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321" documentId="8_{6D0CDB2A-32DA-43A5-ABA1-EB0E5041C564}" xr6:coauthVersionLast="47" xr6:coauthVersionMax="47" xr10:uidLastSave="{B50815EA-207D-4D90-A267-09721D146080}"/>
  <bookViews>
    <workbookView xWindow="-60" yWindow="-16320" windowWidth="29040" windowHeight="15720" xr2:uid="{37E767AB-9D39-4B11-922D-430F4A0B5A1F}"/>
  </bookViews>
  <sheets>
    <sheet name="KPI_FY 24-25 (OMC)" sheetId="18" r:id="rId1"/>
    <sheet name="Metrics ACUM (OMC)" sheetId="12" r:id="rId2"/>
    <sheet name="KPI_FY 24-25" sheetId="1" state="hidden" r:id="rId3"/>
    <sheet name="Metrics ACUM" sheetId="8" state="hidden" r:id="rId4"/>
    <sheet name="OMC Hrs" sheetId="11" r:id="rId5"/>
    <sheet name="KPI_FY 24-25 (OMC) (2)" sheetId="1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58" i="18" l="1"/>
  <c r="DJ58" i="18"/>
  <c r="DK58" i="18"/>
  <c r="DL58" i="18"/>
  <c r="DI57" i="18"/>
  <c r="EC58" i="18"/>
  <c r="ED58" i="18"/>
  <c r="EE58" i="18"/>
  <c r="EF58" i="18"/>
  <c r="EF57" i="18"/>
  <c r="EE57" i="18"/>
  <c r="ED57" i="18"/>
  <c r="EC57" i="18"/>
  <c r="EW58" i="18"/>
  <c r="EX58" i="18"/>
  <c r="EY58" i="18"/>
  <c r="EZ58" i="18"/>
  <c r="EZ57" i="18"/>
  <c r="EY57" i="18"/>
  <c r="EX57" i="18"/>
  <c r="EW57" i="18"/>
  <c r="FQ58" i="18"/>
  <c r="FR58" i="18"/>
  <c r="FS58" i="18"/>
  <c r="FT58" i="18"/>
  <c r="FT59" i="18" s="1"/>
  <c r="FQ57" i="18"/>
  <c r="FT57" i="18"/>
  <c r="FS57" i="18"/>
  <c r="FR57" i="18"/>
  <c r="GK58" i="18"/>
  <c r="GL58" i="18"/>
  <c r="GM58" i="18"/>
  <c r="GN58" i="18"/>
  <c r="GN57" i="18"/>
  <c r="GM57" i="18"/>
  <c r="GL57" i="18"/>
  <c r="GK57" i="18"/>
  <c r="HE58" i="18"/>
  <c r="HF58" i="18"/>
  <c r="HG58" i="18"/>
  <c r="HH58" i="18"/>
  <c r="HH57" i="18"/>
  <c r="HG57" i="18"/>
  <c r="HF57" i="18"/>
  <c r="HE57" i="18"/>
  <c r="HY58" i="18"/>
  <c r="HZ58" i="18"/>
  <c r="IA58" i="18"/>
  <c r="IA57" i="18"/>
  <c r="HZ57" i="18"/>
  <c r="HY57" i="18"/>
  <c r="IB58" i="18"/>
  <c r="IB57" i="18"/>
  <c r="IB11" i="18"/>
  <c r="IB10" i="18"/>
  <c r="HY11" i="18"/>
  <c r="HZ11" i="18"/>
  <c r="IA11" i="18"/>
  <c r="IA10" i="18"/>
  <c r="HZ10" i="18"/>
  <c r="HY10" i="18"/>
  <c r="HW11" i="18"/>
  <c r="HW10" i="18"/>
  <c r="HU11" i="18"/>
  <c r="HU10" i="18"/>
  <c r="HS11" i="18"/>
  <c r="HS10" i="18"/>
  <c r="HC11" i="18"/>
  <c r="HC10" i="18"/>
  <c r="HA11" i="18"/>
  <c r="HA10" i="18"/>
  <c r="GY11" i="18"/>
  <c r="GY10" i="18"/>
  <c r="HH11" i="18"/>
  <c r="HH10" i="18"/>
  <c r="HE11" i="18"/>
  <c r="HF11" i="18"/>
  <c r="HG11" i="18"/>
  <c r="HG10" i="18"/>
  <c r="HF10" i="18"/>
  <c r="HE10" i="18"/>
  <c r="GK11" i="18"/>
  <c r="GL11" i="18"/>
  <c r="GM11" i="18"/>
  <c r="GN11" i="18"/>
  <c r="GN10" i="18"/>
  <c r="GM10" i="18"/>
  <c r="GL10" i="18"/>
  <c r="GK10" i="18"/>
  <c r="GI11" i="18"/>
  <c r="GI10" i="18"/>
  <c r="GG11" i="18"/>
  <c r="GG10" i="18"/>
  <c r="FT10" i="18"/>
  <c r="FT11" i="18"/>
  <c r="EZ11" i="18"/>
  <c r="EZ10" i="18"/>
  <c r="EF10" i="18"/>
  <c r="EF11" i="18"/>
  <c r="FQ11" i="18"/>
  <c r="FR11" i="18"/>
  <c r="FS11" i="18"/>
  <c r="FS10" i="18"/>
  <c r="FR10" i="18"/>
  <c r="FQ10" i="18"/>
  <c r="FO10" i="18"/>
  <c r="FO11" i="18"/>
  <c r="FM11" i="18"/>
  <c r="FM10" i="18"/>
  <c r="FK11" i="18"/>
  <c r="FK10" i="18"/>
  <c r="EW11" i="18"/>
  <c r="EX11" i="18"/>
  <c r="EY11" i="18"/>
  <c r="EY10" i="18"/>
  <c r="EX10" i="18"/>
  <c r="EW10" i="18"/>
  <c r="EU11" i="18"/>
  <c r="EU10" i="18"/>
  <c r="ES11" i="18"/>
  <c r="ES10" i="18"/>
  <c r="EQ11" i="18"/>
  <c r="EQ10" i="18"/>
  <c r="EE11" i="18"/>
  <c r="EE10" i="18"/>
  <c r="ED11" i="18"/>
  <c r="ED10" i="18"/>
  <c r="EC11" i="18"/>
  <c r="EC10" i="18"/>
  <c r="EA11" i="18"/>
  <c r="EA10" i="18"/>
  <c r="DY11" i="18"/>
  <c r="DY10" i="18"/>
  <c r="DW11" i="18"/>
  <c r="DW10" i="18"/>
  <c r="G13" i="8"/>
  <c r="I13" i="8"/>
  <c r="K13" i="8"/>
  <c r="Q13" i="8"/>
  <c r="P13" i="8"/>
  <c r="O13" i="8"/>
  <c r="N13" i="8"/>
  <c r="M13" i="8"/>
  <c r="U13" i="8"/>
  <c r="U10" i="8"/>
  <c r="HW14" i="18"/>
  <c r="HW13" i="18"/>
  <c r="HS14" i="18"/>
  <c r="HS13" i="18"/>
  <c r="HU14" i="18"/>
  <c r="HU13" i="18"/>
  <c r="DY14" i="18"/>
  <c r="DY13" i="18"/>
  <c r="EA13" i="18"/>
  <c r="EA14" i="18"/>
  <c r="DW14" i="18"/>
  <c r="DW13" i="18"/>
  <c r="EU13" i="18"/>
  <c r="EU14" i="18"/>
  <c r="EQ14" i="18"/>
  <c r="EQ13" i="18"/>
  <c r="ES14" i="18"/>
  <c r="ES13" i="18"/>
  <c r="HC14" i="18"/>
  <c r="HC13" i="18"/>
  <c r="HA14" i="18"/>
  <c r="HA13" i="18"/>
  <c r="GY14" i="18"/>
  <c r="GY13" i="18"/>
  <c r="GI14" i="18"/>
  <c r="GI13" i="18"/>
  <c r="GI15" i="18" s="1"/>
  <c r="GG13" i="18"/>
  <c r="GG14" i="18"/>
  <c r="FK14" i="18"/>
  <c r="FK13" i="18"/>
  <c r="FM14" i="18"/>
  <c r="FM13" i="18"/>
  <c r="FO14" i="18"/>
  <c r="FO13" i="18"/>
  <c r="FT13" i="18"/>
  <c r="FT14" i="18"/>
  <c r="IA14" i="18"/>
  <c r="IA13" i="18"/>
  <c r="HG14" i="18"/>
  <c r="HG13" i="18"/>
  <c r="GM14" i="18"/>
  <c r="GM13" i="18"/>
  <c r="FS14" i="18"/>
  <c r="FS13" i="18"/>
  <c r="EY14" i="18"/>
  <c r="EY13" i="18"/>
  <c r="EE14" i="18"/>
  <c r="EE13" i="18"/>
  <c r="DI14" i="18"/>
  <c r="DI13" i="18"/>
  <c r="EC14" i="18"/>
  <c r="EC13" i="18"/>
  <c r="EF14" i="18"/>
  <c r="EF13" i="18"/>
  <c r="EZ14" i="18"/>
  <c r="EZ13" i="18"/>
  <c r="EW14" i="18"/>
  <c r="EW13" i="18"/>
  <c r="FQ14" i="18"/>
  <c r="FQ13" i="18"/>
  <c r="GK14" i="18"/>
  <c r="GK13" i="18"/>
  <c r="GN14" i="18"/>
  <c r="GN13" i="18"/>
  <c r="HH14" i="18"/>
  <c r="HH13" i="18"/>
  <c r="IB14" i="18"/>
  <c r="IB13" i="18"/>
  <c r="GL14" i="18"/>
  <c r="GL13" i="18"/>
  <c r="FR13" i="18"/>
  <c r="FR14" i="18"/>
  <c r="EX14" i="18"/>
  <c r="EX13" i="18"/>
  <c r="ED14" i="18"/>
  <c r="ED13" i="18"/>
  <c r="HZ14" i="18"/>
  <c r="HZ13" i="18"/>
  <c r="HY14" i="18"/>
  <c r="HY13" i="18"/>
  <c r="HE14" i="18"/>
  <c r="HE13" i="18"/>
  <c r="HF14" i="18"/>
  <c r="HF13" i="18"/>
  <c r="HF15" i="18" s="1"/>
  <c r="IF79" i="18"/>
  <c r="IE79" i="18"/>
  <c r="ID79" i="18"/>
  <c r="HX79" i="18"/>
  <c r="HV79" i="18"/>
  <c r="HT79" i="18"/>
  <c r="HR79" i="18"/>
  <c r="HQ79" i="18"/>
  <c r="HP79" i="18"/>
  <c r="HL79" i="18"/>
  <c r="HK79" i="18"/>
  <c r="HJ79" i="18"/>
  <c r="HD79" i="18"/>
  <c r="HB79" i="18"/>
  <c r="GZ79" i="18"/>
  <c r="GX79" i="18"/>
  <c r="GW79" i="18"/>
  <c r="GV79" i="18"/>
  <c r="GR79" i="18"/>
  <c r="GQ79" i="18"/>
  <c r="GP79" i="18"/>
  <c r="GJ79" i="18"/>
  <c r="GH79" i="18"/>
  <c r="GF79" i="18"/>
  <c r="GD79" i="18"/>
  <c r="GC79" i="18"/>
  <c r="GB79" i="18"/>
  <c r="FX79" i="18"/>
  <c r="FW79" i="18"/>
  <c r="FV79" i="18"/>
  <c r="FP79" i="18"/>
  <c r="FN79" i="18"/>
  <c r="FL79" i="18"/>
  <c r="FJ79" i="18"/>
  <c r="FI79" i="18"/>
  <c r="FH79" i="18"/>
  <c r="FD79" i="18"/>
  <c r="FC79" i="18"/>
  <c r="FB79" i="18"/>
  <c r="EV79" i="18"/>
  <c r="ET79" i="18"/>
  <c r="ER79" i="18"/>
  <c r="EP79" i="18"/>
  <c r="EO79" i="18"/>
  <c r="EN79" i="18"/>
  <c r="EJ79" i="18"/>
  <c r="EI79" i="18"/>
  <c r="EH79" i="18"/>
  <c r="EB79" i="18"/>
  <c r="DZ79" i="18"/>
  <c r="DX79" i="18"/>
  <c r="DV79" i="18"/>
  <c r="DU79" i="18"/>
  <c r="DT79" i="18"/>
  <c r="DP79" i="18"/>
  <c r="DO79" i="18"/>
  <c r="DN79" i="18"/>
  <c r="DH79" i="18"/>
  <c r="DF79" i="18"/>
  <c r="DD79" i="18"/>
  <c r="DB79" i="18"/>
  <c r="DA79" i="18"/>
  <c r="CZ79" i="18"/>
  <c r="CV79" i="18"/>
  <c r="CU79" i="18"/>
  <c r="CT79" i="18"/>
  <c r="CN79" i="18"/>
  <c r="CL79" i="18"/>
  <c r="CJ79" i="18"/>
  <c r="CH79" i="18"/>
  <c r="CG79" i="18"/>
  <c r="CF79" i="18"/>
  <c r="CB79" i="18"/>
  <c r="CA79" i="18"/>
  <c r="BZ79" i="18"/>
  <c r="BT79" i="18"/>
  <c r="BR79" i="18"/>
  <c r="BP79" i="18"/>
  <c r="BN79" i="18"/>
  <c r="BL79" i="18"/>
  <c r="BH79" i="18"/>
  <c r="BG79" i="18"/>
  <c r="BF79" i="18"/>
  <c r="AZ79" i="18"/>
  <c r="AX79" i="18"/>
  <c r="AV79" i="18"/>
  <c r="AT79" i="18"/>
  <c r="AR79" i="18"/>
  <c r="AN79" i="18"/>
  <c r="AM79" i="18"/>
  <c r="AL79" i="18"/>
  <c r="AF79" i="18"/>
  <c r="AD79" i="18"/>
  <c r="AB79" i="18"/>
  <c r="Z79" i="18"/>
  <c r="Y79" i="18"/>
  <c r="X79" i="18"/>
  <c r="T79" i="18"/>
  <c r="S79" i="18"/>
  <c r="R79" i="18"/>
  <c r="L79" i="18"/>
  <c r="J79" i="18"/>
  <c r="H79" i="18"/>
  <c r="F79" i="18"/>
  <c r="E79" i="18"/>
  <c r="D79" i="18"/>
  <c r="IC78" i="18"/>
  <c r="IB78" i="18"/>
  <c r="IA78" i="18"/>
  <c r="HW78" i="18"/>
  <c r="HU78" i="18"/>
  <c r="HS78" i="18"/>
  <c r="HO78" i="18"/>
  <c r="HI78" i="18"/>
  <c r="HH78" i="18"/>
  <c r="HG78" i="18"/>
  <c r="HC78" i="18"/>
  <c r="HA78" i="18"/>
  <c r="GY78" i="18"/>
  <c r="GU78" i="18"/>
  <c r="GO78" i="18"/>
  <c r="GN78" i="18"/>
  <c r="GM78" i="18"/>
  <c r="GI78" i="18"/>
  <c r="GG78" i="18"/>
  <c r="GE78" i="18"/>
  <c r="GA78" i="18"/>
  <c r="FU78" i="18"/>
  <c r="FT78" i="18"/>
  <c r="FS78" i="18"/>
  <c r="FO78" i="18"/>
  <c r="FM78" i="18"/>
  <c r="FK78" i="18"/>
  <c r="FG78" i="18"/>
  <c r="FA78" i="18"/>
  <c r="EZ78" i="18"/>
  <c r="EY78" i="18"/>
  <c r="EU78" i="18"/>
  <c r="ES78" i="18"/>
  <c r="EQ78" i="18"/>
  <c r="EM78" i="18"/>
  <c r="EG78" i="18"/>
  <c r="EF78" i="18"/>
  <c r="EE78" i="18"/>
  <c r="EA78" i="18"/>
  <c r="DY78" i="18"/>
  <c r="DW78" i="18"/>
  <c r="DS78" i="18"/>
  <c r="DM78" i="18"/>
  <c r="DL78" i="18"/>
  <c r="DK78" i="18"/>
  <c r="DG78" i="18"/>
  <c r="DE78" i="18"/>
  <c r="DC78" i="18"/>
  <c r="CY78" i="18"/>
  <c r="CS78" i="18"/>
  <c r="CR78" i="18"/>
  <c r="CQ78" i="18"/>
  <c r="CM78" i="18"/>
  <c r="CK78" i="18"/>
  <c r="CI78" i="18"/>
  <c r="CE78" i="18"/>
  <c r="BX78" i="18"/>
  <c r="BW78" i="18"/>
  <c r="BS78" i="18"/>
  <c r="BQ78" i="18"/>
  <c r="BO78" i="18"/>
  <c r="BM78" i="18"/>
  <c r="BY78" i="18" s="1"/>
  <c r="BK78" i="18"/>
  <c r="BD78" i="18"/>
  <c r="BC78" i="18"/>
  <c r="AY78" i="18"/>
  <c r="AW78" i="18"/>
  <c r="AU78" i="18"/>
  <c r="AS78" i="18"/>
  <c r="BE78" i="18" s="1"/>
  <c r="AQ78" i="18"/>
  <c r="AK78" i="18"/>
  <c r="AJ78" i="18"/>
  <c r="AI78" i="18"/>
  <c r="AE78" i="18"/>
  <c r="AC78" i="18"/>
  <c r="AA78" i="18"/>
  <c r="W78" i="18"/>
  <c r="Q78" i="18"/>
  <c r="P78" i="18"/>
  <c r="O78" i="18"/>
  <c r="K78" i="18"/>
  <c r="I78" i="18"/>
  <c r="G78" i="18"/>
  <c r="C78" i="18"/>
  <c r="IC77" i="18"/>
  <c r="IB77" i="18"/>
  <c r="IA77" i="18"/>
  <c r="HW77" i="18"/>
  <c r="HU77" i="18"/>
  <c r="HS77" i="18"/>
  <c r="HO77" i="18"/>
  <c r="HI77" i="18"/>
  <c r="HH77" i="18"/>
  <c r="HG77" i="18"/>
  <c r="HC77" i="18"/>
  <c r="HA77" i="18"/>
  <c r="GY77" i="18"/>
  <c r="GU77" i="18"/>
  <c r="GO77" i="18"/>
  <c r="GN77" i="18"/>
  <c r="GM77" i="18"/>
  <c r="GI77" i="18"/>
  <c r="GG77" i="18"/>
  <c r="GE77" i="18"/>
  <c r="GA77" i="18"/>
  <c r="FU77" i="18"/>
  <c r="FT77" i="18"/>
  <c r="FS77" i="18"/>
  <c r="FO77" i="18"/>
  <c r="FM77" i="18"/>
  <c r="FK77" i="18"/>
  <c r="FG77" i="18"/>
  <c r="FA77" i="18"/>
  <c r="EZ77" i="18"/>
  <c r="EY77" i="18"/>
  <c r="EU77" i="18"/>
  <c r="ES77" i="18"/>
  <c r="EQ77" i="18"/>
  <c r="EM77" i="18"/>
  <c r="EG77" i="18"/>
  <c r="EF77" i="18"/>
  <c r="EE77" i="18"/>
  <c r="EA77" i="18"/>
  <c r="DY77" i="18"/>
  <c r="DW77" i="18"/>
  <c r="DS77" i="18"/>
  <c r="DM77" i="18"/>
  <c r="DL77" i="18"/>
  <c r="DK77" i="18"/>
  <c r="DG77" i="18"/>
  <c r="DE77" i="18"/>
  <c r="DC77" i="18"/>
  <c r="CY77" i="18"/>
  <c r="CS77" i="18"/>
  <c r="CR77" i="18"/>
  <c r="CQ77" i="18"/>
  <c r="CM77" i="18"/>
  <c r="CK77" i="18"/>
  <c r="CI77" i="18"/>
  <c r="CE77" i="18"/>
  <c r="BX77" i="18"/>
  <c r="BW77" i="18"/>
  <c r="BS77" i="18"/>
  <c r="BQ77" i="18"/>
  <c r="BO77" i="18"/>
  <c r="BM77" i="18"/>
  <c r="BY77" i="18" s="1"/>
  <c r="BK77" i="18"/>
  <c r="BD77" i="18"/>
  <c r="BC77" i="18"/>
  <c r="AY77" i="18"/>
  <c r="AW77" i="18"/>
  <c r="AU77" i="18"/>
  <c r="AS77" i="18"/>
  <c r="BE77" i="18" s="1"/>
  <c r="AQ77" i="18"/>
  <c r="AK77" i="18"/>
  <c r="AJ77" i="18"/>
  <c r="AI77" i="18"/>
  <c r="AE77" i="18"/>
  <c r="AC77" i="18"/>
  <c r="AA77" i="18"/>
  <c r="W77" i="18"/>
  <c r="Q77" i="18"/>
  <c r="P77" i="18"/>
  <c r="O77" i="18"/>
  <c r="K77" i="18"/>
  <c r="I77" i="18"/>
  <c r="G77" i="18"/>
  <c r="C77" i="18"/>
  <c r="IC76" i="18"/>
  <c r="IB76" i="18"/>
  <c r="IA76" i="18"/>
  <c r="HW76" i="18"/>
  <c r="HU76" i="18"/>
  <c r="HS76" i="18"/>
  <c r="HO76" i="18"/>
  <c r="HI76" i="18"/>
  <c r="HH76" i="18"/>
  <c r="HG76" i="18"/>
  <c r="HC76" i="18"/>
  <c r="HA76" i="18"/>
  <c r="GY76" i="18"/>
  <c r="GU76" i="18"/>
  <c r="GO76" i="18"/>
  <c r="GN76" i="18"/>
  <c r="GM76" i="18"/>
  <c r="GI76" i="18"/>
  <c r="GG76" i="18"/>
  <c r="GE76" i="18"/>
  <c r="GA76" i="18"/>
  <c r="FU76" i="18"/>
  <c r="FT76" i="18"/>
  <c r="FS76" i="18"/>
  <c r="FO76" i="18"/>
  <c r="FM76" i="18"/>
  <c r="FK76" i="18"/>
  <c r="FG76" i="18"/>
  <c r="FA76" i="18"/>
  <c r="EZ76" i="18"/>
  <c r="EY76" i="18"/>
  <c r="EU76" i="18"/>
  <c r="ES76" i="18"/>
  <c r="EQ76" i="18"/>
  <c r="EM76" i="18"/>
  <c r="EG76" i="18"/>
  <c r="EF76" i="18"/>
  <c r="EE76" i="18"/>
  <c r="EA76" i="18"/>
  <c r="DY76" i="18"/>
  <c r="DW76" i="18"/>
  <c r="DS76" i="18"/>
  <c r="DM76" i="18"/>
  <c r="DL76" i="18"/>
  <c r="DK76" i="18"/>
  <c r="DG76" i="18"/>
  <c r="DE76" i="18"/>
  <c r="DC76" i="18"/>
  <c r="CY76" i="18"/>
  <c r="CS76" i="18"/>
  <c r="CR76" i="18"/>
  <c r="CQ76" i="18"/>
  <c r="CM76" i="18"/>
  <c r="CK76" i="18"/>
  <c r="CI76" i="18"/>
  <c r="CE76" i="18"/>
  <c r="BX76" i="18"/>
  <c r="BW76" i="18"/>
  <c r="BS76" i="18"/>
  <c r="BQ76" i="18"/>
  <c r="BO76" i="18"/>
  <c r="BM76" i="18"/>
  <c r="BY76" i="18" s="1"/>
  <c r="BK76" i="18"/>
  <c r="BD76" i="18"/>
  <c r="BC76" i="18"/>
  <c r="AY76" i="18"/>
  <c r="AW76" i="18"/>
  <c r="AU76" i="18"/>
  <c r="AS76" i="18"/>
  <c r="BE76" i="18" s="1"/>
  <c r="AQ76" i="18"/>
  <c r="AK76" i="18"/>
  <c r="AJ76" i="18"/>
  <c r="AI76" i="18"/>
  <c r="AE76" i="18"/>
  <c r="AC76" i="18"/>
  <c r="AA76" i="18"/>
  <c r="W76" i="18"/>
  <c r="Q76" i="18"/>
  <c r="P76" i="18"/>
  <c r="O76" i="18"/>
  <c r="K76" i="18"/>
  <c r="I76" i="18"/>
  <c r="G76" i="18"/>
  <c r="C76" i="18"/>
  <c r="IC75" i="18"/>
  <c r="IB75" i="18"/>
  <c r="IA75" i="18"/>
  <c r="HW75" i="18"/>
  <c r="HU75" i="18"/>
  <c r="HS75" i="18"/>
  <c r="HO75" i="18"/>
  <c r="HI75" i="18"/>
  <c r="HH75" i="18"/>
  <c r="HG75" i="18"/>
  <c r="HC75" i="18"/>
  <c r="HA75" i="18"/>
  <c r="GY75" i="18"/>
  <c r="GU75" i="18"/>
  <c r="GO75" i="18"/>
  <c r="GN75" i="18"/>
  <c r="GM75" i="18"/>
  <c r="GI75" i="18"/>
  <c r="GG75" i="18"/>
  <c r="GE75" i="18"/>
  <c r="GA75" i="18"/>
  <c r="FU75" i="18"/>
  <c r="FT75" i="18"/>
  <c r="FS75" i="18"/>
  <c r="FO75" i="18"/>
  <c r="FM75" i="18"/>
  <c r="FK75" i="18"/>
  <c r="FG75" i="18"/>
  <c r="FA75" i="18"/>
  <c r="EZ75" i="18"/>
  <c r="EY75" i="18"/>
  <c r="EU75" i="18"/>
  <c r="ES75" i="18"/>
  <c r="EQ75" i="18"/>
  <c r="EM75" i="18"/>
  <c r="EG75" i="18"/>
  <c r="EF75" i="18"/>
  <c r="EE75" i="18"/>
  <c r="EA75" i="18"/>
  <c r="DY75" i="18"/>
  <c r="DW75" i="18"/>
  <c r="DS75" i="18"/>
  <c r="DM75" i="18"/>
  <c r="DL75" i="18"/>
  <c r="DK75" i="18"/>
  <c r="DG75" i="18"/>
  <c r="DE75" i="18"/>
  <c r="DC75" i="18"/>
  <c r="CY75" i="18"/>
  <c r="CS75" i="18"/>
  <c r="CR75" i="18"/>
  <c r="CQ75" i="18"/>
  <c r="CM75" i="18"/>
  <c r="CK75" i="18"/>
  <c r="CI75" i="18"/>
  <c r="CE75" i="18"/>
  <c r="BX75" i="18"/>
  <c r="BW75" i="18"/>
  <c r="BS75" i="18"/>
  <c r="BQ75" i="18"/>
  <c r="BO75" i="18"/>
  <c r="BM75" i="18"/>
  <c r="BY75" i="18" s="1"/>
  <c r="BK75" i="18"/>
  <c r="BD75" i="18"/>
  <c r="BC75" i="18"/>
  <c r="AY75" i="18"/>
  <c r="AW75" i="18"/>
  <c r="AU75" i="18"/>
  <c r="AS75" i="18"/>
  <c r="BE75" i="18" s="1"/>
  <c r="AQ75" i="18"/>
  <c r="AK75" i="18"/>
  <c r="AJ75" i="18"/>
  <c r="AI75" i="18"/>
  <c r="AE75" i="18"/>
  <c r="AC75" i="18"/>
  <c r="AA75" i="18"/>
  <c r="W75" i="18"/>
  <c r="Q75" i="18"/>
  <c r="P75" i="18"/>
  <c r="O75" i="18"/>
  <c r="K75" i="18"/>
  <c r="I75" i="18"/>
  <c r="G75" i="18"/>
  <c r="C75" i="18"/>
  <c r="IC74" i="18"/>
  <c r="IB74" i="18"/>
  <c r="IA74" i="18"/>
  <c r="HW74" i="18"/>
  <c r="HU74" i="18"/>
  <c r="HS74" i="18"/>
  <c r="HO74" i="18"/>
  <c r="HI74" i="18"/>
  <c r="HH74" i="18"/>
  <c r="HG74" i="18"/>
  <c r="HC74" i="18"/>
  <c r="HA74" i="18"/>
  <c r="GY74" i="18"/>
  <c r="GU74" i="18"/>
  <c r="GO74" i="18"/>
  <c r="GN74" i="18"/>
  <c r="GM74" i="18"/>
  <c r="GI74" i="18"/>
  <c r="GG74" i="18"/>
  <c r="GE74" i="18"/>
  <c r="GA74" i="18"/>
  <c r="FU74" i="18"/>
  <c r="FT74" i="18"/>
  <c r="FS74" i="18"/>
  <c r="FO74" i="18"/>
  <c r="FM74" i="18"/>
  <c r="FK74" i="18"/>
  <c r="FG74" i="18"/>
  <c r="FA74" i="18"/>
  <c r="EZ74" i="18"/>
  <c r="EY74" i="18"/>
  <c r="EU74" i="18"/>
  <c r="ES74" i="18"/>
  <c r="EQ74" i="18"/>
  <c r="EM74" i="18"/>
  <c r="EG74" i="18"/>
  <c r="EF74" i="18"/>
  <c r="EE74" i="18"/>
  <c r="EA74" i="18"/>
  <c r="DY74" i="18"/>
  <c r="DW74" i="18"/>
  <c r="DS74" i="18"/>
  <c r="DM74" i="18"/>
  <c r="DL74" i="18"/>
  <c r="DK74" i="18"/>
  <c r="DG74" i="18"/>
  <c r="DE74" i="18"/>
  <c r="DC74" i="18"/>
  <c r="CY74" i="18"/>
  <c r="CS74" i="18"/>
  <c r="CR74" i="18"/>
  <c r="CQ74" i="18"/>
  <c r="CM74" i="18"/>
  <c r="CK74" i="18"/>
  <c r="CI74" i="18"/>
  <c r="CE74" i="18"/>
  <c r="BX74" i="18"/>
  <c r="BW74" i="18"/>
  <c r="BS74" i="18"/>
  <c r="BQ74" i="18"/>
  <c r="BO74" i="18"/>
  <c r="BM74" i="18"/>
  <c r="BY74" i="18" s="1"/>
  <c r="BK74" i="18"/>
  <c r="BD74" i="18"/>
  <c r="BC74" i="18"/>
  <c r="AY74" i="18"/>
  <c r="AW74" i="18"/>
  <c r="AU74" i="18"/>
  <c r="AS74" i="18"/>
  <c r="BE74" i="18" s="1"/>
  <c r="AQ74" i="18"/>
  <c r="AK74" i="18"/>
  <c r="AJ74" i="18"/>
  <c r="AI74" i="18"/>
  <c r="AE74" i="18"/>
  <c r="AC74" i="18"/>
  <c r="AA74" i="18"/>
  <c r="W74" i="18"/>
  <c r="Q74" i="18"/>
  <c r="P74" i="18"/>
  <c r="O74" i="18"/>
  <c r="K74" i="18"/>
  <c r="I74" i="18"/>
  <c r="G74" i="18"/>
  <c r="C74" i="18"/>
  <c r="IC73" i="18"/>
  <c r="IB73" i="18"/>
  <c r="IA73" i="18"/>
  <c r="HW73" i="18"/>
  <c r="HU73" i="18"/>
  <c r="HS73" i="18"/>
  <c r="HO73" i="18"/>
  <c r="HI73" i="18"/>
  <c r="HH73" i="18"/>
  <c r="HG73" i="18"/>
  <c r="HC73" i="18"/>
  <c r="HA73" i="18"/>
  <c r="GY73" i="18"/>
  <c r="GU73" i="18"/>
  <c r="GO73" i="18"/>
  <c r="GN73" i="18"/>
  <c r="GM73" i="18"/>
  <c r="GI73" i="18"/>
  <c r="GG73" i="18"/>
  <c r="GE73" i="18"/>
  <c r="GA73" i="18"/>
  <c r="FU73" i="18"/>
  <c r="FT73" i="18"/>
  <c r="FS73" i="18"/>
  <c r="FO73" i="18"/>
  <c r="FM73" i="18"/>
  <c r="FK73" i="18"/>
  <c r="FG73" i="18"/>
  <c r="FA73" i="18"/>
  <c r="EZ73" i="18"/>
  <c r="EY73" i="18"/>
  <c r="EU73" i="18"/>
  <c r="ES73" i="18"/>
  <c r="EQ73" i="18"/>
  <c r="EM73" i="18"/>
  <c r="EG73" i="18"/>
  <c r="EF73" i="18"/>
  <c r="EE73" i="18"/>
  <c r="EA73" i="18"/>
  <c r="DY73" i="18"/>
  <c r="DW73" i="18"/>
  <c r="DS73" i="18"/>
  <c r="DM73" i="18"/>
  <c r="DL73" i="18"/>
  <c r="DK73" i="18"/>
  <c r="DG73" i="18"/>
  <c r="DE73" i="18"/>
  <c r="DC73" i="18"/>
  <c r="CY73" i="18"/>
  <c r="CS73" i="18"/>
  <c r="CR73" i="18"/>
  <c r="CQ73" i="18"/>
  <c r="CM73" i="18"/>
  <c r="CK73" i="18"/>
  <c r="CI73" i="18"/>
  <c r="CE73" i="18"/>
  <c r="BX73" i="18"/>
  <c r="BW73" i="18"/>
  <c r="BS73" i="18"/>
  <c r="BQ73" i="18"/>
  <c r="BO73" i="18"/>
  <c r="BM73" i="18"/>
  <c r="BY73" i="18" s="1"/>
  <c r="BK73" i="18"/>
  <c r="BD73" i="18"/>
  <c r="BC73" i="18"/>
  <c r="AY73" i="18"/>
  <c r="AW73" i="18"/>
  <c r="AU73" i="18"/>
  <c r="AS73" i="18"/>
  <c r="BE73" i="18" s="1"/>
  <c r="AQ73" i="18"/>
  <c r="AK73" i="18"/>
  <c r="AJ73" i="18"/>
  <c r="AI73" i="18"/>
  <c r="AE73" i="18"/>
  <c r="AC73" i="18"/>
  <c r="AA73" i="18"/>
  <c r="W73" i="18"/>
  <c r="Q73" i="18"/>
  <c r="P73" i="18"/>
  <c r="O73" i="18"/>
  <c r="K73" i="18"/>
  <c r="I73" i="18"/>
  <c r="G73" i="18"/>
  <c r="C73" i="18"/>
  <c r="IC72" i="18"/>
  <c r="IB72" i="18"/>
  <c r="IA72" i="18"/>
  <c r="HW72" i="18"/>
  <c r="HU72" i="18"/>
  <c r="HS72" i="18"/>
  <c r="HO72" i="18"/>
  <c r="HI72" i="18"/>
  <c r="HH72" i="18"/>
  <c r="HG72" i="18"/>
  <c r="HC72" i="18"/>
  <c r="HA72" i="18"/>
  <c r="GY72" i="18"/>
  <c r="GU72" i="18"/>
  <c r="GO72" i="18"/>
  <c r="GN72" i="18"/>
  <c r="GM72" i="18"/>
  <c r="GI72" i="18"/>
  <c r="GG72" i="18"/>
  <c r="GE72" i="18"/>
  <c r="GA72" i="18"/>
  <c r="FU72" i="18"/>
  <c r="FT72" i="18"/>
  <c r="FS72" i="18"/>
  <c r="FO72" i="18"/>
  <c r="FM72" i="18"/>
  <c r="FK72" i="18"/>
  <c r="FG72" i="18"/>
  <c r="FA72" i="18"/>
  <c r="EZ72" i="18"/>
  <c r="EY72" i="18"/>
  <c r="EU72" i="18"/>
  <c r="ES72" i="18"/>
  <c r="EQ72" i="18"/>
  <c r="EM72" i="18"/>
  <c r="EG72" i="18"/>
  <c r="EF72" i="18"/>
  <c r="EE72" i="18"/>
  <c r="EA72" i="18"/>
  <c r="DY72" i="18"/>
  <c r="DW72" i="18"/>
  <c r="DS72" i="18"/>
  <c r="DM72" i="18"/>
  <c r="DL72" i="18"/>
  <c r="DK72" i="18"/>
  <c r="DG72" i="18"/>
  <c r="DE72" i="18"/>
  <c r="DC72" i="18"/>
  <c r="CY72" i="18"/>
  <c r="CS72" i="18"/>
  <c r="CR72" i="18"/>
  <c r="CQ72" i="18"/>
  <c r="CM72" i="18"/>
  <c r="CK72" i="18"/>
  <c r="CI72" i="18"/>
  <c r="CE72" i="18"/>
  <c r="BX72" i="18"/>
  <c r="BW72" i="18"/>
  <c r="BS72" i="18"/>
  <c r="BQ72" i="18"/>
  <c r="BO72" i="18"/>
  <c r="BM72" i="18"/>
  <c r="BY72" i="18" s="1"/>
  <c r="BK72" i="18"/>
  <c r="BD72" i="18"/>
  <c r="BC72" i="18"/>
  <c r="AY72" i="18"/>
  <c r="AW72" i="18"/>
  <c r="AU72" i="18"/>
  <c r="AS72" i="18"/>
  <c r="BE72" i="18" s="1"/>
  <c r="AQ72" i="18"/>
  <c r="AK72" i="18"/>
  <c r="AJ72" i="18"/>
  <c r="AI72" i="18"/>
  <c r="AE72" i="18"/>
  <c r="AC72" i="18"/>
  <c r="AA72" i="18"/>
  <c r="W72" i="18"/>
  <c r="Q72" i="18"/>
  <c r="P72" i="18"/>
  <c r="O72" i="18"/>
  <c r="K72" i="18"/>
  <c r="I72" i="18"/>
  <c r="G72" i="18"/>
  <c r="C72" i="18"/>
  <c r="IC71" i="18"/>
  <c r="IB71" i="18"/>
  <c r="IA71" i="18"/>
  <c r="HW71" i="18"/>
  <c r="HU71" i="18"/>
  <c r="HS71" i="18"/>
  <c r="HO71" i="18"/>
  <c r="HI71" i="18"/>
  <c r="HH71" i="18"/>
  <c r="HG71" i="18"/>
  <c r="HC71" i="18"/>
  <c r="HA71" i="18"/>
  <c r="GY71" i="18"/>
  <c r="GU71" i="18"/>
  <c r="GO71" i="18"/>
  <c r="GN71" i="18"/>
  <c r="GM71" i="18"/>
  <c r="GI71" i="18"/>
  <c r="GG71" i="18"/>
  <c r="GE71" i="18"/>
  <c r="GA71" i="18"/>
  <c r="FU71" i="18"/>
  <c r="FT71" i="18"/>
  <c r="FS71" i="18"/>
  <c r="FO71" i="18"/>
  <c r="FM71" i="18"/>
  <c r="FK71" i="18"/>
  <c r="FG71" i="18"/>
  <c r="FA71" i="18"/>
  <c r="EZ71" i="18"/>
  <c r="EY71" i="18"/>
  <c r="EU71" i="18"/>
  <c r="ES71" i="18"/>
  <c r="EQ71" i="18"/>
  <c r="EM71" i="18"/>
  <c r="EG71" i="18"/>
  <c r="EF71" i="18"/>
  <c r="EE71" i="18"/>
  <c r="EA71" i="18"/>
  <c r="DY71" i="18"/>
  <c r="DW71" i="18"/>
  <c r="DS71" i="18"/>
  <c r="DM71" i="18"/>
  <c r="DL71" i="18"/>
  <c r="DK71" i="18"/>
  <c r="DG71" i="18"/>
  <c r="DE71" i="18"/>
  <c r="DC71" i="18"/>
  <c r="CY71" i="18"/>
  <c r="CS71" i="18"/>
  <c r="CR71" i="18"/>
  <c r="CQ71" i="18"/>
  <c r="CM71" i="18"/>
  <c r="CK71" i="18"/>
  <c r="CI71" i="18"/>
  <c r="CE71" i="18"/>
  <c r="BX71" i="18"/>
  <c r="BW71" i="18"/>
  <c r="BS71" i="18"/>
  <c r="BQ71" i="18"/>
  <c r="BO71" i="18"/>
  <c r="BM71" i="18"/>
  <c r="BY71" i="18" s="1"/>
  <c r="BK71" i="18"/>
  <c r="BD71" i="18"/>
  <c r="BC71" i="18"/>
  <c r="AY71" i="18"/>
  <c r="AW71" i="18"/>
  <c r="AU71" i="18"/>
  <c r="AS71" i="18"/>
  <c r="BE71" i="18" s="1"/>
  <c r="AQ71" i="18"/>
  <c r="AK71" i="18"/>
  <c r="AJ71" i="18"/>
  <c r="AI71" i="18"/>
  <c r="AE71" i="18"/>
  <c r="AC71" i="18"/>
  <c r="AA71" i="18"/>
  <c r="W71" i="18"/>
  <c r="Q71" i="18"/>
  <c r="P71" i="18"/>
  <c r="O71" i="18"/>
  <c r="K71" i="18"/>
  <c r="I71" i="18"/>
  <c r="G71" i="18"/>
  <c r="C71" i="18"/>
  <c r="IC70" i="18"/>
  <c r="IB70" i="18"/>
  <c r="IA70" i="18"/>
  <c r="HW70" i="18"/>
  <c r="HU70" i="18"/>
  <c r="HS70" i="18"/>
  <c r="HO70" i="18"/>
  <c r="HI70" i="18"/>
  <c r="HH70" i="18"/>
  <c r="HG70" i="18"/>
  <c r="HC70" i="18"/>
  <c r="HA70" i="18"/>
  <c r="GY70" i="18"/>
  <c r="GU70" i="18"/>
  <c r="GO70" i="18"/>
  <c r="GN70" i="18"/>
  <c r="GM70" i="18"/>
  <c r="GI70" i="18"/>
  <c r="GG70" i="18"/>
  <c r="GE70" i="18"/>
  <c r="GA70" i="18"/>
  <c r="FU70" i="18"/>
  <c r="FT70" i="18"/>
  <c r="FS70" i="18"/>
  <c r="FO70" i="18"/>
  <c r="FM70" i="18"/>
  <c r="FK70" i="18"/>
  <c r="FG70" i="18"/>
  <c r="FA70" i="18"/>
  <c r="EZ70" i="18"/>
  <c r="EY70" i="18"/>
  <c r="EU70" i="18"/>
  <c r="ES70" i="18"/>
  <c r="EQ70" i="18"/>
  <c r="EM70" i="18"/>
  <c r="EG70" i="18"/>
  <c r="EF70" i="18"/>
  <c r="EE70" i="18"/>
  <c r="EA70" i="18"/>
  <c r="DY70" i="18"/>
  <c r="DW70" i="18"/>
  <c r="DS70" i="18"/>
  <c r="DM70" i="18"/>
  <c r="DL70" i="18"/>
  <c r="DK70" i="18"/>
  <c r="DG70" i="18"/>
  <c r="DE70" i="18"/>
  <c r="DC70" i="18"/>
  <c r="CY70" i="18"/>
  <c r="CS70" i="18"/>
  <c r="CR70" i="18"/>
  <c r="CQ70" i="18"/>
  <c r="CM70" i="18"/>
  <c r="CK70" i="18"/>
  <c r="CI70" i="18"/>
  <c r="CE70" i="18"/>
  <c r="BX70" i="18"/>
  <c r="BW70" i="18"/>
  <c r="BS70" i="18"/>
  <c r="BQ70" i="18"/>
  <c r="BO70" i="18"/>
  <c r="BM70" i="18"/>
  <c r="BY70" i="18" s="1"/>
  <c r="BK70" i="18"/>
  <c r="BD70" i="18"/>
  <c r="BC70" i="18"/>
  <c r="AY70" i="18"/>
  <c r="AW70" i="18"/>
  <c r="AU70" i="18"/>
  <c r="AS70" i="18"/>
  <c r="BE70" i="18" s="1"/>
  <c r="AQ70" i="18"/>
  <c r="AK70" i="18"/>
  <c r="AJ70" i="18"/>
  <c r="AI70" i="18"/>
  <c r="AE70" i="18"/>
  <c r="AC70" i="18"/>
  <c r="AA70" i="18"/>
  <c r="W70" i="18"/>
  <c r="Q70" i="18"/>
  <c r="P70" i="18"/>
  <c r="O70" i="18"/>
  <c r="K70" i="18"/>
  <c r="I70" i="18"/>
  <c r="G70" i="18"/>
  <c r="C70" i="18"/>
  <c r="IC69" i="18"/>
  <c r="IB69" i="18"/>
  <c r="IA69" i="18"/>
  <c r="HW69" i="18"/>
  <c r="HU69" i="18"/>
  <c r="HS69" i="18"/>
  <c r="HO69" i="18"/>
  <c r="HI69" i="18"/>
  <c r="HH69" i="18"/>
  <c r="HG69" i="18"/>
  <c r="HC69" i="18"/>
  <c r="HA69" i="18"/>
  <c r="GY69" i="18"/>
  <c r="GU69" i="18"/>
  <c r="GO69" i="18"/>
  <c r="GN69" i="18"/>
  <c r="GM69" i="18"/>
  <c r="GI69" i="18"/>
  <c r="GG69" i="18"/>
  <c r="GE69" i="18"/>
  <c r="GA69" i="18"/>
  <c r="FU69" i="18"/>
  <c r="FT69" i="18"/>
  <c r="FS69" i="18"/>
  <c r="FO69" i="18"/>
  <c r="FM69" i="18"/>
  <c r="FK69" i="18"/>
  <c r="FG69" i="18"/>
  <c r="FA69" i="18"/>
  <c r="EZ69" i="18"/>
  <c r="EY69" i="18"/>
  <c r="EU69" i="18"/>
  <c r="ES69" i="18"/>
  <c r="EQ69" i="18"/>
  <c r="EM69" i="18"/>
  <c r="EG69" i="18"/>
  <c r="EF69" i="18"/>
  <c r="EE69" i="18"/>
  <c r="EA69" i="18"/>
  <c r="DY69" i="18"/>
  <c r="DW69" i="18"/>
  <c r="DS69" i="18"/>
  <c r="DM69" i="18"/>
  <c r="DL69" i="18"/>
  <c r="DK69" i="18"/>
  <c r="DG69" i="18"/>
  <c r="DE69" i="18"/>
  <c r="DC69" i="18"/>
  <c r="CY69" i="18"/>
  <c r="CS69" i="18"/>
  <c r="CR69" i="18"/>
  <c r="CQ69" i="18"/>
  <c r="CM69" i="18"/>
  <c r="CK69" i="18"/>
  <c r="CI69" i="18"/>
  <c r="CE69" i="18"/>
  <c r="BX69" i="18"/>
  <c r="BW69" i="18"/>
  <c r="BS69" i="18"/>
  <c r="BQ69" i="18"/>
  <c r="BO69" i="18"/>
  <c r="BM69" i="18"/>
  <c r="BY69" i="18" s="1"/>
  <c r="BK69" i="18"/>
  <c r="BD69" i="18"/>
  <c r="BC69" i="18"/>
  <c r="AY69" i="18"/>
  <c r="AW69" i="18"/>
  <c r="AU69" i="18"/>
  <c r="AS69" i="18"/>
  <c r="BE69" i="18" s="1"/>
  <c r="AQ69" i="18"/>
  <c r="AK69" i="18"/>
  <c r="AJ69" i="18"/>
  <c r="AI69" i="18"/>
  <c r="AE69" i="18"/>
  <c r="AC69" i="18"/>
  <c r="AA69" i="18"/>
  <c r="W69" i="18"/>
  <c r="Q69" i="18"/>
  <c r="P69" i="18"/>
  <c r="O69" i="18"/>
  <c r="K69" i="18"/>
  <c r="I69" i="18"/>
  <c r="G69" i="18"/>
  <c r="C69" i="18"/>
  <c r="IC68" i="18"/>
  <c r="IB68" i="18"/>
  <c r="IA68" i="18"/>
  <c r="HW68" i="18"/>
  <c r="HU68" i="18"/>
  <c r="HS68" i="18"/>
  <c r="HO68" i="18"/>
  <c r="HI68" i="18"/>
  <c r="HH68" i="18"/>
  <c r="HG68" i="18"/>
  <c r="HC68" i="18"/>
  <c r="HA68" i="18"/>
  <c r="GY68" i="18"/>
  <c r="GU68" i="18"/>
  <c r="GO68" i="18"/>
  <c r="GN68" i="18"/>
  <c r="GM68" i="18"/>
  <c r="GI68" i="18"/>
  <c r="GG68" i="18"/>
  <c r="GE68" i="18"/>
  <c r="GA68" i="18"/>
  <c r="FU68" i="18"/>
  <c r="FT68" i="18"/>
  <c r="FS68" i="18"/>
  <c r="FO68" i="18"/>
  <c r="FM68" i="18"/>
  <c r="FK68" i="18"/>
  <c r="FG68" i="18"/>
  <c r="FA68" i="18"/>
  <c r="EZ68" i="18"/>
  <c r="EY68" i="18"/>
  <c r="EU68" i="18"/>
  <c r="ES68" i="18"/>
  <c r="EQ68" i="18"/>
  <c r="EM68" i="18"/>
  <c r="EG68" i="18"/>
  <c r="EF68" i="18"/>
  <c r="EE68" i="18"/>
  <c r="EA68" i="18"/>
  <c r="DY68" i="18"/>
  <c r="DW68" i="18"/>
  <c r="DS68" i="18"/>
  <c r="DM68" i="18"/>
  <c r="DL68" i="18"/>
  <c r="DK68" i="18"/>
  <c r="DG68" i="18"/>
  <c r="DE68" i="18"/>
  <c r="DC68" i="18"/>
  <c r="CY68" i="18"/>
  <c r="CS68" i="18"/>
  <c r="CR68" i="18"/>
  <c r="CQ68" i="18"/>
  <c r="CM68" i="18"/>
  <c r="CK68" i="18"/>
  <c r="CI68" i="18"/>
  <c r="CE68" i="18"/>
  <c r="BX68" i="18"/>
  <c r="BW68" i="18"/>
  <c r="BS68" i="18"/>
  <c r="BQ68" i="18"/>
  <c r="BO68" i="18"/>
  <c r="BM68" i="18"/>
  <c r="BY68" i="18" s="1"/>
  <c r="BK68" i="18"/>
  <c r="BD68" i="18"/>
  <c r="BC68" i="18"/>
  <c r="AY68" i="18"/>
  <c r="AW68" i="18"/>
  <c r="AU68" i="18"/>
  <c r="AS68" i="18"/>
  <c r="BE68" i="18" s="1"/>
  <c r="AQ68" i="18"/>
  <c r="AK68" i="18"/>
  <c r="AJ68" i="18"/>
  <c r="AI68" i="18"/>
  <c r="AE68" i="18"/>
  <c r="AC68" i="18"/>
  <c r="AA68" i="18"/>
  <c r="W68" i="18"/>
  <c r="Q68" i="18"/>
  <c r="P68" i="18"/>
  <c r="O68" i="18"/>
  <c r="K68" i="18"/>
  <c r="I68" i="18"/>
  <c r="G68" i="18"/>
  <c r="C68" i="18"/>
  <c r="IC67" i="18"/>
  <c r="IB67" i="18"/>
  <c r="IA67" i="18"/>
  <c r="HW67" i="18"/>
  <c r="HU67" i="18"/>
  <c r="HS67" i="18"/>
  <c r="HO67" i="18"/>
  <c r="HI67" i="18"/>
  <c r="HH67" i="18"/>
  <c r="HG67" i="18"/>
  <c r="HC67" i="18"/>
  <c r="HA67" i="18"/>
  <c r="GY67" i="18"/>
  <c r="GU67" i="18"/>
  <c r="GO67" i="18"/>
  <c r="GN67" i="18"/>
  <c r="GM67" i="18"/>
  <c r="GI67" i="18"/>
  <c r="GG67" i="18"/>
  <c r="GE67" i="18"/>
  <c r="GA67" i="18"/>
  <c r="FU67" i="18"/>
  <c r="FT67" i="18"/>
  <c r="FS67" i="18"/>
  <c r="FO67" i="18"/>
  <c r="FM67" i="18"/>
  <c r="FK67" i="18"/>
  <c r="FG67" i="18"/>
  <c r="FA67" i="18"/>
  <c r="EZ67" i="18"/>
  <c r="EY67" i="18"/>
  <c r="EU67" i="18"/>
  <c r="ES67" i="18"/>
  <c r="EQ67" i="18"/>
  <c r="EM67" i="18"/>
  <c r="EG67" i="18"/>
  <c r="EF67" i="18"/>
  <c r="EE67" i="18"/>
  <c r="EA67" i="18"/>
  <c r="DY67" i="18"/>
  <c r="DW67" i="18"/>
  <c r="DS67" i="18"/>
  <c r="DM67" i="18"/>
  <c r="DL67" i="18"/>
  <c r="DK67" i="18"/>
  <c r="DG67" i="18"/>
  <c r="DE67" i="18"/>
  <c r="DC67" i="18"/>
  <c r="CY67" i="18"/>
  <c r="CS67" i="18"/>
  <c r="CR67" i="18"/>
  <c r="CQ67" i="18"/>
  <c r="CM67" i="18"/>
  <c r="CK67" i="18"/>
  <c r="CI67" i="18"/>
  <c r="CE67" i="18"/>
  <c r="BX67" i="18"/>
  <c r="BW67" i="18"/>
  <c r="BS67" i="18"/>
  <c r="BQ67" i="18"/>
  <c r="BO67" i="18"/>
  <c r="BM67" i="18"/>
  <c r="BY67" i="18" s="1"/>
  <c r="BK67" i="18"/>
  <c r="BD67" i="18"/>
  <c r="BC67" i="18"/>
  <c r="AY67" i="18"/>
  <c r="AW67" i="18"/>
  <c r="AU67" i="18"/>
  <c r="AS67" i="18"/>
  <c r="BE67" i="18" s="1"/>
  <c r="AQ67" i="18"/>
  <c r="AK67" i="18"/>
  <c r="AJ67" i="18"/>
  <c r="AI67" i="18"/>
  <c r="AE67" i="18"/>
  <c r="AC67" i="18"/>
  <c r="AA67" i="18"/>
  <c r="W67" i="18"/>
  <c r="Q67" i="18"/>
  <c r="P67" i="18"/>
  <c r="O67" i="18"/>
  <c r="K67" i="18"/>
  <c r="I67" i="18"/>
  <c r="G67" i="18"/>
  <c r="C67" i="18"/>
  <c r="IC66" i="18"/>
  <c r="IB66" i="18"/>
  <c r="IA66" i="18"/>
  <c r="HW66" i="18"/>
  <c r="HU66" i="18"/>
  <c r="HS66" i="18"/>
  <c r="HO66" i="18"/>
  <c r="HI66" i="18"/>
  <c r="HH66" i="18"/>
  <c r="HG66" i="18"/>
  <c r="HC66" i="18"/>
  <c r="HA66" i="18"/>
  <c r="GY66" i="18"/>
  <c r="GU66" i="18"/>
  <c r="GO66" i="18"/>
  <c r="GN66" i="18"/>
  <c r="GM66" i="18"/>
  <c r="GI66" i="18"/>
  <c r="GG66" i="18"/>
  <c r="GE66" i="18"/>
  <c r="GA66" i="18"/>
  <c r="FU66" i="18"/>
  <c r="FT66" i="18"/>
  <c r="FS66" i="18"/>
  <c r="FO66" i="18"/>
  <c r="FM66" i="18"/>
  <c r="FK66" i="18"/>
  <c r="FG66" i="18"/>
  <c r="FA66" i="18"/>
  <c r="EZ66" i="18"/>
  <c r="EY66" i="18"/>
  <c r="EU66" i="18"/>
  <c r="ES66" i="18"/>
  <c r="EQ66" i="18"/>
  <c r="EM66" i="18"/>
  <c r="EG66" i="18"/>
  <c r="EF66" i="18"/>
  <c r="EE66" i="18"/>
  <c r="EA66" i="18"/>
  <c r="DY66" i="18"/>
  <c r="DW66" i="18"/>
  <c r="DS66" i="18"/>
  <c r="DM66" i="18"/>
  <c r="DL66" i="18"/>
  <c r="DK66" i="18"/>
  <c r="DG66" i="18"/>
  <c r="DE66" i="18"/>
  <c r="DC66" i="18"/>
  <c r="CY66" i="18"/>
  <c r="CS66" i="18"/>
  <c r="CR66" i="18"/>
  <c r="CQ66" i="18"/>
  <c r="CM66" i="18"/>
  <c r="CK66" i="18"/>
  <c r="CI66" i="18"/>
  <c r="CE66" i="18"/>
  <c r="BX66" i="18"/>
  <c r="BW66" i="18"/>
  <c r="BS66" i="18"/>
  <c r="BQ66" i="18"/>
  <c r="BO66" i="18"/>
  <c r="BM66" i="18"/>
  <c r="BY66" i="18" s="1"/>
  <c r="BK66" i="18"/>
  <c r="BD66" i="18"/>
  <c r="BC66" i="18"/>
  <c r="AY66" i="18"/>
  <c r="AW66" i="18"/>
  <c r="AU66" i="18"/>
  <c r="AS66" i="18"/>
  <c r="BE66" i="18" s="1"/>
  <c r="AQ66" i="18"/>
  <c r="AK66" i="18"/>
  <c r="AJ66" i="18"/>
  <c r="AI66" i="18"/>
  <c r="AE66" i="18"/>
  <c r="AC66" i="18"/>
  <c r="AA66" i="18"/>
  <c r="W66" i="18"/>
  <c r="Q66" i="18"/>
  <c r="P66" i="18"/>
  <c r="O66" i="18"/>
  <c r="K66" i="18"/>
  <c r="I66" i="18"/>
  <c r="G66" i="18"/>
  <c r="C66" i="18"/>
  <c r="IC65" i="18"/>
  <c r="IC79" i="18" s="1"/>
  <c r="IB65" i="18"/>
  <c r="IA65" i="18"/>
  <c r="HW65" i="18"/>
  <c r="HW79" i="18" s="1"/>
  <c r="HU65" i="18"/>
  <c r="HU79" i="18" s="1"/>
  <c r="HS65" i="18"/>
  <c r="HS79" i="18" s="1"/>
  <c r="HO65" i="18"/>
  <c r="HI65" i="18"/>
  <c r="HI79" i="18" s="1"/>
  <c r="HH65" i="18"/>
  <c r="HG65" i="18"/>
  <c r="HC65" i="18"/>
  <c r="HA65" i="18"/>
  <c r="GY65" i="18"/>
  <c r="GY79" i="18" s="1"/>
  <c r="GU65" i="18"/>
  <c r="GO65" i="18"/>
  <c r="GO79" i="18" s="1"/>
  <c r="GN65" i="18"/>
  <c r="GM65" i="18"/>
  <c r="GI65" i="18"/>
  <c r="GG65" i="18"/>
  <c r="GE65" i="18"/>
  <c r="GA65" i="18"/>
  <c r="FU65" i="18"/>
  <c r="FU79" i="18" s="1"/>
  <c r="FT65" i="18"/>
  <c r="FT79" i="18" s="1"/>
  <c r="FS65" i="18"/>
  <c r="FS79" i="18" s="1"/>
  <c r="FO65" i="18"/>
  <c r="FO79" i="18" s="1"/>
  <c r="FM65" i="18"/>
  <c r="FM79" i="18" s="1"/>
  <c r="FK65" i="18"/>
  <c r="FK79" i="18" s="1"/>
  <c r="FG65" i="18"/>
  <c r="FA65" i="18"/>
  <c r="FA79" i="18" s="1"/>
  <c r="EZ65" i="18"/>
  <c r="EZ79" i="18" s="1"/>
  <c r="EY65" i="18"/>
  <c r="EU65" i="18"/>
  <c r="ES65" i="18"/>
  <c r="EQ65" i="18"/>
  <c r="EM65" i="18"/>
  <c r="EG65" i="18"/>
  <c r="EG79" i="18" s="1"/>
  <c r="EF65" i="18"/>
  <c r="EF79" i="18" s="1"/>
  <c r="EE65" i="18"/>
  <c r="EE79" i="18" s="1"/>
  <c r="EA65" i="18"/>
  <c r="EA79" i="18" s="1"/>
  <c r="DY65" i="18"/>
  <c r="DW65" i="18"/>
  <c r="DS65" i="18"/>
  <c r="DM65" i="18"/>
  <c r="DM79" i="18" s="1"/>
  <c r="DL65" i="18"/>
  <c r="DK65" i="18"/>
  <c r="DK79" i="18" s="1"/>
  <c r="DG65" i="18"/>
  <c r="DG79" i="18" s="1"/>
  <c r="DE65" i="18"/>
  <c r="DE79" i="18" s="1"/>
  <c r="DC65" i="18"/>
  <c r="DC79" i="18" s="1"/>
  <c r="CY65" i="18"/>
  <c r="CS65" i="18"/>
  <c r="CS79" i="18" s="1"/>
  <c r="CR65" i="18"/>
  <c r="CQ65" i="18"/>
  <c r="CM65" i="18"/>
  <c r="CK65" i="18"/>
  <c r="CK79" i="18" s="1"/>
  <c r="CI65" i="18"/>
  <c r="CE65" i="18"/>
  <c r="BX65" i="18"/>
  <c r="BW65" i="18"/>
  <c r="BS65" i="18"/>
  <c r="BQ65" i="18"/>
  <c r="BO65" i="18"/>
  <c r="BM65" i="18"/>
  <c r="BK65" i="18"/>
  <c r="BD65" i="18"/>
  <c r="BC65" i="18"/>
  <c r="AY65" i="18"/>
  <c r="AW65" i="18"/>
  <c r="AU65" i="18"/>
  <c r="AS65" i="18"/>
  <c r="AQ65" i="18"/>
  <c r="AK65" i="18"/>
  <c r="AK79" i="18" s="1"/>
  <c r="AJ65" i="18"/>
  <c r="AJ79" i="18" s="1"/>
  <c r="AI65" i="18"/>
  <c r="AI79" i="18" s="1"/>
  <c r="AE65" i="18"/>
  <c r="AE79" i="18" s="1"/>
  <c r="AC65" i="18"/>
  <c r="AC79" i="18" s="1"/>
  <c r="AA65" i="18"/>
  <c r="W65" i="18"/>
  <c r="Q65" i="18"/>
  <c r="Q79" i="18" s="1"/>
  <c r="P65" i="18"/>
  <c r="O65" i="18"/>
  <c r="K65" i="18"/>
  <c r="I65" i="18"/>
  <c r="G65" i="18"/>
  <c r="C65" i="18"/>
  <c r="IE64" i="18"/>
  <c r="ID64" i="18"/>
  <c r="HX64" i="18"/>
  <c r="HT64" i="18"/>
  <c r="HK64" i="18"/>
  <c r="HJ64" i="18"/>
  <c r="HD64" i="18"/>
  <c r="HB64" i="18"/>
  <c r="GZ64" i="18"/>
  <c r="GQ64" i="18"/>
  <c r="GP64" i="18"/>
  <c r="GJ64" i="18"/>
  <c r="GH64" i="18"/>
  <c r="GF64" i="18"/>
  <c r="FW64" i="18"/>
  <c r="FV64" i="18"/>
  <c r="FP64" i="18"/>
  <c r="FN64" i="18"/>
  <c r="FL64" i="18"/>
  <c r="FC64" i="18"/>
  <c r="FB64" i="18"/>
  <c r="EV64" i="18"/>
  <c r="ET64" i="18"/>
  <c r="ER64" i="18"/>
  <c r="EI64" i="18"/>
  <c r="EH64" i="18"/>
  <c r="EB64" i="18"/>
  <c r="DZ64" i="18"/>
  <c r="DX64" i="18"/>
  <c r="DO64" i="18"/>
  <c r="DN64" i="18"/>
  <c r="DH64" i="18"/>
  <c r="DF64" i="18"/>
  <c r="CU64" i="18"/>
  <c r="CT64" i="18"/>
  <c r="CN64" i="18"/>
  <c r="CL64" i="18"/>
  <c r="CA64" i="18"/>
  <c r="BZ64" i="18"/>
  <c r="BT64" i="18"/>
  <c r="BR64" i="18"/>
  <c r="BP64" i="18"/>
  <c r="BN64" i="18"/>
  <c r="BG64" i="18"/>
  <c r="BF64" i="18"/>
  <c r="AZ64" i="18"/>
  <c r="AV64" i="18"/>
  <c r="AM64" i="18"/>
  <c r="AL64" i="18"/>
  <c r="AF64" i="18"/>
  <c r="S64" i="18"/>
  <c r="R64" i="18"/>
  <c r="L64" i="18"/>
  <c r="H64" i="18"/>
  <c r="IF63" i="18"/>
  <c r="IF64" i="18" s="1"/>
  <c r="IB63" i="18"/>
  <c r="HW63" i="18"/>
  <c r="HU63" i="18"/>
  <c r="HR63" i="18"/>
  <c r="HS63" i="18" s="1"/>
  <c r="HQ63" i="18"/>
  <c r="HP63" i="18"/>
  <c r="HO63" i="18"/>
  <c r="HL63" i="18"/>
  <c r="HL64" i="18" s="1"/>
  <c r="HH63" i="18"/>
  <c r="HC63" i="18"/>
  <c r="HA63" i="18"/>
  <c r="GX63" i="18"/>
  <c r="GY63" i="18" s="1"/>
  <c r="GW63" i="18"/>
  <c r="GV63" i="18"/>
  <c r="GU63" i="18"/>
  <c r="GR63" i="18"/>
  <c r="GR64" i="18" s="1"/>
  <c r="GN63" i="18"/>
  <c r="GI63" i="18"/>
  <c r="GG63" i="18"/>
  <c r="GD63" i="18"/>
  <c r="GE63" i="18" s="1"/>
  <c r="GC63" i="18"/>
  <c r="GB63" i="18"/>
  <c r="GA63" i="18"/>
  <c r="FX63" i="18"/>
  <c r="FX64" i="18" s="1"/>
  <c r="FT63" i="18"/>
  <c r="FO63" i="18"/>
  <c r="FM63" i="18"/>
  <c r="FJ63" i="18"/>
  <c r="FK63" i="18" s="1"/>
  <c r="FI63" i="18"/>
  <c r="FH63" i="18"/>
  <c r="FG63" i="18"/>
  <c r="FD63" i="18"/>
  <c r="FD64" i="18" s="1"/>
  <c r="EZ63" i="18"/>
  <c r="EU63" i="18"/>
  <c r="ES63" i="18"/>
  <c r="EP63" i="18"/>
  <c r="EQ63" i="18" s="1"/>
  <c r="EO63" i="18"/>
  <c r="EN63" i="18"/>
  <c r="EM63" i="18"/>
  <c r="EJ63" i="18"/>
  <c r="EJ64" i="18" s="1"/>
  <c r="EF63" i="18"/>
  <c r="EA63" i="18"/>
  <c r="DY63" i="18"/>
  <c r="DV63" i="18"/>
  <c r="DW63" i="18" s="1"/>
  <c r="DU63" i="18"/>
  <c r="DT63" i="18"/>
  <c r="DS63" i="18"/>
  <c r="DP63" i="18"/>
  <c r="DP64" i="18" s="1"/>
  <c r="DL63" i="18"/>
  <c r="DG63" i="18"/>
  <c r="DE63" i="18"/>
  <c r="DB63" i="18"/>
  <c r="DC63" i="18" s="1"/>
  <c r="DA63" i="18"/>
  <c r="CZ63" i="18"/>
  <c r="CY63" i="18"/>
  <c r="CV63" i="18"/>
  <c r="CV64" i="18" s="1"/>
  <c r="CR63" i="18"/>
  <c r="CM63" i="18"/>
  <c r="CK63" i="18"/>
  <c r="CH63" i="18"/>
  <c r="CI63" i="18" s="1"/>
  <c r="CG63" i="18"/>
  <c r="CF63" i="18"/>
  <c r="CE63" i="18"/>
  <c r="CB63" i="18"/>
  <c r="CB64" i="18" s="1"/>
  <c r="BX63" i="18"/>
  <c r="BS63" i="18"/>
  <c r="BQ63" i="18"/>
  <c r="BO63" i="18"/>
  <c r="BM63" i="18"/>
  <c r="BL63" i="18"/>
  <c r="BK63" i="18"/>
  <c r="BH63" i="18"/>
  <c r="BH64" i="18" s="1"/>
  <c r="BD63" i="18"/>
  <c r="AY63" i="18"/>
  <c r="AW63" i="18"/>
  <c r="AT63" i="18"/>
  <c r="AU63" i="18" s="1"/>
  <c r="AS63" i="18"/>
  <c r="AR63" i="18"/>
  <c r="AQ63" i="18"/>
  <c r="AN63" i="18"/>
  <c r="AN64" i="18" s="1"/>
  <c r="AJ63" i="18"/>
  <c r="AD63" i="18"/>
  <c r="AE63" i="18" s="1"/>
  <c r="AC63" i="18"/>
  <c r="Z63" i="18"/>
  <c r="AA63" i="18" s="1"/>
  <c r="Y63" i="18"/>
  <c r="X63" i="18"/>
  <c r="W63" i="18"/>
  <c r="T63" i="18"/>
  <c r="T64" i="18" s="1"/>
  <c r="P63" i="18"/>
  <c r="J63" i="18"/>
  <c r="K63" i="18" s="1"/>
  <c r="I63" i="18"/>
  <c r="F63" i="18"/>
  <c r="G63" i="18" s="1"/>
  <c r="E63" i="18"/>
  <c r="D63" i="18"/>
  <c r="C63" i="18"/>
  <c r="IB62" i="18"/>
  <c r="HW62" i="18"/>
  <c r="HU62" i="18"/>
  <c r="HR62" i="18"/>
  <c r="HS62" i="18" s="1"/>
  <c r="HQ62" i="18"/>
  <c r="HP62" i="18"/>
  <c r="HO62" i="18"/>
  <c r="HH62" i="18"/>
  <c r="HC62" i="18"/>
  <c r="HA62" i="18"/>
  <c r="GX62" i="18"/>
  <c r="GY62" i="18" s="1"/>
  <c r="GW62" i="18"/>
  <c r="GV62" i="18"/>
  <c r="GU62" i="18"/>
  <c r="GN62" i="18"/>
  <c r="GI62" i="18"/>
  <c r="GG62" i="18"/>
  <c r="GD62" i="18"/>
  <c r="GE62" i="18" s="1"/>
  <c r="GC62" i="18"/>
  <c r="GB62" i="18"/>
  <c r="GA62" i="18"/>
  <c r="FT62" i="18"/>
  <c r="FO62" i="18"/>
  <c r="FM62" i="18"/>
  <c r="FJ62" i="18"/>
  <c r="FK62" i="18" s="1"/>
  <c r="FI62" i="18"/>
  <c r="FH62" i="18"/>
  <c r="FG62" i="18"/>
  <c r="EZ62" i="18"/>
  <c r="EU62" i="18"/>
  <c r="ES62" i="18"/>
  <c r="EP62" i="18"/>
  <c r="EQ62" i="18" s="1"/>
  <c r="EO62" i="18"/>
  <c r="EN62" i="18"/>
  <c r="EM62" i="18"/>
  <c r="EF62" i="18"/>
  <c r="EA62" i="18"/>
  <c r="DY62" i="18"/>
  <c r="DV62" i="18"/>
  <c r="DU62" i="18"/>
  <c r="DT62" i="18"/>
  <c r="DS62" i="18"/>
  <c r="DL62" i="18"/>
  <c r="DG62" i="18"/>
  <c r="DE62" i="18"/>
  <c r="DB62" i="18"/>
  <c r="DC62" i="18" s="1"/>
  <c r="DA62" i="18"/>
  <c r="CZ62" i="18"/>
  <c r="CY62" i="18"/>
  <c r="CR62" i="18"/>
  <c r="CM62" i="18"/>
  <c r="CJ62" i="18"/>
  <c r="CK62" i="18" s="1"/>
  <c r="CH62" i="18"/>
  <c r="CG62" i="18"/>
  <c r="CF62" i="18"/>
  <c r="CE62" i="18"/>
  <c r="BX62" i="18"/>
  <c r="BS62" i="18"/>
  <c r="BQ62" i="18"/>
  <c r="BO62" i="18"/>
  <c r="BM62" i="18"/>
  <c r="BL62" i="18"/>
  <c r="BK62" i="18"/>
  <c r="BD62" i="18"/>
  <c r="AX62" i="18"/>
  <c r="AW62" i="18"/>
  <c r="AT62" i="18"/>
  <c r="AU62" i="18" s="1"/>
  <c r="AS62" i="18"/>
  <c r="AR62" i="18"/>
  <c r="AQ62" i="18"/>
  <c r="AJ62" i="18"/>
  <c r="AD62" i="18"/>
  <c r="AC62" i="18"/>
  <c r="Z62" i="18"/>
  <c r="AA62" i="18" s="1"/>
  <c r="Y62" i="18"/>
  <c r="X62" i="18"/>
  <c r="W62" i="18"/>
  <c r="P62" i="18"/>
  <c r="K62" i="18"/>
  <c r="I62" i="18"/>
  <c r="F62" i="18"/>
  <c r="E62" i="18"/>
  <c r="D62" i="18"/>
  <c r="C62" i="18"/>
  <c r="IB61" i="18"/>
  <c r="HV61" i="18"/>
  <c r="HU61" i="18"/>
  <c r="HS61" i="18"/>
  <c r="HQ61" i="18"/>
  <c r="HQ64" i="18" s="1"/>
  <c r="HP61" i="18"/>
  <c r="HO61" i="18"/>
  <c r="HH61" i="18"/>
  <c r="HC61" i="18"/>
  <c r="HA61" i="18"/>
  <c r="GY61" i="18"/>
  <c r="GW61" i="18"/>
  <c r="GW64" i="18" s="1"/>
  <c r="GV61" i="18"/>
  <c r="GU61" i="18"/>
  <c r="GN61" i="18"/>
  <c r="GI61" i="18"/>
  <c r="GG61" i="18"/>
  <c r="GE61" i="18"/>
  <c r="GC61" i="18"/>
  <c r="GC64" i="18" s="1"/>
  <c r="GB61" i="18"/>
  <c r="GA61" i="18"/>
  <c r="FT61" i="18"/>
  <c r="FO61" i="18"/>
  <c r="FM61" i="18"/>
  <c r="FK61" i="18"/>
  <c r="FI61" i="18"/>
  <c r="FI64" i="18" s="1"/>
  <c r="FH61" i="18"/>
  <c r="FG61" i="18"/>
  <c r="EZ61" i="18"/>
  <c r="EU61" i="18"/>
  <c r="ES61" i="18"/>
  <c r="EQ61" i="18"/>
  <c r="EO61" i="18"/>
  <c r="EN61" i="18"/>
  <c r="EM61" i="18"/>
  <c r="EF61" i="18"/>
  <c r="EA61" i="18"/>
  <c r="DY61" i="18"/>
  <c r="DW61" i="18"/>
  <c r="DU61" i="18"/>
  <c r="DT61" i="18"/>
  <c r="DS61" i="18"/>
  <c r="DL61" i="18"/>
  <c r="DG61" i="18"/>
  <c r="DD61" i="18"/>
  <c r="DB61" i="18"/>
  <c r="DA61" i="18"/>
  <c r="CZ61" i="18"/>
  <c r="CY61" i="18"/>
  <c r="CR61" i="18"/>
  <c r="CM61" i="18"/>
  <c r="CJ61" i="18"/>
  <c r="CI61" i="18"/>
  <c r="CG61" i="18"/>
  <c r="CF61" i="18"/>
  <c r="CE61" i="18"/>
  <c r="BX61" i="18"/>
  <c r="BS61" i="18"/>
  <c r="BQ61" i="18"/>
  <c r="BO61" i="18"/>
  <c r="BM61" i="18"/>
  <c r="BL61" i="18"/>
  <c r="BK61" i="18"/>
  <c r="BD61" i="18"/>
  <c r="AY61" i="18"/>
  <c r="AW61" i="18"/>
  <c r="AT61" i="18"/>
  <c r="AS61" i="18"/>
  <c r="AR61" i="18"/>
  <c r="AQ61" i="18"/>
  <c r="AJ61" i="18"/>
  <c r="AE61" i="18"/>
  <c r="AB61" i="18"/>
  <c r="AC61" i="18" s="1"/>
  <c r="Z61" i="18"/>
  <c r="Y61" i="18"/>
  <c r="X61" i="18"/>
  <c r="W61" i="18"/>
  <c r="P61" i="18"/>
  <c r="J61" i="18"/>
  <c r="K61" i="18" s="1"/>
  <c r="I61" i="18"/>
  <c r="G61" i="18"/>
  <c r="E61" i="18"/>
  <c r="D61" i="18"/>
  <c r="C61" i="18"/>
  <c r="IB60" i="18"/>
  <c r="HZ60" i="18"/>
  <c r="HY60" i="18"/>
  <c r="HW60" i="18"/>
  <c r="HU60" i="18"/>
  <c r="HR60" i="18"/>
  <c r="HH60" i="18"/>
  <c r="HF60" i="18"/>
  <c r="HE60" i="18"/>
  <c r="HC60" i="18"/>
  <c r="HA60" i="18"/>
  <c r="GX60" i="18"/>
  <c r="GN60" i="18"/>
  <c r="GL60" i="18"/>
  <c r="GK60" i="18"/>
  <c r="GI60" i="18"/>
  <c r="GG60" i="18"/>
  <c r="GD60" i="18"/>
  <c r="FT60" i="18"/>
  <c r="FR60" i="18"/>
  <c r="FQ60" i="18"/>
  <c r="FO60" i="18"/>
  <c r="FM60" i="18"/>
  <c r="FJ60" i="18"/>
  <c r="EZ60" i="18"/>
  <c r="EU60" i="18"/>
  <c r="ES60" i="18"/>
  <c r="EP60" i="18"/>
  <c r="EO60" i="18"/>
  <c r="EO64" i="18" s="1"/>
  <c r="EN60" i="18"/>
  <c r="EM60" i="18"/>
  <c r="EF60" i="18"/>
  <c r="EA60" i="18"/>
  <c r="EA64" i="18" s="1"/>
  <c r="DY60" i="18"/>
  <c r="DW60" i="18"/>
  <c r="DU60" i="18"/>
  <c r="DU64" i="18" s="1"/>
  <c r="DT60" i="18"/>
  <c r="DS60" i="18"/>
  <c r="DL60" i="18"/>
  <c r="DG60" i="18"/>
  <c r="DE60" i="18"/>
  <c r="DC60" i="18"/>
  <c r="DA60" i="18"/>
  <c r="DA64" i="18" s="1"/>
  <c r="CZ60" i="18"/>
  <c r="CY60" i="18"/>
  <c r="CR60" i="18"/>
  <c r="CM60" i="18"/>
  <c r="CK60" i="18"/>
  <c r="CI60" i="18"/>
  <c r="CG60" i="18"/>
  <c r="CG64" i="18" s="1"/>
  <c r="CF60" i="18"/>
  <c r="CE60" i="18"/>
  <c r="BX60" i="18"/>
  <c r="BS60" i="18"/>
  <c r="BQ60" i="18"/>
  <c r="BO60" i="18"/>
  <c r="BM60" i="18"/>
  <c r="BM64" i="18" s="1"/>
  <c r="BL60" i="18"/>
  <c r="BK60" i="18"/>
  <c r="BD60" i="18"/>
  <c r="AY60" i="18"/>
  <c r="AW60" i="18"/>
  <c r="AU60" i="18"/>
  <c r="AS60" i="18"/>
  <c r="AS64" i="18" s="1"/>
  <c r="AR60" i="18"/>
  <c r="AQ60" i="18"/>
  <c r="AJ60" i="18"/>
  <c r="AE60" i="18"/>
  <c r="AB60" i="18"/>
  <c r="AA60" i="18"/>
  <c r="Y60" i="18"/>
  <c r="Y64" i="18" s="1"/>
  <c r="X60" i="18"/>
  <c r="W60" i="18"/>
  <c r="P60" i="18"/>
  <c r="J60" i="18"/>
  <c r="I60" i="18"/>
  <c r="G60" i="18"/>
  <c r="E60" i="18"/>
  <c r="E64" i="18" s="1"/>
  <c r="D60" i="18"/>
  <c r="C60" i="18"/>
  <c r="IF59" i="18"/>
  <c r="IE59" i="18"/>
  <c r="ID59" i="18"/>
  <c r="HX59" i="18"/>
  <c r="HV59" i="18"/>
  <c r="HT59" i="18"/>
  <c r="HR59" i="18"/>
  <c r="HQ59" i="18"/>
  <c r="HP59" i="18"/>
  <c r="HO59" i="18"/>
  <c r="HL59" i="18"/>
  <c r="HK59" i="18"/>
  <c r="HJ59" i="18"/>
  <c r="HD59" i="18"/>
  <c r="HB59" i="18"/>
  <c r="GZ59" i="18"/>
  <c r="GX59" i="18"/>
  <c r="GW59" i="18"/>
  <c r="GV59" i="18"/>
  <c r="GU59" i="18"/>
  <c r="GR59" i="18"/>
  <c r="GQ59" i="18"/>
  <c r="GP59" i="18"/>
  <c r="GJ59" i="18"/>
  <c r="GH59" i="18"/>
  <c r="GF59" i="18"/>
  <c r="GD59" i="18"/>
  <c r="GC59" i="18"/>
  <c r="GB59" i="18"/>
  <c r="GA59" i="18"/>
  <c r="FX59" i="18"/>
  <c r="FW59" i="18"/>
  <c r="FV59" i="18"/>
  <c r="FP59" i="18"/>
  <c r="FN59" i="18"/>
  <c r="FL59" i="18"/>
  <c r="FJ59" i="18"/>
  <c r="FI59" i="18"/>
  <c r="FH59" i="18"/>
  <c r="FG59" i="18"/>
  <c r="FD59" i="18"/>
  <c r="FC59" i="18"/>
  <c r="FB59" i="18"/>
  <c r="EV59" i="18"/>
  <c r="ET59" i="18"/>
  <c r="ER59" i="18"/>
  <c r="EP59" i="18"/>
  <c r="EO59" i="18"/>
  <c r="EN59" i="18"/>
  <c r="EM59" i="18"/>
  <c r="EJ59" i="18"/>
  <c r="EI59" i="18"/>
  <c r="EH59" i="18"/>
  <c r="EB59" i="18"/>
  <c r="DZ59" i="18"/>
  <c r="DX59" i="18"/>
  <c r="DV59" i="18"/>
  <c r="DU59" i="18"/>
  <c r="DT59" i="18"/>
  <c r="DS59" i="18"/>
  <c r="DP59" i="18"/>
  <c r="DO59" i="18"/>
  <c r="DN59" i="18"/>
  <c r="DH59" i="18"/>
  <c r="DF59" i="18"/>
  <c r="DD59" i="18"/>
  <c r="DB59" i="18"/>
  <c r="DA59" i="18"/>
  <c r="CZ59" i="18"/>
  <c r="CY59" i="18"/>
  <c r="CV59" i="18"/>
  <c r="CU59" i="18"/>
  <c r="CT59" i="18"/>
  <c r="CN59" i="18"/>
  <c r="CL59" i="18"/>
  <c r="CJ59" i="18"/>
  <c r="CH59" i="18"/>
  <c r="CG59" i="18"/>
  <c r="CF59" i="18"/>
  <c r="CE59" i="18"/>
  <c r="CB59" i="18"/>
  <c r="CA59" i="18"/>
  <c r="BZ59" i="18"/>
  <c r="BT59" i="18"/>
  <c r="BR59" i="18"/>
  <c r="BP59" i="18"/>
  <c r="BN59" i="18"/>
  <c r="BM59" i="18"/>
  <c r="BL59" i="18"/>
  <c r="BK59" i="18"/>
  <c r="BH59" i="18"/>
  <c r="BG59" i="18"/>
  <c r="BF59" i="18"/>
  <c r="AZ59" i="18"/>
  <c r="AX59" i="18"/>
  <c r="AV59" i="18"/>
  <c r="AT59" i="18"/>
  <c r="AS59" i="18"/>
  <c r="AR59" i="18"/>
  <c r="AQ59" i="18"/>
  <c r="AN59" i="18"/>
  <c r="AM59" i="18"/>
  <c r="AL59" i="18"/>
  <c r="AF59" i="18"/>
  <c r="AD59" i="18"/>
  <c r="AB59" i="18"/>
  <c r="Z59" i="18"/>
  <c r="Y59" i="18"/>
  <c r="X59" i="18"/>
  <c r="W59" i="18"/>
  <c r="T59" i="18"/>
  <c r="S59" i="18"/>
  <c r="R59" i="18"/>
  <c r="L59" i="18"/>
  <c r="J59" i="18"/>
  <c r="H59" i="18"/>
  <c r="F59" i="18"/>
  <c r="E59" i="18"/>
  <c r="D59" i="18"/>
  <c r="C59" i="18"/>
  <c r="IC58" i="18"/>
  <c r="HW58" i="18"/>
  <c r="HU58" i="18"/>
  <c r="HS58" i="18"/>
  <c r="HI58" i="18"/>
  <c r="HI59" i="18" s="1"/>
  <c r="HC58" i="18"/>
  <c r="HA58" i="18"/>
  <c r="GY58" i="18"/>
  <c r="GO58" i="18"/>
  <c r="GI58" i="18"/>
  <c r="GG58" i="18"/>
  <c r="GE58" i="18"/>
  <c r="FU58" i="18"/>
  <c r="FO58" i="18"/>
  <c r="FM58" i="18"/>
  <c r="FK58" i="18"/>
  <c r="FA58" i="18"/>
  <c r="EU58" i="18"/>
  <c r="ES58" i="18"/>
  <c r="EQ58" i="18"/>
  <c r="EG58" i="18"/>
  <c r="EA58" i="18"/>
  <c r="DY58" i="18"/>
  <c r="DW58" i="18"/>
  <c r="DM58" i="18"/>
  <c r="DG58" i="18"/>
  <c r="DE58" i="18"/>
  <c r="DC58" i="18"/>
  <c r="CS58" i="18"/>
  <c r="CR58" i="18"/>
  <c r="CQ58" i="18"/>
  <c r="CP58" i="18"/>
  <c r="CO58" i="18"/>
  <c r="CM58" i="18"/>
  <c r="CK58" i="18"/>
  <c r="CI58" i="18"/>
  <c r="BY58" i="18"/>
  <c r="BX58" i="18"/>
  <c r="BW58" i="18"/>
  <c r="BV58" i="18"/>
  <c r="BU58" i="18"/>
  <c r="BS58" i="18"/>
  <c r="BQ58" i="18"/>
  <c r="BO58" i="18"/>
  <c r="BE58" i="18"/>
  <c r="BD58" i="18"/>
  <c r="BC58" i="18"/>
  <c r="BB58" i="18"/>
  <c r="BA58" i="18"/>
  <c r="AY58" i="18"/>
  <c r="AW58" i="18"/>
  <c r="AU58" i="18"/>
  <c r="AK58" i="18"/>
  <c r="AJ58" i="18"/>
  <c r="AI58" i="18"/>
  <c r="AH58" i="18"/>
  <c r="AG58" i="18"/>
  <c r="AE58" i="18"/>
  <c r="AC58" i="18"/>
  <c r="AA58" i="18"/>
  <c r="Q58" i="18"/>
  <c r="P58" i="18"/>
  <c r="O58" i="18"/>
  <c r="N58" i="18"/>
  <c r="M58" i="18"/>
  <c r="K58" i="18"/>
  <c r="I58" i="18"/>
  <c r="G58" i="18"/>
  <c r="IC57" i="18"/>
  <c r="IC59" i="18" s="1"/>
  <c r="IB59" i="18"/>
  <c r="HY59" i="18"/>
  <c r="HW57" i="18"/>
  <c r="HW59" i="18" s="1"/>
  <c r="HU57" i="18"/>
  <c r="HU59" i="18" s="1"/>
  <c r="HS57" i="18"/>
  <c r="HS59" i="18" s="1"/>
  <c r="HC57" i="18"/>
  <c r="HC59" i="18" s="1"/>
  <c r="HA57" i="18"/>
  <c r="GY57" i="18"/>
  <c r="GO57" i="18"/>
  <c r="GI57" i="18"/>
  <c r="GG57" i="18"/>
  <c r="GE57" i="18"/>
  <c r="FU57" i="18"/>
  <c r="FO57" i="18"/>
  <c r="FM57" i="18"/>
  <c r="FK57" i="18"/>
  <c r="FA57" i="18"/>
  <c r="EU57" i="18"/>
  <c r="EU59" i="18" s="1"/>
  <c r="ES57" i="18"/>
  <c r="EQ57" i="18"/>
  <c r="EG57" i="18"/>
  <c r="EA57" i="18"/>
  <c r="DY57" i="18"/>
  <c r="DW57" i="18"/>
  <c r="DM57" i="18"/>
  <c r="DL57" i="18"/>
  <c r="DL59" i="18" s="1"/>
  <c r="DK57" i="18"/>
  <c r="DJ57" i="18"/>
  <c r="DG57" i="18"/>
  <c r="DE57" i="18"/>
  <c r="DC57" i="18"/>
  <c r="CS57" i="18"/>
  <c r="CR57" i="18"/>
  <c r="CQ57" i="18"/>
  <c r="CP57" i="18"/>
  <c r="CO57" i="18"/>
  <c r="CM57" i="18"/>
  <c r="CM59" i="18" s="1"/>
  <c r="CK57" i="18"/>
  <c r="CI57" i="18"/>
  <c r="BY57" i="18"/>
  <c r="BX57" i="18"/>
  <c r="BW57" i="18"/>
  <c r="BV57" i="18"/>
  <c r="BU57" i="18"/>
  <c r="BS57" i="18"/>
  <c r="BQ57" i="18"/>
  <c r="BO57" i="18"/>
  <c r="BE57" i="18"/>
  <c r="BD57" i="18"/>
  <c r="BD59" i="18" s="1"/>
  <c r="BC57" i="18"/>
  <c r="BB57" i="18"/>
  <c r="BA57" i="18"/>
  <c r="AY57" i="18"/>
  <c r="AW57" i="18"/>
  <c r="AU57" i="18"/>
  <c r="AK57" i="18"/>
  <c r="AJ57" i="18"/>
  <c r="AI57" i="18"/>
  <c r="AH57" i="18"/>
  <c r="AG57" i="18"/>
  <c r="AE57" i="18"/>
  <c r="AE59" i="18" s="1"/>
  <c r="AC57" i="18"/>
  <c r="AA57" i="18"/>
  <c r="Q57" i="18"/>
  <c r="P57" i="18"/>
  <c r="O57" i="18"/>
  <c r="N57" i="18"/>
  <c r="M57" i="18"/>
  <c r="K57" i="18"/>
  <c r="I57" i="18"/>
  <c r="G57" i="18"/>
  <c r="G59" i="18" s="1"/>
  <c r="IF56" i="18"/>
  <c r="IE56" i="18"/>
  <c r="ID56" i="18"/>
  <c r="HX56" i="18"/>
  <c r="HV56" i="18"/>
  <c r="HT56" i="18"/>
  <c r="HR56" i="18"/>
  <c r="HQ56" i="18"/>
  <c r="HP56" i="18"/>
  <c r="HO56" i="18"/>
  <c r="HL56" i="18"/>
  <c r="HK56" i="18"/>
  <c r="HJ56" i="18"/>
  <c r="HD56" i="18"/>
  <c r="HB56" i="18"/>
  <c r="GZ56" i="18"/>
  <c r="GX56" i="18"/>
  <c r="GW56" i="18"/>
  <c r="GV56" i="18"/>
  <c r="GU56" i="18"/>
  <c r="GR56" i="18"/>
  <c r="GQ56" i="18"/>
  <c r="GP56" i="18"/>
  <c r="GJ56" i="18"/>
  <c r="GH56" i="18"/>
  <c r="GF56" i="18"/>
  <c r="GD56" i="18"/>
  <c r="GC56" i="18"/>
  <c r="GB56" i="18"/>
  <c r="GA56" i="18"/>
  <c r="FX56" i="18"/>
  <c r="FW56" i="18"/>
  <c r="FV56" i="18"/>
  <c r="FP56" i="18"/>
  <c r="FN56" i="18"/>
  <c r="FL56" i="18"/>
  <c r="FJ56" i="18"/>
  <c r="FI56" i="18"/>
  <c r="FH56" i="18"/>
  <c r="FG56" i="18"/>
  <c r="FD56" i="18"/>
  <c r="FC56" i="18"/>
  <c r="FB56" i="18"/>
  <c r="EV56" i="18"/>
  <c r="ET56" i="18"/>
  <c r="ER56" i="18"/>
  <c r="EP56" i="18"/>
  <c r="EO56" i="18"/>
  <c r="EN56" i="18"/>
  <c r="EM56" i="18"/>
  <c r="EJ56" i="18"/>
  <c r="EI56" i="18"/>
  <c r="EH56" i="18"/>
  <c r="EB56" i="18"/>
  <c r="DZ56" i="18"/>
  <c r="DX56" i="18"/>
  <c r="DV56" i="18"/>
  <c r="DU56" i="18"/>
  <c r="DT56" i="18"/>
  <c r="DS56" i="18"/>
  <c r="DP56" i="18"/>
  <c r="DO56" i="18"/>
  <c r="DN56" i="18"/>
  <c r="DH56" i="18"/>
  <c r="DF56" i="18"/>
  <c r="DD56" i="18"/>
  <c r="DB56" i="18"/>
  <c r="DA56" i="18"/>
  <c r="CZ56" i="18"/>
  <c r="CY56" i="18"/>
  <c r="CV56" i="18"/>
  <c r="CU56" i="18"/>
  <c r="CT56" i="18"/>
  <c r="CN56" i="18"/>
  <c r="CL56" i="18"/>
  <c r="CJ56" i="18"/>
  <c r="CH56" i="18"/>
  <c r="CG56" i="18"/>
  <c r="CF56" i="18"/>
  <c r="CE56" i="18"/>
  <c r="CB56" i="18"/>
  <c r="CA56" i="18"/>
  <c r="BZ56" i="18"/>
  <c r="BT56" i="18"/>
  <c r="BR56" i="18"/>
  <c r="BP56" i="18"/>
  <c r="BN56" i="18"/>
  <c r="BM56" i="18"/>
  <c r="BL56" i="18"/>
  <c r="BK56" i="18"/>
  <c r="BH56" i="18"/>
  <c r="BG56" i="18"/>
  <c r="BF56" i="18"/>
  <c r="AZ56" i="18"/>
  <c r="AX56" i="18"/>
  <c r="AV56" i="18"/>
  <c r="AT56" i="18"/>
  <c r="AS56" i="18"/>
  <c r="AR56" i="18"/>
  <c r="AQ56" i="18"/>
  <c r="AN56" i="18"/>
  <c r="AM56" i="18"/>
  <c r="AL56" i="18"/>
  <c r="AF56" i="18"/>
  <c r="AD56" i="18"/>
  <c r="AB56" i="18"/>
  <c r="Z56" i="18"/>
  <c r="Y56" i="18"/>
  <c r="X56" i="18"/>
  <c r="W56" i="18"/>
  <c r="T56" i="18"/>
  <c r="S56" i="18"/>
  <c r="R56" i="18"/>
  <c r="L56" i="18"/>
  <c r="J56" i="18"/>
  <c r="H56" i="18"/>
  <c r="F56" i="18"/>
  <c r="E56" i="18"/>
  <c r="D56" i="18"/>
  <c r="C56" i="18"/>
  <c r="IC55" i="18"/>
  <c r="IB55" i="18"/>
  <c r="IA55" i="18"/>
  <c r="HZ55" i="18"/>
  <c r="HY55" i="18"/>
  <c r="HW55" i="18"/>
  <c r="HU55" i="18"/>
  <c r="HS55" i="18"/>
  <c r="HI55" i="18"/>
  <c r="HH55" i="18"/>
  <c r="HG55" i="18"/>
  <c r="HF55" i="18"/>
  <c r="HE55" i="18"/>
  <c r="HC55" i="18"/>
  <c r="HA55" i="18"/>
  <c r="GY55" i="18"/>
  <c r="GO55" i="18"/>
  <c r="GN55" i="18"/>
  <c r="GM55" i="18"/>
  <c r="GL55" i="18"/>
  <c r="GK55" i="18"/>
  <c r="GI55" i="18"/>
  <c r="GG55" i="18"/>
  <c r="GE55" i="18"/>
  <c r="FU55" i="18"/>
  <c r="FT55" i="18"/>
  <c r="FS55" i="18"/>
  <c r="FR55" i="18"/>
  <c r="FQ55" i="18"/>
  <c r="FO55" i="18"/>
  <c r="FM55" i="18"/>
  <c r="FK55" i="18"/>
  <c r="FA55" i="18"/>
  <c r="EZ55" i="18"/>
  <c r="EY55" i="18"/>
  <c r="EX55" i="18"/>
  <c r="EW55" i="18"/>
  <c r="EU55" i="18"/>
  <c r="ES55" i="18"/>
  <c r="EQ55" i="18"/>
  <c r="EG55" i="18"/>
  <c r="EF55" i="18"/>
  <c r="EE55" i="18"/>
  <c r="ED55" i="18"/>
  <c r="EC55" i="18"/>
  <c r="EA55" i="18"/>
  <c r="DY55" i="18"/>
  <c r="DW55" i="18"/>
  <c r="DM55" i="18"/>
  <c r="DL55" i="18"/>
  <c r="DK55" i="18"/>
  <c r="DJ55" i="18"/>
  <c r="DI55" i="18"/>
  <c r="DG55" i="18"/>
  <c r="DE55" i="18"/>
  <c r="DC55" i="18"/>
  <c r="CS55" i="18"/>
  <c r="CR55" i="18"/>
  <c r="CQ55" i="18"/>
  <c r="CP55" i="18"/>
  <c r="CO55" i="18"/>
  <c r="CM55" i="18"/>
  <c r="CK55" i="18"/>
  <c r="CI55" i="18"/>
  <c r="BY55" i="18"/>
  <c r="BX55" i="18"/>
  <c r="BW55" i="18"/>
  <c r="BV55" i="18"/>
  <c r="BU55" i="18"/>
  <c r="BS55" i="18"/>
  <c r="BQ55" i="18"/>
  <c r="BO55" i="18"/>
  <c r="BE55" i="18"/>
  <c r="BD55" i="18"/>
  <c r="BC55" i="18"/>
  <c r="BB55" i="18"/>
  <c r="BA55" i="18"/>
  <c r="AY55" i="18"/>
  <c r="AW55" i="18"/>
  <c r="AU55" i="18"/>
  <c r="AK55" i="18"/>
  <c r="AJ55" i="18"/>
  <c r="AI55" i="18"/>
  <c r="AH55" i="18"/>
  <c r="AG55" i="18"/>
  <c r="AE55" i="18"/>
  <c r="AC55" i="18"/>
  <c r="AA55" i="18"/>
  <c r="Q55" i="18"/>
  <c r="P55" i="18"/>
  <c r="O55" i="18"/>
  <c r="N55" i="18"/>
  <c r="M55" i="18"/>
  <c r="K55" i="18"/>
  <c r="I55" i="18"/>
  <c r="G55" i="18"/>
  <c r="IC54" i="18"/>
  <c r="IB54" i="18"/>
  <c r="IA54" i="18"/>
  <c r="HZ54" i="18"/>
  <c r="HY54" i="18"/>
  <c r="HW54" i="18"/>
  <c r="HU54" i="18"/>
  <c r="HS54" i="18"/>
  <c r="HI54" i="18"/>
  <c r="HH54" i="18"/>
  <c r="HG54" i="18"/>
  <c r="HF54" i="18"/>
  <c r="HE54" i="18"/>
  <c r="HC54" i="18"/>
  <c r="HA54" i="18"/>
  <c r="GY54" i="18"/>
  <c r="GO54" i="18"/>
  <c r="GN54" i="18"/>
  <c r="GM54" i="18"/>
  <c r="GL54" i="18"/>
  <c r="GK54" i="18"/>
  <c r="GI54" i="18"/>
  <c r="GG54" i="18"/>
  <c r="GE54" i="18"/>
  <c r="FU54" i="18"/>
  <c r="FT54" i="18"/>
  <c r="FS54" i="18"/>
  <c r="FR54" i="18"/>
  <c r="FQ54" i="18"/>
  <c r="FO54" i="18"/>
  <c r="FM54" i="18"/>
  <c r="FK54" i="18"/>
  <c r="FA54" i="18"/>
  <c r="EZ54" i="18"/>
  <c r="EY54" i="18"/>
  <c r="EX54" i="18"/>
  <c r="EW54" i="18"/>
  <c r="EU54" i="18"/>
  <c r="ES54" i="18"/>
  <c r="EQ54" i="18"/>
  <c r="EG54" i="18"/>
  <c r="EF54" i="18"/>
  <c r="EE54" i="18"/>
  <c r="ED54" i="18"/>
  <c r="EC54" i="18"/>
  <c r="EA54" i="18"/>
  <c r="DY54" i="18"/>
  <c r="DW54" i="18"/>
  <c r="DM54" i="18"/>
  <c r="DL54" i="18"/>
  <c r="DK54" i="18"/>
  <c r="DJ54" i="18"/>
  <c r="DI54" i="18"/>
  <c r="DG54" i="18"/>
  <c r="DE54" i="18"/>
  <c r="DC54" i="18"/>
  <c r="CS54" i="18"/>
  <c r="CR54" i="18"/>
  <c r="CQ54" i="18"/>
  <c r="CP54" i="18"/>
  <c r="CO54" i="18"/>
  <c r="CM54" i="18"/>
  <c r="CK54" i="18"/>
  <c r="CI54" i="18"/>
  <c r="BY54" i="18"/>
  <c r="BX54" i="18"/>
  <c r="BW54" i="18"/>
  <c r="BV54" i="18"/>
  <c r="BU54" i="18"/>
  <c r="BS54" i="18"/>
  <c r="BQ54" i="18"/>
  <c r="BO54" i="18"/>
  <c r="BE54" i="18"/>
  <c r="BD54" i="18"/>
  <c r="BC54" i="18"/>
  <c r="BB54" i="18"/>
  <c r="BA54" i="18"/>
  <c r="AY54" i="18"/>
  <c r="AW54" i="18"/>
  <c r="AU54" i="18"/>
  <c r="AK54" i="18"/>
  <c r="AJ54" i="18"/>
  <c r="AI54" i="18"/>
  <c r="AH54" i="18"/>
  <c r="AG54" i="18"/>
  <c r="AE54" i="18"/>
  <c r="AC54" i="18"/>
  <c r="AA54" i="18"/>
  <c r="Q54" i="18"/>
  <c r="P54" i="18"/>
  <c r="O54" i="18"/>
  <c r="N54" i="18"/>
  <c r="M54" i="18"/>
  <c r="K54" i="18"/>
  <c r="I54" i="18"/>
  <c r="G54" i="18"/>
  <c r="IC53" i="18"/>
  <c r="IC56" i="18" s="1"/>
  <c r="IB53" i="18"/>
  <c r="IB56" i="18" s="1"/>
  <c r="IA53" i="18"/>
  <c r="HZ53" i="18"/>
  <c r="HY53" i="18"/>
  <c r="HW53" i="18"/>
  <c r="HU53" i="18"/>
  <c r="HS53" i="18"/>
  <c r="HI53" i="18"/>
  <c r="HI56" i="18" s="1"/>
  <c r="HH53" i="18"/>
  <c r="HG53" i="18"/>
  <c r="HF53" i="18"/>
  <c r="HE53" i="18"/>
  <c r="HC53" i="18"/>
  <c r="HA53" i="18"/>
  <c r="GY53" i="18"/>
  <c r="GO53" i="18"/>
  <c r="GO56" i="18" s="1"/>
  <c r="GN53" i="18"/>
  <c r="GM53" i="18"/>
  <c r="GL53" i="18"/>
  <c r="GK53" i="18"/>
  <c r="GI53" i="18"/>
  <c r="GI56" i="18" s="1"/>
  <c r="GG53" i="18"/>
  <c r="GG56" i="18" s="1"/>
  <c r="GE53" i="18"/>
  <c r="GE56" i="18" s="1"/>
  <c r="FU53" i="18"/>
  <c r="FU56" i="18" s="1"/>
  <c r="FT53" i="18"/>
  <c r="FT56" i="18" s="1"/>
  <c r="FS53" i="18"/>
  <c r="FR53" i="18"/>
  <c r="FQ53" i="18"/>
  <c r="FO53" i="18"/>
  <c r="FM53" i="18"/>
  <c r="FK53" i="18"/>
  <c r="FK56" i="18" s="1"/>
  <c r="FA53" i="18"/>
  <c r="FA56" i="18" s="1"/>
  <c r="EZ53" i="18"/>
  <c r="EZ56" i="18" s="1"/>
  <c r="EY53" i="18"/>
  <c r="EY56" i="18" s="1"/>
  <c r="EX53" i="18"/>
  <c r="EX56" i="18" s="1"/>
  <c r="EW53" i="18"/>
  <c r="EW56" i="18" s="1"/>
  <c r="EU53" i="18"/>
  <c r="EU56" i="18" s="1"/>
  <c r="ES53" i="18"/>
  <c r="EQ53" i="18"/>
  <c r="EG53" i="18"/>
  <c r="EG56" i="18" s="1"/>
  <c r="EF53" i="18"/>
  <c r="EE53" i="18"/>
  <c r="ED53" i="18"/>
  <c r="EC53" i="18"/>
  <c r="EA53" i="18"/>
  <c r="DY53" i="18"/>
  <c r="DW53" i="18"/>
  <c r="DM53" i="18"/>
  <c r="DM56" i="18" s="1"/>
  <c r="DL53" i="18"/>
  <c r="DL56" i="18" s="1"/>
  <c r="DK53" i="18"/>
  <c r="DJ53" i="18"/>
  <c r="DI53" i="18"/>
  <c r="DG53" i="18"/>
  <c r="DE53" i="18"/>
  <c r="DC53" i="18"/>
  <c r="CS53" i="18"/>
  <c r="CS56" i="18" s="1"/>
  <c r="CR53" i="18"/>
  <c r="CQ53" i="18"/>
  <c r="CQ56" i="18" s="1"/>
  <c r="CP53" i="18"/>
  <c r="CP56" i="18" s="1"/>
  <c r="CO53" i="18"/>
  <c r="CO56" i="18" s="1"/>
  <c r="CM53" i="18"/>
  <c r="CM56" i="18" s="1"/>
  <c r="CK53" i="18"/>
  <c r="CI53" i="18"/>
  <c r="BY53" i="18"/>
  <c r="BY56" i="18" s="1"/>
  <c r="BX53" i="18"/>
  <c r="BW53" i="18"/>
  <c r="BV53" i="18"/>
  <c r="BU53" i="18"/>
  <c r="BU56" i="18" s="1"/>
  <c r="BS53" i="18"/>
  <c r="BQ53" i="18"/>
  <c r="BO53" i="18"/>
  <c r="BO56" i="18" s="1"/>
  <c r="BE53" i="18"/>
  <c r="BE56" i="18" s="1"/>
  <c r="BD53" i="18"/>
  <c r="BD56" i="18" s="1"/>
  <c r="BC53" i="18"/>
  <c r="BB53" i="18"/>
  <c r="BA53" i="18"/>
  <c r="AY53" i="18"/>
  <c r="AW53" i="18"/>
  <c r="AW56" i="18" s="1"/>
  <c r="AU53" i="18"/>
  <c r="AU56" i="18" s="1"/>
  <c r="AK53" i="18"/>
  <c r="AK56" i="18" s="1"/>
  <c r="AJ53" i="18"/>
  <c r="AI53" i="18"/>
  <c r="AH53" i="18"/>
  <c r="AG53" i="18"/>
  <c r="AE53" i="18"/>
  <c r="AC53" i="18"/>
  <c r="AA53" i="18"/>
  <c r="Q53" i="18"/>
  <c r="Q56" i="18" s="1"/>
  <c r="P53" i="18"/>
  <c r="O53" i="18"/>
  <c r="N53" i="18"/>
  <c r="M53" i="18"/>
  <c r="K53" i="18"/>
  <c r="I53" i="18"/>
  <c r="G53" i="18"/>
  <c r="IF52" i="18"/>
  <c r="IE52" i="18"/>
  <c r="ID52" i="18"/>
  <c r="HX52" i="18"/>
  <c r="HV52" i="18"/>
  <c r="HT52" i="18"/>
  <c r="HR52" i="18"/>
  <c r="HQ52" i="18"/>
  <c r="HP52" i="18"/>
  <c r="HO52" i="18"/>
  <c r="HL52" i="18"/>
  <c r="HK52" i="18"/>
  <c r="HJ52" i="18"/>
  <c r="HD52" i="18"/>
  <c r="HB52" i="18"/>
  <c r="GZ52" i="18"/>
  <c r="GX52" i="18"/>
  <c r="GW52" i="18"/>
  <c r="GV52" i="18"/>
  <c r="GU52" i="18"/>
  <c r="GR52" i="18"/>
  <c r="GQ52" i="18"/>
  <c r="GP52" i="18"/>
  <c r="GJ52" i="18"/>
  <c r="GH52" i="18"/>
  <c r="GF52" i="18"/>
  <c r="GD52" i="18"/>
  <c r="GC52" i="18"/>
  <c r="GB52" i="18"/>
  <c r="GA52" i="18"/>
  <c r="FX52" i="18"/>
  <c r="FW52" i="18"/>
  <c r="FV52" i="18"/>
  <c r="FP52" i="18"/>
  <c r="FN52" i="18"/>
  <c r="FL52" i="18"/>
  <c r="FJ52" i="18"/>
  <c r="FI52" i="18"/>
  <c r="FH52" i="18"/>
  <c r="FG52" i="18"/>
  <c r="FD52" i="18"/>
  <c r="FC52" i="18"/>
  <c r="FB52" i="18"/>
  <c r="EV52" i="18"/>
  <c r="ET52" i="18"/>
  <c r="ER52" i="18"/>
  <c r="EP52" i="18"/>
  <c r="EO52" i="18"/>
  <c r="EN52" i="18"/>
  <c r="EM52" i="18"/>
  <c r="EJ52" i="18"/>
  <c r="EI52" i="18"/>
  <c r="EH52" i="18"/>
  <c r="EB52" i="18"/>
  <c r="DZ52" i="18"/>
  <c r="DX52" i="18"/>
  <c r="DV52" i="18"/>
  <c r="DU52" i="18"/>
  <c r="DT52" i="18"/>
  <c r="DS52" i="18"/>
  <c r="DP52" i="18"/>
  <c r="DO52" i="18"/>
  <c r="DN52" i="18"/>
  <c r="DH52" i="18"/>
  <c r="DF52" i="18"/>
  <c r="DD52" i="18"/>
  <c r="DB52" i="18"/>
  <c r="DA52" i="18"/>
  <c r="CZ52" i="18"/>
  <c r="CY52" i="18"/>
  <c r="CV52" i="18"/>
  <c r="CU52" i="18"/>
  <c r="CT52" i="18"/>
  <c r="CN52" i="18"/>
  <c r="CL52" i="18"/>
  <c r="CJ52" i="18"/>
  <c r="CH52" i="18"/>
  <c r="CG52" i="18"/>
  <c r="CF52" i="18"/>
  <c r="CE52" i="18"/>
  <c r="CB52" i="18"/>
  <c r="CA52" i="18"/>
  <c r="BZ52" i="18"/>
  <c r="BT52" i="18"/>
  <c r="BR52" i="18"/>
  <c r="BP52" i="18"/>
  <c r="BN52" i="18"/>
  <c r="BM52" i="18"/>
  <c r="BL52" i="18"/>
  <c r="BK52" i="18"/>
  <c r="BH52" i="18"/>
  <c r="BG52" i="18"/>
  <c r="BF52" i="18"/>
  <c r="AZ52" i="18"/>
  <c r="AX52" i="18"/>
  <c r="AV52" i="18"/>
  <c r="AT52" i="18"/>
  <c r="AS52" i="18"/>
  <c r="AR52" i="18"/>
  <c r="AQ52" i="18"/>
  <c r="AN52" i="18"/>
  <c r="AM52" i="18"/>
  <c r="AL52" i="18"/>
  <c r="AF52" i="18"/>
  <c r="AD52" i="18"/>
  <c r="AB52" i="18"/>
  <c r="Z52" i="18"/>
  <c r="Y52" i="18"/>
  <c r="X52" i="18"/>
  <c r="W52" i="18"/>
  <c r="T52" i="18"/>
  <c r="S52" i="18"/>
  <c r="R52" i="18"/>
  <c r="L52" i="18"/>
  <c r="J52" i="18"/>
  <c r="H52" i="18"/>
  <c r="F52" i="18"/>
  <c r="E52" i="18"/>
  <c r="D52" i="18"/>
  <c r="C52" i="18"/>
  <c r="IC51" i="18"/>
  <c r="IB51" i="18"/>
  <c r="IA51" i="18"/>
  <c r="HZ51" i="18"/>
  <c r="HY51" i="18"/>
  <c r="HW51" i="18"/>
  <c r="HU51" i="18"/>
  <c r="HS51" i="18"/>
  <c r="HI51" i="18"/>
  <c r="HH51" i="18"/>
  <c r="HG51" i="18"/>
  <c r="HF51" i="18"/>
  <c r="HE51" i="18"/>
  <c r="HC51" i="18"/>
  <c r="HA51" i="18"/>
  <c r="GY51" i="18"/>
  <c r="GO51" i="18"/>
  <c r="GN51" i="18"/>
  <c r="GM51" i="18"/>
  <c r="GL51" i="18"/>
  <c r="GK51" i="18"/>
  <c r="GI51" i="18"/>
  <c r="GG51" i="18"/>
  <c r="GE51" i="18"/>
  <c r="FU51" i="18"/>
  <c r="FT51" i="18"/>
  <c r="FS51" i="18"/>
  <c r="FR51" i="18"/>
  <c r="FQ51" i="18"/>
  <c r="FO51" i="18"/>
  <c r="FM51" i="18"/>
  <c r="FK51" i="18"/>
  <c r="FA51" i="18"/>
  <c r="EZ51" i="18"/>
  <c r="EY51" i="18"/>
  <c r="EX51" i="18"/>
  <c r="EW51" i="18"/>
  <c r="EU51" i="18"/>
  <c r="ES51" i="18"/>
  <c r="EQ51" i="18"/>
  <c r="EG51" i="18"/>
  <c r="EF51" i="18"/>
  <c r="EE51" i="18"/>
  <c r="ED51" i="18"/>
  <c r="EC51" i="18"/>
  <c r="EA51" i="18"/>
  <c r="DY51" i="18"/>
  <c r="DW51" i="18"/>
  <c r="DM51" i="18"/>
  <c r="DL51" i="18"/>
  <c r="DK51" i="18"/>
  <c r="DJ51" i="18"/>
  <c r="DI51" i="18"/>
  <c r="DG51" i="18"/>
  <c r="DE51" i="18"/>
  <c r="DC51" i="18"/>
  <c r="CS51" i="18"/>
  <c r="CR51" i="18"/>
  <c r="CQ51" i="18"/>
  <c r="CP51" i="18"/>
  <c r="CO51" i="18"/>
  <c r="CM51" i="18"/>
  <c r="CK51" i="18"/>
  <c r="CI51" i="18"/>
  <c r="BY51" i="18"/>
  <c r="BX51" i="18"/>
  <c r="BW51" i="18"/>
  <c r="BV51" i="18"/>
  <c r="BU51" i="18"/>
  <c r="BS51" i="18"/>
  <c r="BQ51" i="18"/>
  <c r="BO51" i="18"/>
  <c r="BE51" i="18"/>
  <c r="BD51" i="18"/>
  <c r="BC51" i="18"/>
  <c r="BB51" i="18"/>
  <c r="BA51" i="18"/>
  <c r="AY51" i="18"/>
  <c r="AW51" i="18"/>
  <c r="AU51" i="18"/>
  <c r="AK51" i="18"/>
  <c r="AJ51" i="18"/>
  <c r="AI51" i="18"/>
  <c r="AH51" i="18"/>
  <c r="AG51" i="18"/>
  <c r="AE51" i="18"/>
  <c r="AC51" i="18"/>
  <c r="AA51" i="18"/>
  <c r="Q51" i="18"/>
  <c r="P51" i="18"/>
  <c r="O51" i="18"/>
  <c r="N51" i="18"/>
  <c r="M51" i="18"/>
  <c r="K51" i="18"/>
  <c r="I51" i="18"/>
  <c r="G51" i="18"/>
  <c r="IC50" i="18"/>
  <c r="IC52" i="18" s="1"/>
  <c r="IB50" i="18"/>
  <c r="IB52" i="18" s="1"/>
  <c r="IA50" i="18"/>
  <c r="HZ50" i="18"/>
  <c r="HY50" i="18"/>
  <c r="HW50" i="18"/>
  <c r="HU50" i="18"/>
  <c r="HS50" i="18"/>
  <c r="HI50" i="18"/>
  <c r="HI52" i="18" s="1"/>
  <c r="HH50" i="18"/>
  <c r="HG50" i="18"/>
  <c r="HF50" i="18"/>
  <c r="HF52" i="18" s="1"/>
  <c r="HE50" i="18"/>
  <c r="HE52" i="18" s="1"/>
  <c r="HC50" i="18"/>
  <c r="HC52" i="18" s="1"/>
  <c r="HA50" i="18"/>
  <c r="GY50" i="18"/>
  <c r="GO50" i="18"/>
  <c r="GO52" i="18" s="1"/>
  <c r="GN50" i="18"/>
  <c r="GM50" i="18"/>
  <c r="GL50" i="18"/>
  <c r="GK50" i="18"/>
  <c r="GI50" i="18"/>
  <c r="GI52" i="18" s="1"/>
  <c r="GG50" i="18"/>
  <c r="GG52" i="18" s="1"/>
  <c r="GE50" i="18"/>
  <c r="GE52" i="18" s="1"/>
  <c r="FU50" i="18"/>
  <c r="FU52" i="18" s="1"/>
  <c r="FT50" i="18"/>
  <c r="FT52" i="18" s="1"/>
  <c r="FS50" i="18"/>
  <c r="FR50" i="18"/>
  <c r="FQ50" i="18"/>
  <c r="FO50" i="18"/>
  <c r="FM50" i="18"/>
  <c r="FK50" i="18"/>
  <c r="FK52" i="18" s="1"/>
  <c r="FA50" i="18"/>
  <c r="FA52" i="18" s="1"/>
  <c r="EZ50" i="18"/>
  <c r="EZ52" i="18" s="1"/>
  <c r="EY50" i="18"/>
  <c r="EY52" i="18" s="1"/>
  <c r="EX50" i="18"/>
  <c r="EX52" i="18" s="1"/>
  <c r="EW50" i="18"/>
  <c r="EW52" i="18" s="1"/>
  <c r="EU50" i="18"/>
  <c r="EU52" i="18" s="1"/>
  <c r="ES50" i="18"/>
  <c r="EQ50" i="18"/>
  <c r="EG50" i="18"/>
  <c r="EG52" i="18" s="1"/>
  <c r="EF50" i="18"/>
  <c r="EE50" i="18"/>
  <c r="ED50" i="18"/>
  <c r="EC50" i="18"/>
  <c r="EA50" i="18"/>
  <c r="DY50" i="18"/>
  <c r="DW50" i="18"/>
  <c r="DM50" i="18"/>
  <c r="DM52" i="18" s="1"/>
  <c r="DL50" i="18"/>
  <c r="DL52" i="18" s="1"/>
  <c r="DK50" i="18"/>
  <c r="DJ50" i="18"/>
  <c r="DI50" i="18"/>
  <c r="DG50" i="18"/>
  <c r="DE50" i="18"/>
  <c r="DC50" i="18"/>
  <c r="CS50" i="18"/>
  <c r="CS52" i="18" s="1"/>
  <c r="CR50" i="18"/>
  <c r="CQ50" i="18"/>
  <c r="CQ52" i="18" s="1"/>
  <c r="CP50" i="18"/>
  <c r="CP52" i="18" s="1"/>
  <c r="CO50" i="18"/>
  <c r="CO52" i="18" s="1"/>
  <c r="CM50" i="18"/>
  <c r="CM52" i="18" s="1"/>
  <c r="CK50" i="18"/>
  <c r="CI50" i="18"/>
  <c r="BY50" i="18"/>
  <c r="BY52" i="18" s="1"/>
  <c r="BX50" i="18"/>
  <c r="BW50" i="18"/>
  <c r="BV50" i="18"/>
  <c r="BU50" i="18"/>
  <c r="BU52" i="18" s="1"/>
  <c r="BS50" i="18"/>
  <c r="BQ50" i="18"/>
  <c r="BO50" i="18"/>
  <c r="BO52" i="18" s="1"/>
  <c r="BE50" i="18"/>
  <c r="BE52" i="18" s="1"/>
  <c r="BD50" i="18"/>
  <c r="BD52" i="18" s="1"/>
  <c r="BC50" i="18"/>
  <c r="BB50" i="18"/>
  <c r="BA50" i="18"/>
  <c r="AY50" i="18"/>
  <c r="AW50" i="18"/>
  <c r="AW52" i="18" s="1"/>
  <c r="AU50" i="18"/>
  <c r="AU52" i="18" s="1"/>
  <c r="AK50" i="18"/>
  <c r="AK52" i="18" s="1"/>
  <c r="AJ50" i="18"/>
  <c r="AI50" i="18"/>
  <c r="AH50" i="18"/>
  <c r="AG50" i="18"/>
  <c r="AE50" i="18"/>
  <c r="AC50" i="18"/>
  <c r="AA50" i="18"/>
  <c r="Q50" i="18"/>
  <c r="Q52" i="18" s="1"/>
  <c r="P50" i="18"/>
  <c r="O50" i="18"/>
  <c r="N50" i="18"/>
  <c r="M50" i="18"/>
  <c r="K50" i="18"/>
  <c r="I50" i="18"/>
  <c r="G50" i="18"/>
  <c r="IF49" i="18"/>
  <c r="IE49" i="18"/>
  <c r="ID49" i="18"/>
  <c r="HX49" i="18"/>
  <c r="HV49" i="18"/>
  <c r="HT49" i="18"/>
  <c r="HR49" i="18"/>
  <c r="HQ49" i="18"/>
  <c r="HP49" i="18"/>
  <c r="HO49" i="18"/>
  <c r="HL49" i="18"/>
  <c r="HK49" i="18"/>
  <c r="HJ49" i="18"/>
  <c r="HD49" i="18"/>
  <c r="HB49" i="18"/>
  <c r="GZ49" i="18"/>
  <c r="GX49" i="18"/>
  <c r="GW49" i="18"/>
  <c r="GV49" i="18"/>
  <c r="GU49" i="18"/>
  <c r="GR49" i="18"/>
  <c r="GQ49" i="18"/>
  <c r="GP49" i="18"/>
  <c r="GJ49" i="18"/>
  <c r="GH49" i="18"/>
  <c r="GF49" i="18"/>
  <c r="GD49" i="18"/>
  <c r="GC49" i="18"/>
  <c r="GB49" i="18"/>
  <c r="GA49" i="18"/>
  <c r="FX49" i="18"/>
  <c r="FW49" i="18"/>
  <c r="FV49" i="18"/>
  <c r="FP49" i="18"/>
  <c r="FN49" i="18"/>
  <c r="FL49" i="18"/>
  <c r="FJ49" i="18"/>
  <c r="FI49" i="18"/>
  <c r="FH49" i="18"/>
  <c r="FG49" i="18"/>
  <c r="FD49" i="18"/>
  <c r="FC49" i="18"/>
  <c r="FB49" i="18"/>
  <c r="EV49" i="18"/>
  <c r="ET49" i="18"/>
  <c r="ER49" i="18"/>
  <c r="EP49" i="18"/>
  <c r="EO49" i="18"/>
  <c r="EN49" i="18"/>
  <c r="EM49" i="18"/>
  <c r="EJ49" i="18"/>
  <c r="EI49" i="18"/>
  <c r="EH49" i="18"/>
  <c r="EB49" i="18"/>
  <c r="DZ49" i="18"/>
  <c r="DX49" i="18"/>
  <c r="DV49" i="18"/>
  <c r="DU49" i="18"/>
  <c r="DT49" i="18"/>
  <c r="DS49" i="18"/>
  <c r="DP49" i="18"/>
  <c r="DO49" i="18"/>
  <c r="DN49" i="18"/>
  <c r="DH49" i="18"/>
  <c r="DF49" i="18"/>
  <c r="DD49" i="18"/>
  <c r="DB49" i="18"/>
  <c r="DA49" i="18"/>
  <c r="CZ49" i="18"/>
  <c r="CY49" i="18"/>
  <c r="CV49" i="18"/>
  <c r="CU49" i="18"/>
  <c r="CT49" i="18"/>
  <c r="CN49" i="18"/>
  <c r="CL49" i="18"/>
  <c r="CJ49" i="18"/>
  <c r="CH49" i="18"/>
  <c r="CG49" i="18"/>
  <c r="CF49" i="18"/>
  <c r="CE49" i="18"/>
  <c r="CB49" i="18"/>
  <c r="CA49" i="18"/>
  <c r="BZ49" i="18"/>
  <c r="BT49" i="18"/>
  <c r="BR49" i="18"/>
  <c r="BP49" i="18"/>
  <c r="BN49" i="18"/>
  <c r="BM49" i="18"/>
  <c r="BL49" i="18"/>
  <c r="BK49" i="18"/>
  <c r="BH49" i="18"/>
  <c r="BG49" i="18"/>
  <c r="BF49" i="18"/>
  <c r="AZ49" i="18"/>
  <c r="AX49" i="18"/>
  <c r="AV49" i="18"/>
  <c r="AT49" i="18"/>
  <c r="AS49" i="18"/>
  <c r="AR49" i="18"/>
  <c r="AQ49" i="18"/>
  <c r="AN49" i="18"/>
  <c r="AM49" i="18"/>
  <c r="AL49" i="18"/>
  <c r="AF49" i="18"/>
  <c r="AD49" i="18"/>
  <c r="AB49" i="18"/>
  <c r="Z49" i="18"/>
  <c r="Y49" i="18"/>
  <c r="X49" i="18"/>
  <c r="W49" i="18"/>
  <c r="T49" i="18"/>
  <c r="S49" i="18"/>
  <c r="R49" i="18"/>
  <c r="L49" i="18"/>
  <c r="J49" i="18"/>
  <c r="H49" i="18"/>
  <c r="F49" i="18"/>
  <c r="E49" i="18"/>
  <c r="D49" i="18"/>
  <c r="C49" i="18"/>
  <c r="IC48" i="18"/>
  <c r="IB48" i="18"/>
  <c r="IA48" i="18"/>
  <c r="HZ48" i="18"/>
  <c r="HY48" i="18"/>
  <c r="HW48" i="18"/>
  <c r="HU48" i="18"/>
  <c r="HS48" i="18"/>
  <c r="HI48" i="18"/>
  <c r="HH48" i="18"/>
  <c r="HG48" i="18"/>
  <c r="HF48" i="18"/>
  <c r="HE48" i="18"/>
  <c r="HC48" i="18"/>
  <c r="HA48" i="18"/>
  <c r="GY48" i="18"/>
  <c r="GO48" i="18"/>
  <c r="GN48" i="18"/>
  <c r="GM48" i="18"/>
  <c r="GL48" i="18"/>
  <c r="GK48" i="18"/>
  <c r="GI48" i="18"/>
  <c r="GG48" i="18"/>
  <c r="GE48" i="18"/>
  <c r="FU48" i="18"/>
  <c r="FT48" i="18"/>
  <c r="FS48" i="18"/>
  <c r="FR48" i="18"/>
  <c r="FQ48" i="18"/>
  <c r="FO48" i="18"/>
  <c r="FM48" i="18"/>
  <c r="FK48" i="18"/>
  <c r="FA48" i="18"/>
  <c r="EZ48" i="18"/>
  <c r="EY48" i="18"/>
  <c r="EX48" i="18"/>
  <c r="EW48" i="18"/>
  <c r="EU48" i="18"/>
  <c r="ES48" i="18"/>
  <c r="EQ48" i="18"/>
  <c r="EG48" i="18"/>
  <c r="EF48" i="18"/>
  <c r="EE48" i="18"/>
  <c r="ED48" i="18"/>
  <c r="EC48" i="18"/>
  <c r="EA48" i="18"/>
  <c r="DY48" i="18"/>
  <c r="DW48" i="18"/>
  <c r="DM48" i="18"/>
  <c r="DL48" i="18"/>
  <c r="DK48" i="18"/>
  <c r="DJ48" i="18"/>
  <c r="DI48" i="18"/>
  <c r="DG48" i="18"/>
  <c r="DE48" i="18"/>
  <c r="DC48" i="18"/>
  <c r="CS48" i="18"/>
  <c r="CR48" i="18"/>
  <c r="CQ48" i="18"/>
  <c r="CP48" i="18"/>
  <c r="CO48" i="18"/>
  <c r="CM48" i="18"/>
  <c r="CK48" i="18"/>
  <c r="CI48" i="18"/>
  <c r="BY48" i="18"/>
  <c r="BX48" i="18"/>
  <c r="BW48" i="18"/>
  <c r="BV48" i="18"/>
  <c r="BU48" i="18"/>
  <c r="BS48" i="18"/>
  <c r="BQ48" i="18"/>
  <c r="BO48" i="18"/>
  <c r="BE48" i="18"/>
  <c r="BD48" i="18"/>
  <c r="BC48" i="18"/>
  <c r="BB48" i="18"/>
  <c r="BA48" i="18"/>
  <c r="AY48" i="18"/>
  <c r="AW48" i="18"/>
  <c r="AU48" i="18"/>
  <c r="AK48" i="18"/>
  <c r="AJ48" i="18"/>
  <c r="AI48" i="18"/>
  <c r="AH48" i="18"/>
  <c r="AG48" i="18"/>
  <c r="AE48" i="18"/>
  <c r="AC48" i="18"/>
  <c r="AA48" i="18"/>
  <c r="Q48" i="18"/>
  <c r="P48" i="18"/>
  <c r="O48" i="18"/>
  <c r="N48" i="18"/>
  <c r="M48" i="18"/>
  <c r="K48" i="18"/>
  <c r="I48" i="18"/>
  <c r="G48" i="18"/>
  <c r="IC47" i="18"/>
  <c r="IC49" i="18" s="1"/>
  <c r="IB47" i="18"/>
  <c r="IB49" i="18" s="1"/>
  <c r="IA47" i="18"/>
  <c r="HZ47" i="18"/>
  <c r="HY47" i="18"/>
  <c r="HW47" i="18"/>
  <c r="HU47" i="18"/>
  <c r="HS47" i="18"/>
  <c r="HI47" i="18"/>
  <c r="HI49" i="18" s="1"/>
  <c r="HH47" i="18"/>
  <c r="HG47" i="18"/>
  <c r="HF47" i="18"/>
  <c r="HF49" i="18" s="1"/>
  <c r="HE47" i="18"/>
  <c r="HE49" i="18" s="1"/>
  <c r="HC47" i="18"/>
  <c r="HC49" i="18" s="1"/>
  <c r="HA47" i="18"/>
  <c r="GY47" i="18"/>
  <c r="GO47" i="18"/>
  <c r="GO49" i="18" s="1"/>
  <c r="GN47" i="18"/>
  <c r="GM47" i="18"/>
  <c r="GL47" i="18"/>
  <c r="GK47" i="18"/>
  <c r="GI47" i="18"/>
  <c r="GI49" i="18" s="1"/>
  <c r="GG47" i="18"/>
  <c r="GG49" i="18" s="1"/>
  <c r="GE47" i="18"/>
  <c r="GE49" i="18" s="1"/>
  <c r="FU47" i="18"/>
  <c r="FU49" i="18" s="1"/>
  <c r="FT47" i="18"/>
  <c r="FT49" i="18" s="1"/>
  <c r="FS47" i="18"/>
  <c r="FR47" i="18"/>
  <c r="FQ47" i="18"/>
  <c r="FO47" i="18"/>
  <c r="FM47" i="18"/>
  <c r="FK47" i="18"/>
  <c r="FK49" i="18" s="1"/>
  <c r="FA47" i="18"/>
  <c r="FA49" i="18" s="1"/>
  <c r="EZ47" i="18"/>
  <c r="EZ49" i="18" s="1"/>
  <c r="EY47" i="18"/>
  <c r="EY49" i="18" s="1"/>
  <c r="EX47" i="18"/>
  <c r="EX49" i="18" s="1"/>
  <c r="EW47" i="18"/>
  <c r="EW49" i="18" s="1"/>
  <c r="EU47" i="18"/>
  <c r="EU49" i="18" s="1"/>
  <c r="ES47" i="18"/>
  <c r="EQ47" i="18"/>
  <c r="EG47" i="18"/>
  <c r="EG49" i="18" s="1"/>
  <c r="EF47" i="18"/>
  <c r="EE47" i="18"/>
  <c r="ED47" i="18"/>
  <c r="EC47" i="18"/>
  <c r="EA47" i="18"/>
  <c r="DY47" i="18"/>
  <c r="DW47" i="18"/>
  <c r="DM47" i="18"/>
  <c r="DM49" i="18" s="1"/>
  <c r="DL47" i="18"/>
  <c r="DL49" i="18" s="1"/>
  <c r="DK47" i="18"/>
  <c r="DJ47" i="18"/>
  <c r="DI47" i="18"/>
  <c r="DG47" i="18"/>
  <c r="DE47" i="18"/>
  <c r="DC47" i="18"/>
  <c r="CS47" i="18"/>
  <c r="CS49" i="18" s="1"/>
  <c r="CR47" i="18"/>
  <c r="CQ47" i="18"/>
  <c r="CQ49" i="18" s="1"/>
  <c r="CP47" i="18"/>
  <c r="CP49" i="18" s="1"/>
  <c r="CO47" i="18"/>
  <c r="CO49" i="18" s="1"/>
  <c r="CM47" i="18"/>
  <c r="CM49" i="18" s="1"/>
  <c r="CK47" i="18"/>
  <c r="CI47" i="18"/>
  <c r="BY47" i="18"/>
  <c r="BY49" i="18" s="1"/>
  <c r="BX47" i="18"/>
  <c r="BW47" i="18"/>
  <c r="BV47" i="18"/>
  <c r="BU47" i="18"/>
  <c r="BU49" i="18" s="1"/>
  <c r="BS47" i="18"/>
  <c r="BQ47" i="18"/>
  <c r="BO47" i="18"/>
  <c r="BO49" i="18" s="1"/>
  <c r="BE47" i="18"/>
  <c r="BE49" i="18" s="1"/>
  <c r="BD47" i="18"/>
  <c r="BD49" i="18" s="1"/>
  <c r="BC47" i="18"/>
  <c r="BB47" i="18"/>
  <c r="BA47" i="18"/>
  <c r="AY47" i="18"/>
  <c r="AW47" i="18"/>
  <c r="AW49" i="18" s="1"/>
  <c r="AU47" i="18"/>
  <c r="AU49" i="18" s="1"/>
  <c r="AK47" i="18"/>
  <c r="AK49" i="18" s="1"/>
  <c r="AJ47" i="18"/>
  <c r="AI47" i="18"/>
  <c r="AH47" i="18"/>
  <c r="AG47" i="18"/>
  <c r="AE47" i="18"/>
  <c r="AC47" i="18"/>
  <c r="AA47" i="18"/>
  <c r="Q47" i="18"/>
  <c r="Q49" i="18" s="1"/>
  <c r="P47" i="18"/>
  <c r="O47" i="18"/>
  <c r="N47" i="18"/>
  <c r="M47" i="18"/>
  <c r="K47" i="18"/>
  <c r="I47" i="18"/>
  <c r="G47" i="18"/>
  <c r="IF46" i="18"/>
  <c r="IE46" i="18"/>
  <c r="ID46" i="18"/>
  <c r="HX46" i="18"/>
  <c r="HV46" i="18"/>
  <c r="HT46" i="18"/>
  <c r="HR46" i="18"/>
  <c r="HQ46" i="18"/>
  <c r="HP46" i="18"/>
  <c r="HO46" i="18"/>
  <c r="HL46" i="18"/>
  <c r="HK46" i="18"/>
  <c r="HJ46" i="18"/>
  <c r="HD46" i="18"/>
  <c r="HB46" i="18"/>
  <c r="GZ46" i="18"/>
  <c r="GX46" i="18"/>
  <c r="GW46" i="18"/>
  <c r="GV46" i="18"/>
  <c r="GU46" i="18"/>
  <c r="GR46" i="18"/>
  <c r="GQ46" i="18"/>
  <c r="GP46" i="18"/>
  <c r="GJ46" i="18"/>
  <c r="GH46" i="18"/>
  <c r="GF46" i="18"/>
  <c r="GD46" i="18"/>
  <c r="GC46" i="18"/>
  <c r="GB46" i="18"/>
  <c r="GA46" i="18"/>
  <c r="FX46" i="18"/>
  <c r="FW46" i="18"/>
  <c r="FV46" i="18"/>
  <c r="FP46" i="18"/>
  <c r="FN46" i="18"/>
  <c r="FL46" i="18"/>
  <c r="FJ46" i="18"/>
  <c r="FI46" i="18"/>
  <c r="FH46" i="18"/>
  <c r="FG46" i="18"/>
  <c r="FD46" i="18"/>
  <c r="FC46" i="18"/>
  <c r="FB46" i="18"/>
  <c r="EV46" i="18"/>
  <c r="ET46" i="18"/>
  <c r="ER46" i="18"/>
  <c r="EP46" i="18"/>
  <c r="EO46" i="18"/>
  <c r="EN46" i="18"/>
  <c r="EM46" i="18"/>
  <c r="EJ46" i="18"/>
  <c r="EI46" i="18"/>
  <c r="EH46" i="18"/>
  <c r="EB46" i="18"/>
  <c r="DZ46" i="18"/>
  <c r="DX46" i="18"/>
  <c r="DV46" i="18"/>
  <c r="DU46" i="18"/>
  <c r="DT46" i="18"/>
  <c r="DS46" i="18"/>
  <c r="DP46" i="18"/>
  <c r="DO46" i="18"/>
  <c r="DN46" i="18"/>
  <c r="DH46" i="18"/>
  <c r="DF46" i="18"/>
  <c r="DD46" i="18"/>
  <c r="DB46" i="18"/>
  <c r="DA46" i="18"/>
  <c r="CZ46" i="18"/>
  <c r="CY46" i="18"/>
  <c r="CV46" i="18"/>
  <c r="CU46" i="18"/>
  <c r="CT46" i="18"/>
  <c r="CN46" i="18"/>
  <c r="CL46" i="18"/>
  <c r="CJ46" i="18"/>
  <c r="CH46" i="18"/>
  <c r="CG46" i="18"/>
  <c r="CF46" i="18"/>
  <c r="CE46" i="18"/>
  <c r="CB46" i="18"/>
  <c r="CA46" i="18"/>
  <c r="BZ46" i="18"/>
  <c r="BT46" i="18"/>
  <c r="BR46" i="18"/>
  <c r="BP46" i="18"/>
  <c r="BN46" i="18"/>
  <c r="BM46" i="18"/>
  <c r="BL46" i="18"/>
  <c r="BK46" i="18"/>
  <c r="BH46" i="18"/>
  <c r="BG46" i="18"/>
  <c r="BF46" i="18"/>
  <c r="AZ46" i="18"/>
  <c r="AX46" i="18"/>
  <c r="AV46" i="18"/>
  <c r="AT46" i="18"/>
  <c r="AS46" i="18"/>
  <c r="AR46" i="18"/>
  <c r="AQ46" i="18"/>
  <c r="AN46" i="18"/>
  <c r="AM46" i="18"/>
  <c r="AL46" i="18"/>
  <c r="AF46" i="18"/>
  <c r="AD46" i="18"/>
  <c r="AB46" i="18"/>
  <c r="Z46" i="18"/>
  <c r="Y46" i="18"/>
  <c r="X46" i="18"/>
  <c r="W46" i="18"/>
  <c r="T46" i="18"/>
  <c r="S46" i="18"/>
  <c r="R46" i="18"/>
  <c r="L46" i="18"/>
  <c r="J46" i="18"/>
  <c r="H46" i="18"/>
  <c r="F46" i="18"/>
  <c r="E46" i="18"/>
  <c r="D46" i="18"/>
  <c r="C46" i="18"/>
  <c r="IC45" i="18"/>
  <c r="IB45" i="18"/>
  <c r="IA45" i="18"/>
  <c r="HZ45" i="18"/>
  <c r="HY45" i="18"/>
  <c r="HW45" i="18"/>
  <c r="HU45" i="18"/>
  <c r="HS45" i="18"/>
  <c r="HI45" i="18"/>
  <c r="HH45" i="18"/>
  <c r="HG45" i="18"/>
  <c r="HF45" i="18"/>
  <c r="HE45" i="18"/>
  <c r="HC45" i="18"/>
  <c r="HA45" i="18"/>
  <c r="GY45" i="18"/>
  <c r="GO45" i="18"/>
  <c r="GN45" i="18"/>
  <c r="GM45" i="18"/>
  <c r="GL45" i="18"/>
  <c r="GK45" i="18"/>
  <c r="GI45" i="18"/>
  <c r="GG45" i="18"/>
  <c r="GE45" i="18"/>
  <c r="FU45" i="18"/>
  <c r="FT45" i="18"/>
  <c r="FS45" i="18"/>
  <c r="FR45" i="18"/>
  <c r="FQ45" i="18"/>
  <c r="FO45" i="18"/>
  <c r="FM45" i="18"/>
  <c r="FK45" i="18"/>
  <c r="FA45" i="18"/>
  <c r="EZ45" i="18"/>
  <c r="EY45" i="18"/>
  <c r="EX45" i="18"/>
  <c r="EW45" i="18"/>
  <c r="EU45" i="18"/>
  <c r="ES45" i="18"/>
  <c r="EQ45" i="18"/>
  <c r="EG45" i="18"/>
  <c r="EF45" i="18"/>
  <c r="EE45" i="18"/>
  <c r="ED45" i="18"/>
  <c r="EC45" i="18"/>
  <c r="EA45" i="18"/>
  <c r="DY45" i="18"/>
  <c r="DW45" i="18"/>
  <c r="DM45" i="18"/>
  <c r="DL45" i="18"/>
  <c r="DK45" i="18"/>
  <c r="DJ45" i="18"/>
  <c r="DI45" i="18"/>
  <c r="DG45" i="18"/>
  <c r="DE45" i="18"/>
  <c r="DC45" i="18"/>
  <c r="CS45" i="18"/>
  <c r="CR45" i="18"/>
  <c r="CQ45" i="18"/>
  <c r="CP45" i="18"/>
  <c r="CO45" i="18"/>
  <c r="CM45" i="18"/>
  <c r="CK45" i="18"/>
  <c r="CI45" i="18"/>
  <c r="BY45" i="18"/>
  <c r="BX45" i="18"/>
  <c r="BW45" i="18"/>
  <c r="BV45" i="18"/>
  <c r="BU45" i="18"/>
  <c r="BS45" i="18"/>
  <c r="BQ45" i="18"/>
  <c r="BO45" i="18"/>
  <c r="BE45" i="18"/>
  <c r="BD45" i="18"/>
  <c r="BC45" i="18"/>
  <c r="BB45" i="18"/>
  <c r="BA45" i="18"/>
  <c r="AY45" i="18"/>
  <c r="AW45" i="18"/>
  <c r="AU45" i="18"/>
  <c r="AK45" i="18"/>
  <c r="AJ45" i="18"/>
  <c r="AI45" i="18"/>
  <c r="AH45" i="18"/>
  <c r="AG45" i="18"/>
  <c r="AE45" i="18"/>
  <c r="AC45" i="18"/>
  <c r="AA45" i="18"/>
  <c r="Q45" i="18"/>
  <c r="P45" i="18"/>
  <c r="O45" i="18"/>
  <c r="N45" i="18"/>
  <c r="M45" i="18"/>
  <c r="K45" i="18"/>
  <c r="I45" i="18"/>
  <c r="G45" i="18"/>
  <c r="IC44" i="18"/>
  <c r="IC46" i="18" s="1"/>
  <c r="IB44" i="18"/>
  <c r="IB46" i="18" s="1"/>
  <c r="IA44" i="18"/>
  <c r="HZ44" i="18"/>
  <c r="HY44" i="18"/>
  <c r="HW44" i="18"/>
  <c r="HU44" i="18"/>
  <c r="HS44" i="18"/>
  <c r="HI44" i="18"/>
  <c r="HI46" i="18" s="1"/>
  <c r="HH44" i="18"/>
  <c r="HG44" i="18"/>
  <c r="HF44" i="18"/>
  <c r="HF46" i="18" s="1"/>
  <c r="HE44" i="18"/>
  <c r="HE46" i="18" s="1"/>
  <c r="HC44" i="18"/>
  <c r="HC46" i="18" s="1"/>
  <c r="HA44" i="18"/>
  <c r="GY44" i="18"/>
  <c r="GO44" i="18"/>
  <c r="GO46" i="18" s="1"/>
  <c r="GN44" i="18"/>
  <c r="GM44" i="18"/>
  <c r="GL44" i="18"/>
  <c r="GK44" i="18"/>
  <c r="GI44" i="18"/>
  <c r="GI46" i="18" s="1"/>
  <c r="GG44" i="18"/>
  <c r="GG46" i="18" s="1"/>
  <c r="GE44" i="18"/>
  <c r="GE46" i="18" s="1"/>
  <c r="FU44" i="18"/>
  <c r="FT44" i="18"/>
  <c r="FT46" i="18" s="1"/>
  <c r="FS44" i="18"/>
  <c r="FR44" i="18"/>
  <c r="FQ44" i="18"/>
  <c r="FO44" i="18"/>
  <c r="FM44" i="18"/>
  <c r="FK44" i="18"/>
  <c r="FK46" i="18" s="1"/>
  <c r="FA44" i="18"/>
  <c r="FA46" i="18" s="1"/>
  <c r="EZ44" i="18"/>
  <c r="EZ46" i="18" s="1"/>
  <c r="EY44" i="18"/>
  <c r="EY46" i="18" s="1"/>
  <c r="EX44" i="18"/>
  <c r="EX46" i="18" s="1"/>
  <c r="EW44" i="18"/>
  <c r="EW46" i="18" s="1"/>
  <c r="EU44" i="18"/>
  <c r="EU46" i="18" s="1"/>
  <c r="ES44" i="18"/>
  <c r="EQ44" i="18"/>
  <c r="EG44" i="18"/>
  <c r="EG46" i="18" s="1"/>
  <c r="EF44" i="18"/>
  <c r="EE44" i="18"/>
  <c r="ED44" i="18"/>
  <c r="EC44" i="18"/>
  <c r="EA44" i="18"/>
  <c r="DY44" i="18"/>
  <c r="DW44" i="18"/>
  <c r="DM44" i="18"/>
  <c r="DM46" i="18" s="1"/>
  <c r="DL44" i="18"/>
  <c r="DL46" i="18" s="1"/>
  <c r="DK44" i="18"/>
  <c r="DJ44" i="18"/>
  <c r="DI44" i="18"/>
  <c r="DG44" i="18"/>
  <c r="DE44" i="18"/>
  <c r="DC44" i="18"/>
  <c r="CS44" i="18"/>
  <c r="CS46" i="18" s="1"/>
  <c r="CR44" i="18"/>
  <c r="CQ44" i="18"/>
  <c r="CQ46" i="18" s="1"/>
  <c r="CP44" i="18"/>
  <c r="CP46" i="18" s="1"/>
  <c r="CO44" i="18"/>
  <c r="CO46" i="18" s="1"/>
  <c r="CM44" i="18"/>
  <c r="CM46" i="18" s="1"/>
  <c r="CK44" i="18"/>
  <c r="CI44" i="18"/>
  <c r="BY44" i="18"/>
  <c r="BY46" i="18" s="1"/>
  <c r="BX44" i="18"/>
  <c r="BW44" i="18"/>
  <c r="BV44" i="18"/>
  <c r="BU44" i="18"/>
  <c r="BU46" i="18" s="1"/>
  <c r="BS44" i="18"/>
  <c r="BQ44" i="18"/>
  <c r="BO44" i="18"/>
  <c r="BO46" i="18" s="1"/>
  <c r="BE44" i="18"/>
  <c r="BE46" i="18" s="1"/>
  <c r="BD44" i="18"/>
  <c r="BD46" i="18" s="1"/>
  <c r="BC44" i="18"/>
  <c r="BB44" i="18"/>
  <c r="BA44" i="18"/>
  <c r="AY44" i="18"/>
  <c r="AW44" i="18"/>
  <c r="AW46" i="18" s="1"/>
  <c r="AU44" i="18"/>
  <c r="AU46" i="18" s="1"/>
  <c r="AK44" i="18"/>
  <c r="AK46" i="18" s="1"/>
  <c r="AJ44" i="18"/>
  <c r="AI44" i="18"/>
  <c r="AH44" i="18"/>
  <c r="AG44" i="18"/>
  <c r="AE44" i="18"/>
  <c r="AC44" i="18"/>
  <c r="AA44" i="18"/>
  <c r="Q44" i="18"/>
  <c r="Q46" i="18" s="1"/>
  <c r="P44" i="18"/>
  <c r="O44" i="18"/>
  <c r="N44" i="18"/>
  <c r="M44" i="18"/>
  <c r="K44" i="18"/>
  <c r="I44" i="18"/>
  <c r="G44" i="18"/>
  <c r="IF43" i="18"/>
  <c r="IE43" i="18"/>
  <c r="ID43" i="18"/>
  <c r="HX43" i="18"/>
  <c r="HV43" i="18"/>
  <c r="HT43" i="18"/>
  <c r="HR43" i="18"/>
  <c r="HQ43" i="18"/>
  <c r="HP43" i="18"/>
  <c r="HO43" i="18"/>
  <c r="HL43" i="18"/>
  <c r="HK43" i="18"/>
  <c r="HJ43" i="18"/>
  <c r="HD43" i="18"/>
  <c r="HB43" i="18"/>
  <c r="GZ43" i="18"/>
  <c r="GX43" i="18"/>
  <c r="GW43" i="18"/>
  <c r="GV43" i="18"/>
  <c r="GU43" i="18"/>
  <c r="GR43" i="18"/>
  <c r="GQ43" i="18"/>
  <c r="GP43" i="18"/>
  <c r="GJ43" i="18"/>
  <c r="GH43" i="18"/>
  <c r="GF43" i="18"/>
  <c r="GD43" i="18"/>
  <c r="GC43" i="18"/>
  <c r="GB43" i="18"/>
  <c r="GA43" i="18"/>
  <c r="FX43" i="18"/>
  <c r="FW43" i="18"/>
  <c r="FV43" i="18"/>
  <c r="FP43" i="18"/>
  <c r="FN43" i="18"/>
  <c r="FL43" i="18"/>
  <c r="FJ43" i="18"/>
  <c r="FI43" i="18"/>
  <c r="FH43" i="18"/>
  <c r="FG43" i="18"/>
  <c r="FD43" i="18"/>
  <c r="FC43" i="18"/>
  <c r="FB43" i="18"/>
  <c r="EV43" i="18"/>
  <c r="ET43" i="18"/>
  <c r="ER43" i="18"/>
  <c r="EP43" i="18"/>
  <c r="EO43" i="18"/>
  <c r="EN43" i="18"/>
  <c r="EM43" i="18"/>
  <c r="EJ43" i="18"/>
  <c r="EI43" i="18"/>
  <c r="EH43" i="18"/>
  <c r="EB43" i="18"/>
  <c r="DZ43" i="18"/>
  <c r="DX43" i="18"/>
  <c r="DV43" i="18"/>
  <c r="DU43" i="18"/>
  <c r="DT43" i="18"/>
  <c r="DS43" i="18"/>
  <c r="DP43" i="18"/>
  <c r="DO43" i="18"/>
  <c r="DN43" i="18"/>
  <c r="DH43" i="18"/>
  <c r="DF43" i="18"/>
  <c r="DD43" i="18"/>
  <c r="DB43" i="18"/>
  <c r="DA43" i="18"/>
  <c r="CZ43" i="18"/>
  <c r="CY43" i="18"/>
  <c r="CV43" i="18"/>
  <c r="CU43" i="18"/>
  <c r="CT43" i="18"/>
  <c r="CN43" i="18"/>
  <c r="CL43" i="18"/>
  <c r="CJ43" i="18"/>
  <c r="CH43" i="18"/>
  <c r="CG43" i="18"/>
  <c r="CF43" i="18"/>
  <c r="CE43" i="18"/>
  <c r="CB43" i="18"/>
  <c r="CA43" i="18"/>
  <c r="BZ43" i="18"/>
  <c r="BT43" i="18"/>
  <c r="BR43" i="18"/>
  <c r="BP43" i="18"/>
  <c r="BN43" i="18"/>
  <c r="BM43" i="18"/>
  <c r="BL43" i="18"/>
  <c r="BK43" i="18"/>
  <c r="BH43" i="18"/>
  <c r="BG43" i="18"/>
  <c r="BF43" i="18"/>
  <c r="AZ43" i="18"/>
  <c r="AX43" i="18"/>
  <c r="AV43" i="18"/>
  <c r="AT43" i="18"/>
  <c r="AS43" i="18"/>
  <c r="AR43" i="18"/>
  <c r="AQ43" i="18"/>
  <c r="AN43" i="18"/>
  <c r="AM43" i="18"/>
  <c r="AL43" i="18"/>
  <c r="AF43" i="18"/>
  <c r="AD43" i="18"/>
  <c r="AB43" i="18"/>
  <c r="Z43" i="18"/>
  <c r="Y43" i="18"/>
  <c r="X43" i="18"/>
  <c r="W43" i="18"/>
  <c r="T43" i="18"/>
  <c r="S43" i="18"/>
  <c r="R43" i="18"/>
  <c r="L43" i="18"/>
  <c r="J43" i="18"/>
  <c r="H43" i="18"/>
  <c r="F43" i="18"/>
  <c r="E43" i="18"/>
  <c r="D43" i="18"/>
  <c r="C43" i="18"/>
  <c r="IC42" i="18"/>
  <c r="IB42" i="18"/>
  <c r="IA42" i="18"/>
  <c r="HZ42" i="18"/>
  <c r="HY42" i="18"/>
  <c r="HW42" i="18"/>
  <c r="HU42" i="18"/>
  <c r="HS42" i="18"/>
  <c r="HI42" i="18"/>
  <c r="HH42" i="18"/>
  <c r="HG42" i="18"/>
  <c r="HF42" i="18"/>
  <c r="HE42" i="18"/>
  <c r="HC42" i="18"/>
  <c r="HA42" i="18"/>
  <c r="GY42" i="18"/>
  <c r="GO42" i="18"/>
  <c r="GN42" i="18"/>
  <c r="GM42" i="18"/>
  <c r="GL42" i="18"/>
  <c r="GK42" i="18"/>
  <c r="GI42" i="18"/>
  <c r="GG42" i="18"/>
  <c r="GE42" i="18"/>
  <c r="FU42" i="18"/>
  <c r="FT42" i="18"/>
  <c r="FS42" i="18"/>
  <c r="FR42" i="18"/>
  <c r="FQ42" i="18"/>
  <c r="FO42" i="18"/>
  <c r="FM42" i="18"/>
  <c r="FK42" i="18"/>
  <c r="FA42" i="18"/>
  <c r="EZ42" i="18"/>
  <c r="EY42" i="18"/>
  <c r="EX42" i="18"/>
  <c r="EW42" i="18"/>
  <c r="EU42" i="18"/>
  <c r="ES42" i="18"/>
  <c r="EQ42" i="18"/>
  <c r="EG42" i="18"/>
  <c r="EF42" i="18"/>
  <c r="EE42" i="18"/>
  <c r="ED42" i="18"/>
  <c r="EC42" i="18"/>
  <c r="EA42" i="18"/>
  <c r="DY42" i="18"/>
  <c r="DW42" i="18"/>
  <c r="DM42" i="18"/>
  <c r="DL42" i="18"/>
  <c r="DK42" i="18"/>
  <c r="DJ42" i="18"/>
  <c r="DI42" i="18"/>
  <c r="DG42" i="18"/>
  <c r="DE42" i="18"/>
  <c r="DC42" i="18"/>
  <c r="CS42" i="18"/>
  <c r="CR42" i="18"/>
  <c r="CQ42" i="18"/>
  <c r="CP42" i="18"/>
  <c r="CO42" i="18"/>
  <c r="CM42" i="18"/>
  <c r="CK42" i="18"/>
  <c r="CI42" i="18"/>
  <c r="BY42" i="18"/>
  <c r="BX42" i="18"/>
  <c r="BW42" i="18"/>
  <c r="BV42" i="18"/>
  <c r="BU42" i="18"/>
  <c r="BS42" i="18"/>
  <c r="BQ42" i="18"/>
  <c r="BO42" i="18"/>
  <c r="BE42" i="18"/>
  <c r="BD42" i="18"/>
  <c r="BC42" i="18"/>
  <c r="BB42" i="18"/>
  <c r="BA42" i="18"/>
  <c r="AY42" i="18"/>
  <c r="AW42" i="18"/>
  <c r="AU42" i="18"/>
  <c r="AK42" i="18"/>
  <c r="AJ42" i="18"/>
  <c r="AI42" i="18"/>
  <c r="AH42" i="18"/>
  <c r="AG42" i="18"/>
  <c r="AE42" i="18"/>
  <c r="AC42" i="18"/>
  <c r="AA42" i="18"/>
  <c r="Q42" i="18"/>
  <c r="P42" i="18"/>
  <c r="O42" i="18"/>
  <c r="N42" i="18"/>
  <c r="M42" i="18"/>
  <c r="K42" i="18"/>
  <c r="I42" i="18"/>
  <c r="G42" i="18"/>
  <c r="IC41" i="18"/>
  <c r="IC43" i="18" s="1"/>
  <c r="IB41" i="18"/>
  <c r="IB43" i="18" s="1"/>
  <c r="IA41" i="18"/>
  <c r="HZ41" i="18"/>
  <c r="HY41" i="18"/>
  <c r="HW41" i="18"/>
  <c r="HU41" i="18"/>
  <c r="HS41" i="18"/>
  <c r="HI41" i="18"/>
  <c r="HI43" i="18" s="1"/>
  <c r="HH41" i="18"/>
  <c r="HG41" i="18"/>
  <c r="HF41" i="18"/>
  <c r="HF43" i="18" s="1"/>
  <c r="HE41" i="18"/>
  <c r="HE43" i="18" s="1"/>
  <c r="HC41" i="18"/>
  <c r="HC43" i="18" s="1"/>
  <c r="HA41" i="18"/>
  <c r="GY41" i="18"/>
  <c r="GO41" i="18"/>
  <c r="GO43" i="18" s="1"/>
  <c r="GN41" i="18"/>
  <c r="GM41" i="18"/>
  <c r="GL41" i="18"/>
  <c r="GK41" i="18"/>
  <c r="GI41" i="18"/>
  <c r="GI43" i="18" s="1"/>
  <c r="GG41" i="18"/>
  <c r="GG43" i="18" s="1"/>
  <c r="GE41" i="18"/>
  <c r="GE43" i="18" s="1"/>
  <c r="FU41" i="18"/>
  <c r="FU43" i="18" s="1"/>
  <c r="FT41" i="18"/>
  <c r="FT43" i="18" s="1"/>
  <c r="FS41" i="18"/>
  <c r="FR41" i="18"/>
  <c r="FQ41" i="18"/>
  <c r="FO41" i="18"/>
  <c r="FM41" i="18"/>
  <c r="FK41" i="18"/>
  <c r="FK43" i="18" s="1"/>
  <c r="FA41" i="18"/>
  <c r="FA43" i="18" s="1"/>
  <c r="EZ41" i="18"/>
  <c r="EZ43" i="18" s="1"/>
  <c r="EY41" i="18"/>
  <c r="EY43" i="18" s="1"/>
  <c r="EX41" i="18"/>
  <c r="EX43" i="18" s="1"/>
  <c r="EW41" i="18"/>
  <c r="EW43" i="18" s="1"/>
  <c r="EU41" i="18"/>
  <c r="EU43" i="18" s="1"/>
  <c r="ES41" i="18"/>
  <c r="EQ41" i="18"/>
  <c r="EG41" i="18"/>
  <c r="EG43" i="18" s="1"/>
  <c r="EF41" i="18"/>
  <c r="EE41" i="18"/>
  <c r="ED41" i="18"/>
  <c r="EC41" i="18"/>
  <c r="EA41" i="18"/>
  <c r="DY41" i="18"/>
  <c r="DW41" i="18"/>
  <c r="DM41" i="18"/>
  <c r="DM43" i="18" s="1"/>
  <c r="DL41" i="18"/>
  <c r="DL43" i="18" s="1"/>
  <c r="DK41" i="18"/>
  <c r="DJ41" i="18"/>
  <c r="DI41" i="18"/>
  <c r="DG41" i="18"/>
  <c r="DE41" i="18"/>
  <c r="DC41" i="18"/>
  <c r="CS41" i="18"/>
  <c r="CR41" i="18"/>
  <c r="CQ41" i="18"/>
  <c r="CQ43" i="18" s="1"/>
  <c r="CP41" i="18"/>
  <c r="CP43" i="18" s="1"/>
  <c r="CO41" i="18"/>
  <c r="CO43" i="18" s="1"/>
  <c r="CM41" i="18"/>
  <c r="CM43" i="18" s="1"/>
  <c r="CK41" i="18"/>
  <c r="CI41" i="18"/>
  <c r="BY41" i="18"/>
  <c r="BY43" i="18" s="1"/>
  <c r="BX41" i="18"/>
  <c r="BW41" i="18"/>
  <c r="BV41" i="18"/>
  <c r="BU41" i="18"/>
  <c r="BU43" i="18" s="1"/>
  <c r="BS41" i="18"/>
  <c r="BQ41" i="18"/>
  <c r="BO41" i="18"/>
  <c r="BO43" i="18" s="1"/>
  <c r="BE41" i="18"/>
  <c r="BE43" i="18" s="1"/>
  <c r="BD41" i="18"/>
  <c r="BD43" i="18" s="1"/>
  <c r="BC41" i="18"/>
  <c r="BB41" i="18"/>
  <c r="BA41" i="18"/>
  <c r="AY41" i="18"/>
  <c r="AW41" i="18"/>
  <c r="AW43" i="18" s="1"/>
  <c r="AU41" i="18"/>
  <c r="AU43" i="18" s="1"/>
  <c r="AK41" i="18"/>
  <c r="AK43" i="18" s="1"/>
  <c r="AJ41" i="18"/>
  <c r="AI41" i="18"/>
  <c r="AH41" i="18"/>
  <c r="AG41" i="18"/>
  <c r="AE41" i="18"/>
  <c r="AC41" i="18"/>
  <c r="AA41" i="18"/>
  <c r="Q41" i="18"/>
  <c r="Q43" i="18" s="1"/>
  <c r="P41" i="18"/>
  <c r="O41" i="18"/>
  <c r="N41" i="18"/>
  <c r="M41" i="18"/>
  <c r="K41" i="18"/>
  <c r="I41" i="18"/>
  <c r="G41" i="18"/>
  <c r="IF40" i="18"/>
  <c r="IE40" i="18"/>
  <c r="ID40" i="18"/>
  <c r="HX40" i="18"/>
  <c r="HV40" i="18"/>
  <c r="HT40" i="18"/>
  <c r="HR40" i="18"/>
  <c r="HQ40" i="18"/>
  <c r="HP40" i="18"/>
  <c r="HO40" i="18"/>
  <c r="HL40" i="18"/>
  <c r="HK40" i="18"/>
  <c r="HJ40" i="18"/>
  <c r="HD40" i="18"/>
  <c r="HB40" i="18"/>
  <c r="GZ40" i="18"/>
  <c r="GX40" i="18"/>
  <c r="GW40" i="18"/>
  <c r="GV40" i="18"/>
  <c r="GU40" i="18"/>
  <c r="GR40" i="18"/>
  <c r="GQ40" i="18"/>
  <c r="GP40" i="18"/>
  <c r="GJ40" i="18"/>
  <c r="GH40" i="18"/>
  <c r="GF40" i="18"/>
  <c r="GD40" i="18"/>
  <c r="GC40" i="18"/>
  <c r="GB40" i="18"/>
  <c r="GA40" i="18"/>
  <c r="FX40" i="18"/>
  <c r="FW40" i="18"/>
  <c r="FV40" i="18"/>
  <c r="FP40" i="18"/>
  <c r="FN40" i="18"/>
  <c r="FL40" i="18"/>
  <c r="FJ40" i="18"/>
  <c r="FI40" i="18"/>
  <c r="FH40" i="18"/>
  <c r="FD40" i="18"/>
  <c r="FC40" i="18"/>
  <c r="FB40" i="18"/>
  <c r="EV40" i="18"/>
  <c r="ET40" i="18"/>
  <c r="ER40" i="18"/>
  <c r="EP40" i="18"/>
  <c r="EO40" i="18"/>
  <c r="EN40" i="18"/>
  <c r="EJ40" i="18"/>
  <c r="EI40" i="18"/>
  <c r="EH40" i="18"/>
  <c r="EB40" i="18"/>
  <c r="DZ40" i="18"/>
  <c r="DX40" i="18"/>
  <c r="DV40" i="18"/>
  <c r="DU40" i="18"/>
  <c r="DT40" i="18"/>
  <c r="DS40" i="18"/>
  <c r="DP40" i="18"/>
  <c r="DO40" i="18"/>
  <c r="DN40" i="18"/>
  <c r="DH40" i="18"/>
  <c r="DF40" i="18"/>
  <c r="DD40" i="18"/>
  <c r="DB40" i="18"/>
  <c r="DA40" i="18"/>
  <c r="CZ40" i="18"/>
  <c r="CY40" i="18"/>
  <c r="CV40" i="18"/>
  <c r="CU40" i="18"/>
  <c r="CT40" i="18"/>
  <c r="CN40" i="18"/>
  <c r="CL40" i="18"/>
  <c r="CJ40" i="18"/>
  <c r="CH40" i="18"/>
  <c r="CG40" i="18"/>
  <c r="CF40" i="18"/>
  <c r="CE40" i="18"/>
  <c r="CB40" i="18"/>
  <c r="CA40" i="18"/>
  <c r="BZ40" i="18"/>
  <c r="BT40" i="18"/>
  <c r="BR40" i="18"/>
  <c r="BP40" i="18"/>
  <c r="BN40" i="18"/>
  <c r="BM40" i="18"/>
  <c r="BL40" i="18"/>
  <c r="BH40" i="18"/>
  <c r="BG40" i="18"/>
  <c r="BF40" i="18"/>
  <c r="AZ40" i="18"/>
  <c r="AX40" i="18"/>
  <c r="AV40" i="18"/>
  <c r="AT40" i="18"/>
  <c r="AS40" i="18"/>
  <c r="AR40" i="18"/>
  <c r="AQ40" i="18"/>
  <c r="AN40" i="18"/>
  <c r="AM40" i="18"/>
  <c r="AL40" i="18"/>
  <c r="AF40" i="18"/>
  <c r="AD40" i="18"/>
  <c r="AB40" i="18"/>
  <c r="Z40" i="18"/>
  <c r="Y40" i="18"/>
  <c r="X40" i="18"/>
  <c r="W40" i="18"/>
  <c r="T40" i="18"/>
  <c r="S40" i="18"/>
  <c r="R40" i="18"/>
  <c r="L40" i="18"/>
  <c r="J40" i="18"/>
  <c r="H40" i="18"/>
  <c r="F40" i="18"/>
  <c r="E40" i="18"/>
  <c r="D40" i="18"/>
  <c r="C40" i="18"/>
  <c r="IC39" i="18"/>
  <c r="IB39" i="18"/>
  <c r="IA39" i="18"/>
  <c r="HZ39" i="18"/>
  <c r="HY39" i="18"/>
  <c r="HW39" i="18"/>
  <c r="HU39" i="18"/>
  <c r="HS39" i="18"/>
  <c r="HI39" i="18"/>
  <c r="HH39" i="18"/>
  <c r="HG39" i="18"/>
  <c r="HF39" i="18"/>
  <c r="HE39" i="18"/>
  <c r="HC39" i="18"/>
  <c r="HA39" i="18"/>
  <c r="GY39" i="18"/>
  <c r="GO39" i="18"/>
  <c r="GN39" i="18"/>
  <c r="GM39" i="18"/>
  <c r="GL39" i="18"/>
  <c r="GK39" i="18"/>
  <c r="GI39" i="18"/>
  <c r="GG39" i="18"/>
  <c r="GE39" i="18"/>
  <c r="FU39" i="18"/>
  <c r="FT39" i="18"/>
  <c r="FS39" i="18"/>
  <c r="FO39" i="18"/>
  <c r="FM39" i="18"/>
  <c r="FK39" i="18"/>
  <c r="FG39" i="18"/>
  <c r="FA39" i="18"/>
  <c r="EZ39" i="18"/>
  <c r="EY39" i="18"/>
  <c r="EU39" i="18"/>
  <c r="ES39" i="18"/>
  <c r="EQ39" i="18"/>
  <c r="EM39" i="18"/>
  <c r="EG39" i="18"/>
  <c r="EF39" i="18"/>
  <c r="EE39" i="18"/>
  <c r="ED39" i="18"/>
  <c r="EC39" i="18"/>
  <c r="EA39" i="18"/>
  <c r="DY39" i="18"/>
  <c r="DW39" i="18"/>
  <c r="DM39" i="18"/>
  <c r="DL39" i="18"/>
  <c r="DK39" i="18"/>
  <c r="DJ39" i="18"/>
  <c r="DI39" i="18"/>
  <c r="DG39" i="18"/>
  <c r="DE39" i="18"/>
  <c r="DC39" i="18"/>
  <c r="CS39" i="18"/>
  <c r="CR39" i="18"/>
  <c r="CQ39" i="18"/>
  <c r="CP39" i="18"/>
  <c r="CO39" i="18"/>
  <c r="CM39" i="18"/>
  <c r="CK39" i="18"/>
  <c r="CI39" i="18"/>
  <c r="BY39" i="18"/>
  <c r="BX39" i="18"/>
  <c r="BW39" i="18"/>
  <c r="BS39" i="18"/>
  <c r="BQ39" i="18"/>
  <c r="BO39" i="18"/>
  <c r="BK39" i="18"/>
  <c r="BE39" i="18"/>
  <c r="BD39" i="18"/>
  <c r="BC39" i="18"/>
  <c r="BB39" i="18"/>
  <c r="BA39" i="18"/>
  <c r="AY39" i="18"/>
  <c r="AW39" i="18"/>
  <c r="AU39" i="18"/>
  <c r="AK39" i="18"/>
  <c r="AJ39" i="18"/>
  <c r="AI39" i="18"/>
  <c r="AH39" i="18"/>
  <c r="AG39" i="18"/>
  <c r="AE39" i="18"/>
  <c r="AC39" i="18"/>
  <c r="AA39" i="18"/>
  <c r="Q39" i="18"/>
  <c r="P39" i="18"/>
  <c r="O39" i="18"/>
  <c r="N39" i="18"/>
  <c r="M39" i="18"/>
  <c r="K39" i="18"/>
  <c r="I39" i="18"/>
  <c r="G39" i="18"/>
  <c r="IC38" i="18"/>
  <c r="IB38" i="18"/>
  <c r="IA38" i="18"/>
  <c r="HZ38" i="18"/>
  <c r="HY38" i="18"/>
  <c r="HW38" i="18"/>
  <c r="HU38" i="18"/>
  <c r="HS38" i="18"/>
  <c r="HI38" i="18"/>
  <c r="HH38" i="18"/>
  <c r="HG38" i="18"/>
  <c r="HF38" i="18"/>
  <c r="HE38" i="18"/>
  <c r="HC38" i="18"/>
  <c r="HA38" i="18"/>
  <c r="GY38" i="18"/>
  <c r="GO38" i="18"/>
  <c r="GN38" i="18"/>
  <c r="GM38" i="18"/>
  <c r="GL38" i="18"/>
  <c r="GK38" i="18"/>
  <c r="GI38" i="18"/>
  <c r="GG38" i="18"/>
  <c r="GE38" i="18"/>
  <c r="FU38" i="18"/>
  <c r="FT38" i="18"/>
  <c r="FS38" i="18"/>
  <c r="FR38" i="18"/>
  <c r="FQ38" i="18"/>
  <c r="FO38" i="18"/>
  <c r="FM38" i="18"/>
  <c r="FK38" i="18"/>
  <c r="FA38" i="18"/>
  <c r="EZ38" i="18"/>
  <c r="EY38" i="18"/>
  <c r="EX38" i="18"/>
  <c r="EW38" i="18"/>
  <c r="EU38" i="18"/>
  <c r="ES38" i="18"/>
  <c r="EQ38" i="18"/>
  <c r="EG38" i="18"/>
  <c r="EF38" i="18"/>
  <c r="EE38" i="18"/>
  <c r="ED38" i="18"/>
  <c r="EC38" i="18"/>
  <c r="EA38" i="18"/>
  <c r="DY38" i="18"/>
  <c r="DW38" i="18"/>
  <c r="DM38" i="18"/>
  <c r="DL38" i="18"/>
  <c r="DK38" i="18"/>
  <c r="DJ38" i="18"/>
  <c r="DI38" i="18"/>
  <c r="DG38" i="18"/>
  <c r="DE38" i="18"/>
  <c r="DC38" i="18"/>
  <c r="CS38" i="18"/>
  <c r="CR38" i="18"/>
  <c r="CQ38" i="18"/>
  <c r="CP38" i="18"/>
  <c r="CO38" i="18"/>
  <c r="CM38" i="18"/>
  <c r="CK38" i="18"/>
  <c r="CI38" i="18"/>
  <c r="BY38" i="18"/>
  <c r="BX38" i="18"/>
  <c r="BW38" i="18"/>
  <c r="BV38" i="18"/>
  <c r="BU38" i="18"/>
  <c r="BS38" i="18"/>
  <c r="BQ38" i="18"/>
  <c r="BO38" i="18"/>
  <c r="BE38" i="18"/>
  <c r="BE40" i="18" s="1"/>
  <c r="BD38" i="18"/>
  <c r="BC38" i="18"/>
  <c r="BB38" i="18"/>
  <c r="BA38" i="18"/>
  <c r="AY38" i="18"/>
  <c r="AW38" i="18"/>
  <c r="AU38" i="18"/>
  <c r="AK38" i="18"/>
  <c r="AK40" i="18" s="1"/>
  <c r="AJ38" i="18"/>
  <c r="AI38" i="18"/>
  <c r="AH38" i="18"/>
  <c r="AG38" i="18"/>
  <c r="AE38" i="18"/>
  <c r="AC38" i="18"/>
  <c r="AA38" i="18"/>
  <c r="Q38" i="18"/>
  <c r="Q40" i="18" s="1"/>
  <c r="P38" i="18"/>
  <c r="P40" i="18" s="1"/>
  <c r="O38" i="18"/>
  <c r="O40" i="18" s="1"/>
  <c r="N38" i="18"/>
  <c r="N40" i="18" s="1"/>
  <c r="M38" i="18"/>
  <c r="K38" i="18"/>
  <c r="I38" i="18"/>
  <c r="G38" i="18"/>
  <c r="IF37" i="18"/>
  <c r="IE37" i="18"/>
  <c r="ID37" i="18"/>
  <c r="HX37" i="18"/>
  <c r="HV37" i="18"/>
  <c r="HT37" i="18"/>
  <c r="HR37" i="18"/>
  <c r="HQ37" i="18"/>
  <c r="HP37" i="18"/>
  <c r="HO37" i="18"/>
  <c r="HL37" i="18"/>
  <c r="HK37" i="18"/>
  <c r="HJ37" i="18"/>
  <c r="HD37" i="18"/>
  <c r="HB37" i="18"/>
  <c r="GZ37" i="18"/>
  <c r="GX37" i="18"/>
  <c r="GW37" i="18"/>
  <c r="GV37" i="18"/>
  <c r="GU37" i="18"/>
  <c r="GR37" i="18"/>
  <c r="GQ37" i="18"/>
  <c r="GP37" i="18"/>
  <c r="GJ37" i="18"/>
  <c r="GH37" i="18"/>
  <c r="GF37" i="18"/>
  <c r="GD37" i="18"/>
  <c r="GC37" i="18"/>
  <c r="GB37" i="18"/>
  <c r="GA37" i="18"/>
  <c r="FX37" i="18"/>
  <c r="FW37" i="18"/>
  <c r="FV37" i="18"/>
  <c r="FP37" i="18"/>
  <c r="FN37" i="18"/>
  <c r="FL37" i="18"/>
  <c r="FJ37" i="18"/>
  <c r="FI37" i="18"/>
  <c r="FH37" i="18"/>
  <c r="FG37" i="18"/>
  <c r="FD37" i="18"/>
  <c r="FC37" i="18"/>
  <c r="FB37" i="18"/>
  <c r="EV37" i="18"/>
  <c r="ET37" i="18"/>
  <c r="ER37" i="18"/>
  <c r="EP37" i="18"/>
  <c r="EO37" i="18"/>
  <c r="EN37" i="18"/>
  <c r="EM37" i="18"/>
  <c r="EJ37" i="18"/>
  <c r="EI37" i="18"/>
  <c r="EH37" i="18"/>
  <c r="EB37" i="18"/>
  <c r="DZ37" i="18"/>
  <c r="DX37" i="18"/>
  <c r="DV37" i="18"/>
  <c r="DU37" i="18"/>
  <c r="DT37" i="18"/>
  <c r="DS37" i="18"/>
  <c r="DP37" i="18"/>
  <c r="DO37" i="18"/>
  <c r="DN37" i="18"/>
  <c r="DH37" i="18"/>
  <c r="DF37" i="18"/>
  <c r="DD37" i="18"/>
  <c r="DB37" i="18"/>
  <c r="DA37" i="18"/>
  <c r="CZ37" i="18"/>
  <c r="CY37" i="18"/>
  <c r="CV37" i="18"/>
  <c r="CU37" i="18"/>
  <c r="CT37" i="18"/>
  <c r="CN37" i="18"/>
  <c r="CL37" i="18"/>
  <c r="CJ37" i="18"/>
  <c r="CH37" i="18"/>
  <c r="CG37" i="18"/>
  <c r="CF37" i="18"/>
  <c r="CE37" i="18"/>
  <c r="CB37" i="18"/>
  <c r="CA37" i="18"/>
  <c r="BZ37" i="18"/>
  <c r="BT37" i="18"/>
  <c r="BR37" i="18"/>
  <c r="BP37" i="18"/>
  <c r="BN37" i="18"/>
  <c r="BM37" i="18"/>
  <c r="BL37" i="18"/>
  <c r="BK37" i="18"/>
  <c r="BH37" i="18"/>
  <c r="BG37" i="18"/>
  <c r="BF37" i="18"/>
  <c r="AZ37" i="18"/>
  <c r="AX37" i="18"/>
  <c r="AV37" i="18"/>
  <c r="AT37" i="18"/>
  <c r="AS37" i="18"/>
  <c r="AR37" i="18"/>
  <c r="AQ37" i="18"/>
  <c r="AN37" i="18"/>
  <c r="AM37" i="18"/>
  <c r="AL37" i="18"/>
  <c r="AF37" i="18"/>
  <c r="AD37" i="18"/>
  <c r="AB37" i="18"/>
  <c r="Z37" i="18"/>
  <c r="Y37" i="18"/>
  <c r="X37" i="18"/>
  <c r="W37" i="18"/>
  <c r="T37" i="18"/>
  <c r="S37" i="18"/>
  <c r="R37" i="18"/>
  <c r="L37" i="18"/>
  <c r="J37" i="18"/>
  <c r="H37" i="18"/>
  <c r="F37" i="18"/>
  <c r="E37" i="18"/>
  <c r="D37" i="18"/>
  <c r="C37" i="18"/>
  <c r="IC36" i="18"/>
  <c r="IB36" i="18"/>
  <c r="IA36" i="18"/>
  <c r="HZ36" i="18"/>
  <c r="HY36" i="18"/>
  <c r="HW36" i="18"/>
  <c r="HU36" i="18"/>
  <c r="HS36" i="18"/>
  <c r="HI36" i="18"/>
  <c r="HH36" i="18"/>
  <c r="HG36" i="18"/>
  <c r="HF36" i="18"/>
  <c r="HE36" i="18"/>
  <c r="HC36" i="18"/>
  <c r="HA36" i="18"/>
  <c r="GY36" i="18"/>
  <c r="GO36" i="18"/>
  <c r="GN36" i="18"/>
  <c r="GM36" i="18"/>
  <c r="GL36" i="18"/>
  <c r="GK36" i="18"/>
  <c r="GI36" i="18"/>
  <c r="GG36" i="18"/>
  <c r="GE36" i="18"/>
  <c r="FU36" i="18"/>
  <c r="FT36" i="18"/>
  <c r="FS36" i="18"/>
  <c r="FR36" i="18"/>
  <c r="FQ36" i="18"/>
  <c r="FO36" i="18"/>
  <c r="FM36" i="18"/>
  <c r="FK36" i="18"/>
  <c r="FA36" i="18"/>
  <c r="EZ36" i="18"/>
  <c r="EY36" i="18"/>
  <c r="EX36" i="18"/>
  <c r="EW36" i="18"/>
  <c r="EU36" i="18"/>
  <c r="ES36" i="18"/>
  <c r="EQ36" i="18"/>
  <c r="EG36" i="18"/>
  <c r="EF36" i="18"/>
  <c r="EE36" i="18"/>
  <c r="ED36" i="18"/>
  <c r="EC36" i="18"/>
  <c r="EA36" i="18"/>
  <c r="DY36" i="18"/>
  <c r="DW36" i="18"/>
  <c r="DM36" i="18"/>
  <c r="DL36" i="18"/>
  <c r="DK36" i="18"/>
  <c r="DJ36" i="18"/>
  <c r="DI36" i="18"/>
  <c r="DG36" i="18"/>
  <c r="DE36" i="18"/>
  <c r="DC36" i="18"/>
  <c r="CS36" i="18"/>
  <c r="CR36" i="18"/>
  <c r="CQ36" i="18"/>
  <c r="CP36" i="18"/>
  <c r="CO36" i="18"/>
  <c r="CM36" i="18"/>
  <c r="CK36" i="18"/>
  <c r="CI36" i="18"/>
  <c r="BY36" i="18"/>
  <c r="BX36" i="18"/>
  <c r="BW36" i="18"/>
  <c r="BV36" i="18"/>
  <c r="BU36" i="18"/>
  <c r="BS36" i="18"/>
  <c r="BQ36" i="18"/>
  <c r="BO36" i="18"/>
  <c r="BE36" i="18"/>
  <c r="BD36" i="18"/>
  <c r="BC36" i="18"/>
  <c r="BB36" i="18"/>
  <c r="BA36" i="18"/>
  <c r="AY36" i="18"/>
  <c r="AW36" i="18"/>
  <c r="AU36" i="18"/>
  <c r="AK36" i="18"/>
  <c r="AJ36" i="18"/>
  <c r="AI36" i="18"/>
  <c r="AH36" i="18"/>
  <c r="AG36" i="18"/>
  <c r="AE36" i="18"/>
  <c r="AC36" i="18"/>
  <c r="AA36" i="18"/>
  <c r="Q36" i="18"/>
  <c r="P36" i="18"/>
  <c r="O36" i="18"/>
  <c r="N36" i="18"/>
  <c r="M36" i="18"/>
  <c r="K36" i="18"/>
  <c r="I36" i="18"/>
  <c r="G36" i="18"/>
  <c r="IC35" i="18"/>
  <c r="IB35" i="18"/>
  <c r="IA35" i="18"/>
  <c r="HZ35" i="18"/>
  <c r="HY35" i="18"/>
  <c r="HW35" i="18"/>
  <c r="HU35" i="18"/>
  <c r="HS35" i="18"/>
  <c r="HI35" i="18"/>
  <c r="HH35" i="18"/>
  <c r="HG35" i="18"/>
  <c r="HF35" i="18"/>
  <c r="HE35" i="18"/>
  <c r="HC35" i="18"/>
  <c r="HC37" i="18" s="1"/>
  <c r="HA35" i="18"/>
  <c r="HA37" i="18" s="1"/>
  <c r="GY35" i="18"/>
  <c r="GO35" i="18"/>
  <c r="GN35" i="18"/>
  <c r="GM35" i="18"/>
  <c r="GL35" i="18"/>
  <c r="GK35" i="18"/>
  <c r="GI35" i="18"/>
  <c r="GG35" i="18"/>
  <c r="GG37" i="18" s="1"/>
  <c r="GE35" i="18"/>
  <c r="FU35" i="18"/>
  <c r="FT35" i="18"/>
  <c r="FS35" i="18"/>
  <c r="FR35" i="18"/>
  <c r="FQ35" i="18"/>
  <c r="FO35" i="18"/>
  <c r="FM35" i="18"/>
  <c r="FK35" i="18"/>
  <c r="FA35" i="18"/>
  <c r="EZ35" i="18"/>
  <c r="EY35" i="18"/>
  <c r="EX35" i="18"/>
  <c r="EW35" i="18"/>
  <c r="EU35" i="18"/>
  <c r="ES35" i="18"/>
  <c r="EQ35" i="18"/>
  <c r="EG35" i="18"/>
  <c r="EF35" i="18"/>
  <c r="EE35" i="18"/>
  <c r="ED35" i="18"/>
  <c r="EC35" i="18"/>
  <c r="EA35" i="18"/>
  <c r="DY35" i="18"/>
  <c r="DW35" i="18"/>
  <c r="DM35" i="18"/>
  <c r="DL35" i="18"/>
  <c r="DK35" i="18"/>
  <c r="DJ35" i="18"/>
  <c r="DI35" i="18"/>
  <c r="DG35" i="18"/>
  <c r="DE35" i="18"/>
  <c r="DC35" i="18"/>
  <c r="CS35" i="18"/>
  <c r="CR35" i="18"/>
  <c r="CQ35" i="18"/>
  <c r="CP35" i="18"/>
  <c r="CO35" i="18"/>
  <c r="CM35" i="18"/>
  <c r="CK35" i="18"/>
  <c r="CI35" i="18"/>
  <c r="BY35" i="18"/>
  <c r="BX35" i="18"/>
  <c r="BW35" i="18"/>
  <c r="BV35" i="18"/>
  <c r="BU35" i="18"/>
  <c r="BS35" i="18"/>
  <c r="BQ35" i="18"/>
  <c r="BO35" i="18"/>
  <c r="BE35" i="18"/>
  <c r="BD35" i="18"/>
  <c r="BC35" i="18"/>
  <c r="BB35" i="18"/>
  <c r="BA35" i="18"/>
  <c r="AY35" i="18"/>
  <c r="AW35" i="18"/>
  <c r="AU35" i="18"/>
  <c r="AK35" i="18"/>
  <c r="AJ35" i="18"/>
  <c r="AI35" i="18"/>
  <c r="AH35" i="18"/>
  <c r="AG35" i="18"/>
  <c r="AE35" i="18"/>
  <c r="AC35" i="18"/>
  <c r="AA35" i="18"/>
  <c r="Q35" i="18"/>
  <c r="P35" i="18"/>
  <c r="O35" i="18"/>
  <c r="N35" i="18"/>
  <c r="M35" i="18"/>
  <c r="K35" i="18"/>
  <c r="I35" i="18"/>
  <c r="G35" i="18"/>
  <c r="IC34" i="18"/>
  <c r="IC37" i="18" s="1"/>
  <c r="IB34" i="18"/>
  <c r="IB37" i="18" s="1"/>
  <c r="IA34" i="18"/>
  <c r="IA37" i="18" s="1"/>
  <c r="HZ34" i="18"/>
  <c r="HY34" i="18"/>
  <c r="HY37" i="18" s="1"/>
  <c r="HW34" i="18"/>
  <c r="HW37" i="18" s="1"/>
  <c r="HU34" i="18"/>
  <c r="HU37" i="18" s="1"/>
  <c r="HS34" i="18"/>
  <c r="HS37" i="18" s="1"/>
  <c r="HI34" i="18"/>
  <c r="HI37" i="18" s="1"/>
  <c r="HH34" i="18"/>
  <c r="HG34" i="18"/>
  <c r="HF34" i="18"/>
  <c r="HF37" i="18" s="1"/>
  <c r="HE34" i="18"/>
  <c r="HE37" i="18" s="1"/>
  <c r="HC34" i="18"/>
  <c r="HA34" i="18"/>
  <c r="GY34" i="18"/>
  <c r="GY37" i="18" s="1"/>
  <c r="GO34" i="18"/>
  <c r="GO37" i="18" s="1"/>
  <c r="GN34" i="18"/>
  <c r="GM34" i="18"/>
  <c r="GL34" i="18"/>
  <c r="GK34" i="18"/>
  <c r="GI34" i="18"/>
  <c r="GI37" i="18" s="1"/>
  <c r="GG34" i="18"/>
  <c r="GE34" i="18"/>
  <c r="FU34" i="18"/>
  <c r="FU37" i="18" s="1"/>
  <c r="FT34" i="18"/>
  <c r="FS34" i="18"/>
  <c r="FR34" i="18"/>
  <c r="FQ34" i="18"/>
  <c r="FO34" i="18"/>
  <c r="FM34" i="18"/>
  <c r="FK34" i="18"/>
  <c r="FK37" i="18" s="1"/>
  <c r="FA34" i="18"/>
  <c r="FA37" i="18" s="1"/>
  <c r="EZ34" i="18"/>
  <c r="EY34" i="18"/>
  <c r="EX34" i="18"/>
  <c r="EW34" i="18"/>
  <c r="EU34" i="18"/>
  <c r="ES34" i="18"/>
  <c r="EQ34" i="18"/>
  <c r="EG34" i="18"/>
  <c r="EG37" i="18" s="1"/>
  <c r="EF34" i="18"/>
  <c r="EF37" i="18" s="1"/>
  <c r="EE34" i="18"/>
  <c r="EE37" i="18" s="1"/>
  <c r="ED34" i="18"/>
  <c r="ED37" i="18" s="1"/>
  <c r="EC34" i="18"/>
  <c r="EA34" i="18"/>
  <c r="DY34" i="18"/>
  <c r="DW34" i="18"/>
  <c r="DM34" i="18"/>
  <c r="DM37" i="18" s="1"/>
  <c r="DL34" i="18"/>
  <c r="DL37" i="18" s="1"/>
  <c r="DK34" i="18"/>
  <c r="DK37" i="18" s="1"/>
  <c r="DJ34" i="18"/>
  <c r="DJ37" i="18" s="1"/>
  <c r="DI34" i="18"/>
  <c r="DI37" i="18" s="1"/>
  <c r="DG34" i="18"/>
  <c r="DG37" i="18" s="1"/>
  <c r="DE34" i="18"/>
  <c r="DE37" i="18" s="1"/>
  <c r="DC34" i="18"/>
  <c r="DC37" i="18" s="1"/>
  <c r="CS34" i="18"/>
  <c r="CS37" i="18" s="1"/>
  <c r="CR34" i="18"/>
  <c r="CQ34" i="18"/>
  <c r="CQ37" i="18" s="1"/>
  <c r="CP34" i="18"/>
  <c r="CO34" i="18"/>
  <c r="CM34" i="18"/>
  <c r="CK34" i="18"/>
  <c r="CI34" i="18"/>
  <c r="BY34" i="18"/>
  <c r="BY37" i="18" s="1"/>
  <c r="BX34" i="18"/>
  <c r="BW34" i="18"/>
  <c r="BV34" i="18"/>
  <c r="BU34" i="18"/>
  <c r="BU37" i="18" s="1"/>
  <c r="BS34" i="18"/>
  <c r="BQ34" i="18"/>
  <c r="BO34" i="18"/>
  <c r="BE34" i="18"/>
  <c r="BE37" i="18" s="1"/>
  <c r="BD34" i="18"/>
  <c r="BC34" i="18"/>
  <c r="BB34" i="18"/>
  <c r="BA34" i="18"/>
  <c r="AY34" i="18"/>
  <c r="AW34" i="18"/>
  <c r="AW37" i="18" s="1"/>
  <c r="AU34" i="18"/>
  <c r="AU37" i="18" s="1"/>
  <c r="AK34" i="18"/>
  <c r="AK37" i="18" s="1"/>
  <c r="AJ34" i="18"/>
  <c r="AI34" i="18"/>
  <c r="AH34" i="18"/>
  <c r="AG34" i="18"/>
  <c r="AE34" i="18"/>
  <c r="AC34" i="18"/>
  <c r="AA34" i="18"/>
  <c r="Q34" i="18"/>
  <c r="Q37" i="18" s="1"/>
  <c r="P34" i="18"/>
  <c r="P37" i="18" s="1"/>
  <c r="O34" i="18"/>
  <c r="O37" i="18" s="1"/>
  <c r="N34" i="18"/>
  <c r="N37" i="18" s="1"/>
  <c r="M34" i="18"/>
  <c r="K34" i="18"/>
  <c r="I34" i="18"/>
  <c r="G34" i="18"/>
  <c r="IF33" i="18"/>
  <c r="IE33" i="18"/>
  <c r="ID33" i="18"/>
  <c r="HX33" i="18"/>
  <c r="HV33" i="18"/>
  <c r="HT33" i="18"/>
  <c r="HR33" i="18"/>
  <c r="HQ33" i="18"/>
  <c r="HO33" i="18"/>
  <c r="HL33" i="18"/>
  <c r="HK33" i="18"/>
  <c r="HJ33" i="18"/>
  <c r="HD33" i="18"/>
  <c r="HB33" i="18"/>
  <c r="GZ33" i="18"/>
  <c r="GX33" i="18"/>
  <c r="GW33" i="18"/>
  <c r="GV33" i="18"/>
  <c r="GU33" i="18"/>
  <c r="GR33" i="18"/>
  <c r="GQ33" i="18"/>
  <c r="GP33" i="18"/>
  <c r="GJ33" i="18"/>
  <c r="GH33" i="18"/>
  <c r="GF33" i="18"/>
  <c r="GD33" i="18"/>
  <c r="GC33" i="18"/>
  <c r="GB33" i="18"/>
  <c r="GA33" i="18"/>
  <c r="FX33" i="18"/>
  <c r="FW33" i="18"/>
  <c r="FV33" i="18"/>
  <c r="FP33" i="18"/>
  <c r="FN33" i="18"/>
  <c r="FL33" i="18"/>
  <c r="FJ33" i="18"/>
  <c r="FI33" i="18"/>
  <c r="FH33" i="18"/>
  <c r="FG33" i="18"/>
  <c r="FD33" i="18"/>
  <c r="FC33" i="18"/>
  <c r="FB33" i="18"/>
  <c r="EV33" i="18"/>
  <c r="ET33" i="18"/>
  <c r="ER33" i="18"/>
  <c r="EP33" i="18"/>
  <c r="EO33" i="18"/>
  <c r="EN33" i="18"/>
  <c r="EM33" i="18"/>
  <c r="EJ33" i="18"/>
  <c r="EI33" i="18"/>
  <c r="EH33" i="18"/>
  <c r="EB33" i="18"/>
  <c r="DZ33" i="18"/>
  <c r="DX33" i="18"/>
  <c r="DV33" i="18"/>
  <c r="DU33" i="18"/>
  <c r="DT33" i="18"/>
  <c r="DS33" i="18"/>
  <c r="DP33" i="18"/>
  <c r="DO33" i="18"/>
  <c r="DN33" i="18"/>
  <c r="DH33" i="18"/>
  <c r="DF33" i="18"/>
  <c r="DD33" i="18"/>
  <c r="DB33" i="18"/>
  <c r="DA33" i="18"/>
  <c r="CZ33" i="18"/>
  <c r="CY33" i="18"/>
  <c r="CV33" i="18"/>
  <c r="CU33" i="18"/>
  <c r="CT33" i="18"/>
  <c r="CN33" i="18"/>
  <c r="CL33" i="18"/>
  <c r="CJ33" i="18"/>
  <c r="CH33" i="18"/>
  <c r="CG33" i="18"/>
  <c r="CF33" i="18"/>
  <c r="CE33" i="18"/>
  <c r="CB33" i="18"/>
  <c r="CA33" i="18"/>
  <c r="BZ33" i="18"/>
  <c r="BT33" i="18"/>
  <c r="BR33" i="18"/>
  <c r="BP33" i="18"/>
  <c r="BN33" i="18"/>
  <c r="BM33" i="18"/>
  <c r="BL33" i="18"/>
  <c r="BK33" i="18"/>
  <c r="BH33" i="18"/>
  <c r="BG33" i="18"/>
  <c r="BF33" i="18"/>
  <c r="AZ33" i="18"/>
  <c r="AX33" i="18"/>
  <c r="AV33" i="18"/>
  <c r="AT33" i="18"/>
  <c r="AS33" i="18"/>
  <c r="AR33" i="18"/>
  <c r="AQ33" i="18"/>
  <c r="AN33" i="18"/>
  <c r="AM33" i="18"/>
  <c r="AL33" i="18"/>
  <c r="AF33" i="18"/>
  <c r="AD33" i="18"/>
  <c r="AB33" i="18"/>
  <c r="Z33" i="18"/>
  <c r="Y33" i="18"/>
  <c r="X33" i="18"/>
  <c r="T33" i="18"/>
  <c r="S33" i="18"/>
  <c r="R33" i="18"/>
  <c r="L33" i="18"/>
  <c r="J33" i="18"/>
  <c r="H33" i="18"/>
  <c r="F33" i="18"/>
  <c r="E33" i="18"/>
  <c r="D33" i="18"/>
  <c r="C33" i="18"/>
  <c r="IC32" i="18"/>
  <c r="IB32" i="18"/>
  <c r="IA32" i="18"/>
  <c r="HZ32" i="18"/>
  <c r="HY32" i="18"/>
  <c r="HW32" i="18"/>
  <c r="HU32" i="18"/>
  <c r="HS32" i="18"/>
  <c r="HI32" i="18"/>
  <c r="HH32" i="18"/>
  <c r="HG32" i="18"/>
  <c r="HF32" i="18"/>
  <c r="HE32" i="18"/>
  <c r="HC32" i="18"/>
  <c r="HA32" i="18"/>
  <c r="GY32" i="18"/>
  <c r="GO32" i="18"/>
  <c r="GN32" i="18"/>
  <c r="GM32" i="18"/>
  <c r="GL32" i="18"/>
  <c r="GK32" i="18"/>
  <c r="GI32" i="18"/>
  <c r="GG32" i="18"/>
  <c r="GE32" i="18"/>
  <c r="FU32" i="18"/>
  <c r="FT32" i="18"/>
  <c r="FS32" i="18"/>
  <c r="FR32" i="18"/>
  <c r="FQ32" i="18"/>
  <c r="FO32" i="18"/>
  <c r="FM32" i="18"/>
  <c r="FK32" i="18"/>
  <c r="FA32" i="18"/>
  <c r="EZ32" i="18"/>
  <c r="EY32" i="18"/>
  <c r="EX32" i="18"/>
  <c r="EW32" i="18"/>
  <c r="EU32" i="18"/>
  <c r="ES32" i="18"/>
  <c r="EQ32" i="18"/>
  <c r="EG32" i="18"/>
  <c r="EF32" i="18"/>
  <c r="EE32" i="18"/>
  <c r="ED32" i="18"/>
  <c r="EC32" i="18"/>
  <c r="EA32" i="18"/>
  <c r="DY32" i="18"/>
  <c r="DW32" i="18"/>
  <c r="DM32" i="18"/>
  <c r="DL32" i="18"/>
  <c r="DK32" i="18"/>
  <c r="DJ32" i="18"/>
  <c r="DI32" i="18"/>
  <c r="DG32" i="18"/>
  <c r="DE32" i="18"/>
  <c r="DC32" i="18"/>
  <c r="CS32" i="18"/>
  <c r="CR32" i="18"/>
  <c r="CQ32" i="18"/>
  <c r="CP32" i="18"/>
  <c r="CO32" i="18"/>
  <c r="CM32" i="18"/>
  <c r="CK32" i="18"/>
  <c r="CI32" i="18"/>
  <c r="BY32" i="18"/>
  <c r="BX32" i="18"/>
  <c r="BW32" i="18"/>
  <c r="BV32" i="18"/>
  <c r="BU32" i="18"/>
  <c r="BS32" i="18"/>
  <c r="BQ32" i="18"/>
  <c r="BO32" i="18"/>
  <c r="BE32" i="18"/>
  <c r="BD32" i="18"/>
  <c r="BC32" i="18"/>
  <c r="BB32" i="18"/>
  <c r="BA32" i="18"/>
  <c r="AY32" i="18"/>
  <c r="AW32" i="18"/>
  <c r="AU32" i="18"/>
  <c r="AK32" i="18"/>
  <c r="AJ32" i="18"/>
  <c r="AI32" i="18"/>
  <c r="AE32" i="18"/>
  <c r="AC32" i="18"/>
  <c r="AA32" i="18"/>
  <c r="W32" i="18"/>
  <c r="Q32" i="18"/>
  <c r="P32" i="18"/>
  <c r="O32" i="18"/>
  <c r="N32" i="18"/>
  <c r="M32" i="18"/>
  <c r="K32" i="18"/>
  <c r="I32" i="18"/>
  <c r="G32" i="18"/>
  <c r="IC31" i="18"/>
  <c r="IB31" i="18"/>
  <c r="IA31" i="18"/>
  <c r="HZ31" i="18"/>
  <c r="HY31" i="18"/>
  <c r="HW31" i="18"/>
  <c r="HU31" i="18"/>
  <c r="HS31" i="18"/>
  <c r="HI31" i="18"/>
  <c r="HH31" i="18"/>
  <c r="HG31" i="18"/>
  <c r="HF31" i="18"/>
  <c r="HE31" i="18"/>
  <c r="HC31" i="18"/>
  <c r="HA31" i="18"/>
  <c r="GY31" i="18"/>
  <c r="GO31" i="18"/>
  <c r="GN31" i="18"/>
  <c r="GM31" i="18"/>
  <c r="GL31" i="18"/>
  <c r="GK31" i="18"/>
  <c r="GI31" i="18"/>
  <c r="GG31" i="18"/>
  <c r="GE31" i="18"/>
  <c r="FU31" i="18"/>
  <c r="FT31" i="18"/>
  <c r="FS31" i="18"/>
  <c r="FR31" i="18"/>
  <c r="FQ31" i="18"/>
  <c r="FO31" i="18"/>
  <c r="FM31" i="18"/>
  <c r="FK31" i="18"/>
  <c r="FA31" i="18"/>
  <c r="EZ31" i="18"/>
  <c r="EY31" i="18"/>
  <c r="EX31" i="18"/>
  <c r="EW31" i="18"/>
  <c r="EU31" i="18"/>
  <c r="ES31" i="18"/>
  <c r="EQ31" i="18"/>
  <c r="EG31" i="18"/>
  <c r="EF31" i="18"/>
  <c r="EE31" i="18"/>
  <c r="ED31" i="18"/>
  <c r="EC31" i="18"/>
  <c r="EA31" i="18"/>
  <c r="DY31" i="18"/>
  <c r="DW31" i="18"/>
  <c r="DM31" i="18"/>
  <c r="DL31" i="18"/>
  <c r="DK31" i="18"/>
  <c r="DJ31" i="18"/>
  <c r="DI31" i="18"/>
  <c r="DG31" i="18"/>
  <c r="DE31" i="18"/>
  <c r="DC31" i="18"/>
  <c r="CS31" i="18"/>
  <c r="CR31" i="18"/>
  <c r="CQ31" i="18"/>
  <c r="CP31" i="18"/>
  <c r="CO31" i="18"/>
  <c r="CM31" i="18"/>
  <c r="CK31" i="18"/>
  <c r="CI31" i="18"/>
  <c r="BY31" i="18"/>
  <c r="BX31" i="18"/>
  <c r="BW31" i="18"/>
  <c r="BV31" i="18"/>
  <c r="BU31" i="18"/>
  <c r="BS31" i="18"/>
  <c r="BQ31" i="18"/>
  <c r="BO31" i="18"/>
  <c r="BE31" i="18"/>
  <c r="BD31" i="18"/>
  <c r="BC31" i="18"/>
  <c r="BB31" i="18"/>
  <c r="BA31" i="18"/>
  <c r="AY31" i="18"/>
  <c r="AW31" i="18"/>
  <c r="AU31" i="18"/>
  <c r="AK31" i="18"/>
  <c r="AJ31" i="18"/>
  <c r="AI31" i="18"/>
  <c r="AE31" i="18"/>
  <c r="AC31" i="18"/>
  <c r="AA31" i="18"/>
  <c r="W31" i="18"/>
  <c r="Q31" i="18"/>
  <c r="P31" i="18"/>
  <c r="O31" i="18"/>
  <c r="N31" i="18"/>
  <c r="M31" i="18"/>
  <c r="K31" i="18"/>
  <c r="I31" i="18"/>
  <c r="G31" i="18"/>
  <c r="IC30" i="18"/>
  <c r="IB30" i="18"/>
  <c r="IA30" i="18"/>
  <c r="HZ30" i="18"/>
  <c r="HY30" i="18"/>
  <c r="HW30" i="18"/>
  <c r="HU30" i="18"/>
  <c r="HS30" i="18"/>
  <c r="HI30" i="18"/>
  <c r="HH30" i="18"/>
  <c r="HG30" i="18"/>
  <c r="HF30" i="18"/>
  <c r="HE30" i="18"/>
  <c r="HC30" i="18"/>
  <c r="HA30" i="18"/>
  <c r="GY30" i="18"/>
  <c r="GO30" i="18"/>
  <c r="GN30" i="18"/>
  <c r="GM30" i="18"/>
  <c r="GL30" i="18"/>
  <c r="GK30" i="18"/>
  <c r="GI30" i="18"/>
  <c r="GG30" i="18"/>
  <c r="GE30" i="18"/>
  <c r="FU30" i="18"/>
  <c r="FT30" i="18"/>
  <c r="FS30" i="18"/>
  <c r="FR30" i="18"/>
  <c r="FQ30" i="18"/>
  <c r="FO30" i="18"/>
  <c r="FM30" i="18"/>
  <c r="FK30" i="18"/>
  <c r="FA30" i="18"/>
  <c r="EZ30" i="18"/>
  <c r="EY30" i="18"/>
  <c r="EX30" i="18"/>
  <c r="EW30" i="18"/>
  <c r="EU30" i="18"/>
  <c r="ES30" i="18"/>
  <c r="EQ30" i="18"/>
  <c r="EG30" i="18"/>
  <c r="EF30" i="18"/>
  <c r="EE30" i="18"/>
  <c r="ED30" i="18"/>
  <c r="EC30" i="18"/>
  <c r="EA30" i="18"/>
  <c r="DY30" i="18"/>
  <c r="DW30" i="18"/>
  <c r="DM30" i="18"/>
  <c r="DL30" i="18"/>
  <c r="DK30" i="18"/>
  <c r="DJ30" i="18"/>
  <c r="DI30" i="18"/>
  <c r="DG30" i="18"/>
  <c r="DE30" i="18"/>
  <c r="DC30" i="18"/>
  <c r="CS30" i="18"/>
  <c r="CR30" i="18"/>
  <c r="CQ30" i="18"/>
  <c r="CP30" i="18"/>
  <c r="CO30" i="18"/>
  <c r="CM30" i="18"/>
  <c r="CK30" i="18"/>
  <c r="CI30" i="18"/>
  <c r="BY30" i="18"/>
  <c r="BX30" i="18"/>
  <c r="BW30" i="18"/>
  <c r="BV30" i="18"/>
  <c r="BU30" i="18"/>
  <c r="BS30" i="18"/>
  <c r="BQ30" i="18"/>
  <c r="BO30" i="18"/>
  <c r="BE30" i="18"/>
  <c r="BD30" i="18"/>
  <c r="BC30" i="18"/>
  <c r="BB30" i="18"/>
  <c r="BA30" i="18"/>
  <c r="AY30" i="18"/>
  <c r="AW30" i="18"/>
  <c r="AU30" i="18"/>
  <c r="AK30" i="18"/>
  <c r="AJ30" i="18"/>
  <c r="AI30" i="18"/>
  <c r="AE30" i="18"/>
  <c r="AC30" i="18"/>
  <c r="AA30" i="18"/>
  <c r="W30" i="18"/>
  <c r="Q30" i="18"/>
  <c r="P30" i="18"/>
  <c r="O30" i="18"/>
  <c r="N30" i="18"/>
  <c r="M30" i="18"/>
  <c r="K30" i="18"/>
  <c r="I30" i="18"/>
  <c r="G30" i="18"/>
  <c r="IC29" i="18"/>
  <c r="IB29" i="18"/>
  <c r="IA29" i="18"/>
  <c r="HZ29" i="18"/>
  <c r="HY29" i="18"/>
  <c r="HW29" i="18"/>
  <c r="HU29" i="18"/>
  <c r="HS29" i="18"/>
  <c r="HI29" i="18"/>
  <c r="HH29" i="18"/>
  <c r="HG29" i="18"/>
  <c r="HF29" i="18"/>
  <c r="HE29" i="18"/>
  <c r="HC29" i="18"/>
  <c r="HA29" i="18"/>
  <c r="GY29" i="18"/>
  <c r="GO29" i="18"/>
  <c r="GN29" i="18"/>
  <c r="GM29" i="18"/>
  <c r="GL29" i="18"/>
  <c r="GK29" i="18"/>
  <c r="GI29" i="18"/>
  <c r="GG29" i="18"/>
  <c r="GE29" i="18"/>
  <c r="FU29" i="18"/>
  <c r="FT29" i="18"/>
  <c r="FS29" i="18"/>
  <c r="FR29" i="18"/>
  <c r="FQ29" i="18"/>
  <c r="FO29" i="18"/>
  <c r="FM29" i="18"/>
  <c r="FK29" i="18"/>
  <c r="FA29" i="18"/>
  <c r="EZ29" i="18"/>
  <c r="EY29" i="18"/>
  <c r="EX29" i="18"/>
  <c r="EW29" i="18"/>
  <c r="EU29" i="18"/>
  <c r="ES29" i="18"/>
  <c r="EQ29" i="18"/>
  <c r="EG29" i="18"/>
  <c r="EF29" i="18"/>
  <c r="EE29" i="18"/>
  <c r="ED29" i="18"/>
  <c r="EC29" i="18"/>
  <c r="EA29" i="18"/>
  <c r="DY29" i="18"/>
  <c r="DW29" i="18"/>
  <c r="DM29" i="18"/>
  <c r="DL29" i="18"/>
  <c r="DK29" i="18"/>
  <c r="DJ29" i="18"/>
  <c r="DI29" i="18"/>
  <c r="DG29" i="18"/>
  <c r="DE29" i="18"/>
  <c r="DC29" i="18"/>
  <c r="CS29" i="18"/>
  <c r="CR29" i="18"/>
  <c r="CQ29" i="18"/>
  <c r="CP29" i="18"/>
  <c r="CO29" i="18"/>
  <c r="CM29" i="18"/>
  <c r="CK29" i="18"/>
  <c r="CI29" i="18"/>
  <c r="BY29" i="18"/>
  <c r="BX29" i="18"/>
  <c r="BW29" i="18"/>
  <c r="BV29" i="18"/>
  <c r="BU29" i="18"/>
  <c r="BS29" i="18"/>
  <c r="BQ29" i="18"/>
  <c r="BO29" i="18"/>
  <c r="BE29" i="18"/>
  <c r="BD29" i="18"/>
  <c r="BC29" i="18"/>
  <c r="BB29" i="18"/>
  <c r="BA29" i="18"/>
  <c r="AY29" i="18"/>
  <c r="AW29" i="18"/>
  <c r="AU29" i="18"/>
  <c r="AK29" i="18"/>
  <c r="AJ29" i="18"/>
  <c r="AI29" i="18"/>
  <c r="AE29" i="18"/>
  <c r="AC29" i="18"/>
  <c r="AA29" i="18"/>
  <c r="W29" i="18"/>
  <c r="Q29" i="18"/>
  <c r="P29" i="18"/>
  <c r="O29" i="18"/>
  <c r="N29" i="18"/>
  <c r="M29" i="18"/>
  <c r="K29" i="18"/>
  <c r="I29" i="18"/>
  <c r="G29" i="18"/>
  <c r="IC28" i="18"/>
  <c r="IB28" i="18"/>
  <c r="IA28" i="18"/>
  <c r="HZ28" i="18"/>
  <c r="HY28" i="18"/>
  <c r="HW28" i="18"/>
  <c r="HU28" i="18"/>
  <c r="HS28" i="18"/>
  <c r="HI28" i="18"/>
  <c r="HH28" i="18"/>
  <c r="HG28" i="18"/>
  <c r="HF28" i="18"/>
  <c r="HE28" i="18"/>
  <c r="HC28" i="18"/>
  <c r="HA28" i="18"/>
  <c r="GY28" i="18"/>
  <c r="GO28" i="18"/>
  <c r="GN28" i="18"/>
  <c r="GM28" i="18"/>
  <c r="GL28" i="18"/>
  <c r="GK28" i="18"/>
  <c r="GI28" i="18"/>
  <c r="GG28" i="18"/>
  <c r="GE28" i="18"/>
  <c r="FU28" i="18"/>
  <c r="FT28" i="18"/>
  <c r="FS28" i="18"/>
  <c r="FR28" i="18"/>
  <c r="FQ28" i="18"/>
  <c r="FO28" i="18"/>
  <c r="FM28" i="18"/>
  <c r="FK28" i="18"/>
  <c r="FA28" i="18"/>
  <c r="EZ28" i="18"/>
  <c r="EY28" i="18"/>
  <c r="EX28" i="18"/>
  <c r="EW28" i="18"/>
  <c r="EU28" i="18"/>
  <c r="ES28" i="18"/>
  <c r="EQ28" i="18"/>
  <c r="EG28" i="18"/>
  <c r="EF28" i="18"/>
  <c r="EE28" i="18"/>
  <c r="ED28" i="18"/>
  <c r="EC28" i="18"/>
  <c r="EA28" i="18"/>
  <c r="DY28" i="18"/>
  <c r="DW28" i="18"/>
  <c r="DM28" i="18"/>
  <c r="DL28" i="18"/>
  <c r="DK28" i="18"/>
  <c r="DJ28" i="18"/>
  <c r="DI28" i="18"/>
  <c r="DG28" i="18"/>
  <c r="DE28" i="18"/>
  <c r="DC28" i="18"/>
  <c r="CS28" i="18"/>
  <c r="CR28" i="18"/>
  <c r="CQ28" i="18"/>
  <c r="CP28" i="18"/>
  <c r="CO28" i="18"/>
  <c r="CM28" i="18"/>
  <c r="CK28" i="18"/>
  <c r="CI28" i="18"/>
  <c r="BY28" i="18"/>
  <c r="BX28" i="18"/>
  <c r="BW28" i="18"/>
  <c r="BV28" i="18"/>
  <c r="BU28" i="18"/>
  <c r="BS28" i="18"/>
  <c r="BQ28" i="18"/>
  <c r="BO28" i="18"/>
  <c r="BE28" i="18"/>
  <c r="BD28" i="18"/>
  <c r="BC28" i="18"/>
  <c r="BB28" i="18"/>
  <c r="BA28" i="18"/>
  <c r="AY28" i="18"/>
  <c r="AW28" i="18"/>
  <c r="AU28" i="18"/>
  <c r="AK28" i="18"/>
  <c r="AJ28" i="18"/>
  <c r="AI28" i="18"/>
  <c r="AE28" i="18"/>
  <c r="AC28" i="18"/>
  <c r="AA28" i="18"/>
  <c r="W28" i="18"/>
  <c r="Q28" i="18"/>
  <c r="P28" i="18"/>
  <c r="O28" i="18"/>
  <c r="N28" i="18"/>
  <c r="M28" i="18"/>
  <c r="K28" i="18"/>
  <c r="I28" i="18"/>
  <c r="G28" i="18"/>
  <c r="IC27" i="18"/>
  <c r="IB27" i="18"/>
  <c r="IA27" i="18"/>
  <c r="HZ27" i="18"/>
  <c r="HY27" i="18"/>
  <c r="HW27" i="18"/>
  <c r="HU27" i="18"/>
  <c r="HS27" i="18"/>
  <c r="HI27" i="18"/>
  <c r="HH27" i="18"/>
  <c r="HG27" i="18"/>
  <c r="HF27" i="18"/>
  <c r="HE27" i="18"/>
  <c r="HC27" i="18"/>
  <c r="HA27" i="18"/>
  <c r="GY27" i="18"/>
  <c r="GO27" i="18"/>
  <c r="GN27" i="18"/>
  <c r="GM27" i="18"/>
  <c r="GL27" i="18"/>
  <c r="GK27" i="18"/>
  <c r="GI27" i="18"/>
  <c r="GG27" i="18"/>
  <c r="GE27" i="18"/>
  <c r="FU27" i="18"/>
  <c r="FT27" i="18"/>
  <c r="FS27" i="18"/>
  <c r="FR27" i="18"/>
  <c r="FQ27" i="18"/>
  <c r="FO27" i="18"/>
  <c r="FM27" i="18"/>
  <c r="FK27" i="18"/>
  <c r="FA27" i="18"/>
  <c r="EZ27" i="18"/>
  <c r="EY27" i="18"/>
  <c r="EX27" i="18"/>
  <c r="EW27" i="18"/>
  <c r="EU27" i="18"/>
  <c r="ES27" i="18"/>
  <c r="EQ27" i="18"/>
  <c r="EG27" i="18"/>
  <c r="EF27" i="18"/>
  <c r="EE27" i="18"/>
  <c r="ED27" i="18"/>
  <c r="EC27" i="18"/>
  <c r="EA27" i="18"/>
  <c r="DY27" i="18"/>
  <c r="DW27" i="18"/>
  <c r="DM27" i="18"/>
  <c r="DL27" i="18"/>
  <c r="DK27" i="18"/>
  <c r="DJ27" i="18"/>
  <c r="DI27" i="18"/>
  <c r="DG27" i="18"/>
  <c r="DE27" i="18"/>
  <c r="DC27" i="18"/>
  <c r="CS27" i="18"/>
  <c r="CR27" i="18"/>
  <c r="CQ27" i="18"/>
  <c r="CP27" i="18"/>
  <c r="CO27" i="18"/>
  <c r="CM27" i="18"/>
  <c r="CK27" i="18"/>
  <c r="CI27" i="18"/>
  <c r="BY27" i="18"/>
  <c r="BX27" i="18"/>
  <c r="BW27" i="18"/>
  <c r="BV27" i="18"/>
  <c r="BU27" i="18"/>
  <c r="BS27" i="18"/>
  <c r="BQ27" i="18"/>
  <c r="BO27" i="18"/>
  <c r="BE27" i="18"/>
  <c r="BD27" i="18"/>
  <c r="BC27" i="18"/>
  <c r="BB27" i="18"/>
  <c r="BA27" i="18"/>
  <c r="AY27" i="18"/>
  <c r="AW27" i="18"/>
  <c r="AU27" i="18"/>
  <c r="AK27" i="18"/>
  <c r="AJ27" i="18"/>
  <c r="AI27" i="18"/>
  <c r="AE27" i="18"/>
  <c r="AC27" i="18"/>
  <c r="AA27" i="18"/>
  <c r="W27" i="18"/>
  <c r="Q27" i="18"/>
  <c r="P27" i="18"/>
  <c r="O27" i="18"/>
  <c r="N27" i="18"/>
  <c r="M27" i="18"/>
  <c r="K27" i="18"/>
  <c r="I27" i="18"/>
  <c r="G27" i="18"/>
  <c r="IC26" i="18"/>
  <c r="IB26" i="18"/>
  <c r="IA26" i="18"/>
  <c r="HZ26" i="18"/>
  <c r="HY26" i="18"/>
  <c r="HW26" i="18"/>
  <c r="HU26" i="18"/>
  <c r="HS26" i="18"/>
  <c r="HI26" i="18"/>
  <c r="HH26" i="18"/>
  <c r="HG26" i="18"/>
  <c r="HF26" i="18"/>
  <c r="HE26" i="18"/>
  <c r="HC26" i="18"/>
  <c r="HA26" i="18"/>
  <c r="GY26" i="18"/>
  <c r="GO26" i="18"/>
  <c r="GN26" i="18"/>
  <c r="GM26" i="18"/>
  <c r="GL26" i="18"/>
  <c r="GK26" i="18"/>
  <c r="GI26" i="18"/>
  <c r="GG26" i="18"/>
  <c r="GE26" i="18"/>
  <c r="FU26" i="18"/>
  <c r="FT26" i="18"/>
  <c r="FS26" i="18"/>
  <c r="FR26" i="18"/>
  <c r="FQ26" i="18"/>
  <c r="FO26" i="18"/>
  <c r="FM26" i="18"/>
  <c r="FK26" i="18"/>
  <c r="FA26" i="18"/>
  <c r="EZ26" i="18"/>
  <c r="EY26" i="18"/>
  <c r="EX26" i="18"/>
  <c r="EW26" i="18"/>
  <c r="EU26" i="18"/>
  <c r="ES26" i="18"/>
  <c r="EQ26" i="18"/>
  <c r="EG26" i="18"/>
  <c r="EF26" i="18"/>
  <c r="EE26" i="18"/>
  <c r="ED26" i="18"/>
  <c r="EC26" i="18"/>
  <c r="EA26" i="18"/>
  <c r="DY26" i="18"/>
  <c r="DW26" i="18"/>
  <c r="DM26" i="18"/>
  <c r="DL26" i="18"/>
  <c r="DK26" i="18"/>
  <c r="DJ26" i="18"/>
  <c r="DI26" i="18"/>
  <c r="DG26" i="18"/>
  <c r="DE26" i="18"/>
  <c r="DC26" i="18"/>
  <c r="CS26" i="18"/>
  <c r="CR26" i="18"/>
  <c r="CQ26" i="18"/>
  <c r="CP26" i="18"/>
  <c r="CO26" i="18"/>
  <c r="CM26" i="18"/>
  <c r="CK26" i="18"/>
  <c r="CI26" i="18"/>
  <c r="BY26" i="18"/>
  <c r="BX26" i="18"/>
  <c r="BW26" i="18"/>
  <c r="BV26" i="18"/>
  <c r="BU26" i="18"/>
  <c r="BS26" i="18"/>
  <c r="BQ26" i="18"/>
  <c r="BO26" i="18"/>
  <c r="BE26" i="18"/>
  <c r="BD26" i="18"/>
  <c r="BC26" i="18"/>
  <c r="BB26" i="18"/>
  <c r="BA26" i="18"/>
  <c r="AY26" i="18"/>
  <c r="AW26" i="18"/>
  <c r="AU26" i="18"/>
  <c r="AK26" i="18"/>
  <c r="AJ26" i="18"/>
  <c r="AI26" i="18"/>
  <c r="AE26" i="18"/>
  <c r="AC26" i="18"/>
  <c r="AA26" i="18"/>
  <c r="W26" i="18"/>
  <c r="Q26" i="18"/>
  <c r="P26" i="18"/>
  <c r="O26" i="18"/>
  <c r="N26" i="18"/>
  <c r="M26" i="18"/>
  <c r="K26" i="18"/>
  <c r="I26" i="18"/>
  <c r="G26" i="18"/>
  <c r="IC25" i="18"/>
  <c r="IB25" i="18"/>
  <c r="IA25" i="18"/>
  <c r="HZ25" i="18"/>
  <c r="HY25" i="18"/>
  <c r="HW25" i="18"/>
  <c r="HU25" i="18"/>
  <c r="HS25" i="18"/>
  <c r="HI25" i="18"/>
  <c r="HH25" i="18"/>
  <c r="HG25" i="18"/>
  <c r="HF25" i="18"/>
  <c r="HE25" i="18"/>
  <c r="HC25" i="18"/>
  <c r="HA25" i="18"/>
  <c r="GY25" i="18"/>
  <c r="GO25" i="18"/>
  <c r="GN25" i="18"/>
  <c r="GM25" i="18"/>
  <c r="GL25" i="18"/>
  <c r="GK25" i="18"/>
  <c r="GI25" i="18"/>
  <c r="GG25" i="18"/>
  <c r="GE25" i="18"/>
  <c r="FU25" i="18"/>
  <c r="FT25" i="18"/>
  <c r="FS25" i="18"/>
  <c r="FR25" i="18"/>
  <c r="FQ25" i="18"/>
  <c r="FO25" i="18"/>
  <c r="FM25" i="18"/>
  <c r="FK25" i="18"/>
  <c r="FA25" i="18"/>
  <c r="EZ25" i="18"/>
  <c r="EY25" i="18"/>
  <c r="EX25" i="18"/>
  <c r="EW25" i="18"/>
  <c r="EU25" i="18"/>
  <c r="ES25" i="18"/>
  <c r="EQ25" i="18"/>
  <c r="EG25" i="18"/>
  <c r="EF25" i="18"/>
  <c r="EE25" i="18"/>
  <c r="ED25" i="18"/>
  <c r="EC25" i="18"/>
  <c r="EA25" i="18"/>
  <c r="DY25" i="18"/>
  <c r="DW25" i="18"/>
  <c r="DM25" i="18"/>
  <c r="DL25" i="18"/>
  <c r="DK25" i="18"/>
  <c r="DJ25" i="18"/>
  <c r="DI25" i="18"/>
  <c r="DG25" i="18"/>
  <c r="DE25" i="18"/>
  <c r="DC25" i="18"/>
  <c r="CS25" i="18"/>
  <c r="CR25" i="18"/>
  <c r="CQ25" i="18"/>
  <c r="CP25" i="18"/>
  <c r="CO25" i="18"/>
  <c r="CM25" i="18"/>
  <c r="CK25" i="18"/>
  <c r="CI25" i="18"/>
  <c r="BY25" i="18"/>
  <c r="BX25" i="18"/>
  <c r="BW25" i="18"/>
  <c r="BV25" i="18"/>
  <c r="BU25" i="18"/>
  <c r="BS25" i="18"/>
  <c r="BQ25" i="18"/>
  <c r="BO25" i="18"/>
  <c r="BE25" i="18"/>
  <c r="BD25" i="18"/>
  <c r="BC25" i="18"/>
  <c r="BB25" i="18"/>
  <c r="BA25" i="18"/>
  <c r="AY25" i="18"/>
  <c r="AW25" i="18"/>
  <c r="AU25" i="18"/>
  <c r="AK25" i="18"/>
  <c r="AJ25" i="18"/>
  <c r="AI25" i="18"/>
  <c r="AE25" i="18"/>
  <c r="AC25" i="18"/>
  <c r="AA25" i="18"/>
  <c r="W25" i="18"/>
  <c r="Q25" i="18"/>
  <c r="P25" i="18"/>
  <c r="O25" i="18"/>
  <c r="N25" i="18"/>
  <c r="M25" i="18"/>
  <c r="K25" i="18"/>
  <c r="I25" i="18"/>
  <c r="G25" i="18"/>
  <c r="IB24" i="18"/>
  <c r="HZ24" i="18"/>
  <c r="HY24" i="18"/>
  <c r="HW24" i="18"/>
  <c r="HU24" i="18"/>
  <c r="HS24" i="18"/>
  <c r="HP24" i="18"/>
  <c r="HI24" i="18"/>
  <c r="HH24" i="18"/>
  <c r="HG24" i="18"/>
  <c r="HF24" i="18"/>
  <c r="HE24" i="18"/>
  <c r="HC24" i="18"/>
  <c r="HA24" i="18"/>
  <c r="GY24" i="18"/>
  <c r="GO24" i="18"/>
  <c r="GN24" i="18"/>
  <c r="GM24" i="18"/>
  <c r="GL24" i="18"/>
  <c r="GK24" i="18"/>
  <c r="GI24" i="18"/>
  <c r="GG24" i="18"/>
  <c r="GE24" i="18"/>
  <c r="FU24" i="18"/>
  <c r="FT24" i="18"/>
  <c r="FS24" i="18"/>
  <c r="FR24" i="18"/>
  <c r="FQ24" i="18"/>
  <c r="FO24" i="18"/>
  <c r="FM24" i="18"/>
  <c r="FK24" i="18"/>
  <c r="FA24" i="18"/>
  <c r="EZ24" i="18"/>
  <c r="EY24" i="18"/>
  <c r="EX24" i="18"/>
  <c r="EW24" i="18"/>
  <c r="EU24" i="18"/>
  <c r="ES24" i="18"/>
  <c r="EQ24" i="18"/>
  <c r="EG24" i="18"/>
  <c r="EF24" i="18"/>
  <c r="EE24" i="18"/>
  <c r="ED24" i="18"/>
  <c r="EC24" i="18"/>
  <c r="EA24" i="18"/>
  <c r="DY24" i="18"/>
  <c r="DW24" i="18"/>
  <c r="DM24" i="18"/>
  <c r="DL24" i="18"/>
  <c r="DK24" i="18"/>
  <c r="DJ24" i="18"/>
  <c r="DI24" i="18"/>
  <c r="DG24" i="18"/>
  <c r="DE24" i="18"/>
  <c r="DC24" i="18"/>
  <c r="CS24" i="18"/>
  <c r="CR24" i="18"/>
  <c r="CQ24" i="18"/>
  <c r="CP24" i="18"/>
  <c r="CO24" i="18"/>
  <c r="CM24" i="18"/>
  <c r="CK24" i="18"/>
  <c r="CI24" i="18"/>
  <c r="BY24" i="18"/>
  <c r="BX24" i="18"/>
  <c r="BW24" i="18"/>
  <c r="BV24" i="18"/>
  <c r="BU24" i="18"/>
  <c r="BS24" i="18"/>
  <c r="BQ24" i="18"/>
  <c r="BO24" i="18"/>
  <c r="BE24" i="18"/>
  <c r="BD24" i="18"/>
  <c r="BC24" i="18"/>
  <c r="BB24" i="18"/>
  <c r="BA24" i="18"/>
  <c r="AY24" i="18"/>
  <c r="AW24" i="18"/>
  <c r="AU24" i="18"/>
  <c r="AK24" i="18"/>
  <c r="AJ24" i="18"/>
  <c r="AI24" i="18"/>
  <c r="AE24" i="18"/>
  <c r="AC24" i="18"/>
  <c r="AA24" i="18"/>
  <c r="W24" i="18"/>
  <c r="Q24" i="18"/>
  <c r="P24" i="18"/>
  <c r="O24" i="18"/>
  <c r="N24" i="18"/>
  <c r="M24" i="18"/>
  <c r="K24" i="18"/>
  <c r="I24" i="18"/>
  <c r="G24" i="18"/>
  <c r="IC23" i="18"/>
  <c r="IB23" i="18"/>
  <c r="IA23" i="18"/>
  <c r="HZ23" i="18"/>
  <c r="HY23" i="18"/>
  <c r="HW23" i="18"/>
  <c r="HU23" i="18"/>
  <c r="HS23" i="18"/>
  <c r="HI23" i="18"/>
  <c r="HH23" i="18"/>
  <c r="HG23" i="18"/>
  <c r="HF23" i="18"/>
  <c r="HE23" i="18"/>
  <c r="HC23" i="18"/>
  <c r="HA23" i="18"/>
  <c r="GY23" i="18"/>
  <c r="GO23" i="18"/>
  <c r="GN23" i="18"/>
  <c r="GM23" i="18"/>
  <c r="GL23" i="18"/>
  <c r="GK23" i="18"/>
  <c r="GI23" i="18"/>
  <c r="GG23" i="18"/>
  <c r="GE23" i="18"/>
  <c r="FU23" i="18"/>
  <c r="FT23" i="18"/>
  <c r="FS23" i="18"/>
  <c r="FR23" i="18"/>
  <c r="FQ23" i="18"/>
  <c r="FO23" i="18"/>
  <c r="FM23" i="18"/>
  <c r="FK23" i="18"/>
  <c r="FA23" i="18"/>
  <c r="EZ23" i="18"/>
  <c r="EY23" i="18"/>
  <c r="EX23" i="18"/>
  <c r="EW23" i="18"/>
  <c r="EU23" i="18"/>
  <c r="ES23" i="18"/>
  <c r="EQ23" i="18"/>
  <c r="EG23" i="18"/>
  <c r="EF23" i="18"/>
  <c r="EE23" i="18"/>
  <c r="ED23" i="18"/>
  <c r="EC23" i="18"/>
  <c r="EA23" i="18"/>
  <c r="DY23" i="18"/>
  <c r="DW23" i="18"/>
  <c r="DM23" i="18"/>
  <c r="DL23" i="18"/>
  <c r="DK23" i="18"/>
  <c r="DJ23" i="18"/>
  <c r="DI23" i="18"/>
  <c r="DG23" i="18"/>
  <c r="DE23" i="18"/>
  <c r="DC23" i="18"/>
  <c r="CS23" i="18"/>
  <c r="CR23" i="18"/>
  <c r="CQ23" i="18"/>
  <c r="CP23" i="18"/>
  <c r="CO23" i="18"/>
  <c r="CM23" i="18"/>
  <c r="CK23" i="18"/>
  <c r="CI23" i="18"/>
  <c r="BY23" i="18"/>
  <c r="BX23" i="18"/>
  <c r="BW23" i="18"/>
  <c r="BV23" i="18"/>
  <c r="BU23" i="18"/>
  <c r="BS23" i="18"/>
  <c r="BQ23" i="18"/>
  <c r="BO23" i="18"/>
  <c r="BE23" i="18"/>
  <c r="BD23" i="18"/>
  <c r="BC23" i="18"/>
  <c r="BB23" i="18"/>
  <c r="BA23" i="18"/>
  <c r="AY23" i="18"/>
  <c r="AW23" i="18"/>
  <c r="AU23" i="18"/>
  <c r="AK23" i="18"/>
  <c r="AJ23" i="18"/>
  <c r="AI23" i="18"/>
  <c r="AE23" i="18"/>
  <c r="AC23" i="18"/>
  <c r="AA23" i="18"/>
  <c r="W23" i="18"/>
  <c r="Q23" i="18"/>
  <c r="P23" i="18"/>
  <c r="O23" i="18"/>
  <c r="N23" i="18"/>
  <c r="M23" i="18"/>
  <c r="K23" i="18"/>
  <c r="I23" i="18"/>
  <c r="G23" i="18"/>
  <c r="IG22" i="18"/>
  <c r="IF21" i="18"/>
  <c r="IE21" i="18"/>
  <c r="ID21" i="18"/>
  <c r="HX21" i="18"/>
  <c r="HV21" i="18"/>
  <c r="HT21" i="18"/>
  <c r="HR21" i="18"/>
  <c r="HQ21" i="18"/>
  <c r="HP21" i="18"/>
  <c r="HO21" i="18"/>
  <c r="HL21" i="18"/>
  <c r="HK21" i="18"/>
  <c r="HJ21" i="18"/>
  <c r="HD21" i="18"/>
  <c r="HB21" i="18"/>
  <c r="GZ21" i="18"/>
  <c r="GX21" i="18"/>
  <c r="GW21" i="18"/>
  <c r="GV21" i="18"/>
  <c r="GU21" i="18"/>
  <c r="GR21" i="18"/>
  <c r="GQ21" i="18"/>
  <c r="GP21" i="18"/>
  <c r="GJ21" i="18"/>
  <c r="GH21" i="18"/>
  <c r="GF21" i="18"/>
  <c r="GD21" i="18"/>
  <c r="GC21" i="18"/>
  <c r="GB21" i="18"/>
  <c r="GA21" i="18"/>
  <c r="FX21" i="18"/>
  <c r="FW21" i="18"/>
  <c r="FV21" i="18"/>
  <c r="FP21" i="18"/>
  <c r="FN21" i="18"/>
  <c r="FL21" i="18"/>
  <c r="FJ21" i="18"/>
  <c r="FI21" i="18"/>
  <c r="FH21" i="18"/>
  <c r="FG21" i="18"/>
  <c r="FD21" i="18"/>
  <c r="FC21" i="18"/>
  <c r="FB21" i="18"/>
  <c r="EV21" i="18"/>
  <c r="ET21" i="18"/>
  <c r="ER21" i="18"/>
  <c r="EP21" i="18"/>
  <c r="EO21" i="18"/>
  <c r="EN21" i="18"/>
  <c r="EM21" i="18"/>
  <c r="EJ21" i="18"/>
  <c r="EI21" i="18"/>
  <c r="EH21" i="18"/>
  <c r="EB21" i="18"/>
  <c r="DZ21" i="18"/>
  <c r="DX21" i="18"/>
  <c r="DV21" i="18"/>
  <c r="DU21" i="18"/>
  <c r="DT21" i="18"/>
  <c r="DS21" i="18"/>
  <c r="DP21" i="18"/>
  <c r="DO21" i="18"/>
  <c r="DN21" i="18"/>
  <c r="DH21" i="18"/>
  <c r="DF21" i="18"/>
  <c r="DD21" i="18"/>
  <c r="DB21" i="18"/>
  <c r="DA21" i="18"/>
  <c r="CZ21" i="18"/>
  <c r="CY21" i="18"/>
  <c r="CV21" i="18"/>
  <c r="CU21" i="18"/>
  <c r="CT21" i="18"/>
  <c r="CN21" i="18"/>
  <c r="CL21" i="18"/>
  <c r="CJ21" i="18"/>
  <c r="CH21" i="18"/>
  <c r="CG21" i="18"/>
  <c r="CF21" i="18"/>
  <c r="CE21" i="18"/>
  <c r="CB21" i="18"/>
  <c r="CA21" i="18"/>
  <c r="BZ21" i="18"/>
  <c r="BT21" i="18"/>
  <c r="BR21" i="18"/>
  <c r="BP21" i="18"/>
  <c r="BN21" i="18"/>
  <c r="BM21" i="18"/>
  <c r="BL21" i="18"/>
  <c r="BK21" i="18"/>
  <c r="BH21" i="18"/>
  <c r="BG21" i="18"/>
  <c r="BF21" i="18"/>
  <c r="AZ21" i="18"/>
  <c r="AX21" i="18"/>
  <c r="AV21" i="18"/>
  <c r="AT21" i="18"/>
  <c r="AS21" i="18"/>
  <c r="AR21" i="18"/>
  <c r="AQ21" i="18"/>
  <c r="AN21" i="18"/>
  <c r="AM21" i="18"/>
  <c r="AL21" i="18"/>
  <c r="AF21" i="18"/>
  <c r="AD21" i="18"/>
  <c r="AB21" i="18"/>
  <c r="Z21" i="18"/>
  <c r="Y21" i="18"/>
  <c r="X21" i="18"/>
  <c r="T21" i="18"/>
  <c r="S21" i="18"/>
  <c r="R21" i="18"/>
  <c r="L21" i="18"/>
  <c r="J21" i="18"/>
  <c r="H21" i="18"/>
  <c r="F21" i="18"/>
  <c r="E21" i="18"/>
  <c r="D21" i="18"/>
  <c r="C21" i="18"/>
  <c r="IC20" i="18"/>
  <c r="IB20" i="18"/>
  <c r="IA20" i="18"/>
  <c r="HZ20" i="18"/>
  <c r="HY20" i="18"/>
  <c r="HW20" i="18"/>
  <c r="HU20" i="18"/>
  <c r="HS20" i="18"/>
  <c r="HI20" i="18"/>
  <c r="HH20" i="18"/>
  <c r="HG20" i="18"/>
  <c r="HF20" i="18"/>
  <c r="HE20" i="18"/>
  <c r="HC20" i="18"/>
  <c r="HA20" i="18"/>
  <c r="GY20" i="18"/>
  <c r="GO20" i="18"/>
  <c r="GN20" i="18"/>
  <c r="GM20" i="18"/>
  <c r="GL20" i="18"/>
  <c r="GK20" i="18"/>
  <c r="GI20" i="18"/>
  <c r="GG20" i="18"/>
  <c r="GE20" i="18"/>
  <c r="FU20" i="18"/>
  <c r="FT20" i="18"/>
  <c r="FS20" i="18"/>
  <c r="FR20" i="18"/>
  <c r="FQ20" i="18"/>
  <c r="FO20" i="18"/>
  <c r="FM20" i="18"/>
  <c r="FK20" i="18"/>
  <c r="FA20" i="18"/>
  <c r="EZ20" i="18"/>
  <c r="EY20" i="18"/>
  <c r="EX20" i="18"/>
  <c r="EW20" i="18"/>
  <c r="EU20" i="18"/>
  <c r="ES20" i="18"/>
  <c r="EQ20" i="18"/>
  <c r="EG20" i="18"/>
  <c r="EF20" i="18"/>
  <c r="EE20" i="18"/>
  <c r="ED20" i="18"/>
  <c r="EC20" i="18"/>
  <c r="EA20" i="18"/>
  <c r="DY20" i="18"/>
  <c r="DW20" i="18"/>
  <c r="DM20" i="18"/>
  <c r="DL20" i="18"/>
  <c r="DK20" i="18"/>
  <c r="DJ20" i="18"/>
  <c r="DI20" i="18"/>
  <c r="DG20" i="18"/>
  <c r="DE20" i="18"/>
  <c r="DC20" i="18"/>
  <c r="CS20" i="18"/>
  <c r="CR20" i="18"/>
  <c r="CQ20" i="18"/>
  <c r="CP20" i="18"/>
  <c r="CO20" i="18"/>
  <c r="CM20" i="18"/>
  <c r="CK20" i="18"/>
  <c r="CI20" i="18"/>
  <c r="BY20" i="18"/>
  <c r="BX20" i="18"/>
  <c r="BW20" i="18"/>
  <c r="BV20" i="18"/>
  <c r="BU20" i="18"/>
  <c r="BS20" i="18"/>
  <c r="BQ20" i="18"/>
  <c r="BO20" i="18"/>
  <c r="BE20" i="18"/>
  <c r="BD20" i="18"/>
  <c r="BC20" i="18"/>
  <c r="BB20" i="18"/>
  <c r="BA20" i="18"/>
  <c r="AY20" i="18"/>
  <c r="AW20" i="18"/>
  <c r="AU20" i="18"/>
  <c r="AK20" i="18"/>
  <c r="AJ20" i="18"/>
  <c r="AI20" i="18"/>
  <c r="AE20" i="18"/>
  <c r="AC20" i="18"/>
  <c r="AA20" i="18"/>
  <c r="W20" i="18"/>
  <c r="Q20" i="18"/>
  <c r="P20" i="18"/>
  <c r="O20" i="18"/>
  <c r="N20" i="18"/>
  <c r="M20" i="18"/>
  <c r="K20" i="18"/>
  <c r="I20" i="18"/>
  <c r="G20" i="18"/>
  <c r="IC19" i="18"/>
  <c r="IB19" i="18"/>
  <c r="IA19" i="18"/>
  <c r="HZ19" i="18"/>
  <c r="HY19" i="18"/>
  <c r="HW19" i="18"/>
  <c r="HU19" i="18"/>
  <c r="HS19" i="18"/>
  <c r="HI19" i="18"/>
  <c r="HH19" i="18"/>
  <c r="HG19" i="18"/>
  <c r="HF19" i="18"/>
  <c r="HE19" i="18"/>
  <c r="HC19" i="18"/>
  <c r="HA19" i="18"/>
  <c r="GY19" i="18"/>
  <c r="GO19" i="18"/>
  <c r="GN19" i="18"/>
  <c r="GM19" i="18"/>
  <c r="GL19" i="18"/>
  <c r="GK19" i="18"/>
  <c r="GI19" i="18"/>
  <c r="GG19" i="18"/>
  <c r="GE19" i="18"/>
  <c r="FU19" i="18"/>
  <c r="FT19" i="18"/>
  <c r="FS19" i="18"/>
  <c r="FR19" i="18"/>
  <c r="FQ19" i="18"/>
  <c r="FO19" i="18"/>
  <c r="FM19" i="18"/>
  <c r="FK19" i="18"/>
  <c r="FA19" i="18"/>
  <c r="EZ19" i="18"/>
  <c r="EY19" i="18"/>
  <c r="EX19" i="18"/>
  <c r="EW19" i="18"/>
  <c r="EU19" i="18"/>
  <c r="ES19" i="18"/>
  <c r="EQ19" i="18"/>
  <c r="EG19" i="18"/>
  <c r="EF19" i="18"/>
  <c r="EE19" i="18"/>
  <c r="ED19" i="18"/>
  <c r="EC19" i="18"/>
  <c r="EA19" i="18"/>
  <c r="DY19" i="18"/>
  <c r="DW19" i="18"/>
  <c r="DM19" i="18"/>
  <c r="DL19" i="18"/>
  <c r="DK19" i="18"/>
  <c r="DJ19" i="18"/>
  <c r="DI19" i="18"/>
  <c r="DG19" i="18"/>
  <c r="DE19" i="18"/>
  <c r="DC19" i="18"/>
  <c r="CS19" i="18"/>
  <c r="CR19" i="18"/>
  <c r="CQ19" i="18"/>
  <c r="CP19" i="18"/>
  <c r="CO19" i="18"/>
  <c r="CM19" i="18"/>
  <c r="CK19" i="18"/>
  <c r="CI19" i="18"/>
  <c r="BY19" i="18"/>
  <c r="BX19" i="18"/>
  <c r="BW19" i="18"/>
  <c r="BV19" i="18"/>
  <c r="BU19" i="18"/>
  <c r="BS19" i="18"/>
  <c r="BQ19" i="18"/>
  <c r="BO19" i="18"/>
  <c r="BE19" i="18"/>
  <c r="BD19" i="18"/>
  <c r="BC19" i="18"/>
  <c r="BB19" i="18"/>
  <c r="BA19" i="18"/>
  <c r="AY19" i="18"/>
  <c r="AW19" i="18"/>
  <c r="AU19" i="18"/>
  <c r="AK19" i="18"/>
  <c r="AJ19" i="18"/>
  <c r="AI19" i="18"/>
  <c r="AE19" i="18"/>
  <c r="AC19" i="18"/>
  <c r="AA19" i="18"/>
  <c r="W19" i="18"/>
  <c r="Q19" i="18"/>
  <c r="P19" i="18"/>
  <c r="O19" i="18"/>
  <c r="N19" i="18"/>
  <c r="M19" i="18"/>
  <c r="K19" i="18"/>
  <c r="I19" i="18"/>
  <c r="G19" i="18"/>
  <c r="IF18" i="18"/>
  <c r="IE18" i="18"/>
  <c r="ID18" i="18"/>
  <c r="HX18" i="18"/>
  <c r="HV18" i="18"/>
  <c r="HT18" i="18"/>
  <c r="HR18" i="18"/>
  <c r="HQ18" i="18"/>
  <c r="HP18" i="18"/>
  <c r="HO18" i="18"/>
  <c r="HL18" i="18"/>
  <c r="HK18" i="18"/>
  <c r="HJ18" i="18"/>
  <c r="HD18" i="18"/>
  <c r="HB18" i="18"/>
  <c r="GZ18" i="18"/>
  <c r="GX18" i="18"/>
  <c r="GW18" i="18"/>
  <c r="GV18" i="18"/>
  <c r="GU18" i="18"/>
  <c r="GR18" i="18"/>
  <c r="GQ18" i="18"/>
  <c r="GP18" i="18"/>
  <c r="GJ18" i="18"/>
  <c r="GH18" i="18"/>
  <c r="GF18" i="18"/>
  <c r="GD18" i="18"/>
  <c r="GC18" i="18"/>
  <c r="GB18" i="18"/>
  <c r="GA18" i="18"/>
  <c r="FX18" i="18"/>
  <c r="FW18" i="18"/>
  <c r="FV18" i="18"/>
  <c r="FP18" i="18"/>
  <c r="FN18" i="18"/>
  <c r="FL18" i="18"/>
  <c r="FJ18" i="18"/>
  <c r="FI18" i="18"/>
  <c r="FH18" i="18"/>
  <c r="FG18" i="18"/>
  <c r="FD18" i="18"/>
  <c r="FC18" i="18"/>
  <c r="FB18" i="18"/>
  <c r="EV18" i="18"/>
  <c r="ET18" i="18"/>
  <c r="ER18" i="18"/>
  <c r="EP18" i="18"/>
  <c r="EO18" i="18"/>
  <c r="EN18" i="18"/>
  <c r="EM18" i="18"/>
  <c r="EJ18" i="18"/>
  <c r="EI18" i="18"/>
  <c r="EH18" i="18"/>
  <c r="EB18" i="18"/>
  <c r="DZ18" i="18"/>
  <c r="DX18" i="18"/>
  <c r="DV18" i="18"/>
  <c r="DU18" i="18"/>
  <c r="DT18" i="18"/>
  <c r="DS18" i="18"/>
  <c r="DP18" i="18"/>
  <c r="DO18" i="18"/>
  <c r="DN18" i="18"/>
  <c r="DH18" i="18"/>
  <c r="DF18" i="18"/>
  <c r="DD18" i="18"/>
  <c r="DB18" i="18"/>
  <c r="DA18" i="18"/>
  <c r="CZ18" i="18"/>
  <c r="CY18" i="18"/>
  <c r="CV18" i="18"/>
  <c r="CU18" i="18"/>
  <c r="CT18" i="18"/>
  <c r="CN18" i="18"/>
  <c r="CL18" i="18"/>
  <c r="CJ18" i="18"/>
  <c r="CH18" i="18"/>
  <c r="CG18" i="18"/>
  <c r="CF18" i="18"/>
  <c r="CE18" i="18"/>
  <c r="CB18" i="18"/>
  <c r="CA18" i="18"/>
  <c r="BZ18" i="18"/>
  <c r="BT18" i="18"/>
  <c r="BR18" i="18"/>
  <c r="BP18" i="18"/>
  <c r="BN18" i="18"/>
  <c r="BM18" i="18"/>
  <c r="BL18" i="18"/>
  <c r="BK18" i="18"/>
  <c r="BH18" i="18"/>
  <c r="BG18" i="18"/>
  <c r="BF18" i="18"/>
  <c r="AZ18" i="18"/>
  <c r="AX18" i="18"/>
  <c r="AV18" i="18"/>
  <c r="AT18" i="18"/>
  <c r="AS18" i="18"/>
  <c r="AR18" i="18"/>
  <c r="AQ18" i="18"/>
  <c r="AN18" i="18"/>
  <c r="AM18" i="18"/>
  <c r="AL18" i="18"/>
  <c r="AF18" i="18"/>
  <c r="AD18" i="18"/>
  <c r="AB18" i="18"/>
  <c r="Z18" i="18"/>
  <c r="Y18" i="18"/>
  <c r="X18" i="18"/>
  <c r="T18" i="18"/>
  <c r="S18" i="18"/>
  <c r="R18" i="18"/>
  <c r="L18" i="18"/>
  <c r="J18" i="18"/>
  <c r="H18" i="18"/>
  <c r="F18" i="18"/>
  <c r="E18" i="18"/>
  <c r="D18" i="18"/>
  <c r="C18" i="18"/>
  <c r="IC17" i="18"/>
  <c r="IB17" i="18"/>
  <c r="IA17" i="18"/>
  <c r="HZ17" i="18"/>
  <c r="HY17" i="18"/>
  <c r="HW17" i="18"/>
  <c r="HU17" i="18"/>
  <c r="HS17" i="18"/>
  <c r="HI17" i="18"/>
  <c r="HH17" i="18"/>
  <c r="HG17" i="18"/>
  <c r="HF17" i="18"/>
  <c r="HE17" i="18"/>
  <c r="HC17" i="18"/>
  <c r="HA17" i="18"/>
  <c r="GY17" i="18"/>
  <c r="GO17" i="18"/>
  <c r="GN17" i="18"/>
  <c r="GM17" i="18"/>
  <c r="GL17" i="18"/>
  <c r="GK17" i="18"/>
  <c r="GI17" i="18"/>
  <c r="GG17" i="18"/>
  <c r="GE17" i="18"/>
  <c r="FU17" i="18"/>
  <c r="FT17" i="18"/>
  <c r="FS17" i="18"/>
  <c r="FR17" i="18"/>
  <c r="FQ17" i="18"/>
  <c r="FO17" i="18"/>
  <c r="FM17" i="18"/>
  <c r="FK17" i="18"/>
  <c r="FA17" i="18"/>
  <c r="EZ17" i="18"/>
  <c r="EY17" i="18"/>
  <c r="EX17" i="18"/>
  <c r="EW17" i="18"/>
  <c r="EU17" i="18"/>
  <c r="ES17" i="18"/>
  <c r="EQ17" i="18"/>
  <c r="EG17" i="18"/>
  <c r="EF17" i="18"/>
  <c r="EE17" i="18"/>
  <c r="ED17" i="18"/>
  <c r="EC17" i="18"/>
  <c r="EA17" i="18"/>
  <c r="DY17" i="18"/>
  <c r="DW17" i="18"/>
  <c r="DM17" i="18"/>
  <c r="DL17" i="18"/>
  <c r="DK17" i="18"/>
  <c r="DJ17" i="18"/>
  <c r="DI17" i="18"/>
  <c r="DG17" i="18"/>
  <c r="DE17" i="18"/>
  <c r="DC17" i="18"/>
  <c r="CS17" i="18"/>
  <c r="CR17" i="18"/>
  <c r="CQ17" i="18"/>
  <c r="CP17" i="18"/>
  <c r="CO17" i="18"/>
  <c r="CM17" i="18"/>
  <c r="CK17" i="18"/>
  <c r="CI17" i="18"/>
  <c r="BY17" i="18"/>
  <c r="BX17" i="18"/>
  <c r="BW17" i="18"/>
  <c r="BV17" i="18"/>
  <c r="BU17" i="18"/>
  <c r="BS17" i="18"/>
  <c r="BQ17" i="18"/>
  <c r="BO17" i="18"/>
  <c r="BE17" i="18"/>
  <c r="BD17" i="18"/>
  <c r="BC17" i="18"/>
  <c r="BB17" i="18"/>
  <c r="BA17" i="18"/>
  <c r="AY17" i="18"/>
  <c r="AW17" i="18"/>
  <c r="AU17" i="18"/>
  <c r="AK17" i="18"/>
  <c r="AJ17" i="18"/>
  <c r="AI17" i="18"/>
  <c r="AE17" i="18"/>
  <c r="AC17" i="18"/>
  <c r="AA17" i="18"/>
  <c r="W17" i="18"/>
  <c r="Q17" i="18"/>
  <c r="P17" i="18"/>
  <c r="O17" i="18"/>
  <c r="N17" i="18"/>
  <c r="M17" i="18"/>
  <c r="K17" i="18"/>
  <c r="I17" i="18"/>
  <c r="G17" i="18"/>
  <c r="IC16" i="18"/>
  <c r="IB16" i="18"/>
  <c r="IA16" i="18"/>
  <c r="HZ16" i="18"/>
  <c r="HY16" i="18"/>
  <c r="HW16" i="18"/>
  <c r="HU16" i="18"/>
  <c r="HS16" i="18"/>
  <c r="HI16" i="18"/>
  <c r="HH16" i="18"/>
  <c r="HG16" i="18"/>
  <c r="HF16" i="18"/>
  <c r="HE16" i="18"/>
  <c r="HC16" i="18"/>
  <c r="HA16" i="18"/>
  <c r="GY16" i="18"/>
  <c r="GO16" i="18"/>
  <c r="GN16" i="18"/>
  <c r="GM16" i="18"/>
  <c r="GL16" i="18"/>
  <c r="GK16" i="18"/>
  <c r="GI16" i="18"/>
  <c r="GG16" i="18"/>
  <c r="GE16" i="18"/>
  <c r="FU16" i="18"/>
  <c r="FT16" i="18"/>
  <c r="FS16" i="18"/>
  <c r="FR16" i="18"/>
  <c r="FQ16" i="18"/>
  <c r="FO16" i="18"/>
  <c r="FM16" i="18"/>
  <c r="FK16" i="18"/>
  <c r="FA16" i="18"/>
  <c r="EZ16" i="18"/>
  <c r="EY16" i="18"/>
  <c r="EX16" i="18"/>
  <c r="EW16" i="18"/>
  <c r="EU16" i="18"/>
  <c r="ES16" i="18"/>
  <c r="EQ16" i="18"/>
  <c r="EG16" i="18"/>
  <c r="EF16" i="18"/>
  <c r="EE16" i="18"/>
  <c r="ED16" i="18"/>
  <c r="EC16" i="18"/>
  <c r="EA16" i="18"/>
  <c r="DY16" i="18"/>
  <c r="DW16" i="18"/>
  <c r="DM16" i="18"/>
  <c r="DL16" i="18"/>
  <c r="DK16" i="18"/>
  <c r="DJ16" i="18"/>
  <c r="DI16" i="18"/>
  <c r="DG16" i="18"/>
  <c r="DE16" i="18"/>
  <c r="DC16" i="18"/>
  <c r="CS16" i="18"/>
  <c r="CR16" i="18"/>
  <c r="CQ16" i="18"/>
  <c r="CP16" i="18"/>
  <c r="CO16" i="18"/>
  <c r="CM16" i="18"/>
  <c r="CK16" i="18"/>
  <c r="CI16" i="18"/>
  <c r="BY16" i="18"/>
  <c r="BX16" i="18"/>
  <c r="BW16" i="18"/>
  <c r="BV16" i="18"/>
  <c r="BU16" i="18"/>
  <c r="BS16" i="18"/>
  <c r="BQ16" i="18"/>
  <c r="BO16" i="18"/>
  <c r="BE16" i="18"/>
  <c r="BD16" i="18"/>
  <c r="BC16" i="18"/>
  <c r="BB16" i="18"/>
  <c r="BA16" i="18"/>
  <c r="AY16" i="18"/>
  <c r="AW16" i="18"/>
  <c r="AU16" i="18"/>
  <c r="AK16" i="18"/>
  <c r="AJ16" i="18"/>
  <c r="AI16" i="18"/>
  <c r="AE16" i="18"/>
  <c r="AC16" i="18"/>
  <c r="AA16" i="18"/>
  <c r="W16" i="18"/>
  <c r="Q16" i="18"/>
  <c r="P16" i="18"/>
  <c r="O16" i="18"/>
  <c r="N16" i="18"/>
  <c r="M16" i="18"/>
  <c r="K16" i="18"/>
  <c r="I16" i="18"/>
  <c r="G16" i="18"/>
  <c r="IF15" i="18"/>
  <c r="IE15" i="18"/>
  <c r="ID15" i="18"/>
  <c r="HX15" i="18"/>
  <c r="HV15" i="18"/>
  <c r="HT15" i="18"/>
  <c r="HR15" i="18"/>
  <c r="HQ15" i="18"/>
  <c r="HP15" i="18"/>
  <c r="HO15" i="18"/>
  <c r="HL15" i="18"/>
  <c r="HK15" i="18"/>
  <c r="HJ15" i="18"/>
  <c r="HD15" i="18"/>
  <c r="HB15" i="18"/>
  <c r="GZ15" i="18"/>
  <c r="GX15" i="18"/>
  <c r="GW15" i="18"/>
  <c r="GV15" i="18"/>
  <c r="GU15" i="18"/>
  <c r="GR15" i="18"/>
  <c r="GQ15" i="18"/>
  <c r="GP15" i="18"/>
  <c r="GJ15" i="18"/>
  <c r="GH15" i="18"/>
  <c r="GF15" i="18"/>
  <c r="GD15" i="18"/>
  <c r="GC15" i="18"/>
  <c r="GB15" i="18"/>
  <c r="GA15" i="18"/>
  <c r="FX15" i="18"/>
  <c r="FW15" i="18"/>
  <c r="FV15" i="18"/>
  <c r="FP15" i="18"/>
  <c r="FN15" i="18"/>
  <c r="FL15" i="18"/>
  <c r="FJ15" i="18"/>
  <c r="FI15" i="18"/>
  <c r="FH15" i="18"/>
  <c r="FG15" i="18"/>
  <c r="FD15" i="18"/>
  <c r="ES15" i="18" s="1"/>
  <c r="FC15" i="18"/>
  <c r="FB15" i="18"/>
  <c r="EV15" i="18"/>
  <c r="ET15" i="18"/>
  <c r="ER15" i="18"/>
  <c r="EP15" i="18"/>
  <c r="EO15" i="18"/>
  <c r="EN15" i="18"/>
  <c r="EM15" i="18"/>
  <c r="EJ15" i="18"/>
  <c r="EI15" i="18"/>
  <c r="EH15" i="18"/>
  <c r="EB15" i="18"/>
  <c r="DZ15" i="18"/>
  <c r="DX15" i="18"/>
  <c r="DV15" i="18"/>
  <c r="DU15" i="18"/>
  <c r="DT15" i="18"/>
  <c r="DS15" i="18"/>
  <c r="DP15" i="18"/>
  <c r="DO15" i="18"/>
  <c r="DN15" i="18"/>
  <c r="DH15" i="18"/>
  <c r="DF15" i="18"/>
  <c r="DD15" i="18"/>
  <c r="DB15" i="18"/>
  <c r="DA15" i="18"/>
  <c r="CZ15" i="18"/>
  <c r="CY15" i="18"/>
  <c r="CV15" i="18"/>
  <c r="CU15" i="18"/>
  <c r="CT15" i="18"/>
  <c r="CN15" i="18"/>
  <c r="CL15" i="18"/>
  <c r="CJ15" i="18"/>
  <c r="CH15" i="18"/>
  <c r="CG15" i="18"/>
  <c r="CF15" i="18"/>
  <c r="CE15" i="18"/>
  <c r="CB15" i="18"/>
  <c r="CA15" i="18"/>
  <c r="BZ15" i="18"/>
  <c r="BT15" i="18"/>
  <c r="BR15" i="18"/>
  <c r="BP15" i="18"/>
  <c r="BN15" i="18"/>
  <c r="BM15" i="18"/>
  <c r="BL15" i="18"/>
  <c r="BK15" i="18"/>
  <c r="BH15" i="18"/>
  <c r="BG15" i="18"/>
  <c r="BF15" i="18"/>
  <c r="AZ15" i="18"/>
  <c r="AX15" i="18"/>
  <c r="AV15" i="18"/>
  <c r="AT15" i="18"/>
  <c r="AS15" i="18"/>
  <c r="AR15" i="18"/>
  <c r="AQ15" i="18"/>
  <c r="AN15" i="18"/>
  <c r="AM15" i="18"/>
  <c r="AL15" i="18"/>
  <c r="AF15" i="18"/>
  <c r="AD15" i="18"/>
  <c r="AB15" i="18"/>
  <c r="Z15" i="18"/>
  <c r="Y15" i="18"/>
  <c r="X15" i="18"/>
  <c r="T15" i="18"/>
  <c r="S15" i="18"/>
  <c r="R15" i="18"/>
  <c r="L15" i="18"/>
  <c r="J15" i="18"/>
  <c r="H15" i="18"/>
  <c r="F15" i="18"/>
  <c r="E15" i="18"/>
  <c r="D15" i="18"/>
  <c r="C15" i="18"/>
  <c r="IC14" i="18"/>
  <c r="HI14" i="18"/>
  <c r="GO14" i="18"/>
  <c r="GE14" i="18"/>
  <c r="FU14" i="18"/>
  <c r="FA14" i="18"/>
  <c r="EG14" i="18"/>
  <c r="DM14" i="18"/>
  <c r="DL14" i="18"/>
  <c r="DK14" i="18"/>
  <c r="DJ14" i="18"/>
  <c r="DG14" i="18"/>
  <c r="DE14" i="18"/>
  <c r="DC14" i="18"/>
  <c r="CS14" i="18"/>
  <c r="CR14" i="18"/>
  <c r="CQ14" i="18"/>
  <c r="CP14" i="18"/>
  <c r="CO14" i="18"/>
  <c r="CM14" i="18"/>
  <c r="CK14" i="18"/>
  <c r="CI14" i="18"/>
  <c r="BY14" i="18"/>
  <c r="BX14" i="18"/>
  <c r="BW14" i="18"/>
  <c r="BV14" i="18"/>
  <c r="BU14" i="18"/>
  <c r="BS14" i="18"/>
  <c r="BQ14" i="18"/>
  <c r="BO14" i="18"/>
  <c r="BE14" i="18"/>
  <c r="BD14" i="18"/>
  <c r="BC14" i="18"/>
  <c r="BB14" i="18"/>
  <c r="BA14" i="18"/>
  <c r="AY14" i="18"/>
  <c r="AW14" i="18"/>
  <c r="AU14" i="18"/>
  <c r="AK14" i="18"/>
  <c r="AJ14" i="18"/>
  <c r="AI14" i="18"/>
  <c r="AE14" i="18"/>
  <c r="AC14" i="18"/>
  <c r="AA14" i="18"/>
  <c r="W14" i="18"/>
  <c r="Q14" i="18"/>
  <c r="P14" i="18"/>
  <c r="O14" i="18"/>
  <c r="N14" i="18"/>
  <c r="M14" i="18"/>
  <c r="K14" i="18"/>
  <c r="I14" i="18"/>
  <c r="G14" i="18"/>
  <c r="IC13" i="18"/>
  <c r="HI13" i="18"/>
  <c r="GO13" i="18"/>
  <c r="GE13" i="18"/>
  <c r="FU13" i="18"/>
  <c r="FA13" i="18"/>
  <c r="EG13" i="18"/>
  <c r="DM13" i="18"/>
  <c r="DL13" i="18"/>
  <c r="DK13" i="18"/>
  <c r="DJ13" i="18"/>
  <c r="DG13" i="18"/>
  <c r="DE13" i="18"/>
  <c r="DC13" i="18"/>
  <c r="CS13" i="18"/>
  <c r="CR13" i="18"/>
  <c r="CQ13" i="18"/>
  <c r="CP13" i="18"/>
  <c r="CO13" i="18"/>
  <c r="CM13" i="18"/>
  <c r="CK13" i="18"/>
  <c r="CI13" i="18"/>
  <c r="BY13" i="18"/>
  <c r="BY15" i="18" s="1"/>
  <c r="BX13" i="18"/>
  <c r="BW13" i="18"/>
  <c r="BV13" i="18"/>
  <c r="BU13" i="18"/>
  <c r="BS13" i="18"/>
  <c r="BQ13" i="18"/>
  <c r="BO13" i="18"/>
  <c r="BE13" i="18"/>
  <c r="BD13" i="18"/>
  <c r="BC13" i="18"/>
  <c r="BB13" i="18"/>
  <c r="BA13" i="18"/>
  <c r="AY13" i="18"/>
  <c r="AW13" i="18"/>
  <c r="AU13" i="18"/>
  <c r="AK13" i="18"/>
  <c r="AJ13" i="18"/>
  <c r="AI13" i="18"/>
  <c r="AE13" i="18"/>
  <c r="AC13" i="18"/>
  <c r="AA13" i="18"/>
  <c r="W13" i="18"/>
  <c r="Q13" i="18"/>
  <c r="P13" i="18"/>
  <c r="O13" i="18"/>
  <c r="N13" i="18"/>
  <c r="M13" i="18"/>
  <c r="K13" i="18"/>
  <c r="I13" i="18"/>
  <c r="G13" i="18"/>
  <c r="IF12" i="18"/>
  <c r="IE12" i="18"/>
  <c r="ID12" i="18"/>
  <c r="HX12" i="18"/>
  <c r="HV12" i="18"/>
  <c r="HT12" i="18"/>
  <c r="HR12" i="18"/>
  <c r="HQ12" i="18"/>
  <c r="HP12" i="18"/>
  <c r="HO12" i="18"/>
  <c r="HL12" i="18"/>
  <c r="HK12" i="18"/>
  <c r="HJ12" i="18"/>
  <c r="HD12" i="18"/>
  <c r="HB12" i="18"/>
  <c r="GZ12" i="18"/>
  <c r="GX12" i="18"/>
  <c r="GW12" i="18"/>
  <c r="GV12" i="18"/>
  <c r="GU12" i="18"/>
  <c r="GR12" i="18"/>
  <c r="GQ12" i="18"/>
  <c r="GP12" i="18"/>
  <c r="GJ12" i="18"/>
  <c r="GH12" i="18"/>
  <c r="GF12" i="18"/>
  <c r="GD12" i="18"/>
  <c r="GC12" i="18"/>
  <c r="GB12" i="18"/>
  <c r="GA12" i="18"/>
  <c r="FX12" i="18"/>
  <c r="FW12" i="18"/>
  <c r="FV12" i="18"/>
  <c r="FP12" i="18"/>
  <c r="FN12" i="18"/>
  <c r="FL12" i="18"/>
  <c r="FJ12" i="18"/>
  <c r="FI12" i="18"/>
  <c r="FH12" i="18"/>
  <c r="FG12" i="18"/>
  <c r="FD12" i="18"/>
  <c r="FC12" i="18"/>
  <c r="FB12" i="18"/>
  <c r="EV12" i="18"/>
  <c r="ET12" i="18"/>
  <c r="ER12" i="18"/>
  <c r="EP12" i="18"/>
  <c r="EO12" i="18"/>
  <c r="EN12" i="18"/>
  <c r="EM12" i="18"/>
  <c r="EJ12" i="18"/>
  <c r="EI12" i="18"/>
  <c r="EH12" i="18"/>
  <c r="EB12" i="18"/>
  <c r="DZ12" i="18"/>
  <c r="DX12" i="18"/>
  <c r="DV12" i="18"/>
  <c r="DU12" i="18"/>
  <c r="DT12" i="18"/>
  <c r="DS12" i="18"/>
  <c r="DP12" i="18"/>
  <c r="DO12" i="18"/>
  <c r="DN12" i="18"/>
  <c r="DH12" i="18"/>
  <c r="DF12" i="18"/>
  <c r="DD12" i="18"/>
  <c r="DB12" i="18"/>
  <c r="DA12" i="18"/>
  <c r="CZ12" i="18"/>
  <c r="CY12" i="18"/>
  <c r="CV12" i="18"/>
  <c r="CU12" i="18"/>
  <c r="CT12" i="18"/>
  <c r="CN12" i="18"/>
  <c r="CL12" i="18"/>
  <c r="CJ12" i="18"/>
  <c r="CH12" i="18"/>
  <c r="CG12" i="18"/>
  <c r="CF12" i="18"/>
  <c r="CE12" i="18"/>
  <c r="CB12" i="18"/>
  <c r="CA12" i="18"/>
  <c r="BZ12" i="18"/>
  <c r="BT12" i="18"/>
  <c r="BR12" i="18"/>
  <c r="BP12" i="18"/>
  <c r="BN12" i="18"/>
  <c r="BM12" i="18"/>
  <c r="BL12" i="18"/>
  <c r="BK12" i="18"/>
  <c r="BH12" i="18"/>
  <c r="BG12" i="18"/>
  <c r="BF12" i="18"/>
  <c r="AZ12" i="18"/>
  <c r="AX12" i="18"/>
  <c r="AV12" i="18"/>
  <c r="AT12" i="18"/>
  <c r="AS12" i="18"/>
  <c r="AR12" i="18"/>
  <c r="AQ12" i="18"/>
  <c r="AN12" i="18"/>
  <c r="AM12" i="18"/>
  <c r="AL12" i="18"/>
  <c r="AF12" i="18"/>
  <c r="AD12" i="18"/>
  <c r="AB12" i="18"/>
  <c r="X12" i="18"/>
  <c r="T12" i="18"/>
  <c r="S12" i="18"/>
  <c r="R12" i="18"/>
  <c r="L12" i="18"/>
  <c r="J12" i="18"/>
  <c r="H12" i="18"/>
  <c r="F12" i="18"/>
  <c r="E12" i="18"/>
  <c r="D12" i="18"/>
  <c r="C12" i="18"/>
  <c r="IC11" i="18"/>
  <c r="HI11" i="18"/>
  <c r="GO11" i="18"/>
  <c r="GE11" i="18"/>
  <c r="FU11" i="18"/>
  <c r="FA11" i="18"/>
  <c r="EG11" i="18"/>
  <c r="DM11" i="18"/>
  <c r="DL11" i="18"/>
  <c r="DK11" i="18"/>
  <c r="DJ11" i="18"/>
  <c r="DI11" i="18"/>
  <c r="DG11" i="18"/>
  <c r="DE11" i="18"/>
  <c r="DC11" i="18"/>
  <c r="CS11" i="18"/>
  <c r="CR11" i="18"/>
  <c r="CQ11" i="18"/>
  <c r="CP11" i="18"/>
  <c r="CO11" i="18"/>
  <c r="CM11" i="18"/>
  <c r="CK11" i="18"/>
  <c r="CI11" i="18"/>
  <c r="BY11" i="18"/>
  <c r="BX11" i="18"/>
  <c r="BW11" i="18"/>
  <c r="BV11" i="18"/>
  <c r="BU11" i="18"/>
  <c r="BS11" i="18"/>
  <c r="BQ11" i="18"/>
  <c r="BO11" i="18"/>
  <c r="BE11" i="18"/>
  <c r="BD11" i="18"/>
  <c r="BC11" i="18"/>
  <c r="BB11" i="18"/>
  <c r="BA11" i="18"/>
  <c r="AY11" i="18"/>
  <c r="AW11" i="18"/>
  <c r="AU11" i="18"/>
  <c r="AK11" i="18"/>
  <c r="AJ11" i="18"/>
  <c r="AI11" i="18"/>
  <c r="AE11" i="18"/>
  <c r="AC11" i="18"/>
  <c r="AA11" i="18"/>
  <c r="W11" i="18"/>
  <c r="Q11" i="18"/>
  <c r="P11" i="18"/>
  <c r="O11" i="18"/>
  <c r="N11" i="18"/>
  <c r="M11" i="18"/>
  <c r="K11" i="18"/>
  <c r="I11" i="18"/>
  <c r="G11" i="18"/>
  <c r="IC10" i="18"/>
  <c r="HI10" i="18"/>
  <c r="GO10" i="18"/>
  <c r="GE10" i="18"/>
  <c r="FU10" i="18"/>
  <c r="FA10" i="18"/>
  <c r="EG10" i="18"/>
  <c r="DM10" i="18"/>
  <c r="DL10" i="18"/>
  <c r="DK10" i="18"/>
  <c r="DJ10" i="18"/>
  <c r="DI10" i="18"/>
  <c r="DG10" i="18"/>
  <c r="DE10" i="18"/>
  <c r="DC10" i="18"/>
  <c r="CS10" i="18"/>
  <c r="CR10" i="18"/>
  <c r="CQ10" i="18"/>
  <c r="CP10" i="18"/>
  <c r="CO10" i="18"/>
  <c r="CM10" i="18"/>
  <c r="CK10" i="18"/>
  <c r="CI10" i="18"/>
  <c r="BY10" i="18"/>
  <c r="BX10" i="18"/>
  <c r="BW10" i="18"/>
  <c r="BV10" i="18"/>
  <c r="BU10" i="18"/>
  <c r="BS10" i="18"/>
  <c r="BQ10" i="18"/>
  <c r="BO10" i="18"/>
  <c r="BE10" i="18"/>
  <c r="BD10" i="18"/>
  <c r="BC10" i="18"/>
  <c r="BB10" i="18"/>
  <c r="BA10" i="18"/>
  <c r="AY10" i="18"/>
  <c r="AW10" i="18"/>
  <c r="AU10" i="18"/>
  <c r="AK10" i="18"/>
  <c r="AJ10" i="18"/>
  <c r="AI10" i="18"/>
  <c r="AE10" i="18"/>
  <c r="AC10" i="18"/>
  <c r="AA10" i="18"/>
  <c r="W10" i="18"/>
  <c r="Q10" i="18"/>
  <c r="P10" i="18"/>
  <c r="O10" i="18"/>
  <c r="N10" i="18"/>
  <c r="M10" i="18"/>
  <c r="K10" i="18"/>
  <c r="I10" i="18"/>
  <c r="G10" i="18"/>
  <c r="IC9" i="18"/>
  <c r="IB9" i="18"/>
  <c r="IA9" i="18"/>
  <c r="HZ9" i="18"/>
  <c r="HY9" i="18"/>
  <c r="HW9" i="18"/>
  <c r="HU9" i="18"/>
  <c r="HS9" i="18"/>
  <c r="HI9" i="18"/>
  <c r="HH9" i="18"/>
  <c r="HG9" i="18"/>
  <c r="HF9" i="18"/>
  <c r="HE9" i="18"/>
  <c r="HC9" i="18"/>
  <c r="HA9" i="18"/>
  <c r="GY9" i="18"/>
  <c r="GO9" i="18"/>
  <c r="GN9" i="18"/>
  <c r="GM9" i="18"/>
  <c r="GL9" i="18"/>
  <c r="GK9" i="18"/>
  <c r="GI9" i="18"/>
  <c r="GG9" i="18"/>
  <c r="GE9" i="18"/>
  <c r="FU9" i="18"/>
  <c r="FT9" i="18"/>
  <c r="FS9" i="18"/>
  <c r="FR9" i="18"/>
  <c r="FQ9" i="18"/>
  <c r="FO9" i="18"/>
  <c r="FM9" i="18"/>
  <c r="FK9" i="18"/>
  <c r="FA9" i="18"/>
  <c r="EZ9" i="18"/>
  <c r="EY9" i="18"/>
  <c r="EX9" i="18"/>
  <c r="EW9" i="18"/>
  <c r="EU9" i="18"/>
  <c r="ES9" i="18"/>
  <c r="EQ9" i="18"/>
  <c r="EG9" i="18"/>
  <c r="EF9" i="18"/>
  <c r="EE9" i="18"/>
  <c r="ED9" i="18"/>
  <c r="EC9" i="18"/>
  <c r="EA9" i="18"/>
  <c r="DY9" i="18"/>
  <c r="DW9" i="18"/>
  <c r="DM9" i="18"/>
  <c r="DL9" i="18"/>
  <c r="DK9" i="18"/>
  <c r="DJ9" i="18"/>
  <c r="DI9" i="18"/>
  <c r="DG9" i="18"/>
  <c r="DE9" i="18"/>
  <c r="DC9" i="18"/>
  <c r="CS9" i="18"/>
  <c r="CR9" i="18"/>
  <c r="CQ9" i="18"/>
  <c r="CP9" i="18"/>
  <c r="CO9" i="18"/>
  <c r="CM9" i="18"/>
  <c r="CK9" i="18"/>
  <c r="CI9" i="18"/>
  <c r="BY9" i="18"/>
  <c r="BX9" i="18"/>
  <c r="BW9" i="18"/>
  <c r="BV9" i="18"/>
  <c r="BU9" i="18"/>
  <c r="BS9" i="18"/>
  <c r="BQ9" i="18"/>
  <c r="BO9" i="18"/>
  <c r="BE9" i="18"/>
  <c r="BD9" i="18"/>
  <c r="BC9" i="18"/>
  <c r="BB9" i="18"/>
  <c r="BA9" i="18"/>
  <c r="AY9" i="18"/>
  <c r="AW9" i="18"/>
  <c r="AU9" i="18"/>
  <c r="AK9" i="18"/>
  <c r="AJ9" i="18"/>
  <c r="AI9" i="18"/>
  <c r="AE9" i="18"/>
  <c r="AC9" i="18"/>
  <c r="AA9" i="18"/>
  <c r="W9" i="18"/>
  <c r="Q9" i="18"/>
  <c r="P9" i="18"/>
  <c r="O9" i="18"/>
  <c r="N9" i="18"/>
  <c r="M9" i="18"/>
  <c r="K9" i="18"/>
  <c r="I9" i="18"/>
  <c r="G9" i="18"/>
  <c r="IC8" i="18"/>
  <c r="IB8" i="18"/>
  <c r="IA8" i="18"/>
  <c r="HZ8" i="18"/>
  <c r="HY8" i="18"/>
  <c r="HW8" i="18"/>
  <c r="HU8" i="18"/>
  <c r="HS8" i="18"/>
  <c r="HI8" i="18"/>
  <c r="HH8" i="18"/>
  <c r="HG8" i="18"/>
  <c r="HF8" i="18"/>
  <c r="HE8" i="18"/>
  <c r="HC8" i="18"/>
  <c r="HA8" i="18"/>
  <c r="GY8" i="18"/>
  <c r="GO8" i="18"/>
  <c r="GN8" i="18"/>
  <c r="GM8" i="18"/>
  <c r="GL8" i="18"/>
  <c r="GK8" i="18"/>
  <c r="GI8" i="18"/>
  <c r="GG8" i="18"/>
  <c r="GE8" i="18"/>
  <c r="FU8" i="18"/>
  <c r="FT8" i="18"/>
  <c r="FS8" i="18"/>
  <c r="FR8" i="18"/>
  <c r="FQ8" i="18"/>
  <c r="FO8" i="18"/>
  <c r="FM8" i="18"/>
  <c r="FK8" i="18"/>
  <c r="FA8" i="18"/>
  <c r="EZ8" i="18"/>
  <c r="EY8" i="18"/>
  <c r="EX8" i="18"/>
  <c r="EW8" i="18"/>
  <c r="EU8" i="18"/>
  <c r="ES8" i="18"/>
  <c r="EQ8" i="18"/>
  <c r="EG8" i="18"/>
  <c r="EF8" i="18"/>
  <c r="EE8" i="18"/>
  <c r="ED8" i="18"/>
  <c r="EC8" i="18"/>
  <c r="EA8" i="18"/>
  <c r="DY8" i="18"/>
  <c r="DW8" i="18"/>
  <c r="DM8" i="18"/>
  <c r="DL8" i="18"/>
  <c r="DK8" i="18"/>
  <c r="DJ8" i="18"/>
  <c r="DI8" i="18"/>
  <c r="DG8" i="18"/>
  <c r="DE8" i="18"/>
  <c r="DC8" i="18"/>
  <c r="CS8" i="18"/>
  <c r="CR8" i="18"/>
  <c r="CQ8" i="18"/>
  <c r="CP8" i="18"/>
  <c r="CO8" i="18"/>
  <c r="CM8" i="18"/>
  <c r="CK8" i="18"/>
  <c r="CI8" i="18"/>
  <c r="BY8" i="18"/>
  <c r="BX8" i="18"/>
  <c r="BW8" i="18"/>
  <c r="BV8" i="18"/>
  <c r="BU8" i="18"/>
  <c r="BS8" i="18"/>
  <c r="BQ8" i="18"/>
  <c r="BO8" i="18"/>
  <c r="BE8" i="18"/>
  <c r="BD8" i="18"/>
  <c r="BC8" i="18"/>
  <c r="BB8" i="18"/>
  <c r="BA8" i="18"/>
  <c r="AY8" i="18"/>
  <c r="AW8" i="18"/>
  <c r="AU8" i="18"/>
  <c r="AJ8" i="18"/>
  <c r="AE8" i="18"/>
  <c r="AC8" i="18"/>
  <c r="Z8" i="18"/>
  <c r="Y8" i="18"/>
  <c r="W8" i="18"/>
  <c r="Q8" i="18"/>
  <c r="P8" i="18"/>
  <c r="O8" i="18"/>
  <c r="N8" i="18"/>
  <c r="M8" i="18"/>
  <c r="K8" i="18"/>
  <c r="I8" i="18"/>
  <c r="G8" i="18"/>
  <c r="IC7" i="18"/>
  <c r="IB7" i="18"/>
  <c r="IA7" i="18"/>
  <c r="HZ7" i="18"/>
  <c r="HY7" i="18"/>
  <c r="HW7" i="18"/>
  <c r="HU7" i="18"/>
  <c r="HS7" i="18"/>
  <c r="HI7" i="18"/>
  <c r="HH7" i="18"/>
  <c r="HG7" i="18"/>
  <c r="HF7" i="18"/>
  <c r="HE7" i="18"/>
  <c r="HC7" i="18"/>
  <c r="HA7" i="18"/>
  <c r="GY7" i="18"/>
  <c r="GO7" i="18"/>
  <c r="GN7" i="18"/>
  <c r="GM7" i="18"/>
  <c r="GL7" i="18"/>
  <c r="GK7" i="18"/>
  <c r="GI7" i="18"/>
  <c r="GG7" i="18"/>
  <c r="GE7" i="18"/>
  <c r="FU7" i="18"/>
  <c r="FT7" i="18"/>
  <c r="FS7" i="18"/>
  <c r="FR7" i="18"/>
  <c r="FQ7" i="18"/>
  <c r="FO7" i="18"/>
  <c r="FM7" i="18"/>
  <c r="FK7" i="18"/>
  <c r="FA7" i="18"/>
  <c r="EZ7" i="18"/>
  <c r="EY7" i="18"/>
  <c r="EX7" i="18"/>
  <c r="EW7" i="18"/>
  <c r="EU7" i="18"/>
  <c r="ES7" i="18"/>
  <c r="EQ7" i="18"/>
  <c r="EG7" i="18"/>
  <c r="EF7" i="18"/>
  <c r="EE7" i="18"/>
  <c r="ED7" i="18"/>
  <c r="EC7" i="18"/>
  <c r="EA7" i="18"/>
  <c r="DY7" i="18"/>
  <c r="DW7" i="18"/>
  <c r="DM7" i="18"/>
  <c r="DL7" i="18"/>
  <c r="DK7" i="18"/>
  <c r="DJ7" i="18"/>
  <c r="DI7" i="18"/>
  <c r="DG7" i="18"/>
  <c r="DE7" i="18"/>
  <c r="DC7" i="18"/>
  <c r="CS7" i="18"/>
  <c r="CR7" i="18"/>
  <c r="CQ7" i="18"/>
  <c r="CP7" i="18"/>
  <c r="CO7" i="18"/>
  <c r="CM7" i="18"/>
  <c r="CK7" i="18"/>
  <c r="CI7" i="18"/>
  <c r="BY7" i="18"/>
  <c r="BX7" i="18"/>
  <c r="BW7" i="18"/>
  <c r="BV7" i="18"/>
  <c r="BU7" i="18"/>
  <c r="BS7" i="18"/>
  <c r="BQ7" i="18"/>
  <c r="BO7" i="18"/>
  <c r="BE7" i="18"/>
  <c r="BD7" i="18"/>
  <c r="BC7" i="18"/>
  <c r="BB7" i="18"/>
  <c r="BA7" i="18"/>
  <c r="AY7" i="18"/>
  <c r="AW7" i="18"/>
  <c r="AU7" i="18"/>
  <c r="AK7" i="18"/>
  <c r="AJ7" i="18"/>
  <c r="AI7" i="18"/>
  <c r="AE7" i="18"/>
  <c r="AC7" i="18"/>
  <c r="AA7" i="18"/>
  <c r="W7" i="18"/>
  <c r="Q7" i="18"/>
  <c r="P7" i="18"/>
  <c r="O7" i="18"/>
  <c r="N7" i="18"/>
  <c r="M7" i="18"/>
  <c r="K7" i="18"/>
  <c r="I7" i="18"/>
  <c r="G7" i="18"/>
  <c r="IC6" i="18"/>
  <c r="IB6" i="18"/>
  <c r="IA6" i="18"/>
  <c r="HZ6" i="18"/>
  <c r="HY6" i="18"/>
  <c r="HW6" i="18"/>
  <c r="HU6" i="18"/>
  <c r="HS6" i="18"/>
  <c r="HI6" i="18"/>
  <c r="HH6" i="18"/>
  <c r="HG6" i="18"/>
  <c r="HF6" i="18"/>
  <c r="HE6" i="18"/>
  <c r="HC6" i="18"/>
  <c r="HA6" i="18"/>
  <c r="GY6" i="18"/>
  <c r="GO6" i="18"/>
  <c r="GN6" i="18"/>
  <c r="GM6" i="18"/>
  <c r="GL6" i="18"/>
  <c r="GK6" i="18"/>
  <c r="GI6" i="18"/>
  <c r="GG6" i="18"/>
  <c r="GE6" i="18"/>
  <c r="FU6" i="18"/>
  <c r="FT6" i="18"/>
  <c r="FS6" i="18"/>
  <c r="FR6" i="18"/>
  <c r="FQ6" i="18"/>
  <c r="FO6" i="18"/>
  <c r="FM6" i="18"/>
  <c r="FK6" i="18"/>
  <c r="FA6" i="18"/>
  <c r="EZ6" i="18"/>
  <c r="EY6" i="18"/>
  <c r="EX6" i="18"/>
  <c r="EW6" i="18"/>
  <c r="EU6" i="18"/>
  <c r="ES6" i="18"/>
  <c r="EQ6" i="18"/>
  <c r="EG6" i="18"/>
  <c r="EF6" i="18"/>
  <c r="EE6" i="18"/>
  <c r="ED6" i="18"/>
  <c r="EC6" i="18"/>
  <c r="EA6" i="18"/>
  <c r="DY6" i="18"/>
  <c r="DW6" i="18"/>
  <c r="DM6" i="18"/>
  <c r="DL6" i="18"/>
  <c r="DK6" i="18"/>
  <c r="DJ6" i="18"/>
  <c r="DI6" i="18"/>
  <c r="DG6" i="18"/>
  <c r="DE6" i="18"/>
  <c r="DC6" i="18"/>
  <c r="CS6" i="18"/>
  <c r="CR6" i="18"/>
  <c r="CQ6" i="18"/>
  <c r="CP6" i="18"/>
  <c r="CO6" i="18"/>
  <c r="CM6" i="18"/>
  <c r="CK6" i="18"/>
  <c r="CI6" i="18"/>
  <c r="BY6" i="18"/>
  <c r="BX6" i="18"/>
  <c r="BW6" i="18"/>
  <c r="BV6" i="18"/>
  <c r="BU6" i="18"/>
  <c r="BS6" i="18"/>
  <c r="BQ6" i="18"/>
  <c r="BO6" i="18"/>
  <c r="BE6" i="18"/>
  <c r="BD6" i="18"/>
  <c r="BC6" i="18"/>
  <c r="BB6" i="18"/>
  <c r="BA6" i="18"/>
  <c r="AY6" i="18"/>
  <c r="AW6" i="18"/>
  <c r="AU6" i="18"/>
  <c r="AK6" i="18"/>
  <c r="AJ6" i="18"/>
  <c r="AI6" i="18"/>
  <c r="AE6" i="18"/>
  <c r="AC6" i="18"/>
  <c r="AA6" i="18"/>
  <c r="W6" i="18"/>
  <c r="Q6" i="18"/>
  <c r="P6" i="18"/>
  <c r="O6" i="18"/>
  <c r="N6" i="18"/>
  <c r="M6" i="18"/>
  <c r="K6" i="18"/>
  <c r="I6" i="18"/>
  <c r="G6" i="18"/>
  <c r="EY41" i="1"/>
  <c r="EY42" i="1"/>
  <c r="EY63" i="1"/>
  <c r="EY62" i="1"/>
  <c r="EY61" i="1"/>
  <c r="EY60" i="1"/>
  <c r="EY58" i="1"/>
  <c r="EY57" i="1"/>
  <c r="EY55" i="1"/>
  <c r="EY54" i="1"/>
  <c r="EY53" i="1"/>
  <c r="EY51" i="1"/>
  <c r="EY50" i="1"/>
  <c r="EY48" i="1"/>
  <c r="EY47" i="1"/>
  <c r="EY45" i="1"/>
  <c r="EY44" i="1"/>
  <c r="EY15" i="1"/>
  <c r="EX15" i="1"/>
  <c r="EW15" i="1"/>
  <c r="EV15" i="1"/>
  <c r="EU15" i="1"/>
  <c r="EU12" i="1"/>
  <c r="HW92" i="16"/>
  <c r="HU92" i="16"/>
  <c r="HT92" i="16"/>
  <c r="HS92" i="16"/>
  <c r="HR92" i="16"/>
  <c r="HQ92" i="16"/>
  <c r="HP92" i="16"/>
  <c r="HO92" i="16"/>
  <c r="HC92" i="16"/>
  <c r="HA92" i="16"/>
  <c r="GZ92" i="16"/>
  <c r="GY92" i="16"/>
  <c r="GX92" i="16"/>
  <c r="GW92" i="16"/>
  <c r="GV92" i="16"/>
  <c r="GU92" i="16"/>
  <c r="HW87" i="16"/>
  <c r="HU87" i="16"/>
  <c r="HT87" i="16"/>
  <c r="HS87" i="16"/>
  <c r="HR87" i="16"/>
  <c r="HQ87" i="16"/>
  <c r="HP87" i="16"/>
  <c r="HO87" i="16"/>
  <c r="HC87" i="16"/>
  <c r="HA87" i="16"/>
  <c r="GZ87" i="16"/>
  <c r="GY87" i="16"/>
  <c r="GX87" i="16"/>
  <c r="GW87" i="16"/>
  <c r="GV87" i="16"/>
  <c r="GU87" i="16"/>
  <c r="IG82" i="16"/>
  <c r="II80" i="16"/>
  <c r="IE79" i="16"/>
  <c r="ID79" i="16"/>
  <c r="HX79" i="16"/>
  <c r="HV79" i="16"/>
  <c r="HT79" i="16"/>
  <c r="HR79" i="16"/>
  <c r="HQ79" i="16"/>
  <c r="HP79" i="16"/>
  <c r="HK79" i="16"/>
  <c r="HJ79" i="16"/>
  <c r="HD79" i="16"/>
  <c r="HB79" i="16"/>
  <c r="GZ79" i="16"/>
  <c r="GX79" i="16"/>
  <c r="GW79" i="16"/>
  <c r="GV79" i="16"/>
  <c r="GQ79" i="16"/>
  <c r="GP79" i="16"/>
  <c r="GJ79" i="16"/>
  <c r="GH79" i="16"/>
  <c r="GF79" i="16"/>
  <c r="GD79" i="16"/>
  <c r="GC79" i="16"/>
  <c r="GB79" i="16"/>
  <c r="FW79" i="16"/>
  <c r="FV79" i="16"/>
  <c r="FP79" i="16"/>
  <c r="FN79" i="16"/>
  <c r="FL79" i="16"/>
  <c r="FJ79" i="16"/>
  <c r="FI79" i="16"/>
  <c r="FH79" i="16"/>
  <c r="FC79" i="16"/>
  <c r="FB79" i="16"/>
  <c r="EV79" i="16"/>
  <c r="ET79" i="16"/>
  <c r="ER79" i="16"/>
  <c r="EP79" i="16"/>
  <c r="EO79" i="16"/>
  <c r="EN79" i="16"/>
  <c r="EI79" i="16"/>
  <c r="EH79" i="16"/>
  <c r="EB79" i="16"/>
  <c r="DZ79" i="16"/>
  <c r="DX79" i="16"/>
  <c r="DV79" i="16"/>
  <c r="DU79" i="16"/>
  <c r="DT79" i="16"/>
  <c r="DO79" i="16"/>
  <c r="DN79" i="16"/>
  <c r="DH79" i="16"/>
  <c r="DF79" i="16"/>
  <c r="DD79" i="16"/>
  <c r="DB79" i="16"/>
  <c r="DA79" i="16"/>
  <c r="CZ79" i="16"/>
  <c r="CU79" i="16"/>
  <c r="CT79" i="16"/>
  <c r="CN79" i="16"/>
  <c r="CL79" i="16"/>
  <c r="CJ79" i="16"/>
  <c r="CH79" i="16"/>
  <c r="CG79" i="16"/>
  <c r="CF79" i="16"/>
  <c r="CA79" i="16"/>
  <c r="BZ79" i="16"/>
  <c r="BT79" i="16"/>
  <c r="BR79" i="16"/>
  <c r="BP79" i="16"/>
  <c r="BN79" i="16"/>
  <c r="BL79" i="16"/>
  <c r="BG79" i="16"/>
  <c r="BF79" i="16"/>
  <c r="AZ79" i="16"/>
  <c r="AX79" i="16"/>
  <c r="AV79" i="16"/>
  <c r="AT79" i="16"/>
  <c r="AR79" i="16"/>
  <c r="AM79" i="16"/>
  <c r="AL79" i="16"/>
  <c r="AF79" i="16"/>
  <c r="AD79" i="16"/>
  <c r="AB79" i="16"/>
  <c r="Z79" i="16"/>
  <c r="Y79" i="16"/>
  <c r="X79" i="16"/>
  <c r="S79" i="16"/>
  <c r="R79" i="16"/>
  <c r="L79" i="16"/>
  <c r="J79" i="16"/>
  <c r="H79" i="16"/>
  <c r="F79" i="16"/>
  <c r="E79" i="16"/>
  <c r="D79" i="16"/>
  <c r="IC78" i="16"/>
  <c r="IB78" i="16"/>
  <c r="IA78" i="16"/>
  <c r="HW78" i="16"/>
  <c r="HU78" i="16"/>
  <c r="HS78" i="16"/>
  <c r="HO78" i="16"/>
  <c r="HI78" i="16"/>
  <c r="HH78" i="16"/>
  <c r="HG78" i="16"/>
  <c r="HC78" i="16"/>
  <c r="HA78" i="16"/>
  <c r="GY78" i="16"/>
  <c r="GU78" i="16"/>
  <c r="GO78" i="16"/>
  <c r="GN78" i="16"/>
  <c r="GM78" i="16"/>
  <c r="GI78" i="16"/>
  <c r="GG78" i="16"/>
  <c r="GE78" i="16"/>
  <c r="GA78" i="16"/>
  <c r="FU78" i="16"/>
  <c r="FT78" i="16"/>
  <c r="FS78" i="16"/>
  <c r="FO78" i="16"/>
  <c r="FM78" i="16"/>
  <c r="FK78" i="16"/>
  <c r="FG78" i="16"/>
  <c r="FA78" i="16"/>
  <c r="EZ78" i="16"/>
  <c r="EY78" i="16"/>
  <c r="EU78" i="16"/>
  <c r="ES78" i="16"/>
  <c r="EQ78" i="16"/>
  <c r="EM78" i="16"/>
  <c r="EG78" i="16"/>
  <c r="EF78" i="16"/>
  <c r="EE78" i="16"/>
  <c r="EA78" i="16"/>
  <c r="DY78" i="16"/>
  <c r="DW78" i="16"/>
  <c r="DS78" i="16"/>
  <c r="DM78" i="16"/>
  <c r="DL78" i="16"/>
  <c r="DK78" i="16"/>
  <c r="DG78" i="16"/>
  <c r="DE78" i="16"/>
  <c r="DC78" i="16"/>
  <c r="CY78" i="16"/>
  <c r="CS78" i="16"/>
  <c r="CR78" i="16"/>
  <c r="CQ78" i="16"/>
  <c r="CM78" i="16"/>
  <c r="CK78" i="16"/>
  <c r="CI78" i="16"/>
  <c r="CE78" i="16"/>
  <c r="BX78" i="16"/>
  <c r="BW78" i="16"/>
  <c r="BS78" i="16"/>
  <c r="BQ78" i="16"/>
  <c r="BO78" i="16"/>
  <c r="BM78" i="16"/>
  <c r="BY78" i="16" s="1"/>
  <c r="BK78" i="16"/>
  <c r="BD78" i="16"/>
  <c r="BC78" i="16"/>
  <c r="AY78" i="16"/>
  <c r="AW78" i="16"/>
  <c r="AU78" i="16"/>
  <c r="AS78" i="16"/>
  <c r="BE78" i="16" s="1"/>
  <c r="AQ78" i="16"/>
  <c r="AK78" i="16"/>
  <c r="AJ78" i="16"/>
  <c r="AI78" i="16"/>
  <c r="AE78" i="16"/>
  <c r="AC78" i="16"/>
  <c r="AA78" i="16"/>
  <c r="W78" i="16"/>
  <c r="Q78" i="16"/>
  <c r="P78" i="16"/>
  <c r="O78" i="16"/>
  <c r="K78" i="16"/>
  <c r="I78" i="16"/>
  <c r="G78" i="16"/>
  <c r="C78" i="16"/>
  <c r="IC77" i="16"/>
  <c r="IB77" i="16"/>
  <c r="IA77" i="16"/>
  <c r="HW77" i="16"/>
  <c r="HU77" i="16"/>
  <c r="HS77" i="16"/>
  <c r="HO77" i="16"/>
  <c r="HI77" i="16"/>
  <c r="HH77" i="16"/>
  <c r="HG77" i="16"/>
  <c r="HC77" i="16"/>
  <c r="HA77" i="16"/>
  <c r="GY77" i="16"/>
  <c r="GU77" i="16"/>
  <c r="GO77" i="16"/>
  <c r="GN77" i="16"/>
  <c r="GM77" i="16"/>
  <c r="GI77" i="16"/>
  <c r="GG77" i="16"/>
  <c r="GE77" i="16"/>
  <c r="GA77" i="16"/>
  <c r="FU77" i="16"/>
  <c r="FT77" i="16"/>
  <c r="FS77" i="16"/>
  <c r="FO77" i="16"/>
  <c r="FM77" i="16"/>
  <c r="FK77" i="16"/>
  <c r="FG77" i="16"/>
  <c r="FA77" i="16"/>
  <c r="EZ77" i="16"/>
  <c r="EY77" i="16"/>
  <c r="EU77" i="16"/>
  <c r="ES77" i="16"/>
  <c r="EQ77" i="16"/>
  <c r="EM77" i="16"/>
  <c r="EG77" i="16"/>
  <c r="EF77" i="16"/>
  <c r="EE77" i="16"/>
  <c r="EA77" i="16"/>
  <c r="DY77" i="16"/>
  <c r="DW77" i="16"/>
  <c r="DS77" i="16"/>
  <c r="DM77" i="16"/>
  <c r="DL77" i="16"/>
  <c r="DK77" i="16"/>
  <c r="DG77" i="16"/>
  <c r="DE77" i="16"/>
  <c r="DC77" i="16"/>
  <c r="CY77" i="16"/>
  <c r="CS77" i="16"/>
  <c r="CR77" i="16"/>
  <c r="CQ77" i="16"/>
  <c r="CM77" i="16"/>
  <c r="CK77" i="16"/>
  <c r="CI77" i="16"/>
  <c r="CE77" i="16"/>
  <c r="BX77" i="16"/>
  <c r="BW77" i="16"/>
  <c r="BS77" i="16"/>
  <c r="BQ77" i="16"/>
  <c r="BO77" i="16"/>
  <c r="BM77" i="16"/>
  <c r="BY77" i="16" s="1"/>
  <c r="BK77" i="16"/>
  <c r="BD77" i="16"/>
  <c r="BC77" i="16"/>
  <c r="AY77" i="16"/>
  <c r="AW77" i="16"/>
  <c r="AU77" i="16"/>
  <c r="AS77" i="16"/>
  <c r="BE77" i="16" s="1"/>
  <c r="AQ77" i="16"/>
  <c r="AK77" i="16"/>
  <c r="AJ77" i="16"/>
  <c r="AI77" i="16"/>
  <c r="AE77" i="16"/>
  <c r="AC77" i="16"/>
  <c r="AA77" i="16"/>
  <c r="W77" i="16"/>
  <c r="Q77" i="16"/>
  <c r="P77" i="16"/>
  <c r="O77" i="16"/>
  <c r="K77" i="16"/>
  <c r="I77" i="16"/>
  <c r="G77" i="16"/>
  <c r="C77" i="16"/>
  <c r="IC76" i="16"/>
  <c r="IB76" i="16"/>
  <c r="IA76" i="16"/>
  <c r="HW76" i="16"/>
  <c r="HU76" i="16"/>
  <c r="HS76" i="16"/>
  <c r="HO76" i="16"/>
  <c r="HI76" i="16"/>
  <c r="HH76" i="16"/>
  <c r="HG76" i="16"/>
  <c r="HC76" i="16"/>
  <c r="HA76" i="16"/>
  <c r="GY76" i="16"/>
  <c r="GU76" i="16"/>
  <c r="GO76" i="16"/>
  <c r="GN76" i="16"/>
  <c r="GM76" i="16"/>
  <c r="GI76" i="16"/>
  <c r="GG76" i="16"/>
  <c r="GE76" i="16"/>
  <c r="GA76" i="16"/>
  <c r="FU76" i="16"/>
  <c r="FT76" i="16"/>
  <c r="FS76" i="16"/>
  <c r="FO76" i="16"/>
  <c r="FM76" i="16"/>
  <c r="FK76" i="16"/>
  <c r="FG76" i="16"/>
  <c r="FA76" i="16"/>
  <c r="EZ76" i="16"/>
  <c r="EY76" i="16"/>
  <c r="EU76" i="16"/>
  <c r="ES76" i="16"/>
  <c r="EQ76" i="16"/>
  <c r="EM76" i="16"/>
  <c r="EG76" i="16"/>
  <c r="EF76" i="16"/>
  <c r="EE76" i="16"/>
  <c r="EA76" i="16"/>
  <c r="DY76" i="16"/>
  <c r="DW76" i="16"/>
  <c r="DS76" i="16"/>
  <c r="DM76" i="16"/>
  <c r="DL76" i="16"/>
  <c r="DK76" i="16"/>
  <c r="DG76" i="16"/>
  <c r="DE76" i="16"/>
  <c r="DC76" i="16"/>
  <c r="CY76" i="16"/>
  <c r="CS76" i="16"/>
  <c r="CR76" i="16"/>
  <c r="CQ76" i="16"/>
  <c r="CM76" i="16"/>
  <c r="CK76" i="16"/>
  <c r="CI76" i="16"/>
  <c r="CE76" i="16"/>
  <c r="BX76" i="16"/>
  <c r="BW76" i="16"/>
  <c r="BS76" i="16"/>
  <c r="BQ76" i="16"/>
  <c r="BO76" i="16"/>
  <c r="BM76" i="16"/>
  <c r="BY76" i="16" s="1"/>
  <c r="BK76" i="16"/>
  <c r="BD76" i="16"/>
  <c r="BC76" i="16"/>
  <c r="AY76" i="16"/>
  <c r="AW76" i="16"/>
  <c r="AU76" i="16"/>
  <c r="AS76" i="16"/>
  <c r="BE76" i="16" s="1"/>
  <c r="AQ76" i="16"/>
  <c r="AK76" i="16"/>
  <c r="AJ76" i="16"/>
  <c r="AI76" i="16"/>
  <c r="AE76" i="16"/>
  <c r="AC76" i="16"/>
  <c r="AA76" i="16"/>
  <c r="W76" i="16"/>
  <c r="Q76" i="16"/>
  <c r="P76" i="16"/>
  <c r="O76" i="16"/>
  <c r="K76" i="16"/>
  <c r="I76" i="16"/>
  <c r="G76" i="16"/>
  <c r="C76" i="16"/>
  <c r="IC75" i="16"/>
  <c r="IB75" i="16"/>
  <c r="IA75" i="16"/>
  <c r="HW75" i="16"/>
  <c r="HU75" i="16"/>
  <c r="HS75" i="16"/>
  <c r="HO75" i="16"/>
  <c r="HI75" i="16"/>
  <c r="HH75" i="16"/>
  <c r="HG75" i="16"/>
  <c r="HC75" i="16"/>
  <c r="HA75" i="16"/>
  <c r="GY75" i="16"/>
  <c r="GU75" i="16"/>
  <c r="GO75" i="16"/>
  <c r="GN75" i="16"/>
  <c r="GM75" i="16"/>
  <c r="GI75" i="16"/>
  <c r="GG75" i="16"/>
  <c r="GE75" i="16"/>
  <c r="GA75" i="16"/>
  <c r="FU75" i="16"/>
  <c r="FT75" i="16"/>
  <c r="FS75" i="16"/>
  <c r="FO75" i="16"/>
  <c r="FM75" i="16"/>
  <c r="FK75" i="16"/>
  <c r="FG75" i="16"/>
  <c r="FA75" i="16"/>
  <c r="EZ75" i="16"/>
  <c r="EY75" i="16"/>
  <c r="EU75" i="16"/>
  <c r="ES75" i="16"/>
  <c r="EQ75" i="16"/>
  <c r="EM75" i="16"/>
  <c r="EG75" i="16"/>
  <c r="EF75" i="16"/>
  <c r="EE75" i="16"/>
  <c r="EA75" i="16"/>
  <c r="DY75" i="16"/>
  <c r="DW75" i="16"/>
  <c r="DS75" i="16"/>
  <c r="DM75" i="16"/>
  <c r="DL75" i="16"/>
  <c r="DK75" i="16"/>
  <c r="DG75" i="16"/>
  <c r="DE75" i="16"/>
  <c r="DC75" i="16"/>
  <c r="CY75" i="16"/>
  <c r="CS75" i="16"/>
  <c r="CR75" i="16"/>
  <c r="CQ75" i="16"/>
  <c r="CM75" i="16"/>
  <c r="CK75" i="16"/>
  <c r="CI75" i="16"/>
  <c r="CE75" i="16"/>
  <c r="BX75" i="16"/>
  <c r="BW75" i="16"/>
  <c r="BS75" i="16"/>
  <c r="BQ75" i="16"/>
  <c r="BO75" i="16"/>
  <c r="BM75" i="16"/>
  <c r="BY75" i="16" s="1"/>
  <c r="BK75" i="16"/>
  <c r="BD75" i="16"/>
  <c r="BC75" i="16"/>
  <c r="AY75" i="16"/>
  <c r="AW75" i="16"/>
  <c r="AU75" i="16"/>
  <c r="AS75" i="16"/>
  <c r="BE75" i="16" s="1"/>
  <c r="AQ75" i="16"/>
  <c r="AK75" i="16"/>
  <c r="AJ75" i="16"/>
  <c r="AI75" i="16"/>
  <c r="AE75" i="16"/>
  <c r="AC75" i="16"/>
  <c r="AA75" i="16"/>
  <c r="W75" i="16"/>
  <c r="Q75" i="16"/>
  <c r="P75" i="16"/>
  <c r="O75" i="16"/>
  <c r="K75" i="16"/>
  <c r="I75" i="16"/>
  <c r="G75" i="16"/>
  <c r="C75" i="16"/>
  <c r="IC74" i="16"/>
  <c r="IB74" i="16"/>
  <c r="IA74" i="16"/>
  <c r="HW74" i="16"/>
  <c r="HU74" i="16"/>
  <c r="HS74" i="16"/>
  <c r="HO74" i="16"/>
  <c r="HI74" i="16"/>
  <c r="HH74" i="16"/>
  <c r="HG74" i="16"/>
  <c r="HC74" i="16"/>
  <c r="HA74" i="16"/>
  <c r="GY74" i="16"/>
  <c r="GU74" i="16"/>
  <c r="GO74" i="16"/>
  <c r="GN74" i="16"/>
  <c r="GM74" i="16"/>
  <c r="GI74" i="16"/>
  <c r="GG74" i="16"/>
  <c r="GE74" i="16"/>
  <c r="GA74" i="16"/>
  <c r="FU74" i="16"/>
  <c r="FT74" i="16"/>
  <c r="FS74" i="16"/>
  <c r="FO74" i="16"/>
  <c r="FM74" i="16"/>
  <c r="FK74" i="16"/>
  <c r="FG74" i="16"/>
  <c r="FA74" i="16"/>
  <c r="EZ74" i="16"/>
  <c r="EY74" i="16"/>
  <c r="EU74" i="16"/>
  <c r="ES74" i="16"/>
  <c r="EQ74" i="16"/>
  <c r="EM74" i="16"/>
  <c r="EG74" i="16"/>
  <c r="EF74" i="16"/>
  <c r="EE74" i="16"/>
  <c r="EA74" i="16"/>
  <c r="DY74" i="16"/>
  <c r="DW74" i="16"/>
  <c r="DS74" i="16"/>
  <c r="DM74" i="16"/>
  <c r="DL74" i="16"/>
  <c r="DK74" i="16"/>
  <c r="DG74" i="16"/>
  <c r="DE74" i="16"/>
  <c r="DC74" i="16"/>
  <c r="CY74" i="16"/>
  <c r="CS74" i="16"/>
  <c r="CR74" i="16"/>
  <c r="CQ74" i="16"/>
  <c r="CM74" i="16"/>
  <c r="CK74" i="16"/>
  <c r="CI74" i="16"/>
  <c r="CE74" i="16"/>
  <c r="BX74" i="16"/>
  <c r="BW74" i="16"/>
  <c r="BS74" i="16"/>
  <c r="BQ74" i="16"/>
  <c r="BO74" i="16"/>
  <c r="BM74" i="16"/>
  <c r="BY74" i="16" s="1"/>
  <c r="BK74" i="16"/>
  <c r="BD74" i="16"/>
  <c r="BC74" i="16"/>
  <c r="AY74" i="16"/>
  <c r="AW74" i="16"/>
  <c r="AU74" i="16"/>
  <c r="AS74" i="16"/>
  <c r="BE74" i="16" s="1"/>
  <c r="AQ74" i="16"/>
  <c r="AK74" i="16"/>
  <c r="AJ74" i="16"/>
  <c r="AI74" i="16"/>
  <c r="AE74" i="16"/>
  <c r="AC74" i="16"/>
  <c r="AA74" i="16"/>
  <c r="W74" i="16"/>
  <c r="Q74" i="16"/>
  <c r="P74" i="16"/>
  <c r="O74" i="16"/>
  <c r="K74" i="16"/>
  <c r="I74" i="16"/>
  <c r="G74" i="16"/>
  <c r="C74" i="16"/>
  <c r="IC73" i="16"/>
  <c r="IB73" i="16"/>
  <c r="IA73" i="16"/>
  <c r="HW73" i="16"/>
  <c r="HU73" i="16"/>
  <c r="HS73" i="16"/>
  <c r="HO73" i="16"/>
  <c r="HI73" i="16"/>
  <c r="HH73" i="16"/>
  <c r="HG73" i="16"/>
  <c r="HC73" i="16"/>
  <c r="HA73" i="16"/>
  <c r="GY73" i="16"/>
  <c r="GU73" i="16"/>
  <c r="GO73" i="16"/>
  <c r="GN73" i="16"/>
  <c r="GM73" i="16"/>
  <c r="GI73" i="16"/>
  <c r="GG73" i="16"/>
  <c r="GE73" i="16"/>
  <c r="GA73" i="16"/>
  <c r="FU73" i="16"/>
  <c r="FT73" i="16"/>
  <c r="FS73" i="16"/>
  <c r="FO73" i="16"/>
  <c r="FM73" i="16"/>
  <c r="FK73" i="16"/>
  <c r="FG73" i="16"/>
  <c r="FA73" i="16"/>
  <c r="EZ73" i="16"/>
  <c r="EY73" i="16"/>
  <c r="EU73" i="16"/>
  <c r="ES73" i="16"/>
  <c r="EQ73" i="16"/>
  <c r="EM73" i="16"/>
  <c r="EG73" i="16"/>
  <c r="EF73" i="16"/>
  <c r="EE73" i="16"/>
  <c r="EA73" i="16"/>
  <c r="DY73" i="16"/>
  <c r="DW73" i="16"/>
  <c r="DS73" i="16"/>
  <c r="DM73" i="16"/>
  <c r="DL73" i="16"/>
  <c r="DK73" i="16"/>
  <c r="DG73" i="16"/>
  <c r="DE73" i="16"/>
  <c r="DC73" i="16"/>
  <c r="CY73" i="16"/>
  <c r="CS73" i="16"/>
  <c r="CR73" i="16"/>
  <c r="CQ73" i="16"/>
  <c r="CM73" i="16"/>
  <c r="CK73" i="16"/>
  <c r="CI73" i="16"/>
  <c r="CE73" i="16"/>
  <c r="BX73" i="16"/>
  <c r="BW73" i="16"/>
  <c r="BS73" i="16"/>
  <c r="BQ73" i="16"/>
  <c r="BO73" i="16"/>
  <c r="BM73" i="16"/>
  <c r="BY73" i="16" s="1"/>
  <c r="BK73" i="16"/>
  <c r="BD73" i="16"/>
  <c r="BC73" i="16"/>
  <c r="AY73" i="16"/>
  <c r="AW73" i="16"/>
  <c r="AU73" i="16"/>
  <c r="AS73" i="16"/>
  <c r="BE73" i="16" s="1"/>
  <c r="AQ73" i="16"/>
  <c r="AK73" i="16"/>
  <c r="AJ73" i="16"/>
  <c r="AI73" i="16"/>
  <c r="AE73" i="16"/>
  <c r="AC73" i="16"/>
  <c r="AA73" i="16"/>
  <c r="W73" i="16"/>
  <c r="Q73" i="16"/>
  <c r="P73" i="16"/>
  <c r="O73" i="16"/>
  <c r="K73" i="16"/>
  <c r="I73" i="16"/>
  <c r="G73" i="16"/>
  <c r="C73" i="16"/>
  <c r="IC72" i="16"/>
  <c r="IB72" i="16"/>
  <c r="IA72" i="16"/>
  <c r="HW72" i="16"/>
  <c r="HU72" i="16"/>
  <c r="HS72" i="16"/>
  <c r="HO72" i="16"/>
  <c r="HI72" i="16"/>
  <c r="HH72" i="16"/>
  <c r="HG72" i="16"/>
  <c r="HC72" i="16"/>
  <c r="HA72" i="16"/>
  <c r="GY72" i="16"/>
  <c r="GU72" i="16"/>
  <c r="GO72" i="16"/>
  <c r="GN72" i="16"/>
  <c r="GM72" i="16"/>
  <c r="GI72" i="16"/>
  <c r="GG72" i="16"/>
  <c r="GE72" i="16"/>
  <c r="GA72" i="16"/>
  <c r="FU72" i="16"/>
  <c r="FT72" i="16"/>
  <c r="FS72" i="16"/>
  <c r="FO72" i="16"/>
  <c r="FM72" i="16"/>
  <c r="FK72" i="16"/>
  <c r="FG72" i="16"/>
  <c r="FA72" i="16"/>
  <c r="EZ72" i="16"/>
  <c r="EY72" i="16"/>
  <c r="EU72" i="16"/>
  <c r="ES72" i="16"/>
  <c r="EQ72" i="16"/>
  <c r="EM72" i="16"/>
  <c r="EG72" i="16"/>
  <c r="EF72" i="16"/>
  <c r="EE72" i="16"/>
  <c r="EA72" i="16"/>
  <c r="DY72" i="16"/>
  <c r="DW72" i="16"/>
  <c r="DS72" i="16"/>
  <c r="DM72" i="16"/>
  <c r="DL72" i="16"/>
  <c r="DK72" i="16"/>
  <c r="DG72" i="16"/>
  <c r="DE72" i="16"/>
  <c r="DC72" i="16"/>
  <c r="CY72" i="16"/>
  <c r="CS72" i="16"/>
  <c r="CR72" i="16"/>
  <c r="CQ72" i="16"/>
  <c r="CM72" i="16"/>
  <c r="CK72" i="16"/>
  <c r="CI72" i="16"/>
  <c r="CE72" i="16"/>
  <c r="BX72" i="16"/>
  <c r="BW72" i="16"/>
  <c r="BS72" i="16"/>
  <c r="BQ72" i="16"/>
  <c r="BO72" i="16"/>
  <c r="BM72" i="16"/>
  <c r="BY72" i="16" s="1"/>
  <c r="BK72" i="16"/>
  <c r="BD72" i="16"/>
  <c r="BC72" i="16"/>
  <c r="AY72" i="16"/>
  <c r="AW72" i="16"/>
  <c r="AU72" i="16"/>
  <c r="AS72" i="16"/>
  <c r="BE72" i="16" s="1"/>
  <c r="AQ72" i="16"/>
  <c r="AK72" i="16"/>
  <c r="AJ72" i="16"/>
  <c r="AI72" i="16"/>
  <c r="AE72" i="16"/>
  <c r="AC72" i="16"/>
  <c r="AA72" i="16"/>
  <c r="W72" i="16"/>
  <c r="Q72" i="16"/>
  <c r="P72" i="16"/>
  <c r="O72" i="16"/>
  <c r="K72" i="16"/>
  <c r="I72" i="16"/>
  <c r="G72" i="16"/>
  <c r="C72" i="16"/>
  <c r="IC71" i="16"/>
  <c r="IB71" i="16"/>
  <c r="IA71" i="16"/>
  <c r="HW71" i="16"/>
  <c r="HU71" i="16"/>
  <c r="HS71" i="16"/>
  <c r="HO71" i="16"/>
  <c r="HI71" i="16"/>
  <c r="HH71" i="16"/>
  <c r="HG71" i="16"/>
  <c r="HC71" i="16"/>
  <c r="HA71" i="16"/>
  <c r="GY71" i="16"/>
  <c r="GU71" i="16"/>
  <c r="GO71" i="16"/>
  <c r="GN71" i="16"/>
  <c r="GM71" i="16"/>
  <c r="GI71" i="16"/>
  <c r="GG71" i="16"/>
  <c r="GE71" i="16"/>
  <c r="GA71" i="16"/>
  <c r="FU71" i="16"/>
  <c r="FT71" i="16"/>
  <c r="FS71" i="16"/>
  <c r="FO71" i="16"/>
  <c r="FM71" i="16"/>
  <c r="FK71" i="16"/>
  <c r="FG71" i="16"/>
  <c r="FA71" i="16"/>
  <c r="EZ71" i="16"/>
  <c r="EY71" i="16"/>
  <c r="EU71" i="16"/>
  <c r="ES71" i="16"/>
  <c r="EQ71" i="16"/>
  <c r="EM71" i="16"/>
  <c r="EG71" i="16"/>
  <c r="EF71" i="16"/>
  <c r="EE71" i="16"/>
  <c r="EA71" i="16"/>
  <c r="DY71" i="16"/>
  <c r="DW71" i="16"/>
  <c r="DS71" i="16"/>
  <c r="DM71" i="16"/>
  <c r="DL71" i="16"/>
  <c r="DK71" i="16"/>
  <c r="DG71" i="16"/>
  <c r="DE71" i="16"/>
  <c r="DC71" i="16"/>
  <c r="CY71" i="16"/>
  <c r="CS71" i="16"/>
  <c r="CR71" i="16"/>
  <c r="CQ71" i="16"/>
  <c r="CM71" i="16"/>
  <c r="CK71" i="16"/>
  <c r="CI71" i="16"/>
  <c r="CE71" i="16"/>
  <c r="BX71" i="16"/>
  <c r="BW71" i="16"/>
  <c r="BS71" i="16"/>
  <c r="BQ71" i="16"/>
  <c r="BO71" i="16"/>
  <c r="BM71" i="16"/>
  <c r="BY71" i="16" s="1"/>
  <c r="BK71" i="16"/>
  <c r="BD71" i="16"/>
  <c r="BC71" i="16"/>
  <c r="AY71" i="16"/>
  <c r="AW71" i="16"/>
  <c r="AU71" i="16"/>
  <c r="AS71" i="16"/>
  <c r="BE71" i="16" s="1"/>
  <c r="AQ71" i="16"/>
  <c r="AK71" i="16"/>
  <c r="AJ71" i="16"/>
  <c r="AI71" i="16"/>
  <c r="AE71" i="16"/>
  <c r="AC71" i="16"/>
  <c r="AA71" i="16"/>
  <c r="W71" i="16"/>
  <c r="Q71" i="16"/>
  <c r="P71" i="16"/>
  <c r="O71" i="16"/>
  <c r="K71" i="16"/>
  <c r="I71" i="16"/>
  <c r="G71" i="16"/>
  <c r="C71" i="16"/>
  <c r="IC70" i="16"/>
  <c r="IB70" i="16"/>
  <c r="IA70" i="16"/>
  <c r="HW70" i="16"/>
  <c r="HU70" i="16"/>
  <c r="HS70" i="16"/>
  <c r="HO70" i="16"/>
  <c r="HI70" i="16"/>
  <c r="HH70" i="16"/>
  <c r="HG70" i="16"/>
  <c r="HC70" i="16"/>
  <c r="HA70" i="16"/>
  <c r="GY70" i="16"/>
  <c r="GU70" i="16"/>
  <c r="GO70" i="16"/>
  <c r="GN70" i="16"/>
  <c r="GM70" i="16"/>
  <c r="GI70" i="16"/>
  <c r="GG70" i="16"/>
  <c r="GE70" i="16"/>
  <c r="GA70" i="16"/>
  <c r="FU70" i="16"/>
  <c r="FT70" i="16"/>
  <c r="FS70" i="16"/>
  <c r="FO70" i="16"/>
  <c r="FM70" i="16"/>
  <c r="FK70" i="16"/>
  <c r="FG70" i="16"/>
  <c r="FA70" i="16"/>
  <c r="EZ70" i="16"/>
  <c r="EY70" i="16"/>
  <c r="EU70" i="16"/>
  <c r="ES70" i="16"/>
  <c r="EQ70" i="16"/>
  <c r="EM70" i="16"/>
  <c r="EG70" i="16"/>
  <c r="EF70" i="16"/>
  <c r="EE70" i="16"/>
  <c r="EA70" i="16"/>
  <c r="DY70" i="16"/>
  <c r="DW70" i="16"/>
  <c r="DS70" i="16"/>
  <c r="DM70" i="16"/>
  <c r="DL70" i="16"/>
  <c r="DK70" i="16"/>
  <c r="DG70" i="16"/>
  <c r="DE70" i="16"/>
  <c r="DC70" i="16"/>
  <c r="CY70" i="16"/>
  <c r="CS70" i="16"/>
  <c r="CR70" i="16"/>
  <c r="CQ70" i="16"/>
  <c r="CM70" i="16"/>
  <c r="CK70" i="16"/>
  <c r="CI70" i="16"/>
  <c r="CE70" i="16"/>
  <c r="BX70" i="16"/>
  <c r="BW70" i="16"/>
  <c r="BS70" i="16"/>
  <c r="BQ70" i="16"/>
  <c r="BO70" i="16"/>
  <c r="BM70" i="16"/>
  <c r="BY70" i="16" s="1"/>
  <c r="BK70" i="16"/>
  <c r="BD70" i="16"/>
  <c r="BC70" i="16"/>
  <c r="AY70" i="16"/>
  <c r="AW70" i="16"/>
  <c r="AU70" i="16"/>
  <c r="AS70" i="16"/>
  <c r="BE70" i="16" s="1"/>
  <c r="AQ70" i="16"/>
  <c r="AK70" i="16"/>
  <c r="AJ70" i="16"/>
  <c r="AI70" i="16"/>
  <c r="AE70" i="16"/>
  <c r="AC70" i="16"/>
  <c r="AA70" i="16"/>
  <c r="W70" i="16"/>
  <c r="Q70" i="16"/>
  <c r="P70" i="16"/>
  <c r="O70" i="16"/>
  <c r="K70" i="16"/>
  <c r="I70" i="16"/>
  <c r="G70" i="16"/>
  <c r="C70" i="16"/>
  <c r="IC69" i="16"/>
  <c r="IB69" i="16"/>
  <c r="IA69" i="16"/>
  <c r="HW69" i="16"/>
  <c r="HU69" i="16"/>
  <c r="HS69" i="16"/>
  <c r="HO69" i="16"/>
  <c r="HI69" i="16"/>
  <c r="HH69" i="16"/>
  <c r="HG69" i="16"/>
  <c r="HC69" i="16"/>
  <c r="HA69" i="16"/>
  <c r="GY69" i="16"/>
  <c r="GU69" i="16"/>
  <c r="GO69" i="16"/>
  <c r="GN69" i="16"/>
  <c r="GM69" i="16"/>
  <c r="GI69" i="16"/>
  <c r="GG69" i="16"/>
  <c r="GE69" i="16"/>
  <c r="GA69" i="16"/>
  <c r="FU69" i="16"/>
  <c r="FT69" i="16"/>
  <c r="FS69" i="16"/>
  <c r="FO69" i="16"/>
  <c r="FM69" i="16"/>
  <c r="FK69" i="16"/>
  <c r="FG69" i="16"/>
  <c r="FA69" i="16"/>
  <c r="EZ69" i="16"/>
  <c r="EY69" i="16"/>
  <c r="EU69" i="16"/>
  <c r="ES69" i="16"/>
  <c r="EQ69" i="16"/>
  <c r="EM69" i="16"/>
  <c r="EG69" i="16"/>
  <c r="EF69" i="16"/>
  <c r="EE69" i="16"/>
  <c r="EA69" i="16"/>
  <c r="DY69" i="16"/>
  <c r="DW69" i="16"/>
  <c r="DS69" i="16"/>
  <c r="DM69" i="16"/>
  <c r="DL69" i="16"/>
  <c r="DK69" i="16"/>
  <c r="DG69" i="16"/>
  <c r="DE69" i="16"/>
  <c r="DC69" i="16"/>
  <c r="CY69" i="16"/>
  <c r="CS69" i="16"/>
  <c r="CR69" i="16"/>
  <c r="CQ69" i="16"/>
  <c r="CM69" i="16"/>
  <c r="CK69" i="16"/>
  <c r="CI69" i="16"/>
  <c r="CE69" i="16"/>
  <c r="BX69" i="16"/>
  <c r="BW69" i="16"/>
  <c r="BS69" i="16"/>
  <c r="BQ69" i="16"/>
  <c r="BO69" i="16"/>
  <c r="BM69" i="16"/>
  <c r="BY69" i="16" s="1"/>
  <c r="BK69" i="16"/>
  <c r="BD69" i="16"/>
  <c r="BC69" i="16"/>
  <c r="AY69" i="16"/>
  <c r="AW69" i="16"/>
  <c r="AU69" i="16"/>
  <c r="AS69" i="16"/>
  <c r="BE69" i="16" s="1"/>
  <c r="AQ69" i="16"/>
  <c r="AK69" i="16"/>
  <c r="AJ69" i="16"/>
  <c r="AI69" i="16"/>
  <c r="AE69" i="16"/>
  <c r="AC69" i="16"/>
  <c r="AA69" i="16"/>
  <c r="W69" i="16"/>
  <c r="Q69" i="16"/>
  <c r="P69" i="16"/>
  <c r="O69" i="16"/>
  <c r="K69" i="16"/>
  <c r="I69" i="16"/>
  <c r="G69" i="16"/>
  <c r="C69" i="16"/>
  <c r="IC68" i="16"/>
  <c r="IB68" i="16"/>
  <c r="IA68" i="16"/>
  <c r="HW68" i="16"/>
  <c r="HU68" i="16"/>
  <c r="HS68" i="16"/>
  <c r="HO68" i="16"/>
  <c r="HI68" i="16"/>
  <c r="HH68" i="16"/>
  <c r="HG68" i="16"/>
  <c r="HC68" i="16"/>
  <c r="HA68" i="16"/>
  <c r="GY68" i="16"/>
  <c r="GU68" i="16"/>
  <c r="GO68" i="16"/>
  <c r="GN68" i="16"/>
  <c r="GM68" i="16"/>
  <c r="GI68" i="16"/>
  <c r="GG68" i="16"/>
  <c r="GE68" i="16"/>
  <c r="GA68" i="16"/>
  <c r="FU68" i="16"/>
  <c r="FT68" i="16"/>
  <c r="FS68" i="16"/>
  <c r="FO68" i="16"/>
  <c r="FM68" i="16"/>
  <c r="FK68" i="16"/>
  <c r="FG68" i="16"/>
  <c r="FA68" i="16"/>
  <c r="EZ68" i="16"/>
  <c r="EY68" i="16"/>
  <c r="EU68" i="16"/>
  <c r="ES68" i="16"/>
  <c r="EQ68" i="16"/>
  <c r="EM68" i="16"/>
  <c r="EG68" i="16"/>
  <c r="EF68" i="16"/>
  <c r="EE68" i="16"/>
  <c r="EA68" i="16"/>
  <c r="DY68" i="16"/>
  <c r="DW68" i="16"/>
  <c r="DS68" i="16"/>
  <c r="DM68" i="16"/>
  <c r="DL68" i="16"/>
  <c r="DK68" i="16"/>
  <c r="DG68" i="16"/>
  <c r="DE68" i="16"/>
  <c r="DC68" i="16"/>
  <c r="CY68" i="16"/>
  <c r="CS68" i="16"/>
  <c r="CR68" i="16"/>
  <c r="CQ68" i="16"/>
  <c r="CM68" i="16"/>
  <c r="CK68" i="16"/>
  <c r="CI68" i="16"/>
  <c r="CE68" i="16"/>
  <c r="BX68" i="16"/>
  <c r="BW68" i="16"/>
  <c r="BS68" i="16"/>
  <c r="BQ68" i="16"/>
  <c r="BO68" i="16"/>
  <c r="BM68" i="16"/>
  <c r="BY68" i="16" s="1"/>
  <c r="BK68" i="16"/>
  <c r="BD68" i="16"/>
  <c r="BC68" i="16"/>
  <c r="AY68" i="16"/>
  <c r="AW68" i="16"/>
  <c r="AU68" i="16"/>
  <c r="AS68" i="16"/>
  <c r="BE68" i="16" s="1"/>
  <c r="AQ68" i="16"/>
  <c r="AK68" i="16"/>
  <c r="AJ68" i="16"/>
  <c r="AI68" i="16"/>
  <c r="AE68" i="16"/>
  <c r="AC68" i="16"/>
  <c r="AA68" i="16"/>
  <c r="W68" i="16"/>
  <c r="Q68" i="16"/>
  <c r="P68" i="16"/>
  <c r="O68" i="16"/>
  <c r="K68" i="16"/>
  <c r="I68" i="16"/>
  <c r="G68" i="16"/>
  <c r="C68" i="16"/>
  <c r="IC67" i="16"/>
  <c r="IB67" i="16"/>
  <c r="IA67" i="16"/>
  <c r="HW67" i="16"/>
  <c r="HU67" i="16"/>
  <c r="HS67" i="16"/>
  <c r="HO67" i="16"/>
  <c r="HI67" i="16"/>
  <c r="HH67" i="16"/>
  <c r="HG67" i="16"/>
  <c r="HC67" i="16"/>
  <c r="HA67" i="16"/>
  <c r="GY67" i="16"/>
  <c r="GU67" i="16"/>
  <c r="GO67" i="16"/>
  <c r="GN67" i="16"/>
  <c r="GM67" i="16"/>
  <c r="GI67" i="16"/>
  <c r="GG67" i="16"/>
  <c r="GE67" i="16"/>
  <c r="GA67" i="16"/>
  <c r="FU67" i="16"/>
  <c r="FT67" i="16"/>
  <c r="FS67" i="16"/>
  <c r="FO67" i="16"/>
  <c r="FM67" i="16"/>
  <c r="FK67" i="16"/>
  <c r="FG67" i="16"/>
  <c r="FA67" i="16"/>
  <c r="EZ67" i="16"/>
  <c r="EY67" i="16"/>
  <c r="EU67" i="16"/>
  <c r="ES67" i="16"/>
  <c r="EQ67" i="16"/>
  <c r="EM67" i="16"/>
  <c r="EG67" i="16"/>
  <c r="EF67" i="16"/>
  <c r="EE67" i="16"/>
  <c r="EA67" i="16"/>
  <c r="DY67" i="16"/>
  <c r="DW67" i="16"/>
  <c r="DS67" i="16"/>
  <c r="DM67" i="16"/>
  <c r="DL67" i="16"/>
  <c r="DK67" i="16"/>
  <c r="DG67" i="16"/>
  <c r="DE67" i="16"/>
  <c r="DC67" i="16"/>
  <c r="CY67" i="16"/>
  <c r="CS67" i="16"/>
  <c r="CR67" i="16"/>
  <c r="CQ67" i="16"/>
  <c r="CM67" i="16"/>
  <c r="CK67" i="16"/>
  <c r="CI67" i="16"/>
  <c r="CE67" i="16"/>
  <c r="BX67" i="16"/>
  <c r="BW67" i="16"/>
  <c r="BS67" i="16"/>
  <c r="BQ67" i="16"/>
  <c r="BO67" i="16"/>
  <c r="BM67" i="16"/>
  <c r="BY67" i="16" s="1"/>
  <c r="BK67" i="16"/>
  <c r="BD67" i="16"/>
  <c r="BC67" i="16"/>
  <c r="AY67" i="16"/>
  <c r="AW67" i="16"/>
  <c r="AU67" i="16"/>
  <c r="AS67" i="16"/>
  <c r="BE67" i="16" s="1"/>
  <c r="AQ67" i="16"/>
  <c r="AK67" i="16"/>
  <c r="AJ67" i="16"/>
  <c r="AI67" i="16"/>
  <c r="AE67" i="16"/>
  <c r="AC67" i="16"/>
  <c r="AA67" i="16"/>
  <c r="W67" i="16"/>
  <c r="Q67" i="16"/>
  <c r="P67" i="16"/>
  <c r="O67" i="16"/>
  <c r="K67" i="16"/>
  <c r="I67" i="16"/>
  <c r="G67" i="16"/>
  <c r="C67" i="16"/>
  <c r="IC66" i="16"/>
  <c r="IB66" i="16"/>
  <c r="IA66" i="16"/>
  <c r="HW66" i="16"/>
  <c r="HU66" i="16"/>
  <c r="HS66" i="16"/>
  <c r="HO66" i="16"/>
  <c r="HI66" i="16"/>
  <c r="HH66" i="16"/>
  <c r="HG66" i="16"/>
  <c r="HC66" i="16"/>
  <c r="HA66" i="16"/>
  <c r="GY66" i="16"/>
  <c r="GU66" i="16"/>
  <c r="GO66" i="16"/>
  <c r="GN66" i="16"/>
  <c r="GM66" i="16"/>
  <c r="GI66" i="16"/>
  <c r="GG66" i="16"/>
  <c r="GE66" i="16"/>
  <c r="GA66" i="16"/>
  <c r="FU66" i="16"/>
  <c r="FT66" i="16"/>
  <c r="FS66" i="16"/>
  <c r="FO66" i="16"/>
  <c r="FM66" i="16"/>
  <c r="FK66" i="16"/>
  <c r="FG66" i="16"/>
  <c r="FA66" i="16"/>
  <c r="EZ66" i="16"/>
  <c r="EY66" i="16"/>
  <c r="EU66" i="16"/>
  <c r="ES66" i="16"/>
  <c r="EQ66" i="16"/>
  <c r="EM66" i="16"/>
  <c r="EG66" i="16"/>
  <c r="EF66" i="16"/>
  <c r="EE66" i="16"/>
  <c r="EA66" i="16"/>
  <c r="DY66" i="16"/>
  <c r="DW66" i="16"/>
  <c r="DS66" i="16"/>
  <c r="DM66" i="16"/>
  <c r="DL66" i="16"/>
  <c r="DK66" i="16"/>
  <c r="DG66" i="16"/>
  <c r="DE66" i="16"/>
  <c r="DC66" i="16"/>
  <c r="CY66" i="16"/>
  <c r="CS66" i="16"/>
  <c r="CR66" i="16"/>
  <c r="CQ66" i="16"/>
  <c r="CM66" i="16"/>
  <c r="CK66" i="16"/>
  <c r="CI66" i="16"/>
  <c r="CE66" i="16"/>
  <c r="BX66" i="16"/>
  <c r="BW66" i="16"/>
  <c r="BS66" i="16"/>
  <c r="BQ66" i="16"/>
  <c r="BO66" i="16"/>
  <c r="BM66" i="16"/>
  <c r="BY66" i="16" s="1"/>
  <c r="BK66" i="16"/>
  <c r="BD66" i="16"/>
  <c r="BC66" i="16"/>
  <c r="AY66" i="16"/>
  <c r="AW66" i="16"/>
  <c r="AU66" i="16"/>
  <c r="AS66" i="16"/>
  <c r="BE66" i="16" s="1"/>
  <c r="AQ66" i="16"/>
  <c r="AK66" i="16"/>
  <c r="AJ66" i="16"/>
  <c r="AI66" i="16"/>
  <c r="AE66" i="16"/>
  <c r="AC66" i="16"/>
  <c r="AA66" i="16"/>
  <c r="W66" i="16"/>
  <c r="Q66" i="16"/>
  <c r="P66" i="16"/>
  <c r="O66" i="16"/>
  <c r="K66" i="16"/>
  <c r="I66" i="16"/>
  <c r="G66" i="16"/>
  <c r="C66" i="16"/>
  <c r="IC65" i="16"/>
  <c r="IC79" i="16" s="1"/>
  <c r="IB65" i="16"/>
  <c r="IB79" i="16" s="1"/>
  <c r="IA65" i="16"/>
  <c r="IA79" i="16" s="1"/>
  <c r="HW65" i="16"/>
  <c r="HW79" i="16" s="1"/>
  <c r="HU65" i="16"/>
  <c r="HU79" i="16" s="1"/>
  <c r="HS65" i="16"/>
  <c r="HS79" i="16" s="1"/>
  <c r="HO65" i="16"/>
  <c r="HI65" i="16"/>
  <c r="HI79" i="16" s="1"/>
  <c r="HH65" i="16"/>
  <c r="HH79" i="16" s="1"/>
  <c r="HG65" i="16"/>
  <c r="HG79" i="16" s="1"/>
  <c r="HC65" i="16"/>
  <c r="HC79" i="16" s="1"/>
  <c r="HA65" i="16"/>
  <c r="HA79" i="16" s="1"/>
  <c r="GY65" i="16"/>
  <c r="GY79" i="16" s="1"/>
  <c r="GU65" i="16"/>
  <c r="GO65" i="16"/>
  <c r="GO79" i="16" s="1"/>
  <c r="GN65" i="16"/>
  <c r="GN79" i="16" s="1"/>
  <c r="GM65" i="16"/>
  <c r="GM79" i="16" s="1"/>
  <c r="GI65" i="16"/>
  <c r="GI79" i="16" s="1"/>
  <c r="GG65" i="16"/>
  <c r="GG79" i="16" s="1"/>
  <c r="GE65" i="16"/>
  <c r="GE79" i="16" s="1"/>
  <c r="GA65" i="16"/>
  <c r="FU65" i="16"/>
  <c r="FU79" i="16" s="1"/>
  <c r="FT65" i="16"/>
  <c r="FT79" i="16" s="1"/>
  <c r="FS65" i="16"/>
  <c r="FS79" i="16" s="1"/>
  <c r="FO65" i="16"/>
  <c r="FO79" i="16" s="1"/>
  <c r="FM65" i="16"/>
  <c r="FM79" i="16" s="1"/>
  <c r="FK65" i="16"/>
  <c r="FK79" i="16" s="1"/>
  <c r="FG65" i="16"/>
  <c r="FA65" i="16"/>
  <c r="FA79" i="16" s="1"/>
  <c r="EZ65" i="16"/>
  <c r="EZ79" i="16" s="1"/>
  <c r="EY65" i="16"/>
  <c r="EY79" i="16" s="1"/>
  <c r="EU65" i="16"/>
  <c r="EU79" i="16" s="1"/>
  <c r="ES65" i="16"/>
  <c r="ES79" i="16" s="1"/>
  <c r="EQ65" i="16"/>
  <c r="EQ79" i="16" s="1"/>
  <c r="EM65" i="16"/>
  <c r="EG65" i="16"/>
  <c r="EG79" i="16" s="1"/>
  <c r="EF65" i="16"/>
  <c r="EF79" i="16" s="1"/>
  <c r="EE65" i="16"/>
  <c r="EE79" i="16" s="1"/>
  <c r="EA65" i="16"/>
  <c r="EA79" i="16" s="1"/>
  <c r="DY65" i="16"/>
  <c r="DY79" i="16" s="1"/>
  <c r="DW65" i="16"/>
  <c r="DW79" i="16" s="1"/>
  <c r="DS65" i="16"/>
  <c r="DM65" i="16"/>
  <c r="DM79" i="16" s="1"/>
  <c r="DL65" i="16"/>
  <c r="DL79" i="16" s="1"/>
  <c r="DK65" i="16"/>
  <c r="DK79" i="16" s="1"/>
  <c r="DG65" i="16"/>
  <c r="DG79" i="16" s="1"/>
  <c r="DE65" i="16"/>
  <c r="DE79" i="16" s="1"/>
  <c r="DC65" i="16"/>
  <c r="DC79" i="16" s="1"/>
  <c r="CY65" i="16"/>
  <c r="CS65" i="16"/>
  <c r="CS79" i="16" s="1"/>
  <c r="CR65" i="16"/>
  <c r="CR79" i="16" s="1"/>
  <c r="CQ65" i="16"/>
  <c r="CQ79" i="16" s="1"/>
  <c r="CM65" i="16"/>
  <c r="CM79" i="16" s="1"/>
  <c r="CK65" i="16"/>
  <c r="CK79" i="16" s="1"/>
  <c r="CI65" i="16"/>
  <c r="CI79" i="16" s="1"/>
  <c r="CE65" i="16"/>
  <c r="BX65" i="16"/>
  <c r="BX79" i="16" s="1"/>
  <c r="BW65" i="16"/>
  <c r="BW79" i="16" s="1"/>
  <c r="BS65" i="16"/>
  <c r="BS79" i="16" s="1"/>
  <c r="BQ65" i="16"/>
  <c r="BQ79" i="16" s="1"/>
  <c r="BO65" i="16"/>
  <c r="BO79" i="16" s="1"/>
  <c r="BM65" i="16"/>
  <c r="BK65" i="16"/>
  <c r="BD65" i="16"/>
  <c r="BD79" i="16" s="1"/>
  <c r="BC65" i="16"/>
  <c r="BC79" i="16" s="1"/>
  <c r="AY65" i="16"/>
  <c r="AY79" i="16" s="1"/>
  <c r="AW65" i="16"/>
  <c r="AW79" i="16" s="1"/>
  <c r="AU65" i="16"/>
  <c r="AU79" i="16" s="1"/>
  <c r="AS65" i="16"/>
  <c r="AQ65" i="16"/>
  <c r="AK65" i="16"/>
  <c r="AK79" i="16" s="1"/>
  <c r="AJ65" i="16"/>
  <c r="AJ79" i="16" s="1"/>
  <c r="AI65" i="16"/>
  <c r="AI79" i="16" s="1"/>
  <c r="AE65" i="16"/>
  <c r="AE79" i="16" s="1"/>
  <c r="AC65" i="16"/>
  <c r="AC79" i="16" s="1"/>
  <c r="AA65" i="16"/>
  <c r="AA79" i="16" s="1"/>
  <c r="W65" i="16"/>
  <c r="Q65" i="16"/>
  <c r="Q79" i="16" s="1"/>
  <c r="P65" i="16"/>
  <c r="P79" i="16" s="1"/>
  <c r="O65" i="16"/>
  <c r="O79" i="16" s="1"/>
  <c r="K65" i="16"/>
  <c r="K79" i="16" s="1"/>
  <c r="I65" i="16"/>
  <c r="I79" i="16" s="1"/>
  <c r="G65" i="16"/>
  <c r="G79" i="16" s="1"/>
  <c r="C65" i="16"/>
  <c r="IE64" i="16"/>
  <c r="ID64" i="16"/>
  <c r="HX64" i="16"/>
  <c r="HT64" i="16"/>
  <c r="HK64" i="16"/>
  <c r="HJ64" i="16"/>
  <c r="HD64" i="16"/>
  <c r="HB64" i="16"/>
  <c r="GZ64" i="16"/>
  <c r="GQ64" i="16"/>
  <c r="GP64" i="16"/>
  <c r="GJ64" i="16"/>
  <c r="GH64" i="16"/>
  <c r="GF64" i="16"/>
  <c r="FW64" i="16"/>
  <c r="FV64" i="16"/>
  <c r="FP64" i="16"/>
  <c r="FN64" i="16"/>
  <c r="FL64" i="16"/>
  <c r="FC64" i="16"/>
  <c r="FB64" i="16"/>
  <c r="EV64" i="16"/>
  <c r="ET64" i="16"/>
  <c r="ER64" i="16"/>
  <c r="EI64" i="16"/>
  <c r="EH64" i="16"/>
  <c r="EB64" i="16"/>
  <c r="DZ64" i="16"/>
  <c r="DX64" i="16"/>
  <c r="DO64" i="16"/>
  <c r="DN64" i="16"/>
  <c r="DH64" i="16"/>
  <c r="DF64" i="16"/>
  <c r="CU64" i="16"/>
  <c r="CT64" i="16"/>
  <c r="CN64" i="16"/>
  <c r="CL64" i="16"/>
  <c r="CA64" i="16"/>
  <c r="BZ64" i="16"/>
  <c r="BT64" i="16"/>
  <c r="BR64" i="16"/>
  <c r="BP64" i="16"/>
  <c r="BN64" i="16"/>
  <c r="BG64" i="16"/>
  <c r="BF64" i="16"/>
  <c r="AZ64" i="16"/>
  <c r="AV64" i="16"/>
  <c r="AM64" i="16"/>
  <c r="AL64" i="16"/>
  <c r="AF64" i="16"/>
  <c r="S64" i="16"/>
  <c r="R64" i="16"/>
  <c r="L64" i="16"/>
  <c r="H64" i="16"/>
  <c r="IB63" i="16"/>
  <c r="HW63" i="16"/>
  <c r="HU63" i="16"/>
  <c r="HR63" i="16"/>
  <c r="HS63" i="16" s="1"/>
  <c r="HQ63" i="16"/>
  <c r="HP63" i="16"/>
  <c r="HO63" i="16"/>
  <c r="HH63" i="16"/>
  <c r="HC63" i="16"/>
  <c r="HA63" i="16"/>
  <c r="GX63" i="16"/>
  <c r="GY63" i="16" s="1"/>
  <c r="GW63" i="16"/>
  <c r="GV63" i="16"/>
  <c r="GU63" i="16"/>
  <c r="GN63" i="16"/>
  <c r="GI63" i="16"/>
  <c r="GG63" i="16"/>
  <c r="GD63" i="16"/>
  <c r="GE63" i="16" s="1"/>
  <c r="GC63" i="16"/>
  <c r="GB63" i="16"/>
  <c r="GA63" i="16"/>
  <c r="FT63" i="16"/>
  <c r="FO63" i="16"/>
  <c r="FM63" i="16"/>
  <c r="FJ63" i="16"/>
  <c r="FK63" i="16" s="1"/>
  <c r="FI63" i="16"/>
  <c r="FH63" i="16"/>
  <c r="FG63" i="16"/>
  <c r="EZ63" i="16"/>
  <c r="EU63" i="16"/>
  <c r="ES63" i="16"/>
  <c r="EP63" i="16"/>
  <c r="EQ63" i="16" s="1"/>
  <c r="EO63" i="16"/>
  <c r="EN63" i="16"/>
  <c r="EM63" i="16"/>
  <c r="EF63" i="16"/>
  <c r="EA63" i="16"/>
  <c r="DY63" i="16"/>
  <c r="DV63" i="16"/>
  <c r="DW63" i="16" s="1"/>
  <c r="DU63" i="16"/>
  <c r="DT63" i="16"/>
  <c r="DS63" i="16"/>
  <c r="DL63" i="16"/>
  <c r="DG63" i="16"/>
  <c r="DE63" i="16"/>
  <c r="DB63" i="16"/>
  <c r="DC63" i="16" s="1"/>
  <c r="DA63" i="16"/>
  <c r="CZ63" i="16"/>
  <c r="CY63" i="16"/>
  <c r="CR63" i="16"/>
  <c r="CM63" i="16"/>
  <c r="CK63" i="16"/>
  <c r="CH63" i="16"/>
  <c r="CI63" i="16" s="1"/>
  <c r="CG63" i="16"/>
  <c r="CF63" i="16"/>
  <c r="CE63" i="16"/>
  <c r="BX63" i="16"/>
  <c r="BS63" i="16"/>
  <c r="BQ63" i="16"/>
  <c r="BO63" i="16"/>
  <c r="BM63" i="16"/>
  <c r="BL63" i="16"/>
  <c r="BK63" i="16"/>
  <c r="BD63" i="16"/>
  <c r="AY63" i="16"/>
  <c r="AW63" i="16"/>
  <c r="AT63" i="16"/>
  <c r="AU63" i="16" s="1"/>
  <c r="AS63" i="16"/>
  <c r="AR63" i="16"/>
  <c r="AQ63" i="16"/>
  <c r="AJ63" i="16"/>
  <c r="AD63" i="16"/>
  <c r="AE63" i="16" s="1"/>
  <c r="AC63" i="16"/>
  <c r="Z63" i="16"/>
  <c r="AA63" i="16" s="1"/>
  <c r="Y63" i="16"/>
  <c r="X63" i="16"/>
  <c r="W63" i="16"/>
  <c r="P63" i="16"/>
  <c r="J63" i="16"/>
  <c r="K63" i="16" s="1"/>
  <c r="I63" i="16"/>
  <c r="F63" i="16"/>
  <c r="G63" i="16" s="1"/>
  <c r="E63" i="16"/>
  <c r="D63" i="16"/>
  <c r="C63" i="16"/>
  <c r="IB62" i="16"/>
  <c r="HW62" i="16"/>
  <c r="HU62" i="16"/>
  <c r="HR62" i="16"/>
  <c r="HS62" i="16" s="1"/>
  <c r="HQ62" i="16"/>
  <c r="HP62" i="16"/>
  <c r="HO62" i="16"/>
  <c r="HH62" i="16"/>
  <c r="HC62" i="16"/>
  <c r="HA62" i="16"/>
  <c r="GX62" i="16"/>
  <c r="GY62" i="16" s="1"/>
  <c r="GW62" i="16"/>
  <c r="GV62" i="16"/>
  <c r="GU62" i="16"/>
  <c r="GN62" i="16"/>
  <c r="GI62" i="16"/>
  <c r="GG62" i="16"/>
  <c r="GD62" i="16"/>
  <c r="GE62" i="16" s="1"/>
  <c r="GC62" i="16"/>
  <c r="GB62" i="16"/>
  <c r="GA62" i="16"/>
  <c r="FT62" i="16"/>
  <c r="FO62" i="16"/>
  <c r="FM62" i="16"/>
  <c r="FJ62" i="16"/>
  <c r="FK62" i="16" s="1"/>
  <c r="FI62" i="16"/>
  <c r="FH62" i="16"/>
  <c r="FG62" i="16"/>
  <c r="EZ62" i="16"/>
  <c r="EU62" i="16"/>
  <c r="ES62" i="16"/>
  <c r="EP62" i="16"/>
  <c r="EQ62" i="16" s="1"/>
  <c r="EO62" i="16"/>
  <c r="EN62" i="16"/>
  <c r="EM62" i="16"/>
  <c r="EF62" i="16"/>
  <c r="EA62" i="16"/>
  <c r="DY62" i="16"/>
  <c r="DV62" i="16"/>
  <c r="DU62" i="16"/>
  <c r="DT62" i="16"/>
  <c r="DS62" i="16"/>
  <c r="DL62" i="16"/>
  <c r="DG62" i="16"/>
  <c r="DE62" i="16"/>
  <c r="DB62" i="16"/>
  <c r="DC62" i="16" s="1"/>
  <c r="DA62" i="16"/>
  <c r="CZ62" i="16"/>
  <c r="CY62" i="16"/>
  <c r="CR62" i="16"/>
  <c r="CM62" i="16"/>
  <c r="CJ62" i="16"/>
  <c r="CK62" i="16" s="1"/>
  <c r="CH62" i="16"/>
  <c r="CG62" i="16"/>
  <c r="CF62" i="16"/>
  <c r="CE62" i="16"/>
  <c r="BX62" i="16"/>
  <c r="BS62" i="16"/>
  <c r="BQ62" i="16"/>
  <c r="BO62" i="16"/>
  <c r="BM62" i="16"/>
  <c r="BL62" i="16"/>
  <c r="BK62" i="16"/>
  <c r="BD62" i="16"/>
  <c r="AX62" i="16"/>
  <c r="AW62" i="16"/>
  <c r="AT62" i="16"/>
  <c r="AU62" i="16" s="1"/>
  <c r="AS62" i="16"/>
  <c r="AR62" i="16"/>
  <c r="AQ62" i="16"/>
  <c r="AJ62" i="16"/>
  <c r="AD62" i="16"/>
  <c r="AC62" i="16"/>
  <c r="Z62" i="16"/>
  <c r="AA62" i="16" s="1"/>
  <c r="Y62" i="16"/>
  <c r="X62" i="16"/>
  <c r="W62" i="16"/>
  <c r="P62" i="16"/>
  <c r="K62" i="16"/>
  <c r="I62" i="16"/>
  <c r="F62" i="16"/>
  <c r="E62" i="16"/>
  <c r="D62" i="16"/>
  <c r="C62" i="16"/>
  <c r="IB61" i="16"/>
  <c r="HV61" i="16"/>
  <c r="HU61" i="16"/>
  <c r="HS61" i="16"/>
  <c r="HQ61" i="16"/>
  <c r="HQ64" i="16" s="1"/>
  <c r="HP61" i="16"/>
  <c r="HO61" i="16"/>
  <c r="HH61" i="16"/>
  <c r="HC61" i="16"/>
  <c r="HA61" i="16"/>
  <c r="GY61" i="16"/>
  <c r="GW61" i="16"/>
  <c r="GW64" i="16" s="1"/>
  <c r="GV61" i="16"/>
  <c r="GU61" i="16"/>
  <c r="GN61" i="16"/>
  <c r="GI61" i="16"/>
  <c r="GG61" i="16"/>
  <c r="GE61" i="16"/>
  <c r="GC61" i="16"/>
  <c r="GC64" i="16" s="1"/>
  <c r="GB61" i="16"/>
  <c r="GA61" i="16"/>
  <c r="FT61" i="16"/>
  <c r="FO61" i="16"/>
  <c r="FM61" i="16"/>
  <c r="FK61" i="16"/>
  <c r="FI61" i="16"/>
  <c r="FI64" i="16" s="1"/>
  <c r="FH61" i="16"/>
  <c r="FG61" i="16"/>
  <c r="EZ61" i="16"/>
  <c r="EU61" i="16"/>
  <c r="ES61" i="16"/>
  <c r="EQ61" i="16"/>
  <c r="EO61" i="16"/>
  <c r="EN61" i="16"/>
  <c r="EM61" i="16"/>
  <c r="EF61" i="16"/>
  <c r="EA61" i="16"/>
  <c r="DY61" i="16"/>
  <c r="DW61" i="16"/>
  <c r="DU61" i="16"/>
  <c r="DT61" i="16"/>
  <c r="DS61" i="16"/>
  <c r="DL61" i="16"/>
  <c r="DG61" i="16"/>
  <c r="DD61" i="16"/>
  <c r="DB61" i="16"/>
  <c r="DA61" i="16"/>
  <c r="CZ61" i="16"/>
  <c r="CY61" i="16"/>
  <c r="CR61" i="16"/>
  <c r="CM61" i="16"/>
  <c r="CJ61" i="16"/>
  <c r="CI61" i="16"/>
  <c r="CG61" i="16"/>
  <c r="CF61" i="16"/>
  <c r="CE61" i="16"/>
  <c r="BX61" i="16"/>
  <c r="BS61" i="16"/>
  <c r="BQ61" i="16"/>
  <c r="BO61" i="16"/>
  <c r="BM61" i="16"/>
  <c r="BL61" i="16"/>
  <c r="BK61" i="16"/>
  <c r="BD61" i="16"/>
  <c r="AY61" i="16"/>
  <c r="AW61" i="16"/>
  <c r="AT61" i="16"/>
  <c r="AS61" i="16"/>
  <c r="AR61" i="16"/>
  <c r="AQ61" i="16"/>
  <c r="AJ61" i="16"/>
  <c r="AE61" i="16"/>
  <c r="AB61" i="16"/>
  <c r="AC61" i="16" s="1"/>
  <c r="Z61" i="16"/>
  <c r="Y61" i="16"/>
  <c r="X61" i="16"/>
  <c r="W61" i="16"/>
  <c r="P61" i="16"/>
  <c r="J61" i="16"/>
  <c r="K61" i="16" s="1"/>
  <c r="I61" i="16"/>
  <c r="G61" i="16"/>
  <c r="E61" i="16"/>
  <c r="D61" i="16"/>
  <c r="C61" i="16"/>
  <c r="IB60" i="16"/>
  <c r="IB64" i="16" s="1"/>
  <c r="HZ60" i="16"/>
  <c r="HY60" i="16"/>
  <c r="HW60" i="16"/>
  <c r="HU60" i="16"/>
  <c r="HU64" i="16" s="1"/>
  <c r="HR60" i="16"/>
  <c r="HH60" i="16"/>
  <c r="HH64" i="16" s="1"/>
  <c r="HF60" i="16"/>
  <c r="HE60" i="16"/>
  <c r="HC60" i="16"/>
  <c r="HC64" i="16" s="1"/>
  <c r="HA60" i="16"/>
  <c r="HA64" i="16" s="1"/>
  <c r="GX60" i="16"/>
  <c r="GN60" i="16"/>
  <c r="GN64" i="16" s="1"/>
  <c r="GL60" i="16"/>
  <c r="GK60" i="16"/>
  <c r="GI60" i="16"/>
  <c r="GI64" i="16" s="1"/>
  <c r="GG60" i="16"/>
  <c r="GG64" i="16" s="1"/>
  <c r="GD60" i="16"/>
  <c r="FT60" i="16"/>
  <c r="FT64" i="16" s="1"/>
  <c r="FR60" i="16"/>
  <c r="FQ60" i="16"/>
  <c r="FO60" i="16"/>
  <c r="FO64" i="16" s="1"/>
  <c r="FM60" i="16"/>
  <c r="FM64" i="16" s="1"/>
  <c r="FJ60" i="16"/>
  <c r="EZ60" i="16"/>
  <c r="EZ64" i="16" s="1"/>
  <c r="EU60" i="16"/>
  <c r="EU64" i="16" s="1"/>
  <c r="ES60" i="16"/>
  <c r="ES64" i="16" s="1"/>
  <c r="EP60" i="16"/>
  <c r="EO60" i="16"/>
  <c r="EO64" i="16" s="1"/>
  <c r="EN60" i="16"/>
  <c r="EM60" i="16"/>
  <c r="EF60" i="16"/>
  <c r="EF64" i="16" s="1"/>
  <c r="EA60" i="16"/>
  <c r="EA64" i="16" s="1"/>
  <c r="DY60" i="16"/>
  <c r="DY64" i="16" s="1"/>
  <c r="DW60" i="16"/>
  <c r="DU60" i="16"/>
  <c r="DU64" i="16" s="1"/>
  <c r="DT60" i="16"/>
  <c r="DS60" i="16"/>
  <c r="DL60" i="16"/>
  <c r="DL64" i="16" s="1"/>
  <c r="DG60" i="16"/>
  <c r="DG64" i="16" s="1"/>
  <c r="DE60" i="16"/>
  <c r="DC60" i="16"/>
  <c r="DA60" i="16"/>
  <c r="DA64" i="16" s="1"/>
  <c r="CZ60" i="16"/>
  <c r="CY60" i="16"/>
  <c r="CR60" i="16"/>
  <c r="CR64" i="16" s="1"/>
  <c r="CM60" i="16"/>
  <c r="CM64" i="16" s="1"/>
  <c r="CK60" i="16"/>
  <c r="CI60" i="16"/>
  <c r="CG60" i="16"/>
  <c r="CG64" i="16" s="1"/>
  <c r="CF60" i="16"/>
  <c r="CE60" i="16"/>
  <c r="BX60" i="16"/>
  <c r="BX64" i="16" s="1"/>
  <c r="BS60" i="16"/>
  <c r="BS64" i="16" s="1"/>
  <c r="BQ60" i="16"/>
  <c r="BQ64" i="16" s="1"/>
  <c r="BO60" i="16"/>
  <c r="BO64" i="16" s="1"/>
  <c r="BM60" i="16"/>
  <c r="BM64" i="16" s="1"/>
  <c r="BL60" i="16"/>
  <c r="BK60" i="16"/>
  <c r="BD60" i="16"/>
  <c r="BD64" i="16" s="1"/>
  <c r="AY60" i="16"/>
  <c r="AW60" i="16"/>
  <c r="AW64" i="16" s="1"/>
  <c r="AU60" i="16"/>
  <c r="AS60" i="16"/>
  <c r="AS64" i="16" s="1"/>
  <c r="AR60" i="16"/>
  <c r="AQ60" i="16"/>
  <c r="AJ60" i="16"/>
  <c r="AJ64" i="16" s="1"/>
  <c r="AE60" i="16"/>
  <c r="AB60" i="16"/>
  <c r="AA60" i="16"/>
  <c r="Y60" i="16"/>
  <c r="Y64" i="16" s="1"/>
  <c r="X60" i="16"/>
  <c r="W60" i="16"/>
  <c r="P60" i="16"/>
  <c r="P64" i="16" s="1"/>
  <c r="J60" i="16"/>
  <c r="I60" i="16"/>
  <c r="I64" i="16" s="1"/>
  <c r="G60" i="16"/>
  <c r="E60" i="16"/>
  <c r="E64" i="16" s="1"/>
  <c r="D60" i="16"/>
  <c r="C60" i="16"/>
  <c r="IE59" i="16"/>
  <c r="ID59" i="16"/>
  <c r="HX59" i="16"/>
  <c r="HV59" i="16"/>
  <c r="HT59" i="16"/>
  <c r="HR59" i="16"/>
  <c r="HQ59" i="16"/>
  <c r="HP59" i="16"/>
  <c r="HO59" i="16"/>
  <c r="HK59" i="16"/>
  <c r="HJ59" i="16"/>
  <c r="HD59" i="16"/>
  <c r="HB59" i="16"/>
  <c r="GZ59" i="16"/>
  <c r="GX59" i="16"/>
  <c r="GW59" i="16"/>
  <c r="GV59" i="16"/>
  <c r="GU59" i="16"/>
  <c r="GQ59" i="16"/>
  <c r="GP59" i="16"/>
  <c r="GJ59" i="16"/>
  <c r="GH59" i="16"/>
  <c r="GF59" i="16"/>
  <c r="GD59" i="16"/>
  <c r="GC59" i="16"/>
  <c r="GB59" i="16"/>
  <c r="GA59" i="16"/>
  <c r="FW59" i="16"/>
  <c r="FV59" i="16"/>
  <c r="FP59" i="16"/>
  <c r="FN59" i="16"/>
  <c r="FL59" i="16"/>
  <c r="FJ59" i="16"/>
  <c r="FI59" i="16"/>
  <c r="FH59" i="16"/>
  <c r="FG59" i="16"/>
  <c r="FC59" i="16"/>
  <c r="FB59" i="16"/>
  <c r="EV59" i="16"/>
  <c r="ET59" i="16"/>
  <c r="ER59" i="16"/>
  <c r="EP59" i="16"/>
  <c r="EO59" i="16"/>
  <c r="EN59" i="16"/>
  <c r="EM59" i="16"/>
  <c r="EI59" i="16"/>
  <c r="EH59" i="16"/>
  <c r="EB59" i="16"/>
  <c r="DZ59" i="16"/>
  <c r="DX59" i="16"/>
  <c r="DV59" i="16"/>
  <c r="DU59" i="16"/>
  <c r="DT59" i="16"/>
  <c r="DS59" i="16"/>
  <c r="DO59" i="16"/>
  <c r="DN59" i="16"/>
  <c r="DH59" i="16"/>
  <c r="DF59" i="16"/>
  <c r="DD59" i="16"/>
  <c r="DB59" i="16"/>
  <c r="DA59" i="16"/>
  <c r="CZ59" i="16"/>
  <c r="CY59" i="16"/>
  <c r="CU59" i="16"/>
  <c r="CT59" i="16"/>
  <c r="CN59" i="16"/>
  <c r="CL59" i="16"/>
  <c r="CJ59" i="16"/>
  <c r="CH59" i="16"/>
  <c r="CG59" i="16"/>
  <c r="CF59" i="16"/>
  <c r="CE59" i="16"/>
  <c r="CA59" i="16"/>
  <c r="BZ59" i="16"/>
  <c r="BT59" i="16"/>
  <c r="BR59" i="16"/>
  <c r="BP59" i="16"/>
  <c r="BN59" i="16"/>
  <c r="BM59" i="16"/>
  <c r="BL59" i="16"/>
  <c r="BK59" i="16"/>
  <c r="BG59" i="16"/>
  <c r="BF59" i="16"/>
  <c r="AZ59" i="16"/>
  <c r="AX59" i="16"/>
  <c r="AV59" i="16"/>
  <c r="AT59" i="16"/>
  <c r="AS59" i="16"/>
  <c r="AR59" i="16"/>
  <c r="AQ59" i="16"/>
  <c r="AM59" i="16"/>
  <c r="AL59" i="16"/>
  <c r="AF59" i="16"/>
  <c r="AD59" i="16"/>
  <c r="AB59" i="16"/>
  <c r="Z59" i="16"/>
  <c r="Y59" i="16"/>
  <c r="X59" i="16"/>
  <c r="W59" i="16"/>
  <c r="S59" i="16"/>
  <c r="R59" i="16"/>
  <c r="L59" i="16"/>
  <c r="J59" i="16"/>
  <c r="H59" i="16"/>
  <c r="F59" i="16"/>
  <c r="E59" i="16"/>
  <c r="D59" i="16"/>
  <c r="C59" i="16"/>
  <c r="IC58" i="16"/>
  <c r="IB58" i="16"/>
  <c r="IA58" i="16"/>
  <c r="HZ58" i="16"/>
  <c r="HY58" i="16"/>
  <c r="HW58" i="16"/>
  <c r="HU58" i="16"/>
  <c r="HS58" i="16"/>
  <c r="HI58" i="16"/>
  <c r="HI59" i="16" s="1"/>
  <c r="HH58" i="16"/>
  <c r="HG58" i="16"/>
  <c r="HF58" i="16"/>
  <c r="HE58" i="16"/>
  <c r="HC58" i="16"/>
  <c r="HA58" i="16"/>
  <c r="GY58" i="16"/>
  <c r="GO58" i="16"/>
  <c r="GN58" i="16"/>
  <c r="GM58" i="16"/>
  <c r="GL58" i="16"/>
  <c r="GK58" i="16"/>
  <c r="GI58" i="16"/>
  <c r="GG58" i="16"/>
  <c r="GE58" i="16"/>
  <c r="FU58" i="16"/>
  <c r="FT58" i="16"/>
  <c r="FS58" i="16"/>
  <c r="FR58" i="16"/>
  <c r="FQ58" i="16"/>
  <c r="FO58" i="16"/>
  <c r="FM58" i="16"/>
  <c r="FK58" i="16"/>
  <c r="FA58" i="16"/>
  <c r="EZ58" i="16"/>
  <c r="EY58" i="16"/>
  <c r="EX58" i="16"/>
  <c r="EW58" i="16"/>
  <c r="EU58" i="16"/>
  <c r="ES58" i="16"/>
  <c r="EQ58" i="16"/>
  <c r="EG58" i="16"/>
  <c r="EF58" i="16"/>
  <c r="EE58" i="16"/>
  <c r="ED58" i="16"/>
  <c r="EC58" i="16"/>
  <c r="EA58" i="16"/>
  <c r="DY58" i="16"/>
  <c r="DW58" i="16"/>
  <c r="DM58" i="16"/>
  <c r="DL58" i="16"/>
  <c r="DK58" i="16"/>
  <c r="DJ58" i="16"/>
  <c r="DI58" i="16"/>
  <c r="DG58" i="16"/>
  <c r="DE58" i="16"/>
  <c r="DC58" i="16"/>
  <c r="CS58" i="16"/>
  <c r="CR58" i="16"/>
  <c r="CQ58" i="16"/>
  <c r="CP58" i="16"/>
  <c r="CO58" i="16"/>
  <c r="CM58" i="16"/>
  <c r="CK58" i="16"/>
  <c r="CI58" i="16"/>
  <c r="BY58" i="16"/>
  <c r="BX58" i="16"/>
  <c r="BW58" i="16"/>
  <c r="BV58" i="16"/>
  <c r="BU58" i="16"/>
  <c r="BS58" i="16"/>
  <c r="BQ58" i="16"/>
  <c r="BO58" i="16"/>
  <c r="BE58" i="16"/>
  <c r="BD58" i="16"/>
  <c r="BC58" i="16"/>
  <c r="BB58" i="16"/>
  <c r="BA58" i="16"/>
  <c r="AY58" i="16"/>
  <c r="AW58" i="16"/>
  <c r="AU58" i="16"/>
  <c r="AK58" i="16"/>
  <c r="AJ58" i="16"/>
  <c r="AI58" i="16"/>
  <c r="AH58" i="16"/>
  <c r="AG58" i="16"/>
  <c r="AE58" i="16"/>
  <c r="AC58" i="16"/>
  <c r="AA58" i="16"/>
  <c r="Q58" i="16"/>
  <c r="P58" i="16"/>
  <c r="O58" i="16"/>
  <c r="N58" i="16"/>
  <c r="M58" i="16"/>
  <c r="K58" i="16"/>
  <c r="I58" i="16"/>
  <c r="G58" i="16"/>
  <c r="IC57" i="16"/>
  <c r="IC59" i="16" s="1"/>
  <c r="IB57" i="16"/>
  <c r="IB59" i="16" s="1"/>
  <c r="IA57" i="16"/>
  <c r="IA59" i="16" s="1"/>
  <c r="HZ57" i="16"/>
  <c r="HZ59" i="16" s="1"/>
  <c r="HY57" i="16"/>
  <c r="HY59" i="16" s="1"/>
  <c r="HW57" i="16"/>
  <c r="HW59" i="16" s="1"/>
  <c r="HU57" i="16"/>
  <c r="HU59" i="16" s="1"/>
  <c r="HS57" i="16"/>
  <c r="HS59" i="16" s="1"/>
  <c r="HH57" i="16"/>
  <c r="HH59" i="16" s="1"/>
  <c r="HG57" i="16"/>
  <c r="HG59" i="16" s="1"/>
  <c r="HF57" i="16"/>
  <c r="HF59" i="16" s="1"/>
  <c r="HE57" i="16"/>
  <c r="HE59" i="16" s="1"/>
  <c r="HC57" i="16"/>
  <c r="HC59" i="16" s="1"/>
  <c r="HA57" i="16"/>
  <c r="HA59" i="16" s="1"/>
  <c r="GY57" i="16"/>
  <c r="GY59" i="16" s="1"/>
  <c r="GO57" i="16"/>
  <c r="GO59" i="16" s="1"/>
  <c r="GN57" i="16"/>
  <c r="GN59" i="16" s="1"/>
  <c r="GM57" i="16"/>
  <c r="GM59" i="16" s="1"/>
  <c r="GL57" i="16"/>
  <c r="GL59" i="16" s="1"/>
  <c r="GK57" i="16"/>
  <c r="GK59" i="16" s="1"/>
  <c r="GI57" i="16"/>
  <c r="GI59" i="16" s="1"/>
  <c r="GG57" i="16"/>
  <c r="GG59" i="16" s="1"/>
  <c r="GE57" i="16"/>
  <c r="GE59" i="16" s="1"/>
  <c r="FU57" i="16"/>
  <c r="FU59" i="16" s="1"/>
  <c r="FT57" i="16"/>
  <c r="FT59" i="16" s="1"/>
  <c r="FS57" i="16"/>
  <c r="FS59" i="16" s="1"/>
  <c r="FR57" i="16"/>
  <c r="FR59" i="16" s="1"/>
  <c r="FQ57" i="16"/>
  <c r="FQ59" i="16" s="1"/>
  <c r="FO57" i="16"/>
  <c r="FO59" i="16" s="1"/>
  <c r="FM57" i="16"/>
  <c r="FM59" i="16" s="1"/>
  <c r="FK57" i="16"/>
  <c r="FK59" i="16" s="1"/>
  <c r="FA57" i="16"/>
  <c r="FA59" i="16" s="1"/>
  <c r="EZ57" i="16"/>
  <c r="EZ59" i="16" s="1"/>
  <c r="EY57" i="16"/>
  <c r="EY59" i="16" s="1"/>
  <c r="EX57" i="16"/>
  <c r="EX59" i="16" s="1"/>
  <c r="EW57" i="16"/>
  <c r="EW59" i="16" s="1"/>
  <c r="EU57" i="16"/>
  <c r="EU59" i="16" s="1"/>
  <c r="ES57" i="16"/>
  <c r="ES59" i="16" s="1"/>
  <c r="EQ57" i="16"/>
  <c r="EQ59" i="16" s="1"/>
  <c r="EG57" i="16"/>
  <c r="EG59" i="16" s="1"/>
  <c r="EF57" i="16"/>
  <c r="EF59" i="16" s="1"/>
  <c r="EE57" i="16"/>
  <c r="EE59" i="16" s="1"/>
  <c r="ED57" i="16"/>
  <c r="ED59" i="16" s="1"/>
  <c r="EC57" i="16"/>
  <c r="EC59" i="16" s="1"/>
  <c r="EA57" i="16"/>
  <c r="EA59" i="16" s="1"/>
  <c r="DY57" i="16"/>
  <c r="DY59" i="16" s="1"/>
  <c r="DW57" i="16"/>
  <c r="DW59" i="16" s="1"/>
  <c r="DM57" i="16"/>
  <c r="DM59" i="16" s="1"/>
  <c r="DL57" i="16"/>
  <c r="DL59" i="16" s="1"/>
  <c r="DK57" i="16"/>
  <c r="DK59" i="16" s="1"/>
  <c r="DJ57" i="16"/>
  <c r="DJ59" i="16" s="1"/>
  <c r="DI57" i="16"/>
  <c r="DI59" i="16" s="1"/>
  <c r="DG57" i="16"/>
  <c r="DG59" i="16" s="1"/>
  <c r="DE57" i="16"/>
  <c r="DE59" i="16" s="1"/>
  <c r="DC57" i="16"/>
  <c r="DC59" i="16" s="1"/>
  <c r="CS57" i="16"/>
  <c r="CS59" i="16" s="1"/>
  <c r="CR57" i="16"/>
  <c r="CR59" i="16" s="1"/>
  <c r="CQ57" i="16"/>
  <c r="CQ59" i="16" s="1"/>
  <c r="CP57" i="16"/>
  <c r="CP59" i="16" s="1"/>
  <c r="CO57" i="16"/>
  <c r="CO59" i="16" s="1"/>
  <c r="CM57" i="16"/>
  <c r="CM59" i="16" s="1"/>
  <c r="CK57" i="16"/>
  <c r="CK59" i="16" s="1"/>
  <c r="CI57" i="16"/>
  <c r="CI59" i="16" s="1"/>
  <c r="BY57" i="16"/>
  <c r="BY59" i="16" s="1"/>
  <c r="BX57" i="16"/>
  <c r="BX59" i="16" s="1"/>
  <c r="BW57" i="16"/>
  <c r="BW59" i="16" s="1"/>
  <c r="BV57" i="16"/>
  <c r="BV59" i="16" s="1"/>
  <c r="BU57" i="16"/>
  <c r="BU59" i="16" s="1"/>
  <c r="BS57" i="16"/>
  <c r="BS59" i="16" s="1"/>
  <c r="BQ57" i="16"/>
  <c r="BQ59" i="16" s="1"/>
  <c r="BO57" i="16"/>
  <c r="BO59" i="16" s="1"/>
  <c r="BE57" i="16"/>
  <c r="BE59" i="16" s="1"/>
  <c r="BD57" i="16"/>
  <c r="BD59" i="16" s="1"/>
  <c r="BC57" i="16"/>
  <c r="BC59" i="16" s="1"/>
  <c r="BB57" i="16"/>
  <c r="BB59" i="16" s="1"/>
  <c r="BA57" i="16"/>
  <c r="BA59" i="16" s="1"/>
  <c r="AY57" i="16"/>
  <c r="AY59" i="16" s="1"/>
  <c r="AW57" i="16"/>
  <c r="AW59" i="16" s="1"/>
  <c r="AU57" i="16"/>
  <c r="AU59" i="16" s="1"/>
  <c r="AK57" i="16"/>
  <c r="AK59" i="16" s="1"/>
  <c r="AJ57" i="16"/>
  <c r="AJ59" i="16" s="1"/>
  <c r="AI57" i="16"/>
  <c r="AI59" i="16" s="1"/>
  <c r="AH57" i="16"/>
  <c r="AH59" i="16" s="1"/>
  <c r="AG57" i="16"/>
  <c r="AG59" i="16" s="1"/>
  <c r="AE57" i="16"/>
  <c r="AE59" i="16" s="1"/>
  <c r="AC57" i="16"/>
  <c r="AC59" i="16" s="1"/>
  <c r="AA57" i="16"/>
  <c r="AA59" i="16" s="1"/>
  <c r="Q57" i="16"/>
  <c r="Q59" i="16" s="1"/>
  <c r="P57" i="16"/>
  <c r="P59" i="16" s="1"/>
  <c r="O57" i="16"/>
  <c r="O59" i="16" s="1"/>
  <c r="N57" i="16"/>
  <c r="N59" i="16" s="1"/>
  <c r="M57" i="16"/>
  <c r="M59" i="16" s="1"/>
  <c r="K57" i="16"/>
  <c r="K59" i="16" s="1"/>
  <c r="I57" i="16"/>
  <c r="I59" i="16" s="1"/>
  <c r="G57" i="16"/>
  <c r="G59" i="16" s="1"/>
  <c r="IE56" i="16"/>
  <c r="ID56" i="16"/>
  <c r="HX56" i="16"/>
  <c r="HV56" i="16"/>
  <c r="HT56" i="16"/>
  <c r="HR56" i="16"/>
  <c r="HQ56" i="16"/>
  <c r="HP56" i="16"/>
  <c r="HO56" i="16"/>
  <c r="HK56" i="16"/>
  <c r="HJ56" i="16"/>
  <c r="HD56" i="16"/>
  <c r="HB56" i="16"/>
  <c r="GZ56" i="16"/>
  <c r="GX56" i="16"/>
  <c r="GW56" i="16"/>
  <c r="GV56" i="16"/>
  <c r="GU56" i="16"/>
  <c r="GQ56" i="16"/>
  <c r="GP56" i="16"/>
  <c r="GJ56" i="16"/>
  <c r="GH56" i="16"/>
  <c r="GF56" i="16"/>
  <c r="GD56" i="16"/>
  <c r="GC56" i="16"/>
  <c r="GB56" i="16"/>
  <c r="GA56" i="16"/>
  <c r="FW56" i="16"/>
  <c r="FV56" i="16"/>
  <c r="FP56" i="16"/>
  <c r="FN56" i="16"/>
  <c r="FL56" i="16"/>
  <c r="FJ56" i="16"/>
  <c r="FI56" i="16"/>
  <c r="FH56" i="16"/>
  <c r="FG56" i="16"/>
  <c r="FC56" i="16"/>
  <c r="FB56" i="16"/>
  <c r="EV56" i="16"/>
  <c r="ET56" i="16"/>
  <c r="ER56" i="16"/>
  <c r="EP56" i="16"/>
  <c r="EO56" i="16"/>
  <c r="EN56" i="16"/>
  <c r="EM56" i="16"/>
  <c r="EI56" i="16"/>
  <c r="EH56" i="16"/>
  <c r="EB56" i="16"/>
  <c r="DZ56" i="16"/>
  <c r="DX56" i="16"/>
  <c r="DV56" i="16"/>
  <c r="DU56" i="16"/>
  <c r="DT56" i="16"/>
  <c r="DS56" i="16"/>
  <c r="DO56" i="16"/>
  <c r="DN56" i="16"/>
  <c r="DH56" i="16"/>
  <c r="DF56" i="16"/>
  <c r="DD56" i="16"/>
  <c r="DB56" i="16"/>
  <c r="DA56" i="16"/>
  <c r="CZ56" i="16"/>
  <c r="CY56" i="16"/>
  <c r="CU56" i="16"/>
  <c r="CT56" i="16"/>
  <c r="CN56" i="16"/>
  <c r="CL56" i="16"/>
  <c r="CJ56" i="16"/>
  <c r="CH56" i="16"/>
  <c r="CG56" i="16"/>
  <c r="CF56" i="16"/>
  <c r="CE56" i="16"/>
  <c r="CA56" i="16"/>
  <c r="BZ56" i="16"/>
  <c r="BT56" i="16"/>
  <c r="BR56" i="16"/>
  <c r="BP56" i="16"/>
  <c r="BN56" i="16"/>
  <c r="BM56" i="16"/>
  <c r="BL56" i="16"/>
  <c r="BK56" i="16"/>
  <c r="BG56" i="16"/>
  <c r="BF56" i="16"/>
  <c r="AZ56" i="16"/>
  <c r="AX56" i="16"/>
  <c r="AV56" i="16"/>
  <c r="AT56" i="16"/>
  <c r="AS56" i="16"/>
  <c r="AR56" i="16"/>
  <c r="AQ56" i="16"/>
  <c r="AM56" i="16"/>
  <c r="AL56" i="16"/>
  <c r="AF56" i="16"/>
  <c r="AD56" i="16"/>
  <c r="AB56" i="16"/>
  <c r="Z56" i="16"/>
  <c r="Y56" i="16"/>
  <c r="X56" i="16"/>
  <c r="W56" i="16"/>
  <c r="S56" i="16"/>
  <c r="R56" i="16"/>
  <c r="L56" i="16"/>
  <c r="J56" i="16"/>
  <c r="H56" i="16"/>
  <c r="F56" i="16"/>
  <c r="E56" i="16"/>
  <c r="D56" i="16"/>
  <c r="C56" i="16"/>
  <c r="IC55" i="16"/>
  <c r="IB55" i="16"/>
  <c r="IA55" i="16"/>
  <c r="HZ55" i="16"/>
  <c r="HY55" i="16"/>
  <c r="HW55" i="16"/>
  <c r="HU55" i="16"/>
  <c r="HS55" i="16"/>
  <c r="HI55" i="16"/>
  <c r="HH55" i="16"/>
  <c r="HG55" i="16"/>
  <c r="HF55" i="16"/>
  <c r="HE55" i="16"/>
  <c r="HC55" i="16"/>
  <c r="HA55" i="16"/>
  <c r="GY55" i="16"/>
  <c r="GO55" i="16"/>
  <c r="GN55" i="16"/>
  <c r="GM55" i="16"/>
  <c r="GL55" i="16"/>
  <c r="GK55" i="16"/>
  <c r="GI55" i="16"/>
  <c r="GG55" i="16"/>
  <c r="GE55" i="16"/>
  <c r="FU55" i="16"/>
  <c r="FT55" i="16"/>
  <c r="FS55" i="16"/>
  <c r="FR55" i="16"/>
  <c r="FQ55" i="16"/>
  <c r="FO55" i="16"/>
  <c r="FM55" i="16"/>
  <c r="FK55" i="16"/>
  <c r="FA55" i="16"/>
  <c r="EZ55" i="16"/>
  <c r="EY55" i="16"/>
  <c r="EX55" i="16"/>
  <c r="EW55" i="16"/>
  <c r="EU55" i="16"/>
  <c r="ES55" i="16"/>
  <c r="EQ55" i="16"/>
  <c r="EG55" i="16"/>
  <c r="EF55" i="16"/>
  <c r="EE55" i="16"/>
  <c r="ED55" i="16"/>
  <c r="EC55" i="16"/>
  <c r="EA55" i="16"/>
  <c r="DY55" i="16"/>
  <c r="DW55" i="16"/>
  <c r="DM55" i="16"/>
  <c r="DL55" i="16"/>
  <c r="DK55" i="16"/>
  <c r="DJ55" i="16"/>
  <c r="DI55" i="16"/>
  <c r="DG55" i="16"/>
  <c r="DE55" i="16"/>
  <c r="DC55" i="16"/>
  <c r="CS55" i="16"/>
  <c r="CR55" i="16"/>
  <c r="CQ55" i="16"/>
  <c r="CP55" i="16"/>
  <c r="CO55" i="16"/>
  <c r="CM55" i="16"/>
  <c r="CK55" i="16"/>
  <c r="CI55" i="16"/>
  <c r="BY55" i="16"/>
  <c r="BX55" i="16"/>
  <c r="BW55" i="16"/>
  <c r="BV55" i="16"/>
  <c r="BU55" i="16"/>
  <c r="BS55" i="16"/>
  <c r="BQ55" i="16"/>
  <c r="BO55" i="16"/>
  <c r="BE55" i="16"/>
  <c r="BD55" i="16"/>
  <c r="BC55" i="16"/>
  <c r="BB55" i="16"/>
  <c r="BA55" i="16"/>
  <c r="AY55" i="16"/>
  <c r="AW55" i="16"/>
  <c r="AU55" i="16"/>
  <c r="AK55" i="16"/>
  <c r="AJ55" i="16"/>
  <c r="AI55" i="16"/>
  <c r="AH55" i="16"/>
  <c r="AG55" i="16"/>
  <c r="AE55" i="16"/>
  <c r="AC55" i="16"/>
  <c r="AA55" i="16"/>
  <c r="Q55" i="16"/>
  <c r="P55" i="16"/>
  <c r="O55" i="16"/>
  <c r="N55" i="16"/>
  <c r="M55" i="16"/>
  <c r="K55" i="16"/>
  <c r="I55" i="16"/>
  <c r="G55" i="16"/>
  <c r="IC54" i="16"/>
  <c r="IB54" i="16"/>
  <c r="IA54" i="16"/>
  <c r="HZ54" i="16"/>
  <c r="HY54" i="16"/>
  <c r="HW54" i="16"/>
  <c r="HU54" i="16"/>
  <c r="HS54" i="16"/>
  <c r="HI54" i="16"/>
  <c r="HH54" i="16"/>
  <c r="HG54" i="16"/>
  <c r="HF54" i="16"/>
  <c r="HE54" i="16"/>
  <c r="HC54" i="16"/>
  <c r="HC56" i="16" s="1"/>
  <c r="HA54" i="16"/>
  <c r="GY54" i="16"/>
  <c r="GO54" i="16"/>
  <c r="GN54" i="16"/>
  <c r="GM54" i="16"/>
  <c r="GL54" i="16"/>
  <c r="GK54" i="16"/>
  <c r="GI54" i="16"/>
  <c r="GG54" i="16"/>
  <c r="GE54" i="16"/>
  <c r="FU54" i="16"/>
  <c r="FT54" i="16"/>
  <c r="FS54" i="16"/>
  <c r="FR54" i="16"/>
  <c r="FQ54" i="16"/>
  <c r="FO54" i="16"/>
  <c r="FM54" i="16"/>
  <c r="FK54" i="16"/>
  <c r="FA54" i="16"/>
  <c r="EZ54" i="16"/>
  <c r="EY54" i="16"/>
  <c r="EX54" i="16"/>
  <c r="EW54" i="16"/>
  <c r="EU54" i="16"/>
  <c r="ES54" i="16"/>
  <c r="EQ54" i="16"/>
  <c r="EG54" i="16"/>
  <c r="EF54" i="16"/>
  <c r="EE54" i="16"/>
  <c r="ED54" i="16"/>
  <c r="EC54" i="16"/>
  <c r="EA54" i="16"/>
  <c r="DY54" i="16"/>
  <c r="DW54" i="16"/>
  <c r="DM54" i="16"/>
  <c r="DL54" i="16"/>
  <c r="DK54" i="16"/>
  <c r="DJ54" i="16"/>
  <c r="DI54" i="16"/>
  <c r="DG54" i="16"/>
  <c r="DE54" i="16"/>
  <c r="DC54" i="16"/>
  <c r="CS54" i="16"/>
  <c r="CR54" i="16"/>
  <c r="CQ54" i="16"/>
  <c r="CP54" i="16"/>
  <c r="CO54" i="16"/>
  <c r="CM54" i="16"/>
  <c r="CK54" i="16"/>
  <c r="CI54" i="16"/>
  <c r="BY54" i="16"/>
  <c r="BX54" i="16"/>
  <c r="BW54" i="16"/>
  <c r="BV54" i="16"/>
  <c r="BU54" i="16"/>
  <c r="BS54" i="16"/>
  <c r="BQ54" i="16"/>
  <c r="BO54" i="16"/>
  <c r="BE54" i="16"/>
  <c r="BD54" i="16"/>
  <c r="BC54" i="16"/>
  <c r="BB54" i="16"/>
  <c r="BA54" i="16"/>
  <c r="AY54" i="16"/>
  <c r="AW54" i="16"/>
  <c r="AU54" i="16"/>
  <c r="AK54" i="16"/>
  <c r="AJ54" i="16"/>
  <c r="AI54" i="16"/>
  <c r="AH54" i="16"/>
  <c r="AG54" i="16"/>
  <c r="AE54" i="16"/>
  <c r="AC54" i="16"/>
  <c r="AA54" i="16"/>
  <c r="Q54" i="16"/>
  <c r="P54" i="16"/>
  <c r="O54" i="16"/>
  <c r="N54" i="16"/>
  <c r="M54" i="16"/>
  <c r="K54" i="16"/>
  <c r="I54" i="16"/>
  <c r="G54" i="16"/>
  <c r="IC53" i="16"/>
  <c r="IC56" i="16" s="1"/>
  <c r="IB53" i="16"/>
  <c r="IB56" i="16" s="1"/>
  <c r="IA53" i="16"/>
  <c r="IA56" i="16" s="1"/>
  <c r="HZ53" i="16"/>
  <c r="HZ56" i="16" s="1"/>
  <c r="HY53" i="16"/>
  <c r="HY56" i="16" s="1"/>
  <c r="HW53" i="16"/>
  <c r="HW56" i="16" s="1"/>
  <c r="HU53" i="16"/>
  <c r="HU56" i="16" s="1"/>
  <c r="HS53" i="16"/>
  <c r="HS56" i="16" s="1"/>
  <c r="HI53" i="16"/>
  <c r="HI56" i="16" s="1"/>
  <c r="HH53" i="16"/>
  <c r="HH56" i="16" s="1"/>
  <c r="HG53" i="16"/>
  <c r="HG56" i="16" s="1"/>
  <c r="HF53" i="16"/>
  <c r="HF56" i="16" s="1"/>
  <c r="HE53" i="16"/>
  <c r="HE56" i="16" s="1"/>
  <c r="HC53" i="16"/>
  <c r="HA53" i="16"/>
  <c r="HA56" i="16" s="1"/>
  <c r="GY53" i="16"/>
  <c r="GY56" i="16" s="1"/>
  <c r="GO53" i="16"/>
  <c r="GO56" i="16" s="1"/>
  <c r="GN53" i="16"/>
  <c r="GN56" i="16" s="1"/>
  <c r="GM53" i="16"/>
  <c r="GM56" i="16" s="1"/>
  <c r="GL53" i="16"/>
  <c r="GL56" i="16" s="1"/>
  <c r="GK53" i="16"/>
  <c r="GK56" i="16" s="1"/>
  <c r="GI53" i="16"/>
  <c r="GI56" i="16" s="1"/>
  <c r="GG53" i="16"/>
  <c r="GG56" i="16" s="1"/>
  <c r="GE53" i="16"/>
  <c r="GE56" i="16" s="1"/>
  <c r="FU53" i="16"/>
  <c r="FU56" i="16" s="1"/>
  <c r="FT53" i="16"/>
  <c r="FT56" i="16" s="1"/>
  <c r="FS53" i="16"/>
  <c r="FS56" i="16" s="1"/>
  <c r="FR53" i="16"/>
  <c r="FR56" i="16" s="1"/>
  <c r="FQ53" i="16"/>
  <c r="FQ56" i="16" s="1"/>
  <c r="FO53" i="16"/>
  <c r="FO56" i="16" s="1"/>
  <c r="FM53" i="16"/>
  <c r="FM56" i="16" s="1"/>
  <c r="FK53" i="16"/>
  <c r="FK56" i="16" s="1"/>
  <c r="FA53" i="16"/>
  <c r="FA56" i="16" s="1"/>
  <c r="EZ53" i="16"/>
  <c r="EZ56" i="16" s="1"/>
  <c r="EY53" i="16"/>
  <c r="EY56" i="16" s="1"/>
  <c r="EX53" i="16"/>
  <c r="EX56" i="16" s="1"/>
  <c r="EW53" i="16"/>
  <c r="EW56" i="16" s="1"/>
  <c r="EU53" i="16"/>
  <c r="EU56" i="16" s="1"/>
  <c r="ES53" i="16"/>
  <c r="ES56" i="16" s="1"/>
  <c r="EQ53" i="16"/>
  <c r="EQ56" i="16" s="1"/>
  <c r="EG53" i="16"/>
  <c r="EG56" i="16" s="1"/>
  <c r="EF53" i="16"/>
  <c r="EF56" i="16" s="1"/>
  <c r="EE53" i="16"/>
  <c r="EE56" i="16" s="1"/>
  <c r="ED53" i="16"/>
  <c r="ED56" i="16" s="1"/>
  <c r="EC53" i="16"/>
  <c r="EC56" i="16" s="1"/>
  <c r="EA53" i="16"/>
  <c r="EA56" i="16" s="1"/>
  <c r="DY53" i="16"/>
  <c r="DY56" i="16" s="1"/>
  <c r="DW53" i="16"/>
  <c r="DW56" i="16" s="1"/>
  <c r="DM53" i="16"/>
  <c r="DM56" i="16" s="1"/>
  <c r="DL53" i="16"/>
  <c r="DL56" i="16" s="1"/>
  <c r="DK53" i="16"/>
  <c r="DK56" i="16" s="1"/>
  <c r="DJ53" i="16"/>
  <c r="DJ56" i="16" s="1"/>
  <c r="DI53" i="16"/>
  <c r="DI56" i="16" s="1"/>
  <c r="DG53" i="16"/>
  <c r="DG56" i="16" s="1"/>
  <c r="DE53" i="16"/>
  <c r="DE56" i="16" s="1"/>
  <c r="DC53" i="16"/>
  <c r="DC56" i="16" s="1"/>
  <c r="CS53" i="16"/>
  <c r="CS56" i="16" s="1"/>
  <c r="CR53" i="16"/>
  <c r="CR56" i="16" s="1"/>
  <c r="CQ53" i="16"/>
  <c r="CQ56" i="16" s="1"/>
  <c r="CP53" i="16"/>
  <c r="CP56" i="16" s="1"/>
  <c r="CO53" i="16"/>
  <c r="CO56" i="16" s="1"/>
  <c r="CM53" i="16"/>
  <c r="CM56" i="16" s="1"/>
  <c r="CK53" i="16"/>
  <c r="CK56" i="16" s="1"/>
  <c r="CI53" i="16"/>
  <c r="CI56" i="16" s="1"/>
  <c r="BY53" i="16"/>
  <c r="BY56" i="16" s="1"/>
  <c r="BX53" i="16"/>
  <c r="BX56" i="16" s="1"/>
  <c r="BW53" i="16"/>
  <c r="BW56" i="16" s="1"/>
  <c r="BV53" i="16"/>
  <c r="BV56" i="16" s="1"/>
  <c r="BU53" i="16"/>
  <c r="BU56" i="16" s="1"/>
  <c r="BS53" i="16"/>
  <c r="BS56" i="16" s="1"/>
  <c r="BQ53" i="16"/>
  <c r="BQ56" i="16" s="1"/>
  <c r="BO53" i="16"/>
  <c r="BO56" i="16" s="1"/>
  <c r="BE53" i="16"/>
  <c r="BE56" i="16" s="1"/>
  <c r="BD53" i="16"/>
  <c r="BD56" i="16" s="1"/>
  <c r="BC53" i="16"/>
  <c r="BC56" i="16" s="1"/>
  <c r="BB53" i="16"/>
  <c r="BB56" i="16" s="1"/>
  <c r="BA53" i="16"/>
  <c r="BA56" i="16" s="1"/>
  <c r="AY53" i="16"/>
  <c r="AY56" i="16" s="1"/>
  <c r="AW53" i="16"/>
  <c r="AW56" i="16" s="1"/>
  <c r="AU53" i="16"/>
  <c r="AU56" i="16" s="1"/>
  <c r="AK53" i="16"/>
  <c r="AK56" i="16" s="1"/>
  <c r="AJ53" i="16"/>
  <c r="AJ56" i="16" s="1"/>
  <c r="AI53" i="16"/>
  <c r="AI56" i="16" s="1"/>
  <c r="AH53" i="16"/>
  <c r="AH56" i="16" s="1"/>
  <c r="AG53" i="16"/>
  <c r="AG56" i="16" s="1"/>
  <c r="AE53" i="16"/>
  <c r="AE56" i="16" s="1"/>
  <c r="AC53" i="16"/>
  <c r="AC56" i="16" s="1"/>
  <c r="AA53" i="16"/>
  <c r="AA56" i="16" s="1"/>
  <c r="Q53" i="16"/>
  <c r="Q56" i="16" s="1"/>
  <c r="P53" i="16"/>
  <c r="P56" i="16" s="1"/>
  <c r="O53" i="16"/>
  <c r="O56" i="16" s="1"/>
  <c r="N53" i="16"/>
  <c r="N56" i="16" s="1"/>
  <c r="M53" i="16"/>
  <c r="M56" i="16" s="1"/>
  <c r="K53" i="16"/>
  <c r="K56" i="16" s="1"/>
  <c r="I53" i="16"/>
  <c r="I56" i="16" s="1"/>
  <c r="G53" i="16"/>
  <c r="G56" i="16" s="1"/>
  <c r="IE52" i="16"/>
  <c r="ID52" i="16"/>
  <c r="HX52" i="16"/>
  <c r="HV52" i="16"/>
  <c r="HT52" i="16"/>
  <c r="HR52" i="16"/>
  <c r="HQ52" i="16"/>
  <c r="HP52" i="16"/>
  <c r="HO52" i="16"/>
  <c r="HK52" i="16"/>
  <c r="HJ52" i="16"/>
  <c r="HD52" i="16"/>
  <c r="HB52" i="16"/>
  <c r="GZ52" i="16"/>
  <c r="GX52" i="16"/>
  <c r="GW52" i="16"/>
  <c r="GV52" i="16"/>
  <c r="GU52" i="16"/>
  <c r="GQ52" i="16"/>
  <c r="GP52" i="16"/>
  <c r="GJ52" i="16"/>
  <c r="GH52" i="16"/>
  <c r="GF52" i="16"/>
  <c r="GD52" i="16"/>
  <c r="GC52" i="16"/>
  <c r="GB52" i="16"/>
  <c r="GA52" i="16"/>
  <c r="FW52" i="16"/>
  <c r="FV52" i="16"/>
  <c r="FP52" i="16"/>
  <c r="FN52" i="16"/>
  <c r="FL52" i="16"/>
  <c r="FJ52" i="16"/>
  <c r="FI52" i="16"/>
  <c r="FH52" i="16"/>
  <c r="FG52" i="16"/>
  <c r="FC52" i="16"/>
  <c r="FB52" i="16"/>
  <c r="EV52" i="16"/>
  <c r="ET52" i="16"/>
  <c r="ER52" i="16"/>
  <c r="EP52" i="16"/>
  <c r="EO52" i="16"/>
  <c r="EN52" i="16"/>
  <c r="EM52" i="16"/>
  <c r="EI52" i="16"/>
  <c r="EH52" i="16"/>
  <c r="EB52" i="16"/>
  <c r="DZ52" i="16"/>
  <c r="DX52" i="16"/>
  <c r="DV52" i="16"/>
  <c r="DU52" i="16"/>
  <c r="DT52" i="16"/>
  <c r="DS52" i="16"/>
  <c r="DO52" i="16"/>
  <c r="DN52" i="16"/>
  <c r="DH52" i="16"/>
  <c r="DF52" i="16"/>
  <c r="DD52" i="16"/>
  <c r="DB52" i="16"/>
  <c r="DA52" i="16"/>
  <c r="CZ52" i="16"/>
  <c r="CY52" i="16"/>
  <c r="CU52" i="16"/>
  <c r="CT52" i="16"/>
  <c r="CN52" i="16"/>
  <c r="CL52" i="16"/>
  <c r="CJ52" i="16"/>
  <c r="CH52" i="16"/>
  <c r="CG52" i="16"/>
  <c r="CF52" i="16"/>
  <c r="CE52" i="16"/>
  <c r="CA52" i="16"/>
  <c r="BZ52" i="16"/>
  <c r="BT52" i="16"/>
  <c r="BR52" i="16"/>
  <c r="BP52" i="16"/>
  <c r="BN52" i="16"/>
  <c r="BM52" i="16"/>
  <c r="BL52" i="16"/>
  <c r="BK52" i="16"/>
  <c r="BG52" i="16"/>
  <c r="BF52" i="16"/>
  <c r="AZ52" i="16"/>
  <c r="AX52" i="16"/>
  <c r="AV52" i="16"/>
  <c r="AT52" i="16"/>
  <c r="AS52" i="16"/>
  <c r="AR52" i="16"/>
  <c r="AQ52" i="16"/>
  <c r="AM52" i="16"/>
  <c r="AL52" i="16"/>
  <c r="AF52" i="16"/>
  <c r="AD52" i="16"/>
  <c r="AB52" i="16"/>
  <c r="Z52" i="16"/>
  <c r="Y52" i="16"/>
  <c r="X52" i="16"/>
  <c r="W52" i="16"/>
  <c r="S52" i="16"/>
  <c r="R52" i="16"/>
  <c r="L52" i="16"/>
  <c r="J52" i="16"/>
  <c r="H52" i="16"/>
  <c r="F52" i="16"/>
  <c r="E52" i="16"/>
  <c r="D52" i="16"/>
  <c r="C52" i="16"/>
  <c r="IC51" i="16"/>
  <c r="IB51" i="16"/>
  <c r="IA51" i="16"/>
  <c r="HZ51" i="16"/>
  <c r="HY51" i="16"/>
  <c r="HW51" i="16"/>
  <c r="HU51" i="16"/>
  <c r="HS51" i="16"/>
  <c r="HI51" i="16"/>
  <c r="HH51" i="16"/>
  <c r="HG51" i="16"/>
  <c r="HF51" i="16"/>
  <c r="HE51" i="16"/>
  <c r="HC51" i="16"/>
  <c r="HA51" i="16"/>
  <c r="GY51" i="16"/>
  <c r="GO51" i="16"/>
  <c r="GN51" i="16"/>
  <c r="GM51" i="16"/>
  <c r="GL51" i="16"/>
  <c r="GK51" i="16"/>
  <c r="GI51" i="16"/>
  <c r="GG51" i="16"/>
  <c r="GE51" i="16"/>
  <c r="FU51" i="16"/>
  <c r="FT51" i="16"/>
  <c r="FS51" i="16"/>
  <c r="FR51" i="16"/>
  <c r="FQ51" i="16"/>
  <c r="FO51" i="16"/>
  <c r="FM51" i="16"/>
  <c r="FK51" i="16"/>
  <c r="FA51" i="16"/>
  <c r="EZ51" i="16"/>
  <c r="EY51" i="16"/>
  <c r="EX51" i="16"/>
  <c r="EW51" i="16"/>
  <c r="EU51" i="16"/>
  <c r="ES51" i="16"/>
  <c r="EQ51" i="16"/>
  <c r="EG51" i="16"/>
  <c r="EF51" i="16"/>
  <c r="EE51" i="16"/>
  <c r="ED51" i="16"/>
  <c r="EC51" i="16"/>
  <c r="EA51" i="16"/>
  <c r="DY51" i="16"/>
  <c r="DW51" i="16"/>
  <c r="DM51" i="16"/>
  <c r="DL51" i="16"/>
  <c r="DK51" i="16"/>
  <c r="DJ51" i="16"/>
  <c r="DI51" i="16"/>
  <c r="DG51" i="16"/>
  <c r="DE51" i="16"/>
  <c r="DC51" i="16"/>
  <c r="CS51" i="16"/>
  <c r="CR51" i="16"/>
  <c r="CQ51" i="16"/>
  <c r="CP51" i="16"/>
  <c r="CO51" i="16"/>
  <c r="CM51" i="16"/>
  <c r="CK51" i="16"/>
  <c r="CI51" i="16"/>
  <c r="BY51" i="16"/>
  <c r="BX51" i="16"/>
  <c r="BW51" i="16"/>
  <c r="BV51" i="16"/>
  <c r="BU51" i="16"/>
  <c r="BS51" i="16"/>
  <c r="BQ51" i="16"/>
  <c r="BO51" i="16"/>
  <c r="BE51" i="16"/>
  <c r="BD51" i="16"/>
  <c r="BC51" i="16"/>
  <c r="BB51" i="16"/>
  <c r="BA51" i="16"/>
  <c r="AY51" i="16"/>
  <c r="AW51" i="16"/>
  <c r="AU51" i="16"/>
  <c r="AK51" i="16"/>
  <c r="AJ51" i="16"/>
  <c r="AI51" i="16"/>
  <c r="AH51" i="16"/>
  <c r="AG51" i="16"/>
  <c r="AE51" i="16"/>
  <c r="AC51" i="16"/>
  <c r="AA51" i="16"/>
  <c r="Q51" i="16"/>
  <c r="P51" i="16"/>
  <c r="O51" i="16"/>
  <c r="N51" i="16"/>
  <c r="M51" i="16"/>
  <c r="K51" i="16"/>
  <c r="I51" i="16"/>
  <c r="G51" i="16"/>
  <c r="IC50" i="16"/>
  <c r="IC52" i="16" s="1"/>
  <c r="IB50" i="16"/>
  <c r="IB52" i="16" s="1"/>
  <c r="IA50" i="16"/>
  <c r="IA52" i="16" s="1"/>
  <c r="HZ50" i="16"/>
  <c r="HZ52" i="16" s="1"/>
  <c r="HY50" i="16"/>
  <c r="HY52" i="16" s="1"/>
  <c r="HW50" i="16"/>
  <c r="HW52" i="16" s="1"/>
  <c r="HU50" i="16"/>
  <c r="HU52" i="16" s="1"/>
  <c r="HS50" i="16"/>
  <c r="HS52" i="16" s="1"/>
  <c r="HI50" i="16"/>
  <c r="HI52" i="16" s="1"/>
  <c r="HH50" i="16"/>
  <c r="HH52" i="16" s="1"/>
  <c r="HG50" i="16"/>
  <c r="HG52" i="16" s="1"/>
  <c r="HF50" i="16"/>
  <c r="HF52" i="16" s="1"/>
  <c r="HE50" i="16"/>
  <c r="HE52" i="16" s="1"/>
  <c r="HC50" i="16"/>
  <c r="HC52" i="16" s="1"/>
  <c r="HA50" i="16"/>
  <c r="HA52" i="16" s="1"/>
  <c r="GY50" i="16"/>
  <c r="GY52" i="16" s="1"/>
  <c r="GO50" i="16"/>
  <c r="GO52" i="16" s="1"/>
  <c r="GN50" i="16"/>
  <c r="GN52" i="16" s="1"/>
  <c r="GM50" i="16"/>
  <c r="GM52" i="16" s="1"/>
  <c r="GL50" i="16"/>
  <c r="GL52" i="16" s="1"/>
  <c r="GK50" i="16"/>
  <c r="GK52" i="16" s="1"/>
  <c r="GI50" i="16"/>
  <c r="GI52" i="16" s="1"/>
  <c r="GG50" i="16"/>
  <c r="GG52" i="16" s="1"/>
  <c r="GE50" i="16"/>
  <c r="GE52" i="16" s="1"/>
  <c r="FU50" i="16"/>
  <c r="FU52" i="16" s="1"/>
  <c r="FT50" i="16"/>
  <c r="FT52" i="16" s="1"/>
  <c r="FS50" i="16"/>
  <c r="FS52" i="16" s="1"/>
  <c r="FR50" i="16"/>
  <c r="FR52" i="16" s="1"/>
  <c r="FQ50" i="16"/>
  <c r="FQ52" i="16" s="1"/>
  <c r="FO50" i="16"/>
  <c r="FO52" i="16" s="1"/>
  <c r="FM50" i="16"/>
  <c r="FM52" i="16" s="1"/>
  <c r="FK50" i="16"/>
  <c r="FK52" i="16" s="1"/>
  <c r="FA50" i="16"/>
  <c r="FA52" i="16" s="1"/>
  <c r="EZ50" i="16"/>
  <c r="EZ52" i="16" s="1"/>
  <c r="EY50" i="16"/>
  <c r="EY52" i="16" s="1"/>
  <c r="EX50" i="16"/>
  <c r="EX52" i="16" s="1"/>
  <c r="EW50" i="16"/>
  <c r="EW52" i="16" s="1"/>
  <c r="EU50" i="16"/>
  <c r="EU52" i="16" s="1"/>
  <c r="ES50" i="16"/>
  <c r="ES52" i="16" s="1"/>
  <c r="EQ50" i="16"/>
  <c r="EQ52" i="16" s="1"/>
  <c r="EG50" i="16"/>
  <c r="EG52" i="16" s="1"/>
  <c r="EF50" i="16"/>
  <c r="EF52" i="16" s="1"/>
  <c r="EE50" i="16"/>
  <c r="EE52" i="16" s="1"/>
  <c r="ED50" i="16"/>
  <c r="ED52" i="16" s="1"/>
  <c r="EC50" i="16"/>
  <c r="EC52" i="16" s="1"/>
  <c r="EA50" i="16"/>
  <c r="EA52" i="16" s="1"/>
  <c r="DY50" i="16"/>
  <c r="DY52" i="16" s="1"/>
  <c r="DW50" i="16"/>
  <c r="DW52" i="16" s="1"/>
  <c r="DM50" i="16"/>
  <c r="DM52" i="16" s="1"/>
  <c r="DL50" i="16"/>
  <c r="DL52" i="16" s="1"/>
  <c r="DK50" i="16"/>
  <c r="DK52" i="16" s="1"/>
  <c r="DJ50" i="16"/>
  <c r="DJ52" i="16" s="1"/>
  <c r="DI50" i="16"/>
  <c r="DI52" i="16" s="1"/>
  <c r="DG50" i="16"/>
  <c r="DG52" i="16" s="1"/>
  <c r="DE50" i="16"/>
  <c r="DE52" i="16" s="1"/>
  <c r="DC50" i="16"/>
  <c r="DC52" i="16" s="1"/>
  <c r="CS50" i="16"/>
  <c r="CS52" i="16" s="1"/>
  <c r="CR50" i="16"/>
  <c r="CR52" i="16" s="1"/>
  <c r="CQ50" i="16"/>
  <c r="CQ52" i="16" s="1"/>
  <c r="CP50" i="16"/>
  <c r="CP52" i="16" s="1"/>
  <c r="CO50" i="16"/>
  <c r="CO52" i="16" s="1"/>
  <c r="CM50" i="16"/>
  <c r="CM52" i="16" s="1"/>
  <c r="CK50" i="16"/>
  <c r="CK52" i="16" s="1"/>
  <c r="CI50" i="16"/>
  <c r="CI52" i="16" s="1"/>
  <c r="BY50" i="16"/>
  <c r="BY52" i="16" s="1"/>
  <c r="BX50" i="16"/>
  <c r="BX52" i="16" s="1"/>
  <c r="BW50" i="16"/>
  <c r="BW52" i="16" s="1"/>
  <c r="BV50" i="16"/>
  <c r="BV52" i="16" s="1"/>
  <c r="BU50" i="16"/>
  <c r="BU52" i="16" s="1"/>
  <c r="BS50" i="16"/>
  <c r="BS52" i="16" s="1"/>
  <c r="BQ50" i="16"/>
  <c r="BQ52" i="16" s="1"/>
  <c r="BO50" i="16"/>
  <c r="BO52" i="16" s="1"/>
  <c r="BE50" i="16"/>
  <c r="BE52" i="16" s="1"/>
  <c r="BD50" i="16"/>
  <c r="BD52" i="16" s="1"/>
  <c r="BC50" i="16"/>
  <c r="BC52" i="16" s="1"/>
  <c r="BB50" i="16"/>
  <c r="BB52" i="16" s="1"/>
  <c r="BA50" i="16"/>
  <c r="BA52" i="16" s="1"/>
  <c r="AY50" i="16"/>
  <c r="AY52" i="16" s="1"/>
  <c r="AW50" i="16"/>
  <c r="AW52" i="16" s="1"/>
  <c r="AU50" i="16"/>
  <c r="AU52" i="16" s="1"/>
  <c r="AK50" i="16"/>
  <c r="AK52" i="16" s="1"/>
  <c r="AJ50" i="16"/>
  <c r="AJ52" i="16" s="1"/>
  <c r="AI50" i="16"/>
  <c r="AI52" i="16" s="1"/>
  <c r="AH50" i="16"/>
  <c r="AH52" i="16" s="1"/>
  <c r="AG50" i="16"/>
  <c r="AG52" i="16" s="1"/>
  <c r="AE50" i="16"/>
  <c r="AE52" i="16" s="1"/>
  <c r="AC50" i="16"/>
  <c r="AC52" i="16" s="1"/>
  <c r="AA50" i="16"/>
  <c r="AA52" i="16" s="1"/>
  <c r="Q50" i="16"/>
  <c r="Q52" i="16" s="1"/>
  <c r="P50" i="16"/>
  <c r="P52" i="16" s="1"/>
  <c r="O50" i="16"/>
  <c r="O52" i="16" s="1"/>
  <c r="N50" i="16"/>
  <c r="N52" i="16" s="1"/>
  <c r="M50" i="16"/>
  <c r="M52" i="16" s="1"/>
  <c r="K50" i="16"/>
  <c r="K52" i="16" s="1"/>
  <c r="I50" i="16"/>
  <c r="I52" i="16" s="1"/>
  <c r="G50" i="16"/>
  <c r="G52" i="16" s="1"/>
  <c r="IE49" i="16"/>
  <c r="ID49" i="16"/>
  <c r="HX49" i="16"/>
  <c r="HV49" i="16"/>
  <c r="HT49" i="16"/>
  <c r="HR49" i="16"/>
  <c r="HQ49" i="16"/>
  <c r="HP49" i="16"/>
  <c r="HO49" i="16"/>
  <c r="HK49" i="16"/>
  <c r="HJ49" i="16"/>
  <c r="HD49" i="16"/>
  <c r="HB49" i="16"/>
  <c r="GZ49" i="16"/>
  <c r="GX49" i="16"/>
  <c r="GW49" i="16"/>
  <c r="GV49" i="16"/>
  <c r="GU49" i="16"/>
  <c r="GQ49" i="16"/>
  <c r="GP49" i="16"/>
  <c r="GJ49" i="16"/>
  <c r="GH49" i="16"/>
  <c r="GF49" i="16"/>
  <c r="GD49" i="16"/>
  <c r="GC49" i="16"/>
  <c r="GB49" i="16"/>
  <c r="GA49" i="16"/>
  <c r="FW49" i="16"/>
  <c r="FV49" i="16"/>
  <c r="FP49" i="16"/>
  <c r="FN49" i="16"/>
  <c r="FL49" i="16"/>
  <c r="FJ49" i="16"/>
  <c r="FI49" i="16"/>
  <c r="FH49" i="16"/>
  <c r="FG49" i="16"/>
  <c r="FC49" i="16"/>
  <c r="FB49" i="16"/>
  <c r="EV49" i="16"/>
  <c r="ET49" i="16"/>
  <c r="ER49" i="16"/>
  <c r="EP49" i="16"/>
  <c r="EO49" i="16"/>
  <c r="EN49" i="16"/>
  <c r="EM49" i="16"/>
  <c r="EI49" i="16"/>
  <c r="EH49" i="16"/>
  <c r="EB49" i="16"/>
  <c r="DZ49" i="16"/>
  <c r="DX49" i="16"/>
  <c r="DV49" i="16"/>
  <c r="DU49" i="16"/>
  <c r="DT49" i="16"/>
  <c r="DS49" i="16"/>
  <c r="DO49" i="16"/>
  <c r="DN49" i="16"/>
  <c r="DH49" i="16"/>
  <c r="DF49" i="16"/>
  <c r="DD49" i="16"/>
  <c r="DB49" i="16"/>
  <c r="DA49" i="16"/>
  <c r="CZ49" i="16"/>
  <c r="CY49" i="16"/>
  <c r="CU49" i="16"/>
  <c r="CT49" i="16"/>
  <c r="CN49" i="16"/>
  <c r="CL49" i="16"/>
  <c r="CJ49" i="16"/>
  <c r="CH49" i="16"/>
  <c r="CG49" i="16"/>
  <c r="CF49" i="16"/>
  <c r="CE49" i="16"/>
  <c r="CA49" i="16"/>
  <c r="BZ49" i="16"/>
  <c r="BT49" i="16"/>
  <c r="BR49" i="16"/>
  <c r="BP49" i="16"/>
  <c r="BN49" i="16"/>
  <c r="BM49" i="16"/>
  <c r="BL49" i="16"/>
  <c r="BK49" i="16"/>
  <c r="BG49" i="16"/>
  <c r="BF49" i="16"/>
  <c r="AZ49" i="16"/>
  <c r="AX49" i="16"/>
  <c r="AV49" i="16"/>
  <c r="AT49" i="16"/>
  <c r="AS49" i="16"/>
  <c r="AR49" i="16"/>
  <c r="AQ49" i="16"/>
  <c r="AM49" i="16"/>
  <c r="AL49" i="16"/>
  <c r="AF49" i="16"/>
  <c r="AD49" i="16"/>
  <c r="AB49" i="16"/>
  <c r="Z49" i="16"/>
  <c r="Y49" i="16"/>
  <c r="X49" i="16"/>
  <c r="W49" i="16"/>
  <c r="S49" i="16"/>
  <c r="R49" i="16"/>
  <c r="L49" i="16"/>
  <c r="J49" i="16"/>
  <c r="H49" i="16"/>
  <c r="F49" i="16"/>
  <c r="E49" i="16"/>
  <c r="D49" i="16"/>
  <c r="C49" i="16"/>
  <c r="IC48" i="16"/>
  <c r="IB48" i="16"/>
  <c r="IA48" i="16"/>
  <c r="HZ48" i="16"/>
  <c r="HY48" i="16"/>
  <c r="HW48" i="16"/>
  <c r="HU48" i="16"/>
  <c r="HS48" i="16"/>
  <c r="HI48" i="16"/>
  <c r="HH48" i="16"/>
  <c r="HG48" i="16"/>
  <c r="HF48" i="16"/>
  <c r="HE48" i="16"/>
  <c r="HC48" i="16"/>
  <c r="HA48" i="16"/>
  <c r="GY48" i="16"/>
  <c r="GO48" i="16"/>
  <c r="GN48" i="16"/>
  <c r="GM48" i="16"/>
  <c r="GL48" i="16"/>
  <c r="GK48" i="16"/>
  <c r="GI48" i="16"/>
  <c r="GG48" i="16"/>
  <c r="GE48" i="16"/>
  <c r="FU48" i="16"/>
  <c r="FT48" i="16"/>
  <c r="FS48" i="16"/>
  <c r="FR48" i="16"/>
  <c r="FQ48" i="16"/>
  <c r="FO48" i="16"/>
  <c r="FM48" i="16"/>
  <c r="FK48" i="16"/>
  <c r="FA48" i="16"/>
  <c r="EZ48" i="16"/>
  <c r="EY48" i="16"/>
  <c r="EX48" i="16"/>
  <c r="EW48" i="16"/>
  <c r="EU48" i="16"/>
  <c r="ES48" i="16"/>
  <c r="EQ48" i="16"/>
  <c r="EG48" i="16"/>
  <c r="EF48" i="16"/>
  <c r="EE48" i="16"/>
  <c r="ED48" i="16"/>
  <c r="EC48" i="16"/>
  <c r="EA48" i="16"/>
  <c r="DY48" i="16"/>
  <c r="DW48" i="16"/>
  <c r="DM48" i="16"/>
  <c r="DL48" i="16"/>
  <c r="DK48" i="16"/>
  <c r="DJ48" i="16"/>
  <c r="DI48" i="16"/>
  <c r="DG48" i="16"/>
  <c r="DE48" i="16"/>
  <c r="DC48" i="16"/>
  <c r="CS48" i="16"/>
  <c r="CR48" i="16"/>
  <c r="CQ48" i="16"/>
  <c r="CP48" i="16"/>
  <c r="CO48" i="16"/>
  <c r="CM48" i="16"/>
  <c r="CK48" i="16"/>
  <c r="CI48" i="16"/>
  <c r="BY48" i="16"/>
  <c r="BX48" i="16"/>
  <c r="BW48" i="16"/>
  <c r="BV48" i="16"/>
  <c r="BU48" i="16"/>
  <c r="BS48" i="16"/>
  <c r="BQ48" i="16"/>
  <c r="BO48" i="16"/>
  <c r="BE48" i="16"/>
  <c r="BD48" i="16"/>
  <c r="BC48" i="16"/>
  <c r="BB48" i="16"/>
  <c r="BA48" i="16"/>
  <c r="AY48" i="16"/>
  <c r="AW48" i="16"/>
  <c r="AU48" i="16"/>
  <c r="AK48" i="16"/>
  <c r="AJ48" i="16"/>
  <c r="AI48" i="16"/>
  <c r="AH48" i="16"/>
  <c r="AG48" i="16"/>
  <c r="AE48" i="16"/>
  <c r="AC48" i="16"/>
  <c r="AA48" i="16"/>
  <c r="Q48" i="16"/>
  <c r="P48" i="16"/>
  <c r="O48" i="16"/>
  <c r="N48" i="16"/>
  <c r="M48" i="16"/>
  <c r="K48" i="16"/>
  <c r="I48" i="16"/>
  <c r="G48" i="16"/>
  <c r="IC47" i="16"/>
  <c r="IC49" i="16" s="1"/>
  <c r="IB47" i="16"/>
  <c r="IB49" i="16" s="1"/>
  <c r="IA47" i="16"/>
  <c r="IA49" i="16" s="1"/>
  <c r="HZ47" i="16"/>
  <c r="HZ49" i="16" s="1"/>
  <c r="HY47" i="16"/>
  <c r="HY49" i="16" s="1"/>
  <c r="HW47" i="16"/>
  <c r="HW49" i="16" s="1"/>
  <c r="HU47" i="16"/>
  <c r="HU49" i="16" s="1"/>
  <c r="HS47" i="16"/>
  <c r="HS49" i="16" s="1"/>
  <c r="HI47" i="16"/>
  <c r="HI49" i="16" s="1"/>
  <c r="HH47" i="16"/>
  <c r="HH49" i="16" s="1"/>
  <c r="HG47" i="16"/>
  <c r="HG49" i="16" s="1"/>
  <c r="HF47" i="16"/>
  <c r="HF49" i="16" s="1"/>
  <c r="HE47" i="16"/>
  <c r="HE49" i="16" s="1"/>
  <c r="HC47" i="16"/>
  <c r="HC49" i="16" s="1"/>
  <c r="HA47" i="16"/>
  <c r="HA49" i="16" s="1"/>
  <c r="GY47" i="16"/>
  <c r="GY49" i="16" s="1"/>
  <c r="GO47" i="16"/>
  <c r="GO49" i="16" s="1"/>
  <c r="GN47" i="16"/>
  <c r="GN49" i="16" s="1"/>
  <c r="GM47" i="16"/>
  <c r="GM49" i="16" s="1"/>
  <c r="GL47" i="16"/>
  <c r="GL49" i="16" s="1"/>
  <c r="GK47" i="16"/>
  <c r="GK49" i="16" s="1"/>
  <c r="GI47" i="16"/>
  <c r="GI49" i="16" s="1"/>
  <c r="GG47" i="16"/>
  <c r="GG49" i="16" s="1"/>
  <c r="GE47" i="16"/>
  <c r="GE49" i="16" s="1"/>
  <c r="FU47" i="16"/>
  <c r="FU49" i="16" s="1"/>
  <c r="FT47" i="16"/>
  <c r="FT49" i="16" s="1"/>
  <c r="FS47" i="16"/>
  <c r="FS49" i="16" s="1"/>
  <c r="FR47" i="16"/>
  <c r="FR49" i="16" s="1"/>
  <c r="FQ47" i="16"/>
  <c r="FQ49" i="16" s="1"/>
  <c r="FO47" i="16"/>
  <c r="FO49" i="16" s="1"/>
  <c r="FM47" i="16"/>
  <c r="FM49" i="16" s="1"/>
  <c r="FK47" i="16"/>
  <c r="FK49" i="16" s="1"/>
  <c r="FA47" i="16"/>
  <c r="FA49" i="16" s="1"/>
  <c r="EZ47" i="16"/>
  <c r="EZ49" i="16" s="1"/>
  <c r="EY47" i="16"/>
  <c r="EY49" i="16" s="1"/>
  <c r="EX47" i="16"/>
  <c r="EX49" i="16" s="1"/>
  <c r="EW47" i="16"/>
  <c r="EW49" i="16" s="1"/>
  <c r="EU47" i="16"/>
  <c r="EU49" i="16" s="1"/>
  <c r="ES47" i="16"/>
  <c r="ES49" i="16" s="1"/>
  <c r="EQ47" i="16"/>
  <c r="EQ49" i="16" s="1"/>
  <c r="EG47" i="16"/>
  <c r="EG49" i="16" s="1"/>
  <c r="EF47" i="16"/>
  <c r="EF49" i="16" s="1"/>
  <c r="EE47" i="16"/>
  <c r="EE49" i="16" s="1"/>
  <c r="ED47" i="16"/>
  <c r="ED49" i="16" s="1"/>
  <c r="EC47" i="16"/>
  <c r="EC49" i="16" s="1"/>
  <c r="EA47" i="16"/>
  <c r="EA49" i="16" s="1"/>
  <c r="DY47" i="16"/>
  <c r="DY49" i="16" s="1"/>
  <c r="DW47" i="16"/>
  <c r="DW49" i="16" s="1"/>
  <c r="DM47" i="16"/>
  <c r="DM49" i="16" s="1"/>
  <c r="DL47" i="16"/>
  <c r="DL49" i="16" s="1"/>
  <c r="DK47" i="16"/>
  <c r="DK49" i="16" s="1"/>
  <c r="DJ47" i="16"/>
  <c r="DJ49" i="16" s="1"/>
  <c r="DI47" i="16"/>
  <c r="DI49" i="16" s="1"/>
  <c r="DG47" i="16"/>
  <c r="DG49" i="16" s="1"/>
  <c r="DE47" i="16"/>
  <c r="DE49" i="16" s="1"/>
  <c r="DC47" i="16"/>
  <c r="DC49" i="16" s="1"/>
  <c r="CS47" i="16"/>
  <c r="CS49" i="16" s="1"/>
  <c r="CR47" i="16"/>
  <c r="CR49" i="16" s="1"/>
  <c r="CQ47" i="16"/>
  <c r="CQ49" i="16" s="1"/>
  <c r="CP47" i="16"/>
  <c r="CP49" i="16" s="1"/>
  <c r="CO47" i="16"/>
  <c r="CO49" i="16" s="1"/>
  <c r="CM47" i="16"/>
  <c r="CM49" i="16" s="1"/>
  <c r="CK47" i="16"/>
  <c r="CK49" i="16" s="1"/>
  <c r="CI47" i="16"/>
  <c r="CI49" i="16" s="1"/>
  <c r="BY47" i="16"/>
  <c r="BY49" i="16" s="1"/>
  <c r="BX47" i="16"/>
  <c r="BX49" i="16" s="1"/>
  <c r="BW47" i="16"/>
  <c r="BW49" i="16" s="1"/>
  <c r="BV47" i="16"/>
  <c r="BV49" i="16" s="1"/>
  <c r="BU47" i="16"/>
  <c r="BU49" i="16" s="1"/>
  <c r="BS47" i="16"/>
  <c r="BS49" i="16" s="1"/>
  <c r="BQ47" i="16"/>
  <c r="BQ49" i="16" s="1"/>
  <c r="BO47" i="16"/>
  <c r="BO49" i="16" s="1"/>
  <c r="BE47" i="16"/>
  <c r="BE49" i="16" s="1"/>
  <c r="BD47" i="16"/>
  <c r="BD49" i="16" s="1"/>
  <c r="BC47" i="16"/>
  <c r="BC49" i="16" s="1"/>
  <c r="BB47" i="16"/>
  <c r="BB49" i="16" s="1"/>
  <c r="BA47" i="16"/>
  <c r="BA49" i="16" s="1"/>
  <c r="AY47" i="16"/>
  <c r="AY49" i="16" s="1"/>
  <c r="AW47" i="16"/>
  <c r="AW49" i="16" s="1"/>
  <c r="AU47" i="16"/>
  <c r="AU49" i="16" s="1"/>
  <c r="AK47" i="16"/>
  <c r="AK49" i="16" s="1"/>
  <c r="AJ47" i="16"/>
  <c r="AJ49" i="16" s="1"/>
  <c r="AI47" i="16"/>
  <c r="AI49" i="16" s="1"/>
  <c r="AH47" i="16"/>
  <c r="AH49" i="16" s="1"/>
  <c r="AG47" i="16"/>
  <c r="AG49" i="16" s="1"/>
  <c r="AE47" i="16"/>
  <c r="AE49" i="16" s="1"/>
  <c r="AC47" i="16"/>
  <c r="AC49" i="16" s="1"/>
  <c r="AA47" i="16"/>
  <c r="AA49" i="16" s="1"/>
  <c r="Q47" i="16"/>
  <c r="Q49" i="16" s="1"/>
  <c r="P47" i="16"/>
  <c r="P49" i="16" s="1"/>
  <c r="O47" i="16"/>
  <c r="O49" i="16" s="1"/>
  <c r="N47" i="16"/>
  <c r="N49" i="16" s="1"/>
  <c r="M47" i="16"/>
  <c r="M49" i="16" s="1"/>
  <c r="K47" i="16"/>
  <c r="K49" i="16" s="1"/>
  <c r="I47" i="16"/>
  <c r="I49" i="16" s="1"/>
  <c r="G47" i="16"/>
  <c r="G49" i="16" s="1"/>
  <c r="IE46" i="16"/>
  <c r="ID46" i="16"/>
  <c r="HX46" i="16"/>
  <c r="HV46" i="16"/>
  <c r="HT46" i="16"/>
  <c r="HR46" i="16"/>
  <c r="HQ46" i="16"/>
  <c r="HP46" i="16"/>
  <c r="HO46" i="16"/>
  <c r="HK46" i="16"/>
  <c r="HJ46" i="16"/>
  <c r="HD46" i="16"/>
  <c r="HB46" i="16"/>
  <c r="GZ46" i="16"/>
  <c r="GX46" i="16"/>
  <c r="GW46" i="16"/>
  <c r="GV46" i="16"/>
  <c r="GU46" i="16"/>
  <c r="GQ46" i="16"/>
  <c r="GP46" i="16"/>
  <c r="GJ46" i="16"/>
  <c r="GH46" i="16"/>
  <c r="GF46" i="16"/>
  <c r="GD46" i="16"/>
  <c r="GC46" i="16"/>
  <c r="GB46" i="16"/>
  <c r="GA46" i="16"/>
  <c r="FW46" i="16"/>
  <c r="FV46" i="16"/>
  <c r="FP46" i="16"/>
  <c r="FN46" i="16"/>
  <c r="FL46" i="16"/>
  <c r="FJ46" i="16"/>
  <c r="FI46" i="16"/>
  <c r="FH46" i="16"/>
  <c r="FG46" i="16"/>
  <c r="FC46" i="16"/>
  <c r="FB46" i="16"/>
  <c r="EV46" i="16"/>
  <c r="ET46" i="16"/>
  <c r="ER46" i="16"/>
  <c r="EP46" i="16"/>
  <c r="EO46" i="16"/>
  <c r="EN46" i="16"/>
  <c r="EM46" i="16"/>
  <c r="EI46" i="16"/>
  <c r="EH46" i="16"/>
  <c r="EB46" i="16"/>
  <c r="DZ46" i="16"/>
  <c r="DX46" i="16"/>
  <c r="DV46" i="16"/>
  <c r="DU46" i="16"/>
  <c r="DT46" i="16"/>
  <c r="DS46" i="16"/>
  <c r="DO46" i="16"/>
  <c r="DN46" i="16"/>
  <c r="DH46" i="16"/>
  <c r="DF46" i="16"/>
  <c r="DD46" i="16"/>
  <c r="DB46" i="16"/>
  <c r="DA46" i="16"/>
  <c r="CZ46" i="16"/>
  <c r="CY46" i="16"/>
  <c r="CU46" i="16"/>
  <c r="CT46" i="16"/>
  <c r="CN46" i="16"/>
  <c r="CL46" i="16"/>
  <c r="CJ46" i="16"/>
  <c r="CH46" i="16"/>
  <c r="CG46" i="16"/>
  <c r="CF46" i="16"/>
  <c r="CE46" i="16"/>
  <c r="CA46" i="16"/>
  <c r="BZ46" i="16"/>
  <c r="BT46" i="16"/>
  <c r="BR46" i="16"/>
  <c r="BP46" i="16"/>
  <c r="BN46" i="16"/>
  <c r="BM46" i="16"/>
  <c r="BL46" i="16"/>
  <c r="BK46" i="16"/>
  <c r="BG46" i="16"/>
  <c r="BF46" i="16"/>
  <c r="AZ46" i="16"/>
  <c r="AX46" i="16"/>
  <c r="AV46" i="16"/>
  <c r="AT46" i="16"/>
  <c r="AS46" i="16"/>
  <c r="AR46" i="16"/>
  <c r="AQ46" i="16"/>
  <c r="AM46" i="16"/>
  <c r="AL46" i="16"/>
  <c r="AF46" i="16"/>
  <c r="AD46" i="16"/>
  <c r="AB46" i="16"/>
  <c r="Z46" i="16"/>
  <c r="Y46" i="16"/>
  <c r="X46" i="16"/>
  <c r="W46" i="16"/>
  <c r="S46" i="16"/>
  <c r="R46" i="16"/>
  <c r="L46" i="16"/>
  <c r="J46" i="16"/>
  <c r="H46" i="16"/>
  <c r="F46" i="16"/>
  <c r="E46" i="16"/>
  <c r="D46" i="16"/>
  <c r="C46" i="16"/>
  <c r="IC45" i="16"/>
  <c r="IB45" i="16"/>
  <c r="IA45" i="16"/>
  <c r="HZ45" i="16"/>
  <c r="HY45" i="16"/>
  <c r="HW45" i="16"/>
  <c r="HU45" i="16"/>
  <c r="HS45" i="16"/>
  <c r="HI45" i="16"/>
  <c r="HH45" i="16"/>
  <c r="HG45" i="16"/>
  <c r="HF45" i="16"/>
  <c r="HE45" i="16"/>
  <c r="HC45" i="16"/>
  <c r="HA45" i="16"/>
  <c r="GY45" i="16"/>
  <c r="GO45" i="16"/>
  <c r="GN45" i="16"/>
  <c r="GM45" i="16"/>
  <c r="GL45" i="16"/>
  <c r="GK45" i="16"/>
  <c r="GI45" i="16"/>
  <c r="GG45" i="16"/>
  <c r="GE45" i="16"/>
  <c r="FU45" i="16"/>
  <c r="FT45" i="16"/>
  <c r="FS45" i="16"/>
  <c r="FR45" i="16"/>
  <c r="FQ45" i="16"/>
  <c r="FO45" i="16"/>
  <c r="FM45" i="16"/>
  <c r="FK45" i="16"/>
  <c r="FA45" i="16"/>
  <c r="EZ45" i="16"/>
  <c r="EY45" i="16"/>
  <c r="EX45" i="16"/>
  <c r="EW45" i="16"/>
  <c r="EU45" i="16"/>
  <c r="ES45" i="16"/>
  <c r="EQ45" i="16"/>
  <c r="EG45" i="16"/>
  <c r="EF45" i="16"/>
  <c r="EE45" i="16"/>
  <c r="ED45" i="16"/>
  <c r="EC45" i="16"/>
  <c r="EA45" i="16"/>
  <c r="DY45" i="16"/>
  <c r="DW45" i="16"/>
  <c r="DM45" i="16"/>
  <c r="DL45" i="16"/>
  <c r="DK45" i="16"/>
  <c r="DJ45" i="16"/>
  <c r="DI45" i="16"/>
  <c r="DG45" i="16"/>
  <c r="DE45" i="16"/>
  <c r="DC45" i="16"/>
  <c r="CS45" i="16"/>
  <c r="CR45" i="16"/>
  <c r="CQ45" i="16"/>
  <c r="CP45" i="16"/>
  <c r="CO45" i="16"/>
  <c r="CM45" i="16"/>
  <c r="CK45" i="16"/>
  <c r="CI45" i="16"/>
  <c r="BY45" i="16"/>
  <c r="BX45" i="16"/>
  <c r="BW45" i="16"/>
  <c r="BV45" i="16"/>
  <c r="BU45" i="16"/>
  <c r="BS45" i="16"/>
  <c r="BQ45" i="16"/>
  <c r="BO45" i="16"/>
  <c r="BE45" i="16"/>
  <c r="BD45" i="16"/>
  <c r="BC45" i="16"/>
  <c r="BB45" i="16"/>
  <c r="BA45" i="16"/>
  <c r="AY45" i="16"/>
  <c r="AW45" i="16"/>
  <c r="AU45" i="16"/>
  <c r="AK45" i="16"/>
  <c r="AJ45" i="16"/>
  <c r="AI45" i="16"/>
  <c r="AH45" i="16"/>
  <c r="AG45" i="16"/>
  <c r="AE45" i="16"/>
  <c r="AC45" i="16"/>
  <c r="AA45" i="16"/>
  <c r="Q45" i="16"/>
  <c r="P45" i="16"/>
  <c r="O45" i="16"/>
  <c r="N45" i="16"/>
  <c r="M45" i="16"/>
  <c r="K45" i="16"/>
  <c r="I45" i="16"/>
  <c r="G45" i="16"/>
  <c r="IC44" i="16"/>
  <c r="IC46" i="16" s="1"/>
  <c r="IB44" i="16"/>
  <c r="IB46" i="16" s="1"/>
  <c r="IA44" i="16"/>
  <c r="IA46" i="16" s="1"/>
  <c r="HZ44" i="16"/>
  <c r="HZ46" i="16" s="1"/>
  <c r="HY44" i="16"/>
  <c r="HY46" i="16" s="1"/>
  <c r="HW44" i="16"/>
  <c r="HW46" i="16" s="1"/>
  <c r="HU44" i="16"/>
  <c r="HU46" i="16" s="1"/>
  <c r="HS44" i="16"/>
  <c r="HS46" i="16" s="1"/>
  <c r="HI44" i="16"/>
  <c r="HI46" i="16" s="1"/>
  <c r="HH44" i="16"/>
  <c r="HH46" i="16" s="1"/>
  <c r="HG44" i="16"/>
  <c r="HG46" i="16" s="1"/>
  <c r="HF44" i="16"/>
  <c r="HF46" i="16" s="1"/>
  <c r="HE44" i="16"/>
  <c r="HE46" i="16" s="1"/>
  <c r="HC44" i="16"/>
  <c r="HC46" i="16" s="1"/>
  <c r="HA44" i="16"/>
  <c r="HA46" i="16" s="1"/>
  <c r="GY44" i="16"/>
  <c r="GY46" i="16" s="1"/>
  <c r="GO44" i="16"/>
  <c r="GO46" i="16" s="1"/>
  <c r="GN44" i="16"/>
  <c r="GN46" i="16" s="1"/>
  <c r="GM44" i="16"/>
  <c r="GM46" i="16" s="1"/>
  <c r="GL44" i="16"/>
  <c r="GL46" i="16" s="1"/>
  <c r="GK44" i="16"/>
  <c r="GK46" i="16" s="1"/>
  <c r="GI44" i="16"/>
  <c r="GI46" i="16" s="1"/>
  <c r="GG44" i="16"/>
  <c r="GG46" i="16" s="1"/>
  <c r="GE44" i="16"/>
  <c r="GE46" i="16" s="1"/>
  <c r="FU44" i="16"/>
  <c r="FU46" i="16" s="1"/>
  <c r="FT44" i="16"/>
  <c r="FT46" i="16" s="1"/>
  <c r="FS44" i="16"/>
  <c r="FS46" i="16" s="1"/>
  <c r="FR44" i="16"/>
  <c r="FR46" i="16" s="1"/>
  <c r="FQ44" i="16"/>
  <c r="FQ46" i="16" s="1"/>
  <c r="FO44" i="16"/>
  <c r="FO46" i="16" s="1"/>
  <c r="FM44" i="16"/>
  <c r="FM46" i="16" s="1"/>
  <c r="FK44" i="16"/>
  <c r="FK46" i="16" s="1"/>
  <c r="FA44" i="16"/>
  <c r="FA46" i="16" s="1"/>
  <c r="EZ44" i="16"/>
  <c r="EZ46" i="16" s="1"/>
  <c r="EY44" i="16"/>
  <c r="EY46" i="16" s="1"/>
  <c r="EX44" i="16"/>
  <c r="EX46" i="16" s="1"/>
  <c r="EW44" i="16"/>
  <c r="EW46" i="16" s="1"/>
  <c r="EU44" i="16"/>
  <c r="EU46" i="16" s="1"/>
  <c r="ES44" i="16"/>
  <c r="ES46" i="16" s="1"/>
  <c r="EQ44" i="16"/>
  <c r="EQ46" i="16" s="1"/>
  <c r="EG44" i="16"/>
  <c r="EG46" i="16" s="1"/>
  <c r="EF44" i="16"/>
  <c r="EF46" i="16" s="1"/>
  <c r="EE44" i="16"/>
  <c r="EE46" i="16" s="1"/>
  <c r="ED44" i="16"/>
  <c r="ED46" i="16" s="1"/>
  <c r="EC44" i="16"/>
  <c r="EC46" i="16" s="1"/>
  <c r="EA44" i="16"/>
  <c r="EA46" i="16" s="1"/>
  <c r="DY44" i="16"/>
  <c r="DY46" i="16" s="1"/>
  <c r="DW44" i="16"/>
  <c r="DW46" i="16" s="1"/>
  <c r="DM44" i="16"/>
  <c r="DM46" i="16" s="1"/>
  <c r="DL44" i="16"/>
  <c r="DL46" i="16" s="1"/>
  <c r="DK44" i="16"/>
  <c r="DK46" i="16" s="1"/>
  <c r="DJ44" i="16"/>
  <c r="DJ46" i="16" s="1"/>
  <c r="DI44" i="16"/>
  <c r="DI46" i="16" s="1"/>
  <c r="DG44" i="16"/>
  <c r="DG46" i="16" s="1"/>
  <c r="DE44" i="16"/>
  <c r="DE46" i="16" s="1"/>
  <c r="DC44" i="16"/>
  <c r="DC46" i="16" s="1"/>
  <c r="CS44" i="16"/>
  <c r="CS46" i="16" s="1"/>
  <c r="CR44" i="16"/>
  <c r="CR46" i="16" s="1"/>
  <c r="CQ44" i="16"/>
  <c r="CQ46" i="16" s="1"/>
  <c r="CP44" i="16"/>
  <c r="CP46" i="16" s="1"/>
  <c r="CO44" i="16"/>
  <c r="CO46" i="16" s="1"/>
  <c r="CM44" i="16"/>
  <c r="CM46" i="16" s="1"/>
  <c r="CK44" i="16"/>
  <c r="CK46" i="16" s="1"/>
  <c r="CI44" i="16"/>
  <c r="CI46" i="16" s="1"/>
  <c r="BY44" i="16"/>
  <c r="BY46" i="16" s="1"/>
  <c r="BX44" i="16"/>
  <c r="BX46" i="16" s="1"/>
  <c r="BW44" i="16"/>
  <c r="BW46" i="16" s="1"/>
  <c r="BV44" i="16"/>
  <c r="BV46" i="16" s="1"/>
  <c r="BU44" i="16"/>
  <c r="BU46" i="16" s="1"/>
  <c r="BS44" i="16"/>
  <c r="BS46" i="16" s="1"/>
  <c r="BQ44" i="16"/>
  <c r="BQ46" i="16" s="1"/>
  <c r="BO44" i="16"/>
  <c r="BO46" i="16" s="1"/>
  <c r="BE44" i="16"/>
  <c r="BE46" i="16" s="1"/>
  <c r="BD44" i="16"/>
  <c r="BD46" i="16" s="1"/>
  <c r="BC44" i="16"/>
  <c r="BC46" i="16" s="1"/>
  <c r="BB44" i="16"/>
  <c r="BB46" i="16" s="1"/>
  <c r="BA44" i="16"/>
  <c r="BA46" i="16" s="1"/>
  <c r="AY44" i="16"/>
  <c r="AY46" i="16" s="1"/>
  <c r="AW44" i="16"/>
  <c r="AW46" i="16" s="1"/>
  <c r="AU44" i="16"/>
  <c r="AU46" i="16" s="1"/>
  <c r="AK44" i="16"/>
  <c r="AK46" i="16" s="1"/>
  <c r="AJ44" i="16"/>
  <c r="AJ46" i="16" s="1"/>
  <c r="AI44" i="16"/>
  <c r="AI46" i="16" s="1"/>
  <c r="AH44" i="16"/>
  <c r="AH46" i="16" s="1"/>
  <c r="AG44" i="16"/>
  <c r="AG46" i="16" s="1"/>
  <c r="AE44" i="16"/>
  <c r="AE46" i="16" s="1"/>
  <c r="AC44" i="16"/>
  <c r="AC46" i="16" s="1"/>
  <c r="AA44" i="16"/>
  <c r="AA46" i="16" s="1"/>
  <c r="Q44" i="16"/>
  <c r="Q46" i="16" s="1"/>
  <c r="P44" i="16"/>
  <c r="P46" i="16" s="1"/>
  <c r="O44" i="16"/>
  <c r="O46" i="16" s="1"/>
  <c r="N44" i="16"/>
  <c r="N46" i="16" s="1"/>
  <c r="M44" i="16"/>
  <c r="M46" i="16" s="1"/>
  <c r="K44" i="16"/>
  <c r="K46" i="16" s="1"/>
  <c r="I44" i="16"/>
  <c r="I46" i="16" s="1"/>
  <c r="G44" i="16"/>
  <c r="G46" i="16" s="1"/>
  <c r="IE43" i="16"/>
  <c r="ID43" i="16"/>
  <c r="HX43" i="16"/>
  <c r="HV43" i="16"/>
  <c r="HT43" i="16"/>
  <c r="HR43" i="16"/>
  <c r="HQ43" i="16"/>
  <c r="HP43" i="16"/>
  <c r="HO43" i="16"/>
  <c r="HK43" i="16"/>
  <c r="HJ43" i="16"/>
  <c r="HD43" i="16"/>
  <c r="HB43" i="16"/>
  <c r="GZ43" i="16"/>
  <c r="GX43" i="16"/>
  <c r="GW43" i="16"/>
  <c r="GV43" i="16"/>
  <c r="GU43" i="16"/>
  <c r="GQ43" i="16"/>
  <c r="GP43" i="16"/>
  <c r="GJ43" i="16"/>
  <c r="GH43" i="16"/>
  <c r="GF43" i="16"/>
  <c r="GD43" i="16"/>
  <c r="GC43" i="16"/>
  <c r="GB43" i="16"/>
  <c r="GA43" i="16"/>
  <c r="FW43" i="16"/>
  <c r="FV43" i="16"/>
  <c r="FP43" i="16"/>
  <c r="FN43" i="16"/>
  <c r="FL43" i="16"/>
  <c r="FJ43" i="16"/>
  <c r="FI43" i="16"/>
  <c r="FH43" i="16"/>
  <c r="FG43" i="16"/>
  <c r="FC43" i="16"/>
  <c r="FB43" i="16"/>
  <c r="EV43" i="16"/>
  <c r="ET43" i="16"/>
  <c r="ER43" i="16"/>
  <c r="EP43" i="16"/>
  <c r="EO43" i="16"/>
  <c r="EN43" i="16"/>
  <c r="EM43" i="16"/>
  <c r="EI43" i="16"/>
  <c r="EH43" i="16"/>
  <c r="EB43" i="16"/>
  <c r="DZ43" i="16"/>
  <c r="DX43" i="16"/>
  <c r="DV43" i="16"/>
  <c r="DU43" i="16"/>
  <c r="DT43" i="16"/>
  <c r="DS43" i="16"/>
  <c r="DO43" i="16"/>
  <c r="DN43" i="16"/>
  <c r="DH43" i="16"/>
  <c r="DF43" i="16"/>
  <c r="DD43" i="16"/>
  <c r="DB43" i="16"/>
  <c r="DA43" i="16"/>
  <c r="CZ43" i="16"/>
  <c r="CY43" i="16"/>
  <c r="CU43" i="16"/>
  <c r="CT43" i="16"/>
  <c r="CN43" i="16"/>
  <c r="CL43" i="16"/>
  <c r="CJ43" i="16"/>
  <c r="CH43" i="16"/>
  <c r="CG43" i="16"/>
  <c r="CF43" i="16"/>
  <c r="CE43" i="16"/>
  <c r="CA43" i="16"/>
  <c r="BZ43" i="16"/>
  <c r="BT43" i="16"/>
  <c r="BR43" i="16"/>
  <c r="BP43" i="16"/>
  <c r="BN43" i="16"/>
  <c r="BM43" i="16"/>
  <c r="BL43" i="16"/>
  <c r="BK43" i="16"/>
  <c r="BG43" i="16"/>
  <c r="BF43" i="16"/>
  <c r="AZ43" i="16"/>
  <c r="AX43" i="16"/>
  <c r="AV43" i="16"/>
  <c r="AT43" i="16"/>
  <c r="AS43" i="16"/>
  <c r="AR43" i="16"/>
  <c r="AQ43" i="16"/>
  <c r="AM43" i="16"/>
  <c r="AL43" i="16"/>
  <c r="AF43" i="16"/>
  <c r="AD43" i="16"/>
  <c r="AB43" i="16"/>
  <c r="Z43" i="16"/>
  <c r="Y43" i="16"/>
  <c r="X43" i="16"/>
  <c r="W43" i="16"/>
  <c r="S43" i="16"/>
  <c r="R43" i="16"/>
  <c r="L43" i="16"/>
  <c r="J43" i="16"/>
  <c r="H43" i="16"/>
  <c r="F43" i="16"/>
  <c r="E43" i="16"/>
  <c r="D43" i="16"/>
  <c r="C43" i="16"/>
  <c r="IC42" i="16"/>
  <c r="IB42" i="16"/>
  <c r="IA42" i="16"/>
  <c r="HZ42" i="16"/>
  <c r="HY42" i="16"/>
  <c r="HW42" i="16"/>
  <c r="HU42" i="16"/>
  <c r="HS42" i="16"/>
  <c r="HI42" i="16"/>
  <c r="HH42" i="16"/>
  <c r="HG42" i="16"/>
  <c r="HF42" i="16"/>
  <c r="HE42" i="16"/>
  <c r="HC42" i="16"/>
  <c r="HA42" i="16"/>
  <c r="GY42" i="16"/>
  <c r="GO42" i="16"/>
  <c r="GN42" i="16"/>
  <c r="GM42" i="16"/>
  <c r="GL42" i="16"/>
  <c r="GK42" i="16"/>
  <c r="GI42" i="16"/>
  <c r="GG42" i="16"/>
  <c r="GE42" i="16"/>
  <c r="FU42" i="16"/>
  <c r="FT42" i="16"/>
  <c r="FS42" i="16"/>
  <c r="FR42" i="16"/>
  <c r="FQ42" i="16"/>
  <c r="FO42" i="16"/>
  <c r="FM42" i="16"/>
  <c r="FK42" i="16"/>
  <c r="FA42" i="16"/>
  <c r="EZ42" i="16"/>
  <c r="EY42" i="16"/>
  <c r="EX42" i="16"/>
  <c r="EW42" i="16"/>
  <c r="EU42" i="16"/>
  <c r="ES42" i="16"/>
  <c r="EQ42" i="16"/>
  <c r="EG42" i="16"/>
  <c r="EF42" i="16"/>
  <c r="EE42" i="16"/>
  <c r="ED42" i="16"/>
  <c r="EC42" i="16"/>
  <c r="EA42" i="16"/>
  <c r="DY42" i="16"/>
  <c r="DW42" i="16"/>
  <c r="DM42" i="16"/>
  <c r="DL42" i="16"/>
  <c r="DK42" i="16"/>
  <c r="DJ42" i="16"/>
  <c r="DI42" i="16"/>
  <c r="DG42" i="16"/>
  <c r="DE42" i="16"/>
  <c r="DC42" i="16"/>
  <c r="CS42" i="16"/>
  <c r="CR42" i="16"/>
  <c r="CQ42" i="16"/>
  <c r="CP42" i="16"/>
  <c r="CO42" i="16"/>
  <c r="CM42" i="16"/>
  <c r="CK42" i="16"/>
  <c r="CI42" i="16"/>
  <c r="BY42" i="16"/>
  <c r="BX42" i="16"/>
  <c r="BW42" i="16"/>
  <c r="BV42" i="16"/>
  <c r="BU42" i="16"/>
  <c r="BS42" i="16"/>
  <c r="BQ42" i="16"/>
  <c r="BO42" i="16"/>
  <c r="BE42" i="16"/>
  <c r="BD42" i="16"/>
  <c r="BC42" i="16"/>
  <c r="BB42" i="16"/>
  <c r="BA42" i="16"/>
  <c r="AY42" i="16"/>
  <c r="AW42" i="16"/>
  <c r="AU42" i="16"/>
  <c r="AK42" i="16"/>
  <c r="AJ42" i="16"/>
  <c r="AI42" i="16"/>
  <c r="AH42" i="16"/>
  <c r="AG42" i="16"/>
  <c r="AE42" i="16"/>
  <c r="AC42" i="16"/>
  <c r="AA42" i="16"/>
  <c r="Q42" i="16"/>
  <c r="P42" i="16"/>
  <c r="O42" i="16"/>
  <c r="N42" i="16"/>
  <c r="M42" i="16"/>
  <c r="K42" i="16"/>
  <c r="I42" i="16"/>
  <c r="G42" i="16"/>
  <c r="IC41" i="16"/>
  <c r="IC43" i="16" s="1"/>
  <c r="IB41" i="16"/>
  <c r="IB43" i="16" s="1"/>
  <c r="IA41" i="16"/>
  <c r="IA43" i="16" s="1"/>
  <c r="HZ41" i="16"/>
  <c r="HZ43" i="16" s="1"/>
  <c r="HY41" i="16"/>
  <c r="HY43" i="16" s="1"/>
  <c r="HW41" i="16"/>
  <c r="HW43" i="16" s="1"/>
  <c r="HU41" i="16"/>
  <c r="HU43" i="16" s="1"/>
  <c r="HS41" i="16"/>
  <c r="HS43" i="16" s="1"/>
  <c r="HI41" i="16"/>
  <c r="HI43" i="16" s="1"/>
  <c r="HH41" i="16"/>
  <c r="HH43" i="16" s="1"/>
  <c r="HG41" i="16"/>
  <c r="HG43" i="16" s="1"/>
  <c r="HF41" i="16"/>
  <c r="HF43" i="16" s="1"/>
  <c r="HE41" i="16"/>
  <c r="HE43" i="16" s="1"/>
  <c r="HC41" i="16"/>
  <c r="HC43" i="16" s="1"/>
  <c r="HA41" i="16"/>
  <c r="HA43" i="16" s="1"/>
  <c r="GY41" i="16"/>
  <c r="GY43" i="16" s="1"/>
  <c r="GO41" i="16"/>
  <c r="GO43" i="16" s="1"/>
  <c r="GN41" i="16"/>
  <c r="GN43" i="16" s="1"/>
  <c r="GM41" i="16"/>
  <c r="GM43" i="16" s="1"/>
  <c r="GL41" i="16"/>
  <c r="GL43" i="16" s="1"/>
  <c r="GK41" i="16"/>
  <c r="GK43" i="16" s="1"/>
  <c r="GI41" i="16"/>
  <c r="GI43" i="16" s="1"/>
  <c r="GG41" i="16"/>
  <c r="GG43" i="16" s="1"/>
  <c r="GE41" i="16"/>
  <c r="GE43" i="16" s="1"/>
  <c r="FU41" i="16"/>
  <c r="FU43" i="16" s="1"/>
  <c r="FT41" i="16"/>
  <c r="FT43" i="16" s="1"/>
  <c r="FS41" i="16"/>
  <c r="FS43" i="16" s="1"/>
  <c r="FR41" i="16"/>
  <c r="FR43" i="16" s="1"/>
  <c r="FQ41" i="16"/>
  <c r="FQ43" i="16" s="1"/>
  <c r="FO41" i="16"/>
  <c r="FO43" i="16" s="1"/>
  <c r="FM41" i="16"/>
  <c r="FM43" i="16" s="1"/>
  <c r="FK41" i="16"/>
  <c r="FK43" i="16" s="1"/>
  <c r="FA41" i="16"/>
  <c r="FA43" i="16" s="1"/>
  <c r="EZ41" i="16"/>
  <c r="EZ43" i="16" s="1"/>
  <c r="EY41" i="16"/>
  <c r="EY43" i="16" s="1"/>
  <c r="EX41" i="16"/>
  <c r="EX43" i="16" s="1"/>
  <c r="EW41" i="16"/>
  <c r="EW43" i="16" s="1"/>
  <c r="EU41" i="16"/>
  <c r="EU43" i="16" s="1"/>
  <c r="ES41" i="16"/>
  <c r="ES43" i="16" s="1"/>
  <c r="EQ41" i="16"/>
  <c r="EQ43" i="16" s="1"/>
  <c r="EG41" i="16"/>
  <c r="EG43" i="16" s="1"/>
  <c r="EF41" i="16"/>
  <c r="EF43" i="16" s="1"/>
  <c r="EE41" i="16"/>
  <c r="EE43" i="16" s="1"/>
  <c r="ED41" i="16"/>
  <c r="ED43" i="16" s="1"/>
  <c r="EC41" i="16"/>
  <c r="EC43" i="16" s="1"/>
  <c r="EA41" i="16"/>
  <c r="EA43" i="16" s="1"/>
  <c r="DY41" i="16"/>
  <c r="DY43" i="16" s="1"/>
  <c r="DW41" i="16"/>
  <c r="DW43" i="16" s="1"/>
  <c r="DM41" i="16"/>
  <c r="DM43" i="16" s="1"/>
  <c r="DL41" i="16"/>
  <c r="DL43" i="16" s="1"/>
  <c r="DK41" i="16"/>
  <c r="DK43" i="16" s="1"/>
  <c r="DJ41" i="16"/>
  <c r="DJ43" i="16" s="1"/>
  <c r="DI41" i="16"/>
  <c r="DI43" i="16" s="1"/>
  <c r="DG41" i="16"/>
  <c r="DG43" i="16" s="1"/>
  <c r="DE41" i="16"/>
  <c r="DE43" i="16" s="1"/>
  <c r="DC41" i="16"/>
  <c r="DC43" i="16" s="1"/>
  <c r="CS41" i="16"/>
  <c r="CS43" i="16" s="1"/>
  <c r="CR41" i="16"/>
  <c r="CR43" i="16" s="1"/>
  <c r="CQ41" i="16"/>
  <c r="CQ43" i="16" s="1"/>
  <c r="CP41" i="16"/>
  <c r="CP43" i="16" s="1"/>
  <c r="CO41" i="16"/>
  <c r="CO43" i="16" s="1"/>
  <c r="CM41" i="16"/>
  <c r="CM43" i="16" s="1"/>
  <c r="CK41" i="16"/>
  <c r="CK43" i="16" s="1"/>
  <c r="CI41" i="16"/>
  <c r="CI43" i="16" s="1"/>
  <c r="BY41" i="16"/>
  <c r="BY43" i="16" s="1"/>
  <c r="BX41" i="16"/>
  <c r="BX43" i="16" s="1"/>
  <c r="BW41" i="16"/>
  <c r="BW43" i="16" s="1"/>
  <c r="BV41" i="16"/>
  <c r="BV43" i="16" s="1"/>
  <c r="BU41" i="16"/>
  <c r="BU43" i="16" s="1"/>
  <c r="BS41" i="16"/>
  <c r="BS43" i="16" s="1"/>
  <c r="BQ41" i="16"/>
  <c r="BQ43" i="16" s="1"/>
  <c r="BO41" i="16"/>
  <c r="BO43" i="16" s="1"/>
  <c r="BE41" i="16"/>
  <c r="BE43" i="16" s="1"/>
  <c r="BD41" i="16"/>
  <c r="BD43" i="16" s="1"/>
  <c r="BC41" i="16"/>
  <c r="BC43" i="16" s="1"/>
  <c r="BB41" i="16"/>
  <c r="BB43" i="16" s="1"/>
  <c r="BA41" i="16"/>
  <c r="BA43" i="16" s="1"/>
  <c r="AY41" i="16"/>
  <c r="AY43" i="16" s="1"/>
  <c r="AW41" i="16"/>
  <c r="AW43" i="16" s="1"/>
  <c r="AU41" i="16"/>
  <c r="AU43" i="16" s="1"/>
  <c r="AK41" i="16"/>
  <c r="AK43" i="16" s="1"/>
  <c r="AJ41" i="16"/>
  <c r="AJ43" i="16" s="1"/>
  <c r="AI41" i="16"/>
  <c r="AI43" i="16" s="1"/>
  <c r="AH41" i="16"/>
  <c r="AH43" i="16" s="1"/>
  <c r="AG41" i="16"/>
  <c r="AG43" i="16" s="1"/>
  <c r="AE41" i="16"/>
  <c r="AE43" i="16" s="1"/>
  <c r="AC41" i="16"/>
  <c r="AC43" i="16" s="1"/>
  <c r="AA41" i="16"/>
  <c r="AA43" i="16" s="1"/>
  <c r="Q41" i="16"/>
  <c r="Q43" i="16" s="1"/>
  <c r="P41" i="16"/>
  <c r="P43" i="16" s="1"/>
  <c r="O41" i="16"/>
  <c r="O43" i="16" s="1"/>
  <c r="N41" i="16"/>
  <c r="N43" i="16" s="1"/>
  <c r="M41" i="16"/>
  <c r="M43" i="16" s="1"/>
  <c r="K41" i="16"/>
  <c r="K43" i="16" s="1"/>
  <c r="I41" i="16"/>
  <c r="I43" i="16" s="1"/>
  <c r="G41" i="16"/>
  <c r="G43" i="16" s="1"/>
  <c r="IE40" i="16"/>
  <c r="ID40" i="16"/>
  <c r="HX40" i="16"/>
  <c r="HV40" i="16"/>
  <c r="HT40" i="16"/>
  <c r="HR40" i="16"/>
  <c r="HQ40" i="16"/>
  <c r="HP40" i="16"/>
  <c r="HO40" i="16"/>
  <c r="HK40" i="16"/>
  <c r="HJ40" i="16"/>
  <c r="HD40" i="16"/>
  <c r="HB40" i="16"/>
  <c r="GZ40" i="16"/>
  <c r="GX40" i="16"/>
  <c r="GW40" i="16"/>
  <c r="GV40" i="16"/>
  <c r="GU40" i="16"/>
  <c r="GQ40" i="16"/>
  <c r="GP40" i="16"/>
  <c r="GJ40" i="16"/>
  <c r="GH40" i="16"/>
  <c r="GF40" i="16"/>
  <c r="GD40" i="16"/>
  <c r="GC40" i="16"/>
  <c r="GB40" i="16"/>
  <c r="GA40" i="16"/>
  <c r="FW40" i="16"/>
  <c r="FV40" i="16"/>
  <c r="FP40" i="16"/>
  <c r="FN40" i="16"/>
  <c r="FL40" i="16"/>
  <c r="FJ40" i="16"/>
  <c r="FI40" i="16"/>
  <c r="FH40" i="16"/>
  <c r="FC40" i="16"/>
  <c r="FB40" i="16"/>
  <c r="EV40" i="16"/>
  <c r="ET40" i="16"/>
  <c r="ER40" i="16"/>
  <c r="EP40" i="16"/>
  <c r="EO40" i="16"/>
  <c r="EN40" i="16"/>
  <c r="EI40" i="16"/>
  <c r="EH40" i="16"/>
  <c r="EB40" i="16"/>
  <c r="DZ40" i="16"/>
  <c r="DX40" i="16"/>
  <c r="DV40" i="16"/>
  <c r="DU40" i="16"/>
  <c r="DT40" i="16"/>
  <c r="DS40" i="16"/>
  <c r="DO40" i="16"/>
  <c r="DN40" i="16"/>
  <c r="DH40" i="16"/>
  <c r="DF40" i="16"/>
  <c r="DD40" i="16"/>
  <c r="DB40" i="16"/>
  <c r="DA40" i="16"/>
  <c r="CZ40" i="16"/>
  <c r="CY40" i="16"/>
  <c r="CU40" i="16"/>
  <c r="CT40" i="16"/>
  <c r="CN40" i="16"/>
  <c r="CL40" i="16"/>
  <c r="CJ40" i="16"/>
  <c r="CH40" i="16"/>
  <c r="CG40" i="16"/>
  <c r="CF40" i="16"/>
  <c r="CE40" i="16"/>
  <c r="CA40" i="16"/>
  <c r="BZ40" i="16"/>
  <c r="BT40" i="16"/>
  <c r="BR40" i="16"/>
  <c r="BP40" i="16"/>
  <c r="BN40" i="16"/>
  <c r="BM40" i="16"/>
  <c r="BL40" i="16"/>
  <c r="BG40" i="16"/>
  <c r="BF40" i="16"/>
  <c r="AZ40" i="16"/>
  <c r="AX40" i="16"/>
  <c r="AV40" i="16"/>
  <c r="AT40" i="16"/>
  <c r="AS40" i="16"/>
  <c r="AR40" i="16"/>
  <c r="AQ40" i="16"/>
  <c r="AM40" i="16"/>
  <c r="AL40" i="16"/>
  <c r="AF40" i="16"/>
  <c r="AD40" i="16"/>
  <c r="AB40" i="16"/>
  <c r="Z40" i="16"/>
  <c r="Y40" i="16"/>
  <c r="X40" i="16"/>
  <c r="W40" i="16"/>
  <c r="S40" i="16"/>
  <c r="R40" i="16"/>
  <c r="L40" i="16"/>
  <c r="J40" i="16"/>
  <c r="H40" i="16"/>
  <c r="F40" i="16"/>
  <c r="E40" i="16"/>
  <c r="D40" i="16"/>
  <c r="C40" i="16"/>
  <c r="IC39" i="16"/>
  <c r="IB39" i="16"/>
  <c r="IA39" i="16"/>
  <c r="HZ39" i="16"/>
  <c r="HY39" i="16"/>
  <c r="HW39" i="16"/>
  <c r="HU39" i="16"/>
  <c r="HS39" i="16"/>
  <c r="HI39" i="16"/>
  <c r="HH39" i="16"/>
  <c r="HG39" i="16"/>
  <c r="HF39" i="16"/>
  <c r="HE39" i="16"/>
  <c r="HC39" i="16"/>
  <c r="HA39" i="16"/>
  <c r="GY39" i="16"/>
  <c r="GO39" i="16"/>
  <c r="GN39" i="16"/>
  <c r="GM39" i="16"/>
  <c r="GL39" i="16"/>
  <c r="GK39" i="16"/>
  <c r="GI39" i="16"/>
  <c r="GG39" i="16"/>
  <c r="GE39" i="16"/>
  <c r="FU39" i="16"/>
  <c r="FT39" i="16"/>
  <c r="FS39" i="16"/>
  <c r="FO39" i="16"/>
  <c r="FM39" i="16"/>
  <c r="FK39" i="16"/>
  <c r="FG39" i="16"/>
  <c r="FA39" i="16"/>
  <c r="EZ39" i="16"/>
  <c r="EY39" i="16"/>
  <c r="EU39" i="16"/>
  <c r="ES39" i="16"/>
  <c r="EQ39" i="16"/>
  <c r="EM39" i="16"/>
  <c r="EG39" i="16"/>
  <c r="EF39" i="16"/>
  <c r="EE39" i="16"/>
  <c r="ED39" i="16"/>
  <c r="EC39" i="16"/>
  <c r="EA39" i="16"/>
  <c r="DY39" i="16"/>
  <c r="DW39" i="16"/>
  <c r="DM39" i="16"/>
  <c r="DL39" i="16"/>
  <c r="DK39" i="16"/>
  <c r="DJ39" i="16"/>
  <c r="DI39" i="16"/>
  <c r="DG39" i="16"/>
  <c r="DE39" i="16"/>
  <c r="DC39" i="16"/>
  <c r="CS39" i="16"/>
  <c r="CR39" i="16"/>
  <c r="CQ39" i="16"/>
  <c r="CP39" i="16"/>
  <c r="CO39" i="16"/>
  <c r="CM39" i="16"/>
  <c r="CK39" i="16"/>
  <c r="CI39" i="16"/>
  <c r="BY39" i="16"/>
  <c r="BX39" i="16"/>
  <c r="BW39" i="16"/>
  <c r="BS39" i="16"/>
  <c r="BQ39" i="16"/>
  <c r="BO39" i="16"/>
  <c r="BK39" i="16"/>
  <c r="BE39" i="16"/>
  <c r="BD39" i="16"/>
  <c r="BC39" i="16"/>
  <c r="BB39" i="16"/>
  <c r="BA39" i="16"/>
  <c r="AY39" i="16"/>
  <c r="AW39" i="16"/>
  <c r="AU39" i="16"/>
  <c r="AK39" i="16"/>
  <c r="AJ39" i="16"/>
  <c r="AI39" i="16"/>
  <c r="AH39" i="16"/>
  <c r="AG39" i="16"/>
  <c r="AE39" i="16"/>
  <c r="AC39" i="16"/>
  <c r="AA39" i="16"/>
  <c r="Q39" i="16"/>
  <c r="P39" i="16"/>
  <c r="O39" i="16"/>
  <c r="N39" i="16"/>
  <c r="M39" i="16"/>
  <c r="K39" i="16"/>
  <c r="I39" i="16"/>
  <c r="G39" i="16"/>
  <c r="IC38" i="16"/>
  <c r="IC40" i="16" s="1"/>
  <c r="IB38" i="16"/>
  <c r="IB40" i="16" s="1"/>
  <c r="IA38" i="16"/>
  <c r="IA40" i="16" s="1"/>
  <c r="HZ38" i="16"/>
  <c r="HZ40" i="16" s="1"/>
  <c r="HY38" i="16"/>
  <c r="HY40" i="16" s="1"/>
  <c r="HW38" i="16"/>
  <c r="HW40" i="16" s="1"/>
  <c r="HU38" i="16"/>
  <c r="HU40" i="16" s="1"/>
  <c r="HS38" i="16"/>
  <c r="HS40" i="16" s="1"/>
  <c r="HI38" i="16"/>
  <c r="HI40" i="16" s="1"/>
  <c r="HH38" i="16"/>
  <c r="HH40" i="16" s="1"/>
  <c r="HG38" i="16"/>
  <c r="HG40" i="16" s="1"/>
  <c r="HF38" i="16"/>
  <c r="HF40" i="16" s="1"/>
  <c r="HE38" i="16"/>
  <c r="HE40" i="16" s="1"/>
  <c r="HC38" i="16"/>
  <c r="HC40" i="16" s="1"/>
  <c r="HA38" i="16"/>
  <c r="HA40" i="16" s="1"/>
  <c r="GY38" i="16"/>
  <c r="GY40" i="16" s="1"/>
  <c r="GO38" i="16"/>
  <c r="GO40" i="16" s="1"/>
  <c r="GN38" i="16"/>
  <c r="GN40" i="16" s="1"/>
  <c r="GM38" i="16"/>
  <c r="GM40" i="16" s="1"/>
  <c r="GL38" i="16"/>
  <c r="GL40" i="16" s="1"/>
  <c r="GK38" i="16"/>
  <c r="GK40" i="16" s="1"/>
  <c r="GI38" i="16"/>
  <c r="GI40" i="16" s="1"/>
  <c r="GG38" i="16"/>
  <c r="GG40" i="16" s="1"/>
  <c r="GE38" i="16"/>
  <c r="GE40" i="16" s="1"/>
  <c r="FU38" i="16"/>
  <c r="FU40" i="16" s="1"/>
  <c r="FT38" i="16"/>
  <c r="FT40" i="16" s="1"/>
  <c r="FS38" i="16"/>
  <c r="FS40" i="16" s="1"/>
  <c r="FR38" i="16"/>
  <c r="FQ38" i="16"/>
  <c r="FO38" i="16"/>
  <c r="FO40" i="16" s="1"/>
  <c r="FM38" i="16"/>
  <c r="FM40" i="16" s="1"/>
  <c r="FK38" i="16"/>
  <c r="FK40" i="16" s="1"/>
  <c r="FA38" i="16"/>
  <c r="FA40" i="16" s="1"/>
  <c r="EZ38" i="16"/>
  <c r="EZ40" i="16" s="1"/>
  <c r="EY38" i="16"/>
  <c r="EY40" i="16" s="1"/>
  <c r="EX38" i="16"/>
  <c r="EW38" i="16"/>
  <c r="EU38" i="16"/>
  <c r="EU40" i="16" s="1"/>
  <c r="ES38" i="16"/>
  <c r="ES40" i="16" s="1"/>
  <c r="EQ38" i="16"/>
  <c r="EQ40" i="16" s="1"/>
  <c r="EG38" i="16"/>
  <c r="EG40" i="16" s="1"/>
  <c r="EF38" i="16"/>
  <c r="EF40" i="16" s="1"/>
  <c r="EE38" i="16"/>
  <c r="EE40" i="16" s="1"/>
  <c r="ED38" i="16"/>
  <c r="ED40" i="16" s="1"/>
  <c r="EC38" i="16"/>
  <c r="EC40" i="16" s="1"/>
  <c r="EA38" i="16"/>
  <c r="EA40" i="16" s="1"/>
  <c r="DY38" i="16"/>
  <c r="DY40" i="16" s="1"/>
  <c r="DW38" i="16"/>
  <c r="DW40" i="16" s="1"/>
  <c r="DM38" i="16"/>
  <c r="DM40" i="16" s="1"/>
  <c r="DL38" i="16"/>
  <c r="DL40" i="16" s="1"/>
  <c r="DK38" i="16"/>
  <c r="DK40" i="16" s="1"/>
  <c r="DJ38" i="16"/>
  <c r="DJ40" i="16" s="1"/>
  <c r="DI38" i="16"/>
  <c r="DI40" i="16" s="1"/>
  <c r="DG38" i="16"/>
  <c r="DG40" i="16" s="1"/>
  <c r="DE38" i="16"/>
  <c r="DE40" i="16" s="1"/>
  <c r="DC38" i="16"/>
  <c r="DC40" i="16" s="1"/>
  <c r="CS38" i="16"/>
  <c r="CS40" i="16" s="1"/>
  <c r="CR38" i="16"/>
  <c r="CR40" i="16" s="1"/>
  <c r="CQ38" i="16"/>
  <c r="CQ40" i="16" s="1"/>
  <c r="CP38" i="16"/>
  <c r="CP40" i="16" s="1"/>
  <c r="CO38" i="16"/>
  <c r="CO40" i="16" s="1"/>
  <c r="CM38" i="16"/>
  <c r="CM40" i="16" s="1"/>
  <c r="CK38" i="16"/>
  <c r="CK40" i="16" s="1"/>
  <c r="CI38" i="16"/>
  <c r="CI40" i="16" s="1"/>
  <c r="BY38" i="16"/>
  <c r="BY40" i="16" s="1"/>
  <c r="BX38" i="16"/>
  <c r="BX40" i="16" s="1"/>
  <c r="BW38" i="16"/>
  <c r="BW40" i="16" s="1"/>
  <c r="BV38" i="16"/>
  <c r="BU38" i="16"/>
  <c r="BS38" i="16"/>
  <c r="BS40" i="16" s="1"/>
  <c r="BQ38" i="16"/>
  <c r="BQ40" i="16" s="1"/>
  <c r="BO38" i="16"/>
  <c r="BO40" i="16" s="1"/>
  <c r="BE38" i="16"/>
  <c r="BE40" i="16" s="1"/>
  <c r="BD38" i="16"/>
  <c r="BD40" i="16" s="1"/>
  <c r="BC38" i="16"/>
  <c r="BC40" i="16" s="1"/>
  <c r="BB38" i="16"/>
  <c r="BB40" i="16" s="1"/>
  <c r="BA38" i="16"/>
  <c r="BA40" i="16" s="1"/>
  <c r="AY38" i="16"/>
  <c r="AY40" i="16" s="1"/>
  <c r="AW38" i="16"/>
  <c r="AW40" i="16" s="1"/>
  <c r="AU38" i="16"/>
  <c r="AU40" i="16" s="1"/>
  <c r="AK38" i="16"/>
  <c r="AK40" i="16" s="1"/>
  <c r="AJ38" i="16"/>
  <c r="AJ40" i="16" s="1"/>
  <c r="AI38" i="16"/>
  <c r="AI40" i="16" s="1"/>
  <c r="AH38" i="16"/>
  <c r="AH40" i="16" s="1"/>
  <c r="AG38" i="16"/>
  <c r="AG40" i="16" s="1"/>
  <c r="AE38" i="16"/>
  <c r="AE40" i="16" s="1"/>
  <c r="AC38" i="16"/>
  <c r="AC40" i="16" s="1"/>
  <c r="AA38" i="16"/>
  <c r="AA40" i="16" s="1"/>
  <c r="Q38" i="16"/>
  <c r="Q40" i="16" s="1"/>
  <c r="P38" i="16"/>
  <c r="P40" i="16" s="1"/>
  <c r="O38" i="16"/>
  <c r="O40" i="16" s="1"/>
  <c r="N38" i="16"/>
  <c r="N40" i="16" s="1"/>
  <c r="M38" i="16"/>
  <c r="M40" i="16" s="1"/>
  <c r="K38" i="16"/>
  <c r="K40" i="16" s="1"/>
  <c r="I38" i="16"/>
  <c r="I40" i="16" s="1"/>
  <c r="G38" i="16"/>
  <c r="G40" i="16" s="1"/>
  <c r="IE37" i="16"/>
  <c r="ID37" i="16"/>
  <c r="HX37" i="16"/>
  <c r="HV37" i="16"/>
  <c r="HT37" i="16"/>
  <c r="HR37" i="16"/>
  <c r="HQ37" i="16"/>
  <c r="HP37" i="16"/>
  <c r="HO37" i="16"/>
  <c r="HK37" i="16"/>
  <c r="HJ37" i="16"/>
  <c r="HD37" i="16"/>
  <c r="HB37" i="16"/>
  <c r="GZ37" i="16"/>
  <c r="GX37" i="16"/>
  <c r="GW37" i="16"/>
  <c r="GV37" i="16"/>
  <c r="GU37" i="16"/>
  <c r="GQ37" i="16"/>
  <c r="GP37" i="16"/>
  <c r="GJ37" i="16"/>
  <c r="GH37" i="16"/>
  <c r="GF37" i="16"/>
  <c r="GD37" i="16"/>
  <c r="GC37" i="16"/>
  <c r="GB37" i="16"/>
  <c r="GA37" i="16"/>
  <c r="FW37" i="16"/>
  <c r="FV37" i="16"/>
  <c r="FP37" i="16"/>
  <c r="FN37" i="16"/>
  <c r="FL37" i="16"/>
  <c r="FJ37" i="16"/>
  <c r="FI37" i="16"/>
  <c r="FH37" i="16"/>
  <c r="FG37" i="16"/>
  <c r="FC37" i="16"/>
  <c r="FB37" i="16"/>
  <c r="EV37" i="16"/>
  <c r="ET37" i="16"/>
  <c r="ER37" i="16"/>
  <c r="EP37" i="16"/>
  <c r="EO37" i="16"/>
  <c r="EN37" i="16"/>
  <c r="EM37" i="16"/>
  <c r="EI37" i="16"/>
  <c r="EH37" i="16"/>
  <c r="EB37" i="16"/>
  <c r="DZ37" i="16"/>
  <c r="DX37" i="16"/>
  <c r="DV37" i="16"/>
  <c r="DU37" i="16"/>
  <c r="DT37" i="16"/>
  <c r="DS37" i="16"/>
  <c r="DO37" i="16"/>
  <c r="DN37" i="16"/>
  <c r="DH37" i="16"/>
  <c r="DF37" i="16"/>
  <c r="DD37" i="16"/>
  <c r="DB37" i="16"/>
  <c r="DA37" i="16"/>
  <c r="CZ37" i="16"/>
  <c r="CY37" i="16"/>
  <c r="CU37" i="16"/>
  <c r="CT37" i="16"/>
  <c r="CN37" i="16"/>
  <c r="CL37" i="16"/>
  <c r="CJ37" i="16"/>
  <c r="CH37" i="16"/>
  <c r="CG37" i="16"/>
  <c r="CF37" i="16"/>
  <c r="CE37" i="16"/>
  <c r="CA37" i="16"/>
  <c r="BZ37" i="16"/>
  <c r="BT37" i="16"/>
  <c r="BR37" i="16"/>
  <c r="BP37" i="16"/>
  <c r="BN37" i="16"/>
  <c r="BM37" i="16"/>
  <c r="BL37" i="16"/>
  <c r="BK37" i="16"/>
  <c r="BG37" i="16"/>
  <c r="BF37" i="16"/>
  <c r="AZ37" i="16"/>
  <c r="AX37" i="16"/>
  <c r="AV37" i="16"/>
  <c r="AT37" i="16"/>
  <c r="AS37" i="16"/>
  <c r="AR37" i="16"/>
  <c r="AQ37" i="16"/>
  <c r="AM37" i="16"/>
  <c r="AL37" i="16"/>
  <c r="AF37" i="16"/>
  <c r="AD37" i="16"/>
  <c r="AB37" i="16"/>
  <c r="Z37" i="16"/>
  <c r="Y37" i="16"/>
  <c r="X37" i="16"/>
  <c r="W37" i="16"/>
  <c r="S37" i="16"/>
  <c r="R37" i="16"/>
  <c r="L37" i="16"/>
  <c r="J37" i="16"/>
  <c r="H37" i="16"/>
  <c r="F37" i="16"/>
  <c r="E37" i="16"/>
  <c r="D37" i="16"/>
  <c r="C37" i="16"/>
  <c r="IC36" i="16"/>
  <c r="IB36" i="16"/>
  <c r="IA36" i="16"/>
  <c r="HZ36" i="16"/>
  <c r="HY36" i="16"/>
  <c r="HW36" i="16"/>
  <c r="HU36" i="16"/>
  <c r="HS36" i="16"/>
  <c r="HI36" i="16"/>
  <c r="HH36" i="16"/>
  <c r="HG36" i="16"/>
  <c r="HF36" i="16"/>
  <c r="HE36" i="16"/>
  <c r="HC36" i="16"/>
  <c r="HA36" i="16"/>
  <c r="GY36" i="16"/>
  <c r="GO36" i="16"/>
  <c r="GN36" i="16"/>
  <c r="GM36" i="16"/>
  <c r="GL36" i="16"/>
  <c r="GK36" i="16"/>
  <c r="GI36" i="16"/>
  <c r="GG36" i="16"/>
  <c r="GE36" i="16"/>
  <c r="FU36" i="16"/>
  <c r="FT36" i="16"/>
  <c r="FS36" i="16"/>
  <c r="FR36" i="16"/>
  <c r="FQ36" i="16"/>
  <c r="FO36" i="16"/>
  <c r="FM36" i="16"/>
  <c r="FK36" i="16"/>
  <c r="FA36" i="16"/>
  <c r="EZ36" i="16"/>
  <c r="EY36" i="16"/>
  <c r="EX36" i="16"/>
  <c r="EW36" i="16"/>
  <c r="EU36" i="16"/>
  <c r="ES36" i="16"/>
  <c r="EQ36" i="16"/>
  <c r="EG36" i="16"/>
  <c r="EF36" i="16"/>
  <c r="EE36" i="16"/>
  <c r="ED36" i="16"/>
  <c r="EC36" i="16"/>
  <c r="EA36" i="16"/>
  <c r="DY36" i="16"/>
  <c r="DW36" i="16"/>
  <c r="DM36" i="16"/>
  <c r="DL36" i="16"/>
  <c r="DK36" i="16"/>
  <c r="DJ36" i="16"/>
  <c r="DI36" i="16"/>
  <c r="DG36" i="16"/>
  <c r="DE36" i="16"/>
  <c r="DC36" i="16"/>
  <c r="CS36" i="16"/>
  <c r="CR36" i="16"/>
  <c r="CQ36" i="16"/>
  <c r="CP36" i="16"/>
  <c r="CO36" i="16"/>
  <c r="CM36" i="16"/>
  <c r="CK36" i="16"/>
  <c r="CI36" i="16"/>
  <c r="BY36" i="16"/>
  <c r="BX36" i="16"/>
  <c r="BW36" i="16"/>
  <c r="BV36" i="16"/>
  <c r="BU36" i="16"/>
  <c r="BS36" i="16"/>
  <c r="BQ36" i="16"/>
  <c r="BO36" i="16"/>
  <c r="BE36" i="16"/>
  <c r="BD36" i="16"/>
  <c r="BC36" i="16"/>
  <c r="BB36" i="16"/>
  <c r="BA36" i="16"/>
  <c r="AY36" i="16"/>
  <c r="AW36" i="16"/>
  <c r="AU36" i="16"/>
  <c r="AK36" i="16"/>
  <c r="AJ36" i="16"/>
  <c r="AI36" i="16"/>
  <c r="AH36" i="16"/>
  <c r="AG36" i="16"/>
  <c r="AE36" i="16"/>
  <c r="AC36" i="16"/>
  <c r="AA36" i="16"/>
  <c r="Q36" i="16"/>
  <c r="P36" i="16"/>
  <c r="O36" i="16"/>
  <c r="N36" i="16"/>
  <c r="M36" i="16"/>
  <c r="K36" i="16"/>
  <c r="I36" i="16"/>
  <c r="G36" i="16"/>
  <c r="IC35" i="16"/>
  <c r="IB35" i="16"/>
  <c r="IA35" i="16"/>
  <c r="HZ35" i="16"/>
  <c r="HY35" i="16"/>
  <c r="HW35" i="16"/>
  <c r="HU35" i="16"/>
  <c r="HS35" i="16"/>
  <c r="HI35" i="16"/>
  <c r="HH35" i="16"/>
  <c r="HG35" i="16"/>
  <c r="HF35" i="16"/>
  <c r="HE35" i="16"/>
  <c r="HC35" i="16"/>
  <c r="HC37" i="16" s="1"/>
  <c r="HA35" i="16"/>
  <c r="HA37" i="16" s="1"/>
  <c r="GY35" i="16"/>
  <c r="GO35" i="16"/>
  <c r="GN35" i="16"/>
  <c r="GM35" i="16"/>
  <c r="GL35" i="16"/>
  <c r="GK35" i="16"/>
  <c r="GI35" i="16"/>
  <c r="GG35" i="16"/>
  <c r="GG37" i="16" s="1"/>
  <c r="GE35" i="16"/>
  <c r="FU35" i="16"/>
  <c r="FT35" i="16"/>
  <c r="FS35" i="16"/>
  <c r="FR35" i="16"/>
  <c r="FQ35" i="16"/>
  <c r="FO35" i="16"/>
  <c r="FM35" i="16"/>
  <c r="FM37" i="16" s="1"/>
  <c r="FK35" i="16"/>
  <c r="FA35" i="16"/>
  <c r="EZ35" i="16"/>
  <c r="EY35" i="16"/>
  <c r="EX35" i="16"/>
  <c r="EW35" i="16"/>
  <c r="EU35" i="16"/>
  <c r="ES35" i="16"/>
  <c r="ES37" i="16" s="1"/>
  <c r="EQ35" i="16"/>
  <c r="EG35" i="16"/>
  <c r="EF35" i="16"/>
  <c r="EE35" i="16"/>
  <c r="ED35" i="16"/>
  <c r="EC35" i="16"/>
  <c r="EA35" i="16"/>
  <c r="DY35" i="16"/>
  <c r="DY37" i="16" s="1"/>
  <c r="DW35" i="16"/>
  <c r="DM35" i="16"/>
  <c r="DL35" i="16"/>
  <c r="DK35" i="16"/>
  <c r="DJ35" i="16"/>
  <c r="DI35" i="16"/>
  <c r="DG35" i="16"/>
  <c r="DE35" i="16"/>
  <c r="DE37" i="16" s="1"/>
  <c r="DC35" i="16"/>
  <c r="CS35" i="16"/>
  <c r="CR35" i="16"/>
  <c r="CQ35" i="16"/>
  <c r="CP35" i="16"/>
  <c r="CO35" i="16"/>
  <c r="CM35" i="16"/>
  <c r="CK35" i="16"/>
  <c r="CK37" i="16" s="1"/>
  <c r="CI35" i="16"/>
  <c r="BY35" i="16"/>
  <c r="BX35" i="16"/>
  <c r="BW35" i="16"/>
  <c r="BV35" i="16"/>
  <c r="BU35" i="16"/>
  <c r="BS35" i="16"/>
  <c r="BQ35" i="16"/>
  <c r="BO35" i="16"/>
  <c r="BE35" i="16"/>
  <c r="BD35" i="16"/>
  <c r="BC35" i="16"/>
  <c r="BB35" i="16"/>
  <c r="BA35" i="16"/>
  <c r="AY35" i="16"/>
  <c r="AW35" i="16"/>
  <c r="AW37" i="16" s="1"/>
  <c r="AU35" i="16"/>
  <c r="AK35" i="16"/>
  <c r="AJ35" i="16"/>
  <c r="AI35" i="16"/>
  <c r="AH35" i="16"/>
  <c r="AG35" i="16"/>
  <c r="AE35" i="16"/>
  <c r="AC35" i="16"/>
  <c r="AA35" i="16"/>
  <c r="Q35" i="16"/>
  <c r="P35" i="16"/>
  <c r="O35" i="16"/>
  <c r="N35" i="16"/>
  <c r="M35" i="16"/>
  <c r="K35" i="16"/>
  <c r="I35" i="16"/>
  <c r="G35" i="16"/>
  <c r="IC34" i="16"/>
  <c r="IC37" i="16" s="1"/>
  <c r="IB34" i="16"/>
  <c r="IB37" i="16" s="1"/>
  <c r="IA34" i="16"/>
  <c r="IA37" i="16" s="1"/>
  <c r="HZ34" i="16"/>
  <c r="HZ37" i="16" s="1"/>
  <c r="HY34" i="16"/>
  <c r="HY37" i="16" s="1"/>
  <c r="HW34" i="16"/>
  <c r="HW37" i="16" s="1"/>
  <c r="HU34" i="16"/>
  <c r="HU37" i="16" s="1"/>
  <c r="HS34" i="16"/>
  <c r="HS37" i="16" s="1"/>
  <c r="HI34" i="16"/>
  <c r="HI37" i="16" s="1"/>
  <c r="HH34" i="16"/>
  <c r="HH37" i="16" s="1"/>
  <c r="HG34" i="16"/>
  <c r="HG37" i="16" s="1"/>
  <c r="HF34" i="16"/>
  <c r="HF37" i="16" s="1"/>
  <c r="HE34" i="16"/>
  <c r="HE37" i="16" s="1"/>
  <c r="HC34" i="16"/>
  <c r="HA34" i="16"/>
  <c r="GY34" i="16"/>
  <c r="GY37" i="16" s="1"/>
  <c r="GO34" i="16"/>
  <c r="GO37" i="16" s="1"/>
  <c r="GN34" i="16"/>
  <c r="GN37" i="16" s="1"/>
  <c r="GM34" i="16"/>
  <c r="GM37" i="16" s="1"/>
  <c r="GL34" i="16"/>
  <c r="GL37" i="16" s="1"/>
  <c r="GK34" i="16"/>
  <c r="GK37" i="16" s="1"/>
  <c r="GI34" i="16"/>
  <c r="GI37" i="16" s="1"/>
  <c r="GG34" i="16"/>
  <c r="GE34" i="16"/>
  <c r="GE37" i="16" s="1"/>
  <c r="FU34" i="16"/>
  <c r="FU37" i="16" s="1"/>
  <c r="FT34" i="16"/>
  <c r="FT37" i="16" s="1"/>
  <c r="FS34" i="16"/>
  <c r="FS37" i="16" s="1"/>
  <c r="FR34" i="16"/>
  <c r="FR37" i="16" s="1"/>
  <c r="FQ34" i="16"/>
  <c r="FQ37" i="16" s="1"/>
  <c r="FO34" i="16"/>
  <c r="FO37" i="16" s="1"/>
  <c r="FM34" i="16"/>
  <c r="FK34" i="16"/>
  <c r="FK37" i="16" s="1"/>
  <c r="FA34" i="16"/>
  <c r="FA37" i="16" s="1"/>
  <c r="EZ34" i="16"/>
  <c r="EZ37" i="16" s="1"/>
  <c r="EY34" i="16"/>
  <c r="EY37" i="16" s="1"/>
  <c r="EX34" i="16"/>
  <c r="EX37" i="16" s="1"/>
  <c r="EW34" i="16"/>
  <c r="EW37" i="16" s="1"/>
  <c r="EU34" i="16"/>
  <c r="EU37" i="16" s="1"/>
  <c r="ES34" i="16"/>
  <c r="EQ34" i="16"/>
  <c r="EQ37" i="16" s="1"/>
  <c r="EG34" i="16"/>
  <c r="EG37" i="16" s="1"/>
  <c r="EF34" i="16"/>
  <c r="EF37" i="16" s="1"/>
  <c r="EE34" i="16"/>
  <c r="EE37" i="16" s="1"/>
  <c r="ED34" i="16"/>
  <c r="ED37" i="16" s="1"/>
  <c r="EC34" i="16"/>
  <c r="EC37" i="16" s="1"/>
  <c r="EA34" i="16"/>
  <c r="EA37" i="16" s="1"/>
  <c r="DY34" i="16"/>
  <c r="DW34" i="16"/>
  <c r="DW37" i="16" s="1"/>
  <c r="DM34" i="16"/>
  <c r="DM37" i="16" s="1"/>
  <c r="DL34" i="16"/>
  <c r="DL37" i="16" s="1"/>
  <c r="DK34" i="16"/>
  <c r="DK37" i="16" s="1"/>
  <c r="DJ34" i="16"/>
  <c r="DJ37" i="16" s="1"/>
  <c r="DI34" i="16"/>
  <c r="DI37" i="16" s="1"/>
  <c r="DG34" i="16"/>
  <c r="DG37" i="16" s="1"/>
  <c r="DE34" i="16"/>
  <c r="DC34" i="16"/>
  <c r="DC37" i="16" s="1"/>
  <c r="CS34" i="16"/>
  <c r="CS37" i="16" s="1"/>
  <c r="CR34" i="16"/>
  <c r="CR37" i="16" s="1"/>
  <c r="CQ34" i="16"/>
  <c r="CQ37" i="16" s="1"/>
  <c r="CP34" i="16"/>
  <c r="CP37" i="16" s="1"/>
  <c r="CO34" i="16"/>
  <c r="CO37" i="16" s="1"/>
  <c r="CM34" i="16"/>
  <c r="CM37" i="16" s="1"/>
  <c r="CK34" i="16"/>
  <c r="CI34" i="16"/>
  <c r="CI37" i="16" s="1"/>
  <c r="BY34" i="16"/>
  <c r="BY37" i="16" s="1"/>
  <c r="BX34" i="16"/>
  <c r="BX37" i="16" s="1"/>
  <c r="BW34" i="16"/>
  <c r="BW37" i="16" s="1"/>
  <c r="BV34" i="16"/>
  <c r="BV37" i="16" s="1"/>
  <c r="BU34" i="16"/>
  <c r="BU37" i="16" s="1"/>
  <c r="BS34" i="16"/>
  <c r="BS37" i="16" s="1"/>
  <c r="BQ34" i="16"/>
  <c r="BQ37" i="16" s="1"/>
  <c r="BO34" i="16"/>
  <c r="BO37" i="16" s="1"/>
  <c r="BE34" i="16"/>
  <c r="BE37" i="16" s="1"/>
  <c r="BD34" i="16"/>
  <c r="BD37" i="16" s="1"/>
  <c r="BC34" i="16"/>
  <c r="BC37" i="16" s="1"/>
  <c r="BB34" i="16"/>
  <c r="BB37" i="16" s="1"/>
  <c r="BA34" i="16"/>
  <c r="BA37" i="16" s="1"/>
  <c r="AY34" i="16"/>
  <c r="AY37" i="16" s="1"/>
  <c r="AW34" i="16"/>
  <c r="AU34" i="16"/>
  <c r="AU37" i="16" s="1"/>
  <c r="AK34" i="16"/>
  <c r="AK37" i="16" s="1"/>
  <c r="AJ34" i="16"/>
  <c r="AJ37" i="16" s="1"/>
  <c r="AI34" i="16"/>
  <c r="AI37" i="16" s="1"/>
  <c r="AH34" i="16"/>
  <c r="AH37" i="16" s="1"/>
  <c r="AG34" i="16"/>
  <c r="AG37" i="16" s="1"/>
  <c r="AE34" i="16"/>
  <c r="AE37" i="16" s="1"/>
  <c r="AC34" i="16"/>
  <c r="AC37" i="16" s="1"/>
  <c r="AA34" i="16"/>
  <c r="AA37" i="16" s="1"/>
  <c r="Q34" i="16"/>
  <c r="Q37" i="16" s="1"/>
  <c r="P34" i="16"/>
  <c r="P37" i="16" s="1"/>
  <c r="O34" i="16"/>
  <c r="O37" i="16" s="1"/>
  <c r="N34" i="16"/>
  <c r="N37" i="16" s="1"/>
  <c r="M34" i="16"/>
  <c r="M37" i="16" s="1"/>
  <c r="K34" i="16"/>
  <c r="K37" i="16" s="1"/>
  <c r="I34" i="16"/>
  <c r="I37" i="16" s="1"/>
  <c r="G34" i="16"/>
  <c r="G37" i="16" s="1"/>
  <c r="IE33" i="16"/>
  <c r="ID33" i="16"/>
  <c r="HX33" i="16"/>
  <c r="HV33" i="16"/>
  <c r="HT33" i="16"/>
  <c r="HR33" i="16"/>
  <c r="HQ33" i="16"/>
  <c r="HO33" i="16"/>
  <c r="HK33" i="16"/>
  <c r="HJ33" i="16"/>
  <c r="HD33" i="16"/>
  <c r="HB33" i="16"/>
  <c r="GZ33" i="16"/>
  <c r="GX33" i="16"/>
  <c r="GW33" i="16"/>
  <c r="GV33" i="16"/>
  <c r="GU33" i="16"/>
  <c r="GQ33" i="16"/>
  <c r="GP33" i="16"/>
  <c r="GJ33" i="16"/>
  <c r="GH33" i="16"/>
  <c r="GF33" i="16"/>
  <c r="GD33" i="16"/>
  <c r="GC33" i="16"/>
  <c r="GB33" i="16"/>
  <c r="GA33" i="16"/>
  <c r="FW33" i="16"/>
  <c r="FV33" i="16"/>
  <c r="FP33" i="16"/>
  <c r="FN33" i="16"/>
  <c r="FL33" i="16"/>
  <c r="FJ33" i="16"/>
  <c r="FI33" i="16"/>
  <c r="FH33" i="16"/>
  <c r="FG33" i="16"/>
  <c r="FC33" i="16"/>
  <c r="FB33" i="16"/>
  <c r="EV33" i="16"/>
  <c r="ET33" i="16"/>
  <c r="ER33" i="16"/>
  <c r="EP33" i="16"/>
  <c r="EO33" i="16"/>
  <c r="EN33" i="16"/>
  <c r="EM33" i="16"/>
  <c r="EI33" i="16"/>
  <c r="EH33" i="16"/>
  <c r="EB33" i="16"/>
  <c r="DZ33" i="16"/>
  <c r="DX33" i="16"/>
  <c r="DV33" i="16"/>
  <c r="DU33" i="16"/>
  <c r="DT33" i="16"/>
  <c r="DS33" i="16"/>
  <c r="DO33" i="16"/>
  <c r="DN33" i="16"/>
  <c r="DH33" i="16"/>
  <c r="DF33" i="16"/>
  <c r="DD33" i="16"/>
  <c r="DB33" i="16"/>
  <c r="DA33" i="16"/>
  <c r="CZ33" i="16"/>
  <c r="CY33" i="16"/>
  <c r="CU33" i="16"/>
  <c r="CT33" i="16"/>
  <c r="CN33" i="16"/>
  <c r="CL33" i="16"/>
  <c r="CJ33" i="16"/>
  <c r="CH33" i="16"/>
  <c r="CG33" i="16"/>
  <c r="CF33" i="16"/>
  <c r="CE33" i="16"/>
  <c r="CA33" i="16"/>
  <c r="BZ33" i="16"/>
  <c r="BT33" i="16"/>
  <c r="BR33" i="16"/>
  <c r="BP33" i="16"/>
  <c r="BN33" i="16"/>
  <c r="BM33" i="16"/>
  <c r="BL33" i="16"/>
  <c r="BK33" i="16"/>
  <c r="BG33" i="16"/>
  <c r="BF33" i="16"/>
  <c r="AZ33" i="16"/>
  <c r="AX33" i="16"/>
  <c r="AV33" i="16"/>
  <c r="AT33" i="16"/>
  <c r="AS33" i="16"/>
  <c r="AR33" i="16"/>
  <c r="AQ33" i="16"/>
  <c r="AM33" i="16"/>
  <c r="AL33" i="16"/>
  <c r="AF33" i="16"/>
  <c r="AD33" i="16"/>
  <c r="AB33" i="16"/>
  <c r="Z33" i="16"/>
  <c r="Y33" i="16"/>
  <c r="X33" i="16"/>
  <c r="S33" i="16"/>
  <c r="R33" i="16"/>
  <c r="L33" i="16"/>
  <c r="J33" i="16"/>
  <c r="H33" i="16"/>
  <c r="F33" i="16"/>
  <c r="E33" i="16"/>
  <c r="D33" i="16"/>
  <c r="C33" i="16"/>
  <c r="IC32" i="16"/>
  <c r="IB32" i="16"/>
  <c r="IA32" i="16"/>
  <c r="HZ32" i="16"/>
  <c r="HY32" i="16"/>
  <c r="HW32" i="16"/>
  <c r="HU32" i="16"/>
  <c r="HS32" i="16"/>
  <c r="HI32" i="16"/>
  <c r="HH32" i="16"/>
  <c r="HG32" i="16"/>
  <c r="HF32" i="16"/>
  <c r="HE32" i="16"/>
  <c r="HC32" i="16"/>
  <c r="HA32" i="16"/>
  <c r="GY32" i="16"/>
  <c r="GO32" i="16"/>
  <c r="GN32" i="16"/>
  <c r="GM32" i="16"/>
  <c r="GL32" i="16"/>
  <c r="GK32" i="16"/>
  <c r="GI32" i="16"/>
  <c r="GG32" i="16"/>
  <c r="GE32" i="16"/>
  <c r="FU32" i="16"/>
  <c r="FT32" i="16"/>
  <c r="FS32" i="16"/>
  <c r="FR32" i="16"/>
  <c r="FQ32" i="16"/>
  <c r="FO32" i="16"/>
  <c r="FM32" i="16"/>
  <c r="FK32" i="16"/>
  <c r="FA32" i="16"/>
  <c r="EZ32" i="16"/>
  <c r="EY32" i="16"/>
  <c r="EX32" i="16"/>
  <c r="EW32" i="16"/>
  <c r="EU32" i="16"/>
  <c r="ES32" i="16"/>
  <c r="EQ32" i="16"/>
  <c r="EG32" i="16"/>
  <c r="EF32" i="16"/>
  <c r="EE32" i="16"/>
  <c r="ED32" i="16"/>
  <c r="EC32" i="16"/>
  <c r="EA32" i="16"/>
  <c r="DY32" i="16"/>
  <c r="DW32" i="16"/>
  <c r="DM32" i="16"/>
  <c r="DL32" i="16"/>
  <c r="DK32" i="16"/>
  <c r="DJ32" i="16"/>
  <c r="DI32" i="16"/>
  <c r="DG32" i="16"/>
  <c r="DE32" i="16"/>
  <c r="DC32" i="16"/>
  <c r="CS32" i="16"/>
  <c r="CR32" i="16"/>
  <c r="CQ32" i="16"/>
  <c r="CP32" i="16"/>
  <c r="CO32" i="16"/>
  <c r="CM32" i="16"/>
  <c r="CK32" i="16"/>
  <c r="CI32" i="16"/>
  <c r="BY32" i="16"/>
  <c r="BX32" i="16"/>
  <c r="BW32" i="16"/>
  <c r="BV32" i="16"/>
  <c r="BU32" i="16"/>
  <c r="BS32" i="16"/>
  <c r="BQ32" i="16"/>
  <c r="BO32" i="16"/>
  <c r="BE32" i="16"/>
  <c r="BD32" i="16"/>
  <c r="BC32" i="16"/>
  <c r="BB32" i="16"/>
  <c r="BA32" i="16"/>
  <c r="AY32" i="16"/>
  <c r="AW32" i="16"/>
  <c r="AU32" i="16"/>
  <c r="AK32" i="16"/>
  <c r="AJ32" i="16"/>
  <c r="AI32" i="16"/>
  <c r="AE32" i="16"/>
  <c r="AC32" i="16"/>
  <c r="AA32" i="16"/>
  <c r="W32" i="16"/>
  <c r="Q32" i="16"/>
  <c r="P32" i="16"/>
  <c r="O32" i="16"/>
  <c r="N32" i="16"/>
  <c r="M32" i="16"/>
  <c r="K32" i="16"/>
  <c r="I32" i="16"/>
  <c r="G32" i="16"/>
  <c r="IC31" i="16"/>
  <c r="IB31" i="16"/>
  <c r="IA31" i="16"/>
  <c r="HZ31" i="16"/>
  <c r="HY31" i="16"/>
  <c r="HW31" i="16"/>
  <c r="HU31" i="16"/>
  <c r="HS31" i="16"/>
  <c r="HI31" i="16"/>
  <c r="HH31" i="16"/>
  <c r="HG31" i="16"/>
  <c r="HF31" i="16"/>
  <c r="HE31" i="16"/>
  <c r="HC31" i="16"/>
  <c r="HA31" i="16"/>
  <c r="GY31" i="16"/>
  <c r="GO31" i="16"/>
  <c r="GN31" i="16"/>
  <c r="GM31" i="16"/>
  <c r="GL31" i="16"/>
  <c r="GK31" i="16"/>
  <c r="GI31" i="16"/>
  <c r="GG31" i="16"/>
  <c r="GE31" i="16"/>
  <c r="FU31" i="16"/>
  <c r="FT31" i="16"/>
  <c r="FS31" i="16"/>
  <c r="FR31" i="16"/>
  <c r="FQ31" i="16"/>
  <c r="FO31" i="16"/>
  <c r="FM31" i="16"/>
  <c r="FK31" i="16"/>
  <c r="FA31" i="16"/>
  <c r="EZ31" i="16"/>
  <c r="EY31" i="16"/>
  <c r="EX31" i="16"/>
  <c r="EW31" i="16"/>
  <c r="EU31" i="16"/>
  <c r="ES31" i="16"/>
  <c r="EQ31" i="16"/>
  <c r="EG31" i="16"/>
  <c r="EF31" i="16"/>
  <c r="EE31" i="16"/>
  <c r="ED31" i="16"/>
  <c r="EC31" i="16"/>
  <c r="EA31" i="16"/>
  <c r="DY31" i="16"/>
  <c r="DW31" i="16"/>
  <c r="DM31" i="16"/>
  <c r="DL31" i="16"/>
  <c r="DK31" i="16"/>
  <c r="DJ31" i="16"/>
  <c r="DI31" i="16"/>
  <c r="DG31" i="16"/>
  <c r="DE31" i="16"/>
  <c r="DC31" i="16"/>
  <c r="CS31" i="16"/>
  <c r="CR31" i="16"/>
  <c r="CQ31" i="16"/>
  <c r="CP31" i="16"/>
  <c r="CO31" i="16"/>
  <c r="CM31" i="16"/>
  <c r="CK31" i="16"/>
  <c r="CI31" i="16"/>
  <c r="BY31" i="16"/>
  <c r="BX31" i="16"/>
  <c r="BW31" i="16"/>
  <c r="BV31" i="16"/>
  <c r="BU31" i="16"/>
  <c r="BS31" i="16"/>
  <c r="BQ31" i="16"/>
  <c r="BO31" i="16"/>
  <c r="BE31" i="16"/>
  <c r="BD31" i="16"/>
  <c r="BC31" i="16"/>
  <c r="BB31" i="16"/>
  <c r="BA31" i="16"/>
  <c r="AY31" i="16"/>
  <c r="AW31" i="16"/>
  <c r="AU31" i="16"/>
  <c r="AK31" i="16"/>
  <c r="AJ31" i="16"/>
  <c r="AI31" i="16"/>
  <c r="AE31" i="16"/>
  <c r="AC31" i="16"/>
  <c r="AA31" i="16"/>
  <c r="W31" i="16"/>
  <c r="Q31" i="16"/>
  <c r="P31" i="16"/>
  <c r="O31" i="16"/>
  <c r="N31" i="16"/>
  <c r="M31" i="16"/>
  <c r="K31" i="16"/>
  <c r="I31" i="16"/>
  <c r="G31" i="16"/>
  <c r="IC30" i="16"/>
  <c r="IB30" i="16"/>
  <c r="IA30" i="16"/>
  <c r="HZ30" i="16"/>
  <c r="HY30" i="16"/>
  <c r="HW30" i="16"/>
  <c r="HU30" i="16"/>
  <c r="HS30" i="16"/>
  <c r="HI30" i="16"/>
  <c r="HH30" i="16"/>
  <c r="HG30" i="16"/>
  <c r="HF30" i="16"/>
  <c r="HE30" i="16"/>
  <c r="HC30" i="16"/>
  <c r="HA30" i="16"/>
  <c r="GY30" i="16"/>
  <c r="GO30" i="16"/>
  <c r="GN30" i="16"/>
  <c r="GM30" i="16"/>
  <c r="GL30" i="16"/>
  <c r="GK30" i="16"/>
  <c r="GI30" i="16"/>
  <c r="GG30" i="16"/>
  <c r="GE30" i="16"/>
  <c r="FU30" i="16"/>
  <c r="FT30" i="16"/>
  <c r="FS30" i="16"/>
  <c r="FR30" i="16"/>
  <c r="FQ30" i="16"/>
  <c r="FO30" i="16"/>
  <c r="FM30" i="16"/>
  <c r="FK30" i="16"/>
  <c r="FA30" i="16"/>
  <c r="EZ30" i="16"/>
  <c r="EY30" i="16"/>
  <c r="EX30" i="16"/>
  <c r="EW30" i="16"/>
  <c r="EU30" i="16"/>
  <c r="ES30" i="16"/>
  <c r="EQ30" i="16"/>
  <c r="EG30" i="16"/>
  <c r="EF30" i="16"/>
  <c r="EE30" i="16"/>
  <c r="ED30" i="16"/>
  <c r="EC30" i="16"/>
  <c r="EA30" i="16"/>
  <c r="DY30" i="16"/>
  <c r="DW30" i="16"/>
  <c r="DM30" i="16"/>
  <c r="DL30" i="16"/>
  <c r="DK30" i="16"/>
  <c r="DJ30" i="16"/>
  <c r="DI30" i="16"/>
  <c r="DG30" i="16"/>
  <c r="DE30" i="16"/>
  <c r="DC30" i="16"/>
  <c r="CS30" i="16"/>
  <c r="CR30" i="16"/>
  <c r="CQ30" i="16"/>
  <c r="CP30" i="16"/>
  <c r="CO30" i="16"/>
  <c r="CM30" i="16"/>
  <c r="CK30" i="16"/>
  <c r="CI30" i="16"/>
  <c r="BY30" i="16"/>
  <c r="BX30" i="16"/>
  <c r="BW30" i="16"/>
  <c r="BV30" i="16"/>
  <c r="BU30" i="16"/>
  <c r="BS30" i="16"/>
  <c r="BQ30" i="16"/>
  <c r="BO30" i="16"/>
  <c r="BE30" i="16"/>
  <c r="BD30" i="16"/>
  <c r="BC30" i="16"/>
  <c r="BB30" i="16"/>
  <c r="BA30" i="16"/>
  <c r="AY30" i="16"/>
  <c r="AW30" i="16"/>
  <c r="AU30" i="16"/>
  <c r="AK30" i="16"/>
  <c r="AJ30" i="16"/>
  <c r="AI30" i="16"/>
  <c r="AE30" i="16"/>
  <c r="AC30" i="16"/>
  <c r="AA30" i="16"/>
  <c r="W30" i="16"/>
  <c r="Q30" i="16"/>
  <c r="P30" i="16"/>
  <c r="O30" i="16"/>
  <c r="N30" i="16"/>
  <c r="M30" i="16"/>
  <c r="K30" i="16"/>
  <c r="I30" i="16"/>
  <c r="G30" i="16"/>
  <c r="IC29" i="16"/>
  <c r="IB29" i="16"/>
  <c r="IA29" i="16"/>
  <c r="HZ29" i="16"/>
  <c r="HY29" i="16"/>
  <c r="HW29" i="16"/>
  <c r="HU29" i="16"/>
  <c r="HS29" i="16"/>
  <c r="HI29" i="16"/>
  <c r="HH29" i="16"/>
  <c r="HG29" i="16"/>
  <c r="HF29" i="16"/>
  <c r="HE29" i="16"/>
  <c r="HC29" i="16"/>
  <c r="HA29" i="16"/>
  <c r="GY29" i="16"/>
  <c r="GO29" i="16"/>
  <c r="GN29" i="16"/>
  <c r="GM29" i="16"/>
  <c r="GL29" i="16"/>
  <c r="GK29" i="16"/>
  <c r="GI29" i="16"/>
  <c r="GG29" i="16"/>
  <c r="GE29" i="16"/>
  <c r="FU29" i="16"/>
  <c r="FT29" i="16"/>
  <c r="FS29" i="16"/>
  <c r="FR29" i="16"/>
  <c r="FQ29" i="16"/>
  <c r="FO29" i="16"/>
  <c r="FM29" i="16"/>
  <c r="FK29" i="16"/>
  <c r="FA29" i="16"/>
  <c r="EZ29" i="16"/>
  <c r="EY29" i="16"/>
  <c r="EX29" i="16"/>
  <c r="EW29" i="16"/>
  <c r="EU29" i="16"/>
  <c r="ES29" i="16"/>
  <c r="EQ29" i="16"/>
  <c r="EG29" i="16"/>
  <c r="EF29" i="16"/>
  <c r="EE29" i="16"/>
  <c r="ED29" i="16"/>
  <c r="EC29" i="16"/>
  <c r="EA29" i="16"/>
  <c r="DY29" i="16"/>
  <c r="DW29" i="16"/>
  <c r="DM29" i="16"/>
  <c r="DL29" i="16"/>
  <c r="DK29" i="16"/>
  <c r="DJ29" i="16"/>
  <c r="DI29" i="16"/>
  <c r="DG29" i="16"/>
  <c r="DE29" i="16"/>
  <c r="DC29" i="16"/>
  <c r="CS29" i="16"/>
  <c r="CR29" i="16"/>
  <c r="CQ29" i="16"/>
  <c r="CP29" i="16"/>
  <c r="CO29" i="16"/>
  <c r="CM29" i="16"/>
  <c r="CK29" i="16"/>
  <c r="CI29" i="16"/>
  <c r="BY29" i="16"/>
  <c r="BX29" i="16"/>
  <c r="BW29" i="16"/>
  <c r="BV29" i="16"/>
  <c r="BU29" i="16"/>
  <c r="BS29" i="16"/>
  <c r="BQ29" i="16"/>
  <c r="BO29" i="16"/>
  <c r="BE29" i="16"/>
  <c r="BD29" i="16"/>
  <c r="BC29" i="16"/>
  <c r="BB29" i="16"/>
  <c r="BA29" i="16"/>
  <c r="AY29" i="16"/>
  <c r="AW29" i="16"/>
  <c r="AU29" i="16"/>
  <c r="AK29" i="16"/>
  <c r="AJ29" i="16"/>
  <c r="AI29" i="16"/>
  <c r="AE29" i="16"/>
  <c r="AC29" i="16"/>
  <c r="AA29" i="16"/>
  <c r="W29" i="16"/>
  <c r="Q29" i="16"/>
  <c r="P29" i="16"/>
  <c r="O29" i="16"/>
  <c r="N29" i="16"/>
  <c r="M29" i="16"/>
  <c r="K29" i="16"/>
  <c r="I29" i="16"/>
  <c r="G29" i="16"/>
  <c r="IC28" i="16"/>
  <c r="IB28" i="16"/>
  <c r="IA28" i="16"/>
  <c r="HZ28" i="16"/>
  <c r="HY28" i="16"/>
  <c r="HW28" i="16"/>
  <c r="HU28" i="16"/>
  <c r="HS28" i="16"/>
  <c r="HI28" i="16"/>
  <c r="HH28" i="16"/>
  <c r="HG28" i="16"/>
  <c r="HF28" i="16"/>
  <c r="HE28" i="16"/>
  <c r="HC28" i="16"/>
  <c r="HA28" i="16"/>
  <c r="GY28" i="16"/>
  <c r="GO28" i="16"/>
  <c r="GN28" i="16"/>
  <c r="GM28" i="16"/>
  <c r="GL28" i="16"/>
  <c r="GK28" i="16"/>
  <c r="GI28" i="16"/>
  <c r="GG28" i="16"/>
  <c r="GE28" i="16"/>
  <c r="FU28" i="16"/>
  <c r="FT28" i="16"/>
  <c r="FS28" i="16"/>
  <c r="FR28" i="16"/>
  <c r="FQ28" i="16"/>
  <c r="FO28" i="16"/>
  <c r="FM28" i="16"/>
  <c r="FK28" i="16"/>
  <c r="FA28" i="16"/>
  <c r="EZ28" i="16"/>
  <c r="EY28" i="16"/>
  <c r="EX28" i="16"/>
  <c r="EW28" i="16"/>
  <c r="EU28" i="16"/>
  <c r="ES28" i="16"/>
  <c r="EQ28" i="16"/>
  <c r="EG28" i="16"/>
  <c r="EF28" i="16"/>
  <c r="EE28" i="16"/>
  <c r="ED28" i="16"/>
  <c r="EC28" i="16"/>
  <c r="EA28" i="16"/>
  <c r="DY28" i="16"/>
  <c r="DW28" i="16"/>
  <c r="DM28" i="16"/>
  <c r="DL28" i="16"/>
  <c r="DK28" i="16"/>
  <c r="DJ28" i="16"/>
  <c r="DI28" i="16"/>
  <c r="DG28" i="16"/>
  <c r="DE28" i="16"/>
  <c r="DC28" i="16"/>
  <c r="CS28" i="16"/>
  <c r="CR28" i="16"/>
  <c r="CQ28" i="16"/>
  <c r="CP28" i="16"/>
  <c r="CO28" i="16"/>
  <c r="CM28" i="16"/>
  <c r="CK28" i="16"/>
  <c r="CI28" i="16"/>
  <c r="BY28" i="16"/>
  <c r="BX28" i="16"/>
  <c r="BW28" i="16"/>
  <c r="BV28" i="16"/>
  <c r="BU28" i="16"/>
  <c r="BS28" i="16"/>
  <c r="BQ28" i="16"/>
  <c r="BO28" i="16"/>
  <c r="BE28" i="16"/>
  <c r="BD28" i="16"/>
  <c r="BC28" i="16"/>
  <c r="BB28" i="16"/>
  <c r="BA28" i="16"/>
  <c r="AY28" i="16"/>
  <c r="AW28" i="16"/>
  <c r="AU28" i="16"/>
  <c r="AK28" i="16"/>
  <c r="AJ28" i="16"/>
  <c r="AI28" i="16"/>
  <c r="AE28" i="16"/>
  <c r="AC28" i="16"/>
  <c r="AA28" i="16"/>
  <c r="W28" i="16"/>
  <c r="Q28" i="16"/>
  <c r="P28" i="16"/>
  <c r="O28" i="16"/>
  <c r="N28" i="16"/>
  <c r="M28" i="16"/>
  <c r="K28" i="16"/>
  <c r="I28" i="16"/>
  <c r="G28" i="16"/>
  <c r="IC27" i="16"/>
  <c r="IB27" i="16"/>
  <c r="IA27" i="16"/>
  <c r="HZ27" i="16"/>
  <c r="HY27" i="16"/>
  <c r="HW27" i="16"/>
  <c r="HU27" i="16"/>
  <c r="HS27" i="16"/>
  <c r="HI27" i="16"/>
  <c r="HH27" i="16"/>
  <c r="HG27" i="16"/>
  <c r="HF27" i="16"/>
  <c r="HE27" i="16"/>
  <c r="HC27" i="16"/>
  <c r="HA27" i="16"/>
  <c r="GY27" i="16"/>
  <c r="GO27" i="16"/>
  <c r="GN27" i="16"/>
  <c r="GM27" i="16"/>
  <c r="GL27" i="16"/>
  <c r="GK27" i="16"/>
  <c r="GI27" i="16"/>
  <c r="GG27" i="16"/>
  <c r="GE27" i="16"/>
  <c r="FU27" i="16"/>
  <c r="FT27" i="16"/>
  <c r="FS27" i="16"/>
  <c r="FR27" i="16"/>
  <c r="FQ27" i="16"/>
  <c r="FO27" i="16"/>
  <c r="FM27" i="16"/>
  <c r="FK27" i="16"/>
  <c r="FA27" i="16"/>
  <c r="EZ27" i="16"/>
  <c r="EY27" i="16"/>
  <c r="EX27" i="16"/>
  <c r="EW27" i="16"/>
  <c r="EU27" i="16"/>
  <c r="ES27" i="16"/>
  <c r="EQ27" i="16"/>
  <c r="EG27" i="16"/>
  <c r="EF27" i="16"/>
  <c r="EE27" i="16"/>
  <c r="ED27" i="16"/>
  <c r="EC27" i="16"/>
  <c r="EA27" i="16"/>
  <c r="DY27" i="16"/>
  <c r="DW27" i="16"/>
  <c r="DM27" i="16"/>
  <c r="DL27" i="16"/>
  <c r="DK27" i="16"/>
  <c r="DJ27" i="16"/>
  <c r="DI27" i="16"/>
  <c r="DG27" i="16"/>
  <c r="DE27" i="16"/>
  <c r="DC27" i="16"/>
  <c r="CS27" i="16"/>
  <c r="CR27" i="16"/>
  <c r="CQ27" i="16"/>
  <c r="CP27" i="16"/>
  <c r="CO27" i="16"/>
  <c r="CM27" i="16"/>
  <c r="CK27" i="16"/>
  <c r="CI27" i="16"/>
  <c r="BY27" i="16"/>
  <c r="BX27" i="16"/>
  <c r="BW27" i="16"/>
  <c r="BV27" i="16"/>
  <c r="BU27" i="16"/>
  <c r="BS27" i="16"/>
  <c r="BQ27" i="16"/>
  <c r="BO27" i="16"/>
  <c r="BE27" i="16"/>
  <c r="BD27" i="16"/>
  <c r="BC27" i="16"/>
  <c r="BB27" i="16"/>
  <c r="BA27" i="16"/>
  <c r="AY27" i="16"/>
  <c r="AW27" i="16"/>
  <c r="AU27" i="16"/>
  <c r="AK27" i="16"/>
  <c r="AJ27" i="16"/>
  <c r="AI27" i="16"/>
  <c r="AE27" i="16"/>
  <c r="AC27" i="16"/>
  <c r="AA27" i="16"/>
  <c r="W27" i="16"/>
  <c r="Q27" i="16"/>
  <c r="P27" i="16"/>
  <c r="O27" i="16"/>
  <c r="N27" i="16"/>
  <c r="M27" i="16"/>
  <c r="K27" i="16"/>
  <c r="I27" i="16"/>
  <c r="G27" i="16"/>
  <c r="IC26" i="16"/>
  <c r="IB26" i="16"/>
  <c r="IA26" i="16"/>
  <c r="HZ26" i="16"/>
  <c r="HY26" i="16"/>
  <c r="HW26" i="16"/>
  <c r="HU26" i="16"/>
  <c r="HS26" i="16"/>
  <c r="HI26" i="16"/>
  <c r="HH26" i="16"/>
  <c r="HG26" i="16"/>
  <c r="HF26" i="16"/>
  <c r="HE26" i="16"/>
  <c r="HC26" i="16"/>
  <c r="HA26" i="16"/>
  <c r="GY26" i="16"/>
  <c r="GO26" i="16"/>
  <c r="GN26" i="16"/>
  <c r="GM26" i="16"/>
  <c r="GL26" i="16"/>
  <c r="GK26" i="16"/>
  <c r="GI26" i="16"/>
  <c r="GG26" i="16"/>
  <c r="GE26" i="16"/>
  <c r="FU26" i="16"/>
  <c r="FT26" i="16"/>
  <c r="FS26" i="16"/>
  <c r="FR26" i="16"/>
  <c r="FQ26" i="16"/>
  <c r="FO26" i="16"/>
  <c r="FM26" i="16"/>
  <c r="FK26" i="16"/>
  <c r="FA26" i="16"/>
  <c r="EZ26" i="16"/>
  <c r="EY26" i="16"/>
  <c r="EX26" i="16"/>
  <c r="EW26" i="16"/>
  <c r="EU26" i="16"/>
  <c r="ES26" i="16"/>
  <c r="EQ26" i="16"/>
  <c r="EG26" i="16"/>
  <c r="EF26" i="16"/>
  <c r="EE26" i="16"/>
  <c r="ED26" i="16"/>
  <c r="EC26" i="16"/>
  <c r="EA26" i="16"/>
  <c r="DY26" i="16"/>
  <c r="DW26" i="16"/>
  <c r="DM26" i="16"/>
  <c r="DL26" i="16"/>
  <c r="DK26" i="16"/>
  <c r="DJ26" i="16"/>
  <c r="DI26" i="16"/>
  <c r="DG26" i="16"/>
  <c r="DE26" i="16"/>
  <c r="DC26" i="16"/>
  <c r="CS26" i="16"/>
  <c r="CR26" i="16"/>
  <c r="CQ26" i="16"/>
  <c r="CP26" i="16"/>
  <c r="CO26" i="16"/>
  <c r="CM26" i="16"/>
  <c r="CK26" i="16"/>
  <c r="CI26" i="16"/>
  <c r="BY26" i="16"/>
  <c r="BX26" i="16"/>
  <c r="BW26" i="16"/>
  <c r="BV26" i="16"/>
  <c r="BU26" i="16"/>
  <c r="BS26" i="16"/>
  <c r="BQ26" i="16"/>
  <c r="BO26" i="16"/>
  <c r="BE26" i="16"/>
  <c r="BD26" i="16"/>
  <c r="BC26" i="16"/>
  <c r="BB26" i="16"/>
  <c r="BA26" i="16"/>
  <c r="AY26" i="16"/>
  <c r="AW26" i="16"/>
  <c r="AU26" i="16"/>
  <c r="AK26" i="16"/>
  <c r="AJ26" i="16"/>
  <c r="AI26" i="16"/>
  <c r="AE26" i="16"/>
  <c r="AC26" i="16"/>
  <c r="AA26" i="16"/>
  <c r="W26" i="16"/>
  <c r="Q26" i="16"/>
  <c r="P26" i="16"/>
  <c r="O26" i="16"/>
  <c r="N26" i="16"/>
  <c r="M26" i="16"/>
  <c r="K26" i="16"/>
  <c r="I26" i="16"/>
  <c r="G26" i="16"/>
  <c r="IC25" i="16"/>
  <c r="IB25" i="16"/>
  <c r="IA25" i="16"/>
  <c r="HZ25" i="16"/>
  <c r="HY25" i="16"/>
  <c r="HW25" i="16"/>
  <c r="HU25" i="16"/>
  <c r="HS25" i="16"/>
  <c r="HI25" i="16"/>
  <c r="HH25" i="16"/>
  <c r="HG25" i="16"/>
  <c r="HF25" i="16"/>
  <c r="HE25" i="16"/>
  <c r="HC25" i="16"/>
  <c r="HA25" i="16"/>
  <c r="GY25" i="16"/>
  <c r="GO25" i="16"/>
  <c r="GN25" i="16"/>
  <c r="GM25" i="16"/>
  <c r="GL25" i="16"/>
  <c r="GK25" i="16"/>
  <c r="GI25" i="16"/>
  <c r="GG25" i="16"/>
  <c r="GE25" i="16"/>
  <c r="FU25" i="16"/>
  <c r="FT25" i="16"/>
  <c r="FS25" i="16"/>
  <c r="FR25" i="16"/>
  <c r="FQ25" i="16"/>
  <c r="FO25" i="16"/>
  <c r="FM25" i="16"/>
  <c r="FK25" i="16"/>
  <c r="FA25" i="16"/>
  <c r="EZ25" i="16"/>
  <c r="EY25" i="16"/>
  <c r="EX25" i="16"/>
  <c r="EW25" i="16"/>
  <c r="EU25" i="16"/>
  <c r="ES25" i="16"/>
  <c r="EQ25" i="16"/>
  <c r="EG25" i="16"/>
  <c r="EF25" i="16"/>
  <c r="EE25" i="16"/>
  <c r="ED25" i="16"/>
  <c r="EC25" i="16"/>
  <c r="EA25" i="16"/>
  <c r="DY25" i="16"/>
  <c r="DW25" i="16"/>
  <c r="DM25" i="16"/>
  <c r="DL25" i="16"/>
  <c r="DK25" i="16"/>
  <c r="DJ25" i="16"/>
  <c r="DI25" i="16"/>
  <c r="DG25" i="16"/>
  <c r="DE25" i="16"/>
  <c r="DC25" i="16"/>
  <c r="CS25" i="16"/>
  <c r="CR25" i="16"/>
  <c r="CQ25" i="16"/>
  <c r="CP25" i="16"/>
  <c r="CO25" i="16"/>
  <c r="CM25" i="16"/>
  <c r="CK25" i="16"/>
  <c r="CI25" i="16"/>
  <c r="BY25" i="16"/>
  <c r="BX25" i="16"/>
  <c r="BW25" i="16"/>
  <c r="BV25" i="16"/>
  <c r="BU25" i="16"/>
  <c r="BS25" i="16"/>
  <c r="BQ25" i="16"/>
  <c r="BO25" i="16"/>
  <c r="BE25" i="16"/>
  <c r="BD25" i="16"/>
  <c r="BC25" i="16"/>
  <c r="BB25" i="16"/>
  <c r="BA25" i="16"/>
  <c r="AY25" i="16"/>
  <c r="AW25" i="16"/>
  <c r="AU25" i="16"/>
  <c r="AK25" i="16"/>
  <c r="AJ25" i="16"/>
  <c r="AI25" i="16"/>
  <c r="AE25" i="16"/>
  <c r="AC25" i="16"/>
  <c r="AA25" i="16"/>
  <c r="W25" i="16"/>
  <c r="Q25" i="16"/>
  <c r="P25" i="16"/>
  <c r="O25" i="16"/>
  <c r="N25" i="16"/>
  <c r="M25" i="16"/>
  <c r="K25" i="16"/>
  <c r="I25" i="16"/>
  <c r="G25" i="16"/>
  <c r="IB24" i="16"/>
  <c r="HZ24" i="16"/>
  <c r="HY24" i="16"/>
  <c r="HW24" i="16"/>
  <c r="HU24" i="16"/>
  <c r="HS24" i="16"/>
  <c r="HP24" i="16"/>
  <c r="HI24" i="16"/>
  <c r="HH24" i="16"/>
  <c r="HG24" i="16"/>
  <c r="HF24" i="16"/>
  <c r="HE24" i="16"/>
  <c r="HC24" i="16"/>
  <c r="HA24" i="16"/>
  <c r="GY24" i="16"/>
  <c r="GO24" i="16"/>
  <c r="GN24" i="16"/>
  <c r="GM24" i="16"/>
  <c r="GL24" i="16"/>
  <c r="GK24" i="16"/>
  <c r="GI24" i="16"/>
  <c r="GG24" i="16"/>
  <c r="GE24" i="16"/>
  <c r="FU24" i="16"/>
  <c r="FT24" i="16"/>
  <c r="FS24" i="16"/>
  <c r="FR24" i="16"/>
  <c r="FQ24" i="16"/>
  <c r="FO24" i="16"/>
  <c r="FM24" i="16"/>
  <c r="FK24" i="16"/>
  <c r="FA24" i="16"/>
  <c r="EZ24" i="16"/>
  <c r="EY24" i="16"/>
  <c r="EX24" i="16"/>
  <c r="EW24" i="16"/>
  <c r="EU24" i="16"/>
  <c r="ES24" i="16"/>
  <c r="EQ24" i="16"/>
  <c r="EG24" i="16"/>
  <c r="EF24" i="16"/>
  <c r="EE24" i="16"/>
  <c r="ED24" i="16"/>
  <c r="EC24" i="16"/>
  <c r="EA24" i="16"/>
  <c r="DY24" i="16"/>
  <c r="DW24" i="16"/>
  <c r="DM24" i="16"/>
  <c r="DL24" i="16"/>
  <c r="DK24" i="16"/>
  <c r="DJ24" i="16"/>
  <c r="DI24" i="16"/>
  <c r="DG24" i="16"/>
  <c r="DE24" i="16"/>
  <c r="DC24" i="16"/>
  <c r="CS24" i="16"/>
  <c r="CR24" i="16"/>
  <c r="CQ24" i="16"/>
  <c r="CP24" i="16"/>
  <c r="CO24" i="16"/>
  <c r="CM24" i="16"/>
  <c r="CK24" i="16"/>
  <c r="CI24" i="16"/>
  <c r="BY24" i="16"/>
  <c r="BX24" i="16"/>
  <c r="BW24" i="16"/>
  <c r="BV24" i="16"/>
  <c r="BU24" i="16"/>
  <c r="BS24" i="16"/>
  <c r="BQ24" i="16"/>
  <c r="BO24" i="16"/>
  <c r="BE24" i="16"/>
  <c r="BD24" i="16"/>
  <c r="BC24" i="16"/>
  <c r="BB24" i="16"/>
  <c r="BA24" i="16"/>
  <c r="AY24" i="16"/>
  <c r="AW24" i="16"/>
  <c r="AU24" i="16"/>
  <c r="AK24" i="16"/>
  <c r="AJ24" i="16"/>
  <c r="AI24" i="16"/>
  <c r="AE24" i="16"/>
  <c r="AC24" i="16"/>
  <c r="AA24" i="16"/>
  <c r="W24" i="16"/>
  <c r="Q24" i="16"/>
  <c r="P24" i="16"/>
  <c r="O24" i="16"/>
  <c r="N24" i="16"/>
  <c r="M24" i="16"/>
  <c r="K24" i="16"/>
  <c r="I24" i="16"/>
  <c r="G24" i="16"/>
  <c r="IC23" i="16"/>
  <c r="IB23" i="16"/>
  <c r="IB33" i="16" s="1"/>
  <c r="IA23" i="16"/>
  <c r="HZ23" i="16"/>
  <c r="HZ33" i="16" s="1"/>
  <c r="HY23" i="16"/>
  <c r="HY33" i="16" s="1"/>
  <c r="HW23" i="16"/>
  <c r="HW33" i="16" s="1"/>
  <c r="HU23" i="16"/>
  <c r="HU33" i="16" s="1"/>
  <c r="HS23" i="16"/>
  <c r="HS33" i="16" s="1"/>
  <c r="HI23" i="16"/>
  <c r="HI33" i="16" s="1"/>
  <c r="HH23" i="16"/>
  <c r="HH33" i="16" s="1"/>
  <c r="HG23" i="16"/>
  <c r="HG33" i="16" s="1"/>
  <c r="HF23" i="16"/>
  <c r="HF33" i="16" s="1"/>
  <c r="HE23" i="16"/>
  <c r="HE33" i="16" s="1"/>
  <c r="HC23" i="16"/>
  <c r="HC33" i="16" s="1"/>
  <c r="HA23" i="16"/>
  <c r="HA33" i="16" s="1"/>
  <c r="GY23" i="16"/>
  <c r="GY33" i="16" s="1"/>
  <c r="GO23" i="16"/>
  <c r="GO33" i="16" s="1"/>
  <c r="GN23" i="16"/>
  <c r="GN33" i="16" s="1"/>
  <c r="GM23" i="16"/>
  <c r="GM33" i="16" s="1"/>
  <c r="GL23" i="16"/>
  <c r="GL33" i="16" s="1"/>
  <c r="GK23" i="16"/>
  <c r="GK33" i="16" s="1"/>
  <c r="GI23" i="16"/>
  <c r="GI33" i="16" s="1"/>
  <c r="GG23" i="16"/>
  <c r="GG33" i="16" s="1"/>
  <c r="GE23" i="16"/>
  <c r="GE33" i="16" s="1"/>
  <c r="FU23" i="16"/>
  <c r="FU33" i="16" s="1"/>
  <c r="FT23" i="16"/>
  <c r="FT33" i="16" s="1"/>
  <c r="FS23" i="16"/>
  <c r="FS33" i="16" s="1"/>
  <c r="FR23" i="16"/>
  <c r="FR33" i="16" s="1"/>
  <c r="FQ23" i="16"/>
  <c r="FQ33" i="16" s="1"/>
  <c r="FO23" i="16"/>
  <c r="FO33" i="16" s="1"/>
  <c r="FM23" i="16"/>
  <c r="FM33" i="16" s="1"/>
  <c r="FK23" i="16"/>
  <c r="FK33" i="16" s="1"/>
  <c r="FA23" i="16"/>
  <c r="FA33" i="16" s="1"/>
  <c r="EZ23" i="16"/>
  <c r="EZ33" i="16" s="1"/>
  <c r="EY23" i="16"/>
  <c r="EY33" i="16" s="1"/>
  <c r="EX23" i="16"/>
  <c r="EX33" i="16" s="1"/>
  <c r="EW23" i="16"/>
  <c r="EW33" i="16" s="1"/>
  <c r="EU23" i="16"/>
  <c r="EU33" i="16" s="1"/>
  <c r="ES23" i="16"/>
  <c r="ES33" i="16" s="1"/>
  <c r="EQ23" i="16"/>
  <c r="EQ33" i="16" s="1"/>
  <c r="EG23" i="16"/>
  <c r="EG33" i="16" s="1"/>
  <c r="EF23" i="16"/>
  <c r="EF33" i="16" s="1"/>
  <c r="EE23" i="16"/>
  <c r="EE33" i="16" s="1"/>
  <c r="ED23" i="16"/>
  <c r="ED33" i="16" s="1"/>
  <c r="EC23" i="16"/>
  <c r="EC33" i="16" s="1"/>
  <c r="EA23" i="16"/>
  <c r="EA33" i="16" s="1"/>
  <c r="DY23" i="16"/>
  <c r="DY33" i="16" s="1"/>
  <c r="DW23" i="16"/>
  <c r="DW33" i="16" s="1"/>
  <c r="DM23" i="16"/>
  <c r="DM33" i="16" s="1"/>
  <c r="DL23" i="16"/>
  <c r="DL33" i="16" s="1"/>
  <c r="DK23" i="16"/>
  <c r="DK33" i="16" s="1"/>
  <c r="DJ23" i="16"/>
  <c r="DJ33" i="16" s="1"/>
  <c r="DI23" i="16"/>
  <c r="DI33" i="16" s="1"/>
  <c r="DG23" i="16"/>
  <c r="DG33" i="16" s="1"/>
  <c r="DE23" i="16"/>
  <c r="DE33" i="16" s="1"/>
  <c r="DC23" i="16"/>
  <c r="DC33" i="16" s="1"/>
  <c r="CS23" i="16"/>
  <c r="CS33" i="16" s="1"/>
  <c r="CR23" i="16"/>
  <c r="CR33" i="16" s="1"/>
  <c r="CQ23" i="16"/>
  <c r="CQ33" i="16" s="1"/>
  <c r="CP23" i="16"/>
  <c r="CP33" i="16" s="1"/>
  <c r="CO23" i="16"/>
  <c r="CO33" i="16" s="1"/>
  <c r="CM23" i="16"/>
  <c r="CM33" i="16" s="1"/>
  <c r="CK23" i="16"/>
  <c r="CK33" i="16" s="1"/>
  <c r="CI23" i="16"/>
  <c r="CI33" i="16" s="1"/>
  <c r="BY23" i="16"/>
  <c r="BY33" i="16" s="1"/>
  <c r="BX23" i="16"/>
  <c r="BX33" i="16" s="1"/>
  <c r="BW23" i="16"/>
  <c r="BW33" i="16" s="1"/>
  <c r="BV23" i="16"/>
  <c r="BV33" i="16" s="1"/>
  <c r="BU23" i="16"/>
  <c r="BU33" i="16" s="1"/>
  <c r="BS23" i="16"/>
  <c r="BS33" i="16" s="1"/>
  <c r="BQ23" i="16"/>
  <c r="BQ33" i="16" s="1"/>
  <c r="BO23" i="16"/>
  <c r="BO33" i="16" s="1"/>
  <c r="BE23" i="16"/>
  <c r="BE33" i="16" s="1"/>
  <c r="BD23" i="16"/>
  <c r="BD33" i="16" s="1"/>
  <c r="BC23" i="16"/>
  <c r="BC33" i="16" s="1"/>
  <c r="BB23" i="16"/>
  <c r="BB33" i="16" s="1"/>
  <c r="BA23" i="16"/>
  <c r="BA33" i="16" s="1"/>
  <c r="AY23" i="16"/>
  <c r="AY33" i="16" s="1"/>
  <c r="AW23" i="16"/>
  <c r="AW33" i="16" s="1"/>
  <c r="AU23" i="16"/>
  <c r="AU33" i="16" s="1"/>
  <c r="AK23" i="16"/>
  <c r="AK33" i="16" s="1"/>
  <c r="AJ23" i="16"/>
  <c r="AJ33" i="16" s="1"/>
  <c r="AI23" i="16"/>
  <c r="AI33" i="16" s="1"/>
  <c r="AE23" i="16"/>
  <c r="AE33" i="16" s="1"/>
  <c r="AC23" i="16"/>
  <c r="AC33" i="16" s="1"/>
  <c r="AA23" i="16"/>
  <c r="AA33" i="16" s="1"/>
  <c r="W23" i="16"/>
  <c r="Q23" i="16"/>
  <c r="Q33" i="16" s="1"/>
  <c r="P23" i="16"/>
  <c r="P33" i="16" s="1"/>
  <c r="O23" i="16"/>
  <c r="O33" i="16" s="1"/>
  <c r="N23" i="16"/>
  <c r="N33" i="16" s="1"/>
  <c r="M23" i="16"/>
  <c r="M33" i="16" s="1"/>
  <c r="K23" i="16"/>
  <c r="K33" i="16" s="1"/>
  <c r="I23" i="16"/>
  <c r="I33" i="16" s="1"/>
  <c r="G23" i="16"/>
  <c r="G33" i="16" s="1"/>
  <c r="IH22" i="16"/>
  <c r="IH80" i="16" s="1"/>
  <c r="IG22" i="16"/>
  <c r="IG80" i="16" s="1"/>
  <c r="IG85" i="16" s="1"/>
  <c r="IF22" i="16"/>
  <c r="IE21" i="16"/>
  <c r="ID21" i="16"/>
  <c r="HX21" i="16"/>
  <c r="HV21" i="16"/>
  <c r="HT21" i="16"/>
  <c r="HR21" i="16"/>
  <c r="HQ21" i="16"/>
  <c r="HP21" i="16"/>
  <c r="HO21" i="16"/>
  <c r="HK21" i="16"/>
  <c r="HJ21" i="16"/>
  <c r="HD21" i="16"/>
  <c r="HB21" i="16"/>
  <c r="GZ21" i="16"/>
  <c r="GX21" i="16"/>
  <c r="GW21" i="16"/>
  <c r="GV21" i="16"/>
  <c r="GU21" i="16"/>
  <c r="GQ21" i="16"/>
  <c r="GP21" i="16"/>
  <c r="GJ21" i="16"/>
  <c r="GH21" i="16"/>
  <c r="GF21" i="16"/>
  <c r="GD21" i="16"/>
  <c r="GC21" i="16"/>
  <c r="GB21" i="16"/>
  <c r="GA21" i="16"/>
  <c r="FW21" i="16"/>
  <c r="FV21" i="16"/>
  <c r="FP21" i="16"/>
  <c r="FN21" i="16"/>
  <c r="FL21" i="16"/>
  <c r="FJ21" i="16"/>
  <c r="FI21" i="16"/>
  <c r="FH21" i="16"/>
  <c r="FG21" i="16"/>
  <c r="FC21" i="16"/>
  <c r="FB21" i="16"/>
  <c r="EV21" i="16"/>
  <c r="ET21" i="16"/>
  <c r="ER21" i="16"/>
  <c r="EP21" i="16"/>
  <c r="EO21" i="16"/>
  <c r="EN21" i="16"/>
  <c r="EM21" i="16"/>
  <c r="EI21" i="16"/>
  <c r="EH21" i="16"/>
  <c r="EB21" i="16"/>
  <c r="DZ21" i="16"/>
  <c r="DX21" i="16"/>
  <c r="DV21" i="16"/>
  <c r="DU21" i="16"/>
  <c r="DT21" i="16"/>
  <c r="DS21" i="16"/>
  <c r="DO21" i="16"/>
  <c r="DN21" i="16"/>
  <c r="DH21" i="16"/>
  <c r="DF21" i="16"/>
  <c r="DD21" i="16"/>
  <c r="DB21" i="16"/>
  <c r="DA21" i="16"/>
  <c r="CZ21" i="16"/>
  <c r="CY21" i="16"/>
  <c r="CU21" i="16"/>
  <c r="CT21" i="16"/>
  <c r="CN21" i="16"/>
  <c r="CL21" i="16"/>
  <c r="CJ21" i="16"/>
  <c r="CH21" i="16"/>
  <c r="CG21" i="16"/>
  <c r="CF21" i="16"/>
  <c r="CE21" i="16"/>
  <c r="CA21" i="16"/>
  <c r="BZ21" i="16"/>
  <c r="BT21" i="16"/>
  <c r="BR21" i="16"/>
  <c r="BP21" i="16"/>
  <c r="BN21" i="16"/>
  <c r="BM21" i="16"/>
  <c r="BL21" i="16"/>
  <c r="BK21" i="16"/>
  <c r="BG21" i="16"/>
  <c r="BF21" i="16"/>
  <c r="AZ21" i="16"/>
  <c r="AX21" i="16"/>
  <c r="AV21" i="16"/>
  <c r="AT21" i="16"/>
  <c r="AS21" i="16"/>
  <c r="AR21" i="16"/>
  <c r="AQ21" i="16"/>
  <c r="AM21" i="16"/>
  <c r="AL21" i="16"/>
  <c r="AF21" i="16"/>
  <c r="AD21" i="16"/>
  <c r="AB21" i="16"/>
  <c r="Z21" i="16"/>
  <c r="Y21" i="16"/>
  <c r="X21" i="16"/>
  <c r="S21" i="16"/>
  <c r="R21" i="16"/>
  <c r="L21" i="16"/>
  <c r="J21" i="16"/>
  <c r="H21" i="16"/>
  <c r="F21" i="16"/>
  <c r="E21" i="16"/>
  <c r="D21" i="16"/>
  <c r="C21" i="16"/>
  <c r="IC20" i="16"/>
  <c r="IB20" i="16"/>
  <c r="IA20" i="16"/>
  <c r="HZ20" i="16"/>
  <c r="HY20" i="16"/>
  <c r="HW20" i="16"/>
  <c r="HU20" i="16"/>
  <c r="HS20" i="16"/>
  <c r="HI20" i="16"/>
  <c r="HH20" i="16"/>
  <c r="HG20" i="16"/>
  <c r="HF20" i="16"/>
  <c r="HE20" i="16"/>
  <c r="HC20" i="16"/>
  <c r="HA20" i="16"/>
  <c r="GY20" i="16"/>
  <c r="GO20" i="16"/>
  <c r="GN20" i="16"/>
  <c r="GM20" i="16"/>
  <c r="GL20" i="16"/>
  <c r="GK20" i="16"/>
  <c r="GI20" i="16"/>
  <c r="GG20" i="16"/>
  <c r="GE20" i="16"/>
  <c r="FU20" i="16"/>
  <c r="FT20" i="16"/>
  <c r="FS20" i="16"/>
  <c r="FR20" i="16"/>
  <c r="FQ20" i="16"/>
  <c r="FO20" i="16"/>
  <c r="FM20" i="16"/>
  <c r="FK20" i="16"/>
  <c r="FA20" i="16"/>
  <c r="EZ20" i="16"/>
  <c r="EY20" i="16"/>
  <c r="EX20" i="16"/>
  <c r="EW20" i="16"/>
  <c r="EU20" i="16"/>
  <c r="ES20" i="16"/>
  <c r="EQ20" i="16"/>
  <c r="EG20" i="16"/>
  <c r="EF20" i="16"/>
  <c r="EE20" i="16"/>
  <c r="ED20" i="16"/>
  <c r="EC20" i="16"/>
  <c r="EA20" i="16"/>
  <c r="DY20" i="16"/>
  <c r="DW20" i="16"/>
  <c r="DM20" i="16"/>
  <c r="DL20" i="16"/>
  <c r="DK20" i="16"/>
  <c r="DJ20" i="16"/>
  <c r="DI20" i="16"/>
  <c r="DG20" i="16"/>
  <c r="DE20" i="16"/>
  <c r="DC20" i="16"/>
  <c r="CS20" i="16"/>
  <c r="CR20" i="16"/>
  <c r="CQ20" i="16"/>
  <c r="CP20" i="16"/>
  <c r="CO20" i="16"/>
  <c r="CM20" i="16"/>
  <c r="CK20" i="16"/>
  <c r="CI20" i="16"/>
  <c r="BY20" i="16"/>
  <c r="BX20" i="16"/>
  <c r="BW20" i="16"/>
  <c r="BV20" i="16"/>
  <c r="BU20" i="16"/>
  <c r="BS20" i="16"/>
  <c r="BQ20" i="16"/>
  <c r="BO20" i="16"/>
  <c r="BE20" i="16"/>
  <c r="BD20" i="16"/>
  <c r="BC20" i="16"/>
  <c r="BB20" i="16"/>
  <c r="BA20" i="16"/>
  <c r="AY20" i="16"/>
  <c r="AW20" i="16"/>
  <c r="AU20" i="16"/>
  <c r="AK20" i="16"/>
  <c r="AJ20" i="16"/>
  <c r="AI20" i="16"/>
  <c r="AE20" i="16"/>
  <c r="AC20" i="16"/>
  <c r="AA20" i="16"/>
  <c r="W20" i="16"/>
  <c r="Q20" i="16"/>
  <c r="P20" i="16"/>
  <c r="O20" i="16"/>
  <c r="N20" i="16"/>
  <c r="M20" i="16"/>
  <c r="K20" i="16"/>
  <c r="I20" i="16"/>
  <c r="G20" i="16"/>
  <c r="IC19" i="16"/>
  <c r="IC21" i="16" s="1"/>
  <c r="IB19" i="16"/>
  <c r="IB21" i="16" s="1"/>
  <c r="IA19" i="16"/>
  <c r="IA21" i="16" s="1"/>
  <c r="HZ19" i="16"/>
  <c r="HZ21" i="16" s="1"/>
  <c r="HY19" i="16"/>
  <c r="HY21" i="16" s="1"/>
  <c r="HW19" i="16"/>
  <c r="HW21" i="16" s="1"/>
  <c r="HU19" i="16"/>
  <c r="HU21" i="16" s="1"/>
  <c r="HS19" i="16"/>
  <c r="HS21" i="16" s="1"/>
  <c r="HI19" i="16"/>
  <c r="HI21" i="16" s="1"/>
  <c r="HH19" i="16"/>
  <c r="HH21" i="16" s="1"/>
  <c r="HG19" i="16"/>
  <c r="HG21" i="16" s="1"/>
  <c r="HF19" i="16"/>
  <c r="HF21" i="16" s="1"/>
  <c r="HE19" i="16"/>
  <c r="HE21" i="16" s="1"/>
  <c r="HC19" i="16"/>
  <c r="HC21" i="16" s="1"/>
  <c r="HA19" i="16"/>
  <c r="HA21" i="16" s="1"/>
  <c r="GY19" i="16"/>
  <c r="GY21" i="16" s="1"/>
  <c r="GO19" i="16"/>
  <c r="GO21" i="16" s="1"/>
  <c r="GN19" i="16"/>
  <c r="GN21" i="16" s="1"/>
  <c r="GM19" i="16"/>
  <c r="GM21" i="16" s="1"/>
  <c r="GL19" i="16"/>
  <c r="GL21" i="16" s="1"/>
  <c r="GK19" i="16"/>
  <c r="GK21" i="16" s="1"/>
  <c r="GI19" i="16"/>
  <c r="GI21" i="16" s="1"/>
  <c r="GG19" i="16"/>
  <c r="GG21" i="16" s="1"/>
  <c r="GE19" i="16"/>
  <c r="GE21" i="16" s="1"/>
  <c r="FU19" i="16"/>
  <c r="FU21" i="16" s="1"/>
  <c r="FT19" i="16"/>
  <c r="FT21" i="16" s="1"/>
  <c r="FS19" i="16"/>
  <c r="FS21" i="16" s="1"/>
  <c r="FR19" i="16"/>
  <c r="FR21" i="16" s="1"/>
  <c r="FQ19" i="16"/>
  <c r="FQ21" i="16" s="1"/>
  <c r="FO19" i="16"/>
  <c r="FO21" i="16" s="1"/>
  <c r="FM19" i="16"/>
  <c r="FM21" i="16" s="1"/>
  <c r="FK19" i="16"/>
  <c r="FK21" i="16" s="1"/>
  <c r="FA19" i="16"/>
  <c r="FA21" i="16" s="1"/>
  <c r="EZ19" i="16"/>
  <c r="EZ21" i="16" s="1"/>
  <c r="EY19" i="16"/>
  <c r="EY21" i="16" s="1"/>
  <c r="EX19" i="16"/>
  <c r="EX21" i="16" s="1"/>
  <c r="EW19" i="16"/>
  <c r="EW21" i="16" s="1"/>
  <c r="EU19" i="16"/>
  <c r="EU21" i="16" s="1"/>
  <c r="ES19" i="16"/>
  <c r="ES21" i="16" s="1"/>
  <c r="EQ19" i="16"/>
  <c r="EQ21" i="16" s="1"/>
  <c r="EG19" i="16"/>
  <c r="EG21" i="16" s="1"/>
  <c r="EF19" i="16"/>
  <c r="EF21" i="16" s="1"/>
  <c r="EE19" i="16"/>
  <c r="EE21" i="16" s="1"/>
  <c r="ED19" i="16"/>
  <c r="ED21" i="16" s="1"/>
  <c r="EC19" i="16"/>
  <c r="EC21" i="16" s="1"/>
  <c r="EA19" i="16"/>
  <c r="EA21" i="16" s="1"/>
  <c r="DY19" i="16"/>
  <c r="DY21" i="16" s="1"/>
  <c r="DW19" i="16"/>
  <c r="DW21" i="16" s="1"/>
  <c r="DM19" i="16"/>
  <c r="DM21" i="16" s="1"/>
  <c r="DL19" i="16"/>
  <c r="DL21" i="16" s="1"/>
  <c r="DK19" i="16"/>
  <c r="DK21" i="16" s="1"/>
  <c r="DJ19" i="16"/>
  <c r="DJ21" i="16" s="1"/>
  <c r="DI19" i="16"/>
  <c r="DI21" i="16" s="1"/>
  <c r="DG19" i="16"/>
  <c r="DG21" i="16" s="1"/>
  <c r="DE19" i="16"/>
  <c r="DE21" i="16" s="1"/>
  <c r="DC19" i="16"/>
  <c r="DC21" i="16" s="1"/>
  <c r="CS19" i="16"/>
  <c r="CS21" i="16" s="1"/>
  <c r="CR19" i="16"/>
  <c r="CR21" i="16" s="1"/>
  <c r="CQ19" i="16"/>
  <c r="CQ21" i="16" s="1"/>
  <c r="CP19" i="16"/>
  <c r="CP21" i="16" s="1"/>
  <c r="CO19" i="16"/>
  <c r="CO21" i="16" s="1"/>
  <c r="CM19" i="16"/>
  <c r="CM21" i="16" s="1"/>
  <c r="CK19" i="16"/>
  <c r="CK21" i="16" s="1"/>
  <c r="CI19" i="16"/>
  <c r="CI21" i="16" s="1"/>
  <c r="BY19" i="16"/>
  <c r="BY21" i="16" s="1"/>
  <c r="BX19" i="16"/>
  <c r="BX21" i="16" s="1"/>
  <c r="BW19" i="16"/>
  <c r="BW21" i="16" s="1"/>
  <c r="BV19" i="16"/>
  <c r="BV21" i="16" s="1"/>
  <c r="BU19" i="16"/>
  <c r="BU21" i="16" s="1"/>
  <c r="BS19" i="16"/>
  <c r="BS21" i="16" s="1"/>
  <c r="BQ19" i="16"/>
  <c r="BQ21" i="16" s="1"/>
  <c r="BO19" i="16"/>
  <c r="BO21" i="16" s="1"/>
  <c r="BE19" i="16"/>
  <c r="BE21" i="16" s="1"/>
  <c r="BD19" i="16"/>
  <c r="BD21" i="16" s="1"/>
  <c r="BC19" i="16"/>
  <c r="BC21" i="16" s="1"/>
  <c r="BB19" i="16"/>
  <c r="BB21" i="16" s="1"/>
  <c r="BA19" i="16"/>
  <c r="BA21" i="16" s="1"/>
  <c r="AY19" i="16"/>
  <c r="AY21" i="16" s="1"/>
  <c r="AW19" i="16"/>
  <c r="AW21" i="16" s="1"/>
  <c r="AU19" i="16"/>
  <c r="AU21" i="16" s="1"/>
  <c r="AK19" i="16"/>
  <c r="AK21" i="16" s="1"/>
  <c r="AJ19" i="16"/>
  <c r="AJ21" i="16" s="1"/>
  <c r="AI19" i="16"/>
  <c r="AI21" i="16" s="1"/>
  <c r="AE19" i="16"/>
  <c r="AE21" i="16" s="1"/>
  <c r="AC19" i="16"/>
  <c r="AC21" i="16" s="1"/>
  <c r="AA19" i="16"/>
  <c r="AA21" i="16" s="1"/>
  <c r="W19" i="16"/>
  <c r="Q19" i="16"/>
  <c r="Q21" i="16" s="1"/>
  <c r="P19" i="16"/>
  <c r="P21" i="16" s="1"/>
  <c r="O19" i="16"/>
  <c r="O21" i="16" s="1"/>
  <c r="N19" i="16"/>
  <c r="N21" i="16" s="1"/>
  <c r="M19" i="16"/>
  <c r="M21" i="16" s="1"/>
  <c r="K19" i="16"/>
  <c r="K21" i="16" s="1"/>
  <c r="I19" i="16"/>
  <c r="I21" i="16" s="1"/>
  <c r="G19" i="16"/>
  <c r="G21" i="16" s="1"/>
  <c r="IE18" i="16"/>
  <c r="ID18" i="16"/>
  <c r="HX18" i="16"/>
  <c r="HV18" i="16"/>
  <c r="HT18" i="16"/>
  <c r="HR18" i="16"/>
  <c r="HQ18" i="16"/>
  <c r="HP18" i="16"/>
  <c r="HO18" i="16"/>
  <c r="HK18" i="16"/>
  <c r="HJ18" i="16"/>
  <c r="HD18" i="16"/>
  <c r="HB18" i="16"/>
  <c r="GZ18" i="16"/>
  <c r="GX18" i="16"/>
  <c r="GW18" i="16"/>
  <c r="GV18" i="16"/>
  <c r="GU18" i="16"/>
  <c r="GQ18" i="16"/>
  <c r="GP18" i="16"/>
  <c r="GJ18" i="16"/>
  <c r="GH18" i="16"/>
  <c r="GF18" i="16"/>
  <c r="GD18" i="16"/>
  <c r="GC18" i="16"/>
  <c r="GB18" i="16"/>
  <c r="GA18" i="16"/>
  <c r="FW18" i="16"/>
  <c r="FV18" i="16"/>
  <c r="FP18" i="16"/>
  <c r="FN18" i="16"/>
  <c r="FL18" i="16"/>
  <c r="FJ18" i="16"/>
  <c r="FI18" i="16"/>
  <c r="FH18" i="16"/>
  <c r="FG18" i="16"/>
  <c r="FC18" i="16"/>
  <c r="FB18" i="16"/>
  <c r="EV18" i="16"/>
  <c r="ET18" i="16"/>
  <c r="ER18" i="16"/>
  <c r="EP18" i="16"/>
  <c r="EO18" i="16"/>
  <c r="EN18" i="16"/>
  <c r="EM18" i="16"/>
  <c r="EI18" i="16"/>
  <c r="EH18" i="16"/>
  <c r="EB18" i="16"/>
  <c r="DZ18" i="16"/>
  <c r="DX18" i="16"/>
  <c r="DV18" i="16"/>
  <c r="DU18" i="16"/>
  <c r="DT18" i="16"/>
  <c r="DS18" i="16"/>
  <c r="DO18" i="16"/>
  <c r="DN18" i="16"/>
  <c r="DH18" i="16"/>
  <c r="DF18" i="16"/>
  <c r="DD18" i="16"/>
  <c r="DB18" i="16"/>
  <c r="DA18" i="16"/>
  <c r="CZ18" i="16"/>
  <c r="CY18" i="16"/>
  <c r="CU18" i="16"/>
  <c r="CT18" i="16"/>
  <c r="CN18" i="16"/>
  <c r="CL18" i="16"/>
  <c r="CJ18" i="16"/>
  <c r="CH18" i="16"/>
  <c r="CG18" i="16"/>
  <c r="CF18" i="16"/>
  <c r="CE18" i="16"/>
  <c r="CA18" i="16"/>
  <c r="BZ18" i="16"/>
  <c r="BT18" i="16"/>
  <c r="BR18" i="16"/>
  <c r="BP18" i="16"/>
  <c r="BN18" i="16"/>
  <c r="BM18" i="16"/>
  <c r="BL18" i="16"/>
  <c r="BK18" i="16"/>
  <c r="BG18" i="16"/>
  <c r="BF18" i="16"/>
  <c r="AZ18" i="16"/>
  <c r="AX18" i="16"/>
  <c r="AV18" i="16"/>
  <c r="AT18" i="16"/>
  <c r="AS18" i="16"/>
  <c r="AR18" i="16"/>
  <c r="AQ18" i="16"/>
  <c r="AM18" i="16"/>
  <c r="AL18" i="16"/>
  <c r="AF18" i="16"/>
  <c r="AD18" i="16"/>
  <c r="AB18" i="16"/>
  <c r="Z18" i="16"/>
  <c r="Y18" i="16"/>
  <c r="X18" i="16"/>
  <c r="S18" i="16"/>
  <c r="R18" i="16"/>
  <c r="L18" i="16"/>
  <c r="J18" i="16"/>
  <c r="H18" i="16"/>
  <c r="F18" i="16"/>
  <c r="E18" i="16"/>
  <c r="D18" i="16"/>
  <c r="C18" i="16"/>
  <c r="IC17" i="16"/>
  <c r="IB17" i="16"/>
  <c r="IA17" i="16"/>
  <c r="HZ17" i="16"/>
  <c r="HY17" i="16"/>
  <c r="HW17" i="16"/>
  <c r="HU17" i="16"/>
  <c r="HS17" i="16"/>
  <c r="HI17" i="16"/>
  <c r="HH17" i="16"/>
  <c r="HG17" i="16"/>
  <c r="HF17" i="16"/>
  <c r="HE17" i="16"/>
  <c r="HC17" i="16"/>
  <c r="HA17" i="16"/>
  <c r="GY17" i="16"/>
  <c r="GO17" i="16"/>
  <c r="GN17" i="16"/>
  <c r="GM17" i="16"/>
  <c r="GL17" i="16"/>
  <c r="GK17" i="16"/>
  <c r="GI17" i="16"/>
  <c r="GG17" i="16"/>
  <c r="GE17" i="16"/>
  <c r="FU17" i="16"/>
  <c r="FT17" i="16"/>
  <c r="FS17" i="16"/>
  <c r="FR17" i="16"/>
  <c r="FQ17" i="16"/>
  <c r="FO17" i="16"/>
  <c r="FM17" i="16"/>
  <c r="FK17" i="16"/>
  <c r="FA17" i="16"/>
  <c r="EZ17" i="16"/>
  <c r="EY17" i="16"/>
  <c r="EX17" i="16"/>
  <c r="EW17" i="16"/>
  <c r="EU17" i="16"/>
  <c r="ES17" i="16"/>
  <c r="EQ17" i="16"/>
  <c r="EG17" i="16"/>
  <c r="EF17" i="16"/>
  <c r="EE17" i="16"/>
  <c r="ED17" i="16"/>
  <c r="EC17" i="16"/>
  <c r="EA17" i="16"/>
  <c r="DY17" i="16"/>
  <c r="DW17" i="16"/>
  <c r="DM17" i="16"/>
  <c r="DL17" i="16"/>
  <c r="DK17" i="16"/>
  <c r="DJ17" i="16"/>
  <c r="DI17" i="16"/>
  <c r="DG17" i="16"/>
  <c r="DE17" i="16"/>
  <c r="DC17" i="16"/>
  <c r="CS17" i="16"/>
  <c r="CR17" i="16"/>
  <c r="CQ17" i="16"/>
  <c r="CP17" i="16"/>
  <c r="CO17" i="16"/>
  <c r="CM17" i="16"/>
  <c r="CK17" i="16"/>
  <c r="CI17" i="16"/>
  <c r="BY17" i="16"/>
  <c r="BX17" i="16"/>
  <c r="BW17" i="16"/>
  <c r="BV17" i="16"/>
  <c r="BU17" i="16"/>
  <c r="BS17" i="16"/>
  <c r="BQ17" i="16"/>
  <c r="BO17" i="16"/>
  <c r="BE17" i="16"/>
  <c r="BD17" i="16"/>
  <c r="BC17" i="16"/>
  <c r="BB17" i="16"/>
  <c r="BA17" i="16"/>
  <c r="AY17" i="16"/>
  <c r="AW17" i="16"/>
  <c r="AU17" i="16"/>
  <c r="AK17" i="16"/>
  <c r="AJ17" i="16"/>
  <c r="AI17" i="16"/>
  <c r="AE17" i="16"/>
  <c r="AC17" i="16"/>
  <c r="AA17" i="16"/>
  <c r="W17" i="16"/>
  <c r="Q17" i="16"/>
  <c r="P17" i="16"/>
  <c r="O17" i="16"/>
  <c r="N17" i="16"/>
  <c r="M17" i="16"/>
  <c r="K17" i="16"/>
  <c r="I17" i="16"/>
  <c r="G17" i="16"/>
  <c r="IC16" i="16"/>
  <c r="IC18" i="16" s="1"/>
  <c r="IB16" i="16"/>
  <c r="IB18" i="16" s="1"/>
  <c r="IA16" i="16"/>
  <c r="IA18" i="16" s="1"/>
  <c r="HZ16" i="16"/>
  <c r="HZ18" i="16" s="1"/>
  <c r="HY16" i="16"/>
  <c r="HY18" i="16" s="1"/>
  <c r="HW16" i="16"/>
  <c r="HW18" i="16" s="1"/>
  <c r="HU16" i="16"/>
  <c r="HU18" i="16" s="1"/>
  <c r="HS16" i="16"/>
  <c r="HS18" i="16" s="1"/>
  <c r="HI16" i="16"/>
  <c r="HI18" i="16" s="1"/>
  <c r="HH16" i="16"/>
  <c r="HH18" i="16" s="1"/>
  <c r="HG16" i="16"/>
  <c r="HG18" i="16" s="1"/>
  <c r="HF16" i="16"/>
  <c r="HF18" i="16" s="1"/>
  <c r="HE16" i="16"/>
  <c r="HE18" i="16" s="1"/>
  <c r="HC16" i="16"/>
  <c r="HC18" i="16" s="1"/>
  <c r="HA16" i="16"/>
  <c r="HA18" i="16" s="1"/>
  <c r="GY16" i="16"/>
  <c r="GY18" i="16" s="1"/>
  <c r="GO16" i="16"/>
  <c r="GO18" i="16" s="1"/>
  <c r="GN16" i="16"/>
  <c r="GN18" i="16" s="1"/>
  <c r="GM16" i="16"/>
  <c r="GM18" i="16" s="1"/>
  <c r="GL16" i="16"/>
  <c r="GL18" i="16" s="1"/>
  <c r="GK16" i="16"/>
  <c r="GK18" i="16" s="1"/>
  <c r="GI16" i="16"/>
  <c r="GI18" i="16" s="1"/>
  <c r="GG16" i="16"/>
  <c r="GG18" i="16" s="1"/>
  <c r="GE16" i="16"/>
  <c r="GE18" i="16" s="1"/>
  <c r="FU16" i="16"/>
  <c r="FU18" i="16" s="1"/>
  <c r="FT16" i="16"/>
  <c r="FT18" i="16" s="1"/>
  <c r="FS16" i="16"/>
  <c r="FS18" i="16" s="1"/>
  <c r="FR16" i="16"/>
  <c r="FR18" i="16" s="1"/>
  <c r="FQ16" i="16"/>
  <c r="FQ18" i="16" s="1"/>
  <c r="FO16" i="16"/>
  <c r="FO18" i="16" s="1"/>
  <c r="FM16" i="16"/>
  <c r="FM18" i="16" s="1"/>
  <c r="FK16" i="16"/>
  <c r="FK18" i="16" s="1"/>
  <c r="FA16" i="16"/>
  <c r="FA18" i="16" s="1"/>
  <c r="EZ16" i="16"/>
  <c r="EZ18" i="16" s="1"/>
  <c r="EY16" i="16"/>
  <c r="EY18" i="16" s="1"/>
  <c r="EX16" i="16"/>
  <c r="EX18" i="16" s="1"/>
  <c r="EW16" i="16"/>
  <c r="EW18" i="16" s="1"/>
  <c r="EU16" i="16"/>
  <c r="EU18" i="16" s="1"/>
  <c r="ES16" i="16"/>
  <c r="ES18" i="16" s="1"/>
  <c r="EQ16" i="16"/>
  <c r="EQ18" i="16" s="1"/>
  <c r="EG16" i="16"/>
  <c r="EG18" i="16" s="1"/>
  <c r="EF16" i="16"/>
  <c r="EF18" i="16" s="1"/>
  <c r="EE16" i="16"/>
  <c r="EE18" i="16" s="1"/>
  <c r="ED16" i="16"/>
  <c r="ED18" i="16" s="1"/>
  <c r="EC16" i="16"/>
  <c r="EC18" i="16" s="1"/>
  <c r="EA16" i="16"/>
  <c r="EA18" i="16" s="1"/>
  <c r="DY16" i="16"/>
  <c r="DY18" i="16" s="1"/>
  <c r="DW16" i="16"/>
  <c r="DW18" i="16" s="1"/>
  <c r="DM16" i="16"/>
  <c r="DM18" i="16" s="1"/>
  <c r="DL16" i="16"/>
  <c r="DL18" i="16" s="1"/>
  <c r="DK16" i="16"/>
  <c r="DK18" i="16" s="1"/>
  <c r="DJ16" i="16"/>
  <c r="DJ18" i="16" s="1"/>
  <c r="DI16" i="16"/>
  <c r="DI18" i="16" s="1"/>
  <c r="DG16" i="16"/>
  <c r="DG18" i="16" s="1"/>
  <c r="DE16" i="16"/>
  <c r="DE18" i="16" s="1"/>
  <c r="DC16" i="16"/>
  <c r="DC18" i="16" s="1"/>
  <c r="CS16" i="16"/>
  <c r="CS18" i="16" s="1"/>
  <c r="CR16" i="16"/>
  <c r="CR18" i="16" s="1"/>
  <c r="CQ16" i="16"/>
  <c r="CQ18" i="16" s="1"/>
  <c r="CP16" i="16"/>
  <c r="CP18" i="16" s="1"/>
  <c r="CO16" i="16"/>
  <c r="CO18" i="16" s="1"/>
  <c r="CM16" i="16"/>
  <c r="CM18" i="16" s="1"/>
  <c r="CK16" i="16"/>
  <c r="CK18" i="16" s="1"/>
  <c r="CI16" i="16"/>
  <c r="CI18" i="16" s="1"/>
  <c r="BY16" i="16"/>
  <c r="BY18" i="16" s="1"/>
  <c r="BX16" i="16"/>
  <c r="BX18" i="16" s="1"/>
  <c r="BW16" i="16"/>
  <c r="BW18" i="16" s="1"/>
  <c r="BV16" i="16"/>
  <c r="BV18" i="16" s="1"/>
  <c r="BU16" i="16"/>
  <c r="BU18" i="16" s="1"/>
  <c r="BS16" i="16"/>
  <c r="BS18" i="16" s="1"/>
  <c r="BQ16" i="16"/>
  <c r="BQ18" i="16" s="1"/>
  <c r="BO16" i="16"/>
  <c r="BO18" i="16" s="1"/>
  <c r="BE16" i="16"/>
  <c r="BE18" i="16" s="1"/>
  <c r="BD16" i="16"/>
  <c r="BD18" i="16" s="1"/>
  <c r="BC16" i="16"/>
  <c r="BC18" i="16" s="1"/>
  <c r="BB16" i="16"/>
  <c r="BB18" i="16" s="1"/>
  <c r="BA16" i="16"/>
  <c r="BA18" i="16" s="1"/>
  <c r="AY16" i="16"/>
  <c r="AY18" i="16" s="1"/>
  <c r="AW16" i="16"/>
  <c r="AW18" i="16" s="1"/>
  <c r="AU16" i="16"/>
  <c r="AU18" i="16" s="1"/>
  <c r="AK16" i="16"/>
  <c r="AK18" i="16" s="1"/>
  <c r="AJ16" i="16"/>
  <c r="AJ18" i="16" s="1"/>
  <c r="AI16" i="16"/>
  <c r="AI18" i="16" s="1"/>
  <c r="AE16" i="16"/>
  <c r="AE18" i="16" s="1"/>
  <c r="AC16" i="16"/>
  <c r="AC18" i="16" s="1"/>
  <c r="AA16" i="16"/>
  <c r="AA18" i="16" s="1"/>
  <c r="W16" i="16"/>
  <c r="Q16" i="16"/>
  <c r="Q18" i="16" s="1"/>
  <c r="P16" i="16"/>
  <c r="P18" i="16" s="1"/>
  <c r="O16" i="16"/>
  <c r="O18" i="16" s="1"/>
  <c r="N16" i="16"/>
  <c r="N18" i="16" s="1"/>
  <c r="M16" i="16"/>
  <c r="M18" i="16" s="1"/>
  <c r="K16" i="16"/>
  <c r="K18" i="16" s="1"/>
  <c r="I16" i="16"/>
  <c r="I18" i="16" s="1"/>
  <c r="G16" i="16"/>
  <c r="G18" i="16" s="1"/>
  <c r="IE15" i="16"/>
  <c r="ID15" i="16"/>
  <c r="HX15" i="16"/>
  <c r="HV15" i="16"/>
  <c r="HT15" i="16"/>
  <c r="HR15" i="16"/>
  <c r="HQ15" i="16"/>
  <c r="HP15" i="16"/>
  <c r="HO15" i="16"/>
  <c r="HK15" i="16"/>
  <c r="HJ15" i="16"/>
  <c r="HD15" i="16"/>
  <c r="HB15" i="16"/>
  <c r="GZ15" i="16"/>
  <c r="GX15" i="16"/>
  <c r="GW15" i="16"/>
  <c r="GV15" i="16"/>
  <c r="GU15" i="16"/>
  <c r="GQ15" i="16"/>
  <c r="GP15" i="16"/>
  <c r="GJ15" i="16"/>
  <c r="GH15" i="16"/>
  <c r="GF15" i="16"/>
  <c r="GD15" i="16"/>
  <c r="GC15" i="16"/>
  <c r="GB15" i="16"/>
  <c r="GA15" i="16"/>
  <c r="FW15" i="16"/>
  <c r="FV15" i="16"/>
  <c r="FP15" i="16"/>
  <c r="FN15" i="16"/>
  <c r="FL15" i="16"/>
  <c r="FJ15" i="16"/>
  <c r="FI15" i="16"/>
  <c r="FH15" i="16"/>
  <c r="FG15" i="16"/>
  <c r="FC15" i="16"/>
  <c r="FB15" i="16"/>
  <c r="EV15" i="16"/>
  <c r="ET15" i="16"/>
  <c r="ER15" i="16"/>
  <c r="EP15" i="16"/>
  <c r="EO15" i="16"/>
  <c r="EN15" i="16"/>
  <c r="EM15" i="16"/>
  <c r="EI15" i="16"/>
  <c r="EH15" i="16"/>
  <c r="EB15" i="16"/>
  <c r="DZ15" i="16"/>
  <c r="DX15" i="16"/>
  <c r="DV15" i="16"/>
  <c r="DU15" i="16"/>
  <c r="DT15" i="16"/>
  <c r="DS15" i="16"/>
  <c r="DO15" i="16"/>
  <c r="DN15" i="16"/>
  <c r="DH15" i="16"/>
  <c r="DF15" i="16"/>
  <c r="DD15" i="16"/>
  <c r="DB15" i="16"/>
  <c r="DA15" i="16"/>
  <c r="CZ15" i="16"/>
  <c r="CY15" i="16"/>
  <c r="CU15" i="16"/>
  <c r="CT15" i="16"/>
  <c r="CN15" i="16"/>
  <c r="CL15" i="16"/>
  <c r="CJ15" i="16"/>
  <c r="CH15" i="16"/>
  <c r="CG15" i="16"/>
  <c r="CF15" i="16"/>
  <c r="CE15" i="16"/>
  <c r="CA15" i="16"/>
  <c r="BZ15" i="16"/>
  <c r="BT15" i="16"/>
  <c r="BR15" i="16"/>
  <c r="BP15" i="16"/>
  <c r="BN15" i="16"/>
  <c r="BM15" i="16"/>
  <c r="BL15" i="16"/>
  <c r="BK15" i="16"/>
  <c r="BG15" i="16"/>
  <c r="BF15" i="16"/>
  <c r="AZ15" i="16"/>
  <c r="AX15" i="16"/>
  <c r="AV15" i="16"/>
  <c r="AT15" i="16"/>
  <c r="AS15" i="16"/>
  <c r="AR15" i="16"/>
  <c r="AQ15" i="16"/>
  <c r="AM15" i="16"/>
  <c r="AL15" i="16"/>
  <c r="AF15" i="16"/>
  <c r="AD15" i="16"/>
  <c r="AB15" i="16"/>
  <c r="Z15" i="16"/>
  <c r="Y15" i="16"/>
  <c r="X15" i="16"/>
  <c r="S15" i="16"/>
  <c r="R15" i="16"/>
  <c r="L15" i="16"/>
  <c r="J15" i="16"/>
  <c r="H15" i="16"/>
  <c r="F15" i="16"/>
  <c r="E15" i="16"/>
  <c r="D15" i="16"/>
  <c r="C15" i="16"/>
  <c r="IC14" i="16"/>
  <c r="IB14" i="16"/>
  <c r="IA14" i="16"/>
  <c r="HZ14" i="16"/>
  <c r="HY14" i="16"/>
  <c r="HW14" i="16"/>
  <c r="HU14" i="16"/>
  <c r="HS14" i="16"/>
  <c r="HI14" i="16"/>
  <c r="HH14" i="16"/>
  <c r="HG14" i="16"/>
  <c r="HF14" i="16"/>
  <c r="HE14" i="16"/>
  <c r="HC14" i="16"/>
  <c r="HA14" i="16"/>
  <c r="GY14" i="16"/>
  <c r="GO14" i="16"/>
  <c r="GN14" i="16"/>
  <c r="GM14" i="16"/>
  <c r="GL14" i="16"/>
  <c r="GK14" i="16"/>
  <c r="GI14" i="16"/>
  <c r="GG14" i="16"/>
  <c r="GE14" i="16"/>
  <c r="FU14" i="16"/>
  <c r="FT14" i="16"/>
  <c r="FS14" i="16"/>
  <c r="FR14" i="16"/>
  <c r="FQ14" i="16"/>
  <c r="FO14" i="16"/>
  <c r="FM14" i="16"/>
  <c r="FK14" i="16"/>
  <c r="FA14" i="16"/>
  <c r="EZ14" i="16"/>
  <c r="EY14" i="16"/>
  <c r="EX14" i="16"/>
  <c r="EW14" i="16"/>
  <c r="EU14" i="16"/>
  <c r="ES14" i="16"/>
  <c r="EQ14" i="16"/>
  <c r="EG14" i="16"/>
  <c r="EF14" i="16"/>
  <c r="EE14" i="16"/>
  <c r="ED14" i="16"/>
  <c r="EC14" i="16"/>
  <c r="EA14" i="16"/>
  <c r="DY14" i="16"/>
  <c r="DW14" i="16"/>
  <c r="DM14" i="16"/>
  <c r="DL14" i="16"/>
  <c r="DK14" i="16"/>
  <c r="DJ14" i="16"/>
  <c r="DI14" i="16"/>
  <c r="DG14" i="16"/>
  <c r="DE14" i="16"/>
  <c r="DC14" i="16"/>
  <c r="CS14" i="16"/>
  <c r="CR14" i="16"/>
  <c r="CQ14" i="16"/>
  <c r="CP14" i="16"/>
  <c r="CO14" i="16"/>
  <c r="CM14" i="16"/>
  <c r="CK14" i="16"/>
  <c r="CI14" i="16"/>
  <c r="BY14" i="16"/>
  <c r="BX14" i="16"/>
  <c r="BW14" i="16"/>
  <c r="BV14" i="16"/>
  <c r="BU14" i="16"/>
  <c r="BS14" i="16"/>
  <c r="BQ14" i="16"/>
  <c r="BO14" i="16"/>
  <c r="BE14" i="16"/>
  <c r="BD14" i="16"/>
  <c r="BC14" i="16"/>
  <c r="BB14" i="16"/>
  <c r="BA14" i="16"/>
  <c r="AY14" i="16"/>
  <c r="AW14" i="16"/>
  <c r="AU14" i="16"/>
  <c r="AK14" i="16"/>
  <c r="AJ14" i="16"/>
  <c r="AI14" i="16"/>
  <c r="AE14" i="16"/>
  <c r="AC14" i="16"/>
  <c r="AA14" i="16"/>
  <c r="W14" i="16"/>
  <c r="Q14" i="16"/>
  <c r="P14" i="16"/>
  <c r="O14" i="16"/>
  <c r="N14" i="16"/>
  <c r="M14" i="16"/>
  <c r="K14" i="16"/>
  <c r="I14" i="16"/>
  <c r="G14" i="16"/>
  <c r="IC13" i="16"/>
  <c r="IC15" i="16" s="1"/>
  <c r="IB13" i="16"/>
  <c r="IB15" i="16" s="1"/>
  <c r="IA13" i="16"/>
  <c r="IA15" i="16" s="1"/>
  <c r="HZ13" i="16"/>
  <c r="HZ15" i="16" s="1"/>
  <c r="HY13" i="16"/>
  <c r="HY15" i="16" s="1"/>
  <c r="HW13" i="16"/>
  <c r="HW15" i="16" s="1"/>
  <c r="HU13" i="16"/>
  <c r="HU15" i="16" s="1"/>
  <c r="HS13" i="16"/>
  <c r="HS15" i="16" s="1"/>
  <c r="HI13" i="16"/>
  <c r="HI15" i="16" s="1"/>
  <c r="HH13" i="16"/>
  <c r="HH15" i="16" s="1"/>
  <c r="HG13" i="16"/>
  <c r="HG15" i="16" s="1"/>
  <c r="HF13" i="16"/>
  <c r="HF15" i="16" s="1"/>
  <c r="HE13" i="16"/>
  <c r="HE15" i="16" s="1"/>
  <c r="HC13" i="16"/>
  <c r="HC15" i="16" s="1"/>
  <c r="HA13" i="16"/>
  <c r="HA15" i="16" s="1"/>
  <c r="GY13" i="16"/>
  <c r="GY15" i="16" s="1"/>
  <c r="GO13" i="16"/>
  <c r="GO15" i="16" s="1"/>
  <c r="GN13" i="16"/>
  <c r="GN15" i="16" s="1"/>
  <c r="GM13" i="16"/>
  <c r="GM15" i="16" s="1"/>
  <c r="GL13" i="16"/>
  <c r="GL15" i="16" s="1"/>
  <c r="GK13" i="16"/>
  <c r="GK15" i="16" s="1"/>
  <c r="GI13" i="16"/>
  <c r="GI15" i="16" s="1"/>
  <c r="GG13" i="16"/>
  <c r="GG15" i="16" s="1"/>
  <c r="GE13" i="16"/>
  <c r="GE15" i="16" s="1"/>
  <c r="FU13" i="16"/>
  <c r="FU15" i="16" s="1"/>
  <c r="FT13" i="16"/>
  <c r="FT15" i="16" s="1"/>
  <c r="FS13" i="16"/>
  <c r="FS15" i="16" s="1"/>
  <c r="FR13" i="16"/>
  <c r="FR15" i="16" s="1"/>
  <c r="FQ13" i="16"/>
  <c r="FQ15" i="16" s="1"/>
  <c r="FO13" i="16"/>
  <c r="FO15" i="16" s="1"/>
  <c r="FM13" i="16"/>
  <c r="FM15" i="16" s="1"/>
  <c r="FK13" i="16"/>
  <c r="FK15" i="16" s="1"/>
  <c r="FA13" i="16"/>
  <c r="FA15" i="16" s="1"/>
  <c r="EZ13" i="16"/>
  <c r="EZ15" i="16" s="1"/>
  <c r="EY13" i="16"/>
  <c r="EY15" i="16" s="1"/>
  <c r="EX13" i="16"/>
  <c r="EX15" i="16" s="1"/>
  <c r="EW13" i="16"/>
  <c r="EW15" i="16" s="1"/>
  <c r="EU13" i="16"/>
  <c r="EU15" i="16" s="1"/>
  <c r="ES13" i="16"/>
  <c r="ES15" i="16" s="1"/>
  <c r="EQ13" i="16"/>
  <c r="EQ15" i="16" s="1"/>
  <c r="EG13" i="16"/>
  <c r="EG15" i="16" s="1"/>
  <c r="EF13" i="16"/>
  <c r="EF15" i="16" s="1"/>
  <c r="EE13" i="16"/>
  <c r="EE15" i="16" s="1"/>
  <c r="ED13" i="16"/>
  <c r="ED15" i="16" s="1"/>
  <c r="EC13" i="16"/>
  <c r="EC15" i="16" s="1"/>
  <c r="EA13" i="16"/>
  <c r="EA15" i="16" s="1"/>
  <c r="DY13" i="16"/>
  <c r="DY15" i="16" s="1"/>
  <c r="DW13" i="16"/>
  <c r="DW15" i="16" s="1"/>
  <c r="DM13" i="16"/>
  <c r="DM15" i="16" s="1"/>
  <c r="DL13" i="16"/>
  <c r="DL15" i="16" s="1"/>
  <c r="DK13" i="16"/>
  <c r="DK15" i="16" s="1"/>
  <c r="DJ13" i="16"/>
  <c r="DJ15" i="16" s="1"/>
  <c r="DI13" i="16"/>
  <c r="DI15" i="16" s="1"/>
  <c r="DG13" i="16"/>
  <c r="DG15" i="16" s="1"/>
  <c r="DE13" i="16"/>
  <c r="DE15" i="16" s="1"/>
  <c r="DC13" i="16"/>
  <c r="DC15" i="16" s="1"/>
  <c r="CS13" i="16"/>
  <c r="CS15" i="16" s="1"/>
  <c r="CR13" i="16"/>
  <c r="CR15" i="16" s="1"/>
  <c r="CQ13" i="16"/>
  <c r="CQ15" i="16" s="1"/>
  <c r="CP13" i="16"/>
  <c r="CP15" i="16" s="1"/>
  <c r="CO13" i="16"/>
  <c r="CO15" i="16" s="1"/>
  <c r="CM13" i="16"/>
  <c r="CM15" i="16" s="1"/>
  <c r="CK13" i="16"/>
  <c r="CK15" i="16" s="1"/>
  <c r="CI13" i="16"/>
  <c r="CI15" i="16" s="1"/>
  <c r="BY13" i="16"/>
  <c r="BY15" i="16" s="1"/>
  <c r="BX13" i="16"/>
  <c r="BX15" i="16" s="1"/>
  <c r="BW13" i="16"/>
  <c r="BW15" i="16" s="1"/>
  <c r="BV13" i="16"/>
  <c r="BV15" i="16" s="1"/>
  <c r="BU13" i="16"/>
  <c r="BU15" i="16" s="1"/>
  <c r="BS13" i="16"/>
  <c r="BS15" i="16" s="1"/>
  <c r="BQ13" i="16"/>
  <c r="BQ15" i="16" s="1"/>
  <c r="BO13" i="16"/>
  <c r="BO15" i="16" s="1"/>
  <c r="BE13" i="16"/>
  <c r="BE15" i="16" s="1"/>
  <c r="BD13" i="16"/>
  <c r="BD15" i="16" s="1"/>
  <c r="BC13" i="16"/>
  <c r="BC15" i="16" s="1"/>
  <c r="BB13" i="16"/>
  <c r="BB15" i="16" s="1"/>
  <c r="BA13" i="16"/>
  <c r="BA15" i="16" s="1"/>
  <c r="AY13" i="16"/>
  <c r="AY15" i="16" s="1"/>
  <c r="AW13" i="16"/>
  <c r="AW15" i="16" s="1"/>
  <c r="AU13" i="16"/>
  <c r="AU15" i="16" s="1"/>
  <c r="AK13" i="16"/>
  <c r="AK15" i="16" s="1"/>
  <c r="AJ13" i="16"/>
  <c r="AJ15" i="16" s="1"/>
  <c r="AI13" i="16"/>
  <c r="AI15" i="16" s="1"/>
  <c r="AE13" i="16"/>
  <c r="AE15" i="16" s="1"/>
  <c r="AC13" i="16"/>
  <c r="AC15" i="16" s="1"/>
  <c r="AA13" i="16"/>
  <c r="AA15" i="16" s="1"/>
  <c r="W13" i="16"/>
  <c r="Q13" i="16"/>
  <c r="Q15" i="16" s="1"/>
  <c r="P13" i="16"/>
  <c r="P15" i="16" s="1"/>
  <c r="O13" i="16"/>
  <c r="O15" i="16" s="1"/>
  <c r="N13" i="16"/>
  <c r="N15" i="16" s="1"/>
  <c r="M13" i="16"/>
  <c r="M15" i="16" s="1"/>
  <c r="K13" i="16"/>
  <c r="K15" i="16" s="1"/>
  <c r="I13" i="16"/>
  <c r="I15" i="16" s="1"/>
  <c r="G13" i="16"/>
  <c r="G15" i="16" s="1"/>
  <c r="IE12" i="16"/>
  <c r="IE81" i="16" s="1"/>
  <c r="ID12" i="16"/>
  <c r="HX12" i="16"/>
  <c r="HV12" i="16"/>
  <c r="HT12" i="16"/>
  <c r="HR12" i="16"/>
  <c r="HQ12" i="16"/>
  <c r="HP12" i="16"/>
  <c r="HO12" i="16"/>
  <c r="HK12" i="16"/>
  <c r="HJ12" i="16"/>
  <c r="HD12" i="16"/>
  <c r="HB12" i="16"/>
  <c r="GZ12" i="16"/>
  <c r="GX12" i="16"/>
  <c r="GW12" i="16"/>
  <c r="GV12" i="16"/>
  <c r="GU12" i="16"/>
  <c r="GQ12" i="16"/>
  <c r="GP12" i="16"/>
  <c r="GJ12" i="16"/>
  <c r="GH12" i="16"/>
  <c r="GF12" i="16"/>
  <c r="GD12" i="16"/>
  <c r="GC12" i="16"/>
  <c r="GB12" i="16"/>
  <c r="GA12" i="16"/>
  <c r="FW12" i="16"/>
  <c r="FV12" i="16"/>
  <c r="FP12" i="16"/>
  <c r="FN12" i="16"/>
  <c r="FL12" i="16"/>
  <c r="FJ12" i="16"/>
  <c r="FI12" i="16"/>
  <c r="FH12" i="16"/>
  <c r="FG12" i="16"/>
  <c r="FC12" i="16"/>
  <c r="FB12" i="16"/>
  <c r="EV12" i="16"/>
  <c r="ET12" i="16"/>
  <c r="ER12" i="16"/>
  <c r="EP12" i="16"/>
  <c r="EO12" i="16"/>
  <c r="EN12" i="16"/>
  <c r="EM12" i="16"/>
  <c r="EI12" i="16"/>
  <c r="EI22" i="16" s="1"/>
  <c r="EH12" i="16"/>
  <c r="EB12" i="16"/>
  <c r="DZ12" i="16"/>
  <c r="DX12" i="16"/>
  <c r="DV12" i="16"/>
  <c r="DU12" i="16"/>
  <c r="DT12" i="16"/>
  <c r="DS12" i="16"/>
  <c r="DO12" i="16"/>
  <c r="DN12" i="16"/>
  <c r="DH12" i="16"/>
  <c r="DF12" i="16"/>
  <c r="DD12" i="16"/>
  <c r="DB12" i="16"/>
  <c r="DA12" i="16"/>
  <c r="CZ12" i="16"/>
  <c r="CY12" i="16"/>
  <c r="CU12" i="16"/>
  <c r="CT12" i="16"/>
  <c r="CN12" i="16"/>
  <c r="CL12" i="16"/>
  <c r="CJ12" i="16"/>
  <c r="CH12" i="16"/>
  <c r="CG12" i="16"/>
  <c r="CF12" i="16"/>
  <c r="CE12" i="16"/>
  <c r="CA12" i="16"/>
  <c r="BZ12" i="16"/>
  <c r="BT12" i="16"/>
  <c r="BR12" i="16"/>
  <c r="BP12" i="16"/>
  <c r="BN12" i="16"/>
  <c r="BM12" i="16"/>
  <c r="BL12" i="16"/>
  <c r="BK12" i="16"/>
  <c r="BG12" i="16"/>
  <c r="BF12" i="16"/>
  <c r="AZ12" i="16"/>
  <c r="AX12" i="16"/>
  <c r="AV12" i="16"/>
  <c r="AT12" i="16"/>
  <c r="AS12" i="16"/>
  <c r="AR12" i="16"/>
  <c r="AQ12" i="16"/>
  <c r="AM12" i="16"/>
  <c r="AL12" i="16"/>
  <c r="AF12" i="16"/>
  <c r="AD12" i="16"/>
  <c r="AB12" i="16"/>
  <c r="X12" i="16"/>
  <c r="S12" i="16"/>
  <c r="R12" i="16"/>
  <c r="L12" i="16"/>
  <c r="J12" i="16"/>
  <c r="H12" i="16"/>
  <c r="F12" i="16"/>
  <c r="E12" i="16"/>
  <c r="D12" i="16"/>
  <c r="C12" i="16"/>
  <c r="IC11" i="16"/>
  <c r="IB11" i="16"/>
  <c r="IA11" i="16"/>
  <c r="HZ11" i="16"/>
  <c r="HY11" i="16"/>
  <c r="HW11" i="16"/>
  <c r="HU11" i="16"/>
  <c r="HS11" i="16"/>
  <c r="HI11" i="16"/>
  <c r="HH11" i="16"/>
  <c r="HG11" i="16"/>
  <c r="HF11" i="16"/>
  <c r="HE11" i="16"/>
  <c r="HC11" i="16"/>
  <c r="HA11" i="16"/>
  <c r="GY11" i="16"/>
  <c r="GO11" i="16"/>
  <c r="GN11" i="16"/>
  <c r="GM11" i="16"/>
  <c r="GL11" i="16"/>
  <c r="GK11" i="16"/>
  <c r="GI11" i="16"/>
  <c r="GG11" i="16"/>
  <c r="GE11" i="16"/>
  <c r="FU11" i="16"/>
  <c r="FT11" i="16"/>
  <c r="FS11" i="16"/>
  <c r="FR11" i="16"/>
  <c r="FQ11" i="16"/>
  <c r="FO11" i="16"/>
  <c r="FM11" i="16"/>
  <c r="FK11" i="16"/>
  <c r="FA11" i="16"/>
  <c r="EZ11" i="16"/>
  <c r="EY11" i="16"/>
  <c r="EX11" i="16"/>
  <c r="EW11" i="16"/>
  <c r="EU11" i="16"/>
  <c r="ES11" i="16"/>
  <c r="EQ11" i="16"/>
  <c r="EG11" i="16"/>
  <c r="EF11" i="16"/>
  <c r="EE11" i="16"/>
  <c r="ED11" i="16"/>
  <c r="EC11" i="16"/>
  <c r="EA11" i="16"/>
  <c r="DY11" i="16"/>
  <c r="DW11" i="16"/>
  <c r="DM11" i="16"/>
  <c r="DL11" i="16"/>
  <c r="DK11" i="16"/>
  <c r="DJ11" i="16"/>
  <c r="DI11" i="16"/>
  <c r="DG11" i="16"/>
  <c r="DE11" i="16"/>
  <c r="DC11" i="16"/>
  <c r="CS11" i="16"/>
  <c r="CR11" i="16"/>
  <c r="CQ11" i="16"/>
  <c r="CP11" i="16"/>
  <c r="CO11" i="16"/>
  <c r="CM11" i="16"/>
  <c r="CK11" i="16"/>
  <c r="CI11" i="16"/>
  <c r="BY11" i="16"/>
  <c r="BX11" i="16"/>
  <c r="BW11" i="16"/>
  <c r="BV11" i="16"/>
  <c r="BU11" i="16"/>
  <c r="BS11" i="16"/>
  <c r="BQ11" i="16"/>
  <c r="BO11" i="16"/>
  <c r="BE11" i="16"/>
  <c r="BD11" i="16"/>
  <c r="BC11" i="16"/>
  <c r="BB11" i="16"/>
  <c r="BA11" i="16"/>
  <c r="AY11" i="16"/>
  <c r="AW11" i="16"/>
  <c r="AU11" i="16"/>
  <c r="AK11" i="16"/>
  <c r="AJ11" i="16"/>
  <c r="AI11" i="16"/>
  <c r="AE11" i="16"/>
  <c r="AC11" i="16"/>
  <c r="AA11" i="16"/>
  <c r="W11" i="16"/>
  <c r="Q11" i="16"/>
  <c r="P11" i="16"/>
  <c r="O11" i="16"/>
  <c r="N11" i="16"/>
  <c r="M11" i="16"/>
  <c r="K11" i="16"/>
  <c r="I11" i="16"/>
  <c r="G11" i="16"/>
  <c r="IC10" i="16"/>
  <c r="IB10" i="16"/>
  <c r="IA10" i="16"/>
  <c r="HZ10" i="16"/>
  <c r="HY10" i="16"/>
  <c r="HW10" i="16"/>
  <c r="HU10" i="16"/>
  <c r="HS10" i="16"/>
  <c r="HI10" i="16"/>
  <c r="HH10" i="16"/>
  <c r="HG10" i="16"/>
  <c r="HF10" i="16"/>
  <c r="HE10" i="16"/>
  <c r="HC10" i="16"/>
  <c r="HA10" i="16"/>
  <c r="GY10" i="16"/>
  <c r="GO10" i="16"/>
  <c r="GN10" i="16"/>
  <c r="GM10" i="16"/>
  <c r="GL10" i="16"/>
  <c r="GK10" i="16"/>
  <c r="GI10" i="16"/>
  <c r="GG10" i="16"/>
  <c r="GE10" i="16"/>
  <c r="FU10" i="16"/>
  <c r="FT10" i="16"/>
  <c r="FS10" i="16"/>
  <c r="FR10" i="16"/>
  <c r="FQ10" i="16"/>
  <c r="FO10" i="16"/>
  <c r="FM10" i="16"/>
  <c r="FK10" i="16"/>
  <c r="FA10" i="16"/>
  <c r="EZ10" i="16"/>
  <c r="EY10" i="16"/>
  <c r="EX10" i="16"/>
  <c r="EW10" i="16"/>
  <c r="EU10" i="16"/>
  <c r="ES10" i="16"/>
  <c r="EQ10" i="16"/>
  <c r="EG10" i="16"/>
  <c r="EF10" i="16"/>
  <c r="EE10" i="16"/>
  <c r="ED10" i="16"/>
  <c r="EC10" i="16"/>
  <c r="EA10" i="16"/>
  <c r="DY10" i="16"/>
  <c r="DW10" i="16"/>
  <c r="DM10" i="16"/>
  <c r="DL10" i="16"/>
  <c r="DK10" i="16"/>
  <c r="DJ10" i="16"/>
  <c r="DI10" i="16"/>
  <c r="DG10" i="16"/>
  <c r="DE10" i="16"/>
  <c r="DC10" i="16"/>
  <c r="CS10" i="16"/>
  <c r="CR10" i="16"/>
  <c r="CQ10" i="16"/>
  <c r="CP10" i="16"/>
  <c r="CO10" i="16"/>
  <c r="CM10" i="16"/>
  <c r="CK10" i="16"/>
  <c r="CI10" i="16"/>
  <c r="BY10" i="16"/>
  <c r="BX10" i="16"/>
  <c r="BW10" i="16"/>
  <c r="BV10" i="16"/>
  <c r="BU10" i="16"/>
  <c r="BS10" i="16"/>
  <c r="BQ10" i="16"/>
  <c r="BO10" i="16"/>
  <c r="BE10" i="16"/>
  <c r="BD10" i="16"/>
  <c r="BC10" i="16"/>
  <c r="BB10" i="16"/>
  <c r="BA10" i="16"/>
  <c r="AY10" i="16"/>
  <c r="AW10" i="16"/>
  <c r="AU10" i="16"/>
  <c r="AK10" i="16"/>
  <c r="AJ10" i="16"/>
  <c r="AI10" i="16"/>
  <c r="AE10" i="16"/>
  <c r="AC10" i="16"/>
  <c r="AA10" i="16"/>
  <c r="W10" i="16"/>
  <c r="Q10" i="16"/>
  <c r="P10" i="16"/>
  <c r="O10" i="16"/>
  <c r="N10" i="16"/>
  <c r="M10" i="16"/>
  <c r="K10" i="16"/>
  <c r="I10" i="16"/>
  <c r="G10" i="16"/>
  <c r="IC9" i="16"/>
  <c r="IB9" i="16"/>
  <c r="IA9" i="16"/>
  <c r="HZ9" i="16"/>
  <c r="HY9" i="16"/>
  <c r="HW9" i="16"/>
  <c r="HU9" i="16"/>
  <c r="HS9" i="16"/>
  <c r="HI9" i="16"/>
  <c r="HH9" i="16"/>
  <c r="HG9" i="16"/>
  <c r="HF9" i="16"/>
  <c r="HE9" i="16"/>
  <c r="HC9" i="16"/>
  <c r="HA9" i="16"/>
  <c r="GY9" i="16"/>
  <c r="GO9" i="16"/>
  <c r="GN9" i="16"/>
  <c r="GM9" i="16"/>
  <c r="GL9" i="16"/>
  <c r="GK9" i="16"/>
  <c r="GI9" i="16"/>
  <c r="GG9" i="16"/>
  <c r="GE9" i="16"/>
  <c r="FU9" i="16"/>
  <c r="FT9" i="16"/>
  <c r="FS9" i="16"/>
  <c r="FR9" i="16"/>
  <c r="FQ9" i="16"/>
  <c r="FO9" i="16"/>
  <c r="FM9" i="16"/>
  <c r="FK9" i="16"/>
  <c r="FA9" i="16"/>
  <c r="EZ9" i="16"/>
  <c r="EY9" i="16"/>
  <c r="EX9" i="16"/>
  <c r="EW9" i="16"/>
  <c r="EU9" i="16"/>
  <c r="ES9" i="16"/>
  <c r="EQ9" i="16"/>
  <c r="EG9" i="16"/>
  <c r="EF9" i="16"/>
  <c r="EE9" i="16"/>
  <c r="ED9" i="16"/>
  <c r="EC9" i="16"/>
  <c r="EA9" i="16"/>
  <c r="DY9" i="16"/>
  <c r="DW9" i="16"/>
  <c r="DM9" i="16"/>
  <c r="DL9" i="16"/>
  <c r="DK9" i="16"/>
  <c r="DJ9" i="16"/>
  <c r="DI9" i="16"/>
  <c r="DG9" i="16"/>
  <c r="DE9" i="16"/>
  <c r="DC9" i="16"/>
  <c r="CS9" i="16"/>
  <c r="CR9" i="16"/>
  <c r="CQ9" i="16"/>
  <c r="CP9" i="16"/>
  <c r="CO9" i="16"/>
  <c r="CM9" i="16"/>
  <c r="CK9" i="16"/>
  <c r="CI9" i="16"/>
  <c r="BY9" i="16"/>
  <c r="BX9" i="16"/>
  <c r="BW9" i="16"/>
  <c r="BV9" i="16"/>
  <c r="BU9" i="16"/>
  <c r="BS9" i="16"/>
  <c r="BQ9" i="16"/>
  <c r="BO9" i="16"/>
  <c r="BE9" i="16"/>
  <c r="BD9" i="16"/>
  <c r="BC9" i="16"/>
  <c r="BB9" i="16"/>
  <c r="BA9" i="16"/>
  <c r="AY9" i="16"/>
  <c r="AW9" i="16"/>
  <c r="AU9" i="16"/>
  <c r="AK9" i="16"/>
  <c r="AJ9" i="16"/>
  <c r="AI9" i="16"/>
  <c r="AE9" i="16"/>
  <c r="AC9" i="16"/>
  <c r="AA9" i="16"/>
  <c r="W9" i="16"/>
  <c r="Q9" i="16"/>
  <c r="P9" i="16"/>
  <c r="O9" i="16"/>
  <c r="N9" i="16"/>
  <c r="M9" i="16"/>
  <c r="K9" i="16"/>
  <c r="I9" i="16"/>
  <c r="G9" i="16"/>
  <c r="IC8" i="16"/>
  <c r="IB8" i="16"/>
  <c r="IA8" i="16"/>
  <c r="HZ8" i="16"/>
  <c r="HY8" i="16"/>
  <c r="HW8" i="16"/>
  <c r="HU8" i="16"/>
  <c r="HS8" i="16"/>
  <c r="HI8" i="16"/>
  <c r="HH8" i="16"/>
  <c r="HG8" i="16"/>
  <c r="HF8" i="16"/>
  <c r="HE8" i="16"/>
  <c r="HC8" i="16"/>
  <c r="HA8" i="16"/>
  <c r="GY8" i="16"/>
  <c r="GO8" i="16"/>
  <c r="GN8" i="16"/>
  <c r="GM8" i="16"/>
  <c r="GL8" i="16"/>
  <c r="GK8" i="16"/>
  <c r="GI8" i="16"/>
  <c r="GG8" i="16"/>
  <c r="GE8" i="16"/>
  <c r="FU8" i="16"/>
  <c r="FT8" i="16"/>
  <c r="FS8" i="16"/>
  <c r="FR8" i="16"/>
  <c r="FQ8" i="16"/>
  <c r="FO8" i="16"/>
  <c r="FM8" i="16"/>
  <c r="FK8" i="16"/>
  <c r="FA8" i="16"/>
  <c r="EZ8" i="16"/>
  <c r="EY8" i="16"/>
  <c r="EX8" i="16"/>
  <c r="EW8" i="16"/>
  <c r="EU8" i="16"/>
  <c r="ES8" i="16"/>
  <c r="EQ8" i="16"/>
  <c r="EG8" i="16"/>
  <c r="EF8" i="16"/>
  <c r="EE8" i="16"/>
  <c r="ED8" i="16"/>
  <c r="EC8" i="16"/>
  <c r="EA8" i="16"/>
  <c r="DY8" i="16"/>
  <c r="DW8" i="16"/>
  <c r="DM8" i="16"/>
  <c r="DL8" i="16"/>
  <c r="DK8" i="16"/>
  <c r="DJ8" i="16"/>
  <c r="DI8" i="16"/>
  <c r="DG8" i="16"/>
  <c r="DE8" i="16"/>
  <c r="DC8" i="16"/>
  <c r="CS8" i="16"/>
  <c r="CR8" i="16"/>
  <c r="CQ8" i="16"/>
  <c r="CP8" i="16"/>
  <c r="CO8" i="16"/>
  <c r="CM8" i="16"/>
  <c r="CK8" i="16"/>
  <c r="CI8" i="16"/>
  <c r="BY8" i="16"/>
  <c r="BX8" i="16"/>
  <c r="BW8" i="16"/>
  <c r="BV8" i="16"/>
  <c r="BU8" i="16"/>
  <c r="BS8" i="16"/>
  <c r="BQ8" i="16"/>
  <c r="BO8" i="16"/>
  <c r="BE8" i="16"/>
  <c r="BD8" i="16"/>
  <c r="BC8" i="16"/>
  <c r="BB8" i="16"/>
  <c r="BA8" i="16"/>
  <c r="AY8" i="16"/>
  <c r="AW8" i="16"/>
  <c r="AU8" i="16"/>
  <c r="AJ8" i="16"/>
  <c r="AE8" i="16"/>
  <c r="AC8" i="16"/>
  <c r="Z8" i="16"/>
  <c r="Y8" i="16"/>
  <c r="W8" i="16"/>
  <c r="Q8" i="16"/>
  <c r="P8" i="16"/>
  <c r="O8" i="16"/>
  <c r="N8" i="16"/>
  <c r="M8" i="16"/>
  <c r="K8" i="16"/>
  <c r="I8" i="16"/>
  <c r="G8" i="16"/>
  <c r="IC7" i="16"/>
  <c r="IB7" i="16"/>
  <c r="IA7" i="16"/>
  <c r="HZ7" i="16"/>
  <c r="HY7" i="16"/>
  <c r="HW7" i="16"/>
  <c r="HU7" i="16"/>
  <c r="HS7" i="16"/>
  <c r="HI7" i="16"/>
  <c r="HH7" i="16"/>
  <c r="HG7" i="16"/>
  <c r="HF7" i="16"/>
  <c r="HE7" i="16"/>
  <c r="HC7" i="16"/>
  <c r="HA7" i="16"/>
  <c r="GY7" i="16"/>
  <c r="GO7" i="16"/>
  <c r="GN7" i="16"/>
  <c r="GM7" i="16"/>
  <c r="GL7" i="16"/>
  <c r="GK7" i="16"/>
  <c r="GI7" i="16"/>
  <c r="GG7" i="16"/>
  <c r="GE7" i="16"/>
  <c r="FU7" i="16"/>
  <c r="FT7" i="16"/>
  <c r="FS7" i="16"/>
  <c r="FR7" i="16"/>
  <c r="FQ7" i="16"/>
  <c r="FO7" i="16"/>
  <c r="FM7" i="16"/>
  <c r="FK7" i="16"/>
  <c r="FA7" i="16"/>
  <c r="EZ7" i="16"/>
  <c r="EY7" i="16"/>
  <c r="EX7" i="16"/>
  <c r="EW7" i="16"/>
  <c r="EU7" i="16"/>
  <c r="ES7" i="16"/>
  <c r="EQ7" i="16"/>
  <c r="EG7" i="16"/>
  <c r="EF7" i="16"/>
  <c r="EE7" i="16"/>
  <c r="ED7" i="16"/>
  <c r="EC7" i="16"/>
  <c r="EA7" i="16"/>
  <c r="DY7" i="16"/>
  <c r="DW7" i="16"/>
  <c r="DM7" i="16"/>
  <c r="DL7" i="16"/>
  <c r="DK7" i="16"/>
  <c r="DJ7" i="16"/>
  <c r="DI7" i="16"/>
  <c r="DG7" i="16"/>
  <c r="DE7" i="16"/>
  <c r="DC7" i="16"/>
  <c r="CS7" i="16"/>
  <c r="CR7" i="16"/>
  <c r="CQ7" i="16"/>
  <c r="CP7" i="16"/>
  <c r="CO7" i="16"/>
  <c r="CM7" i="16"/>
  <c r="CK7" i="16"/>
  <c r="CI7" i="16"/>
  <c r="BY7" i="16"/>
  <c r="BX7" i="16"/>
  <c r="BW7" i="16"/>
  <c r="BV7" i="16"/>
  <c r="BU7" i="16"/>
  <c r="BS7" i="16"/>
  <c r="BQ7" i="16"/>
  <c r="BO7" i="16"/>
  <c r="BE7" i="16"/>
  <c r="BD7" i="16"/>
  <c r="BC7" i="16"/>
  <c r="BB7" i="16"/>
  <c r="BA7" i="16"/>
  <c r="AY7" i="16"/>
  <c r="AW7" i="16"/>
  <c r="AU7" i="16"/>
  <c r="AK7" i="16"/>
  <c r="AJ7" i="16"/>
  <c r="AI7" i="16"/>
  <c r="AE7" i="16"/>
  <c r="AC7" i="16"/>
  <c r="AA7" i="16"/>
  <c r="W7" i="16"/>
  <c r="Q7" i="16"/>
  <c r="P7" i="16"/>
  <c r="O7" i="16"/>
  <c r="N7" i="16"/>
  <c r="M7" i="16"/>
  <c r="K7" i="16"/>
  <c r="I7" i="16"/>
  <c r="G7" i="16"/>
  <c r="IC6" i="16"/>
  <c r="IC12" i="16" s="1"/>
  <c r="IB6" i="16"/>
  <c r="IB12" i="16" s="1"/>
  <c r="IA6" i="16"/>
  <c r="IA12" i="16" s="1"/>
  <c r="HZ6" i="16"/>
  <c r="HZ12" i="16" s="1"/>
  <c r="HY6" i="16"/>
  <c r="HY12" i="16" s="1"/>
  <c r="HW6" i="16"/>
  <c r="HW12" i="16" s="1"/>
  <c r="HU6" i="16"/>
  <c r="HU12" i="16" s="1"/>
  <c r="HS6" i="16"/>
  <c r="HS12" i="16" s="1"/>
  <c r="HI6" i="16"/>
  <c r="HI12" i="16" s="1"/>
  <c r="HH6" i="16"/>
  <c r="HH12" i="16" s="1"/>
  <c r="HG6" i="16"/>
  <c r="HG12" i="16" s="1"/>
  <c r="HF6" i="16"/>
  <c r="HF12" i="16" s="1"/>
  <c r="HE6" i="16"/>
  <c r="HE12" i="16" s="1"/>
  <c r="HC6" i="16"/>
  <c r="HC12" i="16" s="1"/>
  <c r="HA6" i="16"/>
  <c r="HA12" i="16" s="1"/>
  <c r="GY6" i="16"/>
  <c r="GY12" i="16" s="1"/>
  <c r="GO6" i="16"/>
  <c r="GO12" i="16" s="1"/>
  <c r="GN6" i="16"/>
  <c r="GN12" i="16" s="1"/>
  <c r="GM6" i="16"/>
  <c r="GM12" i="16" s="1"/>
  <c r="GL6" i="16"/>
  <c r="GL12" i="16" s="1"/>
  <c r="GK6" i="16"/>
  <c r="GK12" i="16" s="1"/>
  <c r="GI6" i="16"/>
  <c r="GI12" i="16" s="1"/>
  <c r="GG6" i="16"/>
  <c r="GG12" i="16" s="1"/>
  <c r="GE6" i="16"/>
  <c r="GE12" i="16" s="1"/>
  <c r="FU6" i="16"/>
  <c r="FU12" i="16" s="1"/>
  <c r="FT6" i="16"/>
  <c r="FT12" i="16" s="1"/>
  <c r="FS6" i="16"/>
  <c r="FS12" i="16" s="1"/>
  <c r="FR6" i="16"/>
  <c r="FR12" i="16" s="1"/>
  <c r="FQ6" i="16"/>
  <c r="FQ12" i="16" s="1"/>
  <c r="FO6" i="16"/>
  <c r="FO12" i="16" s="1"/>
  <c r="FM6" i="16"/>
  <c r="FM12" i="16" s="1"/>
  <c r="FK6" i="16"/>
  <c r="FK12" i="16" s="1"/>
  <c r="FK22" i="16" s="1"/>
  <c r="FA6" i="16"/>
  <c r="FA12" i="16" s="1"/>
  <c r="EZ6" i="16"/>
  <c r="EZ12" i="16" s="1"/>
  <c r="EY6" i="16"/>
  <c r="EY12" i="16" s="1"/>
  <c r="EX6" i="16"/>
  <c r="EX12" i="16" s="1"/>
  <c r="EW6" i="16"/>
  <c r="EW12" i="16" s="1"/>
  <c r="EU6" i="16"/>
  <c r="EU12" i="16" s="1"/>
  <c r="ES6" i="16"/>
  <c r="ES12" i="16" s="1"/>
  <c r="EQ6" i="16"/>
  <c r="EQ12" i="16" s="1"/>
  <c r="EQ22" i="16" s="1"/>
  <c r="EG6" i="16"/>
  <c r="EG12" i="16" s="1"/>
  <c r="EF6" i="16"/>
  <c r="EF12" i="16" s="1"/>
  <c r="EE6" i="16"/>
  <c r="EE12" i="16" s="1"/>
  <c r="ED6" i="16"/>
  <c r="ED12" i="16" s="1"/>
  <c r="EC6" i="16"/>
  <c r="EC12" i="16" s="1"/>
  <c r="EA6" i="16"/>
  <c r="EA12" i="16" s="1"/>
  <c r="DY6" i="16"/>
  <c r="DY12" i="16" s="1"/>
  <c r="DW6" i="16"/>
  <c r="DW12" i="16" s="1"/>
  <c r="DW22" i="16" s="1"/>
  <c r="DM6" i="16"/>
  <c r="DM12" i="16" s="1"/>
  <c r="DL6" i="16"/>
  <c r="DL12" i="16" s="1"/>
  <c r="DK6" i="16"/>
  <c r="DK12" i="16" s="1"/>
  <c r="DJ6" i="16"/>
  <c r="DJ12" i="16" s="1"/>
  <c r="DI6" i="16"/>
  <c r="DI12" i="16" s="1"/>
  <c r="DG6" i="16"/>
  <c r="DG12" i="16" s="1"/>
  <c r="DE6" i="16"/>
  <c r="DE12" i="16" s="1"/>
  <c r="DC6" i="16"/>
  <c r="DC12" i="16" s="1"/>
  <c r="CS6" i="16"/>
  <c r="CS12" i="16" s="1"/>
  <c r="CR6" i="16"/>
  <c r="CR12" i="16" s="1"/>
  <c r="CQ6" i="16"/>
  <c r="CQ12" i="16" s="1"/>
  <c r="CP6" i="16"/>
  <c r="CP12" i="16" s="1"/>
  <c r="CO6" i="16"/>
  <c r="CO12" i="16" s="1"/>
  <c r="CM6" i="16"/>
  <c r="CM12" i="16" s="1"/>
  <c r="CK6" i="16"/>
  <c r="CK12" i="16" s="1"/>
  <c r="CI6" i="16"/>
  <c r="CI12" i="16" s="1"/>
  <c r="BY6" i="16"/>
  <c r="BY12" i="16" s="1"/>
  <c r="BX6" i="16"/>
  <c r="BX12" i="16" s="1"/>
  <c r="BW6" i="16"/>
  <c r="BW12" i="16" s="1"/>
  <c r="BV6" i="16"/>
  <c r="BV12" i="16" s="1"/>
  <c r="BU6" i="16"/>
  <c r="BU12" i="16" s="1"/>
  <c r="BS6" i="16"/>
  <c r="BS12" i="16" s="1"/>
  <c r="BQ6" i="16"/>
  <c r="BQ12" i="16" s="1"/>
  <c r="BO6" i="16"/>
  <c r="BO12" i="16" s="1"/>
  <c r="BE6" i="16"/>
  <c r="BE12" i="16" s="1"/>
  <c r="BD6" i="16"/>
  <c r="BD12" i="16" s="1"/>
  <c r="BC6" i="16"/>
  <c r="BC12" i="16" s="1"/>
  <c r="BB6" i="16"/>
  <c r="BB12" i="16" s="1"/>
  <c r="BA6" i="16"/>
  <c r="BA12" i="16" s="1"/>
  <c r="AY6" i="16"/>
  <c r="AY12" i="16" s="1"/>
  <c r="AW6" i="16"/>
  <c r="AW12" i="16" s="1"/>
  <c r="AU6" i="16"/>
  <c r="AU12" i="16" s="1"/>
  <c r="AK6" i="16"/>
  <c r="AJ6" i="16"/>
  <c r="AJ12" i="16" s="1"/>
  <c r="AI6" i="16"/>
  <c r="AE6" i="16"/>
  <c r="AE12" i="16" s="1"/>
  <c r="AC6" i="16"/>
  <c r="AC12" i="16" s="1"/>
  <c r="AA6" i="16"/>
  <c r="W6" i="16"/>
  <c r="Q6" i="16"/>
  <c r="Q12" i="16" s="1"/>
  <c r="P6" i="16"/>
  <c r="P12" i="16" s="1"/>
  <c r="O6" i="16"/>
  <c r="O12" i="16" s="1"/>
  <c r="N6" i="16"/>
  <c r="N12" i="16" s="1"/>
  <c r="M6" i="16"/>
  <c r="M12" i="16" s="1"/>
  <c r="K6" i="16"/>
  <c r="K12" i="16" s="1"/>
  <c r="I6" i="16"/>
  <c r="I12" i="16" s="1"/>
  <c r="G6" i="16"/>
  <c r="G12" i="16" s="1"/>
  <c r="E5" i="11"/>
  <c r="F5" i="11"/>
  <c r="H5" i="11" s="1"/>
  <c r="Q66" i="1"/>
  <c r="Q67" i="1"/>
  <c r="Q68" i="1"/>
  <c r="Q69" i="1"/>
  <c r="Q70" i="1"/>
  <c r="Q71" i="1"/>
  <c r="Q72" i="1"/>
  <c r="Q73" i="1"/>
  <c r="Q74" i="1"/>
  <c r="Q75" i="1"/>
  <c r="Q76" i="1"/>
  <c r="Q77" i="1"/>
  <c r="Q78" i="1"/>
  <c r="Q65" i="1"/>
  <c r="AN66" i="1"/>
  <c r="AN67" i="1"/>
  <c r="AN68" i="1"/>
  <c r="AN69" i="1"/>
  <c r="AN70" i="1"/>
  <c r="AN71" i="1"/>
  <c r="AN72" i="1"/>
  <c r="AN73" i="1"/>
  <c r="AN74" i="1"/>
  <c r="AN75" i="1"/>
  <c r="AN76" i="1"/>
  <c r="AN77" i="1"/>
  <c r="AN78" i="1"/>
  <c r="AN65" i="1"/>
  <c r="BK66" i="1"/>
  <c r="BK67" i="1"/>
  <c r="BK68" i="1"/>
  <c r="BK69" i="1"/>
  <c r="BK70" i="1"/>
  <c r="BK71" i="1"/>
  <c r="BK72" i="1"/>
  <c r="BK73" i="1"/>
  <c r="BK74" i="1"/>
  <c r="BK75" i="1"/>
  <c r="BK76" i="1"/>
  <c r="BK77" i="1"/>
  <c r="BK78" i="1"/>
  <c r="BK65" i="1"/>
  <c r="CH66" i="1"/>
  <c r="CH67" i="1"/>
  <c r="CH68" i="1"/>
  <c r="CH69" i="1"/>
  <c r="CH70" i="1"/>
  <c r="CH71" i="1"/>
  <c r="CH72" i="1"/>
  <c r="CH73" i="1"/>
  <c r="CH74" i="1"/>
  <c r="CH75" i="1"/>
  <c r="CH76" i="1"/>
  <c r="CH77" i="1"/>
  <c r="CH78" i="1"/>
  <c r="CH65" i="1"/>
  <c r="DE66" i="1"/>
  <c r="DE67" i="1"/>
  <c r="DE68" i="1"/>
  <c r="DE69" i="1"/>
  <c r="DE70" i="1"/>
  <c r="DE71" i="1"/>
  <c r="DE72" i="1"/>
  <c r="DE73" i="1"/>
  <c r="DE74" i="1"/>
  <c r="DE75" i="1"/>
  <c r="DE76" i="1"/>
  <c r="DE77" i="1"/>
  <c r="DE78" i="1"/>
  <c r="DE65" i="1"/>
  <c r="EB66" i="1"/>
  <c r="EB67" i="1"/>
  <c r="EB68" i="1"/>
  <c r="EB69" i="1"/>
  <c r="EB70" i="1"/>
  <c r="EB71" i="1"/>
  <c r="EB72" i="1"/>
  <c r="EB73" i="1"/>
  <c r="EB74" i="1"/>
  <c r="EB75" i="1"/>
  <c r="EB76" i="1"/>
  <c r="EB77" i="1"/>
  <c r="EB78" i="1"/>
  <c r="EB65" i="1"/>
  <c r="EY66" i="1"/>
  <c r="EY67" i="1"/>
  <c r="EY68" i="1"/>
  <c r="EY69" i="1"/>
  <c r="EY70" i="1"/>
  <c r="EY71" i="1"/>
  <c r="EY72" i="1"/>
  <c r="EY73" i="1"/>
  <c r="EY74" i="1"/>
  <c r="EY75" i="1"/>
  <c r="EY76" i="1"/>
  <c r="EY77" i="1"/>
  <c r="EY78" i="1"/>
  <c r="EY65" i="1"/>
  <c r="FV66" i="1"/>
  <c r="FV67" i="1"/>
  <c r="FV68" i="1"/>
  <c r="FV69" i="1"/>
  <c r="FV70" i="1"/>
  <c r="FV71" i="1"/>
  <c r="FV72" i="1"/>
  <c r="FV73" i="1"/>
  <c r="FV74" i="1"/>
  <c r="FV75" i="1"/>
  <c r="FV76" i="1"/>
  <c r="FV77" i="1"/>
  <c r="FV78" i="1"/>
  <c r="FV65" i="1"/>
  <c r="GS66" i="1"/>
  <c r="GS67" i="1"/>
  <c r="GS68" i="1"/>
  <c r="GS69" i="1"/>
  <c r="GS70" i="1"/>
  <c r="GS71" i="1"/>
  <c r="GS72" i="1"/>
  <c r="GS73" i="1"/>
  <c r="GS74" i="1"/>
  <c r="GS75" i="1"/>
  <c r="GS76" i="1"/>
  <c r="GS77" i="1"/>
  <c r="GS78" i="1"/>
  <c r="GS65" i="1"/>
  <c r="HP66" i="1"/>
  <c r="HP67" i="1"/>
  <c r="HP68" i="1"/>
  <c r="HP69" i="1"/>
  <c r="HP70" i="1"/>
  <c r="HP71" i="1"/>
  <c r="HP72" i="1"/>
  <c r="HP73" i="1"/>
  <c r="HP74" i="1"/>
  <c r="HP75" i="1"/>
  <c r="HP76" i="1"/>
  <c r="HP77" i="1"/>
  <c r="HP78" i="1"/>
  <c r="HP65" i="1"/>
  <c r="IM66" i="1"/>
  <c r="IM67" i="1"/>
  <c r="IM68" i="1"/>
  <c r="IM69" i="1"/>
  <c r="IM70" i="1"/>
  <c r="IM71" i="1"/>
  <c r="IM72" i="1"/>
  <c r="IM73" i="1"/>
  <c r="IM74" i="1"/>
  <c r="IM75" i="1"/>
  <c r="IM76" i="1"/>
  <c r="IM77" i="1"/>
  <c r="IM78" i="1"/>
  <c r="IM65" i="1"/>
  <c r="JJ78" i="1"/>
  <c r="JJ77" i="1"/>
  <c r="JJ76" i="1"/>
  <c r="JJ75" i="1"/>
  <c r="JJ74" i="1"/>
  <c r="JJ73" i="1"/>
  <c r="JJ72" i="1"/>
  <c r="JJ71" i="1"/>
  <c r="JJ70" i="1"/>
  <c r="JJ69" i="1"/>
  <c r="JJ68" i="1"/>
  <c r="JJ67" i="1"/>
  <c r="JJ66" i="1"/>
  <c r="JJ65" i="1"/>
  <c r="JJ20" i="1"/>
  <c r="JJ19" i="1"/>
  <c r="JJ17" i="1"/>
  <c r="JJ16" i="1"/>
  <c r="JJ14" i="1"/>
  <c r="JJ13" i="1"/>
  <c r="JJ7" i="1"/>
  <c r="JJ8" i="1"/>
  <c r="JJ9" i="1"/>
  <c r="JJ10" i="1"/>
  <c r="JJ11" i="1"/>
  <c r="JJ6" i="1"/>
  <c r="IM20" i="1"/>
  <c r="IM19" i="1"/>
  <c r="IM17" i="1"/>
  <c r="IM16" i="1"/>
  <c r="IM14" i="1"/>
  <c r="IM13" i="1"/>
  <c r="IM7" i="1"/>
  <c r="IM8" i="1"/>
  <c r="IM9" i="1"/>
  <c r="IM10" i="1"/>
  <c r="IM11" i="1"/>
  <c r="IM6" i="1"/>
  <c r="HP20" i="1"/>
  <c r="HP19" i="1"/>
  <c r="HP17" i="1"/>
  <c r="HP16" i="1"/>
  <c r="HP14" i="1"/>
  <c r="HP13" i="1"/>
  <c r="HP7" i="1"/>
  <c r="HP8" i="1"/>
  <c r="HP9" i="1"/>
  <c r="HP10" i="1"/>
  <c r="HP11" i="1"/>
  <c r="HP6" i="1"/>
  <c r="GS20" i="1"/>
  <c r="GS19" i="1"/>
  <c r="GS17" i="1"/>
  <c r="GS16" i="1"/>
  <c r="GS14" i="1"/>
  <c r="GS13" i="1"/>
  <c r="GS7" i="1"/>
  <c r="GS8" i="1"/>
  <c r="GS9" i="1"/>
  <c r="GS10" i="1"/>
  <c r="GS11" i="1"/>
  <c r="GS6" i="1"/>
  <c r="FV20" i="1"/>
  <c r="FV19" i="1"/>
  <c r="FV17" i="1"/>
  <c r="FV16" i="1"/>
  <c r="FV14" i="1"/>
  <c r="FV13" i="1"/>
  <c r="FV7" i="1"/>
  <c r="FV8" i="1"/>
  <c r="FV9" i="1"/>
  <c r="FV10" i="1"/>
  <c r="FV11" i="1"/>
  <c r="FV6" i="1"/>
  <c r="EY20" i="1"/>
  <c r="EY19" i="1"/>
  <c r="EY17" i="1"/>
  <c r="EY16" i="1"/>
  <c r="EY14" i="1"/>
  <c r="EY13" i="1"/>
  <c r="EY7" i="1"/>
  <c r="EY12" i="1" s="1"/>
  <c r="EY8" i="1"/>
  <c r="EY9" i="1"/>
  <c r="EY10" i="1"/>
  <c r="EY11" i="1"/>
  <c r="EY6" i="1"/>
  <c r="EB20" i="1"/>
  <c r="EB19" i="1"/>
  <c r="EB17" i="1"/>
  <c r="EB16" i="1"/>
  <c r="EB14" i="1"/>
  <c r="EB13" i="1"/>
  <c r="EB11" i="1"/>
  <c r="EB10" i="1"/>
  <c r="EB9" i="1"/>
  <c r="EB8" i="1"/>
  <c r="EB7" i="1"/>
  <c r="EB6" i="1"/>
  <c r="DE20" i="1"/>
  <c r="DE19" i="1"/>
  <c r="DE17" i="1"/>
  <c r="DE16" i="1"/>
  <c r="DE14" i="1"/>
  <c r="DE13" i="1"/>
  <c r="DE7" i="1"/>
  <c r="DE8" i="1"/>
  <c r="DE9" i="1"/>
  <c r="DE10" i="1"/>
  <c r="DE11" i="1"/>
  <c r="DE6" i="1"/>
  <c r="CH20" i="1"/>
  <c r="CH19" i="1"/>
  <c r="CH17" i="1"/>
  <c r="CH16" i="1"/>
  <c r="CH14" i="1"/>
  <c r="CH13" i="1"/>
  <c r="CH7" i="1"/>
  <c r="CH8" i="1"/>
  <c r="CH9" i="1"/>
  <c r="CH10" i="1"/>
  <c r="CH11" i="1"/>
  <c r="CH6" i="1"/>
  <c r="BK20" i="1"/>
  <c r="BK19" i="1"/>
  <c r="BK17" i="1"/>
  <c r="BK16" i="1"/>
  <c r="BK14" i="1"/>
  <c r="BK13" i="1"/>
  <c r="BK7" i="1"/>
  <c r="BK8" i="1"/>
  <c r="BK9" i="1"/>
  <c r="BK10" i="1"/>
  <c r="BK11" i="1"/>
  <c r="BK6" i="1"/>
  <c r="AN20" i="1"/>
  <c r="AN19" i="1"/>
  <c r="AN17" i="1"/>
  <c r="AN16" i="1"/>
  <c r="AN14" i="1"/>
  <c r="AN13" i="1"/>
  <c r="AN7" i="1"/>
  <c r="AN8" i="1"/>
  <c r="AN9" i="1"/>
  <c r="AN10" i="1"/>
  <c r="AN11" i="1"/>
  <c r="AN6" i="1"/>
  <c r="Q20" i="1"/>
  <c r="Q19" i="1"/>
  <c r="Q17" i="1"/>
  <c r="Q16" i="1"/>
  <c r="Q14" i="1"/>
  <c r="Q13" i="1"/>
  <c r="Q11" i="1"/>
  <c r="Q10" i="1"/>
  <c r="Q9" i="1"/>
  <c r="Q8" i="1"/>
  <c r="Q7" i="1"/>
  <c r="Q6" i="1"/>
  <c r="JO79" i="1"/>
  <c r="JO64" i="1"/>
  <c r="JO59" i="1"/>
  <c r="JO56" i="1"/>
  <c r="JO52" i="1"/>
  <c r="JO49" i="1"/>
  <c r="JO46" i="1"/>
  <c r="JO43" i="1"/>
  <c r="JO40" i="1"/>
  <c r="JO37" i="1"/>
  <c r="JO33" i="1"/>
  <c r="JO21" i="1"/>
  <c r="JO18" i="1"/>
  <c r="JO15" i="1"/>
  <c r="JO12" i="1"/>
  <c r="IR79" i="1"/>
  <c r="IR64" i="1"/>
  <c r="IR59" i="1"/>
  <c r="IR56" i="1"/>
  <c r="IR52" i="1"/>
  <c r="IR49" i="1"/>
  <c r="IR46" i="1"/>
  <c r="IR43" i="1"/>
  <c r="IR40" i="1"/>
  <c r="IR37" i="1"/>
  <c r="IR33" i="1"/>
  <c r="IR21" i="1"/>
  <c r="IR18" i="1"/>
  <c r="IR15" i="1"/>
  <c r="IR12" i="1"/>
  <c r="IR22" i="1" s="1"/>
  <c r="HU79" i="1"/>
  <c r="HU64" i="1"/>
  <c r="HU59" i="1"/>
  <c r="HU56" i="1"/>
  <c r="HU52" i="1"/>
  <c r="HU49" i="1"/>
  <c r="HU46" i="1"/>
  <c r="HU43" i="1"/>
  <c r="HU40" i="1"/>
  <c r="HU37" i="1"/>
  <c r="HU33" i="1"/>
  <c r="HU21" i="1"/>
  <c r="HU18" i="1"/>
  <c r="HU15" i="1"/>
  <c r="HU12" i="1"/>
  <c r="HU22" i="1" s="1"/>
  <c r="GX79" i="1"/>
  <c r="GX64" i="1"/>
  <c r="GX59" i="1"/>
  <c r="GX56" i="1"/>
  <c r="GX52" i="1"/>
  <c r="GX49" i="1"/>
  <c r="GX46" i="1"/>
  <c r="GX43" i="1"/>
  <c r="GX40" i="1"/>
  <c r="GX37" i="1"/>
  <c r="GX33" i="1"/>
  <c r="GX21" i="1"/>
  <c r="GX18" i="1"/>
  <c r="GX15" i="1"/>
  <c r="GX12" i="1"/>
  <c r="GX22" i="1" s="1"/>
  <c r="GA79" i="1"/>
  <c r="GA64" i="1"/>
  <c r="GA59" i="1"/>
  <c r="GA56" i="1"/>
  <c r="GA52" i="1"/>
  <c r="GA49" i="1"/>
  <c r="GA46" i="1"/>
  <c r="GA43" i="1"/>
  <c r="GA40" i="1"/>
  <c r="GA37" i="1"/>
  <c r="GA33" i="1"/>
  <c r="GA21" i="1"/>
  <c r="GA18" i="1"/>
  <c r="GA15" i="1"/>
  <c r="GA12" i="1"/>
  <c r="FD79" i="1"/>
  <c r="FD64" i="1"/>
  <c r="FD59" i="1"/>
  <c r="FD56" i="1"/>
  <c r="FD52" i="1"/>
  <c r="FD49" i="1"/>
  <c r="FD46" i="1"/>
  <c r="FD43" i="1"/>
  <c r="FD40" i="1"/>
  <c r="FD37" i="1"/>
  <c r="FD33" i="1"/>
  <c r="FD21" i="1"/>
  <c r="FD18" i="1"/>
  <c r="FD15" i="1"/>
  <c r="FD12" i="1"/>
  <c r="FD22" i="1" s="1"/>
  <c r="EG79" i="1"/>
  <c r="EG64" i="1"/>
  <c r="EG59" i="1"/>
  <c r="EG56" i="1"/>
  <c r="EG52" i="1"/>
  <c r="EG49" i="1"/>
  <c r="EG46" i="1"/>
  <c r="EG43" i="1"/>
  <c r="EG40" i="1"/>
  <c r="EG37" i="1"/>
  <c r="EG33" i="1"/>
  <c r="EG21" i="1"/>
  <c r="EG18" i="1"/>
  <c r="EG15" i="1"/>
  <c r="EG12" i="1"/>
  <c r="EG22" i="1" s="1"/>
  <c r="DJ79" i="1"/>
  <c r="DJ64" i="1"/>
  <c r="DJ59" i="1"/>
  <c r="DJ56" i="1"/>
  <c r="DJ52" i="1"/>
  <c r="DJ49" i="1"/>
  <c r="DJ46" i="1"/>
  <c r="DJ43" i="1"/>
  <c r="DJ40" i="1"/>
  <c r="DJ37" i="1"/>
  <c r="DJ33" i="1"/>
  <c r="DJ21" i="1"/>
  <c r="DJ18" i="1"/>
  <c r="DJ15" i="1"/>
  <c r="DJ12" i="1"/>
  <c r="DJ22" i="1" s="1"/>
  <c r="CM79" i="1"/>
  <c r="CM64" i="1"/>
  <c r="CM59" i="1"/>
  <c r="CM56" i="1"/>
  <c r="CM52" i="1"/>
  <c r="CM49" i="1"/>
  <c r="CM46" i="1"/>
  <c r="CM43" i="1"/>
  <c r="CM40" i="1"/>
  <c r="CM37" i="1"/>
  <c r="CM33" i="1"/>
  <c r="CM21" i="1"/>
  <c r="CM18" i="1"/>
  <c r="CM15" i="1"/>
  <c r="CM12" i="1"/>
  <c r="BP79" i="1"/>
  <c r="BP64" i="1"/>
  <c r="BP59" i="1"/>
  <c r="BP56" i="1"/>
  <c r="BP52" i="1"/>
  <c r="BP49" i="1"/>
  <c r="BP46" i="1"/>
  <c r="BP43" i="1"/>
  <c r="BP40" i="1"/>
  <c r="BP37" i="1"/>
  <c r="BP33" i="1"/>
  <c r="BP21" i="1"/>
  <c r="BP18" i="1"/>
  <c r="BP15" i="1"/>
  <c r="BP12" i="1"/>
  <c r="BP22" i="1" s="1"/>
  <c r="AS79" i="1"/>
  <c r="AS64" i="1"/>
  <c r="AS59" i="1"/>
  <c r="AS56" i="1"/>
  <c r="AS52" i="1"/>
  <c r="AS49" i="1"/>
  <c r="AS46" i="1"/>
  <c r="AS43" i="1"/>
  <c r="AS40" i="1"/>
  <c r="AS37" i="1"/>
  <c r="AS33" i="1"/>
  <c r="AS21" i="1"/>
  <c r="AS18" i="1"/>
  <c r="AS15" i="1"/>
  <c r="AS12" i="1"/>
  <c r="AS22" i="1" s="1"/>
  <c r="V12" i="1"/>
  <c r="V15" i="1"/>
  <c r="V18" i="1"/>
  <c r="V22" i="1" s="1"/>
  <c r="V21" i="1"/>
  <c r="V33" i="1"/>
  <c r="V37" i="1"/>
  <c r="V40" i="1"/>
  <c r="V43" i="1"/>
  <c r="V46" i="1"/>
  <c r="V49" i="1"/>
  <c r="V52" i="1"/>
  <c r="V56" i="1"/>
  <c r="V59" i="1"/>
  <c r="V64" i="1"/>
  <c r="V80" i="1" s="1"/>
  <c r="V79" i="1"/>
  <c r="II54" i="1"/>
  <c r="IJ54" i="1"/>
  <c r="IK54" i="1"/>
  <c r="IL54" i="1"/>
  <c r="IM54" i="1"/>
  <c r="II55" i="1"/>
  <c r="IJ55" i="1"/>
  <c r="IK55" i="1"/>
  <c r="IL55" i="1"/>
  <c r="IM55" i="1"/>
  <c r="IK53" i="1"/>
  <c r="II53" i="1"/>
  <c r="II51" i="1"/>
  <c r="IJ51" i="1"/>
  <c r="IK51" i="1"/>
  <c r="IL51" i="1"/>
  <c r="IM51" i="1"/>
  <c r="IK50" i="1"/>
  <c r="II50" i="1"/>
  <c r="II48" i="1"/>
  <c r="IJ48" i="1"/>
  <c r="IK48" i="1"/>
  <c r="IL48" i="1"/>
  <c r="IM48" i="1"/>
  <c r="IK47" i="1"/>
  <c r="II47" i="1"/>
  <c r="II45" i="1"/>
  <c r="IJ45" i="1"/>
  <c r="IK45" i="1"/>
  <c r="IL45" i="1"/>
  <c r="IM45" i="1"/>
  <c r="IK44" i="1"/>
  <c r="II44" i="1"/>
  <c r="II42" i="1"/>
  <c r="IJ42" i="1"/>
  <c r="IK42" i="1"/>
  <c r="IL42" i="1"/>
  <c r="IM42" i="1"/>
  <c r="IK41" i="1"/>
  <c r="II41" i="1"/>
  <c r="II39" i="1"/>
  <c r="IJ39" i="1"/>
  <c r="IK39" i="1"/>
  <c r="IL39" i="1"/>
  <c r="IM39" i="1"/>
  <c r="IK38" i="1"/>
  <c r="II38" i="1"/>
  <c r="II35" i="1"/>
  <c r="IJ35" i="1"/>
  <c r="IK35" i="1"/>
  <c r="IL35" i="1"/>
  <c r="IM35" i="1"/>
  <c r="II36" i="1"/>
  <c r="IJ36" i="1"/>
  <c r="IK36" i="1"/>
  <c r="IL36" i="1"/>
  <c r="IM36" i="1"/>
  <c r="IK34" i="1"/>
  <c r="II34" i="1"/>
  <c r="IK24" i="1"/>
  <c r="IK25" i="1"/>
  <c r="IK26" i="1"/>
  <c r="IK27" i="1"/>
  <c r="IK28" i="1"/>
  <c r="IK29" i="1"/>
  <c r="IK30" i="1"/>
  <c r="IK31" i="1"/>
  <c r="IK32" i="1"/>
  <c r="IK23" i="1"/>
  <c r="IK58" i="1"/>
  <c r="IK57" i="1"/>
  <c r="II58" i="1"/>
  <c r="II57" i="1"/>
  <c r="II60" i="1"/>
  <c r="EW39" i="1"/>
  <c r="EW38" i="1"/>
  <c r="EW42" i="1"/>
  <c r="EW41" i="1"/>
  <c r="EW45" i="1"/>
  <c r="EW44" i="1"/>
  <c r="EW48" i="1"/>
  <c r="EW47" i="1"/>
  <c r="EW51" i="1"/>
  <c r="EW50" i="1"/>
  <c r="EW58" i="1"/>
  <c r="EW57" i="1"/>
  <c r="EV58" i="1"/>
  <c r="EV57" i="1"/>
  <c r="EU58" i="1"/>
  <c r="EU57" i="1"/>
  <c r="EW54" i="1"/>
  <c r="EW55" i="1"/>
  <c r="EW53" i="1"/>
  <c r="EV54" i="1"/>
  <c r="EV55" i="1"/>
  <c r="EV53" i="1"/>
  <c r="EU54" i="1"/>
  <c r="EU55" i="1"/>
  <c r="EU53" i="1"/>
  <c r="EV50" i="1"/>
  <c r="EV51" i="1"/>
  <c r="EU51" i="1"/>
  <c r="EU50" i="1"/>
  <c r="EV48" i="1"/>
  <c r="EV47" i="1"/>
  <c r="EU48" i="1"/>
  <c r="EU47" i="1"/>
  <c r="EV45" i="1"/>
  <c r="EV44" i="1"/>
  <c r="EU45" i="1"/>
  <c r="EU44" i="1"/>
  <c r="IM38" i="1"/>
  <c r="IM34" i="1"/>
  <c r="IM24" i="1"/>
  <c r="IM25" i="1"/>
  <c r="IM26" i="1"/>
  <c r="IM27" i="1"/>
  <c r="IM28" i="1"/>
  <c r="IM29" i="1"/>
  <c r="IM30" i="1"/>
  <c r="IM31" i="1"/>
  <c r="IM32" i="1"/>
  <c r="IM23" i="1"/>
  <c r="IM41" i="1"/>
  <c r="IM44" i="1"/>
  <c r="IM47" i="1"/>
  <c r="IM50" i="1"/>
  <c r="IM53" i="1"/>
  <c r="IM58" i="1"/>
  <c r="IM57" i="1"/>
  <c r="IM61" i="1"/>
  <c r="IM62" i="1"/>
  <c r="IM63" i="1"/>
  <c r="IM60" i="1"/>
  <c r="R56" i="1"/>
  <c r="R46" i="1"/>
  <c r="R49" i="1"/>
  <c r="R52" i="1"/>
  <c r="R59" i="1"/>
  <c r="R64" i="1"/>
  <c r="R79" i="1"/>
  <c r="R43" i="1"/>
  <c r="R40" i="1"/>
  <c r="R37" i="1"/>
  <c r="R33" i="1"/>
  <c r="R21" i="1"/>
  <c r="R18" i="1"/>
  <c r="R15" i="1"/>
  <c r="R12" i="1"/>
  <c r="AO12" i="1"/>
  <c r="AO79" i="1"/>
  <c r="AO64" i="1"/>
  <c r="AO59" i="1"/>
  <c r="AO56" i="1"/>
  <c r="AO52" i="1"/>
  <c r="AO49" i="1"/>
  <c r="AO46" i="1"/>
  <c r="AO43" i="1"/>
  <c r="AO40" i="1"/>
  <c r="AO37" i="1"/>
  <c r="AO33" i="1"/>
  <c r="AO21" i="1"/>
  <c r="AO18" i="1"/>
  <c r="AO15" i="1"/>
  <c r="AO22" i="1" s="1"/>
  <c r="HQ37" i="1"/>
  <c r="HQ40" i="1"/>
  <c r="HQ43" i="1"/>
  <c r="HQ46" i="1"/>
  <c r="HQ49" i="1"/>
  <c r="HQ52" i="1"/>
  <c r="HQ56" i="1"/>
  <c r="HQ59" i="1"/>
  <c r="HQ64" i="1"/>
  <c r="HQ79" i="1"/>
  <c r="HQ33" i="1"/>
  <c r="HQ12" i="1"/>
  <c r="HQ15" i="1"/>
  <c r="HQ18" i="1"/>
  <c r="HQ21" i="1"/>
  <c r="IN37" i="1"/>
  <c r="IN40" i="1"/>
  <c r="IN43" i="1"/>
  <c r="IN46" i="1"/>
  <c r="IN49" i="1"/>
  <c r="IN52" i="1"/>
  <c r="IN56" i="1"/>
  <c r="IN59" i="1"/>
  <c r="IN64" i="1"/>
  <c r="IN79" i="1"/>
  <c r="IN33" i="1"/>
  <c r="IN15" i="1"/>
  <c r="IN18" i="1"/>
  <c r="IN21" i="1"/>
  <c r="IN12" i="1"/>
  <c r="JK37" i="1"/>
  <c r="JK40" i="1"/>
  <c r="JK43" i="1"/>
  <c r="JK46" i="1"/>
  <c r="JK49" i="1"/>
  <c r="JK52" i="1"/>
  <c r="JK56" i="1"/>
  <c r="JK59" i="1"/>
  <c r="JK64" i="1"/>
  <c r="JK79" i="1"/>
  <c r="JK33" i="1"/>
  <c r="JK21" i="1"/>
  <c r="JK18" i="1"/>
  <c r="JK15" i="1"/>
  <c r="JK12" i="1"/>
  <c r="W44" i="12"/>
  <c r="HN11" i="1"/>
  <c r="HN10" i="1"/>
  <c r="HN9" i="1"/>
  <c r="HN8" i="1"/>
  <c r="HN7" i="1"/>
  <c r="HN6" i="1"/>
  <c r="HN26" i="1"/>
  <c r="HN27" i="1"/>
  <c r="HN28" i="1"/>
  <c r="HN29" i="1"/>
  <c r="HN30" i="1"/>
  <c r="HN31" i="1"/>
  <c r="HN32" i="1"/>
  <c r="HN25" i="1"/>
  <c r="HN24" i="1"/>
  <c r="HN23" i="1"/>
  <c r="HN55" i="1"/>
  <c r="HN36" i="1"/>
  <c r="HN35" i="1"/>
  <c r="HN34" i="1"/>
  <c r="HN39" i="1"/>
  <c r="HN38" i="1"/>
  <c r="HN42" i="1"/>
  <c r="HN41" i="1"/>
  <c r="HN45" i="1"/>
  <c r="HN44" i="1"/>
  <c r="HN48" i="1"/>
  <c r="HN47" i="1"/>
  <c r="HN51" i="1"/>
  <c r="HN50" i="1"/>
  <c r="HN54" i="1"/>
  <c r="HN53" i="1"/>
  <c r="HN58" i="1"/>
  <c r="HN57" i="1"/>
  <c r="HN66" i="1"/>
  <c r="HN67" i="1"/>
  <c r="HN68" i="1"/>
  <c r="HN69" i="1"/>
  <c r="HN70" i="1"/>
  <c r="HN71" i="1"/>
  <c r="HN72" i="1"/>
  <c r="HN73" i="1"/>
  <c r="HN74" i="1"/>
  <c r="HN75" i="1"/>
  <c r="HN76" i="1"/>
  <c r="HN77" i="1"/>
  <c r="HN78" i="1"/>
  <c r="HN65" i="1"/>
  <c r="IK66" i="1"/>
  <c r="IK67" i="1"/>
  <c r="IK68" i="1"/>
  <c r="IK69" i="1"/>
  <c r="IK70" i="1"/>
  <c r="IK71" i="1"/>
  <c r="IK72" i="1"/>
  <c r="IK73" i="1"/>
  <c r="IK74" i="1"/>
  <c r="IK75" i="1"/>
  <c r="IK76" i="1"/>
  <c r="IK77" i="1"/>
  <c r="IK78" i="1"/>
  <c r="IK65" i="1"/>
  <c r="JI42" i="1"/>
  <c r="JI41" i="1"/>
  <c r="JF55" i="1"/>
  <c r="JF42" i="1"/>
  <c r="JF41" i="1"/>
  <c r="JF45" i="1"/>
  <c r="JF44" i="1"/>
  <c r="JF48" i="1"/>
  <c r="JF47" i="1"/>
  <c r="JF51" i="1"/>
  <c r="JF50" i="1"/>
  <c r="JF54" i="1"/>
  <c r="JF53" i="1"/>
  <c r="JF58" i="1"/>
  <c r="JF57" i="1"/>
  <c r="JI61" i="1"/>
  <c r="JJ61" i="1"/>
  <c r="JI62" i="1"/>
  <c r="JJ62" i="1"/>
  <c r="JI63" i="1"/>
  <c r="JJ63" i="1"/>
  <c r="JF60" i="1"/>
  <c r="JJ60" i="1"/>
  <c r="JJ58" i="1"/>
  <c r="JJ57" i="1"/>
  <c r="JJ55" i="1"/>
  <c r="JJ54" i="1"/>
  <c r="JJ53" i="1"/>
  <c r="JJ51" i="1"/>
  <c r="JJ50" i="1"/>
  <c r="JJ48" i="1"/>
  <c r="JJ47" i="1"/>
  <c r="JJ45" i="1"/>
  <c r="JJ44" i="1"/>
  <c r="BE36" i="1"/>
  <c r="BE35" i="1"/>
  <c r="BE34" i="1"/>
  <c r="BC36" i="1"/>
  <c r="BC35" i="1"/>
  <c r="BC34" i="1"/>
  <c r="BE39" i="1"/>
  <c r="BE38" i="1"/>
  <c r="BC39" i="1"/>
  <c r="BC38" i="1"/>
  <c r="BE42" i="1"/>
  <c r="BE41" i="1"/>
  <c r="BC42" i="1"/>
  <c r="BC41" i="1"/>
  <c r="BE45" i="1"/>
  <c r="BE44" i="1"/>
  <c r="BC45" i="1"/>
  <c r="BC44" i="1"/>
  <c r="BE48" i="1"/>
  <c r="BE47" i="1"/>
  <c r="BC48" i="1"/>
  <c r="BC47" i="1"/>
  <c r="BE51" i="1"/>
  <c r="BE50" i="1"/>
  <c r="BC51" i="1"/>
  <c r="BC50" i="1"/>
  <c r="BE55" i="1"/>
  <c r="BE54" i="1"/>
  <c r="BE53" i="1"/>
  <c r="BC55" i="1"/>
  <c r="BC54" i="1"/>
  <c r="BC53" i="1"/>
  <c r="BE58" i="1"/>
  <c r="BE57" i="1"/>
  <c r="BC58" i="1"/>
  <c r="BC57" i="1"/>
  <c r="BE63" i="1"/>
  <c r="BE61" i="1"/>
  <c r="BE60" i="1"/>
  <c r="BC63" i="1"/>
  <c r="BC62" i="1"/>
  <c r="BC61" i="1"/>
  <c r="BC60" i="1"/>
  <c r="BA58" i="1"/>
  <c r="BA57" i="1"/>
  <c r="BA51" i="1"/>
  <c r="BA50" i="1"/>
  <c r="BA48" i="1"/>
  <c r="BA47" i="1"/>
  <c r="BA45" i="1"/>
  <c r="BA44" i="1"/>
  <c r="BA42" i="1"/>
  <c r="BA41" i="1"/>
  <c r="BA39" i="1"/>
  <c r="BA38" i="1"/>
  <c r="AH42" i="1"/>
  <c r="AH41" i="1"/>
  <c r="AF42" i="1"/>
  <c r="AF41" i="1"/>
  <c r="AH45" i="1"/>
  <c r="AH44" i="1"/>
  <c r="AH46" i="1" s="1"/>
  <c r="AF45" i="1"/>
  <c r="AF44" i="1"/>
  <c r="AH48" i="1"/>
  <c r="AH47" i="1"/>
  <c r="AF48" i="1"/>
  <c r="AF47" i="1"/>
  <c r="AH51" i="1"/>
  <c r="AH50" i="1"/>
  <c r="AF51" i="1"/>
  <c r="AF50" i="1"/>
  <c r="AH58" i="1"/>
  <c r="AH57" i="1"/>
  <c r="AH59" i="1" s="1"/>
  <c r="AH55" i="1"/>
  <c r="AH54" i="1"/>
  <c r="AH53" i="1"/>
  <c r="AF55" i="1"/>
  <c r="AF54" i="1"/>
  <c r="AF53" i="1"/>
  <c r="AF58" i="1"/>
  <c r="AF57" i="1"/>
  <c r="AD58" i="1"/>
  <c r="AD57" i="1"/>
  <c r="AD55" i="1"/>
  <c r="AD54" i="1"/>
  <c r="AD53" i="1"/>
  <c r="AD51" i="1"/>
  <c r="AD50" i="1"/>
  <c r="AD48" i="1"/>
  <c r="AD47" i="1"/>
  <c r="AD45" i="1"/>
  <c r="AD44" i="1"/>
  <c r="AD42" i="1"/>
  <c r="AD41" i="1"/>
  <c r="AH39" i="1"/>
  <c r="AH38" i="1"/>
  <c r="AH40" i="1" s="1"/>
  <c r="AF39" i="1"/>
  <c r="AF38" i="1"/>
  <c r="AH36" i="1"/>
  <c r="AH35" i="1"/>
  <c r="AH34" i="1"/>
  <c r="AH61" i="1"/>
  <c r="AH60" i="1"/>
  <c r="AF63" i="1"/>
  <c r="AF62" i="1"/>
  <c r="AD60" i="1"/>
  <c r="AD66" i="1"/>
  <c r="AD67" i="1"/>
  <c r="AD68" i="1"/>
  <c r="AD69" i="1"/>
  <c r="AD70" i="1"/>
  <c r="AD71" i="1"/>
  <c r="AD72" i="1"/>
  <c r="AD73" i="1"/>
  <c r="AD74" i="1"/>
  <c r="AD75" i="1"/>
  <c r="AD76" i="1"/>
  <c r="AD77" i="1"/>
  <c r="AD78" i="1"/>
  <c r="AD65" i="1"/>
  <c r="K36" i="1"/>
  <c r="K35" i="1"/>
  <c r="K34" i="1"/>
  <c r="I36" i="1"/>
  <c r="K39" i="1"/>
  <c r="K38" i="1"/>
  <c r="K42" i="1"/>
  <c r="K41" i="1"/>
  <c r="K45" i="1"/>
  <c r="K44" i="1"/>
  <c r="K48" i="1"/>
  <c r="K47" i="1"/>
  <c r="K51" i="1"/>
  <c r="K50" i="1"/>
  <c r="K55" i="1"/>
  <c r="K54" i="1"/>
  <c r="K53" i="1"/>
  <c r="I55" i="1"/>
  <c r="K58" i="1"/>
  <c r="K57" i="1"/>
  <c r="I67" i="1"/>
  <c r="I68" i="1"/>
  <c r="I69" i="1"/>
  <c r="I70" i="1"/>
  <c r="I71" i="1"/>
  <c r="I72" i="1"/>
  <c r="I73" i="1"/>
  <c r="I74" i="1"/>
  <c r="I75" i="1"/>
  <c r="I76" i="1"/>
  <c r="I77" i="1"/>
  <c r="I78" i="1"/>
  <c r="I66" i="1"/>
  <c r="I65" i="1"/>
  <c r="I63" i="1"/>
  <c r="I62" i="1"/>
  <c r="I61" i="1"/>
  <c r="I60" i="1"/>
  <c r="I58" i="1"/>
  <c r="I57" i="1"/>
  <c r="I54" i="1"/>
  <c r="I53" i="1"/>
  <c r="I51" i="1"/>
  <c r="I50" i="1"/>
  <c r="I48" i="1"/>
  <c r="I47" i="1"/>
  <c r="I45" i="1"/>
  <c r="I44" i="1"/>
  <c r="I42" i="1"/>
  <c r="I41" i="1"/>
  <c r="I39" i="1"/>
  <c r="I38" i="1"/>
  <c r="I35" i="1"/>
  <c r="I34" i="1"/>
  <c r="G36" i="1"/>
  <c r="G55" i="1"/>
  <c r="G58" i="1"/>
  <c r="G57" i="1"/>
  <c r="G54" i="1"/>
  <c r="G53" i="1"/>
  <c r="G51" i="1"/>
  <c r="G50" i="1"/>
  <c r="G48" i="1"/>
  <c r="G47" i="1"/>
  <c r="G45" i="1"/>
  <c r="G44" i="1"/>
  <c r="G42" i="1"/>
  <c r="G41" i="1"/>
  <c r="G39" i="1"/>
  <c r="G38" i="1"/>
  <c r="G35" i="1"/>
  <c r="G34" i="1"/>
  <c r="K62" i="1"/>
  <c r="G61" i="1"/>
  <c r="G60" i="1"/>
  <c r="K66" i="1"/>
  <c r="K67" i="1"/>
  <c r="K68" i="1"/>
  <c r="K69" i="1"/>
  <c r="K70" i="1"/>
  <c r="K71" i="1"/>
  <c r="K72" i="1"/>
  <c r="K73" i="1"/>
  <c r="K74" i="1"/>
  <c r="K75" i="1"/>
  <c r="K76" i="1"/>
  <c r="K77" i="1"/>
  <c r="K78" i="1"/>
  <c r="K65" i="1"/>
  <c r="G66" i="1"/>
  <c r="G67" i="1"/>
  <c r="G68" i="1"/>
  <c r="G69" i="1"/>
  <c r="G70" i="1"/>
  <c r="G71" i="1"/>
  <c r="G72" i="1"/>
  <c r="G73" i="1"/>
  <c r="G74" i="1"/>
  <c r="G75" i="1"/>
  <c r="G76" i="1"/>
  <c r="G77" i="1"/>
  <c r="G78" i="1"/>
  <c r="G65" i="1"/>
  <c r="BE78" i="1"/>
  <c r="BE77" i="1"/>
  <c r="BE76" i="1"/>
  <c r="BE75" i="1"/>
  <c r="BE74" i="1"/>
  <c r="BE73" i="1"/>
  <c r="BE72" i="1"/>
  <c r="BE71" i="1"/>
  <c r="BE70" i="1"/>
  <c r="BE69" i="1"/>
  <c r="BE68" i="1"/>
  <c r="BE67" i="1"/>
  <c r="BE66" i="1"/>
  <c r="BE65" i="1"/>
  <c r="BC78" i="1"/>
  <c r="BC77" i="1"/>
  <c r="BC76" i="1"/>
  <c r="BC75" i="1"/>
  <c r="BC74" i="1"/>
  <c r="BC73" i="1"/>
  <c r="BC72" i="1"/>
  <c r="BC71" i="1"/>
  <c r="BC70" i="1"/>
  <c r="BC69" i="1"/>
  <c r="BC68" i="1"/>
  <c r="BC67" i="1"/>
  <c r="BC66" i="1"/>
  <c r="BC65" i="1"/>
  <c r="BA69" i="1"/>
  <c r="BA70" i="1"/>
  <c r="BA71" i="1"/>
  <c r="BA72" i="1"/>
  <c r="BA73" i="1"/>
  <c r="BA74" i="1"/>
  <c r="BA75" i="1"/>
  <c r="BA76" i="1"/>
  <c r="BA77" i="1"/>
  <c r="BA78" i="1"/>
  <c r="BA68" i="1"/>
  <c r="BA67" i="1"/>
  <c r="BA66" i="1"/>
  <c r="BA65" i="1"/>
  <c r="BA60" i="1"/>
  <c r="BA55" i="1"/>
  <c r="BA54" i="1"/>
  <c r="BA53" i="1"/>
  <c r="BA36" i="1"/>
  <c r="BA35" i="1"/>
  <c r="BA34" i="1"/>
  <c r="CB78" i="1"/>
  <c r="CB77" i="1"/>
  <c r="CB76" i="1"/>
  <c r="CB75" i="1"/>
  <c r="CB74" i="1"/>
  <c r="CB73" i="1"/>
  <c r="CB72" i="1"/>
  <c r="CB71" i="1"/>
  <c r="CB70" i="1"/>
  <c r="CB69" i="1"/>
  <c r="CB68" i="1"/>
  <c r="CB67" i="1"/>
  <c r="CB66" i="1"/>
  <c r="CB65" i="1"/>
  <c r="BZ78" i="1"/>
  <c r="BZ77" i="1"/>
  <c r="BZ76" i="1"/>
  <c r="BZ75" i="1"/>
  <c r="BZ74" i="1"/>
  <c r="BZ73" i="1"/>
  <c r="BZ72" i="1"/>
  <c r="BZ71" i="1"/>
  <c r="BZ70" i="1"/>
  <c r="BZ69" i="1"/>
  <c r="BZ68" i="1"/>
  <c r="BZ67" i="1"/>
  <c r="BZ66" i="1"/>
  <c r="BZ65" i="1"/>
  <c r="CB63" i="1"/>
  <c r="CB62" i="1"/>
  <c r="CB61" i="1"/>
  <c r="CB60" i="1"/>
  <c r="BZ63" i="1"/>
  <c r="BZ62" i="1"/>
  <c r="BZ61" i="1"/>
  <c r="BZ60" i="1"/>
  <c r="CB58" i="1"/>
  <c r="CB57" i="1"/>
  <c r="BZ58" i="1"/>
  <c r="BZ57" i="1"/>
  <c r="CB55" i="1"/>
  <c r="CB54" i="1"/>
  <c r="CB53" i="1"/>
  <c r="BZ55" i="1"/>
  <c r="BZ54" i="1"/>
  <c r="BZ53" i="1"/>
  <c r="CB51" i="1"/>
  <c r="CB50" i="1"/>
  <c r="BZ51" i="1"/>
  <c r="BZ50" i="1"/>
  <c r="CB48" i="1"/>
  <c r="CB47" i="1"/>
  <c r="BZ48" i="1"/>
  <c r="BZ47" i="1"/>
  <c r="CB45" i="1"/>
  <c r="CB44" i="1"/>
  <c r="BZ45" i="1"/>
  <c r="BZ44" i="1"/>
  <c r="CB36" i="1"/>
  <c r="CB35" i="1"/>
  <c r="CB34" i="1"/>
  <c r="BZ36" i="1"/>
  <c r="BZ35" i="1"/>
  <c r="BZ34" i="1"/>
  <c r="BI69" i="1"/>
  <c r="BJ69" i="1"/>
  <c r="BI70" i="1"/>
  <c r="BJ70" i="1"/>
  <c r="BI71" i="1"/>
  <c r="BJ71" i="1"/>
  <c r="BI72" i="1"/>
  <c r="BJ72" i="1"/>
  <c r="BI73" i="1"/>
  <c r="BJ73" i="1"/>
  <c r="BI74" i="1"/>
  <c r="BJ74" i="1"/>
  <c r="BI75" i="1"/>
  <c r="BJ75" i="1"/>
  <c r="BI76" i="1"/>
  <c r="BJ76" i="1"/>
  <c r="BI77" i="1"/>
  <c r="BJ77" i="1"/>
  <c r="BI78" i="1"/>
  <c r="BJ78" i="1"/>
  <c r="BJ68" i="1"/>
  <c r="BI68" i="1"/>
  <c r="BJ67" i="1"/>
  <c r="BI67" i="1"/>
  <c r="BJ66" i="1"/>
  <c r="BI66" i="1"/>
  <c r="BJ65" i="1"/>
  <c r="BI65" i="1"/>
  <c r="BG55" i="1"/>
  <c r="BH55" i="1"/>
  <c r="BI55" i="1"/>
  <c r="BJ55" i="1"/>
  <c r="BK55" i="1"/>
  <c r="BK54" i="1"/>
  <c r="BJ54" i="1"/>
  <c r="BI54" i="1"/>
  <c r="BH54" i="1"/>
  <c r="BG54" i="1"/>
  <c r="BK53" i="1"/>
  <c r="BJ53" i="1"/>
  <c r="BI53" i="1"/>
  <c r="BH53" i="1"/>
  <c r="BG53" i="1"/>
  <c r="BK63" i="1"/>
  <c r="BJ63" i="1"/>
  <c r="BK62" i="1"/>
  <c r="BJ62" i="1"/>
  <c r="BK61" i="1"/>
  <c r="BJ61" i="1"/>
  <c r="BK60" i="1"/>
  <c r="BJ60" i="1"/>
  <c r="BK58" i="1"/>
  <c r="BJ58" i="1"/>
  <c r="BI58" i="1"/>
  <c r="BH58" i="1"/>
  <c r="BG58" i="1"/>
  <c r="BK57" i="1"/>
  <c r="BJ57" i="1"/>
  <c r="BI57" i="1"/>
  <c r="BH57" i="1"/>
  <c r="BG57" i="1"/>
  <c r="BK51" i="1"/>
  <c r="BJ51" i="1"/>
  <c r="BI51" i="1"/>
  <c r="BH51" i="1"/>
  <c r="BG51" i="1"/>
  <c r="BK50" i="1"/>
  <c r="BJ50" i="1"/>
  <c r="BI50" i="1"/>
  <c r="BH50" i="1"/>
  <c r="BG50" i="1"/>
  <c r="BK48" i="1"/>
  <c r="BJ48" i="1"/>
  <c r="BI48" i="1"/>
  <c r="BH48" i="1"/>
  <c r="BG48" i="1"/>
  <c r="BK47" i="1"/>
  <c r="BJ47" i="1"/>
  <c r="BI47" i="1"/>
  <c r="BH47" i="1"/>
  <c r="BG47" i="1"/>
  <c r="BK45" i="1"/>
  <c r="BJ45" i="1"/>
  <c r="BI45" i="1"/>
  <c r="BH45" i="1"/>
  <c r="BG45" i="1"/>
  <c r="BK44" i="1"/>
  <c r="BJ44" i="1"/>
  <c r="BI44" i="1"/>
  <c r="BH44" i="1"/>
  <c r="BG44" i="1"/>
  <c r="BK42" i="1"/>
  <c r="BJ42" i="1"/>
  <c r="BI42" i="1"/>
  <c r="BH42" i="1"/>
  <c r="BG42" i="1"/>
  <c r="BK41" i="1"/>
  <c r="BJ41" i="1"/>
  <c r="BI41" i="1"/>
  <c r="BH41" i="1"/>
  <c r="BG41" i="1"/>
  <c r="BK39" i="1"/>
  <c r="BJ39" i="1"/>
  <c r="BI39" i="1"/>
  <c r="BH39" i="1"/>
  <c r="BG39" i="1"/>
  <c r="BK38" i="1"/>
  <c r="BJ38" i="1"/>
  <c r="BI38" i="1"/>
  <c r="BH38" i="1"/>
  <c r="BG38" i="1"/>
  <c r="BK36" i="1"/>
  <c r="BJ36" i="1"/>
  <c r="BI36" i="1"/>
  <c r="BH36" i="1"/>
  <c r="BG36" i="1"/>
  <c r="BK35" i="1"/>
  <c r="BJ35" i="1"/>
  <c r="BI35" i="1"/>
  <c r="BH35" i="1"/>
  <c r="BG35" i="1"/>
  <c r="BK34" i="1"/>
  <c r="BJ34" i="1"/>
  <c r="BI34" i="1"/>
  <c r="BH34" i="1"/>
  <c r="BG34" i="1"/>
  <c r="CB42" i="1"/>
  <c r="CB41" i="1"/>
  <c r="BZ42" i="1"/>
  <c r="BZ41" i="1"/>
  <c r="CB39" i="1"/>
  <c r="CB38" i="1"/>
  <c r="BZ39" i="1"/>
  <c r="BZ38" i="1"/>
  <c r="CB32" i="1"/>
  <c r="CB31" i="1"/>
  <c r="CB30" i="1"/>
  <c r="CB29" i="1"/>
  <c r="CB28" i="1"/>
  <c r="CB27" i="1"/>
  <c r="CB26" i="1"/>
  <c r="CB25" i="1"/>
  <c r="CB24" i="1"/>
  <c r="CB23" i="1"/>
  <c r="BZ32" i="1"/>
  <c r="BZ31" i="1"/>
  <c r="BZ30" i="1"/>
  <c r="BZ29" i="1"/>
  <c r="BZ28" i="1"/>
  <c r="BZ27" i="1"/>
  <c r="BZ26" i="1"/>
  <c r="BZ25" i="1"/>
  <c r="BZ24" i="1"/>
  <c r="BZ23" i="1"/>
  <c r="BX58" i="1"/>
  <c r="BX57" i="1"/>
  <c r="BX51" i="1"/>
  <c r="BX50" i="1"/>
  <c r="BX48" i="1"/>
  <c r="BX47" i="1"/>
  <c r="BX45" i="1"/>
  <c r="BX44" i="1"/>
  <c r="BX42" i="1"/>
  <c r="BX41" i="1"/>
  <c r="BX39" i="1"/>
  <c r="BX38" i="1"/>
  <c r="BX69" i="1"/>
  <c r="BX70" i="1"/>
  <c r="BX71" i="1"/>
  <c r="BX72" i="1"/>
  <c r="BX73" i="1"/>
  <c r="BX74" i="1"/>
  <c r="BX75" i="1"/>
  <c r="BX76" i="1"/>
  <c r="BX77" i="1"/>
  <c r="BX78" i="1"/>
  <c r="BX68" i="1"/>
  <c r="BX67" i="1"/>
  <c r="BX66" i="1"/>
  <c r="BX65" i="1"/>
  <c r="BX63" i="1"/>
  <c r="BX62" i="1"/>
  <c r="BX61" i="1"/>
  <c r="BX60" i="1"/>
  <c r="BX55" i="1"/>
  <c r="BX54" i="1"/>
  <c r="BX53" i="1"/>
  <c r="BX36" i="1"/>
  <c r="BX35" i="1"/>
  <c r="BX34" i="1"/>
  <c r="BX24" i="1"/>
  <c r="BX25" i="1"/>
  <c r="BX26" i="1"/>
  <c r="BX27" i="1"/>
  <c r="BX28" i="1"/>
  <c r="BX29" i="1"/>
  <c r="BX30" i="1"/>
  <c r="BX31" i="1"/>
  <c r="BX32" i="1"/>
  <c r="BX23" i="1"/>
  <c r="CH39" i="1"/>
  <c r="CG39" i="1"/>
  <c r="CF39" i="1"/>
  <c r="CH38" i="1"/>
  <c r="CG38" i="1"/>
  <c r="CF38" i="1"/>
  <c r="CE38" i="1"/>
  <c r="CD38" i="1"/>
  <c r="CH42" i="1"/>
  <c r="CG42" i="1"/>
  <c r="CF42" i="1"/>
  <c r="CE42" i="1"/>
  <c r="CD42" i="1"/>
  <c r="CH41" i="1"/>
  <c r="CG41" i="1"/>
  <c r="CF41" i="1"/>
  <c r="CE41" i="1"/>
  <c r="CD41" i="1"/>
  <c r="CH45" i="1"/>
  <c r="CG45" i="1"/>
  <c r="CF45" i="1"/>
  <c r="CE45" i="1"/>
  <c r="CD45" i="1"/>
  <c r="CH44" i="1"/>
  <c r="CG44" i="1"/>
  <c r="CF44" i="1"/>
  <c r="CE44" i="1"/>
  <c r="CD44" i="1"/>
  <c r="CH48" i="1"/>
  <c r="CG48" i="1"/>
  <c r="CF48" i="1"/>
  <c r="CE48" i="1"/>
  <c r="CD48" i="1"/>
  <c r="CH47" i="1"/>
  <c r="CG47" i="1"/>
  <c r="CF47" i="1"/>
  <c r="CE47" i="1"/>
  <c r="CD47" i="1"/>
  <c r="CH51" i="1"/>
  <c r="CG51" i="1"/>
  <c r="CF51" i="1"/>
  <c r="CE51" i="1"/>
  <c r="CD51" i="1"/>
  <c r="CH50" i="1"/>
  <c r="CG50" i="1"/>
  <c r="CF50" i="1"/>
  <c r="CE50" i="1"/>
  <c r="CD50" i="1"/>
  <c r="CH58" i="1"/>
  <c r="CG58" i="1"/>
  <c r="CF58" i="1"/>
  <c r="CE58" i="1"/>
  <c r="CD58" i="1"/>
  <c r="CH57" i="1"/>
  <c r="CG57" i="1"/>
  <c r="CF57" i="1"/>
  <c r="CE57" i="1"/>
  <c r="CD57" i="1"/>
  <c r="CF68" i="1"/>
  <c r="CG68" i="1"/>
  <c r="CF69" i="1"/>
  <c r="CG69" i="1"/>
  <c r="CF70" i="1"/>
  <c r="CG70" i="1"/>
  <c r="CF71" i="1"/>
  <c r="CG71" i="1"/>
  <c r="CF72" i="1"/>
  <c r="CG72" i="1"/>
  <c r="CF73" i="1"/>
  <c r="CG73" i="1"/>
  <c r="CF74" i="1"/>
  <c r="CG74" i="1"/>
  <c r="CF75" i="1"/>
  <c r="CG75" i="1"/>
  <c r="CF76" i="1"/>
  <c r="CG76" i="1"/>
  <c r="CF77" i="1"/>
  <c r="CG77" i="1"/>
  <c r="CF78" i="1"/>
  <c r="CG78" i="1"/>
  <c r="CG63" i="1"/>
  <c r="CH63" i="1"/>
  <c r="CG67" i="1"/>
  <c r="CF67" i="1"/>
  <c r="CG66" i="1"/>
  <c r="CF66" i="1"/>
  <c r="CG65" i="1"/>
  <c r="CF65" i="1"/>
  <c r="CH62" i="1"/>
  <c r="CG62" i="1"/>
  <c r="CH61" i="1"/>
  <c r="CG61" i="1"/>
  <c r="CH60" i="1"/>
  <c r="CG60" i="1"/>
  <c r="CH55" i="1"/>
  <c r="CG55" i="1"/>
  <c r="CF55" i="1"/>
  <c r="CE55" i="1"/>
  <c r="CD55" i="1"/>
  <c r="CH54" i="1"/>
  <c r="CG54" i="1"/>
  <c r="CF54" i="1"/>
  <c r="CE54" i="1"/>
  <c r="CD54" i="1"/>
  <c r="CH53" i="1"/>
  <c r="CG53" i="1"/>
  <c r="CF53" i="1"/>
  <c r="CE53" i="1"/>
  <c r="CD53" i="1"/>
  <c r="CH36" i="1"/>
  <c r="CG36" i="1"/>
  <c r="CF36" i="1"/>
  <c r="CE36" i="1"/>
  <c r="CD36" i="1"/>
  <c r="CH35" i="1"/>
  <c r="CG35" i="1"/>
  <c r="CF35" i="1"/>
  <c r="CE35" i="1"/>
  <c r="CD35" i="1"/>
  <c r="CH34" i="1"/>
  <c r="CG34" i="1"/>
  <c r="CF34" i="1"/>
  <c r="CE34" i="1"/>
  <c r="CD34" i="1"/>
  <c r="CD29" i="1"/>
  <c r="CE29" i="1"/>
  <c r="CF29" i="1"/>
  <c r="CG29" i="1"/>
  <c r="CH29" i="1"/>
  <c r="CD30" i="1"/>
  <c r="CE30" i="1"/>
  <c r="CF30" i="1"/>
  <c r="CG30" i="1"/>
  <c r="CH30" i="1"/>
  <c r="CD31" i="1"/>
  <c r="CE31" i="1"/>
  <c r="CF31" i="1"/>
  <c r="CG31" i="1"/>
  <c r="CH31" i="1"/>
  <c r="CD32" i="1"/>
  <c r="CE32" i="1"/>
  <c r="CF32" i="1"/>
  <c r="CG32" i="1"/>
  <c r="CH32" i="1"/>
  <c r="CH28" i="1"/>
  <c r="CG28" i="1"/>
  <c r="CF28" i="1"/>
  <c r="CE28" i="1"/>
  <c r="CD28" i="1"/>
  <c r="CH27" i="1"/>
  <c r="CG27" i="1"/>
  <c r="CF27" i="1"/>
  <c r="CE27" i="1"/>
  <c r="CD27" i="1"/>
  <c r="CH26" i="1"/>
  <c r="CG26" i="1"/>
  <c r="CF26" i="1"/>
  <c r="CE26" i="1"/>
  <c r="CD26" i="1"/>
  <c r="CH25" i="1"/>
  <c r="CG25" i="1"/>
  <c r="CF25" i="1"/>
  <c r="CE25" i="1"/>
  <c r="CD25" i="1"/>
  <c r="CH24" i="1"/>
  <c r="CG24" i="1"/>
  <c r="CF24" i="1"/>
  <c r="CE24" i="1"/>
  <c r="CD24" i="1"/>
  <c r="CH23" i="1"/>
  <c r="CG23" i="1"/>
  <c r="CF23" i="1"/>
  <c r="CE23" i="1"/>
  <c r="CD23" i="1"/>
  <c r="CB20" i="1"/>
  <c r="CB19" i="1"/>
  <c r="BZ20" i="1"/>
  <c r="BZ19" i="1"/>
  <c r="BX20" i="1"/>
  <c r="BX19" i="1"/>
  <c r="CY58" i="1"/>
  <c r="CY57" i="1"/>
  <c r="CW58" i="1"/>
  <c r="CW57" i="1"/>
  <c r="CY55" i="1"/>
  <c r="CY54" i="1"/>
  <c r="CY53" i="1"/>
  <c r="CW55" i="1"/>
  <c r="CW54" i="1"/>
  <c r="CW53" i="1"/>
  <c r="CY51" i="1"/>
  <c r="CY50" i="1"/>
  <c r="CW51" i="1"/>
  <c r="CW50" i="1"/>
  <c r="CY48" i="1"/>
  <c r="CY47" i="1"/>
  <c r="CW48" i="1"/>
  <c r="CW47" i="1"/>
  <c r="CY45" i="1"/>
  <c r="CY44" i="1"/>
  <c r="CW45" i="1"/>
  <c r="CW44" i="1"/>
  <c r="CY42" i="1"/>
  <c r="CY41" i="1"/>
  <c r="CW42" i="1"/>
  <c r="CW41" i="1"/>
  <c r="CY39" i="1"/>
  <c r="CY38" i="1"/>
  <c r="CW39" i="1"/>
  <c r="CW38" i="1"/>
  <c r="CY36" i="1"/>
  <c r="CY35" i="1"/>
  <c r="CY34" i="1"/>
  <c r="CW36" i="1"/>
  <c r="CW35" i="1"/>
  <c r="CW34" i="1"/>
  <c r="CU55" i="1"/>
  <c r="CU36" i="1"/>
  <c r="CU35" i="1"/>
  <c r="CU34" i="1"/>
  <c r="CU39" i="1"/>
  <c r="CU38" i="1"/>
  <c r="CU42" i="1"/>
  <c r="CU41" i="1"/>
  <c r="CU45" i="1"/>
  <c r="CU44" i="1"/>
  <c r="CU48" i="1"/>
  <c r="CU47" i="1"/>
  <c r="CU51" i="1"/>
  <c r="CU50" i="1"/>
  <c r="CU54" i="1"/>
  <c r="CU53" i="1"/>
  <c r="CU58" i="1"/>
  <c r="CU57" i="1"/>
  <c r="CY61" i="1"/>
  <c r="CY62" i="1"/>
  <c r="CY63" i="1"/>
  <c r="CY60" i="1"/>
  <c r="CW63" i="1"/>
  <c r="CW60" i="1"/>
  <c r="CU61" i="1"/>
  <c r="CU60" i="1"/>
  <c r="CY66" i="1"/>
  <c r="CY67" i="1"/>
  <c r="CY68" i="1"/>
  <c r="CY69" i="1"/>
  <c r="CY70" i="1"/>
  <c r="CY71" i="1"/>
  <c r="CY72" i="1"/>
  <c r="CY73" i="1"/>
  <c r="CY74" i="1"/>
  <c r="CY75" i="1"/>
  <c r="CY76" i="1"/>
  <c r="CY77" i="1"/>
  <c r="CY78" i="1"/>
  <c r="CY65" i="1"/>
  <c r="CW66" i="1"/>
  <c r="CW67" i="1"/>
  <c r="CW68" i="1"/>
  <c r="CW69" i="1"/>
  <c r="CW70" i="1"/>
  <c r="CW71" i="1"/>
  <c r="CW72" i="1"/>
  <c r="CW73" i="1"/>
  <c r="CW74" i="1"/>
  <c r="CW75" i="1"/>
  <c r="CW76" i="1"/>
  <c r="CW77" i="1"/>
  <c r="CW78" i="1"/>
  <c r="CW65" i="1"/>
  <c r="CU75" i="1"/>
  <c r="CU76" i="1"/>
  <c r="CU77" i="1"/>
  <c r="CU78" i="1"/>
  <c r="CU74" i="1"/>
  <c r="CU73" i="1"/>
  <c r="CU72" i="1"/>
  <c r="CU71" i="1"/>
  <c r="CU70" i="1"/>
  <c r="CU69" i="1"/>
  <c r="CU68" i="1"/>
  <c r="CU67" i="1"/>
  <c r="CU66" i="1"/>
  <c r="CU65" i="1"/>
  <c r="DC67" i="1"/>
  <c r="DD67" i="1"/>
  <c r="DC68" i="1"/>
  <c r="DD68" i="1"/>
  <c r="DC69" i="1"/>
  <c r="DD69" i="1"/>
  <c r="DC70" i="1"/>
  <c r="DD70" i="1"/>
  <c r="DC71" i="1"/>
  <c r="DD71" i="1"/>
  <c r="DC72" i="1"/>
  <c r="DD72" i="1"/>
  <c r="DC73" i="1"/>
  <c r="DD73" i="1"/>
  <c r="DC74" i="1"/>
  <c r="DD74" i="1"/>
  <c r="DC75" i="1"/>
  <c r="DD75" i="1"/>
  <c r="DC76" i="1"/>
  <c r="DD76" i="1"/>
  <c r="DC77" i="1"/>
  <c r="DD77" i="1"/>
  <c r="DC78" i="1"/>
  <c r="DD78" i="1"/>
  <c r="DD66" i="1"/>
  <c r="DC66" i="1"/>
  <c r="DD65" i="1"/>
  <c r="DC65" i="1"/>
  <c r="DA55" i="1"/>
  <c r="DB55" i="1"/>
  <c r="DC55" i="1"/>
  <c r="DD55" i="1"/>
  <c r="DE55" i="1"/>
  <c r="DE63" i="1"/>
  <c r="DD63" i="1"/>
  <c r="DE62" i="1"/>
  <c r="DD62" i="1"/>
  <c r="DE61" i="1"/>
  <c r="DD61" i="1"/>
  <c r="DE60" i="1"/>
  <c r="DD60" i="1"/>
  <c r="DE58" i="1"/>
  <c r="DD58" i="1"/>
  <c r="DC58" i="1"/>
  <c r="DB58" i="1"/>
  <c r="DA58" i="1"/>
  <c r="DE57" i="1"/>
  <c r="DD57" i="1"/>
  <c r="DC57" i="1"/>
  <c r="DB57" i="1"/>
  <c r="DA57" i="1"/>
  <c r="DE54" i="1"/>
  <c r="DD54" i="1"/>
  <c r="DC54" i="1"/>
  <c r="DB54" i="1"/>
  <c r="DA54" i="1"/>
  <c r="DE53" i="1"/>
  <c r="DD53" i="1"/>
  <c r="DC53" i="1"/>
  <c r="DB53" i="1"/>
  <c r="DA53" i="1"/>
  <c r="DE51" i="1"/>
  <c r="DD51" i="1"/>
  <c r="DC51" i="1"/>
  <c r="DB51" i="1"/>
  <c r="DA51" i="1"/>
  <c r="DE50" i="1"/>
  <c r="DD50" i="1"/>
  <c r="DC50" i="1"/>
  <c r="DB50" i="1"/>
  <c r="DA50" i="1"/>
  <c r="DE48" i="1"/>
  <c r="DD48" i="1"/>
  <c r="DC48" i="1"/>
  <c r="DB48" i="1"/>
  <c r="DA48" i="1"/>
  <c r="DE47" i="1"/>
  <c r="DD47" i="1"/>
  <c r="DC47" i="1"/>
  <c r="DB47" i="1"/>
  <c r="DA47" i="1"/>
  <c r="DE45" i="1"/>
  <c r="DD45" i="1"/>
  <c r="DC45" i="1"/>
  <c r="DB45" i="1"/>
  <c r="DA45" i="1"/>
  <c r="DE44" i="1"/>
  <c r="DD44" i="1"/>
  <c r="DC44" i="1"/>
  <c r="DB44" i="1"/>
  <c r="DA44" i="1"/>
  <c r="DE42" i="1"/>
  <c r="DD42" i="1"/>
  <c r="DC42" i="1"/>
  <c r="DB42" i="1"/>
  <c r="DA42" i="1"/>
  <c r="DE41" i="1"/>
  <c r="DD41" i="1"/>
  <c r="DC41" i="1"/>
  <c r="DB41" i="1"/>
  <c r="DA41" i="1"/>
  <c r="DE39" i="1"/>
  <c r="DD39" i="1"/>
  <c r="DC39" i="1"/>
  <c r="DB39" i="1"/>
  <c r="DA39" i="1"/>
  <c r="DE38" i="1"/>
  <c r="DD38" i="1"/>
  <c r="DC38" i="1"/>
  <c r="DB38" i="1"/>
  <c r="DA38" i="1"/>
  <c r="DA35" i="1"/>
  <c r="DB35" i="1"/>
  <c r="DC35" i="1"/>
  <c r="DD35" i="1"/>
  <c r="DE35" i="1"/>
  <c r="DA36" i="1"/>
  <c r="DB36" i="1"/>
  <c r="DC36" i="1"/>
  <c r="DD36" i="1"/>
  <c r="DE36" i="1"/>
  <c r="DE34" i="1"/>
  <c r="DD34" i="1"/>
  <c r="DC34" i="1"/>
  <c r="DB34" i="1"/>
  <c r="DA34" i="1"/>
  <c r="DA24" i="1"/>
  <c r="DB24" i="1"/>
  <c r="DC24" i="1"/>
  <c r="DD24" i="1"/>
  <c r="DE24" i="1"/>
  <c r="DA25" i="1"/>
  <c r="DB25" i="1"/>
  <c r="DC25" i="1"/>
  <c r="DD25" i="1"/>
  <c r="DE25" i="1"/>
  <c r="DA26" i="1"/>
  <c r="DB26" i="1"/>
  <c r="DC26" i="1"/>
  <c r="DD26" i="1"/>
  <c r="DE26" i="1"/>
  <c r="DA27" i="1"/>
  <c r="DB27" i="1"/>
  <c r="DC27" i="1"/>
  <c r="DD27" i="1"/>
  <c r="DE27" i="1"/>
  <c r="DA28" i="1"/>
  <c r="DB28" i="1"/>
  <c r="DC28" i="1"/>
  <c r="DD28" i="1"/>
  <c r="DE28" i="1"/>
  <c r="DA29" i="1"/>
  <c r="DB29" i="1"/>
  <c r="DC29" i="1"/>
  <c r="DD29" i="1"/>
  <c r="DE29" i="1"/>
  <c r="DA30" i="1"/>
  <c r="DB30" i="1"/>
  <c r="DC30" i="1"/>
  <c r="DD30" i="1"/>
  <c r="DE30" i="1"/>
  <c r="DA31" i="1"/>
  <c r="DB31" i="1"/>
  <c r="DC31" i="1"/>
  <c r="DD31" i="1"/>
  <c r="DE31" i="1"/>
  <c r="DA32" i="1"/>
  <c r="DB32" i="1"/>
  <c r="DC32" i="1"/>
  <c r="DD32" i="1"/>
  <c r="DE32" i="1"/>
  <c r="DD23" i="1"/>
  <c r="DE23" i="1"/>
  <c r="DC23" i="1"/>
  <c r="DB23" i="1"/>
  <c r="DA23" i="1"/>
  <c r="CY24" i="1"/>
  <c r="CY25" i="1"/>
  <c r="CY26" i="1"/>
  <c r="CY27" i="1"/>
  <c r="CY28" i="1"/>
  <c r="CY29" i="1"/>
  <c r="CY30" i="1"/>
  <c r="CY31" i="1"/>
  <c r="CY32" i="1"/>
  <c r="CY23" i="1"/>
  <c r="CW24" i="1"/>
  <c r="CW25" i="1"/>
  <c r="CW26" i="1"/>
  <c r="CW27" i="1"/>
  <c r="CW28" i="1"/>
  <c r="CW29" i="1"/>
  <c r="CW30" i="1"/>
  <c r="CW31" i="1"/>
  <c r="CW32" i="1"/>
  <c r="CW23" i="1"/>
  <c r="CU24" i="1"/>
  <c r="CU25" i="1"/>
  <c r="CU26" i="1"/>
  <c r="CU27" i="1"/>
  <c r="CU28" i="1"/>
  <c r="CU29" i="1"/>
  <c r="CU30" i="1"/>
  <c r="CU31" i="1"/>
  <c r="CU32" i="1"/>
  <c r="CU23" i="1"/>
  <c r="DV45" i="1"/>
  <c r="DV44" i="1"/>
  <c r="DT45" i="1"/>
  <c r="DT44" i="1"/>
  <c r="DV51" i="1"/>
  <c r="DV50" i="1"/>
  <c r="DT51" i="1"/>
  <c r="DT50" i="1"/>
  <c r="DV55" i="1"/>
  <c r="DV54" i="1"/>
  <c r="DV53" i="1"/>
  <c r="DT55" i="1"/>
  <c r="DT54" i="1"/>
  <c r="DT53" i="1"/>
  <c r="DR55" i="1"/>
  <c r="DV58" i="1"/>
  <c r="DV57" i="1"/>
  <c r="DT58" i="1"/>
  <c r="DT57" i="1"/>
  <c r="DV63" i="1"/>
  <c r="DV62" i="1"/>
  <c r="DV61" i="1"/>
  <c r="DV60" i="1"/>
  <c r="DT63" i="1"/>
  <c r="DT62" i="1"/>
  <c r="DT60" i="1"/>
  <c r="DV78" i="1"/>
  <c r="DV77" i="1"/>
  <c r="DV76" i="1"/>
  <c r="DV75" i="1"/>
  <c r="DV74" i="1"/>
  <c r="DV73" i="1"/>
  <c r="DV72" i="1"/>
  <c r="DV71" i="1"/>
  <c r="DV70" i="1"/>
  <c r="DV69" i="1"/>
  <c r="DV68" i="1"/>
  <c r="DV67" i="1"/>
  <c r="DV66" i="1"/>
  <c r="DV65" i="1"/>
  <c r="DT78" i="1"/>
  <c r="DT77" i="1"/>
  <c r="DT76" i="1"/>
  <c r="DT75" i="1"/>
  <c r="DT74" i="1"/>
  <c r="DT73" i="1"/>
  <c r="DT72" i="1"/>
  <c r="DT71" i="1"/>
  <c r="DT70" i="1"/>
  <c r="DT69" i="1"/>
  <c r="DT68" i="1"/>
  <c r="DT67" i="1"/>
  <c r="DT66" i="1"/>
  <c r="DT65" i="1"/>
  <c r="DR77" i="1"/>
  <c r="DR78" i="1"/>
  <c r="DR76" i="1"/>
  <c r="DR75" i="1"/>
  <c r="DR74" i="1"/>
  <c r="DR73" i="1"/>
  <c r="DR72" i="1"/>
  <c r="DR71" i="1"/>
  <c r="DR70" i="1"/>
  <c r="DR69" i="1"/>
  <c r="DR68" i="1"/>
  <c r="DR67" i="1"/>
  <c r="DR66" i="1"/>
  <c r="DR65" i="1"/>
  <c r="DR60" i="1"/>
  <c r="DR58" i="1"/>
  <c r="DR57" i="1"/>
  <c r="DR54" i="1"/>
  <c r="DR53" i="1"/>
  <c r="DR51" i="1"/>
  <c r="DR50" i="1"/>
  <c r="DR48" i="1"/>
  <c r="DR47" i="1"/>
  <c r="DR45" i="1"/>
  <c r="DR44" i="1"/>
  <c r="DR42" i="1"/>
  <c r="DT42" i="1"/>
  <c r="DV42" i="1"/>
  <c r="DV41" i="1"/>
  <c r="DT41" i="1"/>
  <c r="DR41" i="1"/>
  <c r="DR39" i="1"/>
  <c r="DT39" i="1"/>
  <c r="DV39" i="1"/>
  <c r="DV38" i="1"/>
  <c r="DT38" i="1"/>
  <c r="DR38" i="1"/>
  <c r="DV36" i="1"/>
  <c r="DV35" i="1"/>
  <c r="DV34" i="1"/>
  <c r="DT36" i="1"/>
  <c r="DT35" i="1"/>
  <c r="DT34" i="1"/>
  <c r="DR36" i="1"/>
  <c r="DR35" i="1"/>
  <c r="DR34" i="1"/>
  <c r="DV24" i="1"/>
  <c r="DV25" i="1"/>
  <c r="DV26" i="1"/>
  <c r="DV27" i="1"/>
  <c r="DV28" i="1"/>
  <c r="DV29" i="1"/>
  <c r="DV30" i="1"/>
  <c r="DV31" i="1"/>
  <c r="DV32" i="1"/>
  <c r="DV23" i="1"/>
  <c r="DT24" i="1"/>
  <c r="DT25" i="1"/>
  <c r="DT26" i="1"/>
  <c r="DT27" i="1"/>
  <c r="DT28" i="1"/>
  <c r="DT29" i="1"/>
  <c r="DT30" i="1"/>
  <c r="DT31" i="1"/>
  <c r="DT32" i="1"/>
  <c r="DT23" i="1"/>
  <c r="DR24" i="1"/>
  <c r="DR25" i="1"/>
  <c r="DR26" i="1"/>
  <c r="DR27" i="1"/>
  <c r="DR28" i="1"/>
  <c r="DR29" i="1"/>
  <c r="DR30" i="1"/>
  <c r="DR31" i="1"/>
  <c r="DR32" i="1"/>
  <c r="DR23" i="1"/>
  <c r="DZ69" i="1"/>
  <c r="EA69" i="1"/>
  <c r="DZ70" i="1"/>
  <c r="EA70" i="1"/>
  <c r="DZ71" i="1"/>
  <c r="EA71" i="1"/>
  <c r="DZ72" i="1"/>
  <c r="EA72" i="1"/>
  <c r="DZ73" i="1"/>
  <c r="EA73" i="1"/>
  <c r="DZ74" i="1"/>
  <c r="EA74" i="1"/>
  <c r="DZ75" i="1"/>
  <c r="EA75" i="1"/>
  <c r="DZ76" i="1"/>
  <c r="EA76" i="1"/>
  <c r="DZ77" i="1"/>
  <c r="EA77" i="1"/>
  <c r="DZ78" i="1"/>
  <c r="EA78" i="1"/>
  <c r="EA68" i="1"/>
  <c r="DZ68" i="1"/>
  <c r="EA67" i="1"/>
  <c r="DZ67" i="1"/>
  <c r="EA66" i="1"/>
  <c r="DZ66" i="1"/>
  <c r="EA65" i="1"/>
  <c r="DZ65" i="1"/>
  <c r="DX55" i="1"/>
  <c r="DY55" i="1"/>
  <c r="DZ55" i="1"/>
  <c r="EA55" i="1"/>
  <c r="EB55" i="1"/>
  <c r="EB54" i="1"/>
  <c r="EA54" i="1"/>
  <c r="DZ54" i="1"/>
  <c r="DY54" i="1"/>
  <c r="DX54" i="1"/>
  <c r="EB53" i="1"/>
  <c r="EA53" i="1"/>
  <c r="DZ53" i="1"/>
  <c r="DY53" i="1"/>
  <c r="DX53" i="1"/>
  <c r="EB63" i="1"/>
  <c r="EA63" i="1"/>
  <c r="EB62" i="1"/>
  <c r="EA62" i="1"/>
  <c r="EB61" i="1"/>
  <c r="EA61" i="1"/>
  <c r="EB60" i="1"/>
  <c r="EA60" i="1"/>
  <c r="EB58" i="1"/>
  <c r="EA58" i="1"/>
  <c r="DZ58" i="1"/>
  <c r="DY58" i="1"/>
  <c r="DX58" i="1"/>
  <c r="EB57" i="1"/>
  <c r="EA57" i="1"/>
  <c r="DZ57" i="1"/>
  <c r="DY57" i="1"/>
  <c r="DX57" i="1"/>
  <c r="EB51" i="1"/>
  <c r="EA51" i="1"/>
  <c r="DZ51" i="1"/>
  <c r="DY51" i="1"/>
  <c r="DX51" i="1"/>
  <c r="EB50" i="1"/>
  <c r="EA50" i="1"/>
  <c r="DZ50" i="1"/>
  <c r="DY50" i="1"/>
  <c r="DX50" i="1"/>
  <c r="EB48" i="1"/>
  <c r="EA48" i="1"/>
  <c r="DZ48" i="1"/>
  <c r="DY48" i="1"/>
  <c r="DX48" i="1"/>
  <c r="EB47" i="1"/>
  <c r="EA47" i="1"/>
  <c r="DZ47" i="1"/>
  <c r="DY47" i="1"/>
  <c r="DX47" i="1"/>
  <c r="EB45" i="1"/>
  <c r="EA45" i="1"/>
  <c r="DZ45" i="1"/>
  <c r="DY45" i="1"/>
  <c r="DX45" i="1"/>
  <c r="EB44" i="1"/>
  <c r="EA44" i="1"/>
  <c r="DZ44" i="1"/>
  <c r="DY44" i="1"/>
  <c r="DX44" i="1"/>
  <c r="EB42" i="1"/>
  <c r="EA42" i="1"/>
  <c r="DZ42" i="1"/>
  <c r="DY42" i="1"/>
  <c r="DX42" i="1"/>
  <c r="EB41" i="1"/>
  <c r="EA41" i="1"/>
  <c r="DZ41" i="1"/>
  <c r="DY41" i="1"/>
  <c r="DX41" i="1"/>
  <c r="EB39" i="1"/>
  <c r="EA39" i="1"/>
  <c r="DZ39" i="1"/>
  <c r="DY39" i="1"/>
  <c r="DX39" i="1"/>
  <c r="EB38" i="1"/>
  <c r="EA38" i="1"/>
  <c r="DZ38" i="1"/>
  <c r="DY38" i="1"/>
  <c r="DX38" i="1"/>
  <c r="EB36" i="1"/>
  <c r="EA36" i="1"/>
  <c r="DZ36" i="1"/>
  <c r="DY36" i="1"/>
  <c r="DX36" i="1"/>
  <c r="EB35" i="1"/>
  <c r="EA35" i="1"/>
  <c r="DZ35" i="1"/>
  <c r="DY35" i="1"/>
  <c r="DX35" i="1"/>
  <c r="EB34" i="1"/>
  <c r="EA34" i="1"/>
  <c r="DZ34" i="1"/>
  <c r="DY34" i="1"/>
  <c r="DX34" i="1"/>
  <c r="DX24" i="1"/>
  <c r="DY24" i="1"/>
  <c r="DZ24" i="1"/>
  <c r="EA24" i="1"/>
  <c r="EB24" i="1"/>
  <c r="DX25" i="1"/>
  <c r="DY25" i="1"/>
  <c r="DZ25" i="1"/>
  <c r="EA25" i="1"/>
  <c r="EB25" i="1"/>
  <c r="DX26" i="1"/>
  <c r="DY26" i="1"/>
  <c r="DZ26" i="1"/>
  <c r="EA26" i="1"/>
  <c r="EB26" i="1"/>
  <c r="DX27" i="1"/>
  <c r="DY27" i="1"/>
  <c r="DZ27" i="1"/>
  <c r="EA27" i="1"/>
  <c r="EB27" i="1"/>
  <c r="DX28" i="1"/>
  <c r="DY28" i="1"/>
  <c r="DZ28" i="1"/>
  <c r="EA28" i="1"/>
  <c r="EB28" i="1"/>
  <c r="DX29" i="1"/>
  <c r="DY29" i="1"/>
  <c r="DZ29" i="1"/>
  <c r="EA29" i="1"/>
  <c r="EB29" i="1"/>
  <c r="DX30" i="1"/>
  <c r="DY30" i="1"/>
  <c r="DZ30" i="1"/>
  <c r="EA30" i="1"/>
  <c r="EB30" i="1"/>
  <c r="DX31" i="1"/>
  <c r="DY31" i="1"/>
  <c r="DZ31" i="1"/>
  <c r="EA31" i="1"/>
  <c r="EB31" i="1"/>
  <c r="DX32" i="1"/>
  <c r="DY32" i="1"/>
  <c r="DZ32" i="1"/>
  <c r="EA32" i="1"/>
  <c r="EB32" i="1"/>
  <c r="EA23" i="1"/>
  <c r="EB23" i="1"/>
  <c r="DZ23" i="1"/>
  <c r="DY23" i="1"/>
  <c r="DX23" i="1"/>
  <c r="DV20" i="1"/>
  <c r="DV19" i="1"/>
  <c r="DT20" i="1"/>
  <c r="DT19" i="1"/>
  <c r="DV17" i="1"/>
  <c r="DV16" i="1"/>
  <c r="DT17" i="1"/>
  <c r="DT16" i="1"/>
  <c r="DV14" i="1"/>
  <c r="DV13" i="1"/>
  <c r="DT14" i="1"/>
  <c r="DT13" i="1"/>
  <c r="DR20" i="1"/>
  <c r="DR19" i="1"/>
  <c r="DR17" i="1"/>
  <c r="DR16" i="1"/>
  <c r="DR14" i="1"/>
  <c r="DR13" i="1"/>
  <c r="EA20" i="1"/>
  <c r="DZ20" i="1"/>
  <c r="DY20" i="1"/>
  <c r="DX20" i="1"/>
  <c r="EA19" i="1"/>
  <c r="DZ19" i="1"/>
  <c r="DY19" i="1"/>
  <c r="DX19" i="1"/>
  <c r="EA17" i="1"/>
  <c r="DZ17" i="1"/>
  <c r="DY17" i="1"/>
  <c r="DX17" i="1"/>
  <c r="EA16" i="1"/>
  <c r="DZ16" i="1"/>
  <c r="DY16" i="1"/>
  <c r="DX16" i="1"/>
  <c r="EA14" i="1"/>
  <c r="DZ14" i="1"/>
  <c r="DY14" i="1"/>
  <c r="DX14" i="1"/>
  <c r="EA13" i="1"/>
  <c r="DZ13" i="1"/>
  <c r="DY13" i="1"/>
  <c r="DX13" i="1"/>
  <c r="DX7" i="1"/>
  <c r="DY7" i="1"/>
  <c r="DZ7" i="1"/>
  <c r="EA7" i="1"/>
  <c r="DX8" i="1"/>
  <c r="DY8" i="1"/>
  <c r="DZ8" i="1"/>
  <c r="EA8" i="1"/>
  <c r="DX9" i="1"/>
  <c r="DY9" i="1"/>
  <c r="DZ9" i="1"/>
  <c r="EA9" i="1"/>
  <c r="DX10" i="1"/>
  <c r="DY10" i="1"/>
  <c r="DZ10" i="1"/>
  <c r="EA10" i="1"/>
  <c r="DX11" i="1"/>
  <c r="DY11" i="1"/>
  <c r="DZ11" i="1"/>
  <c r="EA11" i="1"/>
  <c r="EA6" i="1"/>
  <c r="DZ6" i="1"/>
  <c r="DY6" i="1"/>
  <c r="DX6" i="1"/>
  <c r="DV7" i="1"/>
  <c r="DV8" i="1"/>
  <c r="DV9" i="1"/>
  <c r="DV10" i="1"/>
  <c r="DV11" i="1"/>
  <c r="DV6" i="1"/>
  <c r="DT7" i="1"/>
  <c r="DT8" i="1"/>
  <c r="DT9" i="1"/>
  <c r="DT10" i="1"/>
  <c r="DT11" i="1"/>
  <c r="DT6" i="1"/>
  <c r="DR7" i="1"/>
  <c r="DR8" i="1"/>
  <c r="DR9" i="1"/>
  <c r="DR10" i="1"/>
  <c r="DR11" i="1"/>
  <c r="DR6" i="1"/>
  <c r="DD20" i="1"/>
  <c r="DC20" i="1"/>
  <c r="DB20" i="1"/>
  <c r="DA20" i="1"/>
  <c r="DD19" i="1"/>
  <c r="DC19" i="1"/>
  <c r="DB19" i="1"/>
  <c r="DA19" i="1"/>
  <c r="DD17" i="1"/>
  <c r="DC17" i="1"/>
  <c r="DB17" i="1"/>
  <c r="DA17" i="1"/>
  <c r="DD16" i="1"/>
  <c r="DC16" i="1"/>
  <c r="DB16" i="1"/>
  <c r="DA16" i="1"/>
  <c r="DD14" i="1"/>
  <c r="DC14" i="1"/>
  <c r="DB14" i="1"/>
  <c r="DA14" i="1"/>
  <c r="DD13" i="1"/>
  <c r="DC13" i="1"/>
  <c r="DB13" i="1"/>
  <c r="DA13" i="1"/>
  <c r="CY20" i="1"/>
  <c r="CY19" i="1"/>
  <c r="CY17" i="1"/>
  <c r="CY16" i="1"/>
  <c r="CY14" i="1"/>
  <c r="CY13" i="1"/>
  <c r="CW20" i="1"/>
  <c r="CW19" i="1"/>
  <c r="CW17" i="1"/>
  <c r="CW16" i="1"/>
  <c r="CW14" i="1"/>
  <c r="CW13" i="1"/>
  <c r="CU20" i="1"/>
  <c r="CU19" i="1"/>
  <c r="CU17" i="1"/>
  <c r="CU16" i="1"/>
  <c r="CU14" i="1"/>
  <c r="CU13" i="1"/>
  <c r="CU7" i="1"/>
  <c r="CU8" i="1"/>
  <c r="CU9" i="1"/>
  <c r="CU10" i="1"/>
  <c r="CU11" i="1"/>
  <c r="CW7" i="1"/>
  <c r="CW8" i="1"/>
  <c r="CW9" i="1"/>
  <c r="CW10" i="1"/>
  <c r="CW11" i="1"/>
  <c r="CY7" i="1"/>
  <c r="CY8" i="1"/>
  <c r="CY9" i="1"/>
  <c r="CY10" i="1"/>
  <c r="CY11" i="1"/>
  <c r="DA7" i="1"/>
  <c r="DB7" i="1"/>
  <c r="DC7" i="1"/>
  <c r="DD7" i="1"/>
  <c r="DA8" i="1"/>
  <c r="DB8" i="1"/>
  <c r="DC8" i="1"/>
  <c r="DD8" i="1"/>
  <c r="DA9" i="1"/>
  <c r="DB9" i="1"/>
  <c r="DC9" i="1"/>
  <c r="DD9" i="1"/>
  <c r="DA10" i="1"/>
  <c r="DB10" i="1"/>
  <c r="DC10" i="1"/>
  <c r="DD10" i="1"/>
  <c r="DA11" i="1"/>
  <c r="DB11" i="1"/>
  <c r="DC11" i="1"/>
  <c r="DD11" i="1"/>
  <c r="DD6" i="1"/>
  <c r="DC6" i="1"/>
  <c r="DB6" i="1"/>
  <c r="DA6" i="1"/>
  <c r="CY6" i="1"/>
  <c r="CW6" i="1"/>
  <c r="CU6" i="1"/>
  <c r="CG20" i="1"/>
  <c r="CF20" i="1"/>
  <c r="CE20" i="1"/>
  <c r="CD20" i="1"/>
  <c r="CG19" i="1"/>
  <c r="CF19" i="1"/>
  <c r="CE19" i="1"/>
  <c r="CD19" i="1"/>
  <c r="CG17" i="1"/>
  <c r="CF17" i="1"/>
  <c r="CE17" i="1"/>
  <c r="CD17" i="1"/>
  <c r="CG16" i="1"/>
  <c r="CF16" i="1"/>
  <c r="CE16" i="1"/>
  <c r="CD16" i="1"/>
  <c r="CG14" i="1"/>
  <c r="CF14" i="1"/>
  <c r="CE14" i="1"/>
  <c r="CD14" i="1"/>
  <c r="CG13" i="1"/>
  <c r="CF13" i="1"/>
  <c r="CE13" i="1"/>
  <c r="CD13" i="1"/>
  <c r="BX17" i="1"/>
  <c r="BZ17" i="1"/>
  <c r="CB17" i="1"/>
  <c r="CB16" i="1"/>
  <c r="BZ16" i="1"/>
  <c r="BX16" i="1"/>
  <c r="CB14" i="1"/>
  <c r="BZ14" i="1"/>
  <c r="BX14" i="1"/>
  <c r="CB13" i="1"/>
  <c r="BZ13" i="1"/>
  <c r="BX13" i="1"/>
  <c r="BX7" i="1"/>
  <c r="BX8" i="1"/>
  <c r="BX9" i="1"/>
  <c r="BX10" i="1"/>
  <c r="BX11" i="1"/>
  <c r="CB7" i="1"/>
  <c r="CB8" i="1"/>
  <c r="CB9" i="1"/>
  <c r="CB10" i="1"/>
  <c r="CB11" i="1"/>
  <c r="BZ7" i="1"/>
  <c r="BZ8" i="1"/>
  <c r="BZ9" i="1"/>
  <c r="BZ10" i="1"/>
  <c r="BZ11" i="1"/>
  <c r="CD7" i="1"/>
  <c r="CE7" i="1"/>
  <c r="CF7" i="1"/>
  <c r="CG7" i="1"/>
  <c r="CD8" i="1"/>
  <c r="CE8" i="1"/>
  <c r="CF8" i="1"/>
  <c r="CG8" i="1"/>
  <c r="CD9" i="1"/>
  <c r="CE9" i="1"/>
  <c r="CF9" i="1"/>
  <c r="CG9" i="1"/>
  <c r="CD10" i="1"/>
  <c r="CE10" i="1"/>
  <c r="CF10" i="1"/>
  <c r="CG10" i="1"/>
  <c r="CD11" i="1"/>
  <c r="CE11" i="1"/>
  <c r="CF11" i="1"/>
  <c r="CG11" i="1"/>
  <c r="CG6" i="1"/>
  <c r="CF6" i="1"/>
  <c r="CE6" i="1"/>
  <c r="CD6" i="1"/>
  <c r="CB6" i="1"/>
  <c r="BZ6" i="1"/>
  <c r="BX6" i="1"/>
  <c r="BG24" i="1"/>
  <c r="BH24" i="1"/>
  <c r="BI24" i="1"/>
  <c r="BJ24" i="1"/>
  <c r="BK24" i="1"/>
  <c r="BG25" i="1"/>
  <c r="BH25" i="1"/>
  <c r="BI25" i="1"/>
  <c r="BJ25" i="1"/>
  <c r="BK25" i="1"/>
  <c r="BG26" i="1"/>
  <c r="BH26" i="1"/>
  <c r="BI26" i="1"/>
  <c r="BJ26" i="1"/>
  <c r="BK26" i="1"/>
  <c r="BG27" i="1"/>
  <c r="BH27" i="1"/>
  <c r="BI27" i="1"/>
  <c r="BJ27" i="1"/>
  <c r="BK27" i="1"/>
  <c r="BG28" i="1"/>
  <c r="BH28" i="1"/>
  <c r="BI28" i="1"/>
  <c r="BJ28" i="1"/>
  <c r="BK28" i="1"/>
  <c r="BG29" i="1"/>
  <c r="BH29" i="1"/>
  <c r="BI29" i="1"/>
  <c r="BJ29" i="1"/>
  <c r="BK29" i="1"/>
  <c r="BG30" i="1"/>
  <c r="BH30" i="1"/>
  <c r="BI30" i="1"/>
  <c r="BJ30" i="1"/>
  <c r="BK30" i="1"/>
  <c r="BG31" i="1"/>
  <c r="BH31" i="1"/>
  <c r="BI31" i="1"/>
  <c r="BJ31" i="1"/>
  <c r="BK31" i="1"/>
  <c r="BG32" i="1"/>
  <c r="BH32" i="1"/>
  <c r="BI32" i="1"/>
  <c r="BJ32" i="1"/>
  <c r="BK32" i="1"/>
  <c r="BK23" i="1"/>
  <c r="BJ23" i="1"/>
  <c r="BI23" i="1"/>
  <c r="BH23" i="1"/>
  <c r="BG23" i="1"/>
  <c r="BE24" i="1"/>
  <c r="BE25" i="1"/>
  <c r="BE26" i="1"/>
  <c r="BE27" i="1"/>
  <c r="BE28" i="1"/>
  <c r="BE29" i="1"/>
  <c r="BE30" i="1"/>
  <c r="BE31" i="1"/>
  <c r="BE32" i="1"/>
  <c r="BE23" i="1"/>
  <c r="BC24" i="1"/>
  <c r="BC25" i="1"/>
  <c r="BC26" i="1"/>
  <c r="BC27" i="1"/>
  <c r="BC28" i="1"/>
  <c r="BC29" i="1"/>
  <c r="BC30" i="1"/>
  <c r="BC31" i="1"/>
  <c r="BC32" i="1"/>
  <c r="BC23" i="1"/>
  <c r="BA24" i="1"/>
  <c r="BA25" i="1"/>
  <c r="BA26" i="1"/>
  <c r="BA27" i="1"/>
  <c r="BA28" i="1"/>
  <c r="BA29" i="1"/>
  <c r="BA30" i="1"/>
  <c r="BA31" i="1"/>
  <c r="BA32" i="1"/>
  <c r="BA23" i="1"/>
  <c r="BI20" i="1"/>
  <c r="BI19" i="1"/>
  <c r="BI17" i="1"/>
  <c r="BI16" i="1"/>
  <c r="BJ20" i="1"/>
  <c r="BJ19" i="1"/>
  <c r="BJ17" i="1"/>
  <c r="BJ16" i="1"/>
  <c r="BJ14" i="1"/>
  <c r="BJ13" i="1"/>
  <c r="BI14" i="1"/>
  <c r="BI13" i="1"/>
  <c r="BH20" i="1"/>
  <c r="BH19" i="1"/>
  <c r="BH17" i="1"/>
  <c r="BH16" i="1"/>
  <c r="BH14" i="1"/>
  <c r="BH13" i="1"/>
  <c r="BG20" i="1"/>
  <c r="BG19" i="1"/>
  <c r="BG17" i="1"/>
  <c r="BG16" i="1"/>
  <c r="BG14" i="1"/>
  <c r="BG13" i="1"/>
  <c r="BE20" i="1"/>
  <c r="BE19" i="1"/>
  <c r="BE17" i="1"/>
  <c r="BE16" i="1"/>
  <c r="BE14" i="1"/>
  <c r="BE13" i="1"/>
  <c r="BC20" i="1"/>
  <c r="BC19" i="1"/>
  <c r="BC17" i="1"/>
  <c r="BC16" i="1"/>
  <c r="BC14" i="1"/>
  <c r="BC13" i="1"/>
  <c r="BA20" i="1"/>
  <c r="BA19" i="1"/>
  <c r="BA17" i="1"/>
  <c r="BA16" i="1"/>
  <c r="BA14" i="1"/>
  <c r="BA13" i="1"/>
  <c r="BE7" i="1"/>
  <c r="BE8" i="1"/>
  <c r="BE9" i="1"/>
  <c r="BE10" i="1"/>
  <c r="BE11" i="1"/>
  <c r="BC7" i="1"/>
  <c r="BC8" i="1"/>
  <c r="BC9" i="1"/>
  <c r="BC10" i="1"/>
  <c r="BC11" i="1"/>
  <c r="BG7" i="1"/>
  <c r="BH7" i="1"/>
  <c r="BI7" i="1"/>
  <c r="BJ7" i="1"/>
  <c r="BG8" i="1"/>
  <c r="BH8" i="1"/>
  <c r="BI8" i="1"/>
  <c r="BJ8" i="1"/>
  <c r="BG9" i="1"/>
  <c r="BH9" i="1"/>
  <c r="BI9" i="1"/>
  <c r="BJ9" i="1"/>
  <c r="BG10" i="1"/>
  <c r="BH10" i="1"/>
  <c r="BI10" i="1"/>
  <c r="BJ10" i="1"/>
  <c r="BG11" i="1"/>
  <c r="BH11" i="1"/>
  <c r="BI11" i="1"/>
  <c r="BJ11" i="1"/>
  <c r="BJ6" i="1"/>
  <c r="BI6" i="1"/>
  <c r="BH6" i="1"/>
  <c r="BG6" i="1"/>
  <c r="BE6" i="1"/>
  <c r="BC6" i="1"/>
  <c r="BA7" i="1"/>
  <c r="BA8" i="1"/>
  <c r="BA9" i="1"/>
  <c r="BA10" i="1"/>
  <c r="BA11" i="1"/>
  <c r="BA6" i="1"/>
  <c r="AD39" i="1"/>
  <c r="AD38" i="1"/>
  <c r="AF35" i="1"/>
  <c r="AF36" i="1"/>
  <c r="AF34" i="1"/>
  <c r="AD35" i="1"/>
  <c r="AD36" i="1"/>
  <c r="AD34" i="1"/>
  <c r="AH24" i="1"/>
  <c r="AH25" i="1"/>
  <c r="AH26" i="1"/>
  <c r="AH27" i="1"/>
  <c r="AH28" i="1"/>
  <c r="AH29" i="1"/>
  <c r="AH30" i="1"/>
  <c r="AH31" i="1"/>
  <c r="AH32" i="1"/>
  <c r="AF24" i="1"/>
  <c r="AF25" i="1"/>
  <c r="AF26" i="1"/>
  <c r="AF27" i="1"/>
  <c r="AF28" i="1"/>
  <c r="AF29" i="1"/>
  <c r="AF30" i="1"/>
  <c r="AF31" i="1"/>
  <c r="AF32" i="1"/>
  <c r="AD24" i="1"/>
  <c r="AD25" i="1"/>
  <c r="AD26" i="1"/>
  <c r="AD27" i="1"/>
  <c r="AD28" i="1"/>
  <c r="AD29" i="1"/>
  <c r="AD30" i="1"/>
  <c r="AD31" i="1"/>
  <c r="AD32" i="1"/>
  <c r="AH23" i="1"/>
  <c r="AF23" i="1"/>
  <c r="AD23" i="1"/>
  <c r="AH20" i="1"/>
  <c r="AH19" i="1"/>
  <c r="AH17" i="1"/>
  <c r="AH16" i="1"/>
  <c r="AH14" i="1"/>
  <c r="AH13" i="1"/>
  <c r="AF20" i="1"/>
  <c r="AF19" i="1"/>
  <c r="AF17" i="1"/>
  <c r="AF16" i="1"/>
  <c r="AF14" i="1"/>
  <c r="AF13" i="1"/>
  <c r="AD20" i="1"/>
  <c r="AD19" i="1"/>
  <c r="AD17" i="1"/>
  <c r="AD16" i="1"/>
  <c r="AD14" i="1"/>
  <c r="AD13" i="1"/>
  <c r="AH7" i="1"/>
  <c r="AH8" i="1"/>
  <c r="AH9" i="1"/>
  <c r="AH10" i="1"/>
  <c r="AH11" i="1"/>
  <c r="AH6" i="1"/>
  <c r="AF7" i="1"/>
  <c r="AF8" i="1"/>
  <c r="AF9" i="1"/>
  <c r="AF10" i="1"/>
  <c r="AF11" i="1"/>
  <c r="AF6" i="1"/>
  <c r="AD7" i="1"/>
  <c r="AD8" i="1"/>
  <c r="AD9" i="1"/>
  <c r="AD10" i="1"/>
  <c r="AD11" i="1"/>
  <c r="AD6"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M65" i="1"/>
  <c r="AL65" i="1"/>
  <c r="AM61" i="1"/>
  <c r="AN61" i="1"/>
  <c r="AM62" i="1"/>
  <c r="AN62" i="1"/>
  <c r="AM63" i="1"/>
  <c r="AN63" i="1"/>
  <c r="AM60" i="1"/>
  <c r="AN60" i="1"/>
  <c r="AJ58" i="1"/>
  <c r="AK58" i="1"/>
  <c r="AL58" i="1"/>
  <c r="AM58" i="1"/>
  <c r="AN58" i="1"/>
  <c r="AM57" i="1"/>
  <c r="AN57" i="1"/>
  <c r="AL57" i="1"/>
  <c r="AK57" i="1"/>
  <c r="AJ57" i="1"/>
  <c r="AJ54" i="1"/>
  <c r="AK54" i="1"/>
  <c r="AL54" i="1"/>
  <c r="AM54" i="1"/>
  <c r="AN54" i="1"/>
  <c r="AJ55" i="1"/>
  <c r="AK55" i="1"/>
  <c r="AL55" i="1"/>
  <c r="AM55" i="1"/>
  <c r="AN55" i="1"/>
  <c r="AM53" i="1"/>
  <c r="AN53" i="1"/>
  <c r="AL53" i="1"/>
  <c r="AK53" i="1"/>
  <c r="AJ53" i="1"/>
  <c r="AJ51" i="1"/>
  <c r="AK51" i="1"/>
  <c r="AL51" i="1"/>
  <c r="AM51" i="1"/>
  <c r="AN51" i="1"/>
  <c r="AM50" i="1"/>
  <c r="AN50" i="1"/>
  <c r="AL50" i="1"/>
  <c r="AK50" i="1"/>
  <c r="AJ50" i="1"/>
  <c r="AJ48" i="1"/>
  <c r="AK48" i="1"/>
  <c r="AL48" i="1"/>
  <c r="AM48" i="1"/>
  <c r="AN48" i="1"/>
  <c r="AM47" i="1"/>
  <c r="AN47" i="1"/>
  <c r="AL47" i="1"/>
  <c r="AK47" i="1"/>
  <c r="AJ47" i="1"/>
  <c r="AJ45" i="1"/>
  <c r="AK45" i="1"/>
  <c r="AL45" i="1"/>
  <c r="AM45" i="1"/>
  <c r="AN45" i="1"/>
  <c r="AM44" i="1"/>
  <c r="AN44" i="1"/>
  <c r="AL44" i="1"/>
  <c r="AK44" i="1"/>
  <c r="AJ44" i="1"/>
  <c r="AJ42" i="1"/>
  <c r="AK42" i="1"/>
  <c r="AL42" i="1"/>
  <c r="AM42" i="1"/>
  <c r="AN42" i="1"/>
  <c r="AM41" i="1"/>
  <c r="AN41" i="1"/>
  <c r="AL41" i="1"/>
  <c r="AK41" i="1"/>
  <c r="AJ41" i="1"/>
  <c r="AJ39" i="1"/>
  <c r="AK39" i="1"/>
  <c r="AL39" i="1"/>
  <c r="AM39" i="1"/>
  <c r="AN39" i="1"/>
  <c r="AM38" i="1"/>
  <c r="AN38" i="1"/>
  <c r="AL38" i="1"/>
  <c r="AK38" i="1"/>
  <c r="AJ38" i="1"/>
  <c r="AJ35" i="1"/>
  <c r="AK35" i="1"/>
  <c r="AL35" i="1"/>
  <c r="AM35" i="1"/>
  <c r="AN35" i="1"/>
  <c r="AJ36" i="1"/>
  <c r="AK36" i="1"/>
  <c r="AL36" i="1"/>
  <c r="AM36" i="1"/>
  <c r="AN36" i="1"/>
  <c r="AM34" i="1"/>
  <c r="AN34" i="1"/>
  <c r="AL34" i="1"/>
  <c r="AK34" i="1"/>
  <c r="AJ34"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N23" i="1"/>
  <c r="AL23" i="1"/>
  <c r="AM23" i="1"/>
  <c r="AL17" i="1"/>
  <c r="AM17" i="1"/>
  <c r="AL20" i="1"/>
  <c r="AM20" i="1"/>
  <c r="AL19" i="1"/>
  <c r="AM19" i="1"/>
  <c r="AM16" i="1"/>
  <c r="AL16" i="1"/>
  <c r="AL14" i="1"/>
  <c r="AM14" i="1"/>
  <c r="AM13" i="1"/>
  <c r="AL13" i="1"/>
  <c r="AL7" i="1"/>
  <c r="AM7" i="1"/>
  <c r="AL8" i="1"/>
  <c r="AM8" i="1"/>
  <c r="AL9" i="1"/>
  <c r="AM9" i="1"/>
  <c r="AL10" i="1"/>
  <c r="AM10" i="1"/>
  <c r="AL11" i="1"/>
  <c r="AM11" i="1"/>
  <c r="AM6" i="1"/>
  <c r="AL6" i="1"/>
  <c r="M55" i="1"/>
  <c r="N55" i="1"/>
  <c r="O55" i="1"/>
  <c r="P55" i="1"/>
  <c r="Q55" i="1"/>
  <c r="P62" i="1"/>
  <c r="Q62" i="1"/>
  <c r="P63" i="1"/>
  <c r="Q63" i="1"/>
  <c r="P60" i="1"/>
  <c r="Q60" i="1"/>
  <c r="P61" i="1"/>
  <c r="Q61" i="1"/>
  <c r="M57" i="1"/>
  <c r="N57" i="1"/>
  <c r="O57" i="1"/>
  <c r="P57" i="1"/>
  <c r="Q57" i="1"/>
  <c r="M58" i="1"/>
  <c r="N58" i="1"/>
  <c r="O58" i="1"/>
  <c r="P58" i="1"/>
  <c r="Q58" i="1"/>
  <c r="M53" i="1"/>
  <c r="N53" i="1"/>
  <c r="O53" i="1"/>
  <c r="P53" i="1"/>
  <c r="Q53" i="1"/>
  <c r="M54" i="1"/>
  <c r="N54" i="1"/>
  <c r="O54" i="1"/>
  <c r="P54" i="1"/>
  <c r="Q54" i="1"/>
  <c r="M50" i="1"/>
  <c r="N50" i="1"/>
  <c r="O50" i="1"/>
  <c r="P50" i="1"/>
  <c r="Q50" i="1"/>
  <c r="M51" i="1"/>
  <c r="N51" i="1"/>
  <c r="O51" i="1"/>
  <c r="P51" i="1"/>
  <c r="Q51" i="1"/>
  <c r="M47" i="1"/>
  <c r="N47" i="1"/>
  <c r="O47" i="1"/>
  <c r="P47" i="1"/>
  <c r="Q47" i="1"/>
  <c r="M48" i="1"/>
  <c r="N48" i="1"/>
  <c r="O48" i="1"/>
  <c r="P48" i="1"/>
  <c r="Q48" i="1"/>
  <c r="M45" i="1"/>
  <c r="N45" i="1"/>
  <c r="O45" i="1"/>
  <c r="P45" i="1"/>
  <c r="Q45" i="1"/>
  <c r="Q44" i="1"/>
  <c r="O44" i="1"/>
  <c r="N44" i="1"/>
  <c r="M44" i="1"/>
  <c r="M42" i="1"/>
  <c r="N42" i="1"/>
  <c r="O42" i="1"/>
  <c r="P42" i="1"/>
  <c r="Q42" i="1"/>
  <c r="Q41" i="1"/>
  <c r="O41" i="1"/>
  <c r="N41" i="1"/>
  <c r="M41" i="1"/>
  <c r="M39" i="1"/>
  <c r="N39" i="1"/>
  <c r="O39" i="1"/>
  <c r="P39" i="1"/>
  <c r="Q39" i="1"/>
  <c r="Q38" i="1"/>
  <c r="O38" i="1"/>
  <c r="N38" i="1"/>
  <c r="M38" i="1"/>
  <c r="M35" i="1"/>
  <c r="N35" i="1"/>
  <c r="O35" i="1"/>
  <c r="P35" i="1"/>
  <c r="Q35" i="1"/>
  <c r="M36" i="1"/>
  <c r="N36" i="1"/>
  <c r="O36" i="1"/>
  <c r="P36" i="1"/>
  <c r="Q36" i="1"/>
  <c r="Q34" i="1"/>
  <c r="O34" i="1"/>
  <c r="N34" i="1"/>
  <c r="M34" i="1"/>
  <c r="M24" i="1"/>
  <c r="N24" i="1"/>
  <c r="O24" i="1"/>
  <c r="P24" i="1"/>
  <c r="Q24" i="1"/>
  <c r="M25" i="1"/>
  <c r="N25" i="1"/>
  <c r="O25" i="1"/>
  <c r="P25" i="1"/>
  <c r="Q25" i="1"/>
  <c r="M26" i="1"/>
  <c r="N26" i="1"/>
  <c r="O26" i="1"/>
  <c r="P26" i="1"/>
  <c r="Q26" i="1"/>
  <c r="M27" i="1"/>
  <c r="N27" i="1"/>
  <c r="O27" i="1"/>
  <c r="P27" i="1"/>
  <c r="Q27" i="1"/>
  <c r="M28" i="1"/>
  <c r="N28" i="1"/>
  <c r="O28" i="1"/>
  <c r="P28" i="1"/>
  <c r="Q28" i="1"/>
  <c r="M29" i="1"/>
  <c r="N29" i="1"/>
  <c r="O29" i="1"/>
  <c r="P29" i="1"/>
  <c r="Q29" i="1"/>
  <c r="M30" i="1"/>
  <c r="N30" i="1"/>
  <c r="O30" i="1"/>
  <c r="P30" i="1"/>
  <c r="Q30" i="1"/>
  <c r="M31" i="1"/>
  <c r="N31" i="1"/>
  <c r="O31" i="1"/>
  <c r="P31" i="1"/>
  <c r="Q31" i="1"/>
  <c r="M32" i="1"/>
  <c r="N32" i="1"/>
  <c r="O32" i="1"/>
  <c r="P32" i="1"/>
  <c r="Q32" i="1"/>
  <c r="O66" i="1"/>
  <c r="P66" i="1"/>
  <c r="O67" i="1"/>
  <c r="P67" i="1"/>
  <c r="O68" i="1"/>
  <c r="P68" i="1"/>
  <c r="O69" i="1"/>
  <c r="P69" i="1"/>
  <c r="O70" i="1"/>
  <c r="P70" i="1"/>
  <c r="O71" i="1"/>
  <c r="P71" i="1"/>
  <c r="O72" i="1"/>
  <c r="P72" i="1"/>
  <c r="O73" i="1"/>
  <c r="P73" i="1"/>
  <c r="O74" i="1"/>
  <c r="P74" i="1"/>
  <c r="O75" i="1"/>
  <c r="P75" i="1"/>
  <c r="O76" i="1"/>
  <c r="P76" i="1"/>
  <c r="O77" i="1"/>
  <c r="P77" i="1"/>
  <c r="O78" i="1"/>
  <c r="P78" i="1"/>
  <c r="O65" i="1"/>
  <c r="P65" i="1"/>
  <c r="BB108" i="1"/>
  <c r="BB109" i="1"/>
  <c r="P44" i="1"/>
  <c r="P41" i="1"/>
  <c r="P38" i="1"/>
  <c r="P34" i="1"/>
  <c r="P23" i="1"/>
  <c r="Q23" i="1"/>
  <c r="O23" i="1"/>
  <c r="N23" i="1"/>
  <c r="M23" i="1"/>
  <c r="K24" i="1"/>
  <c r="K25" i="1"/>
  <c r="K26" i="1"/>
  <c r="K27" i="1"/>
  <c r="K28" i="1"/>
  <c r="K29" i="1"/>
  <c r="K30" i="1"/>
  <c r="K31" i="1"/>
  <c r="K32" i="1"/>
  <c r="K23" i="1"/>
  <c r="I24" i="1"/>
  <c r="I25" i="1"/>
  <c r="I26" i="1"/>
  <c r="I27" i="1"/>
  <c r="I28" i="1"/>
  <c r="I29" i="1"/>
  <c r="I30" i="1"/>
  <c r="I31" i="1"/>
  <c r="I32" i="1"/>
  <c r="I23" i="1"/>
  <c r="G24" i="1"/>
  <c r="G25" i="1"/>
  <c r="G26" i="1"/>
  <c r="G27" i="1"/>
  <c r="G28" i="1"/>
  <c r="G29" i="1"/>
  <c r="G30" i="1"/>
  <c r="G31" i="1"/>
  <c r="G32" i="1"/>
  <c r="G23" i="1"/>
  <c r="K20" i="1"/>
  <c r="K19" i="1"/>
  <c r="I20" i="1"/>
  <c r="I19" i="1"/>
  <c r="G20" i="1"/>
  <c r="G19" i="1"/>
  <c r="M20" i="1"/>
  <c r="N20" i="1"/>
  <c r="O20" i="1"/>
  <c r="P20" i="1"/>
  <c r="O19" i="1"/>
  <c r="N19" i="1"/>
  <c r="M19" i="1"/>
  <c r="M17" i="1"/>
  <c r="N17" i="1"/>
  <c r="O17" i="1"/>
  <c r="P17" i="1"/>
  <c r="P19" i="1"/>
  <c r="P16" i="1"/>
  <c r="O16" i="1"/>
  <c r="N16" i="1"/>
  <c r="M16" i="1"/>
  <c r="K17" i="1"/>
  <c r="K16" i="1"/>
  <c r="I17" i="1"/>
  <c r="I16" i="1"/>
  <c r="G17" i="1"/>
  <c r="G16" i="1"/>
  <c r="P13" i="1"/>
  <c r="P14" i="1"/>
  <c r="N14" i="1"/>
  <c r="O14" i="1"/>
  <c r="O13" i="1"/>
  <c r="N13" i="1"/>
  <c r="M14" i="1"/>
  <c r="M13" i="1"/>
  <c r="K14" i="1"/>
  <c r="K13" i="1"/>
  <c r="I14" i="1"/>
  <c r="I13" i="1"/>
  <c r="G14" i="1"/>
  <c r="G13" i="1"/>
  <c r="P7" i="1"/>
  <c r="P8" i="1"/>
  <c r="P9" i="1"/>
  <c r="P10" i="1"/>
  <c r="P11" i="1"/>
  <c r="P6" i="1"/>
  <c r="K7" i="1"/>
  <c r="K8" i="1"/>
  <c r="K9" i="1"/>
  <c r="K10" i="1"/>
  <c r="K11" i="1"/>
  <c r="K6" i="1"/>
  <c r="I7" i="1"/>
  <c r="I8" i="1"/>
  <c r="I9" i="1"/>
  <c r="I10" i="1"/>
  <c r="I11" i="1"/>
  <c r="I6" i="1"/>
  <c r="G7" i="1"/>
  <c r="G8" i="1"/>
  <c r="G9" i="1"/>
  <c r="G10" i="1"/>
  <c r="G11" i="1"/>
  <c r="G6" i="1"/>
  <c r="S78" i="8"/>
  <c r="EW66" i="1"/>
  <c r="EW67" i="1"/>
  <c r="EW68" i="1"/>
  <c r="EW69" i="1"/>
  <c r="EW70" i="1"/>
  <c r="EW71" i="1"/>
  <c r="EW72" i="1"/>
  <c r="EW73" i="1"/>
  <c r="EW74" i="1"/>
  <c r="EW75" i="1"/>
  <c r="EW76" i="1"/>
  <c r="EW77" i="1"/>
  <c r="EW78" i="1"/>
  <c r="EW65" i="1"/>
  <c r="EU39" i="1"/>
  <c r="EV39" i="1"/>
  <c r="EX39" i="1"/>
  <c r="EY39" i="1"/>
  <c r="EX38" i="1"/>
  <c r="EY38" i="1"/>
  <c r="EV38" i="1"/>
  <c r="EU38" i="1"/>
  <c r="ES51" i="1"/>
  <c r="EQ51" i="1"/>
  <c r="EO51" i="1"/>
  <c r="ES50" i="1"/>
  <c r="EQ50" i="1"/>
  <c r="EO50" i="1"/>
  <c r="ES48" i="1"/>
  <c r="EQ48" i="1"/>
  <c r="EO48" i="1"/>
  <c r="ES47" i="1"/>
  <c r="EQ47" i="1"/>
  <c r="EO47" i="1"/>
  <c r="ES45" i="1"/>
  <c r="EQ45" i="1"/>
  <c r="EO45" i="1"/>
  <c r="ES44" i="1"/>
  <c r="EQ44" i="1"/>
  <c r="EO44" i="1"/>
  <c r="ES42" i="1"/>
  <c r="EQ42" i="1"/>
  <c r="EO42" i="1"/>
  <c r="EO41" i="1"/>
  <c r="ES41" i="1"/>
  <c r="EQ41" i="1"/>
  <c r="EQ39" i="1"/>
  <c r="ES39" i="1"/>
  <c r="ES38" i="1"/>
  <c r="EQ38" i="1"/>
  <c r="EO39" i="1"/>
  <c r="EO38" i="1"/>
  <c r="ES54" i="1"/>
  <c r="ES55" i="1"/>
  <c r="ES53" i="1"/>
  <c r="EQ54" i="1"/>
  <c r="EQ55" i="1"/>
  <c r="EQ53" i="1"/>
  <c r="EO54" i="1"/>
  <c r="EO55" i="1"/>
  <c r="EO53" i="1"/>
  <c r="ES58" i="1"/>
  <c r="EQ58" i="1"/>
  <c r="ES57" i="1"/>
  <c r="EQ57" i="1"/>
  <c r="EO58" i="1"/>
  <c r="EO57" i="1"/>
  <c r="ES61" i="1"/>
  <c r="ES62" i="1"/>
  <c r="ES63" i="1"/>
  <c r="ES60" i="1"/>
  <c r="EQ61" i="1"/>
  <c r="EQ62" i="1"/>
  <c r="EQ63" i="1"/>
  <c r="EQ60" i="1"/>
  <c r="EO61" i="1"/>
  <c r="EO60" i="1"/>
  <c r="ES66" i="1"/>
  <c r="ES67" i="1"/>
  <c r="ES68" i="1"/>
  <c r="ES69" i="1"/>
  <c r="ES70" i="1"/>
  <c r="ES71" i="1"/>
  <c r="ES72" i="1"/>
  <c r="ES73" i="1"/>
  <c r="ES74" i="1"/>
  <c r="ES75" i="1"/>
  <c r="ES76" i="1"/>
  <c r="ES77" i="1"/>
  <c r="ES78" i="1"/>
  <c r="ES65" i="1"/>
  <c r="EQ66" i="1"/>
  <c r="EQ67" i="1"/>
  <c r="EQ68" i="1"/>
  <c r="EQ69" i="1"/>
  <c r="EQ70" i="1"/>
  <c r="EQ71" i="1"/>
  <c r="EQ72" i="1"/>
  <c r="EQ73" i="1"/>
  <c r="EQ74" i="1"/>
  <c r="EQ75" i="1"/>
  <c r="EQ76" i="1"/>
  <c r="EQ77" i="1"/>
  <c r="EQ78" i="1"/>
  <c r="EQ65" i="1"/>
  <c r="EO66" i="1"/>
  <c r="EO67" i="1"/>
  <c r="EO68" i="1"/>
  <c r="EO69" i="1"/>
  <c r="EO70" i="1"/>
  <c r="EO71" i="1"/>
  <c r="EO72" i="1"/>
  <c r="EO73" i="1"/>
  <c r="EO74" i="1"/>
  <c r="EO75" i="1"/>
  <c r="EO76" i="1"/>
  <c r="EO77" i="1"/>
  <c r="EO78" i="1"/>
  <c r="EO65" i="1"/>
  <c r="ES24" i="1"/>
  <c r="ES25" i="1"/>
  <c r="ES26" i="1"/>
  <c r="ES27" i="1"/>
  <c r="ES28" i="1"/>
  <c r="ES29" i="1"/>
  <c r="ES30" i="1"/>
  <c r="ES31" i="1"/>
  <c r="ES32" i="1"/>
  <c r="EQ24" i="1"/>
  <c r="EQ25" i="1"/>
  <c r="EQ26" i="1"/>
  <c r="EQ27" i="1"/>
  <c r="EQ28" i="1"/>
  <c r="EQ29" i="1"/>
  <c r="EQ30" i="1"/>
  <c r="EQ31" i="1"/>
  <c r="EQ32" i="1"/>
  <c r="EO24" i="1"/>
  <c r="EO25" i="1"/>
  <c r="EO26" i="1"/>
  <c r="EO27" i="1"/>
  <c r="EO28" i="1"/>
  <c r="EO29" i="1"/>
  <c r="EO30" i="1"/>
  <c r="EO31" i="1"/>
  <c r="EO32" i="1"/>
  <c r="ES23" i="1"/>
  <c r="EQ23" i="1"/>
  <c r="EO23" i="1"/>
  <c r="ES35" i="1"/>
  <c r="ES36" i="1"/>
  <c r="EQ35" i="1"/>
  <c r="EQ36" i="1"/>
  <c r="EO35" i="1"/>
  <c r="EO36" i="1"/>
  <c r="ES34" i="1"/>
  <c r="EQ34" i="1"/>
  <c r="EO34" i="1"/>
  <c r="EU35" i="1"/>
  <c r="EV35" i="1"/>
  <c r="EW35" i="1"/>
  <c r="EX35" i="1"/>
  <c r="EY35" i="1"/>
  <c r="EU36" i="1"/>
  <c r="EV36" i="1"/>
  <c r="EW36" i="1"/>
  <c r="EX36" i="1"/>
  <c r="EY36" i="1"/>
  <c r="EX34" i="1"/>
  <c r="EY34" i="1"/>
  <c r="EW34" i="1"/>
  <c r="EV34" i="1"/>
  <c r="EU34" i="1"/>
  <c r="EU24" i="1"/>
  <c r="EV24" i="1"/>
  <c r="EW24" i="1"/>
  <c r="EX24" i="1"/>
  <c r="EY24" i="1"/>
  <c r="EU25" i="1"/>
  <c r="EV25" i="1"/>
  <c r="EW25" i="1"/>
  <c r="EX25" i="1"/>
  <c r="EY25" i="1"/>
  <c r="EU26" i="1"/>
  <c r="EV26" i="1"/>
  <c r="EW26" i="1"/>
  <c r="EX26" i="1"/>
  <c r="EY26" i="1"/>
  <c r="EU27" i="1"/>
  <c r="EV27" i="1"/>
  <c r="EW27" i="1"/>
  <c r="EX27" i="1"/>
  <c r="EY27" i="1"/>
  <c r="EU28" i="1"/>
  <c r="EV28" i="1"/>
  <c r="EW28" i="1"/>
  <c r="EX28" i="1"/>
  <c r="EY28" i="1"/>
  <c r="EU29" i="1"/>
  <c r="EV29" i="1"/>
  <c r="EW29" i="1"/>
  <c r="EX29" i="1"/>
  <c r="EY29" i="1"/>
  <c r="EU30" i="1"/>
  <c r="EV30" i="1"/>
  <c r="EW30" i="1"/>
  <c r="EX30" i="1"/>
  <c r="EY30" i="1"/>
  <c r="EU31" i="1"/>
  <c r="EV31" i="1"/>
  <c r="EW31" i="1"/>
  <c r="EX31" i="1"/>
  <c r="EY31" i="1"/>
  <c r="EU32" i="1"/>
  <c r="EV32" i="1"/>
  <c r="EW32" i="1"/>
  <c r="EX32" i="1"/>
  <c r="EY32" i="1"/>
  <c r="EX23" i="1"/>
  <c r="EY23" i="1"/>
  <c r="EW23" i="1"/>
  <c r="EV23" i="1"/>
  <c r="EU23" i="1"/>
  <c r="ES20" i="1"/>
  <c r="ES19" i="1"/>
  <c r="ES17" i="1"/>
  <c r="ES16" i="1"/>
  <c r="ES14" i="1"/>
  <c r="ES13" i="1"/>
  <c r="EQ13" i="1"/>
  <c r="EQ14" i="1"/>
  <c r="EQ20" i="1"/>
  <c r="EQ19" i="1"/>
  <c r="EQ17" i="1"/>
  <c r="EQ16" i="1"/>
  <c r="EO20" i="1"/>
  <c r="EO19" i="1"/>
  <c r="EO17" i="1"/>
  <c r="EO14" i="1"/>
  <c r="EO13" i="1"/>
  <c r="EO16" i="1"/>
  <c r="EU20" i="1"/>
  <c r="EV20" i="1"/>
  <c r="EW20" i="1"/>
  <c r="EX20" i="1"/>
  <c r="EX19" i="1"/>
  <c r="EW19" i="1"/>
  <c r="EV19" i="1"/>
  <c r="EU19" i="1"/>
  <c r="EU17" i="1"/>
  <c r="EV17" i="1"/>
  <c r="EW17" i="1"/>
  <c r="EX17" i="1"/>
  <c r="EX16" i="1"/>
  <c r="EW16" i="1"/>
  <c r="EV16" i="1"/>
  <c r="EU16" i="1"/>
  <c r="EW14" i="1"/>
  <c r="EW13" i="1"/>
  <c r="EU14" i="1"/>
  <c r="EV14" i="1"/>
  <c r="EX14" i="1"/>
  <c r="EX13" i="1"/>
  <c r="EV13" i="1"/>
  <c r="EU13" i="1"/>
  <c r="EU7" i="1"/>
  <c r="EV7" i="1"/>
  <c r="EW7" i="1"/>
  <c r="EX7" i="1"/>
  <c r="EX12" i="1" s="1"/>
  <c r="EU8" i="1"/>
  <c r="EV8" i="1"/>
  <c r="EV12" i="1" s="1"/>
  <c r="EW8" i="1"/>
  <c r="EW12" i="1" s="1"/>
  <c r="EX8" i="1"/>
  <c r="EU9" i="1"/>
  <c r="EV9" i="1"/>
  <c r="EW9" i="1"/>
  <c r="EX9" i="1"/>
  <c r="EU10" i="1"/>
  <c r="EV10" i="1"/>
  <c r="EW10" i="1"/>
  <c r="EX10" i="1"/>
  <c r="EU11" i="1"/>
  <c r="EV11" i="1"/>
  <c r="EW11" i="1"/>
  <c r="EX11" i="1"/>
  <c r="EX6" i="1"/>
  <c r="EW6" i="1"/>
  <c r="EV6" i="1"/>
  <c r="EU6" i="1"/>
  <c r="ES7" i="1"/>
  <c r="ES8" i="1"/>
  <c r="ES9" i="1"/>
  <c r="ES10" i="1"/>
  <c r="ES11" i="1"/>
  <c r="ES6" i="1"/>
  <c r="EQ7" i="1"/>
  <c r="EQ8" i="1"/>
  <c r="EQ9" i="1"/>
  <c r="EQ10" i="1"/>
  <c r="EQ11" i="1"/>
  <c r="EQ6" i="1"/>
  <c r="EO7" i="1"/>
  <c r="EO8" i="1"/>
  <c r="EO9" i="1"/>
  <c r="EO10" i="1"/>
  <c r="EO11" i="1"/>
  <c r="EO6" i="1"/>
  <c r="FP66" i="1"/>
  <c r="FP67" i="1"/>
  <c r="FP68" i="1"/>
  <c r="FP69" i="1"/>
  <c r="FP70" i="1"/>
  <c r="FP71" i="1"/>
  <c r="FP72" i="1"/>
  <c r="FP73" i="1"/>
  <c r="FP74" i="1"/>
  <c r="FP75" i="1"/>
  <c r="FP76" i="1"/>
  <c r="FP77" i="1"/>
  <c r="FP78" i="1"/>
  <c r="FP65" i="1"/>
  <c r="FN66" i="1"/>
  <c r="FN67" i="1"/>
  <c r="FN68" i="1"/>
  <c r="FN69" i="1"/>
  <c r="FN70" i="1"/>
  <c r="FN71" i="1"/>
  <c r="FN72" i="1"/>
  <c r="FN73" i="1"/>
  <c r="FN74" i="1"/>
  <c r="FN75" i="1"/>
  <c r="FN76" i="1"/>
  <c r="FN77" i="1"/>
  <c r="FN78" i="1"/>
  <c r="FN65" i="1"/>
  <c r="FP61" i="1"/>
  <c r="FP62" i="1"/>
  <c r="FP63" i="1"/>
  <c r="FP60" i="1"/>
  <c r="FN61" i="1"/>
  <c r="FN62" i="1"/>
  <c r="FN63" i="1"/>
  <c r="FN60" i="1"/>
  <c r="FP58" i="1"/>
  <c r="FN58" i="1"/>
  <c r="FL58" i="1"/>
  <c r="FP57" i="1"/>
  <c r="FN57" i="1"/>
  <c r="FL57" i="1"/>
  <c r="FP54" i="1"/>
  <c r="FP55" i="1"/>
  <c r="FN54" i="1"/>
  <c r="FN55" i="1"/>
  <c r="FL54" i="1"/>
  <c r="FL55" i="1"/>
  <c r="FP53" i="1"/>
  <c r="FN53" i="1"/>
  <c r="FL53" i="1"/>
  <c r="FP51" i="1"/>
  <c r="FN51" i="1"/>
  <c r="FL51" i="1"/>
  <c r="FP50" i="1"/>
  <c r="FN50" i="1"/>
  <c r="FL50" i="1"/>
  <c r="FP48" i="1"/>
  <c r="FN48" i="1"/>
  <c r="FL48" i="1"/>
  <c r="FL47" i="1"/>
  <c r="FP47" i="1"/>
  <c r="FN47" i="1"/>
  <c r="FP45" i="1"/>
  <c r="FN45" i="1"/>
  <c r="FL45" i="1"/>
  <c r="FP44" i="1"/>
  <c r="FN44" i="1"/>
  <c r="FL44" i="1"/>
  <c r="FP42" i="1"/>
  <c r="FN42" i="1"/>
  <c r="FL42" i="1"/>
  <c r="FP41" i="1"/>
  <c r="FN41" i="1"/>
  <c r="FL41" i="1"/>
  <c r="FP39" i="1"/>
  <c r="FN39" i="1"/>
  <c r="FL39" i="1"/>
  <c r="FP38" i="1"/>
  <c r="FN38" i="1"/>
  <c r="FL38" i="1"/>
  <c r="FP35" i="1"/>
  <c r="FP36" i="1"/>
  <c r="FN35" i="1"/>
  <c r="FN36" i="1"/>
  <c r="FL35" i="1"/>
  <c r="FL36" i="1"/>
  <c r="FP34" i="1"/>
  <c r="FN34" i="1"/>
  <c r="FL34" i="1"/>
  <c r="FP24" i="1"/>
  <c r="FP25" i="1"/>
  <c r="FP26" i="1"/>
  <c r="FP27" i="1"/>
  <c r="FP28" i="1"/>
  <c r="FP29" i="1"/>
  <c r="FP30" i="1"/>
  <c r="FP31" i="1"/>
  <c r="FP32" i="1"/>
  <c r="FN24" i="1"/>
  <c r="FN25" i="1"/>
  <c r="FN26" i="1"/>
  <c r="FN27" i="1"/>
  <c r="FN28" i="1"/>
  <c r="FN29" i="1"/>
  <c r="FN30" i="1"/>
  <c r="FN31" i="1"/>
  <c r="FN32" i="1"/>
  <c r="FL24" i="1"/>
  <c r="FL25" i="1"/>
  <c r="FL26" i="1"/>
  <c r="FL27" i="1"/>
  <c r="FL28" i="1"/>
  <c r="FL29" i="1"/>
  <c r="FL30" i="1"/>
  <c r="FL31" i="1"/>
  <c r="FL32" i="1"/>
  <c r="FP23" i="1"/>
  <c r="FN23" i="1"/>
  <c r="FL23" i="1"/>
  <c r="FP20" i="1"/>
  <c r="FN20" i="1"/>
  <c r="FL20" i="1"/>
  <c r="FP19" i="1"/>
  <c r="FN19" i="1"/>
  <c r="FL19" i="1"/>
  <c r="FP17" i="1"/>
  <c r="FN17" i="1"/>
  <c r="FL17" i="1"/>
  <c r="FP16" i="1"/>
  <c r="FN16" i="1"/>
  <c r="FL16" i="1"/>
  <c r="FL14" i="1"/>
  <c r="FP14" i="1"/>
  <c r="FN14" i="1"/>
  <c r="FP13" i="1"/>
  <c r="FN13" i="1"/>
  <c r="FL13" i="1"/>
  <c r="FP7" i="1"/>
  <c r="FP8" i="1"/>
  <c r="FP9" i="1"/>
  <c r="FP10" i="1"/>
  <c r="FP11" i="1"/>
  <c r="FN7" i="1"/>
  <c r="FN8" i="1"/>
  <c r="FN9" i="1"/>
  <c r="FN10" i="1"/>
  <c r="FN11" i="1"/>
  <c r="FL7" i="1"/>
  <c r="FL8" i="1"/>
  <c r="FL9" i="1"/>
  <c r="FL10" i="1"/>
  <c r="FL11" i="1"/>
  <c r="FP6" i="1"/>
  <c r="FN6" i="1"/>
  <c r="FL6" i="1"/>
  <c r="FL61" i="1"/>
  <c r="FL66" i="1"/>
  <c r="FL67" i="1"/>
  <c r="FL68" i="1"/>
  <c r="FL69" i="1"/>
  <c r="FL70" i="1"/>
  <c r="FL71" i="1"/>
  <c r="FL72" i="1"/>
  <c r="FL73" i="1"/>
  <c r="FL74" i="1"/>
  <c r="FL75" i="1"/>
  <c r="FL76" i="1"/>
  <c r="FL77" i="1"/>
  <c r="FL78" i="1"/>
  <c r="FL65" i="1"/>
  <c r="FT66" i="1"/>
  <c r="FU66" i="1"/>
  <c r="FT67" i="1"/>
  <c r="FU67" i="1"/>
  <c r="FT68" i="1"/>
  <c r="FU68" i="1"/>
  <c r="FT69" i="1"/>
  <c r="FU69" i="1"/>
  <c r="FT70" i="1"/>
  <c r="FU70" i="1"/>
  <c r="FT71" i="1"/>
  <c r="FU71" i="1"/>
  <c r="FT72" i="1"/>
  <c r="FU72" i="1"/>
  <c r="FT73" i="1"/>
  <c r="FU73" i="1"/>
  <c r="FT74" i="1"/>
  <c r="FU74" i="1"/>
  <c r="FT75" i="1"/>
  <c r="FU75" i="1"/>
  <c r="FT76" i="1"/>
  <c r="FU76" i="1"/>
  <c r="FT77" i="1"/>
  <c r="FU77" i="1"/>
  <c r="FT78" i="1"/>
  <c r="FU78" i="1"/>
  <c r="FT65" i="1"/>
  <c r="FU61" i="1"/>
  <c r="FV61" i="1"/>
  <c r="FU62" i="1"/>
  <c r="FV62" i="1"/>
  <c r="FU63" i="1"/>
  <c r="FV63" i="1"/>
  <c r="FV60" i="1"/>
  <c r="FR58" i="1"/>
  <c r="FS58" i="1"/>
  <c r="FT58" i="1"/>
  <c r="FU58" i="1"/>
  <c r="FV58" i="1"/>
  <c r="FV57" i="1"/>
  <c r="FT57" i="1"/>
  <c r="FS57" i="1"/>
  <c r="FR57" i="1"/>
  <c r="FR54" i="1"/>
  <c r="FS54" i="1"/>
  <c r="FT54" i="1"/>
  <c r="FU54" i="1"/>
  <c r="FV54" i="1"/>
  <c r="FR55" i="1"/>
  <c r="FS55" i="1"/>
  <c r="FT55" i="1"/>
  <c r="FU55" i="1"/>
  <c r="FV55" i="1"/>
  <c r="FV53" i="1"/>
  <c r="FT53" i="1"/>
  <c r="FS53" i="1"/>
  <c r="FR53" i="1"/>
  <c r="FR51" i="1"/>
  <c r="FS51" i="1"/>
  <c r="FT51" i="1"/>
  <c r="FU51" i="1"/>
  <c r="FV51" i="1"/>
  <c r="FV50" i="1"/>
  <c r="FT50" i="1"/>
  <c r="FS50" i="1"/>
  <c r="FR50" i="1"/>
  <c r="FR48" i="1"/>
  <c r="FS48" i="1"/>
  <c r="FT48" i="1"/>
  <c r="FU48" i="1"/>
  <c r="FV48" i="1"/>
  <c r="FV47" i="1"/>
  <c r="FT47" i="1"/>
  <c r="FS47" i="1"/>
  <c r="FR47" i="1"/>
  <c r="FR45" i="1"/>
  <c r="FS45" i="1"/>
  <c r="FT45" i="1"/>
  <c r="FU45" i="1"/>
  <c r="FV45" i="1"/>
  <c r="FV44" i="1"/>
  <c r="FT44" i="1"/>
  <c r="FS44" i="1"/>
  <c r="FR44" i="1"/>
  <c r="FR42" i="1"/>
  <c r="FS42" i="1"/>
  <c r="FT42" i="1"/>
  <c r="FU42" i="1"/>
  <c r="FV42" i="1"/>
  <c r="FV41" i="1"/>
  <c r="FT41" i="1"/>
  <c r="FS41" i="1"/>
  <c r="FR41" i="1"/>
  <c r="FT39" i="1"/>
  <c r="FU39" i="1"/>
  <c r="FV39" i="1"/>
  <c r="FV38" i="1"/>
  <c r="FT38" i="1"/>
  <c r="FS38" i="1"/>
  <c r="FR38" i="1"/>
  <c r="FR35" i="1"/>
  <c r="FS35" i="1"/>
  <c r="FT35" i="1"/>
  <c r="FU35" i="1"/>
  <c r="FV35" i="1"/>
  <c r="FR36" i="1"/>
  <c r="FS36" i="1"/>
  <c r="FT36" i="1"/>
  <c r="FU36" i="1"/>
  <c r="FV36" i="1"/>
  <c r="FV34" i="1"/>
  <c r="FT34" i="1"/>
  <c r="FS34" i="1"/>
  <c r="FR34" i="1"/>
  <c r="FR24" i="1"/>
  <c r="FS24" i="1"/>
  <c r="FT24" i="1"/>
  <c r="FU24" i="1"/>
  <c r="FV24" i="1"/>
  <c r="FR25" i="1"/>
  <c r="FS25" i="1"/>
  <c r="FT25" i="1"/>
  <c r="FU25" i="1"/>
  <c r="FV25" i="1"/>
  <c r="FR26" i="1"/>
  <c r="FS26" i="1"/>
  <c r="FT26" i="1"/>
  <c r="FU26" i="1"/>
  <c r="FV26" i="1"/>
  <c r="FR27" i="1"/>
  <c r="FS27" i="1"/>
  <c r="FT27" i="1"/>
  <c r="FU27" i="1"/>
  <c r="FV27" i="1"/>
  <c r="FR28" i="1"/>
  <c r="FS28" i="1"/>
  <c r="FT28" i="1"/>
  <c r="FU28" i="1"/>
  <c r="FV28" i="1"/>
  <c r="FR29" i="1"/>
  <c r="FS29" i="1"/>
  <c r="FT29" i="1"/>
  <c r="FU29" i="1"/>
  <c r="FV29" i="1"/>
  <c r="FR30" i="1"/>
  <c r="FS30" i="1"/>
  <c r="FT30" i="1"/>
  <c r="FU30" i="1"/>
  <c r="FV30" i="1"/>
  <c r="FR31" i="1"/>
  <c r="FS31" i="1"/>
  <c r="FT31" i="1"/>
  <c r="FU31" i="1"/>
  <c r="FV31" i="1"/>
  <c r="FR32" i="1"/>
  <c r="FS32" i="1"/>
  <c r="FT32" i="1"/>
  <c r="FU32" i="1"/>
  <c r="FV32" i="1"/>
  <c r="FV23" i="1"/>
  <c r="FT23" i="1"/>
  <c r="FS23" i="1"/>
  <c r="FR23" i="1"/>
  <c r="FR20" i="1"/>
  <c r="FS20" i="1"/>
  <c r="FT20" i="1"/>
  <c r="FU20" i="1"/>
  <c r="FT19" i="1"/>
  <c r="FS19" i="1"/>
  <c r="FR19" i="1"/>
  <c r="FR17" i="1"/>
  <c r="FS17" i="1"/>
  <c r="FT17" i="1"/>
  <c r="FU17" i="1"/>
  <c r="FT16" i="1"/>
  <c r="FS16" i="1"/>
  <c r="FR16" i="1"/>
  <c r="FR14" i="1"/>
  <c r="FS14" i="1"/>
  <c r="FT14" i="1"/>
  <c r="FU14" i="1"/>
  <c r="FT13" i="1"/>
  <c r="FS13" i="1"/>
  <c r="FR13" i="1"/>
  <c r="FR7" i="1"/>
  <c r="FS7" i="1"/>
  <c r="FT7" i="1"/>
  <c r="FU7" i="1"/>
  <c r="FR8" i="1"/>
  <c r="FS8" i="1"/>
  <c r="FT8" i="1"/>
  <c r="FU8" i="1"/>
  <c r="FR9" i="1"/>
  <c r="FS9" i="1"/>
  <c r="FT9" i="1"/>
  <c r="FU9" i="1"/>
  <c r="FR10" i="1"/>
  <c r="FS10" i="1"/>
  <c r="FT10" i="1"/>
  <c r="FU10" i="1"/>
  <c r="FR11" i="1"/>
  <c r="FS11" i="1"/>
  <c r="FT11" i="1"/>
  <c r="FU11" i="1"/>
  <c r="FT6" i="1"/>
  <c r="FS6" i="1"/>
  <c r="FR6" i="1"/>
  <c r="FU65" i="1"/>
  <c r="FU60" i="1"/>
  <c r="FU57" i="1"/>
  <c r="FU53" i="1"/>
  <c r="FU50" i="1"/>
  <c r="FU47" i="1"/>
  <c r="FU44" i="1"/>
  <c r="FU41" i="1"/>
  <c r="FU38" i="1"/>
  <c r="FU34" i="1"/>
  <c r="FU23" i="1"/>
  <c r="FU19" i="1"/>
  <c r="FU16" i="1"/>
  <c r="FU13" i="1"/>
  <c r="FU6" i="1"/>
  <c r="GI66" i="1"/>
  <c r="GI67" i="1"/>
  <c r="GI68" i="1"/>
  <c r="GI69" i="1"/>
  <c r="GI70" i="1"/>
  <c r="GI71" i="1"/>
  <c r="GI72" i="1"/>
  <c r="GI73" i="1"/>
  <c r="GI74" i="1"/>
  <c r="GI75" i="1"/>
  <c r="GI76" i="1"/>
  <c r="GI77" i="1"/>
  <c r="GI78" i="1"/>
  <c r="GI65" i="1"/>
  <c r="GI61" i="1"/>
  <c r="GI58" i="1"/>
  <c r="GI57" i="1"/>
  <c r="GI55" i="1"/>
  <c r="GI54" i="1"/>
  <c r="GI53" i="1"/>
  <c r="GI51" i="1"/>
  <c r="GI50" i="1"/>
  <c r="GI48" i="1"/>
  <c r="GI47" i="1"/>
  <c r="GI45" i="1"/>
  <c r="GI44" i="1"/>
  <c r="GI42" i="1"/>
  <c r="GI41" i="1"/>
  <c r="GI39" i="1"/>
  <c r="GI38" i="1"/>
  <c r="GI35" i="1"/>
  <c r="GI36" i="1"/>
  <c r="GI34" i="1"/>
  <c r="GI24" i="1"/>
  <c r="GI25" i="1"/>
  <c r="GI26" i="1"/>
  <c r="GI27" i="1"/>
  <c r="GI28" i="1"/>
  <c r="GI29" i="1"/>
  <c r="GI30" i="1"/>
  <c r="GI31" i="1"/>
  <c r="GI32" i="1"/>
  <c r="GI23" i="1"/>
  <c r="GI14" i="1"/>
  <c r="GI13" i="1"/>
  <c r="GI17" i="1"/>
  <c r="GI16" i="1"/>
  <c r="GI20" i="1"/>
  <c r="GI19" i="1"/>
  <c r="GI7" i="1"/>
  <c r="GI8" i="1"/>
  <c r="GI9" i="1"/>
  <c r="GI10" i="1"/>
  <c r="GI11" i="1"/>
  <c r="GI6" i="1"/>
  <c r="GM66" i="1"/>
  <c r="GM67" i="1"/>
  <c r="GM68" i="1"/>
  <c r="GM69" i="1"/>
  <c r="GM70" i="1"/>
  <c r="GM71" i="1"/>
  <c r="GM72" i="1"/>
  <c r="GM73" i="1"/>
  <c r="GM74" i="1"/>
  <c r="GM75" i="1"/>
  <c r="GM76" i="1"/>
  <c r="GM77" i="1"/>
  <c r="GM78" i="1"/>
  <c r="GM65" i="1"/>
  <c r="GK66" i="1"/>
  <c r="GK67" i="1"/>
  <c r="GK68" i="1"/>
  <c r="GK69" i="1"/>
  <c r="GK70" i="1"/>
  <c r="GK71" i="1"/>
  <c r="GK72" i="1"/>
  <c r="GK73" i="1"/>
  <c r="GK74" i="1"/>
  <c r="GK75" i="1"/>
  <c r="GK76" i="1"/>
  <c r="GK77" i="1"/>
  <c r="GK78" i="1"/>
  <c r="GK65" i="1"/>
  <c r="GM61" i="1"/>
  <c r="GM62" i="1"/>
  <c r="GM63" i="1"/>
  <c r="GM60" i="1"/>
  <c r="GK61" i="1"/>
  <c r="GK62" i="1"/>
  <c r="GK63" i="1"/>
  <c r="GK60" i="1"/>
  <c r="GM58" i="1"/>
  <c r="GM57" i="1"/>
  <c r="GK58" i="1"/>
  <c r="GK57" i="1"/>
  <c r="GM54" i="1"/>
  <c r="GM55" i="1"/>
  <c r="GM53" i="1"/>
  <c r="GK54" i="1"/>
  <c r="GK55" i="1"/>
  <c r="GK53" i="1"/>
  <c r="GK51" i="1"/>
  <c r="GM51" i="1"/>
  <c r="GM50" i="1"/>
  <c r="GK50" i="1"/>
  <c r="GK48" i="1"/>
  <c r="GM48" i="1"/>
  <c r="GM47" i="1"/>
  <c r="GK47" i="1"/>
  <c r="GK45" i="1"/>
  <c r="GM45" i="1"/>
  <c r="GM44" i="1"/>
  <c r="GK44" i="1"/>
  <c r="GK42" i="1"/>
  <c r="GM42" i="1"/>
  <c r="GM41" i="1"/>
  <c r="GK41" i="1"/>
  <c r="GK39" i="1"/>
  <c r="GM39" i="1"/>
  <c r="GM38" i="1"/>
  <c r="GK38" i="1"/>
  <c r="GK35" i="1"/>
  <c r="GK36" i="1"/>
  <c r="GM35" i="1"/>
  <c r="GM36" i="1"/>
  <c r="GM34" i="1"/>
  <c r="GK34" i="1"/>
  <c r="GM24" i="1"/>
  <c r="GM25" i="1"/>
  <c r="GM26" i="1"/>
  <c r="GM27" i="1"/>
  <c r="GM28" i="1"/>
  <c r="GM29" i="1"/>
  <c r="GM30" i="1"/>
  <c r="GM31" i="1"/>
  <c r="GM32" i="1"/>
  <c r="GM23" i="1"/>
  <c r="GK24" i="1"/>
  <c r="GK25" i="1"/>
  <c r="GK26" i="1"/>
  <c r="GK27" i="1"/>
  <c r="GK28" i="1"/>
  <c r="GK29" i="1"/>
  <c r="GK30" i="1"/>
  <c r="GK31" i="1"/>
  <c r="GK32" i="1"/>
  <c r="GK23" i="1"/>
  <c r="GK20" i="1"/>
  <c r="GM20" i="1"/>
  <c r="GM19" i="1"/>
  <c r="GK19" i="1"/>
  <c r="GM17" i="1"/>
  <c r="GK17" i="1"/>
  <c r="GM16" i="1"/>
  <c r="GK16" i="1"/>
  <c r="GM14" i="1"/>
  <c r="GK14" i="1"/>
  <c r="GM13" i="1"/>
  <c r="GK13" i="1"/>
  <c r="GM7" i="1"/>
  <c r="GM8" i="1"/>
  <c r="GM9" i="1"/>
  <c r="GM10" i="1"/>
  <c r="GM11" i="1"/>
  <c r="GM6" i="1"/>
  <c r="GK7" i="1"/>
  <c r="GK8" i="1"/>
  <c r="GK9" i="1"/>
  <c r="GK10" i="1"/>
  <c r="GK11" i="1"/>
  <c r="GK6" i="1"/>
  <c r="GQ20" i="1"/>
  <c r="GQ19" i="1"/>
  <c r="GQ17" i="1"/>
  <c r="GQ16" i="1"/>
  <c r="GQ14" i="1"/>
  <c r="GQ13" i="1"/>
  <c r="GO35" i="1"/>
  <c r="GP35" i="1"/>
  <c r="GQ35" i="1"/>
  <c r="GR35" i="1"/>
  <c r="GS35" i="1"/>
  <c r="GO36" i="1"/>
  <c r="GP36" i="1"/>
  <c r="GQ36" i="1"/>
  <c r="GR36" i="1"/>
  <c r="GS36" i="1"/>
  <c r="GS34" i="1"/>
  <c r="GQ34" i="1"/>
  <c r="GP34" i="1"/>
  <c r="GO34" i="1"/>
  <c r="GQ39" i="1"/>
  <c r="GR39" i="1"/>
  <c r="GS39" i="1"/>
  <c r="GS38" i="1"/>
  <c r="GQ38" i="1"/>
  <c r="GP38" i="1"/>
  <c r="GO38" i="1"/>
  <c r="GO42" i="1"/>
  <c r="GP42" i="1"/>
  <c r="GQ42" i="1"/>
  <c r="GR42" i="1"/>
  <c r="GS42" i="1"/>
  <c r="GS41" i="1"/>
  <c r="GQ41" i="1"/>
  <c r="GP41" i="1"/>
  <c r="GO41" i="1"/>
  <c r="GO45" i="1"/>
  <c r="GP45" i="1"/>
  <c r="GQ45" i="1"/>
  <c r="GR45" i="1"/>
  <c r="GS45" i="1"/>
  <c r="GS44" i="1"/>
  <c r="GQ44" i="1"/>
  <c r="GP44" i="1"/>
  <c r="GO44" i="1"/>
  <c r="GO48" i="1"/>
  <c r="GP48" i="1"/>
  <c r="GQ48" i="1"/>
  <c r="GR48" i="1"/>
  <c r="GS48" i="1"/>
  <c r="GS47" i="1"/>
  <c r="GQ47" i="1"/>
  <c r="GP47" i="1"/>
  <c r="GO47" i="1"/>
  <c r="GO51" i="1"/>
  <c r="GP51" i="1"/>
  <c r="GQ51" i="1"/>
  <c r="GR51" i="1"/>
  <c r="GS51" i="1"/>
  <c r="GS50" i="1"/>
  <c r="GQ50" i="1"/>
  <c r="GP50" i="1"/>
  <c r="GO50" i="1"/>
  <c r="GO54" i="1"/>
  <c r="GP54" i="1"/>
  <c r="GQ54" i="1"/>
  <c r="GR54" i="1"/>
  <c r="GS54" i="1"/>
  <c r="GO55" i="1"/>
  <c r="GP55" i="1"/>
  <c r="GQ55" i="1"/>
  <c r="GR55" i="1"/>
  <c r="GS55" i="1"/>
  <c r="GQ53" i="1"/>
  <c r="GS53" i="1"/>
  <c r="GP53" i="1"/>
  <c r="GO53" i="1"/>
  <c r="GO58" i="1"/>
  <c r="GP58" i="1"/>
  <c r="GQ58" i="1"/>
  <c r="GR58" i="1"/>
  <c r="GS58" i="1"/>
  <c r="GS57" i="1"/>
  <c r="GQ57" i="1"/>
  <c r="GP57" i="1"/>
  <c r="GO57" i="1"/>
  <c r="GR61" i="1"/>
  <c r="GS61" i="1"/>
  <c r="GR62" i="1"/>
  <c r="GS62" i="1"/>
  <c r="GR63" i="1"/>
  <c r="GS63" i="1"/>
  <c r="GS60" i="1"/>
  <c r="GP60" i="1"/>
  <c r="GO60" i="1"/>
  <c r="GQ66" i="1"/>
  <c r="GR66" i="1"/>
  <c r="GQ67" i="1"/>
  <c r="GR67" i="1"/>
  <c r="GQ68" i="1"/>
  <c r="GR68" i="1"/>
  <c r="GQ69" i="1"/>
  <c r="GR69" i="1"/>
  <c r="GQ70" i="1"/>
  <c r="GR70" i="1"/>
  <c r="GQ71" i="1"/>
  <c r="GR71" i="1"/>
  <c r="GQ72" i="1"/>
  <c r="GR72" i="1"/>
  <c r="GQ73" i="1"/>
  <c r="GR73" i="1"/>
  <c r="GQ74" i="1"/>
  <c r="GR74" i="1"/>
  <c r="GQ75" i="1"/>
  <c r="GR75" i="1"/>
  <c r="GQ76" i="1"/>
  <c r="GR76" i="1"/>
  <c r="GQ77" i="1"/>
  <c r="GR77" i="1"/>
  <c r="GQ78" i="1"/>
  <c r="GR78" i="1"/>
  <c r="GQ65" i="1"/>
  <c r="GO24" i="1"/>
  <c r="GP24" i="1"/>
  <c r="GQ24" i="1"/>
  <c r="GR24" i="1"/>
  <c r="GS24" i="1"/>
  <c r="GO25" i="1"/>
  <c r="GP25" i="1"/>
  <c r="GQ25" i="1"/>
  <c r="GR25" i="1"/>
  <c r="GS25" i="1"/>
  <c r="GO26" i="1"/>
  <c r="GP26" i="1"/>
  <c r="GQ26" i="1"/>
  <c r="GR26" i="1"/>
  <c r="GS26" i="1"/>
  <c r="GO27" i="1"/>
  <c r="GP27" i="1"/>
  <c r="GQ27" i="1"/>
  <c r="GR27" i="1"/>
  <c r="GS27" i="1"/>
  <c r="GO28" i="1"/>
  <c r="GP28" i="1"/>
  <c r="GQ28" i="1"/>
  <c r="GR28" i="1"/>
  <c r="GS28" i="1"/>
  <c r="GO29" i="1"/>
  <c r="GP29" i="1"/>
  <c r="GQ29" i="1"/>
  <c r="GR29" i="1"/>
  <c r="GS29" i="1"/>
  <c r="GO30" i="1"/>
  <c r="GP30" i="1"/>
  <c r="GQ30" i="1"/>
  <c r="GR30" i="1"/>
  <c r="GS30" i="1"/>
  <c r="GO31" i="1"/>
  <c r="GP31" i="1"/>
  <c r="GQ31" i="1"/>
  <c r="GR31" i="1"/>
  <c r="GS31" i="1"/>
  <c r="GO32" i="1"/>
  <c r="GP32" i="1"/>
  <c r="GQ32" i="1"/>
  <c r="GR32" i="1"/>
  <c r="GS32" i="1"/>
  <c r="GS23" i="1"/>
  <c r="GQ23" i="1"/>
  <c r="GP23" i="1"/>
  <c r="GO23" i="1"/>
  <c r="GO20" i="1"/>
  <c r="GP20" i="1"/>
  <c r="GP19" i="1"/>
  <c r="GO19" i="1"/>
  <c r="GO17" i="1"/>
  <c r="GP17" i="1"/>
  <c r="GP16" i="1"/>
  <c r="GO16" i="1"/>
  <c r="GR14" i="1"/>
  <c r="GP14" i="1"/>
  <c r="GO14" i="1"/>
  <c r="GP13" i="1"/>
  <c r="GO13" i="1"/>
  <c r="GR65" i="1"/>
  <c r="GR60" i="1"/>
  <c r="GR57" i="1"/>
  <c r="GR53" i="1"/>
  <c r="GR50" i="1"/>
  <c r="GR47" i="1"/>
  <c r="GR44" i="1"/>
  <c r="GR41" i="1"/>
  <c r="GR38" i="1"/>
  <c r="GR34" i="1"/>
  <c r="GR23" i="1"/>
  <c r="GR20" i="1"/>
  <c r="GR19" i="1"/>
  <c r="GR17" i="1"/>
  <c r="GR16" i="1"/>
  <c r="GR13" i="1"/>
  <c r="GR7" i="1"/>
  <c r="GR8" i="1"/>
  <c r="GR9" i="1"/>
  <c r="GR10" i="1"/>
  <c r="GR11" i="1"/>
  <c r="GR6" i="1"/>
  <c r="GO7" i="1"/>
  <c r="GO8" i="1"/>
  <c r="GO9" i="1"/>
  <c r="GO10" i="1"/>
  <c r="GO11" i="1"/>
  <c r="GP7" i="1"/>
  <c r="GP8" i="1"/>
  <c r="GP9" i="1"/>
  <c r="GP10" i="1"/>
  <c r="GP11" i="1"/>
  <c r="GQ7" i="1"/>
  <c r="GQ8" i="1"/>
  <c r="GQ9" i="1"/>
  <c r="GQ10" i="1"/>
  <c r="GQ11" i="1"/>
  <c r="GQ6" i="1"/>
  <c r="GP6" i="1"/>
  <c r="GO6" i="1"/>
  <c r="O7" i="1"/>
  <c r="O8" i="1"/>
  <c r="O9" i="1"/>
  <c r="O10" i="1"/>
  <c r="O11" i="1"/>
  <c r="O6" i="1"/>
  <c r="N7" i="1"/>
  <c r="N8" i="1"/>
  <c r="N9" i="1"/>
  <c r="N10" i="1"/>
  <c r="N11" i="1"/>
  <c r="N6" i="1"/>
  <c r="M7" i="1"/>
  <c r="M8" i="1"/>
  <c r="M9" i="1"/>
  <c r="M10" i="1"/>
  <c r="M11" i="1"/>
  <c r="M6" i="1"/>
  <c r="JH74" i="1"/>
  <c r="JH75" i="1"/>
  <c r="JH76" i="1"/>
  <c r="JH77" i="1"/>
  <c r="JH78" i="1"/>
  <c r="JH67" i="1"/>
  <c r="JH68" i="1"/>
  <c r="JH69" i="1"/>
  <c r="JH70" i="1"/>
  <c r="JH71" i="1"/>
  <c r="JH72" i="1"/>
  <c r="JH73" i="1"/>
  <c r="JH66" i="1"/>
  <c r="JH65" i="1"/>
  <c r="JH58" i="1"/>
  <c r="JH57" i="1"/>
  <c r="JH51" i="1"/>
  <c r="JH50" i="1"/>
  <c r="JH55" i="1"/>
  <c r="JH54" i="1"/>
  <c r="JH53" i="1"/>
  <c r="JH48" i="1"/>
  <c r="JH47" i="1"/>
  <c r="JH45" i="1"/>
  <c r="JH44" i="1"/>
  <c r="JH7" i="1"/>
  <c r="JH8" i="1"/>
  <c r="JH9" i="1"/>
  <c r="JH10" i="1"/>
  <c r="JH11" i="1"/>
  <c r="JH6" i="1"/>
  <c r="JH20" i="1"/>
  <c r="JH19" i="1"/>
  <c r="JH42" i="1"/>
  <c r="JH41" i="1"/>
  <c r="JJ42" i="1"/>
  <c r="JJ41" i="1"/>
  <c r="JH39" i="1"/>
  <c r="JJ39" i="1"/>
  <c r="JJ38" i="1"/>
  <c r="JH38" i="1"/>
  <c r="JF39" i="1"/>
  <c r="JF38" i="1"/>
  <c r="JJ36" i="1"/>
  <c r="JJ35" i="1"/>
  <c r="JJ34" i="1"/>
  <c r="JF35" i="1"/>
  <c r="JF36" i="1"/>
  <c r="JF34" i="1"/>
  <c r="JH35" i="1"/>
  <c r="JH36" i="1"/>
  <c r="JH34" i="1"/>
  <c r="JH24" i="1"/>
  <c r="JH25" i="1"/>
  <c r="JH26" i="1"/>
  <c r="JH27" i="1"/>
  <c r="JH28" i="1"/>
  <c r="JH29" i="1"/>
  <c r="JH30" i="1"/>
  <c r="JH31" i="1"/>
  <c r="JH32" i="1"/>
  <c r="JH23" i="1"/>
  <c r="JJ24" i="1"/>
  <c r="JJ25" i="1"/>
  <c r="JJ26" i="1"/>
  <c r="JJ27" i="1"/>
  <c r="JJ28" i="1"/>
  <c r="JJ29" i="1"/>
  <c r="JJ30" i="1"/>
  <c r="JJ31" i="1"/>
  <c r="JJ32" i="1"/>
  <c r="JF24" i="1"/>
  <c r="JF25" i="1"/>
  <c r="JF26" i="1"/>
  <c r="JF27" i="1"/>
  <c r="JF28" i="1"/>
  <c r="JF29" i="1"/>
  <c r="JF30" i="1"/>
  <c r="JF31" i="1"/>
  <c r="JF32" i="1"/>
  <c r="JJ23" i="1"/>
  <c r="JG23" i="1"/>
  <c r="JF23" i="1"/>
  <c r="JF20" i="1"/>
  <c r="JF19" i="1"/>
  <c r="JH17" i="1"/>
  <c r="JH16" i="1"/>
  <c r="JF17" i="1"/>
  <c r="JF16" i="1"/>
  <c r="JH14" i="1"/>
  <c r="JH13" i="1"/>
  <c r="JF14" i="1"/>
  <c r="JF13" i="1"/>
  <c r="JF7" i="1"/>
  <c r="JF8" i="1"/>
  <c r="JF9" i="1"/>
  <c r="JF10" i="1"/>
  <c r="JF11" i="1"/>
  <c r="JF6" i="1"/>
  <c r="IK20" i="1"/>
  <c r="IK19" i="1"/>
  <c r="IK17" i="1"/>
  <c r="IK16" i="1"/>
  <c r="IK14" i="1"/>
  <c r="IK13" i="1"/>
  <c r="IK7" i="1"/>
  <c r="IK8" i="1"/>
  <c r="IK9" i="1"/>
  <c r="IK10" i="1"/>
  <c r="IK11" i="1"/>
  <c r="IK6" i="1"/>
  <c r="HP51" i="1"/>
  <c r="HL51" i="1"/>
  <c r="HP50" i="1"/>
  <c r="HL50" i="1"/>
  <c r="HP54" i="1"/>
  <c r="HP55" i="1"/>
  <c r="HP53" i="1"/>
  <c r="HL54" i="1"/>
  <c r="HL55" i="1"/>
  <c r="HL53" i="1"/>
  <c r="HP58" i="1"/>
  <c r="HP57" i="1"/>
  <c r="HL58" i="1"/>
  <c r="HL57" i="1"/>
  <c r="HP61" i="1"/>
  <c r="HP62" i="1"/>
  <c r="HP63" i="1"/>
  <c r="HP60" i="1"/>
  <c r="HL60" i="1"/>
  <c r="HP48" i="1"/>
  <c r="HP47" i="1"/>
  <c r="HL48" i="1"/>
  <c r="HL47" i="1"/>
  <c r="HP45" i="1"/>
  <c r="HP44" i="1"/>
  <c r="HL45" i="1"/>
  <c r="HL44" i="1"/>
  <c r="HP35" i="1"/>
  <c r="HP36" i="1"/>
  <c r="HP34" i="1"/>
  <c r="HL35" i="1"/>
  <c r="HL36" i="1"/>
  <c r="HL34" i="1"/>
  <c r="HL24" i="1"/>
  <c r="HL25" i="1"/>
  <c r="HL26" i="1"/>
  <c r="HL27" i="1"/>
  <c r="HL28" i="1"/>
  <c r="HL29" i="1"/>
  <c r="HL30" i="1"/>
  <c r="HL31" i="1"/>
  <c r="HL32" i="1"/>
  <c r="HL23" i="1"/>
  <c r="HP24" i="1"/>
  <c r="HP25" i="1"/>
  <c r="HP26" i="1"/>
  <c r="HP27" i="1"/>
  <c r="HP28" i="1"/>
  <c r="HP29" i="1"/>
  <c r="HP30" i="1"/>
  <c r="HP31" i="1"/>
  <c r="HP32" i="1"/>
  <c r="HP23" i="1"/>
  <c r="HN20" i="1"/>
  <c r="HN19" i="1"/>
  <c r="HN17" i="1"/>
  <c r="HN16" i="1"/>
  <c r="HL17" i="1"/>
  <c r="HL16" i="1"/>
  <c r="HN14" i="1"/>
  <c r="HN13" i="1"/>
  <c r="HL14" i="1"/>
  <c r="HL13" i="1"/>
  <c r="HL7" i="1"/>
  <c r="HL8" i="1"/>
  <c r="HL9" i="1"/>
  <c r="HL10" i="1"/>
  <c r="HL11" i="1"/>
  <c r="HL6" i="1"/>
  <c r="JI55" i="1"/>
  <c r="JI36" i="1"/>
  <c r="JI60" i="1"/>
  <c r="JI54" i="1"/>
  <c r="JI53" i="1"/>
  <c r="JI48" i="1"/>
  <c r="JI47" i="1"/>
  <c r="JI35" i="1"/>
  <c r="JI34" i="1"/>
  <c r="JI20" i="1"/>
  <c r="JI19" i="1"/>
  <c r="JI14" i="1"/>
  <c r="JI13" i="1"/>
  <c r="JI16" i="1"/>
  <c r="JI17" i="1"/>
  <c r="JG58" i="1"/>
  <c r="JG57" i="1"/>
  <c r="JG45" i="1"/>
  <c r="JG44" i="1"/>
  <c r="JG51" i="1"/>
  <c r="JG50" i="1"/>
  <c r="JG55" i="1"/>
  <c r="JG60" i="1"/>
  <c r="JG54" i="1"/>
  <c r="JG53" i="1"/>
  <c r="JG48" i="1"/>
  <c r="JG47" i="1"/>
  <c r="JG42" i="1"/>
  <c r="JG41" i="1"/>
  <c r="JG39" i="1"/>
  <c r="JG38" i="1"/>
  <c r="JG35" i="1"/>
  <c r="JG36" i="1"/>
  <c r="JG34" i="1"/>
  <c r="JI66" i="1"/>
  <c r="JI67" i="1"/>
  <c r="JI68" i="1"/>
  <c r="JI69" i="1"/>
  <c r="JI70" i="1"/>
  <c r="JI71" i="1"/>
  <c r="JI72" i="1"/>
  <c r="JI73" i="1"/>
  <c r="JI74" i="1"/>
  <c r="JI75" i="1"/>
  <c r="JI76" i="1"/>
  <c r="JI77" i="1"/>
  <c r="JI78" i="1"/>
  <c r="JG24" i="1"/>
  <c r="JG25" i="1"/>
  <c r="JG26" i="1"/>
  <c r="JG27" i="1"/>
  <c r="JG28" i="1"/>
  <c r="JG29" i="1"/>
  <c r="JG30" i="1"/>
  <c r="JG31" i="1"/>
  <c r="JG32" i="1"/>
  <c r="JD78" i="1"/>
  <c r="JD77" i="1"/>
  <c r="JD76" i="1"/>
  <c r="JD75" i="1"/>
  <c r="JD74" i="1"/>
  <c r="JD73" i="1"/>
  <c r="JD72" i="1"/>
  <c r="JD71" i="1"/>
  <c r="JD70" i="1"/>
  <c r="JD69" i="1"/>
  <c r="JD68" i="1"/>
  <c r="JD67" i="1"/>
  <c r="JD66" i="1"/>
  <c r="JD65" i="1"/>
  <c r="JD63" i="1"/>
  <c r="JD62" i="1"/>
  <c r="JD60" i="1"/>
  <c r="JD58" i="1"/>
  <c r="JD57" i="1"/>
  <c r="JD55" i="1"/>
  <c r="JD54" i="1"/>
  <c r="JD53" i="1"/>
  <c r="JD51" i="1"/>
  <c r="JD50" i="1"/>
  <c r="JD48" i="1"/>
  <c r="JD47" i="1"/>
  <c r="JD45" i="1"/>
  <c r="JD44" i="1"/>
  <c r="JD42" i="1"/>
  <c r="JD41" i="1"/>
  <c r="JD39" i="1"/>
  <c r="JD38" i="1"/>
  <c r="JD35" i="1"/>
  <c r="JD36" i="1"/>
  <c r="JD34" i="1"/>
  <c r="JD24" i="1"/>
  <c r="JD25" i="1"/>
  <c r="JD26" i="1"/>
  <c r="JD27" i="1"/>
  <c r="JD28" i="1"/>
  <c r="JD29" i="1"/>
  <c r="JD30" i="1"/>
  <c r="JD31" i="1"/>
  <c r="JD32" i="1"/>
  <c r="JB24" i="1"/>
  <c r="JB25" i="1"/>
  <c r="JB26" i="1"/>
  <c r="JB27" i="1"/>
  <c r="JB28" i="1"/>
  <c r="JB29" i="1"/>
  <c r="JB30" i="1"/>
  <c r="JB31" i="1"/>
  <c r="JB32" i="1"/>
  <c r="JD23" i="1"/>
  <c r="JB23" i="1"/>
  <c r="JD20" i="1"/>
  <c r="JD19" i="1"/>
  <c r="JD17" i="1"/>
  <c r="JD16" i="1"/>
  <c r="JD14" i="1"/>
  <c r="JD13" i="1"/>
  <c r="JD7" i="1"/>
  <c r="JD8" i="1"/>
  <c r="JD9" i="1"/>
  <c r="JD10" i="1"/>
  <c r="JD11" i="1"/>
  <c r="JD6" i="1"/>
  <c r="JB17" i="1"/>
  <c r="JB16" i="1"/>
  <c r="JB66" i="1"/>
  <c r="JB67" i="1"/>
  <c r="JB68" i="1"/>
  <c r="JB69" i="1"/>
  <c r="JB70" i="1"/>
  <c r="JB71" i="1"/>
  <c r="JB72" i="1"/>
  <c r="JB73" i="1"/>
  <c r="JB74" i="1"/>
  <c r="JB75" i="1"/>
  <c r="JB76" i="1"/>
  <c r="JB77" i="1"/>
  <c r="JB78" i="1"/>
  <c r="JB65" i="1"/>
  <c r="JB58" i="1"/>
  <c r="JB57" i="1"/>
  <c r="JB51" i="1"/>
  <c r="JB50" i="1"/>
  <c r="JB45" i="1"/>
  <c r="JB44" i="1"/>
  <c r="JB39" i="1"/>
  <c r="JB38" i="1"/>
  <c r="JB36" i="1"/>
  <c r="JB55" i="1"/>
  <c r="JB62" i="1"/>
  <c r="JB63" i="1"/>
  <c r="JB61" i="1"/>
  <c r="JB60" i="1"/>
  <c r="JB54" i="1"/>
  <c r="JB53" i="1"/>
  <c r="JB48" i="1"/>
  <c r="JB47" i="1"/>
  <c r="JB42" i="1"/>
  <c r="JB41" i="1"/>
  <c r="JB35" i="1"/>
  <c r="JB34" i="1"/>
  <c r="JB20" i="1"/>
  <c r="JB19" i="1"/>
  <c r="JB14" i="1"/>
  <c r="JB13" i="1"/>
  <c r="JB7" i="1"/>
  <c r="JB8" i="1"/>
  <c r="JB9" i="1"/>
  <c r="JB10" i="1"/>
  <c r="JB11" i="1"/>
  <c r="JB6" i="1"/>
  <c r="IJ44" i="1"/>
  <c r="IJ60" i="1"/>
  <c r="IJ58" i="1"/>
  <c r="IJ57" i="1"/>
  <c r="IJ53" i="1"/>
  <c r="IJ50" i="1"/>
  <c r="IJ47" i="1"/>
  <c r="IJ41" i="1"/>
  <c r="IJ38" i="1"/>
  <c r="IJ34" i="1"/>
  <c r="IL25" i="1"/>
  <c r="IL26" i="1"/>
  <c r="IL27" i="1"/>
  <c r="IL28" i="1"/>
  <c r="IL29" i="1"/>
  <c r="IL30" i="1"/>
  <c r="IL31" i="1"/>
  <c r="IL32" i="1"/>
  <c r="IL62" i="1"/>
  <c r="IL63" i="1"/>
  <c r="IL67" i="1"/>
  <c r="IL68" i="1"/>
  <c r="IL69" i="1"/>
  <c r="IL70" i="1"/>
  <c r="IL71" i="1"/>
  <c r="IL72" i="1"/>
  <c r="IL73" i="1"/>
  <c r="IL74" i="1"/>
  <c r="IL75" i="1"/>
  <c r="IL76" i="1"/>
  <c r="IL77" i="1"/>
  <c r="IL78" i="1"/>
  <c r="IL66" i="1"/>
  <c r="IL65" i="1"/>
  <c r="IL61" i="1"/>
  <c r="IL60" i="1"/>
  <c r="IL58" i="1"/>
  <c r="IL57" i="1"/>
  <c r="IL53" i="1"/>
  <c r="IL50" i="1"/>
  <c r="IL47" i="1"/>
  <c r="IL44" i="1"/>
  <c r="IL41" i="1"/>
  <c r="IL38" i="1"/>
  <c r="IL34" i="1"/>
  <c r="IL24" i="1"/>
  <c r="IL23" i="1"/>
  <c r="IL20" i="1"/>
  <c r="IL19" i="1"/>
  <c r="IL17" i="1"/>
  <c r="IL16" i="1"/>
  <c r="IL14" i="1"/>
  <c r="IL13" i="1"/>
  <c r="IL7" i="1"/>
  <c r="IL8" i="1"/>
  <c r="IL9" i="1"/>
  <c r="IL10" i="1"/>
  <c r="IL11" i="1"/>
  <c r="IL6" i="1"/>
  <c r="IJ24" i="1"/>
  <c r="IJ25" i="1"/>
  <c r="IJ26" i="1"/>
  <c r="IJ27" i="1"/>
  <c r="IJ28" i="1"/>
  <c r="IJ29" i="1"/>
  <c r="IJ30" i="1"/>
  <c r="IJ31" i="1"/>
  <c r="IJ32" i="1"/>
  <c r="IJ23" i="1"/>
  <c r="II24" i="1"/>
  <c r="II25" i="1"/>
  <c r="II26" i="1"/>
  <c r="II27" i="1"/>
  <c r="II28" i="1"/>
  <c r="II29" i="1"/>
  <c r="II30" i="1"/>
  <c r="II31" i="1"/>
  <c r="II32" i="1"/>
  <c r="II23" i="1"/>
  <c r="II20" i="1"/>
  <c r="II19" i="1"/>
  <c r="II17" i="1"/>
  <c r="II16" i="1"/>
  <c r="II14" i="1"/>
  <c r="II13" i="1"/>
  <c r="II7" i="1"/>
  <c r="II8" i="1"/>
  <c r="II9" i="1"/>
  <c r="II10" i="1"/>
  <c r="II11" i="1"/>
  <c r="II6" i="1"/>
  <c r="IG36" i="1"/>
  <c r="IG35" i="1"/>
  <c r="IG34" i="1"/>
  <c r="IG39" i="1"/>
  <c r="IG38" i="1"/>
  <c r="IG42" i="1"/>
  <c r="IG41" i="1"/>
  <c r="IG45" i="1"/>
  <c r="IG44" i="1"/>
  <c r="IG48" i="1"/>
  <c r="IG47" i="1"/>
  <c r="IG51" i="1"/>
  <c r="IG50" i="1"/>
  <c r="IG54" i="1"/>
  <c r="IG55" i="1"/>
  <c r="IG53" i="1"/>
  <c r="IG58" i="1"/>
  <c r="IG57" i="1"/>
  <c r="IG61" i="1"/>
  <c r="IG62" i="1"/>
  <c r="IG63" i="1"/>
  <c r="IG60" i="1"/>
  <c r="IG66" i="1"/>
  <c r="IG67" i="1"/>
  <c r="IG68" i="1"/>
  <c r="IG69" i="1"/>
  <c r="IG70" i="1"/>
  <c r="IG71" i="1"/>
  <c r="IG72" i="1"/>
  <c r="IG73" i="1"/>
  <c r="IG74" i="1"/>
  <c r="IG75" i="1"/>
  <c r="IG76" i="1"/>
  <c r="IG77" i="1"/>
  <c r="IG78" i="1"/>
  <c r="IG65" i="1"/>
  <c r="IG24" i="1"/>
  <c r="IG25" i="1"/>
  <c r="IG26" i="1"/>
  <c r="IG27" i="1"/>
  <c r="IG28" i="1"/>
  <c r="IG29" i="1"/>
  <c r="IG30" i="1"/>
  <c r="IG31" i="1"/>
  <c r="IG32" i="1"/>
  <c r="IG23" i="1"/>
  <c r="IG20" i="1"/>
  <c r="IG19" i="1"/>
  <c r="IG17" i="1"/>
  <c r="IG16" i="1"/>
  <c r="IG14" i="1"/>
  <c r="IG13" i="1"/>
  <c r="IG7" i="1"/>
  <c r="IG8" i="1"/>
  <c r="IG9" i="1"/>
  <c r="IG10" i="1"/>
  <c r="IG11" i="1"/>
  <c r="IG6" i="1"/>
  <c r="IE20" i="1"/>
  <c r="IE19" i="1"/>
  <c r="IE24" i="1"/>
  <c r="IE25" i="1"/>
  <c r="IE26" i="1"/>
  <c r="IE27" i="1"/>
  <c r="IE28" i="1"/>
  <c r="IE29" i="1"/>
  <c r="IE30" i="1"/>
  <c r="IE31" i="1"/>
  <c r="IE32" i="1"/>
  <c r="IE23" i="1"/>
  <c r="IE35" i="1"/>
  <c r="IE36" i="1"/>
  <c r="IE34" i="1"/>
  <c r="IE39" i="1"/>
  <c r="IE38" i="1"/>
  <c r="IE42" i="1"/>
  <c r="IE41" i="1"/>
  <c r="IE45" i="1"/>
  <c r="IE44" i="1"/>
  <c r="IE48" i="1"/>
  <c r="IE47" i="1"/>
  <c r="IE51" i="1"/>
  <c r="IE50" i="1"/>
  <c r="IE54" i="1"/>
  <c r="IE55" i="1"/>
  <c r="IE53" i="1"/>
  <c r="IE58" i="1"/>
  <c r="IE57" i="1"/>
  <c r="IE61" i="1"/>
  <c r="IE62" i="1"/>
  <c r="IE63" i="1"/>
  <c r="IE60" i="1"/>
  <c r="IE66" i="1"/>
  <c r="IE67" i="1"/>
  <c r="IE68" i="1"/>
  <c r="IE69" i="1"/>
  <c r="IE70" i="1"/>
  <c r="IE71" i="1"/>
  <c r="IE72" i="1"/>
  <c r="IE73" i="1"/>
  <c r="IE74" i="1"/>
  <c r="IE75" i="1"/>
  <c r="IE76" i="1"/>
  <c r="IE77" i="1"/>
  <c r="IE78" i="1"/>
  <c r="IE65" i="1"/>
  <c r="IE17" i="1"/>
  <c r="IE16" i="1"/>
  <c r="IE14" i="1"/>
  <c r="IE13" i="1"/>
  <c r="IE7" i="1"/>
  <c r="IE8" i="1"/>
  <c r="IE9" i="1"/>
  <c r="IE10" i="1"/>
  <c r="IE11" i="1"/>
  <c r="IE6" i="1"/>
  <c r="HO55" i="1"/>
  <c r="HO36" i="1"/>
  <c r="HM60" i="1"/>
  <c r="HM58" i="1"/>
  <c r="HM57" i="1"/>
  <c r="HM55" i="1"/>
  <c r="HM54" i="1"/>
  <c r="HM53" i="1"/>
  <c r="HM51" i="1"/>
  <c r="HM50" i="1"/>
  <c r="HM48" i="1"/>
  <c r="HM47" i="1"/>
  <c r="HM45" i="1"/>
  <c r="HM44" i="1"/>
  <c r="HM42" i="1"/>
  <c r="HM41" i="1"/>
  <c r="HM39" i="1"/>
  <c r="HM38" i="1"/>
  <c r="HM36" i="1"/>
  <c r="HM35" i="1"/>
  <c r="HM34" i="1"/>
  <c r="HL20" i="1"/>
  <c r="HL19" i="1"/>
  <c r="HO63" i="1"/>
  <c r="HO62" i="1"/>
  <c r="HO61" i="1"/>
  <c r="HO60" i="1"/>
  <c r="HO54" i="1"/>
  <c r="HO53" i="1"/>
  <c r="HO48" i="1"/>
  <c r="HO47" i="1"/>
  <c r="HO42" i="1"/>
  <c r="HO41" i="1"/>
  <c r="HO35" i="1"/>
  <c r="HO34" i="1"/>
  <c r="HO20" i="1"/>
  <c r="HO19" i="1"/>
  <c r="HO14" i="1"/>
  <c r="HO13" i="1"/>
  <c r="HO67" i="1"/>
  <c r="HO68" i="1"/>
  <c r="HO69" i="1"/>
  <c r="HO70" i="1"/>
  <c r="HO71" i="1"/>
  <c r="HO72" i="1"/>
  <c r="HO73" i="1"/>
  <c r="HO74" i="1"/>
  <c r="HO75" i="1"/>
  <c r="HO76" i="1"/>
  <c r="HO77" i="1"/>
  <c r="HO78" i="1"/>
  <c r="HO25" i="1"/>
  <c r="HO26" i="1"/>
  <c r="HO27" i="1"/>
  <c r="HO28" i="1"/>
  <c r="HO29" i="1"/>
  <c r="HO30" i="1"/>
  <c r="HO31" i="1"/>
  <c r="HO32" i="1"/>
  <c r="HO66" i="1"/>
  <c r="HO65" i="1"/>
  <c r="HO58" i="1"/>
  <c r="HO57" i="1"/>
  <c r="HO51" i="1"/>
  <c r="HO50" i="1"/>
  <c r="HO45" i="1"/>
  <c r="HO44" i="1"/>
  <c r="HO39" i="1"/>
  <c r="HO38" i="1"/>
  <c r="HO24" i="1"/>
  <c r="HO23" i="1"/>
  <c r="HO17" i="1"/>
  <c r="HO16" i="1"/>
  <c r="HO7" i="1"/>
  <c r="HO8" i="1"/>
  <c r="HO9" i="1"/>
  <c r="HO10" i="1"/>
  <c r="HO11" i="1"/>
  <c r="HO6" i="1"/>
  <c r="JI25" i="1"/>
  <c r="JI26" i="1"/>
  <c r="JI27" i="1"/>
  <c r="JI28" i="1"/>
  <c r="JI29" i="1"/>
  <c r="JI30" i="1"/>
  <c r="JI31" i="1"/>
  <c r="JI32" i="1"/>
  <c r="JI65" i="1"/>
  <c r="JI58" i="1"/>
  <c r="JI57" i="1"/>
  <c r="JI51" i="1"/>
  <c r="JI50" i="1"/>
  <c r="JI45" i="1"/>
  <c r="JI44" i="1"/>
  <c r="JI39" i="1"/>
  <c r="JI38" i="1"/>
  <c r="JI24" i="1"/>
  <c r="JI23" i="1"/>
  <c r="JI7" i="1"/>
  <c r="JI8" i="1"/>
  <c r="JI9" i="1"/>
  <c r="JI10" i="1"/>
  <c r="JI11" i="1"/>
  <c r="JI6" i="1"/>
  <c r="HM24" i="1"/>
  <c r="HM25" i="1"/>
  <c r="HM26" i="1"/>
  <c r="HM27" i="1"/>
  <c r="HM28" i="1"/>
  <c r="HM29" i="1"/>
  <c r="HM30" i="1"/>
  <c r="HM31" i="1"/>
  <c r="HM32" i="1"/>
  <c r="HM23" i="1"/>
  <c r="HJ54" i="1"/>
  <c r="HJ55" i="1"/>
  <c r="HJ53" i="1"/>
  <c r="HJ51" i="1"/>
  <c r="HJ50" i="1"/>
  <c r="HJ48" i="1"/>
  <c r="HJ47" i="1"/>
  <c r="HJ45" i="1"/>
  <c r="HJ44" i="1"/>
  <c r="HJ42" i="1"/>
  <c r="HJ41" i="1"/>
  <c r="HJ39" i="1"/>
  <c r="HJ38" i="1"/>
  <c r="HJ35" i="1"/>
  <c r="HJ36" i="1"/>
  <c r="HJ34" i="1"/>
  <c r="HJ24" i="1"/>
  <c r="HJ25" i="1"/>
  <c r="HJ26" i="1"/>
  <c r="HJ27" i="1"/>
  <c r="HJ28" i="1"/>
  <c r="HJ29" i="1"/>
  <c r="HJ30" i="1"/>
  <c r="HJ31" i="1"/>
  <c r="HJ32" i="1"/>
  <c r="HJ23" i="1"/>
  <c r="HJ20" i="1"/>
  <c r="HJ19" i="1"/>
  <c r="HJ17" i="1"/>
  <c r="HJ16" i="1"/>
  <c r="HJ14" i="1"/>
  <c r="HJ13" i="1"/>
  <c r="HJ7" i="1"/>
  <c r="HJ8" i="1"/>
  <c r="HJ9" i="1"/>
  <c r="HJ10" i="1"/>
  <c r="HJ11" i="1"/>
  <c r="HJ6" i="1"/>
  <c r="HJ58" i="1"/>
  <c r="HJ57" i="1"/>
  <c r="HJ61" i="1"/>
  <c r="HJ62" i="1"/>
  <c r="HJ63" i="1"/>
  <c r="HJ60" i="1"/>
  <c r="HJ66" i="1"/>
  <c r="HJ67" i="1"/>
  <c r="HJ68" i="1"/>
  <c r="HJ69" i="1"/>
  <c r="HJ70" i="1"/>
  <c r="HJ71" i="1"/>
  <c r="HJ72" i="1"/>
  <c r="HJ73" i="1"/>
  <c r="HJ74" i="1"/>
  <c r="HJ75" i="1"/>
  <c r="HJ76" i="1"/>
  <c r="HJ77" i="1"/>
  <c r="HJ78" i="1"/>
  <c r="HJ65" i="1"/>
  <c r="HH66" i="1"/>
  <c r="HH67" i="1"/>
  <c r="HH68" i="1"/>
  <c r="HH69" i="1"/>
  <c r="HH70" i="1"/>
  <c r="HH71" i="1"/>
  <c r="HH72" i="1"/>
  <c r="HH73" i="1"/>
  <c r="HH74" i="1"/>
  <c r="HH75" i="1"/>
  <c r="HH76" i="1"/>
  <c r="HH77" i="1"/>
  <c r="HH78" i="1"/>
  <c r="HH65" i="1"/>
  <c r="HH61" i="1"/>
  <c r="HH62" i="1"/>
  <c r="HH63" i="1"/>
  <c r="HH60" i="1"/>
  <c r="HH58" i="1"/>
  <c r="HH57" i="1"/>
  <c r="HH54" i="1"/>
  <c r="HH55" i="1"/>
  <c r="HH53" i="1"/>
  <c r="HH51" i="1"/>
  <c r="HH50" i="1"/>
  <c r="HH48" i="1"/>
  <c r="HH47" i="1"/>
  <c r="HH45" i="1"/>
  <c r="HH44" i="1"/>
  <c r="HH42" i="1"/>
  <c r="HH41" i="1"/>
  <c r="HH39" i="1"/>
  <c r="HH38" i="1"/>
  <c r="HH36" i="1"/>
  <c r="HH35" i="1"/>
  <c r="HH34" i="1"/>
  <c r="HH24" i="1"/>
  <c r="HH25" i="1"/>
  <c r="HH26" i="1"/>
  <c r="HH27" i="1"/>
  <c r="HH28" i="1"/>
  <c r="HH29" i="1"/>
  <c r="HH30" i="1"/>
  <c r="HH31" i="1"/>
  <c r="HH32" i="1"/>
  <c r="HH23" i="1"/>
  <c r="HH20" i="1"/>
  <c r="HH19" i="1"/>
  <c r="HH17" i="1"/>
  <c r="HH16" i="1"/>
  <c r="HH14" i="1"/>
  <c r="HH13" i="1"/>
  <c r="HH7" i="1"/>
  <c r="HH8" i="1"/>
  <c r="HH9" i="1"/>
  <c r="HH10" i="1"/>
  <c r="HH11" i="1"/>
  <c r="HH6" i="1"/>
  <c r="IC66" i="1"/>
  <c r="IC67" i="1"/>
  <c r="IC68" i="1"/>
  <c r="IC69" i="1"/>
  <c r="IC70" i="1"/>
  <c r="IC71" i="1"/>
  <c r="IC72" i="1"/>
  <c r="IC73" i="1"/>
  <c r="IC74" i="1"/>
  <c r="IC75" i="1"/>
  <c r="IC76" i="1"/>
  <c r="IC77" i="1"/>
  <c r="IC78" i="1"/>
  <c r="IC65" i="1"/>
  <c r="IC61" i="1"/>
  <c r="IC58" i="1"/>
  <c r="IC57" i="1"/>
  <c r="IC55" i="1"/>
  <c r="IC54" i="1"/>
  <c r="IC53" i="1"/>
  <c r="IC51" i="1"/>
  <c r="IC50" i="1"/>
  <c r="IC48" i="1"/>
  <c r="IC47" i="1"/>
  <c r="IC45" i="1"/>
  <c r="IC44" i="1"/>
  <c r="IC42" i="1"/>
  <c r="IC41" i="1"/>
  <c r="IC39" i="1"/>
  <c r="IC38" i="1"/>
  <c r="IC35" i="1"/>
  <c r="IC36" i="1"/>
  <c r="IC34" i="1"/>
  <c r="IC24" i="1"/>
  <c r="IC25" i="1"/>
  <c r="IC26" i="1"/>
  <c r="IC27" i="1"/>
  <c r="IC28" i="1"/>
  <c r="IC29" i="1"/>
  <c r="IC30" i="1"/>
  <c r="IC31" i="1"/>
  <c r="IC32" i="1"/>
  <c r="IC23" i="1"/>
  <c r="IZ66" i="1"/>
  <c r="IZ67" i="1"/>
  <c r="IZ68" i="1"/>
  <c r="IZ69" i="1"/>
  <c r="IZ70" i="1"/>
  <c r="IZ71" i="1"/>
  <c r="IZ72" i="1"/>
  <c r="IZ73" i="1"/>
  <c r="IZ74" i="1"/>
  <c r="IZ75" i="1"/>
  <c r="IZ76" i="1"/>
  <c r="IZ77" i="1"/>
  <c r="IZ78" i="1"/>
  <c r="IZ65" i="1"/>
  <c r="IZ61" i="1"/>
  <c r="IZ58" i="1"/>
  <c r="IZ57" i="1"/>
  <c r="IZ54" i="1"/>
  <c r="IZ55" i="1"/>
  <c r="IZ53" i="1"/>
  <c r="IZ51" i="1"/>
  <c r="IZ50" i="1"/>
  <c r="IZ48" i="1"/>
  <c r="IZ47" i="1"/>
  <c r="IZ45" i="1"/>
  <c r="IZ44" i="1"/>
  <c r="IZ42" i="1"/>
  <c r="IZ41" i="1"/>
  <c r="IZ39" i="1"/>
  <c r="IZ38" i="1"/>
  <c r="IZ35" i="1"/>
  <c r="IZ36" i="1"/>
  <c r="IZ34" i="1"/>
  <c r="IZ24" i="1"/>
  <c r="IZ25" i="1"/>
  <c r="IZ26" i="1"/>
  <c r="IZ27" i="1"/>
  <c r="IZ28" i="1"/>
  <c r="IZ29" i="1"/>
  <c r="IZ30" i="1"/>
  <c r="IZ31" i="1"/>
  <c r="IZ32" i="1"/>
  <c r="IZ23" i="1"/>
  <c r="IJ20" i="1"/>
  <c r="IJ19" i="1"/>
  <c r="IJ17" i="1"/>
  <c r="IJ16" i="1"/>
  <c r="IJ14" i="1"/>
  <c r="IJ13" i="1"/>
  <c r="IJ7" i="1"/>
  <c r="IJ8" i="1"/>
  <c r="IJ9" i="1"/>
  <c r="IJ10" i="1"/>
  <c r="IJ11" i="1"/>
  <c r="IJ6" i="1"/>
  <c r="HM20" i="1"/>
  <c r="HM19" i="1"/>
  <c r="HM17" i="1"/>
  <c r="HM16" i="1"/>
  <c r="HM14" i="1"/>
  <c r="HM13" i="1"/>
  <c r="HM7" i="1"/>
  <c r="HM8" i="1"/>
  <c r="HM9" i="1"/>
  <c r="HM10" i="1"/>
  <c r="HM11" i="1"/>
  <c r="HM6" i="1"/>
  <c r="JG20" i="1"/>
  <c r="JG19" i="1"/>
  <c r="JG17" i="1"/>
  <c r="JG16" i="1"/>
  <c r="JG14" i="1"/>
  <c r="JG13" i="1"/>
  <c r="JG7" i="1"/>
  <c r="JG8" i="1"/>
  <c r="JG9" i="1"/>
  <c r="JG10" i="1"/>
  <c r="JG11" i="1"/>
  <c r="JG6" i="1"/>
  <c r="IZ20" i="1"/>
  <c r="IZ19" i="1"/>
  <c r="IZ7" i="1"/>
  <c r="IZ8" i="1"/>
  <c r="IZ9" i="1"/>
  <c r="IZ10" i="1"/>
  <c r="IZ11" i="1"/>
  <c r="IZ6" i="1"/>
  <c r="HF66" i="1"/>
  <c r="HF67" i="1"/>
  <c r="HF68" i="1"/>
  <c r="HF69" i="1"/>
  <c r="HF70" i="1"/>
  <c r="HF71" i="1"/>
  <c r="HF72" i="1"/>
  <c r="HF73" i="1"/>
  <c r="HF74" i="1"/>
  <c r="HF75" i="1"/>
  <c r="HF76" i="1"/>
  <c r="HF77" i="1"/>
  <c r="HF78" i="1"/>
  <c r="HF65" i="1"/>
  <c r="HF61" i="1"/>
  <c r="HF58" i="1"/>
  <c r="HF57" i="1"/>
  <c r="HF54" i="1"/>
  <c r="HF55" i="1"/>
  <c r="HF53" i="1"/>
  <c r="HF51" i="1"/>
  <c r="HF50" i="1"/>
  <c r="HF48" i="1"/>
  <c r="HF47" i="1"/>
  <c r="HF45" i="1"/>
  <c r="HF44" i="1"/>
  <c r="HF42" i="1"/>
  <c r="HF41" i="1"/>
  <c r="HF39" i="1"/>
  <c r="HF38" i="1"/>
  <c r="HF35" i="1"/>
  <c r="HF36" i="1"/>
  <c r="HF34" i="1"/>
  <c r="HF24" i="1"/>
  <c r="HF25" i="1"/>
  <c r="HF26" i="1"/>
  <c r="HF27" i="1"/>
  <c r="HF28" i="1"/>
  <c r="HF29" i="1"/>
  <c r="HF30" i="1"/>
  <c r="HF31" i="1"/>
  <c r="HF32" i="1"/>
  <c r="HF23" i="1"/>
  <c r="HF20" i="1"/>
  <c r="HF19" i="1"/>
  <c r="HF17" i="1"/>
  <c r="HF16" i="1"/>
  <c r="HF7" i="1"/>
  <c r="HF8" i="1"/>
  <c r="HF9" i="1"/>
  <c r="HF10" i="1"/>
  <c r="HF11" i="1"/>
  <c r="HF6" i="1"/>
  <c r="IC20" i="1"/>
  <c r="IC19" i="1"/>
  <c r="IC7" i="1"/>
  <c r="IC8" i="1"/>
  <c r="IC9" i="1"/>
  <c r="IC10" i="1"/>
  <c r="IC11" i="1"/>
  <c r="IC6" i="1"/>
  <c r="IC17" i="1"/>
  <c r="IZ17" i="1"/>
  <c r="IZ16" i="1"/>
  <c r="IZ14" i="1"/>
  <c r="IC14" i="1"/>
  <c r="HF14" i="1"/>
  <c r="HF13" i="1"/>
  <c r="IC13" i="1"/>
  <c r="IZ13" i="1"/>
  <c r="IC16" i="1"/>
  <c r="W38" i="12"/>
  <c r="E61" i="11"/>
  <c r="D61" i="11"/>
  <c r="E53" i="11"/>
  <c r="D52" i="11"/>
  <c r="D51" i="11"/>
  <c r="D50" i="11"/>
  <c r="D48" i="11"/>
  <c r="D47" i="11"/>
  <c r="D49" i="11" s="1"/>
  <c r="C52" i="11"/>
  <c r="C51" i="11"/>
  <c r="C50" i="11"/>
  <c r="C53" i="11" s="1"/>
  <c r="C48" i="11"/>
  <c r="C47" i="11"/>
  <c r="C49" i="11" s="1"/>
  <c r="C45" i="11"/>
  <c r="C44" i="11"/>
  <c r="C42" i="11"/>
  <c r="C41" i="11"/>
  <c r="C39" i="11"/>
  <c r="C38" i="11"/>
  <c r="C32" i="11"/>
  <c r="C33" i="11"/>
  <c r="C31" i="11"/>
  <c r="C34" i="11" s="1"/>
  <c r="C36" i="11"/>
  <c r="C35" i="11"/>
  <c r="D45" i="11"/>
  <c r="D44" i="11"/>
  <c r="D42" i="11"/>
  <c r="D41" i="11"/>
  <c r="D43" i="11" s="1"/>
  <c r="D36" i="11"/>
  <c r="D35" i="11"/>
  <c r="D76" i="11"/>
  <c r="E76" i="11"/>
  <c r="F76" i="11"/>
  <c r="C76" i="11"/>
  <c r="F61" i="11"/>
  <c r="C61" i="11"/>
  <c r="E56" i="11"/>
  <c r="F56" i="11"/>
  <c r="F53" i="11"/>
  <c r="E49" i="11"/>
  <c r="F49" i="11"/>
  <c r="E46" i="11"/>
  <c r="F46" i="11"/>
  <c r="E43" i="11"/>
  <c r="F43" i="11"/>
  <c r="F30" i="11"/>
  <c r="F34" i="11"/>
  <c r="F37" i="11"/>
  <c r="F40" i="11"/>
  <c r="E40" i="11"/>
  <c r="E37" i="11"/>
  <c r="E34" i="11"/>
  <c r="E30" i="11"/>
  <c r="D39" i="11"/>
  <c r="D38" i="11"/>
  <c r="D32" i="11"/>
  <c r="D33" i="11"/>
  <c r="D31" i="11"/>
  <c r="H34" i="11"/>
  <c r="D19" i="12"/>
  <c r="D16" i="12"/>
  <c r="D13" i="12"/>
  <c r="D10" i="12"/>
  <c r="K19" i="11"/>
  <c r="E9" i="11"/>
  <c r="H54" i="11"/>
  <c r="C54" i="11" s="1"/>
  <c r="H55" i="11"/>
  <c r="H56" i="11" s="1"/>
  <c r="C55" i="11"/>
  <c r="H29" i="11"/>
  <c r="C29" i="11" s="1"/>
  <c r="H28" i="11"/>
  <c r="C28" i="11" s="1"/>
  <c r="H27" i="11"/>
  <c r="C27" i="11" s="1"/>
  <c r="H26" i="11"/>
  <c r="C26" i="11" s="1"/>
  <c r="H25" i="11"/>
  <c r="C25" i="11" s="1"/>
  <c r="H24" i="11"/>
  <c r="C24" i="11" s="1"/>
  <c r="H23" i="11"/>
  <c r="C23" i="11" s="1"/>
  <c r="H22" i="11"/>
  <c r="C22" i="11" s="1"/>
  <c r="H21" i="11"/>
  <c r="C21" i="11" s="1"/>
  <c r="H20" i="11"/>
  <c r="C20" i="11" s="1"/>
  <c r="J18" i="12"/>
  <c r="J17" i="12"/>
  <c r="J12" i="12"/>
  <c r="J11" i="12"/>
  <c r="J15" i="12"/>
  <c r="J14" i="12"/>
  <c r="J5" i="12"/>
  <c r="J6" i="12"/>
  <c r="J7" i="12"/>
  <c r="J8" i="12"/>
  <c r="J9" i="12"/>
  <c r="J4" i="12"/>
  <c r="G18" i="11"/>
  <c r="H17" i="11"/>
  <c r="D17" i="11" s="1"/>
  <c r="H16" i="11"/>
  <c r="D16" i="11" s="1"/>
  <c r="H14" i="11"/>
  <c r="D14" i="11" s="1"/>
  <c r="H13" i="11"/>
  <c r="D13" i="11" s="1"/>
  <c r="D15" i="11" s="1"/>
  <c r="H11" i="11"/>
  <c r="D11" i="11" s="1"/>
  <c r="H10" i="11"/>
  <c r="D10" i="11" s="1"/>
  <c r="H4" i="11"/>
  <c r="D4" i="11" s="1"/>
  <c r="H6" i="11"/>
  <c r="F7" i="12" s="1"/>
  <c r="Z7" i="12" s="1"/>
  <c r="H7" i="11"/>
  <c r="C7" i="11" s="1"/>
  <c r="H8" i="11"/>
  <c r="C8" i="11" s="1"/>
  <c r="H3" i="11"/>
  <c r="D3" i="11" s="1"/>
  <c r="W77" i="12"/>
  <c r="W41" i="12"/>
  <c r="W47" i="12"/>
  <c r="W50" i="12"/>
  <c r="W61" i="12"/>
  <c r="W57" i="12"/>
  <c r="W54" i="12"/>
  <c r="W35" i="12"/>
  <c r="W31" i="12"/>
  <c r="AD10" i="12"/>
  <c r="W19" i="12"/>
  <c r="W16" i="12"/>
  <c r="W13" i="12"/>
  <c r="W10" i="12"/>
  <c r="W20" i="12" s="1"/>
  <c r="L11" i="12" s="1"/>
  <c r="AD77" i="12"/>
  <c r="AC76" i="12"/>
  <c r="R76" i="12"/>
  <c r="N76" i="12"/>
  <c r="J76" i="12"/>
  <c r="F76" i="12"/>
  <c r="D76" i="12"/>
  <c r="AC75" i="12"/>
  <c r="R75" i="12"/>
  <c r="N75" i="12"/>
  <c r="J75" i="12"/>
  <c r="F75" i="12"/>
  <c r="D75" i="12"/>
  <c r="Z75" i="12" s="1"/>
  <c r="AC74" i="12"/>
  <c r="R74" i="12"/>
  <c r="N74" i="12"/>
  <c r="J74" i="12"/>
  <c r="F74" i="12"/>
  <c r="D74" i="12"/>
  <c r="AC73" i="12"/>
  <c r="R73" i="12"/>
  <c r="N73" i="12"/>
  <c r="J73" i="12"/>
  <c r="F73" i="12"/>
  <c r="D73" i="12"/>
  <c r="Z73" i="12" s="1"/>
  <c r="AC72" i="12"/>
  <c r="R72" i="12"/>
  <c r="N72" i="12"/>
  <c r="J72" i="12"/>
  <c r="F72" i="12"/>
  <c r="D72" i="12"/>
  <c r="AC71" i="12"/>
  <c r="R71" i="12"/>
  <c r="N71" i="12"/>
  <c r="J71" i="12"/>
  <c r="F71" i="12"/>
  <c r="D71" i="12"/>
  <c r="Z71" i="12" s="1"/>
  <c r="AC70" i="12"/>
  <c r="R70" i="12"/>
  <c r="N70" i="12"/>
  <c r="J70" i="12"/>
  <c r="F70" i="12"/>
  <c r="D70" i="12"/>
  <c r="AC69" i="12"/>
  <c r="R69" i="12"/>
  <c r="N69" i="12"/>
  <c r="J69" i="12"/>
  <c r="F69" i="12"/>
  <c r="D69" i="12"/>
  <c r="Z69" i="12" s="1"/>
  <c r="AC68" i="12"/>
  <c r="R68" i="12"/>
  <c r="N68" i="12"/>
  <c r="J68" i="12"/>
  <c r="F68" i="12"/>
  <c r="D68" i="12"/>
  <c r="AC67" i="12"/>
  <c r="R67" i="12"/>
  <c r="N67" i="12"/>
  <c r="J67" i="12"/>
  <c r="F67" i="12"/>
  <c r="D67" i="12"/>
  <c r="Z67" i="12" s="1"/>
  <c r="AC66" i="12"/>
  <c r="R66" i="12"/>
  <c r="N66" i="12"/>
  <c r="J66" i="12"/>
  <c r="F66" i="12"/>
  <c r="D66" i="12"/>
  <c r="AC65" i="12"/>
  <c r="R65" i="12"/>
  <c r="N65" i="12"/>
  <c r="J65" i="12"/>
  <c r="F65" i="12"/>
  <c r="D65" i="12"/>
  <c r="Z65" i="12" s="1"/>
  <c r="AC64" i="12"/>
  <c r="R64" i="12"/>
  <c r="N64" i="12"/>
  <c r="J64" i="12"/>
  <c r="F64" i="12"/>
  <c r="D64" i="12"/>
  <c r="AC63" i="12"/>
  <c r="R63" i="12"/>
  <c r="N63" i="12"/>
  <c r="J63" i="12"/>
  <c r="F63" i="12"/>
  <c r="D63" i="12"/>
  <c r="Z63" i="12" s="1"/>
  <c r="AD62" i="12"/>
  <c r="AC61" i="12"/>
  <c r="R61" i="12"/>
  <c r="J61" i="12"/>
  <c r="AC60" i="12"/>
  <c r="R60" i="12"/>
  <c r="AC59" i="12"/>
  <c r="R59" i="12"/>
  <c r="AC58" i="12"/>
  <c r="R58" i="12"/>
  <c r="AD57" i="12"/>
  <c r="AC56" i="12"/>
  <c r="R56" i="12"/>
  <c r="N56" i="12"/>
  <c r="J56" i="12"/>
  <c r="E56" i="12"/>
  <c r="D56" i="12"/>
  <c r="AC55" i="12"/>
  <c r="R55" i="12"/>
  <c r="N55" i="12"/>
  <c r="J55" i="12"/>
  <c r="E55" i="12"/>
  <c r="E57" i="12" s="1"/>
  <c r="D55" i="12"/>
  <c r="Z55" i="12" s="1"/>
  <c r="AD54" i="12"/>
  <c r="AC53" i="12"/>
  <c r="R53" i="12"/>
  <c r="N53" i="12"/>
  <c r="J53" i="12"/>
  <c r="F53" i="12"/>
  <c r="E53" i="12"/>
  <c r="D53" i="12"/>
  <c r="C53" i="12"/>
  <c r="AC52" i="12"/>
  <c r="R52" i="12"/>
  <c r="N52" i="12"/>
  <c r="J52" i="12"/>
  <c r="F52" i="12"/>
  <c r="E52" i="12"/>
  <c r="D52" i="12"/>
  <c r="C52" i="12"/>
  <c r="AC51" i="12"/>
  <c r="R51" i="12"/>
  <c r="N51" i="12"/>
  <c r="J51" i="12"/>
  <c r="F51" i="12"/>
  <c r="E51" i="12"/>
  <c r="D51" i="12"/>
  <c r="Z51" i="12" s="1"/>
  <c r="C51" i="12"/>
  <c r="AD50" i="12"/>
  <c r="AC49" i="12"/>
  <c r="R49" i="12"/>
  <c r="N49" i="12"/>
  <c r="J49" i="12"/>
  <c r="F49" i="12"/>
  <c r="E49" i="12"/>
  <c r="D49" i="12"/>
  <c r="Z49" i="12" s="1"/>
  <c r="C49" i="12"/>
  <c r="AC48" i="12"/>
  <c r="R48" i="12"/>
  <c r="N48" i="12"/>
  <c r="J48" i="12"/>
  <c r="F48" i="12"/>
  <c r="E48" i="12"/>
  <c r="D48" i="12"/>
  <c r="C48" i="12"/>
  <c r="AD47" i="12"/>
  <c r="AC46" i="12"/>
  <c r="R46" i="12"/>
  <c r="N46" i="12"/>
  <c r="J46" i="12"/>
  <c r="F46" i="12"/>
  <c r="E46" i="12"/>
  <c r="D46" i="12"/>
  <c r="C46" i="12"/>
  <c r="AC45" i="12"/>
  <c r="R45" i="12"/>
  <c r="N45" i="12"/>
  <c r="J45" i="12"/>
  <c r="F45" i="12"/>
  <c r="E45" i="12"/>
  <c r="D45" i="12"/>
  <c r="Z45" i="12" s="1"/>
  <c r="C45" i="12"/>
  <c r="AD44" i="12"/>
  <c r="AC43" i="12"/>
  <c r="R43" i="12"/>
  <c r="N43" i="12"/>
  <c r="J43" i="12"/>
  <c r="J44" i="12" s="1"/>
  <c r="F43" i="12"/>
  <c r="E43" i="12"/>
  <c r="D43" i="12"/>
  <c r="C43" i="12"/>
  <c r="AC42" i="12"/>
  <c r="R42" i="12"/>
  <c r="N42" i="12"/>
  <c r="J42" i="12"/>
  <c r="F42" i="12"/>
  <c r="E42" i="12"/>
  <c r="D42" i="12"/>
  <c r="C42" i="12"/>
  <c r="AD41" i="12"/>
  <c r="AC40" i="12"/>
  <c r="R40" i="12"/>
  <c r="N40" i="12"/>
  <c r="J40" i="12"/>
  <c r="F40" i="12"/>
  <c r="E40" i="12"/>
  <c r="D40" i="12"/>
  <c r="Z40" i="12" s="1"/>
  <c r="C40" i="12"/>
  <c r="AC39" i="12"/>
  <c r="R39" i="12"/>
  <c r="N39" i="12"/>
  <c r="J39" i="12"/>
  <c r="F39" i="12"/>
  <c r="E39" i="12"/>
  <c r="D39" i="12"/>
  <c r="C39" i="12"/>
  <c r="AD38" i="12"/>
  <c r="AC37" i="12"/>
  <c r="R37" i="12"/>
  <c r="N37" i="12"/>
  <c r="J37" i="12"/>
  <c r="F37" i="12"/>
  <c r="E37" i="12"/>
  <c r="D37" i="12"/>
  <c r="AC36" i="12"/>
  <c r="R36" i="12"/>
  <c r="N36" i="12"/>
  <c r="J36" i="12"/>
  <c r="F36" i="12"/>
  <c r="E36" i="12"/>
  <c r="E38" i="12" s="1"/>
  <c r="D36" i="12"/>
  <c r="Z36" i="12" s="1"/>
  <c r="C36" i="12"/>
  <c r="AD35" i="12"/>
  <c r="AC34" i="12"/>
  <c r="R34" i="12"/>
  <c r="N34" i="12"/>
  <c r="J34" i="12"/>
  <c r="F34" i="12"/>
  <c r="E34" i="12"/>
  <c r="D34" i="12"/>
  <c r="Z34" i="12" s="1"/>
  <c r="C34" i="12"/>
  <c r="AC33" i="12"/>
  <c r="R33" i="12"/>
  <c r="N33" i="12"/>
  <c r="J33" i="12"/>
  <c r="F33" i="12"/>
  <c r="E33" i="12"/>
  <c r="D33" i="12"/>
  <c r="C33" i="12"/>
  <c r="AC32" i="12"/>
  <c r="R32" i="12"/>
  <c r="N32" i="12"/>
  <c r="J32" i="12"/>
  <c r="F32" i="12"/>
  <c r="E32" i="12"/>
  <c r="E35" i="12" s="1"/>
  <c r="D32" i="12"/>
  <c r="Z32" i="12" s="1"/>
  <c r="C32" i="12"/>
  <c r="AD31" i="12"/>
  <c r="AC30" i="12"/>
  <c r="R30" i="12"/>
  <c r="N30" i="12"/>
  <c r="J30" i="12"/>
  <c r="Z30" i="12"/>
  <c r="AC29" i="12"/>
  <c r="R29" i="12"/>
  <c r="N29" i="12"/>
  <c r="J29" i="12"/>
  <c r="Z29" i="12"/>
  <c r="AC28" i="12"/>
  <c r="R28" i="12"/>
  <c r="Z28" i="12" s="1"/>
  <c r="N28" i="12"/>
  <c r="J28" i="12"/>
  <c r="AC27" i="12"/>
  <c r="R27" i="12"/>
  <c r="N27" i="12"/>
  <c r="J27" i="12"/>
  <c r="Z27" i="12"/>
  <c r="AC26" i="12"/>
  <c r="R26" i="12"/>
  <c r="N26" i="12"/>
  <c r="J26" i="12"/>
  <c r="Z26" i="12"/>
  <c r="AC25" i="12"/>
  <c r="R25" i="12"/>
  <c r="N25" i="12"/>
  <c r="J25" i="12"/>
  <c r="Z25" i="12"/>
  <c r="AC24" i="12"/>
  <c r="R24" i="12"/>
  <c r="N24" i="12"/>
  <c r="J24" i="12"/>
  <c r="Z24" i="12"/>
  <c r="AC23" i="12"/>
  <c r="R23" i="12"/>
  <c r="N23" i="12"/>
  <c r="J23" i="12"/>
  <c r="Z23" i="12"/>
  <c r="AC22" i="12"/>
  <c r="R22" i="12"/>
  <c r="N22" i="12"/>
  <c r="J22" i="12"/>
  <c r="Z22" i="12"/>
  <c r="AC21" i="12"/>
  <c r="R21" i="12"/>
  <c r="Z21" i="12" s="1"/>
  <c r="N21" i="12"/>
  <c r="J21" i="12"/>
  <c r="E31" i="12"/>
  <c r="AD19" i="12"/>
  <c r="AC18" i="12"/>
  <c r="N18" i="12"/>
  <c r="E18" i="12"/>
  <c r="AC17" i="12"/>
  <c r="N17" i="12"/>
  <c r="E17" i="12"/>
  <c r="E19" i="12" s="1"/>
  <c r="AD16" i="12"/>
  <c r="AC15" i="12"/>
  <c r="N15" i="12"/>
  <c r="E15" i="12"/>
  <c r="AC14" i="12"/>
  <c r="N14" i="12"/>
  <c r="E14" i="12"/>
  <c r="AD13" i="12"/>
  <c r="AC12" i="12"/>
  <c r="N12" i="12"/>
  <c r="E12" i="12"/>
  <c r="AC11" i="12"/>
  <c r="N11" i="12"/>
  <c r="E11" i="12"/>
  <c r="E13" i="12" s="1"/>
  <c r="AC9" i="12"/>
  <c r="N9" i="12"/>
  <c r="E9" i="12"/>
  <c r="AC8" i="12"/>
  <c r="N8" i="12"/>
  <c r="E8" i="12"/>
  <c r="AC7" i="12"/>
  <c r="N7" i="12"/>
  <c r="E7" i="12"/>
  <c r="AC6" i="12"/>
  <c r="N6" i="12"/>
  <c r="E6" i="12"/>
  <c r="AC5" i="12"/>
  <c r="N5" i="12"/>
  <c r="E5" i="12"/>
  <c r="AC4" i="12"/>
  <c r="N4" i="12"/>
  <c r="E4" i="12"/>
  <c r="B2" i="12"/>
  <c r="G56" i="11"/>
  <c r="G30" i="11"/>
  <c r="G15" i="11"/>
  <c r="G12" i="11"/>
  <c r="G9" i="11"/>
  <c r="EK66" i="1"/>
  <c r="EK67" i="1"/>
  <c r="EK68" i="1"/>
  <c r="EK69" i="1"/>
  <c r="EK79" i="1" s="1"/>
  <c r="EK70" i="1"/>
  <c r="EK71" i="1"/>
  <c r="EK72" i="1"/>
  <c r="EK73" i="1"/>
  <c r="EK74" i="1"/>
  <c r="EK75" i="1"/>
  <c r="EK76" i="1"/>
  <c r="EK77" i="1"/>
  <c r="C75" i="8" s="1"/>
  <c r="EK78" i="1"/>
  <c r="EK65" i="1"/>
  <c r="DN66" i="1"/>
  <c r="DN67" i="1"/>
  <c r="DN68" i="1"/>
  <c r="DN69" i="1"/>
  <c r="DN70" i="1"/>
  <c r="DN71" i="1"/>
  <c r="DN72" i="1"/>
  <c r="DN79" i="1" s="1"/>
  <c r="DN73" i="1"/>
  <c r="DN74" i="1"/>
  <c r="C72" i="8" s="1"/>
  <c r="DN75" i="1"/>
  <c r="DN76" i="1"/>
  <c r="DN77" i="1"/>
  <c r="DN78" i="1"/>
  <c r="DN65" i="1"/>
  <c r="CQ66" i="1"/>
  <c r="CQ67" i="1"/>
  <c r="CQ68" i="1"/>
  <c r="CQ69" i="1"/>
  <c r="CQ70" i="1"/>
  <c r="CQ71" i="1"/>
  <c r="CQ72" i="1"/>
  <c r="C70" i="8" s="1"/>
  <c r="CQ73" i="1"/>
  <c r="C71" i="8" s="1"/>
  <c r="CQ74" i="1"/>
  <c r="CQ75" i="1"/>
  <c r="CQ76" i="1"/>
  <c r="CQ77" i="1"/>
  <c r="CQ78" i="1"/>
  <c r="CQ65" i="1"/>
  <c r="CQ79" i="1" s="1"/>
  <c r="BT66" i="1"/>
  <c r="BT67" i="1"/>
  <c r="BT68" i="1"/>
  <c r="BT69" i="1"/>
  <c r="BT70" i="1"/>
  <c r="BT71" i="1"/>
  <c r="C69" i="8" s="1"/>
  <c r="BT72" i="1"/>
  <c r="BT73" i="1"/>
  <c r="BT74" i="1"/>
  <c r="BT75" i="1"/>
  <c r="BT76" i="1"/>
  <c r="BT77" i="1"/>
  <c r="BT78" i="1"/>
  <c r="BT65" i="1"/>
  <c r="BT79" i="1" s="1"/>
  <c r="AW66" i="1"/>
  <c r="AW67" i="1"/>
  <c r="AW68" i="1"/>
  <c r="AW69" i="1"/>
  <c r="AW79" i="1" s="1"/>
  <c r="AW70" i="1"/>
  <c r="AW71" i="1"/>
  <c r="AW72" i="1"/>
  <c r="AW73" i="1"/>
  <c r="AW74" i="1"/>
  <c r="AW75" i="1"/>
  <c r="AW76" i="1"/>
  <c r="AW77" i="1"/>
  <c r="AW78" i="1"/>
  <c r="AW65" i="1"/>
  <c r="Z75" i="1"/>
  <c r="C73" i="8" s="1"/>
  <c r="Z76" i="1"/>
  <c r="C74" i="8" s="1"/>
  <c r="Z77" i="1"/>
  <c r="Z78" i="1"/>
  <c r="Z71" i="1"/>
  <c r="Z72" i="1"/>
  <c r="Z73" i="1"/>
  <c r="Z74" i="1"/>
  <c r="Z66" i="1"/>
  <c r="Z67" i="1"/>
  <c r="Z68" i="1"/>
  <c r="Z69" i="1"/>
  <c r="Z70" i="1"/>
  <c r="Z65" i="1"/>
  <c r="Z79" i="1" s="1"/>
  <c r="C72" i="1"/>
  <c r="C73" i="1"/>
  <c r="C74" i="1"/>
  <c r="C75" i="1"/>
  <c r="C76" i="1"/>
  <c r="C77" i="1"/>
  <c r="C78" i="1"/>
  <c r="C66" i="1"/>
  <c r="C67" i="1"/>
  <c r="C68" i="1"/>
  <c r="C69" i="1"/>
  <c r="C67" i="8" s="1"/>
  <c r="C70" i="1"/>
  <c r="C79" i="1" s="1"/>
  <c r="C71" i="1"/>
  <c r="C65" i="1"/>
  <c r="C63" i="8" s="1"/>
  <c r="IV66" i="1"/>
  <c r="IV67" i="1"/>
  <c r="IV68" i="1"/>
  <c r="IV69" i="1"/>
  <c r="IV70" i="1"/>
  <c r="IV71" i="1"/>
  <c r="IV72" i="1"/>
  <c r="IV73" i="1"/>
  <c r="IV74" i="1"/>
  <c r="IV75" i="1"/>
  <c r="IV76" i="1"/>
  <c r="IV77" i="1"/>
  <c r="IV78" i="1"/>
  <c r="IV65" i="1"/>
  <c r="IV79" i="1" s="1"/>
  <c r="HY74" i="1"/>
  <c r="HY75" i="1"/>
  <c r="HY76" i="1"/>
  <c r="HY77" i="1"/>
  <c r="HY78" i="1"/>
  <c r="HY69" i="1"/>
  <c r="HY79" i="1" s="1"/>
  <c r="HY70" i="1"/>
  <c r="HY71" i="1"/>
  <c r="HY72" i="1"/>
  <c r="HY73" i="1"/>
  <c r="HY66" i="1"/>
  <c r="HY67" i="1"/>
  <c r="HY68" i="1"/>
  <c r="HY65" i="1"/>
  <c r="HB76" i="1"/>
  <c r="HB77" i="1"/>
  <c r="HB78" i="1"/>
  <c r="HB73" i="1"/>
  <c r="HB74" i="1"/>
  <c r="HB75" i="1"/>
  <c r="HB72" i="1"/>
  <c r="HB71" i="1"/>
  <c r="HB70" i="1"/>
  <c r="HB66" i="1"/>
  <c r="HB67" i="1"/>
  <c r="HB68" i="1"/>
  <c r="HB69" i="1"/>
  <c r="HB65" i="1"/>
  <c r="GE78" i="1"/>
  <c r="GE77" i="1"/>
  <c r="GE76" i="1"/>
  <c r="GE75" i="1"/>
  <c r="GE74" i="1"/>
  <c r="GE73" i="1"/>
  <c r="GE72" i="1"/>
  <c r="GE71" i="1"/>
  <c r="GE70" i="1"/>
  <c r="GE69" i="1"/>
  <c r="GE68" i="1"/>
  <c r="GE67" i="1"/>
  <c r="GE66" i="1"/>
  <c r="GE65" i="1"/>
  <c r="GE79" i="1" s="1"/>
  <c r="FH74" i="1"/>
  <c r="FH75" i="1"/>
  <c r="FH76" i="1"/>
  <c r="FH77" i="1"/>
  <c r="FH78" i="1"/>
  <c r="FH70" i="1"/>
  <c r="FH71" i="1"/>
  <c r="FH72" i="1"/>
  <c r="FH73" i="1"/>
  <c r="FH66" i="1"/>
  <c r="FH67" i="1"/>
  <c r="FH68" i="1"/>
  <c r="FH69" i="1"/>
  <c r="FH65" i="1"/>
  <c r="FH79" i="1" s="1"/>
  <c r="L4" i="8"/>
  <c r="GE39" i="1"/>
  <c r="FH39" i="1"/>
  <c r="R64" i="8"/>
  <c r="R65" i="8"/>
  <c r="R66" i="8"/>
  <c r="R67" i="8"/>
  <c r="R68" i="8"/>
  <c r="R69" i="8"/>
  <c r="R70" i="8"/>
  <c r="R71" i="8"/>
  <c r="R72" i="8"/>
  <c r="R73" i="8"/>
  <c r="R74" i="8"/>
  <c r="R75" i="8"/>
  <c r="R76" i="8"/>
  <c r="R63" i="8"/>
  <c r="R59" i="8"/>
  <c r="R60" i="8"/>
  <c r="R61" i="8"/>
  <c r="R58" i="8"/>
  <c r="R62" i="8" s="1"/>
  <c r="R56" i="8"/>
  <c r="R55" i="8"/>
  <c r="R52" i="8"/>
  <c r="R53" i="8"/>
  <c r="R51" i="8"/>
  <c r="R49" i="8"/>
  <c r="R48" i="8"/>
  <c r="R46" i="8"/>
  <c r="R45" i="8"/>
  <c r="R43" i="8"/>
  <c r="R42" i="8"/>
  <c r="R40" i="8"/>
  <c r="R39" i="8"/>
  <c r="R41" i="8" s="1"/>
  <c r="R37" i="8"/>
  <c r="R36" i="8"/>
  <c r="R33" i="8"/>
  <c r="R34" i="8"/>
  <c r="R32" i="8"/>
  <c r="R26" i="8"/>
  <c r="R27" i="8"/>
  <c r="R28" i="8"/>
  <c r="R29" i="8"/>
  <c r="R30" i="8"/>
  <c r="R22" i="8"/>
  <c r="R23" i="8"/>
  <c r="R24" i="8"/>
  <c r="R25" i="8"/>
  <c r="R21" i="8"/>
  <c r="R18" i="8"/>
  <c r="R17" i="8"/>
  <c r="R15" i="8"/>
  <c r="R14" i="8"/>
  <c r="R12" i="8"/>
  <c r="R11" i="8"/>
  <c r="R9" i="8"/>
  <c r="R8" i="8"/>
  <c r="R7" i="8"/>
  <c r="R6" i="8"/>
  <c r="R5" i="8"/>
  <c r="R4" i="8"/>
  <c r="D43" i="8"/>
  <c r="HZ63" i="1"/>
  <c r="HZ62" i="1"/>
  <c r="HZ61" i="1"/>
  <c r="IK61" i="1" s="1"/>
  <c r="D4" i="8"/>
  <c r="D5" i="8"/>
  <c r="D9" i="8"/>
  <c r="D11" i="8"/>
  <c r="D14" i="8"/>
  <c r="D16" i="8" s="1"/>
  <c r="D15" i="8"/>
  <c r="S78" i="1"/>
  <c r="S77" i="1"/>
  <c r="S76" i="1"/>
  <c r="S75" i="1"/>
  <c r="S74" i="1"/>
  <c r="S73" i="1"/>
  <c r="S72" i="1"/>
  <c r="S71" i="1"/>
  <c r="S70" i="1"/>
  <c r="S69" i="1"/>
  <c r="S68" i="1"/>
  <c r="S67" i="1"/>
  <c r="S66" i="1"/>
  <c r="S65" i="1"/>
  <c r="S58" i="1"/>
  <c r="S57" i="1"/>
  <c r="S59" i="1" s="1"/>
  <c r="S55" i="1"/>
  <c r="S54" i="1"/>
  <c r="S53" i="1"/>
  <c r="S56" i="1" s="1"/>
  <c r="S51" i="1"/>
  <c r="S50" i="1"/>
  <c r="S52" i="1" s="1"/>
  <c r="S48" i="1"/>
  <c r="S47" i="1"/>
  <c r="S49" i="1" s="1"/>
  <c r="S45" i="1"/>
  <c r="S44" i="1"/>
  <c r="S42" i="1"/>
  <c r="S41" i="1"/>
  <c r="S39" i="1"/>
  <c r="S38" i="1"/>
  <c r="S40" i="1" s="1"/>
  <c r="S36" i="1"/>
  <c r="S35" i="1"/>
  <c r="S34" i="1"/>
  <c r="S37" i="1" s="1"/>
  <c r="S32" i="1"/>
  <c r="S31" i="1"/>
  <c r="S30" i="1"/>
  <c r="S29" i="1"/>
  <c r="S28" i="1"/>
  <c r="S27" i="1"/>
  <c r="S26" i="1"/>
  <c r="S25" i="1"/>
  <c r="S24" i="1"/>
  <c r="S23" i="1"/>
  <c r="S20" i="1"/>
  <c r="S19" i="1"/>
  <c r="S21" i="1" s="1"/>
  <c r="S17" i="1"/>
  <c r="S16" i="1"/>
  <c r="S18" i="1" s="1"/>
  <c r="S14" i="1"/>
  <c r="S13" i="1"/>
  <c r="S15" i="1" s="1"/>
  <c r="S11" i="1"/>
  <c r="S10" i="1"/>
  <c r="S9" i="1"/>
  <c r="S8" i="1"/>
  <c r="S7" i="1"/>
  <c r="S6" i="1"/>
  <c r="S12" i="1" s="1"/>
  <c r="AP78" i="1"/>
  <c r="AP77" i="1"/>
  <c r="AP76" i="1"/>
  <c r="AP75" i="1"/>
  <c r="AP74" i="1"/>
  <c r="AP73" i="1"/>
  <c r="AP72" i="1"/>
  <c r="AP71" i="1"/>
  <c r="AP70" i="1"/>
  <c r="AP69" i="1"/>
  <c r="AP68" i="1"/>
  <c r="AP67" i="1"/>
  <c r="AP66" i="1"/>
  <c r="AP65" i="1"/>
  <c r="AP58" i="1"/>
  <c r="AP57" i="1"/>
  <c r="AP59" i="1" s="1"/>
  <c r="AP55" i="1"/>
  <c r="AP54" i="1"/>
  <c r="AP53" i="1"/>
  <c r="AP51" i="1"/>
  <c r="AP50" i="1"/>
  <c r="AP48" i="1"/>
  <c r="AP47" i="1"/>
  <c r="AP49" i="1" s="1"/>
  <c r="AP45" i="1"/>
  <c r="AP44" i="1"/>
  <c r="AP46" i="1" s="1"/>
  <c r="AP42" i="1"/>
  <c r="AP41" i="1"/>
  <c r="AP43" i="1" s="1"/>
  <c r="AP39" i="1"/>
  <c r="AP38" i="1"/>
  <c r="AP40" i="1" s="1"/>
  <c r="AP36" i="1"/>
  <c r="AP35" i="1"/>
  <c r="AP34" i="1"/>
  <c r="AP32" i="1"/>
  <c r="AP31" i="1"/>
  <c r="AP30" i="1"/>
  <c r="AP29" i="1"/>
  <c r="AP28" i="1"/>
  <c r="AP27" i="1"/>
  <c r="AP26" i="1"/>
  <c r="AP25" i="1"/>
  <c r="AP24" i="1"/>
  <c r="AP23" i="1"/>
  <c r="AP33" i="1" s="1"/>
  <c r="AP20" i="1"/>
  <c r="AP19" i="1"/>
  <c r="AP21" i="1" s="1"/>
  <c r="AP17" i="1"/>
  <c r="AP16" i="1"/>
  <c r="AP18" i="1" s="1"/>
  <c r="AP14" i="1"/>
  <c r="AP13" i="1"/>
  <c r="AP15" i="1" s="1"/>
  <c r="AP11" i="1"/>
  <c r="AP10" i="1"/>
  <c r="AP9" i="1"/>
  <c r="AP8" i="1"/>
  <c r="AP7" i="1"/>
  <c r="AP6" i="1"/>
  <c r="BM58" i="1"/>
  <c r="BM57" i="1"/>
  <c r="BM59" i="1" s="1"/>
  <c r="BM55" i="1"/>
  <c r="BM54" i="1"/>
  <c r="BM53" i="1"/>
  <c r="BM56" i="1" s="1"/>
  <c r="BM51" i="1"/>
  <c r="BM50" i="1"/>
  <c r="BM52" i="1" s="1"/>
  <c r="BM48" i="1"/>
  <c r="BM47" i="1"/>
  <c r="BM49" i="1" s="1"/>
  <c r="BM45" i="1"/>
  <c r="BM44" i="1"/>
  <c r="BM46" i="1" s="1"/>
  <c r="BM42" i="1"/>
  <c r="BM41" i="1"/>
  <c r="BM39" i="1"/>
  <c r="BM38" i="1"/>
  <c r="BM36" i="1"/>
  <c r="BM35" i="1"/>
  <c r="BM34" i="1"/>
  <c r="BM37" i="1" s="1"/>
  <c r="BM32" i="1"/>
  <c r="BM31" i="1"/>
  <c r="BM30" i="1"/>
  <c r="BM29" i="1"/>
  <c r="BM28" i="1"/>
  <c r="BM27" i="1"/>
  <c r="BM26" i="1"/>
  <c r="BM25" i="1"/>
  <c r="BM24" i="1"/>
  <c r="BM23" i="1"/>
  <c r="BM20" i="1"/>
  <c r="BM19" i="1"/>
  <c r="BM21" i="1" s="1"/>
  <c r="BM17" i="1"/>
  <c r="BM16" i="1"/>
  <c r="BM18" i="1" s="1"/>
  <c r="BM14" i="1"/>
  <c r="BM13" i="1"/>
  <c r="BM15" i="1" s="1"/>
  <c r="BM11" i="1"/>
  <c r="BM10" i="1"/>
  <c r="BM9" i="1"/>
  <c r="BM8" i="1"/>
  <c r="BM7" i="1"/>
  <c r="BM6" i="1"/>
  <c r="BM12" i="1" s="1"/>
  <c r="CJ58" i="1"/>
  <c r="CJ57" i="1"/>
  <c r="CJ59" i="1" s="1"/>
  <c r="CJ55" i="1"/>
  <c r="CJ54" i="1"/>
  <c r="CJ53" i="1"/>
  <c r="CJ56" i="1" s="1"/>
  <c r="CJ51" i="1"/>
  <c r="CJ50" i="1"/>
  <c r="CJ52" i="1" s="1"/>
  <c r="CJ48" i="1"/>
  <c r="CJ47" i="1"/>
  <c r="CJ45" i="1"/>
  <c r="CJ44" i="1"/>
  <c r="CJ42" i="1"/>
  <c r="CJ41" i="1"/>
  <c r="CJ43" i="1" s="1"/>
  <c r="CJ39" i="1"/>
  <c r="CJ38" i="1"/>
  <c r="CJ40" i="1" s="1"/>
  <c r="CJ36" i="1"/>
  <c r="CJ35" i="1"/>
  <c r="CJ34" i="1"/>
  <c r="CJ37" i="1" s="1"/>
  <c r="CJ32" i="1"/>
  <c r="CJ31" i="1"/>
  <c r="CJ30" i="1"/>
  <c r="CJ29" i="1"/>
  <c r="CJ28" i="1"/>
  <c r="CJ27" i="1"/>
  <c r="CJ26" i="1"/>
  <c r="CJ25" i="1"/>
  <c r="CJ24" i="1"/>
  <c r="CJ23" i="1"/>
  <c r="CJ20" i="1"/>
  <c r="CJ19" i="1"/>
  <c r="CJ21" i="1" s="1"/>
  <c r="CJ17" i="1"/>
  <c r="CJ16" i="1"/>
  <c r="CJ18" i="1" s="1"/>
  <c r="CJ14" i="1"/>
  <c r="CJ13" i="1"/>
  <c r="CJ15" i="1" s="1"/>
  <c r="CJ11" i="1"/>
  <c r="CJ10" i="1"/>
  <c r="CJ9" i="1"/>
  <c r="CJ8" i="1"/>
  <c r="CJ7" i="1"/>
  <c r="CJ6" i="1"/>
  <c r="CJ12" i="1" s="1"/>
  <c r="DG78" i="1"/>
  <c r="DG77" i="1"/>
  <c r="DG76" i="1"/>
  <c r="DG75" i="1"/>
  <c r="DG74" i="1"/>
  <c r="DG73" i="1"/>
  <c r="DG72" i="1"/>
  <c r="DG71" i="1"/>
  <c r="DG70" i="1"/>
  <c r="DG69" i="1"/>
  <c r="DG68" i="1"/>
  <c r="DG67" i="1"/>
  <c r="DG66" i="1"/>
  <c r="DG65" i="1"/>
  <c r="DG58" i="1"/>
  <c r="DG57" i="1"/>
  <c r="DG59" i="1" s="1"/>
  <c r="DG55" i="1"/>
  <c r="DG54" i="1"/>
  <c r="DG53" i="1"/>
  <c r="DG51" i="1"/>
  <c r="DG50" i="1"/>
  <c r="DG52" i="1" s="1"/>
  <c r="DG48" i="1"/>
  <c r="DG47" i="1"/>
  <c r="DG49" i="1" s="1"/>
  <c r="DG45" i="1"/>
  <c r="DG44" i="1"/>
  <c r="DG46" i="1" s="1"/>
  <c r="DG42" i="1"/>
  <c r="DG41" i="1"/>
  <c r="DG43" i="1" s="1"/>
  <c r="DG39" i="1"/>
  <c r="DG38" i="1"/>
  <c r="DG36" i="1"/>
  <c r="DG35" i="1"/>
  <c r="DG34" i="1"/>
  <c r="DG37" i="1" s="1"/>
  <c r="DG32" i="1"/>
  <c r="DG31" i="1"/>
  <c r="DG30" i="1"/>
  <c r="DG29" i="1"/>
  <c r="DG28" i="1"/>
  <c r="DG27" i="1"/>
  <c r="DG26" i="1"/>
  <c r="DG25" i="1"/>
  <c r="DG24" i="1"/>
  <c r="DG23" i="1"/>
  <c r="DG20" i="1"/>
  <c r="DG19" i="1"/>
  <c r="DG21" i="1" s="1"/>
  <c r="DG17" i="1"/>
  <c r="DG16" i="1"/>
  <c r="DG18" i="1" s="1"/>
  <c r="DG14" i="1"/>
  <c r="DG13" i="1"/>
  <c r="DG15" i="1" s="1"/>
  <c r="DG11" i="1"/>
  <c r="DG10" i="1"/>
  <c r="DG9" i="1"/>
  <c r="DG8" i="1"/>
  <c r="DG7" i="1"/>
  <c r="DG6" i="1"/>
  <c r="DG12" i="1" s="1"/>
  <c r="ED78" i="1"/>
  <c r="ED77" i="1"/>
  <c r="ED76" i="1"/>
  <c r="ED75" i="1"/>
  <c r="ED74" i="1"/>
  <c r="ED73" i="1"/>
  <c r="ED72" i="1"/>
  <c r="ED71" i="1"/>
  <c r="ED70" i="1"/>
  <c r="ED69" i="1"/>
  <c r="ED68" i="1"/>
  <c r="ED67" i="1"/>
  <c r="ED66" i="1"/>
  <c r="ED65" i="1"/>
  <c r="ED58" i="1"/>
  <c r="ED57" i="1"/>
  <c r="ED59" i="1" s="1"/>
  <c r="ED55" i="1"/>
  <c r="ED54" i="1"/>
  <c r="ED53" i="1"/>
  <c r="ED56" i="1" s="1"/>
  <c r="ED51" i="1"/>
  <c r="ED50" i="1"/>
  <c r="ED52" i="1" s="1"/>
  <c r="ED48" i="1"/>
  <c r="ED47" i="1"/>
  <c r="ED45" i="1"/>
  <c r="ED44" i="1"/>
  <c r="ED42" i="1"/>
  <c r="ED41" i="1"/>
  <c r="ED43" i="1" s="1"/>
  <c r="ED39" i="1"/>
  <c r="ED38" i="1"/>
  <c r="ED40" i="1" s="1"/>
  <c r="ED36" i="1"/>
  <c r="ED35" i="1"/>
  <c r="ED34" i="1"/>
  <c r="ED37" i="1" s="1"/>
  <c r="ED32" i="1"/>
  <c r="ED31" i="1"/>
  <c r="ED30" i="1"/>
  <c r="ED29" i="1"/>
  <c r="ED28" i="1"/>
  <c r="ED27" i="1"/>
  <c r="ED26" i="1"/>
  <c r="ED25" i="1"/>
  <c r="ED24" i="1"/>
  <c r="ED23" i="1"/>
  <c r="ED20" i="1"/>
  <c r="ED19" i="1"/>
  <c r="ED21" i="1" s="1"/>
  <c r="ED17" i="1"/>
  <c r="ED16" i="1"/>
  <c r="ED18" i="1" s="1"/>
  <c r="ED14" i="1"/>
  <c r="ED13" i="1"/>
  <c r="ED15" i="1" s="1"/>
  <c r="ED11" i="1"/>
  <c r="ED10" i="1"/>
  <c r="ED9" i="1"/>
  <c r="ED8" i="1"/>
  <c r="ED7" i="1"/>
  <c r="ED6" i="1"/>
  <c r="ED12" i="1" s="1"/>
  <c r="FA78" i="1"/>
  <c r="FA77" i="1"/>
  <c r="FA76" i="1"/>
  <c r="FA75" i="1"/>
  <c r="FA74" i="1"/>
  <c r="FA73" i="1"/>
  <c r="FA72" i="1"/>
  <c r="FA71" i="1"/>
  <c r="FA70" i="1"/>
  <c r="FA69" i="1"/>
  <c r="FA68" i="1"/>
  <c r="FA67" i="1"/>
  <c r="FA66" i="1"/>
  <c r="FA65" i="1"/>
  <c r="FA58" i="1"/>
  <c r="FA57" i="1"/>
  <c r="FA59" i="1" s="1"/>
  <c r="FA55" i="1"/>
  <c r="FA54" i="1"/>
  <c r="FA53" i="1"/>
  <c r="FA51" i="1"/>
  <c r="FA50" i="1"/>
  <c r="FA52" i="1" s="1"/>
  <c r="FA48" i="1"/>
  <c r="FA47" i="1"/>
  <c r="FA49" i="1" s="1"/>
  <c r="FA45" i="1"/>
  <c r="FA44" i="1"/>
  <c r="FA46" i="1" s="1"/>
  <c r="FA42" i="1"/>
  <c r="FA41" i="1"/>
  <c r="FA43" i="1" s="1"/>
  <c r="FA39" i="1"/>
  <c r="FA38" i="1"/>
  <c r="FA36" i="1"/>
  <c r="FA35" i="1"/>
  <c r="FA34" i="1"/>
  <c r="FA37" i="1" s="1"/>
  <c r="FA32" i="1"/>
  <c r="FA31" i="1"/>
  <c r="FA30" i="1"/>
  <c r="FA29" i="1"/>
  <c r="FA28" i="1"/>
  <c r="FA27" i="1"/>
  <c r="FA26" i="1"/>
  <c r="FA25" i="1"/>
  <c r="FA24" i="1"/>
  <c r="FA23" i="1"/>
  <c r="FA20" i="1"/>
  <c r="FA19" i="1"/>
  <c r="FA21" i="1" s="1"/>
  <c r="FA17" i="1"/>
  <c r="FA16" i="1"/>
  <c r="FA18" i="1" s="1"/>
  <c r="FA14" i="1"/>
  <c r="FA13" i="1"/>
  <c r="FA15" i="1" s="1"/>
  <c r="FA11" i="1"/>
  <c r="FA10" i="1"/>
  <c r="FA9" i="1"/>
  <c r="FA8" i="1"/>
  <c r="FA7" i="1"/>
  <c r="FA6" i="1"/>
  <c r="FA12" i="1" s="1"/>
  <c r="FX78" i="1"/>
  <c r="FX77" i="1"/>
  <c r="FX76" i="1"/>
  <c r="FX75" i="1"/>
  <c r="FX74" i="1"/>
  <c r="FX73" i="1"/>
  <c r="FX72" i="1"/>
  <c r="FX71" i="1"/>
  <c r="FX70" i="1"/>
  <c r="FX69" i="1"/>
  <c r="FX68" i="1"/>
  <c r="FX67" i="1"/>
  <c r="FX66" i="1"/>
  <c r="FX65" i="1"/>
  <c r="FX58" i="1"/>
  <c r="FX57" i="1"/>
  <c r="FX59" i="1" s="1"/>
  <c r="FX55" i="1"/>
  <c r="FX54" i="1"/>
  <c r="FX53" i="1"/>
  <c r="FX56" i="1" s="1"/>
  <c r="FX51" i="1"/>
  <c r="FX50" i="1"/>
  <c r="FX52" i="1" s="1"/>
  <c r="FX48" i="1"/>
  <c r="FX47" i="1"/>
  <c r="FX45" i="1"/>
  <c r="FX44" i="1"/>
  <c r="FX42" i="1"/>
  <c r="FX41" i="1"/>
  <c r="FX43" i="1" s="1"/>
  <c r="FX39" i="1"/>
  <c r="FX38" i="1"/>
  <c r="FX40" i="1" s="1"/>
  <c r="FX36" i="1"/>
  <c r="FX35" i="1"/>
  <c r="FX34" i="1"/>
  <c r="FX37" i="1" s="1"/>
  <c r="FX32" i="1"/>
  <c r="FX31" i="1"/>
  <c r="FX30" i="1"/>
  <c r="FX29" i="1"/>
  <c r="FX28" i="1"/>
  <c r="FX27" i="1"/>
  <c r="FX26" i="1"/>
  <c r="FX25" i="1"/>
  <c r="FX24" i="1"/>
  <c r="FX23" i="1"/>
  <c r="FX20" i="1"/>
  <c r="FX19" i="1"/>
  <c r="FX21" i="1" s="1"/>
  <c r="FX17" i="1"/>
  <c r="FX16" i="1"/>
  <c r="FX18" i="1" s="1"/>
  <c r="FX14" i="1"/>
  <c r="FX13" i="1"/>
  <c r="FX15" i="1" s="1"/>
  <c r="FX11" i="1"/>
  <c r="FX10" i="1"/>
  <c r="FX9" i="1"/>
  <c r="FX8" i="1"/>
  <c r="FX7" i="1"/>
  <c r="FX6" i="1"/>
  <c r="FX12" i="1" s="1"/>
  <c r="GU78" i="1"/>
  <c r="GU77" i="1"/>
  <c r="GU76" i="1"/>
  <c r="GU75" i="1"/>
  <c r="GU74" i="1"/>
  <c r="GU73" i="1"/>
  <c r="GU72" i="1"/>
  <c r="GU71" i="1"/>
  <c r="GU70" i="1"/>
  <c r="GU69" i="1"/>
  <c r="GU68" i="1"/>
  <c r="GU67" i="1"/>
  <c r="GU66" i="1"/>
  <c r="GU65" i="1"/>
  <c r="GU58" i="1"/>
  <c r="GU57" i="1"/>
  <c r="GU59" i="1" s="1"/>
  <c r="GU55" i="1"/>
  <c r="GU54" i="1"/>
  <c r="GU53" i="1"/>
  <c r="GU51" i="1"/>
  <c r="GU50" i="1"/>
  <c r="GU52" i="1" s="1"/>
  <c r="GU48" i="1"/>
  <c r="GU47" i="1"/>
  <c r="GU49" i="1" s="1"/>
  <c r="GU45" i="1"/>
  <c r="GU44" i="1"/>
  <c r="GU46" i="1" s="1"/>
  <c r="GU42" i="1"/>
  <c r="GU41" i="1"/>
  <c r="GU43" i="1" s="1"/>
  <c r="GU39" i="1"/>
  <c r="GU38" i="1"/>
  <c r="GU36" i="1"/>
  <c r="GU35" i="1"/>
  <c r="GU34" i="1"/>
  <c r="GU37" i="1" s="1"/>
  <c r="GU32" i="1"/>
  <c r="GU31" i="1"/>
  <c r="GU30" i="1"/>
  <c r="GU29" i="1"/>
  <c r="GU28" i="1"/>
  <c r="GU27" i="1"/>
  <c r="GU26" i="1"/>
  <c r="GU25" i="1"/>
  <c r="GU24" i="1"/>
  <c r="GU23" i="1"/>
  <c r="GU20" i="1"/>
  <c r="GU19" i="1"/>
  <c r="GU21" i="1" s="1"/>
  <c r="GU17" i="1"/>
  <c r="GU16" i="1"/>
  <c r="GU18" i="1" s="1"/>
  <c r="GU14" i="1"/>
  <c r="GU13" i="1"/>
  <c r="GU15" i="1" s="1"/>
  <c r="GU11" i="1"/>
  <c r="GU10" i="1"/>
  <c r="GU9" i="1"/>
  <c r="GU8" i="1"/>
  <c r="GU7" i="1"/>
  <c r="GU6" i="1"/>
  <c r="GU12" i="1" s="1"/>
  <c r="JL78" i="1"/>
  <c r="JL77" i="1"/>
  <c r="JL76" i="1"/>
  <c r="JL75" i="1"/>
  <c r="JL74" i="1"/>
  <c r="JL73" i="1"/>
  <c r="JL72" i="1"/>
  <c r="JL71" i="1"/>
  <c r="JL70" i="1"/>
  <c r="JL69" i="1"/>
  <c r="JL68" i="1"/>
  <c r="JL67" i="1"/>
  <c r="JL66" i="1"/>
  <c r="JL65" i="1"/>
  <c r="JL58" i="1"/>
  <c r="JL57" i="1"/>
  <c r="JL59" i="1" s="1"/>
  <c r="JL55" i="1"/>
  <c r="JL54" i="1"/>
  <c r="JL53" i="1"/>
  <c r="JL56" i="1" s="1"/>
  <c r="JL51" i="1"/>
  <c r="JL50" i="1"/>
  <c r="JL52" i="1" s="1"/>
  <c r="JL48" i="1"/>
  <c r="JL47" i="1"/>
  <c r="JL45" i="1"/>
  <c r="JL44" i="1"/>
  <c r="JL42" i="1"/>
  <c r="JL41" i="1"/>
  <c r="JL43" i="1" s="1"/>
  <c r="JL39" i="1"/>
  <c r="JL38" i="1"/>
  <c r="JL40" i="1" s="1"/>
  <c r="JL36" i="1"/>
  <c r="JL35" i="1"/>
  <c r="JL34" i="1"/>
  <c r="JL37" i="1" s="1"/>
  <c r="JL32" i="1"/>
  <c r="JL31" i="1"/>
  <c r="JL30" i="1"/>
  <c r="JL29" i="1"/>
  <c r="JL28" i="1"/>
  <c r="JL27" i="1"/>
  <c r="JL26" i="1"/>
  <c r="JL25" i="1"/>
  <c r="JL24" i="1"/>
  <c r="JL23" i="1"/>
  <c r="JL20" i="1"/>
  <c r="JL19" i="1"/>
  <c r="JL21" i="1" s="1"/>
  <c r="JL17" i="1"/>
  <c r="JL16" i="1"/>
  <c r="JL18" i="1" s="1"/>
  <c r="JL14" i="1"/>
  <c r="JL13" i="1"/>
  <c r="JL15" i="1" s="1"/>
  <c r="JL11" i="1"/>
  <c r="JL10" i="1"/>
  <c r="JL9" i="1"/>
  <c r="JL8" i="1"/>
  <c r="JL7" i="1"/>
  <c r="JL6" i="1"/>
  <c r="JL12" i="1" s="1"/>
  <c r="IO78" i="1"/>
  <c r="IO77" i="1"/>
  <c r="IO76" i="1"/>
  <c r="IO75" i="1"/>
  <c r="IO74" i="1"/>
  <c r="IO73" i="1"/>
  <c r="IO72" i="1"/>
  <c r="IO71" i="1"/>
  <c r="IO70" i="1"/>
  <c r="IO69" i="1"/>
  <c r="IO68" i="1"/>
  <c r="IO67" i="1"/>
  <c r="IO66" i="1"/>
  <c r="IO65" i="1"/>
  <c r="IO58" i="1"/>
  <c r="IO59" i="1"/>
  <c r="IO55" i="1"/>
  <c r="IO54" i="1"/>
  <c r="IO53" i="1"/>
  <c r="IO51" i="1"/>
  <c r="IO50" i="1"/>
  <c r="IO52" i="1" s="1"/>
  <c r="IO48" i="1"/>
  <c r="IO47" i="1"/>
  <c r="IO49" i="1" s="1"/>
  <c r="IO45" i="1"/>
  <c r="IO44" i="1"/>
  <c r="IO46" i="1" s="1"/>
  <c r="IO42" i="1"/>
  <c r="IO41" i="1"/>
  <c r="IO43" i="1" s="1"/>
  <c r="IO39" i="1"/>
  <c r="IO38" i="1"/>
  <c r="IO36" i="1"/>
  <c r="IO35" i="1"/>
  <c r="IO34" i="1"/>
  <c r="IO37" i="1" s="1"/>
  <c r="IO32" i="1"/>
  <c r="IO31" i="1"/>
  <c r="IO30" i="1"/>
  <c r="IO29" i="1"/>
  <c r="IO28" i="1"/>
  <c r="IO27" i="1"/>
  <c r="IO26" i="1"/>
  <c r="IO25" i="1"/>
  <c r="IO24" i="1"/>
  <c r="IO23" i="1"/>
  <c r="IO20" i="1"/>
  <c r="IO19" i="1"/>
  <c r="IO21" i="1" s="1"/>
  <c r="IO17" i="1"/>
  <c r="IO16" i="1"/>
  <c r="IO18" i="1" s="1"/>
  <c r="IO14" i="1"/>
  <c r="IO13" i="1"/>
  <c r="IO15" i="1" s="1"/>
  <c r="IO11" i="1"/>
  <c r="IO10" i="1"/>
  <c r="IO9" i="1"/>
  <c r="IO8" i="1"/>
  <c r="IO7" i="1"/>
  <c r="IO6" i="1"/>
  <c r="IO12" i="1" s="1"/>
  <c r="HR55" i="1"/>
  <c r="HR67" i="1"/>
  <c r="HR68" i="1"/>
  <c r="HR69" i="1"/>
  <c r="HR70" i="1"/>
  <c r="HR71" i="1"/>
  <c r="HR72" i="1"/>
  <c r="HR73" i="1"/>
  <c r="HR74" i="1"/>
  <c r="HR75" i="1"/>
  <c r="HR76" i="1"/>
  <c r="HR77" i="1"/>
  <c r="HR78" i="1"/>
  <c r="HR66" i="1"/>
  <c r="HR65" i="1"/>
  <c r="HR58" i="1"/>
  <c r="HR57" i="1"/>
  <c r="HR59" i="1" s="1"/>
  <c r="HR54" i="1"/>
  <c r="HR53" i="1"/>
  <c r="HR56" i="1" s="1"/>
  <c r="HR51" i="1"/>
  <c r="HR50" i="1"/>
  <c r="HR52" i="1" s="1"/>
  <c r="HR48" i="1"/>
  <c r="HR47" i="1"/>
  <c r="HR45" i="1"/>
  <c r="HR44" i="1"/>
  <c r="HR42" i="1"/>
  <c r="HR41" i="1"/>
  <c r="HR43" i="1" s="1"/>
  <c r="HR39" i="1"/>
  <c r="HR38" i="1"/>
  <c r="HR40" i="1" s="1"/>
  <c r="HR36" i="1"/>
  <c r="HR35" i="1"/>
  <c r="HR34" i="1"/>
  <c r="HR37" i="1" s="1"/>
  <c r="HR29" i="1"/>
  <c r="HR30" i="1"/>
  <c r="HR31" i="1"/>
  <c r="HR32" i="1"/>
  <c r="HR28" i="1"/>
  <c r="HR27" i="1"/>
  <c r="HR26" i="1"/>
  <c r="HR25" i="1"/>
  <c r="HR24" i="1"/>
  <c r="HR23" i="1"/>
  <c r="HR20" i="1"/>
  <c r="HR19" i="1"/>
  <c r="HR21" i="1" s="1"/>
  <c r="HR17" i="1"/>
  <c r="HR16" i="1"/>
  <c r="HR18" i="1" s="1"/>
  <c r="HR14" i="1"/>
  <c r="HR13" i="1"/>
  <c r="HR15" i="1" s="1"/>
  <c r="HR7" i="1"/>
  <c r="HR8" i="1"/>
  <c r="HR9" i="1"/>
  <c r="HR10" i="1"/>
  <c r="HR11" i="1"/>
  <c r="HR6" i="1"/>
  <c r="HR12" i="1" s="1"/>
  <c r="D63" i="1"/>
  <c r="D62" i="1"/>
  <c r="D61" i="1"/>
  <c r="O61" i="1" s="1"/>
  <c r="D60" i="1"/>
  <c r="O60" i="1" s="1"/>
  <c r="C63" i="1"/>
  <c r="C62" i="1"/>
  <c r="C61" i="1"/>
  <c r="C60" i="1"/>
  <c r="AC63" i="1"/>
  <c r="AD63" i="1" s="1"/>
  <c r="AC62" i="1"/>
  <c r="AD62" i="1" s="1"/>
  <c r="AC61" i="1"/>
  <c r="AD61" i="1" s="1"/>
  <c r="AA63" i="1"/>
  <c r="AL63" i="1" s="1"/>
  <c r="AA62" i="1"/>
  <c r="AL62" i="1" s="1"/>
  <c r="AA61" i="1"/>
  <c r="AL61" i="1" s="1"/>
  <c r="AA60" i="1"/>
  <c r="AL60" i="1" s="1"/>
  <c r="Z63" i="1"/>
  <c r="Z62" i="1"/>
  <c r="Z61" i="1"/>
  <c r="Z60" i="1"/>
  <c r="AZ63" i="1"/>
  <c r="BA63" i="1" s="1"/>
  <c r="AZ62" i="1"/>
  <c r="BA62" i="1" s="1"/>
  <c r="AZ61" i="1"/>
  <c r="BA61" i="1" s="1"/>
  <c r="AX63" i="1"/>
  <c r="BI63" i="1" s="1"/>
  <c r="AX62" i="1"/>
  <c r="BI62" i="1" s="1"/>
  <c r="AX61" i="1"/>
  <c r="BI61" i="1" s="1"/>
  <c r="AX60" i="1"/>
  <c r="BI60" i="1" s="1"/>
  <c r="AW63" i="1"/>
  <c r="AW62" i="1"/>
  <c r="AW61" i="1"/>
  <c r="AW60" i="1"/>
  <c r="BT63" i="1"/>
  <c r="BT62" i="1"/>
  <c r="BT61" i="1"/>
  <c r="BT60" i="1"/>
  <c r="BU63" i="1"/>
  <c r="CF63" i="1" s="1"/>
  <c r="BU62" i="1"/>
  <c r="CF62" i="1" s="1"/>
  <c r="BU61" i="1"/>
  <c r="CF61" i="1" s="1"/>
  <c r="BU60" i="1"/>
  <c r="CF60" i="1" s="1"/>
  <c r="CS63" i="1"/>
  <c r="CS62" i="1"/>
  <c r="CS61" i="1"/>
  <c r="CS60" i="1"/>
  <c r="CS64" i="1" s="1"/>
  <c r="CS59" i="1"/>
  <c r="CS56" i="1"/>
  <c r="CS52" i="1"/>
  <c r="CS49" i="1"/>
  <c r="CS46" i="1"/>
  <c r="CS40" i="1"/>
  <c r="CS37" i="1"/>
  <c r="DU79" i="1"/>
  <c r="DP79" i="1"/>
  <c r="DP63" i="1"/>
  <c r="DP62" i="1"/>
  <c r="DP61" i="1"/>
  <c r="DP60" i="1"/>
  <c r="DP64" i="1" s="1"/>
  <c r="DP59" i="1"/>
  <c r="DP56" i="1"/>
  <c r="DP52" i="1"/>
  <c r="DP49" i="1"/>
  <c r="DP46" i="1"/>
  <c r="DP37" i="1"/>
  <c r="DP40" i="1"/>
  <c r="DP43" i="1"/>
  <c r="DP33" i="1"/>
  <c r="DP21" i="1"/>
  <c r="DP18" i="1"/>
  <c r="DP15" i="1"/>
  <c r="DP12" i="1"/>
  <c r="DP22" i="1" s="1"/>
  <c r="IF79" i="1"/>
  <c r="IA79" i="1"/>
  <c r="IA63" i="1"/>
  <c r="IA62" i="1"/>
  <c r="IA61" i="1"/>
  <c r="IA64" i="1" s="1"/>
  <c r="IA59" i="1"/>
  <c r="IA56" i="1"/>
  <c r="IA52" i="1"/>
  <c r="IA49" i="1"/>
  <c r="IA46" i="1"/>
  <c r="IA43" i="1"/>
  <c r="IA40" i="1"/>
  <c r="IA37" i="1"/>
  <c r="IA33" i="1"/>
  <c r="IA21" i="1"/>
  <c r="IA18" i="1"/>
  <c r="IA15" i="1"/>
  <c r="HD33" i="1"/>
  <c r="GL79" i="1"/>
  <c r="GG79" i="1"/>
  <c r="GG63" i="1"/>
  <c r="GG62" i="1"/>
  <c r="GG61" i="1"/>
  <c r="GG64" i="1" s="1"/>
  <c r="GG59" i="1"/>
  <c r="GG56" i="1"/>
  <c r="GG52" i="1"/>
  <c r="GG49" i="1"/>
  <c r="GG46" i="1"/>
  <c r="GG43" i="1"/>
  <c r="GG40" i="1"/>
  <c r="GG37" i="1"/>
  <c r="GG33" i="1"/>
  <c r="GG21" i="1"/>
  <c r="GG15" i="1"/>
  <c r="FJ79" i="1"/>
  <c r="FO79" i="1"/>
  <c r="FJ63" i="1"/>
  <c r="FJ62" i="1"/>
  <c r="FJ61" i="1"/>
  <c r="FJ60" i="1"/>
  <c r="FJ64" i="1" s="1"/>
  <c r="FJ59" i="1"/>
  <c r="FJ56" i="1"/>
  <c r="FJ52" i="1"/>
  <c r="FJ49" i="1"/>
  <c r="FJ46" i="1"/>
  <c r="FJ43" i="1"/>
  <c r="FJ40" i="1"/>
  <c r="FJ37" i="1"/>
  <c r="FJ33" i="1"/>
  <c r="FJ18" i="1"/>
  <c r="FJ15" i="1"/>
  <c r="FJ12" i="1"/>
  <c r="ER79" i="1"/>
  <c r="EM79" i="1"/>
  <c r="EM63" i="1"/>
  <c r="EM62" i="1"/>
  <c r="EM61" i="1"/>
  <c r="EM60" i="1"/>
  <c r="EM64" i="1" s="1"/>
  <c r="EM59" i="1"/>
  <c r="EM56" i="1"/>
  <c r="EM52" i="1"/>
  <c r="EM49" i="1"/>
  <c r="EM46" i="1"/>
  <c r="EM37" i="1"/>
  <c r="EM43" i="1"/>
  <c r="EM40" i="1"/>
  <c r="EM33" i="1"/>
  <c r="EM12" i="1"/>
  <c r="EM15" i="1"/>
  <c r="EM18" i="1"/>
  <c r="EM21" i="1"/>
  <c r="HD21" i="1"/>
  <c r="HD18" i="1"/>
  <c r="HD15" i="1"/>
  <c r="HD12" i="1"/>
  <c r="HD22" i="1" s="1"/>
  <c r="D63" i="8"/>
  <c r="D64" i="8"/>
  <c r="D65" i="8"/>
  <c r="D66" i="8"/>
  <c r="D67" i="8"/>
  <c r="D68" i="8"/>
  <c r="D69" i="8"/>
  <c r="D70" i="8"/>
  <c r="D71" i="8"/>
  <c r="D72" i="8"/>
  <c r="D73" i="8"/>
  <c r="D74" i="8"/>
  <c r="D75" i="8"/>
  <c r="D76" i="8"/>
  <c r="C64" i="8"/>
  <c r="C65" i="8"/>
  <c r="C66" i="8"/>
  <c r="C76" i="8"/>
  <c r="D55" i="8"/>
  <c r="E55" i="8"/>
  <c r="E57" i="8" s="1"/>
  <c r="D56" i="8"/>
  <c r="E56" i="8"/>
  <c r="C56" i="8"/>
  <c r="C55" i="8"/>
  <c r="D51" i="8"/>
  <c r="E51" i="8"/>
  <c r="E54" i="8" s="1"/>
  <c r="D52" i="8"/>
  <c r="E52" i="8"/>
  <c r="D53" i="8"/>
  <c r="E53" i="8"/>
  <c r="C52" i="8"/>
  <c r="C53" i="8"/>
  <c r="C51" i="8"/>
  <c r="D48" i="8"/>
  <c r="E48" i="8"/>
  <c r="D49" i="8"/>
  <c r="E49" i="8"/>
  <c r="C49" i="8"/>
  <c r="C48" i="8"/>
  <c r="D45" i="8"/>
  <c r="E45" i="8"/>
  <c r="D46" i="8"/>
  <c r="E46" i="8"/>
  <c r="C46" i="8"/>
  <c r="C45" i="8"/>
  <c r="D42" i="8"/>
  <c r="E42" i="8"/>
  <c r="E43" i="8"/>
  <c r="C43" i="8"/>
  <c r="C42" i="8"/>
  <c r="D39" i="8"/>
  <c r="E39" i="8"/>
  <c r="D40" i="8"/>
  <c r="E40" i="8"/>
  <c r="E41" i="8" s="1"/>
  <c r="C40" i="8"/>
  <c r="C39" i="8"/>
  <c r="D36" i="8"/>
  <c r="E36" i="8"/>
  <c r="D37" i="8"/>
  <c r="E37" i="8"/>
  <c r="C36" i="8"/>
  <c r="D32" i="8"/>
  <c r="E32" i="8"/>
  <c r="D33" i="8"/>
  <c r="E33" i="8"/>
  <c r="E35" i="8" s="1"/>
  <c r="D34" i="8"/>
  <c r="E34" i="8"/>
  <c r="C33" i="8"/>
  <c r="C34" i="8"/>
  <c r="C32" i="8"/>
  <c r="D21" i="8"/>
  <c r="E21" i="8"/>
  <c r="E31" i="8" s="1"/>
  <c r="D22" i="8"/>
  <c r="E22" i="8"/>
  <c r="D23" i="8"/>
  <c r="E23" i="8"/>
  <c r="D24" i="8"/>
  <c r="E24" i="8"/>
  <c r="D25" i="8"/>
  <c r="E25" i="8"/>
  <c r="D26" i="8"/>
  <c r="E26" i="8"/>
  <c r="D27" i="8"/>
  <c r="E27" i="8"/>
  <c r="D28" i="8"/>
  <c r="E28" i="8"/>
  <c r="D29" i="8"/>
  <c r="E29" i="8"/>
  <c r="D30" i="8"/>
  <c r="E30" i="8"/>
  <c r="D17" i="8"/>
  <c r="E17" i="8"/>
  <c r="E19" i="8" s="1"/>
  <c r="D18" i="8"/>
  <c r="E18" i="8"/>
  <c r="E11" i="8"/>
  <c r="D12" i="8"/>
  <c r="E12" i="8"/>
  <c r="E14" i="8"/>
  <c r="E16" i="8" s="1"/>
  <c r="E15" i="8"/>
  <c r="F64" i="8"/>
  <c r="F65" i="8"/>
  <c r="F66" i="8"/>
  <c r="F67" i="8"/>
  <c r="F68" i="8"/>
  <c r="F69" i="8"/>
  <c r="F70" i="8"/>
  <c r="F71" i="8"/>
  <c r="F72" i="8"/>
  <c r="F73" i="8"/>
  <c r="F74" i="8"/>
  <c r="F75" i="8"/>
  <c r="F76" i="8"/>
  <c r="F63" i="8"/>
  <c r="F56" i="8"/>
  <c r="F55" i="8"/>
  <c r="F52" i="8"/>
  <c r="F53" i="8"/>
  <c r="F51" i="8"/>
  <c r="F49" i="8"/>
  <c r="F48" i="8"/>
  <c r="F46" i="8"/>
  <c r="F45" i="8"/>
  <c r="F43" i="8"/>
  <c r="F42" i="8"/>
  <c r="F40" i="8"/>
  <c r="F39" i="8"/>
  <c r="F37" i="8"/>
  <c r="F36" i="8"/>
  <c r="F33" i="8"/>
  <c r="F34" i="8"/>
  <c r="F32" i="8"/>
  <c r="F22" i="8"/>
  <c r="F23" i="8"/>
  <c r="F24" i="8"/>
  <c r="F25" i="8"/>
  <c r="F26" i="8"/>
  <c r="F27" i="8"/>
  <c r="F28" i="8"/>
  <c r="F29" i="8"/>
  <c r="F30" i="8"/>
  <c r="F21" i="8"/>
  <c r="F18" i="8"/>
  <c r="F17" i="8"/>
  <c r="F15" i="8"/>
  <c r="F14" i="8"/>
  <c r="F12" i="8"/>
  <c r="F11" i="8"/>
  <c r="H64" i="8"/>
  <c r="H65" i="8"/>
  <c r="H66" i="8"/>
  <c r="H67" i="8"/>
  <c r="H68" i="8"/>
  <c r="H69" i="8"/>
  <c r="H70" i="8"/>
  <c r="H71" i="8"/>
  <c r="H72" i="8"/>
  <c r="H73" i="8"/>
  <c r="H74" i="8"/>
  <c r="H75" i="8"/>
  <c r="H76" i="8"/>
  <c r="H63" i="8"/>
  <c r="H56" i="8"/>
  <c r="H55" i="8"/>
  <c r="H52" i="8"/>
  <c r="H54" i="8" s="1"/>
  <c r="H53" i="8"/>
  <c r="H51" i="8"/>
  <c r="H49" i="8"/>
  <c r="H48" i="8"/>
  <c r="H46" i="8"/>
  <c r="H45" i="8"/>
  <c r="H47" i="8" s="1"/>
  <c r="H43" i="8"/>
  <c r="H42" i="8"/>
  <c r="H40" i="8"/>
  <c r="H39" i="8"/>
  <c r="H41" i="8" s="1"/>
  <c r="H37" i="8"/>
  <c r="H36" i="8"/>
  <c r="H33" i="8"/>
  <c r="H34" i="8"/>
  <c r="H32" i="8"/>
  <c r="H22" i="8"/>
  <c r="H23" i="8"/>
  <c r="H24" i="8"/>
  <c r="H25" i="8"/>
  <c r="H26" i="8"/>
  <c r="H27" i="8"/>
  <c r="H28" i="8"/>
  <c r="H29" i="8"/>
  <c r="H30" i="8"/>
  <c r="H21" i="8"/>
  <c r="L64" i="8"/>
  <c r="L65" i="8"/>
  <c r="L66" i="8"/>
  <c r="L67" i="8"/>
  <c r="L68" i="8"/>
  <c r="L69" i="8"/>
  <c r="L70" i="8"/>
  <c r="L71" i="8"/>
  <c r="L72" i="8"/>
  <c r="L73" i="8"/>
  <c r="L74" i="8"/>
  <c r="L75" i="8"/>
  <c r="L76" i="8"/>
  <c r="L63" i="8"/>
  <c r="L59" i="8"/>
  <c r="L60" i="8"/>
  <c r="L61" i="8"/>
  <c r="L58" i="8"/>
  <c r="L56" i="8"/>
  <c r="L55" i="8"/>
  <c r="L57" i="8" s="1"/>
  <c r="L52" i="8"/>
  <c r="L53" i="8"/>
  <c r="L51" i="8"/>
  <c r="L54" i="8" s="1"/>
  <c r="L49" i="8"/>
  <c r="L48" i="8"/>
  <c r="L46" i="8"/>
  <c r="L45" i="8"/>
  <c r="L43" i="8"/>
  <c r="L42" i="8"/>
  <c r="L40" i="8"/>
  <c r="L39" i="8"/>
  <c r="L41" i="8" s="1"/>
  <c r="L37" i="8"/>
  <c r="L36" i="8"/>
  <c r="L38" i="8" s="1"/>
  <c r="L33" i="8"/>
  <c r="L35" i="8" s="1"/>
  <c r="L34" i="8"/>
  <c r="L32" i="8"/>
  <c r="L22" i="8"/>
  <c r="L23" i="8"/>
  <c r="L24" i="8"/>
  <c r="L25" i="8"/>
  <c r="L26" i="8"/>
  <c r="L27" i="8"/>
  <c r="L28" i="8"/>
  <c r="L29" i="8"/>
  <c r="L30" i="8"/>
  <c r="L21" i="8"/>
  <c r="L31" i="8" s="1"/>
  <c r="IF59" i="1"/>
  <c r="IF64" i="1"/>
  <c r="IF56" i="1"/>
  <c r="IF52" i="1"/>
  <c r="IF49" i="1"/>
  <c r="IF46" i="1"/>
  <c r="IF43" i="1"/>
  <c r="IF40" i="1"/>
  <c r="IF37" i="1"/>
  <c r="CX64" i="1"/>
  <c r="CX37" i="1"/>
  <c r="CX40" i="1"/>
  <c r="CX46" i="1"/>
  <c r="CX49" i="1"/>
  <c r="CX52" i="1"/>
  <c r="CX56" i="1"/>
  <c r="CX59" i="1"/>
  <c r="DV48" i="1"/>
  <c r="DV47" i="1"/>
  <c r="DU59" i="1"/>
  <c r="DU37" i="1"/>
  <c r="DU40" i="1"/>
  <c r="DU43" i="1"/>
  <c r="DU46" i="1"/>
  <c r="DU49" i="1"/>
  <c r="DU52" i="1"/>
  <c r="DU56" i="1"/>
  <c r="DU64" i="1"/>
  <c r="DU33" i="1"/>
  <c r="ER37" i="1"/>
  <c r="ER40" i="1"/>
  <c r="ER43" i="1"/>
  <c r="ER46" i="1"/>
  <c r="ER49" i="1"/>
  <c r="ER52" i="1"/>
  <c r="ER56" i="1"/>
  <c r="ER59" i="1"/>
  <c r="ER64" i="1"/>
  <c r="ER33" i="1"/>
  <c r="FO37" i="1"/>
  <c r="FO40" i="1"/>
  <c r="FO43" i="1"/>
  <c r="FO46" i="1"/>
  <c r="FO49" i="1"/>
  <c r="FO52" i="1"/>
  <c r="FO56" i="1"/>
  <c r="FO59" i="1"/>
  <c r="FO33" i="1"/>
  <c r="FO64" i="1"/>
  <c r="GL64" i="1"/>
  <c r="GL59" i="1"/>
  <c r="GL56" i="1"/>
  <c r="GL52" i="1"/>
  <c r="GL49" i="1"/>
  <c r="GL46" i="1"/>
  <c r="GL43" i="1"/>
  <c r="GL40" i="1"/>
  <c r="GL37" i="1"/>
  <c r="GL33" i="1"/>
  <c r="IF33" i="1"/>
  <c r="IF21" i="1"/>
  <c r="IF18" i="1"/>
  <c r="IF15" i="1"/>
  <c r="J64" i="8"/>
  <c r="J65" i="8"/>
  <c r="J66" i="8"/>
  <c r="J67" i="8"/>
  <c r="J68" i="8"/>
  <c r="J69" i="8"/>
  <c r="J70" i="8"/>
  <c r="J71" i="8"/>
  <c r="J72" i="8"/>
  <c r="J73" i="8"/>
  <c r="J74" i="8"/>
  <c r="J75" i="8"/>
  <c r="J76" i="8"/>
  <c r="J63" i="8"/>
  <c r="J56" i="8"/>
  <c r="J55" i="8"/>
  <c r="J57" i="8" s="1"/>
  <c r="J52" i="8"/>
  <c r="J53" i="8"/>
  <c r="J51" i="8"/>
  <c r="J49" i="8"/>
  <c r="J48" i="8"/>
  <c r="J50" i="8" s="1"/>
  <c r="J46" i="8"/>
  <c r="J45" i="8"/>
  <c r="J43" i="8"/>
  <c r="J42" i="8"/>
  <c r="J40" i="8"/>
  <c r="J39" i="8"/>
  <c r="J37" i="8"/>
  <c r="J36" i="8"/>
  <c r="J33" i="8"/>
  <c r="J34" i="8"/>
  <c r="J32" i="8"/>
  <c r="J22" i="8"/>
  <c r="J23" i="8"/>
  <c r="J24" i="8"/>
  <c r="J25" i="8"/>
  <c r="J26" i="8"/>
  <c r="J27" i="8"/>
  <c r="J28" i="8"/>
  <c r="J29" i="8"/>
  <c r="J30" i="8"/>
  <c r="J21" i="8"/>
  <c r="L18" i="8"/>
  <c r="L17" i="8"/>
  <c r="L19" i="8" s="1"/>
  <c r="L15" i="8"/>
  <c r="L14" i="8"/>
  <c r="L16" i="8" s="1"/>
  <c r="L12" i="8"/>
  <c r="L11" i="8"/>
  <c r="L5" i="8"/>
  <c r="L6" i="8"/>
  <c r="L7" i="8"/>
  <c r="L8" i="8"/>
  <c r="L9" i="8"/>
  <c r="DU21" i="1"/>
  <c r="DU18" i="1"/>
  <c r="DU15" i="1"/>
  <c r="DU12" i="1"/>
  <c r="DU22" i="1" s="1"/>
  <c r="ER21" i="1"/>
  <c r="ER18" i="1"/>
  <c r="ER15" i="1"/>
  <c r="ER12" i="1"/>
  <c r="FJ21" i="1"/>
  <c r="FO21" i="1"/>
  <c r="FO18" i="1"/>
  <c r="FO15" i="1"/>
  <c r="FO12" i="1"/>
  <c r="FO22" i="1" s="1"/>
  <c r="GL21" i="1"/>
  <c r="GL18" i="1"/>
  <c r="GG18" i="1"/>
  <c r="GL15" i="1"/>
  <c r="GL12" i="1"/>
  <c r="GG12" i="1"/>
  <c r="HD56" i="1"/>
  <c r="HD52" i="1"/>
  <c r="HD49" i="1"/>
  <c r="HD46" i="1"/>
  <c r="HD43" i="1"/>
  <c r="HD40" i="1"/>
  <c r="HD37" i="1"/>
  <c r="HD59" i="1"/>
  <c r="HD63" i="1"/>
  <c r="HD62" i="1"/>
  <c r="HD61" i="1"/>
  <c r="HD64" i="1" s="1"/>
  <c r="HD79" i="1"/>
  <c r="HI79" i="1"/>
  <c r="HI64" i="1"/>
  <c r="HI59" i="1"/>
  <c r="HI56" i="1"/>
  <c r="HI52" i="1"/>
  <c r="HI49" i="1"/>
  <c r="HI46" i="1"/>
  <c r="HI43" i="1"/>
  <c r="HI40" i="1"/>
  <c r="HI37" i="1"/>
  <c r="HI33" i="1"/>
  <c r="HI21" i="1"/>
  <c r="HI18" i="1"/>
  <c r="HI15" i="1"/>
  <c r="HI12" i="1"/>
  <c r="J18" i="8"/>
  <c r="J17" i="8"/>
  <c r="J15" i="8"/>
  <c r="J14" i="8"/>
  <c r="J12" i="8"/>
  <c r="J11" i="8"/>
  <c r="H18" i="8"/>
  <c r="H17" i="8"/>
  <c r="H15" i="8"/>
  <c r="H14" i="8"/>
  <c r="H12" i="8"/>
  <c r="H11" i="8"/>
  <c r="J5" i="8"/>
  <c r="J6" i="8"/>
  <c r="J7" i="8"/>
  <c r="J8" i="8"/>
  <c r="J9" i="8"/>
  <c r="J4" i="8"/>
  <c r="H9" i="8"/>
  <c r="H8" i="8"/>
  <c r="H7" i="8"/>
  <c r="H6" i="8"/>
  <c r="H5" i="8"/>
  <c r="H4" i="8"/>
  <c r="F9" i="8"/>
  <c r="F8" i="8"/>
  <c r="F7" i="8"/>
  <c r="F6" i="8"/>
  <c r="F5" i="8"/>
  <c r="F4" i="8"/>
  <c r="E5" i="8"/>
  <c r="E6" i="8"/>
  <c r="E7" i="8"/>
  <c r="E8" i="8"/>
  <c r="E9" i="8"/>
  <c r="D6" i="8"/>
  <c r="O6" i="8" s="1"/>
  <c r="D7" i="8"/>
  <c r="D8" i="8"/>
  <c r="O8" i="8" s="1"/>
  <c r="E4" i="8"/>
  <c r="E10" i="8" s="1"/>
  <c r="IA12" i="1"/>
  <c r="IF12" i="1"/>
  <c r="JM64" i="1"/>
  <c r="JE64" i="1"/>
  <c r="JC61" i="1"/>
  <c r="JA64" i="1"/>
  <c r="IY63" i="1"/>
  <c r="IZ63" i="1" s="1"/>
  <c r="IY62" i="1"/>
  <c r="IZ62" i="1" s="1"/>
  <c r="IX63" i="1"/>
  <c r="IX62" i="1"/>
  <c r="IX61" i="1"/>
  <c r="IX64" i="1" s="1"/>
  <c r="IW63" i="1"/>
  <c r="JH63" i="1" s="1"/>
  <c r="IW62" i="1"/>
  <c r="JH62" i="1" s="1"/>
  <c r="IW61" i="1"/>
  <c r="JH61" i="1" s="1"/>
  <c r="IV63" i="1"/>
  <c r="IV62" i="1"/>
  <c r="IV61" i="1"/>
  <c r="IY60" i="1"/>
  <c r="JH60" i="1" s="1"/>
  <c r="JE59" i="1"/>
  <c r="JC59" i="1"/>
  <c r="JA59" i="1"/>
  <c r="IX59" i="1"/>
  <c r="JM59" i="1"/>
  <c r="JM56" i="1"/>
  <c r="JC56" i="1"/>
  <c r="IX56" i="1"/>
  <c r="JE52" i="1"/>
  <c r="JC52" i="1"/>
  <c r="JA52" i="1"/>
  <c r="IX52" i="1"/>
  <c r="JE49" i="1"/>
  <c r="JC49" i="1"/>
  <c r="JA49" i="1"/>
  <c r="IY49" i="1"/>
  <c r="IX49" i="1"/>
  <c r="IW49" i="1"/>
  <c r="IV49" i="1"/>
  <c r="JE46" i="1"/>
  <c r="JC46" i="1"/>
  <c r="JA46" i="1"/>
  <c r="IX46" i="1"/>
  <c r="JE43" i="1"/>
  <c r="JC43" i="1"/>
  <c r="JA43" i="1"/>
  <c r="IX43" i="1"/>
  <c r="JE40" i="1"/>
  <c r="JC40" i="1"/>
  <c r="JA40" i="1"/>
  <c r="JM79" i="1"/>
  <c r="JE79" i="1"/>
  <c r="JC79" i="1"/>
  <c r="JA79" i="1"/>
  <c r="IW79" i="1"/>
  <c r="IY79" i="1"/>
  <c r="IX79" i="1"/>
  <c r="JM52" i="1"/>
  <c r="JM49" i="1"/>
  <c r="JM46" i="1"/>
  <c r="JM43" i="1"/>
  <c r="JM40" i="1"/>
  <c r="JM37" i="1"/>
  <c r="JC37" i="1"/>
  <c r="IX40" i="1"/>
  <c r="IX37" i="1"/>
  <c r="JM33" i="1"/>
  <c r="JE33" i="1"/>
  <c r="JC33" i="1"/>
  <c r="JA33" i="1"/>
  <c r="IW33" i="1"/>
  <c r="IX33" i="1"/>
  <c r="IY33" i="1"/>
  <c r="IV33" i="1"/>
  <c r="JE21" i="1"/>
  <c r="JC21" i="1"/>
  <c r="JA21" i="1"/>
  <c r="IX21" i="1"/>
  <c r="JM21" i="1"/>
  <c r="JE18" i="1"/>
  <c r="JC18" i="1"/>
  <c r="JA18" i="1"/>
  <c r="IX18" i="1"/>
  <c r="JM18" i="1"/>
  <c r="JE15" i="1"/>
  <c r="JC15" i="1"/>
  <c r="JA15" i="1"/>
  <c r="IX15" i="1"/>
  <c r="JM15" i="1"/>
  <c r="B2" i="8"/>
  <c r="JM12" i="1"/>
  <c r="JE12" i="1"/>
  <c r="JC12" i="1"/>
  <c r="JA12" i="1"/>
  <c r="IY12" i="1"/>
  <c r="IX12" i="1"/>
  <c r="IX22" i="1" s="1"/>
  <c r="IW12" i="1"/>
  <c r="IV12" i="1"/>
  <c r="CS79" i="1"/>
  <c r="CX79" i="1"/>
  <c r="CX43" i="1"/>
  <c r="CS43" i="1"/>
  <c r="CX33" i="1"/>
  <c r="CS33" i="1"/>
  <c r="CX21" i="1"/>
  <c r="CS21" i="1"/>
  <c r="CX18" i="1"/>
  <c r="CS18" i="1"/>
  <c r="CX15" i="1"/>
  <c r="CS15" i="1"/>
  <c r="CX12" i="1"/>
  <c r="CX22" i="1" s="1"/>
  <c r="CS12" i="1"/>
  <c r="CS22" i="1" s="1"/>
  <c r="CA64" i="1"/>
  <c r="BV63" i="1"/>
  <c r="BV62" i="1"/>
  <c r="BV61" i="1"/>
  <c r="BV60" i="1"/>
  <c r="BV64" i="1" s="1"/>
  <c r="CA59" i="1"/>
  <c r="BV59" i="1"/>
  <c r="CA79" i="1"/>
  <c r="BV78" i="1"/>
  <c r="CJ78" i="1" s="1"/>
  <c r="BV77" i="1"/>
  <c r="CJ77" i="1" s="1"/>
  <c r="BV76" i="1"/>
  <c r="CJ76" i="1" s="1"/>
  <c r="BV75" i="1"/>
  <c r="CJ75" i="1" s="1"/>
  <c r="BV74" i="1"/>
  <c r="CJ74" i="1" s="1"/>
  <c r="BV73" i="1"/>
  <c r="CJ73" i="1" s="1"/>
  <c r="BV72" i="1"/>
  <c r="CJ72" i="1" s="1"/>
  <c r="BV71" i="1"/>
  <c r="CJ71" i="1" s="1"/>
  <c r="BV70" i="1"/>
  <c r="CJ70" i="1" s="1"/>
  <c r="BV69" i="1"/>
  <c r="CJ69" i="1" s="1"/>
  <c r="BV68" i="1"/>
  <c r="CJ68" i="1" s="1"/>
  <c r="BV67" i="1"/>
  <c r="CJ67" i="1" s="1"/>
  <c r="BV66" i="1"/>
  <c r="CJ66" i="1" s="1"/>
  <c r="BV65" i="1"/>
  <c r="CA56" i="1"/>
  <c r="BV56" i="1"/>
  <c r="CA52" i="1"/>
  <c r="BV52" i="1"/>
  <c r="CA49" i="1"/>
  <c r="BV49" i="1"/>
  <c r="CA46" i="1"/>
  <c r="BV46" i="1"/>
  <c r="CA43" i="1"/>
  <c r="BV43" i="1"/>
  <c r="CA40" i="1"/>
  <c r="BV40" i="1"/>
  <c r="BT39" i="1"/>
  <c r="BT40" i="1" s="1"/>
  <c r="CA37" i="1"/>
  <c r="BV37" i="1"/>
  <c r="CA33" i="1"/>
  <c r="BV33" i="1"/>
  <c r="CA21" i="1"/>
  <c r="BV21" i="1"/>
  <c r="BV18" i="1"/>
  <c r="CA18" i="1"/>
  <c r="CA15" i="1"/>
  <c r="BV15" i="1"/>
  <c r="BV12" i="1"/>
  <c r="BV22" i="1" s="1"/>
  <c r="CA12" i="1"/>
  <c r="CA22" i="1" s="1"/>
  <c r="BD62" i="1"/>
  <c r="BE62" i="1" s="1"/>
  <c r="AY62" i="1"/>
  <c r="AY63" i="1"/>
  <c r="AY61" i="1"/>
  <c r="AY60" i="1"/>
  <c r="AY64" i="1" s="1"/>
  <c r="BD59" i="1"/>
  <c r="AY59" i="1"/>
  <c r="BD79" i="1"/>
  <c r="AY78" i="1"/>
  <c r="AY77" i="1"/>
  <c r="AY76" i="1"/>
  <c r="AY75" i="1"/>
  <c r="AY74" i="1"/>
  <c r="AY73" i="1"/>
  <c r="E71" i="12" s="1"/>
  <c r="AY72" i="1"/>
  <c r="AY71" i="1"/>
  <c r="E69" i="12" s="1"/>
  <c r="AY70" i="1"/>
  <c r="AY69" i="1"/>
  <c r="AY68" i="1"/>
  <c r="AY67" i="1"/>
  <c r="AY66" i="1"/>
  <c r="AY65" i="1"/>
  <c r="AY56" i="1"/>
  <c r="BD56" i="1"/>
  <c r="BD37" i="1"/>
  <c r="AY37" i="1"/>
  <c r="BD46" i="1"/>
  <c r="AY46" i="1"/>
  <c r="BD52" i="1"/>
  <c r="AY52" i="1"/>
  <c r="BD49" i="1"/>
  <c r="AY49" i="1"/>
  <c r="BD40" i="1"/>
  <c r="AY40" i="1"/>
  <c r="BD43" i="1"/>
  <c r="AY43" i="1"/>
  <c r="BD33" i="1"/>
  <c r="AY33" i="1"/>
  <c r="BD21" i="1"/>
  <c r="AY21" i="1"/>
  <c r="BD18" i="1"/>
  <c r="AY18" i="1"/>
  <c r="BD15" i="1"/>
  <c r="AY15" i="1"/>
  <c r="BD12" i="1"/>
  <c r="BD22" i="1" s="1"/>
  <c r="AY12" i="1"/>
  <c r="AY22" i="1" s="1"/>
  <c r="AH78" i="1"/>
  <c r="AH77" i="1"/>
  <c r="AH76" i="1"/>
  <c r="AH75" i="1"/>
  <c r="AH74" i="1"/>
  <c r="AH73" i="1"/>
  <c r="AH72" i="1"/>
  <c r="AH71" i="1"/>
  <c r="AH70" i="1"/>
  <c r="AH69" i="1"/>
  <c r="AH68" i="1"/>
  <c r="AH67" i="1"/>
  <c r="AH66" i="1"/>
  <c r="AH65" i="1"/>
  <c r="AG79" i="1"/>
  <c r="AB79" i="1"/>
  <c r="AG63" i="1"/>
  <c r="AH63" i="1" s="1"/>
  <c r="AG62" i="1"/>
  <c r="AH62" i="1" s="1"/>
  <c r="AB63" i="1"/>
  <c r="AB62" i="1"/>
  <c r="AB61" i="1"/>
  <c r="AB60" i="1"/>
  <c r="AB64" i="1" s="1"/>
  <c r="AB59" i="1"/>
  <c r="AG59" i="1"/>
  <c r="AB52" i="1"/>
  <c r="AB49" i="1"/>
  <c r="AH52" i="1"/>
  <c r="AB40" i="1"/>
  <c r="AB46" i="1"/>
  <c r="AB56" i="1"/>
  <c r="AB37" i="1"/>
  <c r="AG37" i="1"/>
  <c r="AG56" i="1"/>
  <c r="AG46" i="1"/>
  <c r="AG52" i="1"/>
  <c r="AG49" i="1"/>
  <c r="AG43" i="1"/>
  <c r="AG40" i="1"/>
  <c r="AB43" i="1"/>
  <c r="Z29" i="1"/>
  <c r="Z30" i="1"/>
  <c r="Z31" i="1"/>
  <c r="Z32" i="1"/>
  <c r="Z28" i="1"/>
  <c r="Z27" i="1"/>
  <c r="Z26" i="1"/>
  <c r="Z25" i="1"/>
  <c r="Z24" i="1"/>
  <c r="Z23" i="1"/>
  <c r="Z33" i="1" s="1"/>
  <c r="Z9" i="1"/>
  <c r="Z10" i="1"/>
  <c r="Z11" i="1"/>
  <c r="Z7" i="1"/>
  <c r="Z8" i="1"/>
  <c r="Z6" i="1"/>
  <c r="AB33" i="1"/>
  <c r="AG33" i="1"/>
  <c r="Z17" i="1"/>
  <c r="Z16" i="1"/>
  <c r="Z18" i="1" s="1"/>
  <c r="Z14" i="1"/>
  <c r="Z13" i="1"/>
  <c r="Z19" i="1"/>
  <c r="Z20" i="1"/>
  <c r="AG21" i="1"/>
  <c r="AB21" i="1"/>
  <c r="AB18" i="1"/>
  <c r="AG18" i="1"/>
  <c r="AB15" i="1"/>
  <c r="AG15" i="1"/>
  <c r="AB12" i="1"/>
  <c r="AB22" i="1" s="1"/>
  <c r="AG12" i="1"/>
  <c r="AG22" i="1" s="1"/>
  <c r="J79" i="1"/>
  <c r="E79" i="1"/>
  <c r="E63" i="1"/>
  <c r="E62" i="1"/>
  <c r="E61" i="1"/>
  <c r="E60" i="1"/>
  <c r="E58" i="12" s="1"/>
  <c r="J63" i="1"/>
  <c r="J61" i="1"/>
  <c r="J60" i="1"/>
  <c r="K60" i="1" s="1"/>
  <c r="F63" i="1"/>
  <c r="G63" i="1" s="1"/>
  <c r="F62" i="1"/>
  <c r="G62" i="1" s="1"/>
  <c r="J59" i="1"/>
  <c r="E59" i="1"/>
  <c r="J52" i="1"/>
  <c r="E52" i="1"/>
  <c r="J56" i="1"/>
  <c r="E56" i="1"/>
  <c r="J44" i="8"/>
  <c r="E38" i="8"/>
  <c r="E44" i="8"/>
  <c r="E47" i="8"/>
  <c r="E50" i="8"/>
  <c r="E13" i="8"/>
  <c r="E49" i="1"/>
  <c r="J49" i="1"/>
  <c r="J46" i="1"/>
  <c r="E46" i="1"/>
  <c r="J43" i="1"/>
  <c r="E43" i="1"/>
  <c r="J40" i="1"/>
  <c r="E40" i="1"/>
  <c r="J37" i="1"/>
  <c r="E37" i="1"/>
  <c r="J33" i="1"/>
  <c r="E33" i="1"/>
  <c r="E21" i="1"/>
  <c r="J21" i="1"/>
  <c r="J18" i="1"/>
  <c r="E18" i="1"/>
  <c r="HL42" i="1"/>
  <c r="HL41" i="1"/>
  <c r="HL39" i="1"/>
  <c r="HL38" i="1"/>
  <c r="EU42" i="1"/>
  <c r="EU41" i="1"/>
  <c r="HP39" i="1"/>
  <c r="HP38" i="1"/>
  <c r="HP42" i="1"/>
  <c r="HP41" i="1"/>
  <c r="E15" i="1"/>
  <c r="J15" i="1"/>
  <c r="J12" i="1"/>
  <c r="J22" i="1" s="1"/>
  <c r="E12" i="1"/>
  <c r="E22" i="1" s="1"/>
  <c r="S31" i="8"/>
  <c r="S47" i="8"/>
  <c r="S41" i="8"/>
  <c r="S35" i="8"/>
  <c r="V23" i="8" s="1"/>
  <c r="S57" i="8"/>
  <c r="S50" i="8"/>
  <c r="S44" i="8"/>
  <c r="S38" i="8"/>
  <c r="S77" i="8"/>
  <c r="V24" i="8" s="1"/>
  <c r="S16" i="8"/>
  <c r="V22" i="8" s="1"/>
  <c r="S19" i="8"/>
  <c r="S13" i="8"/>
  <c r="S62" i="8"/>
  <c r="S10" i="8"/>
  <c r="IH79" i="1"/>
  <c r="ID79" i="1"/>
  <c r="IB79" i="1"/>
  <c r="HZ79" i="1"/>
  <c r="HK79" i="1"/>
  <c r="HG79" i="1"/>
  <c r="HE79" i="1"/>
  <c r="HC79" i="1"/>
  <c r="HB79" i="1"/>
  <c r="GN79" i="1"/>
  <c r="GJ79" i="1"/>
  <c r="GH79" i="1"/>
  <c r="GF79" i="1"/>
  <c r="FQ79" i="1"/>
  <c r="FM79" i="1"/>
  <c r="FK79" i="1"/>
  <c r="FI79" i="1"/>
  <c r="ET79" i="1"/>
  <c r="EP79" i="1"/>
  <c r="EN79" i="1"/>
  <c r="EL79" i="1"/>
  <c r="DW79" i="1"/>
  <c r="DS79" i="1"/>
  <c r="DQ79" i="1"/>
  <c r="DO79" i="1"/>
  <c r="CZ79" i="1"/>
  <c r="CV79" i="1"/>
  <c r="CT79" i="1"/>
  <c r="CR79" i="1"/>
  <c r="CC79" i="1"/>
  <c r="BY79" i="1"/>
  <c r="BW79" i="1"/>
  <c r="BU79" i="1"/>
  <c r="BF79" i="1"/>
  <c r="BB79" i="1"/>
  <c r="AZ79" i="1"/>
  <c r="AX79" i="1"/>
  <c r="IH64" i="1"/>
  <c r="ID64" i="1"/>
  <c r="HK64" i="1"/>
  <c r="HG64" i="1"/>
  <c r="GN64" i="1"/>
  <c r="GJ64" i="1"/>
  <c r="FQ64" i="1"/>
  <c r="FM64" i="1"/>
  <c r="ET64" i="1"/>
  <c r="EP64" i="1"/>
  <c r="DW64" i="1"/>
  <c r="CZ64" i="1"/>
  <c r="CC64" i="1"/>
  <c r="BY64" i="1"/>
  <c r="BW64" i="1"/>
  <c r="BU64" i="1"/>
  <c r="BT64" i="1"/>
  <c r="BF64" i="1"/>
  <c r="BB64" i="1"/>
  <c r="AZ64" i="1"/>
  <c r="AX64" i="1"/>
  <c r="AW64" i="1"/>
  <c r="IH59" i="1"/>
  <c r="ID59" i="1"/>
  <c r="IB59" i="1"/>
  <c r="HZ59" i="1"/>
  <c r="HY59" i="1"/>
  <c r="HK59" i="1"/>
  <c r="HG59" i="1"/>
  <c r="HE59" i="1"/>
  <c r="HC59" i="1"/>
  <c r="HB59" i="1"/>
  <c r="GN59" i="1"/>
  <c r="GJ59" i="1"/>
  <c r="GH59" i="1"/>
  <c r="GF59" i="1"/>
  <c r="GE59" i="1"/>
  <c r="FQ59" i="1"/>
  <c r="FM59" i="1"/>
  <c r="FK59" i="1"/>
  <c r="FI59" i="1"/>
  <c r="FH59" i="1"/>
  <c r="ET59" i="1"/>
  <c r="EP59" i="1"/>
  <c r="EN59" i="1"/>
  <c r="EL59" i="1"/>
  <c r="EK59" i="1"/>
  <c r="DW59" i="1"/>
  <c r="DS59" i="1"/>
  <c r="DQ59" i="1"/>
  <c r="DO59" i="1"/>
  <c r="DN59" i="1"/>
  <c r="CZ59" i="1"/>
  <c r="CV59" i="1"/>
  <c r="CT59" i="1"/>
  <c r="CR59" i="1"/>
  <c r="CQ59" i="1"/>
  <c r="CC59" i="1"/>
  <c r="BY59" i="1"/>
  <c r="BW59" i="1"/>
  <c r="BU59" i="1"/>
  <c r="BT59" i="1"/>
  <c r="BF59" i="1"/>
  <c r="BB59" i="1"/>
  <c r="AZ59" i="1"/>
  <c r="AX59" i="1"/>
  <c r="AW59" i="1"/>
  <c r="IH56" i="1"/>
  <c r="ID56" i="1"/>
  <c r="IB56" i="1"/>
  <c r="HZ56" i="1"/>
  <c r="HY56" i="1"/>
  <c r="HK56" i="1"/>
  <c r="HG56" i="1"/>
  <c r="HE56" i="1"/>
  <c r="HC56" i="1"/>
  <c r="HB56" i="1"/>
  <c r="GN56" i="1"/>
  <c r="GJ56" i="1"/>
  <c r="GH56" i="1"/>
  <c r="GF56" i="1"/>
  <c r="GE56" i="1"/>
  <c r="FQ56" i="1"/>
  <c r="FM56" i="1"/>
  <c r="FK56" i="1"/>
  <c r="FI56" i="1"/>
  <c r="FH56" i="1"/>
  <c r="ET56" i="1"/>
  <c r="EP56" i="1"/>
  <c r="EN56" i="1"/>
  <c r="EL56" i="1"/>
  <c r="EK56" i="1"/>
  <c r="DW56" i="1"/>
  <c r="DS56" i="1"/>
  <c r="DQ56" i="1"/>
  <c r="DO56" i="1"/>
  <c r="DN56" i="1"/>
  <c r="CZ56" i="1"/>
  <c r="CV56" i="1"/>
  <c r="CT56" i="1"/>
  <c r="CR56" i="1"/>
  <c r="CQ56" i="1"/>
  <c r="CC56" i="1"/>
  <c r="BY56" i="1"/>
  <c r="BW56" i="1"/>
  <c r="BU56" i="1"/>
  <c r="BT56" i="1"/>
  <c r="BF56" i="1"/>
  <c r="BB56" i="1"/>
  <c r="AZ56" i="1"/>
  <c r="AX56" i="1"/>
  <c r="AW56" i="1"/>
  <c r="IH52" i="1"/>
  <c r="ID52" i="1"/>
  <c r="IB52" i="1"/>
  <c r="HZ52" i="1"/>
  <c r="HY52" i="1"/>
  <c r="HK52" i="1"/>
  <c r="HG52" i="1"/>
  <c r="HE52" i="1"/>
  <c r="HC52" i="1"/>
  <c r="HB52" i="1"/>
  <c r="GN52" i="1"/>
  <c r="GJ52" i="1"/>
  <c r="GH52" i="1"/>
  <c r="GF52" i="1"/>
  <c r="GE52" i="1"/>
  <c r="FQ52" i="1"/>
  <c r="FM52" i="1"/>
  <c r="FK52" i="1"/>
  <c r="FI52" i="1"/>
  <c r="FH52" i="1"/>
  <c r="ET52" i="1"/>
  <c r="EP52" i="1"/>
  <c r="EN52" i="1"/>
  <c r="EL52" i="1"/>
  <c r="EK52" i="1"/>
  <c r="DW52" i="1"/>
  <c r="DS52" i="1"/>
  <c r="DQ52" i="1"/>
  <c r="DO52" i="1"/>
  <c r="DN52" i="1"/>
  <c r="CZ52" i="1"/>
  <c r="CV52" i="1"/>
  <c r="CT52" i="1"/>
  <c r="CR52" i="1"/>
  <c r="CQ52" i="1"/>
  <c r="CC52" i="1"/>
  <c r="BY52" i="1"/>
  <c r="BW52" i="1"/>
  <c r="BU52" i="1"/>
  <c r="BT52" i="1"/>
  <c r="BF52" i="1"/>
  <c r="BB52" i="1"/>
  <c r="AZ52" i="1"/>
  <c r="AX52" i="1"/>
  <c r="AW52" i="1"/>
  <c r="IH49" i="1"/>
  <c r="ID49" i="1"/>
  <c r="IB49" i="1"/>
  <c r="HZ49" i="1"/>
  <c r="HY49" i="1"/>
  <c r="HK49" i="1"/>
  <c r="HG49" i="1"/>
  <c r="HE49" i="1"/>
  <c r="HC49" i="1"/>
  <c r="HB49" i="1"/>
  <c r="GN49" i="1"/>
  <c r="GJ49" i="1"/>
  <c r="GH49" i="1"/>
  <c r="GF49" i="1"/>
  <c r="GE49" i="1"/>
  <c r="FQ49" i="1"/>
  <c r="FM49" i="1"/>
  <c r="FK49" i="1"/>
  <c r="FI49" i="1"/>
  <c r="FH49" i="1"/>
  <c r="ET49" i="1"/>
  <c r="EP49" i="1"/>
  <c r="EN49" i="1"/>
  <c r="EL49" i="1"/>
  <c r="EK49" i="1"/>
  <c r="DW49" i="1"/>
  <c r="DS49" i="1"/>
  <c r="DQ49" i="1"/>
  <c r="DO49" i="1"/>
  <c r="DN49" i="1"/>
  <c r="CZ49" i="1"/>
  <c r="CV49" i="1"/>
  <c r="CT49" i="1"/>
  <c r="CR49" i="1"/>
  <c r="CQ49" i="1"/>
  <c r="CC49" i="1"/>
  <c r="BY49" i="1"/>
  <c r="BW49" i="1"/>
  <c r="BU49" i="1"/>
  <c r="BT49" i="1"/>
  <c r="BF49" i="1"/>
  <c r="BB49" i="1"/>
  <c r="AZ49" i="1"/>
  <c r="AX49" i="1"/>
  <c r="AW49" i="1"/>
  <c r="IH46" i="1"/>
  <c r="ID46" i="1"/>
  <c r="IB46" i="1"/>
  <c r="HZ46" i="1"/>
  <c r="HY46" i="1"/>
  <c r="HK46" i="1"/>
  <c r="HG46" i="1"/>
  <c r="HE46" i="1"/>
  <c r="HC46" i="1"/>
  <c r="HB46" i="1"/>
  <c r="GN46" i="1"/>
  <c r="GJ46" i="1"/>
  <c r="GH46" i="1"/>
  <c r="GF46" i="1"/>
  <c r="GE46" i="1"/>
  <c r="FQ46" i="1"/>
  <c r="FM46" i="1"/>
  <c r="FK46" i="1"/>
  <c r="FI46" i="1"/>
  <c r="FH46" i="1"/>
  <c r="ET46" i="1"/>
  <c r="EP46" i="1"/>
  <c r="EN46" i="1"/>
  <c r="EL46" i="1"/>
  <c r="EK46" i="1"/>
  <c r="DW46" i="1"/>
  <c r="DS46" i="1"/>
  <c r="DQ46" i="1"/>
  <c r="DO46" i="1"/>
  <c r="DN46" i="1"/>
  <c r="CZ46" i="1"/>
  <c r="CV46" i="1"/>
  <c r="CT46" i="1"/>
  <c r="CR46" i="1"/>
  <c r="CQ46" i="1"/>
  <c r="CC46" i="1"/>
  <c r="BY46" i="1"/>
  <c r="BW46" i="1"/>
  <c r="BU46" i="1"/>
  <c r="BT46" i="1"/>
  <c r="BF46" i="1"/>
  <c r="BB46" i="1"/>
  <c r="AZ46" i="1"/>
  <c r="AX46" i="1"/>
  <c r="AW46" i="1"/>
  <c r="IH43" i="1"/>
  <c r="ID43" i="1"/>
  <c r="IB43" i="1"/>
  <c r="HZ43" i="1"/>
  <c r="HY43" i="1"/>
  <c r="HK43" i="1"/>
  <c r="HG43" i="1"/>
  <c r="HE43" i="1"/>
  <c r="HC43" i="1"/>
  <c r="HB43" i="1"/>
  <c r="GN43" i="1"/>
  <c r="GJ43" i="1"/>
  <c r="GH43" i="1"/>
  <c r="GF43" i="1"/>
  <c r="GE43" i="1"/>
  <c r="FQ43" i="1"/>
  <c r="FM43" i="1"/>
  <c r="FK43" i="1"/>
  <c r="FI43" i="1"/>
  <c r="FH43" i="1"/>
  <c r="ET43" i="1"/>
  <c r="EP43" i="1"/>
  <c r="EN43" i="1"/>
  <c r="EL43" i="1"/>
  <c r="EK43" i="1"/>
  <c r="DW43" i="1"/>
  <c r="DS43" i="1"/>
  <c r="DQ43" i="1"/>
  <c r="DO43" i="1"/>
  <c r="DN43" i="1"/>
  <c r="CZ43" i="1"/>
  <c r="CV43" i="1"/>
  <c r="CT43" i="1"/>
  <c r="CR43" i="1"/>
  <c r="CQ43" i="1"/>
  <c r="CC43" i="1"/>
  <c r="BY43" i="1"/>
  <c r="BW43" i="1"/>
  <c r="BU43" i="1"/>
  <c r="BT43" i="1"/>
  <c r="BF43" i="1"/>
  <c r="BB43" i="1"/>
  <c r="AZ43" i="1"/>
  <c r="AX43" i="1"/>
  <c r="AW43" i="1"/>
  <c r="IH40" i="1"/>
  <c r="ID40" i="1"/>
  <c r="IB40" i="1"/>
  <c r="HZ40" i="1"/>
  <c r="HY40" i="1"/>
  <c r="HK40" i="1"/>
  <c r="HG40" i="1"/>
  <c r="HE40" i="1"/>
  <c r="HC40" i="1"/>
  <c r="HB40" i="1"/>
  <c r="GN40" i="1"/>
  <c r="GJ40" i="1"/>
  <c r="GH40" i="1"/>
  <c r="GF40" i="1"/>
  <c r="GE40" i="1"/>
  <c r="FQ40" i="1"/>
  <c r="FM40" i="1"/>
  <c r="FK40" i="1"/>
  <c r="FI40" i="1"/>
  <c r="FH40" i="1"/>
  <c r="ET40" i="1"/>
  <c r="EP40" i="1"/>
  <c r="EN40" i="1"/>
  <c r="EL40" i="1"/>
  <c r="EK40" i="1"/>
  <c r="DW40" i="1"/>
  <c r="DS40" i="1"/>
  <c r="DQ40" i="1"/>
  <c r="DO40" i="1"/>
  <c r="DN40" i="1"/>
  <c r="CZ40" i="1"/>
  <c r="CV40" i="1"/>
  <c r="CT40" i="1"/>
  <c r="CR40" i="1"/>
  <c r="CQ40" i="1"/>
  <c r="CC40" i="1"/>
  <c r="BY40" i="1"/>
  <c r="BW40" i="1"/>
  <c r="BU40" i="1"/>
  <c r="BF40" i="1"/>
  <c r="BB40" i="1"/>
  <c r="AZ40" i="1"/>
  <c r="AX40" i="1"/>
  <c r="AW40" i="1"/>
  <c r="IH37" i="1"/>
  <c r="ID37" i="1"/>
  <c r="IB37" i="1"/>
  <c r="HZ37" i="1"/>
  <c r="HY37" i="1"/>
  <c r="HK37" i="1"/>
  <c r="HG37" i="1"/>
  <c r="HE37" i="1"/>
  <c r="HC37" i="1"/>
  <c r="HB37" i="1"/>
  <c r="GN37" i="1"/>
  <c r="GJ37" i="1"/>
  <c r="GH37" i="1"/>
  <c r="GF37" i="1"/>
  <c r="GE37" i="1"/>
  <c r="FQ37" i="1"/>
  <c r="FM37" i="1"/>
  <c r="FK37" i="1"/>
  <c r="FI37" i="1"/>
  <c r="FH37" i="1"/>
  <c r="ET37" i="1"/>
  <c r="EP37" i="1"/>
  <c r="EN37" i="1"/>
  <c r="EL37" i="1"/>
  <c r="EK37" i="1"/>
  <c r="DW37" i="1"/>
  <c r="DS37" i="1"/>
  <c r="DQ37" i="1"/>
  <c r="DO37" i="1"/>
  <c r="DN37" i="1"/>
  <c r="CZ37" i="1"/>
  <c r="CV37" i="1"/>
  <c r="CT37" i="1"/>
  <c r="CR37" i="1"/>
  <c r="CQ37" i="1"/>
  <c r="CC37" i="1"/>
  <c r="BY37" i="1"/>
  <c r="BW37" i="1"/>
  <c r="BU37" i="1"/>
  <c r="BT37" i="1"/>
  <c r="BF37" i="1"/>
  <c r="BB37" i="1"/>
  <c r="AZ37" i="1"/>
  <c r="AX37" i="1"/>
  <c r="AW37" i="1"/>
  <c r="IH33" i="1"/>
  <c r="ID33" i="1"/>
  <c r="IB33" i="1"/>
  <c r="HZ33" i="1"/>
  <c r="HY33" i="1"/>
  <c r="HK33" i="1"/>
  <c r="HG33" i="1"/>
  <c r="HE33" i="1"/>
  <c r="HC33" i="1"/>
  <c r="HB33" i="1"/>
  <c r="GN33" i="1"/>
  <c r="GJ33" i="1"/>
  <c r="GH33" i="1"/>
  <c r="GF33" i="1"/>
  <c r="GE33" i="1"/>
  <c r="FQ33" i="1"/>
  <c r="FM33" i="1"/>
  <c r="FK33" i="1"/>
  <c r="FI33" i="1"/>
  <c r="FH33" i="1"/>
  <c r="ET33" i="1"/>
  <c r="EP33" i="1"/>
  <c r="EN33" i="1"/>
  <c r="EL33" i="1"/>
  <c r="EK33" i="1"/>
  <c r="DW33" i="1"/>
  <c r="DS33" i="1"/>
  <c r="DQ33" i="1"/>
  <c r="DO33" i="1"/>
  <c r="DN33" i="1"/>
  <c r="CZ33" i="1"/>
  <c r="CV33" i="1"/>
  <c r="CT33" i="1"/>
  <c r="CR33" i="1"/>
  <c r="CQ33" i="1"/>
  <c r="CC33" i="1"/>
  <c r="BY33" i="1"/>
  <c r="BW33" i="1"/>
  <c r="BU33" i="1"/>
  <c r="BT33" i="1"/>
  <c r="BF33" i="1"/>
  <c r="BB33" i="1"/>
  <c r="AZ33" i="1"/>
  <c r="AX33" i="1"/>
  <c r="AW33" i="1"/>
  <c r="AI33" i="1"/>
  <c r="AE33" i="1"/>
  <c r="AC33" i="1"/>
  <c r="AA33" i="1"/>
  <c r="IH21" i="1"/>
  <c r="ID21" i="1"/>
  <c r="IB21" i="1"/>
  <c r="HZ21" i="1"/>
  <c r="HY21" i="1"/>
  <c r="HK21" i="1"/>
  <c r="HG21" i="1"/>
  <c r="HE21" i="1"/>
  <c r="HC21" i="1"/>
  <c r="HB21" i="1"/>
  <c r="GN21" i="1"/>
  <c r="GJ21" i="1"/>
  <c r="GH21" i="1"/>
  <c r="GF21" i="1"/>
  <c r="GE21" i="1"/>
  <c r="FQ21" i="1"/>
  <c r="FM21" i="1"/>
  <c r="FK21" i="1"/>
  <c r="FI21" i="1"/>
  <c r="FH21" i="1"/>
  <c r="ET21" i="1"/>
  <c r="EP21" i="1"/>
  <c r="EN21" i="1"/>
  <c r="EL21" i="1"/>
  <c r="EK21" i="1"/>
  <c r="DW21" i="1"/>
  <c r="DS21" i="1"/>
  <c r="DQ21" i="1"/>
  <c r="DO21" i="1"/>
  <c r="DN21" i="1"/>
  <c r="CZ21" i="1"/>
  <c r="CV21" i="1"/>
  <c r="CT21" i="1"/>
  <c r="CR21" i="1"/>
  <c r="CQ21" i="1"/>
  <c r="CC21" i="1"/>
  <c r="BY21" i="1"/>
  <c r="BW21" i="1"/>
  <c r="BU21" i="1"/>
  <c r="BT21" i="1"/>
  <c r="BF21" i="1"/>
  <c r="BB21" i="1"/>
  <c r="AZ21" i="1"/>
  <c r="AX21" i="1"/>
  <c r="AW21" i="1"/>
  <c r="IH18" i="1"/>
  <c r="ID18" i="1"/>
  <c r="IB18" i="1"/>
  <c r="HZ18" i="1"/>
  <c r="HY18" i="1"/>
  <c r="HK18" i="1"/>
  <c r="HG18" i="1"/>
  <c r="HE18" i="1"/>
  <c r="HC18" i="1"/>
  <c r="HB18" i="1"/>
  <c r="GN18" i="1"/>
  <c r="GJ18" i="1"/>
  <c r="GH18" i="1"/>
  <c r="GF18" i="1"/>
  <c r="GE18" i="1"/>
  <c r="DW18" i="1"/>
  <c r="DS18" i="1"/>
  <c r="DQ18" i="1"/>
  <c r="DO18" i="1"/>
  <c r="DN18" i="1"/>
  <c r="CZ18" i="1"/>
  <c r="CV18" i="1"/>
  <c r="CT18" i="1"/>
  <c r="CR18" i="1"/>
  <c r="CQ18" i="1"/>
  <c r="CC18" i="1"/>
  <c r="BY18" i="1"/>
  <c r="BW18" i="1"/>
  <c r="BU18" i="1"/>
  <c r="BT18" i="1"/>
  <c r="BF18" i="1"/>
  <c r="BB18" i="1"/>
  <c r="AZ18" i="1"/>
  <c r="AX18" i="1"/>
  <c r="AW18" i="1"/>
  <c r="IH15" i="1"/>
  <c r="ID15" i="1"/>
  <c r="IB15" i="1"/>
  <c r="HZ15" i="1"/>
  <c r="HY15" i="1"/>
  <c r="HK15" i="1"/>
  <c r="HG15" i="1"/>
  <c r="HE15" i="1"/>
  <c r="HC15" i="1"/>
  <c r="HB15" i="1"/>
  <c r="GN15" i="1"/>
  <c r="GJ15" i="1"/>
  <c r="GH15" i="1"/>
  <c r="GF15" i="1"/>
  <c r="GE15" i="1"/>
  <c r="FQ15" i="1"/>
  <c r="FM15" i="1"/>
  <c r="FK15" i="1"/>
  <c r="FI15" i="1"/>
  <c r="FH15" i="1"/>
  <c r="ET15" i="1"/>
  <c r="EP15" i="1"/>
  <c r="EN15" i="1"/>
  <c r="EL15" i="1"/>
  <c r="EK15" i="1"/>
  <c r="DW15" i="1"/>
  <c r="DS15" i="1"/>
  <c r="DQ15" i="1"/>
  <c r="DO15" i="1"/>
  <c r="DN15" i="1"/>
  <c r="CZ15" i="1"/>
  <c r="CV15" i="1"/>
  <c r="CT15" i="1"/>
  <c r="CR15" i="1"/>
  <c r="CQ15" i="1"/>
  <c r="CC15" i="1"/>
  <c r="BY15" i="1"/>
  <c r="BW15" i="1"/>
  <c r="BU15" i="1"/>
  <c r="BT15" i="1"/>
  <c r="BF15" i="1"/>
  <c r="BB15" i="1"/>
  <c r="AZ15" i="1"/>
  <c r="AX15" i="1"/>
  <c r="AW15" i="1"/>
  <c r="IH12" i="1"/>
  <c r="ID12" i="1"/>
  <c r="IB12" i="1"/>
  <c r="HZ12" i="1"/>
  <c r="HY12" i="1"/>
  <c r="HK12" i="1"/>
  <c r="HG12" i="1"/>
  <c r="HE12" i="1"/>
  <c r="HE22" i="1" s="1"/>
  <c r="HC12" i="1"/>
  <c r="HB12" i="1"/>
  <c r="GN12" i="1"/>
  <c r="GJ12" i="1"/>
  <c r="GH12" i="1"/>
  <c r="GF12" i="1"/>
  <c r="GE12" i="1"/>
  <c r="FQ12" i="1"/>
  <c r="FM12" i="1"/>
  <c r="FK12" i="1"/>
  <c r="FI12" i="1"/>
  <c r="FH12" i="1"/>
  <c r="ET12" i="1"/>
  <c r="EP12" i="1"/>
  <c r="EN12" i="1"/>
  <c r="EL12" i="1"/>
  <c r="EK12" i="1"/>
  <c r="DW12" i="1"/>
  <c r="DS12" i="1"/>
  <c r="DS22" i="1" s="1"/>
  <c r="DQ12" i="1"/>
  <c r="DQ22" i="1" s="1"/>
  <c r="DO12" i="1"/>
  <c r="DO22" i="1" s="1"/>
  <c r="DN12" i="1"/>
  <c r="DN22" i="1" s="1"/>
  <c r="CZ12" i="1"/>
  <c r="CZ22" i="1" s="1"/>
  <c r="CV12" i="1"/>
  <c r="CV22" i="1" s="1"/>
  <c r="CT12" i="1"/>
  <c r="CR12" i="1"/>
  <c r="CQ12" i="1"/>
  <c r="CC12" i="1"/>
  <c r="BY12" i="1"/>
  <c r="BW12" i="1"/>
  <c r="BU12" i="1"/>
  <c r="BU22" i="1" s="1"/>
  <c r="BT12" i="1"/>
  <c r="BT22" i="1" s="1"/>
  <c r="BF12" i="1"/>
  <c r="BF22" i="1" s="1"/>
  <c r="BB12" i="1"/>
  <c r="BB22" i="1" s="1"/>
  <c r="AZ12" i="1"/>
  <c r="AZ22" i="1" s="1"/>
  <c r="AX12" i="1"/>
  <c r="AX22" i="1" s="1"/>
  <c r="AW12" i="1"/>
  <c r="GV21" i="1"/>
  <c r="GV49" i="1"/>
  <c r="GV64" i="1"/>
  <c r="GV59" i="1"/>
  <c r="GV52" i="1"/>
  <c r="GV18" i="1"/>
  <c r="GV46" i="1"/>
  <c r="GV43" i="1"/>
  <c r="GV40" i="1"/>
  <c r="GV37" i="1"/>
  <c r="GV33" i="1"/>
  <c r="GV15" i="1"/>
  <c r="GV12" i="1"/>
  <c r="AQ37" i="1"/>
  <c r="AQ33" i="1"/>
  <c r="AQ18" i="1"/>
  <c r="AQ40" i="1"/>
  <c r="AQ46" i="1"/>
  <c r="AQ59" i="1"/>
  <c r="AQ64" i="1"/>
  <c r="AQ52" i="1"/>
  <c r="AQ49" i="1"/>
  <c r="AQ43" i="1"/>
  <c r="AQ21" i="1"/>
  <c r="AQ15" i="1"/>
  <c r="AQ12" i="1"/>
  <c r="AA18" i="1"/>
  <c r="AC18" i="1"/>
  <c r="AA40" i="1"/>
  <c r="AC40" i="1"/>
  <c r="AA46" i="1"/>
  <c r="AC46" i="1"/>
  <c r="AA52" i="1"/>
  <c r="AC52" i="1"/>
  <c r="AA59" i="1"/>
  <c r="AC59" i="1"/>
  <c r="Z59" i="1"/>
  <c r="Z52" i="1"/>
  <c r="Z46" i="1"/>
  <c r="Z40" i="1"/>
  <c r="AI43" i="1"/>
  <c r="AE43" i="1"/>
  <c r="AI21" i="1"/>
  <c r="AE21" i="1"/>
  <c r="AI15" i="1"/>
  <c r="AE15" i="1"/>
  <c r="AI59" i="1"/>
  <c r="AE59" i="1"/>
  <c r="AI52" i="1"/>
  <c r="AE52" i="1"/>
  <c r="AI46" i="1"/>
  <c r="AE46" i="1"/>
  <c r="AI40" i="1"/>
  <c r="AE40" i="1"/>
  <c r="AI18" i="1"/>
  <c r="AE18" i="1"/>
  <c r="L18" i="1"/>
  <c r="L40" i="1"/>
  <c r="H40" i="1"/>
  <c r="FY64" i="1"/>
  <c r="FY79" i="1"/>
  <c r="FY59" i="1"/>
  <c r="FY52" i="1"/>
  <c r="FY49" i="1"/>
  <c r="FY46" i="1"/>
  <c r="FY43" i="1"/>
  <c r="FY40" i="1"/>
  <c r="FY37" i="1"/>
  <c r="FY18" i="1"/>
  <c r="FY15" i="1"/>
  <c r="FY12" i="1"/>
  <c r="FY21" i="1"/>
  <c r="FY33" i="1"/>
  <c r="FQ18" i="1"/>
  <c r="FM18" i="1"/>
  <c r="FK18" i="1"/>
  <c r="FI18" i="1"/>
  <c r="FH18" i="1"/>
  <c r="JE37" i="1"/>
  <c r="JA37" i="1"/>
  <c r="IY37" i="1"/>
  <c r="IW37" i="1"/>
  <c r="IV37" i="1"/>
  <c r="JE56" i="1"/>
  <c r="JA56" i="1"/>
  <c r="IY56" i="1"/>
  <c r="IW56" i="1"/>
  <c r="IV56" i="1"/>
  <c r="IY43" i="1"/>
  <c r="IW43" i="1"/>
  <c r="IV43" i="1"/>
  <c r="IY21" i="1"/>
  <c r="IW21" i="1"/>
  <c r="IV21" i="1"/>
  <c r="IY15" i="1"/>
  <c r="IW15" i="1"/>
  <c r="IV15" i="1"/>
  <c r="IY18" i="1"/>
  <c r="IW18" i="1"/>
  <c r="IV18" i="1"/>
  <c r="IY40" i="1"/>
  <c r="IW40" i="1"/>
  <c r="IV40" i="1"/>
  <c r="IY46" i="1"/>
  <c r="IW46" i="1"/>
  <c r="IV46" i="1"/>
  <c r="IY52" i="1"/>
  <c r="IW52" i="1"/>
  <c r="IV52" i="1"/>
  <c r="IY59" i="1"/>
  <c r="IW59" i="1"/>
  <c r="IV59" i="1"/>
  <c r="IY64" i="1"/>
  <c r="IW64" i="1"/>
  <c r="IV64" i="1"/>
  <c r="JN79" i="1"/>
  <c r="JN64" i="1"/>
  <c r="JN59" i="1"/>
  <c r="JN56" i="1"/>
  <c r="JN52" i="1"/>
  <c r="JN49" i="1"/>
  <c r="JN46" i="1"/>
  <c r="JN43" i="1"/>
  <c r="JN40" i="1"/>
  <c r="JG40" i="1" s="1"/>
  <c r="JN37" i="1"/>
  <c r="JN33" i="1"/>
  <c r="JN21" i="1"/>
  <c r="JN18" i="1"/>
  <c r="JN15" i="1"/>
  <c r="JI15" i="1" s="1"/>
  <c r="JN12" i="1"/>
  <c r="FY56" i="1"/>
  <c r="AQ56" i="1"/>
  <c r="GV56" i="1"/>
  <c r="S54" i="8"/>
  <c r="ET18" i="1"/>
  <c r="EP18" i="1"/>
  <c r="EN18" i="1"/>
  <c r="EL18" i="1"/>
  <c r="EK18" i="1"/>
  <c r="FB79" i="1"/>
  <c r="FB64" i="1"/>
  <c r="FB59" i="1"/>
  <c r="FB56" i="1"/>
  <c r="FB52" i="1"/>
  <c r="FB49" i="1"/>
  <c r="FB46" i="1"/>
  <c r="FB43" i="1"/>
  <c r="FB40" i="1"/>
  <c r="FB37" i="1"/>
  <c r="FB33" i="1"/>
  <c r="FB21" i="1"/>
  <c r="FB18" i="1"/>
  <c r="FB15" i="1"/>
  <c r="FB12" i="1"/>
  <c r="FB22" i="1" s="1"/>
  <c r="EE15" i="1"/>
  <c r="EE12" i="1"/>
  <c r="EE18" i="1"/>
  <c r="EE21" i="1"/>
  <c r="EE33" i="1"/>
  <c r="EE37" i="1"/>
  <c r="EE40" i="1"/>
  <c r="EE43" i="1"/>
  <c r="EE46" i="1"/>
  <c r="EE49" i="1"/>
  <c r="EE52" i="1"/>
  <c r="EE56" i="1"/>
  <c r="EE59" i="1"/>
  <c r="EE64" i="1"/>
  <c r="EE79" i="1"/>
  <c r="DH79" i="1"/>
  <c r="DH64" i="1"/>
  <c r="DH59" i="1"/>
  <c r="DH56" i="1"/>
  <c r="DH52" i="1"/>
  <c r="DH49" i="1"/>
  <c r="DH46" i="1"/>
  <c r="DH43" i="1"/>
  <c r="DH40" i="1"/>
  <c r="DH37" i="1"/>
  <c r="DH33" i="1"/>
  <c r="DH21" i="1"/>
  <c r="DH18" i="1"/>
  <c r="DH15" i="1"/>
  <c r="DH12" i="1"/>
  <c r="DH22" i="1" s="1"/>
  <c r="CK64" i="1"/>
  <c r="CK59" i="1"/>
  <c r="CK56" i="1"/>
  <c r="CK52" i="1"/>
  <c r="CK49" i="1"/>
  <c r="CK46" i="1"/>
  <c r="CK43" i="1"/>
  <c r="CK40" i="1"/>
  <c r="CK37" i="1"/>
  <c r="CK33" i="1"/>
  <c r="CK21" i="1"/>
  <c r="CK18" i="1"/>
  <c r="CK15" i="1"/>
  <c r="CK12" i="1"/>
  <c r="CK22" i="1" s="1"/>
  <c r="AI49" i="1"/>
  <c r="AE49" i="1"/>
  <c r="AI56" i="1"/>
  <c r="AE56" i="1"/>
  <c r="AI64" i="1"/>
  <c r="L21" i="1"/>
  <c r="L15" i="1"/>
  <c r="L37" i="1"/>
  <c r="H37" i="1"/>
  <c r="D37" i="1"/>
  <c r="F37" i="1"/>
  <c r="C37" i="1"/>
  <c r="L43" i="1"/>
  <c r="H43" i="1"/>
  <c r="L49" i="1"/>
  <c r="H49" i="1"/>
  <c r="F49" i="1"/>
  <c r="D49" i="1"/>
  <c r="C49" i="1"/>
  <c r="F43" i="1"/>
  <c r="D43" i="1"/>
  <c r="C43" i="1"/>
  <c r="AQ79" i="1"/>
  <c r="CK79" i="1"/>
  <c r="GV79" i="1"/>
  <c r="HS40" i="1"/>
  <c r="HS43" i="1"/>
  <c r="HS46" i="1"/>
  <c r="HS49" i="1"/>
  <c r="HS52" i="1"/>
  <c r="HS56" i="1"/>
  <c r="HS59" i="1"/>
  <c r="HS64" i="1"/>
  <c r="HS79" i="1"/>
  <c r="HS37" i="1"/>
  <c r="HS33" i="1"/>
  <c r="HS12" i="1"/>
  <c r="HS18" i="1"/>
  <c r="HS15" i="1"/>
  <c r="HS21" i="1"/>
  <c r="IP33" i="1"/>
  <c r="IP37" i="1"/>
  <c r="IP40" i="1"/>
  <c r="IP43" i="1"/>
  <c r="IP46" i="1"/>
  <c r="IP49" i="1"/>
  <c r="IP56" i="1"/>
  <c r="IP52" i="1"/>
  <c r="IP59" i="1"/>
  <c r="IP64" i="1"/>
  <c r="IP79" i="1"/>
  <c r="IP12" i="1"/>
  <c r="IP21" i="1"/>
  <c r="IP18" i="1"/>
  <c r="IP15" i="1"/>
  <c r="BN18" i="1"/>
  <c r="BN12" i="1"/>
  <c r="BN15" i="1"/>
  <c r="BN21" i="1"/>
  <c r="BN33" i="1"/>
  <c r="BN37" i="1"/>
  <c r="BN40" i="1"/>
  <c r="BN43" i="1"/>
  <c r="BN46" i="1"/>
  <c r="BN52" i="1"/>
  <c r="BN49" i="1"/>
  <c r="BN56" i="1"/>
  <c r="BN59" i="1"/>
  <c r="BN64" i="1"/>
  <c r="BN79" i="1"/>
  <c r="AI37" i="1"/>
  <c r="AE37" i="1"/>
  <c r="AI79" i="1"/>
  <c r="AE79" i="1"/>
  <c r="AA79" i="1"/>
  <c r="AC79" i="1"/>
  <c r="AA64" i="1"/>
  <c r="AC64" i="1"/>
  <c r="Z64" i="1"/>
  <c r="AC56" i="1"/>
  <c r="AA56" i="1"/>
  <c r="Z56" i="1"/>
  <c r="AA37" i="1"/>
  <c r="AC37" i="1"/>
  <c r="Z37" i="1"/>
  <c r="AC49" i="1"/>
  <c r="AA49" i="1"/>
  <c r="Z49" i="1"/>
  <c r="AC43" i="1"/>
  <c r="AA43" i="1"/>
  <c r="Z43" i="1"/>
  <c r="AC21" i="1"/>
  <c r="AA21" i="1"/>
  <c r="Z21" i="1"/>
  <c r="AA15" i="1"/>
  <c r="AC15" i="1"/>
  <c r="Z15" i="1"/>
  <c r="T64" i="1"/>
  <c r="T79" i="1"/>
  <c r="L56" i="1"/>
  <c r="H56" i="1"/>
  <c r="D56" i="1"/>
  <c r="F56" i="1"/>
  <c r="C56" i="1"/>
  <c r="L59" i="1"/>
  <c r="H59" i="1"/>
  <c r="R47" i="8"/>
  <c r="R35" i="8"/>
  <c r="R19" i="8"/>
  <c r="R13" i="8"/>
  <c r="AI12" i="1"/>
  <c r="AE12" i="1"/>
  <c r="AC12" i="1"/>
  <c r="AA12" i="1"/>
  <c r="Z12" i="1"/>
  <c r="L62" i="8"/>
  <c r="L50" i="8"/>
  <c r="L47" i="8"/>
  <c r="L44" i="8"/>
  <c r="L13" i="8"/>
  <c r="D13" i="8"/>
  <c r="T59" i="1"/>
  <c r="T56" i="1"/>
  <c r="T52" i="1"/>
  <c r="T49" i="1"/>
  <c r="T46" i="1"/>
  <c r="T43" i="1"/>
  <c r="T40" i="1"/>
  <c r="T33" i="1"/>
  <c r="T37" i="1"/>
  <c r="T18" i="1"/>
  <c r="T21" i="1"/>
  <c r="T15" i="1"/>
  <c r="T12" i="1"/>
  <c r="L64" i="1"/>
  <c r="H64" i="1"/>
  <c r="D64" i="1"/>
  <c r="F64" i="1"/>
  <c r="C64" i="1"/>
  <c r="L79" i="1"/>
  <c r="H79" i="1"/>
  <c r="L52" i="1"/>
  <c r="H52" i="1"/>
  <c r="L46" i="1"/>
  <c r="H46" i="1"/>
  <c r="L33" i="1"/>
  <c r="H33" i="1"/>
  <c r="D33" i="1"/>
  <c r="F33" i="1"/>
  <c r="C33" i="1"/>
  <c r="H21" i="1"/>
  <c r="H18" i="1"/>
  <c r="H15" i="1"/>
  <c r="F79" i="1"/>
  <c r="D79" i="1"/>
  <c r="F59" i="1"/>
  <c r="D59" i="1"/>
  <c r="C59" i="1"/>
  <c r="F52" i="1"/>
  <c r="D52" i="1"/>
  <c r="C52" i="1"/>
  <c r="F46" i="1"/>
  <c r="D46" i="1"/>
  <c r="C46" i="1"/>
  <c r="F40" i="1"/>
  <c r="D40" i="1"/>
  <c r="C40" i="1"/>
  <c r="F18" i="1"/>
  <c r="D18" i="1"/>
  <c r="C18" i="1"/>
  <c r="F21" i="1"/>
  <c r="D21" i="1"/>
  <c r="C21" i="1"/>
  <c r="D15" i="1"/>
  <c r="F15" i="1"/>
  <c r="C15" i="1"/>
  <c r="L12" i="1"/>
  <c r="H12" i="1"/>
  <c r="H22" i="1" s="1"/>
  <c r="D12" i="1"/>
  <c r="D22" i="1" s="1"/>
  <c r="F12" i="1"/>
  <c r="F22" i="1" s="1"/>
  <c r="C12" i="1"/>
  <c r="EL63" i="1"/>
  <c r="EL62" i="1"/>
  <c r="EL61" i="1"/>
  <c r="EL60" i="1"/>
  <c r="EW60" i="1" s="1"/>
  <c r="EK63" i="1"/>
  <c r="EK62" i="1"/>
  <c r="EK61" i="1"/>
  <c r="EK60" i="1"/>
  <c r="EN63" i="1"/>
  <c r="EO63" i="1" s="1"/>
  <c r="EN62" i="1"/>
  <c r="IB63" i="1"/>
  <c r="IC63" i="1" s="1"/>
  <c r="IB62" i="1"/>
  <c r="IC62" i="1" s="1"/>
  <c r="IO62" i="1"/>
  <c r="IO63" i="1"/>
  <c r="HY63" i="1"/>
  <c r="II63" i="1" s="1"/>
  <c r="HY62" i="1"/>
  <c r="II62" i="1" s="1"/>
  <c r="HE62" i="1"/>
  <c r="HF62" i="1" s="1"/>
  <c r="HE63" i="1"/>
  <c r="HF63" i="1" s="1"/>
  <c r="HC63" i="1"/>
  <c r="HN63" i="1" s="1"/>
  <c r="HC62" i="1"/>
  <c r="HN62" i="1" s="1"/>
  <c r="HC61" i="1"/>
  <c r="HN61" i="1" s="1"/>
  <c r="HB63" i="1"/>
  <c r="HL63" i="1" s="1"/>
  <c r="HB62" i="1"/>
  <c r="HL62" i="1" s="1"/>
  <c r="FK63" i="1"/>
  <c r="FL63" i="1" s="1"/>
  <c r="FK62" i="1"/>
  <c r="FL62" i="1" s="1"/>
  <c r="FK60" i="1"/>
  <c r="FL60" i="1" s="1"/>
  <c r="FI63" i="1"/>
  <c r="FI62" i="1"/>
  <c r="FI61" i="1"/>
  <c r="FI60" i="1"/>
  <c r="FT60" i="1" s="1"/>
  <c r="FH63" i="1"/>
  <c r="FH62" i="1"/>
  <c r="FH61" i="1"/>
  <c r="FH60" i="1"/>
  <c r="GE63" i="1"/>
  <c r="GH63" i="1"/>
  <c r="GI63" i="1" s="1"/>
  <c r="GF61" i="1"/>
  <c r="CV62" i="1"/>
  <c r="CW62" i="1" s="1"/>
  <c r="CV61" i="1"/>
  <c r="CT63" i="1"/>
  <c r="CU63" i="1" s="1"/>
  <c r="CT62" i="1"/>
  <c r="CR63" i="1"/>
  <c r="CR62" i="1"/>
  <c r="CR61" i="1"/>
  <c r="CR60" i="1"/>
  <c r="CQ63" i="1"/>
  <c r="CQ62" i="1"/>
  <c r="CQ61" i="1"/>
  <c r="CQ60" i="1"/>
  <c r="DQ63" i="1"/>
  <c r="DR63" i="1" s="1"/>
  <c r="DQ62" i="1"/>
  <c r="DR62" i="1" s="1"/>
  <c r="DQ61" i="1"/>
  <c r="DR61" i="1" s="1"/>
  <c r="DS61" i="1"/>
  <c r="DO63" i="1"/>
  <c r="DO62" i="1"/>
  <c r="DO61" i="1"/>
  <c r="DO60" i="1"/>
  <c r="DZ60" i="1" s="1"/>
  <c r="DN63" i="1"/>
  <c r="DN62" i="1"/>
  <c r="DN61" i="1"/>
  <c r="DN60" i="1"/>
  <c r="G79" i="18" l="1"/>
  <c r="IA79" i="18"/>
  <c r="K79" i="18"/>
  <c r="ES79" i="18"/>
  <c r="CM79" i="18"/>
  <c r="CQ79" i="18"/>
  <c r="CR79" i="18"/>
  <c r="O79" i="18"/>
  <c r="EU79" i="18"/>
  <c r="EF64" i="18"/>
  <c r="IB79" i="18"/>
  <c r="I79" i="18"/>
  <c r="EQ79" i="18"/>
  <c r="P79" i="18"/>
  <c r="CI79" i="18"/>
  <c r="EY79" i="18"/>
  <c r="BA40" i="18"/>
  <c r="I43" i="18"/>
  <c r="AI43" i="18"/>
  <c r="BQ43" i="18"/>
  <c r="DY43" i="18"/>
  <c r="I46" i="18"/>
  <c r="AI46" i="18"/>
  <c r="BQ46" i="18"/>
  <c r="DY46" i="18"/>
  <c r="I49" i="18"/>
  <c r="AI49" i="18"/>
  <c r="BQ49" i="18"/>
  <c r="DY49" i="18"/>
  <c r="I52" i="18"/>
  <c r="AI52" i="18"/>
  <c r="BQ52" i="18"/>
  <c r="DY52" i="18"/>
  <c r="I56" i="18"/>
  <c r="AI56" i="18"/>
  <c r="BQ56" i="18"/>
  <c r="DY56" i="18"/>
  <c r="EW15" i="18"/>
  <c r="EY15" i="18"/>
  <c r="FA15" i="18"/>
  <c r="CI37" i="18"/>
  <c r="HZ37" i="18"/>
  <c r="BB40" i="18"/>
  <c r="EQ40" i="18"/>
  <c r="K43" i="18"/>
  <c r="AJ43" i="18"/>
  <c r="BS43" i="18"/>
  <c r="EA43" i="18"/>
  <c r="K46" i="18"/>
  <c r="AJ46" i="18"/>
  <c r="BS46" i="18"/>
  <c r="EA46" i="18"/>
  <c r="K49" i="18"/>
  <c r="AJ49" i="18"/>
  <c r="BS49" i="18"/>
  <c r="EA49" i="18"/>
  <c r="K52" i="18"/>
  <c r="AJ52" i="18"/>
  <c r="BS52" i="18"/>
  <c r="EA52" i="18"/>
  <c r="K56" i="18"/>
  <c r="AJ56" i="18"/>
  <c r="BS56" i="18"/>
  <c r="EA56" i="18"/>
  <c r="IA18" i="18"/>
  <c r="GE21" i="18"/>
  <c r="AA46" i="18"/>
  <c r="AA18" i="18"/>
  <c r="CR37" i="18"/>
  <c r="AA49" i="18"/>
  <c r="AA52" i="18"/>
  <c r="AA56" i="18"/>
  <c r="BD18" i="18"/>
  <c r="DL18" i="18"/>
  <c r="FT18" i="18"/>
  <c r="G21" i="18"/>
  <c r="CQ21" i="18"/>
  <c r="EY21" i="18"/>
  <c r="GG21" i="18"/>
  <c r="K33" i="18"/>
  <c r="BU33" i="18"/>
  <c r="EC33" i="18"/>
  <c r="GK33" i="18"/>
  <c r="GK37" i="18"/>
  <c r="CS40" i="18"/>
  <c r="AC46" i="18"/>
  <c r="AC49" i="18"/>
  <c r="GR80" i="18"/>
  <c r="AU40" i="18"/>
  <c r="DC40" i="18"/>
  <c r="FK40" i="18"/>
  <c r="GL40" i="18"/>
  <c r="AE43" i="18"/>
  <c r="AE46" i="18"/>
  <c r="AE52" i="18"/>
  <c r="AE56" i="18"/>
  <c r="EX15" i="18"/>
  <c r="HU33" i="18"/>
  <c r="BW37" i="18"/>
  <c r="AG43" i="18"/>
  <c r="AG46" i="18"/>
  <c r="AG56" i="18"/>
  <c r="GN37" i="18"/>
  <c r="AY40" i="18"/>
  <c r="AH43" i="18"/>
  <c r="AH46" i="18"/>
  <c r="AH49" i="18"/>
  <c r="DW49" i="18"/>
  <c r="AH52" i="18"/>
  <c r="DW52" i="18"/>
  <c r="G56" i="18"/>
  <c r="DW56" i="18"/>
  <c r="BC40" i="18"/>
  <c r="EC43" i="18"/>
  <c r="M46" i="18"/>
  <c r="EC46" i="18"/>
  <c r="M52" i="18"/>
  <c r="EC52" i="18"/>
  <c r="M56" i="18"/>
  <c r="EC56" i="18"/>
  <c r="CM37" i="18"/>
  <c r="BD40" i="18"/>
  <c r="EU40" i="18"/>
  <c r="N43" i="18"/>
  <c r="ED43" i="18"/>
  <c r="N46" i="18"/>
  <c r="ED46" i="18"/>
  <c r="N49" i="18"/>
  <c r="ED49" i="18"/>
  <c r="N52" i="18"/>
  <c r="ED52" i="18"/>
  <c r="N56" i="18"/>
  <c r="ED56" i="18"/>
  <c r="DK18" i="18"/>
  <c r="CP21" i="18"/>
  <c r="FA33" i="18"/>
  <c r="CO37" i="18"/>
  <c r="O43" i="18"/>
  <c r="EE43" i="18"/>
  <c r="O46" i="18"/>
  <c r="EE46" i="18"/>
  <c r="O49" i="18"/>
  <c r="EE49" i="18"/>
  <c r="O52" i="18"/>
  <c r="EE52" i="18"/>
  <c r="O56" i="18"/>
  <c r="EE56" i="18"/>
  <c r="EQ15" i="18"/>
  <c r="AA43" i="18"/>
  <c r="GG15" i="18"/>
  <c r="CM18" i="18"/>
  <c r="EU18" i="18"/>
  <c r="IB18" i="18"/>
  <c r="AI21" i="18"/>
  <c r="BQ21" i="18"/>
  <c r="DY21" i="18"/>
  <c r="HG21" i="18"/>
  <c r="AK33" i="18"/>
  <c r="CS33" i="18"/>
  <c r="HI33" i="18"/>
  <c r="FA40" i="18"/>
  <c r="AC43" i="18"/>
  <c r="AC52" i="18"/>
  <c r="AC56" i="18"/>
  <c r="HS33" i="18"/>
  <c r="CB80" i="18"/>
  <c r="BV37" i="18"/>
  <c r="GL37" i="18"/>
  <c r="ED40" i="18"/>
  <c r="HS40" i="18"/>
  <c r="AE49" i="18"/>
  <c r="GM37" i="18"/>
  <c r="AW40" i="18"/>
  <c r="GM40" i="18"/>
  <c r="AG49" i="18"/>
  <c r="AG52" i="18"/>
  <c r="BX37" i="18"/>
  <c r="GN40" i="18"/>
  <c r="G43" i="18"/>
  <c r="DW43" i="18"/>
  <c r="G46" i="18"/>
  <c r="DW46" i="18"/>
  <c r="G49" i="18"/>
  <c r="G52" i="18"/>
  <c r="AH56" i="18"/>
  <c r="CK37" i="18"/>
  <c r="ES40" i="18"/>
  <c r="M43" i="18"/>
  <c r="CS43" i="18"/>
  <c r="M49" i="18"/>
  <c r="EC49" i="18"/>
  <c r="EZ15" i="18"/>
  <c r="BO37" i="18"/>
  <c r="CP37" i="18"/>
  <c r="GE37" i="18"/>
  <c r="P43" i="18"/>
  <c r="EF43" i="18"/>
  <c r="P46" i="18"/>
  <c r="EF46" i="18"/>
  <c r="P49" i="18"/>
  <c r="EF49" i="18"/>
  <c r="P52" i="18"/>
  <c r="EF52" i="18"/>
  <c r="P56" i="18"/>
  <c r="EF56" i="18"/>
  <c r="BE18" i="18"/>
  <c r="EW18" i="18"/>
  <c r="HE18" i="18"/>
  <c r="I21" i="18"/>
  <c r="CR21" i="18"/>
  <c r="GI21" i="18"/>
  <c r="M33" i="18"/>
  <c r="ED33" i="18"/>
  <c r="GL33" i="18"/>
  <c r="BO18" i="18"/>
  <c r="EX18" i="18"/>
  <c r="AK21" i="18"/>
  <c r="HI21" i="18"/>
  <c r="BW33" i="18"/>
  <c r="AH59" i="18"/>
  <c r="DM18" i="18"/>
  <c r="IC18" i="18"/>
  <c r="AJ21" i="18"/>
  <c r="EA21" i="18"/>
  <c r="HH21" i="18"/>
  <c r="AU33" i="18"/>
  <c r="DC33" i="18"/>
  <c r="FK33" i="18"/>
  <c r="DI15" i="18"/>
  <c r="AE18" i="18"/>
  <c r="DW18" i="18"/>
  <c r="HF18" i="18"/>
  <c r="BU21" i="18"/>
  <c r="FA21" i="18"/>
  <c r="N33" i="18"/>
  <c r="DE33" i="18"/>
  <c r="FM33" i="18"/>
  <c r="FM37" i="18"/>
  <c r="G18" i="18"/>
  <c r="BQ18" i="18"/>
  <c r="DY18" i="18"/>
  <c r="GG18" i="18"/>
  <c r="FX80" i="18"/>
  <c r="DG40" i="18"/>
  <c r="FO40" i="18"/>
  <c r="BO59" i="18"/>
  <c r="AC18" i="18"/>
  <c r="CO18" i="18"/>
  <c r="FU18" i="18"/>
  <c r="BS21" i="18"/>
  <c r="EZ21" i="18"/>
  <c r="BV33" i="18"/>
  <c r="HC56" i="18"/>
  <c r="HS15" i="18"/>
  <c r="CP18" i="18"/>
  <c r="GE18" i="18"/>
  <c r="K21" i="18"/>
  <c r="CS21" i="18"/>
  <c r="EC21" i="18"/>
  <c r="GK21" i="18"/>
  <c r="AW33" i="18"/>
  <c r="EE33" i="18"/>
  <c r="GM33" i="18"/>
  <c r="BW40" i="18"/>
  <c r="DE40" i="18"/>
  <c r="EE40" i="18"/>
  <c r="FM40" i="18"/>
  <c r="HU40" i="18"/>
  <c r="FU46" i="18"/>
  <c r="HE56" i="18"/>
  <c r="AG59" i="18"/>
  <c r="BE59" i="18"/>
  <c r="CO59" i="18"/>
  <c r="DM59" i="18"/>
  <c r="EW59" i="18"/>
  <c r="FU59" i="18"/>
  <c r="HE59" i="18"/>
  <c r="BO64" i="18"/>
  <c r="EU15" i="18"/>
  <c r="HW15" i="18"/>
  <c r="EJ22" i="18"/>
  <c r="AI18" i="18"/>
  <c r="CQ18" i="18"/>
  <c r="EY18" i="18"/>
  <c r="HG18" i="18"/>
  <c r="M21" i="18"/>
  <c r="AU21" i="18"/>
  <c r="BV21" i="18"/>
  <c r="DC21" i="18"/>
  <c r="ED21" i="18"/>
  <c r="FK21" i="18"/>
  <c r="GL21" i="18"/>
  <c r="HS21" i="18"/>
  <c r="O33" i="18"/>
  <c r="AY33" i="18"/>
  <c r="BX33" i="18"/>
  <c r="DG33" i="18"/>
  <c r="EF33" i="18"/>
  <c r="FO33" i="18"/>
  <c r="GN33" i="18"/>
  <c r="HW33" i="18"/>
  <c r="BH80" i="18"/>
  <c r="AY37" i="18"/>
  <c r="FO37" i="18"/>
  <c r="BX40" i="18"/>
  <c r="EF40" i="18"/>
  <c r="HW40" i="18"/>
  <c r="HF56" i="18"/>
  <c r="CP59" i="18"/>
  <c r="DW59" i="18"/>
  <c r="GE59" i="18"/>
  <c r="BQ64" i="18"/>
  <c r="FT64" i="18"/>
  <c r="BO79" i="18"/>
  <c r="EE15" i="18"/>
  <c r="DW15" i="18"/>
  <c r="BA33" i="18"/>
  <c r="DI33" i="18"/>
  <c r="GO33" i="18"/>
  <c r="BY40" i="18"/>
  <c r="DI40" i="18"/>
  <c r="GO40" i="18"/>
  <c r="HG43" i="18"/>
  <c r="HG46" i="18"/>
  <c r="HG52" i="18"/>
  <c r="AI59" i="18"/>
  <c r="BQ59" i="18"/>
  <c r="DY59" i="18"/>
  <c r="EY59" i="18"/>
  <c r="GG59" i="18"/>
  <c r="BS64" i="18"/>
  <c r="BQ79" i="18"/>
  <c r="HA79" i="18"/>
  <c r="AK18" i="18"/>
  <c r="BU18" i="18"/>
  <c r="FA18" i="18"/>
  <c r="GK18" i="18"/>
  <c r="O21" i="18"/>
  <c r="AY21" i="18"/>
  <c r="DG21" i="18"/>
  <c r="FO21" i="18"/>
  <c r="HW21" i="18"/>
  <c r="BB33" i="18"/>
  <c r="CI33" i="18"/>
  <c r="EQ33" i="18"/>
  <c r="HZ33" i="18"/>
  <c r="AA37" i="18"/>
  <c r="EQ37" i="18"/>
  <c r="AA40" i="18"/>
  <c r="CI40" i="18"/>
  <c r="HZ40" i="18"/>
  <c r="HH43" i="18"/>
  <c r="CR49" i="18"/>
  <c r="HH49" i="18"/>
  <c r="CR52" i="18"/>
  <c r="CR56" i="18"/>
  <c r="HH56" i="18"/>
  <c r="AJ59" i="18"/>
  <c r="BS59" i="18"/>
  <c r="EA59" i="18"/>
  <c r="GI59" i="18"/>
  <c r="BX64" i="18"/>
  <c r="GG64" i="18"/>
  <c r="HU64" i="18"/>
  <c r="HC79" i="18"/>
  <c r="HE15" i="18"/>
  <c r="HA15" i="18"/>
  <c r="G15" i="18"/>
  <c r="CQ15" i="18"/>
  <c r="GK15" i="18"/>
  <c r="M18" i="18"/>
  <c r="DC18" i="18"/>
  <c r="GL18" i="18"/>
  <c r="BY21" i="18"/>
  <c r="AC40" i="18"/>
  <c r="EX59" i="18"/>
  <c r="HF59" i="18"/>
  <c r="AJ64" i="18"/>
  <c r="HH64" i="18"/>
  <c r="I18" i="18"/>
  <c r="AJ18" i="18"/>
  <c r="BS18" i="18"/>
  <c r="CR18" i="18"/>
  <c r="EA18" i="18"/>
  <c r="EZ18" i="18"/>
  <c r="GI18" i="18"/>
  <c r="HH18" i="18"/>
  <c r="N21" i="18"/>
  <c r="AW21" i="18"/>
  <c r="BW21" i="18"/>
  <c r="DE21" i="18"/>
  <c r="EE21" i="18"/>
  <c r="FM21" i="18"/>
  <c r="GM21" i="18"/>
  <c r="HU21" i="18"/>
  <c r="P33" i="18"/>
  <c r="BY33" i="18"/>
  <c r="EG33" i="18"/>
  <c r="FQ33" i="18"/>
  <c r="HY33" i="18"/>
  <c r="BA37" i="18"/>
  <c r="FQ37" i="18"/>
  <c r="EG40" i="18"/>
  <c r="HY40" i="18"/>
  <c r="HG49" i="18"/>
  <c r="HG56" i="18"/>
  <c r="I59" i="18"/>
  <c r="CQ59" i="18"/>
  <c r="HG59" i="18"/>
  <c r="CP15" i="18"/>
  <c r="K18" i="18"/>
  <c r="CS18" i="18"/>
  <c r="EC18" i="18"/>
  <c r="HI18" i="18"/>
  <c r="BX21" i="18"/>
  <c r="EF21" i="18"/>
  <c r="GN21" i="18"/>
  <c r="Q33" i="18"/>
  <c r="DJ33" i="18"/>
  <c r="FR33" i="18"/>
  <c r="GY33" i="18"/>
  <c r="AN80" i="18"/>
  <c r="FD80" i="18"/>
  <c r="BB37" i="18"/>
  <c r="FR37" i="18"/>
  <c r="DJ40" i="18"/>
  <c r="GY40" i="18"/>
  <c r="CR43" i="18"/>
  <c r="CR46" i="18"/>
  <c r="HH46" i="18"/>
  <c r="HH52" i="18"/>
  <c r="K59" i="18"/>
  <c r="CR59" i="18"/>
  <c r="EZ59" i="18"/>
  <c r="HH59" i="18"/>
  <c r="BS79" i="18"/>
  <c r="T22" i="18"/>
  <c r="FU15" i="18"/>
  <c r="AU18" i="18"/>
  <c r="BV18" i="18"/>
  <c r="ED18" i="18"/>
  <c r="FK18" i="18"/>
  <c r="HS18" i="18"/>
  <c r="P21" i="18"/>
  <c r="BA21" i="18"/>
  <c r="DI21" i="18"/>
  <c r="EG21" i="18"/>
  <c r="FQ21" i="18"/>
  <c r="GO21" i="18"/>
  <c r="HY21" i="18"/>
  <c r="BC33" i="18"/>
  <c r="CK33" i="18"/>
  <c r="DK33" i="18"/>
  <c r="ES33" i="18"/>
  <c r="FS33" i="18"/>
  <c r="HA33" i="18"/>
  <c r="AC37" i="18"/>
  <c r="BC37" i="18"/>
  <c r="FS37" i="18"/>
  <c r="ES37" i="18"/>
  <c r="DK40" i="18"/>
  <c r="HA40" i="18"/>
  <c r="GK43" i="18"/>
  <c r="GK49" i="18"/>
  <c r="AK59" i="18"/>
  <c r="BU59" i="18"/>
  <c r="FA59" i="18"/>
  <c r="I64" i="18"/>
  <c r="DG64" i="18"/>
  <c r="HG79" i="18"/>
  <c r="CV22" i="18"/>
  <c r="I15" i="18"/>
  <c r="CR15" i="18"/>
  <c r="N18" i="18"/>
  <c r="AW18" i="18"/>
  <c r="EE18" i="18"/>
  <c r="FM18" i="18"/>
  <c r="HU18" i="18"/>
  <c r="BB21" i="18"/>
  <c r="DJ21" i="18"/>
  <c r="FR21" i="18"/>
  <c r="HZ21" i="18"/>
  <c r="BD33" i="18"/>
  <c r="CM33" i="18"/>
  <c r="EU33" i="18"/>
  <c r="HC33" i="18"/>
  <c r="EJ80" i="18"/>
  <c r="BD37" i="18"/>
  <c r="FT37" i="18"/>
  <c r="DL40" i="18"/>
  <c r="FT40" i="18"/>
  <c r="HC40" i="18"/>
  <c r="BV43" i="18"/>
  <c r="GL43" i="18"/>
  <c r="BV46" i="18"/>
  <c r="GL46" i="18"/>
  <c r="BV49" i="18"/>
  <c r="GL49" i="18"/>
  <c r="GL52" i="18"/>
  <c r="BV56" i="18"/>
  <c r="GL56" i="18"/>
  <c r="BV59" i="18"/>
  <c r="DC59" i="18"/>
  <c r="FK59" i="18"/>
  <c r="ES64" i="18"/>
  <c r="HH79" i="18"/>
  <c r="K15" i="18"/>
  <c r="GO15" i="18"/>
  <c r="FQ15" i="18"/>
  <c r="BX18" i="18"/>
  <c r="DG18" i="18"/>
  <c r="FO18" i="18"/>
  <c r="HW18" i="18"/>
  <c r="DK21" i="18"/>
  <c r="FS21" i="18"/>
  <c r="HA21" i="18"/>
  <c r="AC33" i="18"/>
  <c r="DM33" i="18"/>
  <c r="EW33" i="18"/>
  <c r="HE33" i="18"/>
  <c r="DM40" i="18"/>
  <c r="IC40" i="18"/>
  <c r="FM43" i="18"/>
  <c r="HU43" i="18"/>
  <c r="BW46" i="18"/>
  <c r="DE46" i="18"/>
  <c r="FM46" i="18"/>
  <c r="HU46" i="18"/>
  <c r="FM49" i="18"/>
  <c r="HU49" i="18"/>
  <c r="GM52" i="18"/>
  <c r="BW56" i="18"/>
  <c r="DE56" i="18"/>
  <c r="FM56" i="18"/>
  <c r="HU56" i="18"/>
  <c r="O59" i="18"/>
  <c r="AW59" i="18"/>
  <c r="BW59" i="18"/>
  <c r="DE59" i="18"/>
  <c r="EE59" i="18"/>
  <c r="FM59" i="18"/>
  <c r="GM59" i="18"/>
  <c r="P64" i="18"/>
  <c r="AW64" i="18"/>
  <c r="EU64" i="18"/>
  <c r="AU79" i="18"/>
  <c r="DL79" i="18"/>
  <c r="GE79" i="18"/>
  <c r="HZ15" i="18"/>
  <c r="GM15" i="18"/>
  <c r="DC15" i="18"/>
  <c r="HI15" i="18"/>
  <c r="P18" i="18"/>
  <c r="BA18" i="18"/>
  <c r="BY18" i="18"/>
  <c r="DI18" i="18"/>
  <c r="EG18" i="18"/>
  <c r="FQ18" i="18"/>
  <c r="GO18" i="18"/>
  <c r="HY18" i="18"/>
  <c r="AA21" i="18"/>
  <c r="BD21" i="18"/>
  <c r="CM21" i="18"/>
  <c r="DL21" i="18"/>
  <c r="EU21" i="18"/>
  <c r="FT21" i="18"/>
  <c r="HC21" i="18"/>
  <c r="IB21" i="18"/>
  <c r="AE33" i="18"/>
  <c r="BO33" i="18"/>
  <c r="CP33" i="18"/>
  <c r="DW33" i="18"/>
  <c r="EX33" i="18"/>
  <c r="GE33" i="18"/>
  <c r="HF33" i="18"/>
  <c r="DP80" i="18"/>
  <c r="G37" i="18"/>
  <c r="AH37" i="18"/>
  <c r="DW37" i="18"/>
  <c r="EX37" i="18"/>
  <c r="G40" i="18"/>
  <c r="AH40" i="18"/>
  <c r="BO40" i="18"/>
  <c r="CP40" i="18"/>
  <c r="DW40" i="18"/>
  <c r="GE40" i="18"/>
  <c r="HF40" i="18"/>
  <c r="AY43" i="18"/>
  <c r="BX43" i="18"/>
  <c r="DG43" i="18"/>
  <c r="FO43" i="18"/>
  <c r="GN43" i="18"/>
  <c r="HW43" i="18"/>
  <c r="AY46" i="18"/>
  <c r="BX46" i="18"/>
  <c r="DG46" i="18"/>
  <c r="FO46" i="18"/>
  <c r="GN46" i="18"/>
  <c r="HW46" i="18"/>
  <c r="AY49" i="18"/>
  <c r="BX49" i="18"/>
  <c r="DG49" i="18"/>
  <c r="FO49" i="18"/>
  <c r="GN49" i="18"/>
  <c r="HW49" i="18"/>
  <c r="AY52" i="18"/>
  <c r="BX52" i="18"/>
  <c r="DG52" i="18"/>
  <c r="FO52" i="18"/>
  <c r="GN52" i="18"/>
  <c r="HW52" i="18"/>
  <c r="AY56" i="18"/>
  <c r="BX56" i="18"/>
  <c r="DG56" i="18"/>
  <c r="FO56" i="18"/>
  <c r="GN56" i="18"/>
  <c r="HW56" i="18"/>
  <c r="P59" i="18"/>
  <c r="AY59" i="18"/>
  <c r="BX59" i="18"/>
  <c r="DG59" i="18"/>
  <c r="EF59" i="18"/>
  <c r="FO59" i="18"/>
  <c r="GN59" i="18"/>
  <c r="EZ64" i="18"/>
  <c r="GN64" i="18"/>
  <c r="IB64" i="18"/>
  <c r="AW79" i="18"/>
  <c r="GG79" i="18"/>
  <c r="HH15" i="18"/>
  <c r="CK40" i="18"/>
  <c r="FS40" i="18"/>
  <c r="IA40" i="18"/>
  <c r="GK46" i="18"/>
  <c r="GK52" i="18"/>
  <c r="GK56" i="18"/>
  <c r="M59" i="18"/>
  <c r="CS59" i="18"/>
  <c r="EC59" i="18"/>
  <c r="GK59" i="18"/>
  <c r="GI64" i="18"/>
  <c r="BW79" i="18"/>
  <c r="HY15" i="18"/>
  <c r="HL22" i="18"/>
  <c r="BW18" i="18"/>
  <c r="DE18" i="18"/>
  <c r="GM18" i="18"/>
  <c r="Q21" i="18"/>
  <c r="CI21" i="18"/>
  <c r="EQ21" i="18"/>
  <c r="GY21" i="18"/>
  <c r="AA33" i="18"/>
  <c r="DL33" i="18"/>
  <c r="FT33" i="18"/>
  <c r="IB33" i="18"/>
  <c r="AE37" i="18"/>
  <c r="EU37" i="18"/>
  <c r="AE40" i="18"/>
  <c r="CM40" i="18"/>
  <c r="IB40" i="18"/>
  <c r="DC43" i="18"/>
  <c r="HS43" i="18"/>
  <c r="DC46" i="18"/>
  <c r="HS46" i="18"/>
  <c r="DC49" i="18"/>
  <c r="HS49" i="18"/>
  <c r="BV52" i="18"/>
  <c r="DC52" i="18"/>
  <c r="HS52" i="18"/>
  <c r="DC56" i="18"/>
  <c r="HS56" i="18"/>
  <c r="N59" i="18"/>
  <c r="AU59" i="18"/>
  <c r="ED59" i="18"/>
  <c r="GL59" i="18"/>
  <c r="DL64" i="18"/>
  <c r="BX79" i="18"/>
  <c r="HC15" i="18"/>
  <c r="AK15" i="18"/>
  <c r="CS15" i="18"/>
  <c r="O18" i="18"/>
  <c r="AY18" i="18"/>
  <c r="EF18" i="18"/>
  <c r="GN18" i="18"/>
  <c r="BC21" i="18"/>
  <c r="CK21" i="18"/>
  <c r="ES21" i="18"/>
  <c r="IA21" i="18"/>
  <c r="BE33" i="18"/>
  <c r="CO33" i="18"/>
  <c r="FU33" i="18"/>
  <c r="T80" i="18"/>
  <c r="IF80" i="18"/>
  <c r="AG37" i="18"/>
  <c r="EW37" i="18"/>
  <c r="AG40" i="18"/>
  <c r="CO40" i="18"/>
  <c r="FU40" i="18"/>
  <c r="HE40" i="18"/>
  <c r="BW43" i="18"/>
  <c r="DE43" i="18"/>
  <c r="GM43" i="18"/>
  <c r="GM46" i="18"/>
  <c r="BW49" i="18"/>
  <c r="DE49" i="18"/>
  <c r="GM49" i="18"/>
  <c r="BW52" i="18"/>
  <c r="DE52" i="18"/>
  <c r="FM52" i="18"/>
  <c r="HU52" i="18"/>
  <c r="GM56" i="18"/>
  <c r="Q18" i="18"/>
  <c r="BB18" i="18"/>
  <c r="CI18" i="18"/>
  <c r="DJ18" i="18"/>
  <c r="EQ18" i="18"/>
  <c r="FR18" i="18"/>
  <c r="HZ18" i="18"/>
  <c r="AC21" i="18"/>
  <c r="BE21" i="18"/>
  <c r="CO21" i="18"/>
  <c r="DM21" i="18"/>
  <c r="EW21" i="18"/>
  <c r="FU21" i="18"/>
  <c r="HE21" i="18"/>
  <c r="IC21" i="18"/>
  <c r="G33" i="18"/>
  <c r="AI33" i="18"/>
  <c r="BQ33" i="18"/>
  <c r="CQ33" i="18"/>
  <c r="DY33" i="18"/>
  <c r="EY33" i="18"/>
  <c r="GG33" i="18"/>
  <c r="HG33" i="18"/>
  <c r="I37" i="18"/>
  <c r="AI37" i="18"/>
  <c r="BQ37" i="18"/>
  <c r="EY37" i="18"/>
  <c r="HG37" i="18"/>
  <c r="DY37" i="18"/>
  <c r="I40" i="18"/>
  <c r="AI40" i="18"/>
  <c r="BQ40" i="18"/>
  <c r="CQ40" i="18"/>
  <c r="DY40" i="18"/>
  <c r="EY40" i="18"/>
  <c r="GG40" i="18"/>
  <c r="HG40" i="18"/>
  <c r="BA43" i="18"/>
  <c r="DI43" i="18"/>
  <c r="FQ43" i="18"/>
  <c r="HY43" i="18"/>
  <c r="BA46" i="18"/>
  <c r="DI46" i="18"/>
  <c r="FQ46" i="18"/>
  <c r="HY46" i="18"/>
  <c r="BA49" i="18"/>
  <c r="DI49" i="18"/>
  <c r="FQ49" i="18"/>
  <c r="HY49" i="18"/>
  <c r="BA52" i="18"/>
  <c r="DI52" i="18"/>
  <c r="FQ52" i="18"/>
  <c r="HY52" i="18"/>
  <c r="BA56" i="18"/>
  <c r="DI56" i="18"/>
  <c r="FQ56" i="18"/>
  <c r="HY56" i="18"/>
  <c r="Q59" i="18"/>
  <c r="BA59" i="18"/>
  <c r="BY59" i="18"/>
  <c r="DI59" i="18"/>
  <c r="EG59" i="18"/>
  <c r="FQ59" i="18"/>
  <c r="GO59" i="18"/>
  <c r="HZ59" i="18"/>
  <c r="BD64" i="18"/>
  <c r="AY79" i="18"/>
  <c r="GI79" i="18"/>
  <c r="EF15" i="18"/>
  <c r="BC18" i="18"/>
  <c r="CK18" i="18"/>
  <c r="ES18" i="18"/>
  <c r="FS18" i="18"/>
  <c r="AE21" i="18"/>
  <c r="BO21" i="18"/>
  <c r="DW21" i="18"/>
  <c r="EX21" i="18"/>
  <c r="HF21" i="18"/>
  <c r="I33" i="18"/>
  <c r="AJ33" i="18"/>
  <c r="BS33" i="18"/>
  <c r="CR33" i="18"/>
  <c r="EA33" i="18"/>
  <c r="EZ33" i="18"/>
  <c r="GI33" i="18"/>
  <c r="HH33" i="18"/>
  <c r="CV80" i="18"/>
  <c r="HL80" i="18"/>
  <c r="K37" i="18"/>
  <c r="AJ37" i="18"/>
  <c r="BS37" i="18"/>
  <c r="EA37" i="18"/>
  <c r="EZ37" i="18"/>
  <c r="HH37" i="18"/>
  <c r="K40" i="18"/>
  <c r="AJ40" i="18"/>
  <c r="BS40" i="18"/>
  <c r="CR40" i="18"/>
  <c r="EA40" i="18"/>
  <c r="EZ40" i="18"/>
  <c r="GI40" i="18"/>
  <c r="HH40" i="18"/>
  <c r="BB43" i="18"/>
  <c r="CI43" i="18"/>
  <c r="DJ43" i="18"/>
  <c r="EQ43" i="18"/>
  <c r="FR43" i="18"/>
  <c r="GY43" i="18"/>
  <c r="HZ43" i="18"/>
  <c r="BB46" i="18"/>
  <c r="CI46" i="18"/>
  <c r="DJ46" i="18"/>
  <c r="EQ46" i="18"/>
  <c r="FR46" i="18"/>
  <c r="GY46" i="18"/>
  <c r="HZ46" i="18"/>
  <c r="BB49" i="18"/>
  <c r="CI49" i="18"/>
  <c r="DJ49" i="18"/>
  <c r="EQ49" i="18"/>
  <c r="FR49" i="18"/>
  <c r="GY49" i="18"/>
  <c r="HZ49" i="18"/>
  <c r="BB52" i="18"/>
  <c r="CI52" i="18"/>
  <c r="DJ52" i="18"/>
  <c r="EQ52" i="18"/>
  <c r="FR52" i="18"/>
  <c r="GY52" i="18"/>
  <c r="HZ52" i="18"/>
  <c r="BB56" i="18"/>
  <c r="CI56" i="18"/>
  <c r="DJ56" i="18"/>
  <c r="EQ56" i="18"/>
  <c r="FR56" i="18"/>
  <c r="GY56" i="18"/>
  <c r="HZ56" i="18"/>
  <c r="AA59" i="18"/>
  <c r="BB59" i="18"/>
  <c r="CI59" i="18"/>
  <c r="DJ59" i="18"/>
  <c r="EQ59" i="18"/>
  <c r="FR59" i="18"/>
  <c r="GY59" i="18"/>
  <c r="IA59" i="18"/>
  <c r="CM64" i="18"/>
  <c r="FM64" i="18"/>
  <c r="HA64" i="18"/>
  <c r="BC79" i="18"/>
  <c r="DW79" i="18"/>
  <c r="GM79" i="18"/>
  <c r="ED15" i="18"/>
  <c r="EC15" i="18"/>
  <c r="HG15" i="18"/>
  <c r="M37" i="18"/>
  <c r="EC37" i="18"/>
  <c r="M40" i="18"/>
  <c r="EC40" i="18"/>
  <c r="GK40" i="18"/>
  <c r="HI40" i="18"/>
  <c r="BC43" i="18"/>
  <c r="CK43" i="18"/>
  <c r="DK43" i="18"/>
  <c r="ES43" i="18"/>
  <c r="FS43" i="18"/>
  <c r="HA43" i="18"/>
  <c r="IA43" i="18"/>
  <c r="BC46" i="18"/>
  <c r="CK46" i="18"/>
  <c r="DK46" i="18"/>
  <c r="ES46" i="18"/>
  <c r="FS46" i="18"/>
  <c r="HA46" i="18"/>
  <c r="IA46" i="18"/>
  <c r="BC49" i="18"/>
  <c r="CK49" i="18"/>
  <c r="DK49" i="18"/>
  <c r="ES49" i="18"/>
  <c r="FS49" i="18"/>
  <c r="HA49" i="18"/>
  <c r="IA49" i="18"/>
  <c r="BC52" i="18"/>
  <c r="CK52" i="18"/>
  <c r="DK52" i="18"/>
  <c r="ES52" i="18"/>
  <c r="FS52" i="18"/>
  <c r="HA52" i="18"/>
  <c r="IA52" i="18"/>
  <c r="BC56" i="18"/>
  <c r="CK56" i="18"/>
  <c r="DK56" i="18"/>
  <c r="ES56" i="18"/>
  <c r="FS56" i="18"/>
  <c r="HA56" i="18"/>
  <c r="IA56" i="18"/>
  <c r="AC59" i="18"/>
  <c r="BC59" i="18"/>
  <c r="CK59" i="18"/>
  <c r="DK59" i="18"/>
  <c r="ES59" i="18"/>
  <c r="FS59" i="18"/>
  <c r="HA59" i="18"/>
  <c r="CR64" i="18"/>
  <c r="DY64" i="18"/>
  <c r="FO64" i="18"/>
  <c r="HC64" i="18"/>
  <c r="AA79" i="18"/>
  <c r="BD79" i="18"/>
  <c r="DY79" i="18"/>
  <c r="GN79" i="18"/>
  <c r="GN15" i="18"/>
  <c r="D46" i="11"/>
  <c r="C43" i="11"/>
  <c r="GL15" i="18"/>
  <c r="FK15" i="18"/>
  <c r="M15" i="18"/>
  <c r="N15" i="18"/>
  <c r="BW15" i="18"/>
  <c r="DE15" i="18"/>
  <c r="IC15" i="18"/>
  <c r="IB15" i="18"/>
  <c r="DY15" i="18"/>
  <c r="GR22" i="18"/>
  <c r="BV15" i="18"/>
  <c r="EA15" i="18"/>
  <c r="O15" i="18"/>
  <c r="BX15" i="18"/>
  <c r="DG15" i="18"/>
  <c r="BU15" i="18"/>
  <c r="CB22" i="18"/>
  <c r="AU15" i="18"/>
  <c r="P15" i="18"/>
  <c r="HU15" i="18"/>
  <c r="CM15" i="18"/>
  <c r="DM15" i="18"/>
  <c r="BS15" i="18"/>
  <c r="GE15" i="18"/>
  <c r="FR15" i="18"/>
  <c r="Q15" i="18"/>
  <c r="CI15" i="18"/>
  <c r="CK15" i="18"/>
  <c r="DL15" i="18"/>
  <c r="IE81" i="18"/>
  <c r="BE15" i="18"/>
  <c r="CO15" i="18"/>
  <c r="EG15" i="18"/>
  <c r="FS15" i="18"/>
  <c r="GY15" i="18"/>
  <c r="N12" i="18"/>
  <c r="AW12" i="18"/>
  <c r="BW12" i="18"/>
  <c r="DE12" i="18"/>
  <c r="EE12" i="18"/>
  <c r="FM12" i="18"/>
  <c r="GM12" i="18"/>
  <c r="HU12" i="18"/>
  <c r="BX12" i="18"/>
  <c r="FO12" i="18"/>
  <c r="HW12" i="18"/>
  <c r="BY12" i="18"/>
  <c r="DI12" i="18"/>
  <c r="FQ12" i="18"/>
  <c r="HY12" i="18"/>
  <c r="BB12" i="18"/>
  <c r="DJ12" i="18"/>
  <c r="FR12" i="18"/>
  <c r="HZ12" i="18"/>
  <c r="BH22" i="18"/>
  <c r="DK12" i="18"/>
  <c r="ES12" i="18"/>
  <c r="IA12" i="18"/>
  <c r="HA18" i="18"/>
  <c r="FM15" i="18"/>
  <c r="BD12" i="18"/>
  <c r="CM12" i="18"/>
  <c r="DL12" i="18"/>
  <c r="EU12" i="18"/>
  <c r="FT12" i="18"/>
  <c r="HC12" i="18"/>
  <c r="IB12" i="18"/>
  <c r="AN22" i="18"/>
  <c r="FD22" i="18"/>
  <c r="BB15" i="18"/>
  <c r="DJ15" i="18"/>
  <c r="HC18" i="18"/>
  <c r="FO15" i="18"/>
  <c r="AY12" i="18"/>
  <c r="EF12" i="18"/>
  <c r="GN12" i="18"/>
  <c r="P12" i="18"/>
  <c r="BA12" i="18"/>
  <c r="EG12" i="18"/>
  <c r="GO12" i="18"/>
  <c r="AW15" i="18"/>
  <c r="Q12" i="18"/>
  <c r="CI12" i="18"/>
  <c r="EQ12" i="18"/>
  <c r="GY12" i="18"/>
  <c r="FX22" i="18"/>
  <c r="AY15" i="18"/>
  <c r="GY18" i="18"/>
  <c r="FT15" i="18"/>
  <c r="BC12" i="18"/>
  <c r="CK12" i="18"/>
  <c r="FS12" i="18"/>
  <c r="HA12" i="18"/>
  <c r="BA15" i="18"/>
  <c r="AC12" i="18"/>
  <c r="BE12" i="18"/>
  <c r="CO12" i="18"/>
  <c r="DM12" i="18"/>
  <c r="EW12" i="18"/>
  <c r="FU12" i="18"/>
  <c r="HE12" i="18"/>
  <c r="IC12" i="18"/>
  <c r="EI22" i="18"/>
  <c r="BC15" i="18"/>
  <c r="DK15" i="18"/>
  <c r="I12" i="18"/>
  <c r="AJ12" i="18"/>
  <c r="BS12" i="18"/>
  <c r="CR12" i="18"/>
  <c r="EA12" i="18"/>
  <c r="EZ12" i="18"/>
  <c r="GI12" i="18"/>
  <c r="HH12" i="18"/>
  <c r="DP22" i="18"/>
  <c r="IF22" i="18"/>
  <c r="AE15" i="18"/>
  <c r="BO15" i="18"/>
  <c r="O12" i="18"/>
  <c r="DG12" i="18"/>
  <c r="G12" i="18"/>
  <c r="BQ12" i="18"/>
  <c r="CQ12" i="18"/>
  <c r="DY12" i="18"/>
  <c r="EY12" i="18"/>
  <c r="GG12" i="18"/>
  <c r="HG12" i="18"/>
  <c r="AC15" i="18"/>
  <c r="IA15" i="18"/>
  <c r="K12" i="18"/>
  <c r="BU12" i="18"/>
  <c r="CS12" i="18"/>
  <c r="EC12" i="18"/>
  <c r="FA12" i="18"/>
  <c r="GK12" i="18"/>
  <c r="HI12" i="18"/>
  <c r="AI15" i="18"/>
  <c r="BQ15" i="18"/>
  <c r="AE12" i="18"/>
  <c r="BO12" i="18"/>
  <c r="CP12" i="18"/>
  <c r="DW12" i="18"/>
  <c r="EX12" i="18"/>
  <c r="GE12" i="18"/>
  <c r="HF12" i="18"/>
  <c r="AA15" i="18"/>
  <c r="BD15" i="18"/>
  <c r="M12" i="18"/>
  <c r="AU12" i="18"/>
  <c r="BV12" i="18"/>
  <c r="DC12" i="18"/>
  <c r="ED12" i="18"/>
  <c r="FK12" i="18"/>
  <c r="GL12" i="18"/>
  <c r="HS12" i="18"/>
  <c r="AJ15" i="18"/>
  <c r="P11" i="12"/>
  <c r="P6" i="12"/>
  <c r="P7" i="12"/>
  <c r="L12" i="12"/>
  <c r="P12" i="12"/>
  <c r="P13" i="12" s="1"/>
  <c r="W22" i="8"/>
  <c r="S20" i="8"/>
  <c r="S79" i="8" s="1"/>
  <c r="E72" i="12"/>
  <c r="E73" i="12"/>
  <c r="GU79" i="1"/>
  <c r="FA79" i="1"/>
  <c r="DG79" i="1"/>
  <c r="HQ80" i="1"/>
  <c r="HQ81" i="1" s="1"/>
  <c r="CK82" i="1"/>
  <c r="HR33" i="1"/>
  <c r="JL33" i="1"/>
  <c r="FX33" i="1"/>
  <c r="AP79" i="1"/>
  <c r="AO80" i="1"/>
  <c r="AO81" i="1" s="1"/>
  <c r="JI37" i="1"/>
  <c r="GE22" i="1"/>
  <c r="Z22" i="1"/>
  <c r="DW22" i="1"/>
  <c r="E65" i="12"/>
  <c r="JA22" i="1"/>
  <c r="GJ22" i="1"/>
  <c r="JL79" i="1"/>
  <c r="BM33" i="1"/>
  <c r="BW22" i="1"/>
  <c r="AA22" i="1"/>
  <c r="BY22" i="1"/>
  <c r="HR79" i="1"/>
  <c r="CC22" i="1"/>
  <c r="AE22" i="1"/>
  <c r="EE82" i="1"/>
  <c r="JI49" i="1"/>
  <c r="AQ22" i="1"/>
  <c r="CQ22" i="1"/>
  <c r="GN22" i="1"/>
  <c r="E68" i="12"/>
  <c r="JE22" i="1"/>
  <c r="ER22" i="1"/>
  <c r="HR46" i="1"/>
  <c r="IO56" i="1"/>
  <c r="JL46" i="1"/>
  <c r="GU56" i="1"/>
  <c r="FX46" i="1"/>
  <c r="FA56" i="1"/>
  <c r="ED46" i="1"/>
  <c r="DG56" i="1"/>
  <c r="CJ46" i="1"/>
  <c r="BM40" i="1"/>
  <c r="AP52" i="1"/>
  <c r="S43" i="1"/>
  <c r="V81" i="1"/>
  <c r="CM22" i="1"/>
  <c r="GA22" i="1"/>
  <c r="JO22" i="1"/>
  <c r="AQ82" i="1"/>
  <c r="E64" i="12"/>
  <c r="E67" i="12"/>
  <c r="JK80" i="1"/>
  <c r="R80" i="1"/>
  <c r="GV22" i="1"/>
  <c r="CR22" i="1"/>
  <c r="HB22" i="1"/>
  <c r="JM22" i="1"/>
  <c r="GG22" i="1"/>
  <c r="C68" i="8"/>
  <c r="C77" i="8" s="1"/>
  <c r="IO33" i="1"/>
  <c r="GU33" i="1"/>
  <c r="FA33" i="1"/>
  <c r="DG33" i="1"/>
  <c r="AP37" i="1"/>
  <c r="S79" i="1"/>
  <c r="Z42" i="12"/>
  <c r="JI64" i="1"/>
  <c r="IO79" i="1"/>
  <c r="L22" i="1"/>
  <c r="E74" i="12"/>
  <c r="E75" i="12"/>
  <c r="ED33" i="1"/>
  <c r="CJ33" i="1"/>
  <c r="E76" i="12"/>
  <c r="BN82" i="1"/>
  <c r="GF22" i="1"/>
  <c r="S33" i="1"/>
  <c r="GH22" i="1"/>
  <c r="E66" i="12"/>
  <c r="AC22" i="1"/>
  <c r="JC22" i="1"/>
  <c r="FX79" i="1"/>
  <c r="C22" i="1"/>
  <c r="T22" i="1"/>
  <c r="JI56" i="1"/>
  <c r="AW22" i="1"/>
  <c r="CT22" i="1"/>
  <c r="HC22" i="1"/>
  <c r="E70" i="12"/>
  <c r="GL22" i="1"/>
  <c r="HR49" i="1"/>
  <c r="IO40" i="1"/>
  <c r="JL49" i="1"/>
  <c r="GU40" i="1"/>
  <c r="FX49" i="1"/>
  <c r="FA40" i="1"/>
  <c r="ED49" i="1"/>
  <c r="DG40" i="1"/>
  <c r="CJ49" i="1"/>
  <c r="BM43" i="1"/>
  <c r="AP56" i="1"/>
  <c r="S46" i="1"/>
  <c r="E44" i="12"/>
  <c r="Z46" i="12"/>
  <c r="Z47" i="12" s="1"/>
  <c r="IN80" i="1"/>
  <c r="IN81" i="1" s="1"/>
  <c r="O7" i="8"/>
  <c r="AP12" i="1"/>
  <c r="GV82" i="1"/>
  <c r="D40" i="11"/>
  <c r="C40" i="11"/>
  <c r="D37" i="11"/>
  <c r="D53" i="11"/>
  <c r="V35" i="8"/>
  <c r="H8" i="12"/>
  <c r="L13" i="12"/>
  <c r="H9" i="12"/>
  <c r="H7" i="12"/>
  <c r="P5" i="12"/>
  <c r="D34" i="11"/>
  <c r="D18" i="11"/>
  <c r="C37" i="11"/>
  <c r="D54" i="11"/>
  <c r="D23" i="11"/>
  <c r="D12" i="11"/>
  <c r="D6" i="11"/>
  <c r="C3" i="11"/>
  <c r="D21" i="11"/>
  <c r="D29" i="11"/>
  <c r="D8" i="11"/>
  <c r="D28" i="11"/>
  <c r="D7" i="11"/>
  <c r="C46" i="11"/>
  <c r="C4" i="11"/>
  <c r="C5" i="12" s="1"/>
  <c r="U5" i="12" s="1"/>
  <c r="D24" i="11"/>
  <c r="D25" i="11"/>
  <c r="H30" i="11"/>
  <c r="H78" i="11" s="1"/>
  <c r="C56" i="11"/>
  <c r="D26" i="11"/>
  <c r="D20" i="11"/>
  <c r="D27" i="11"/>
  <c r="D55" i="11"/>
  <c r="E16" i="12"/>
  <c r="C6" i="11"/>
  <c r="D22" i="11"/>
  <c r="Z31" i="12"/>
  <c r="Z39" i="12"/>
  <c r="Z41" i="12" s="1"/>
  <c r="Z53" i="12"/>
  <c r="L6" i="12"/>
  <c r="H14" i="12"/>
  <c r="H16" i="12" s="1"/>
  <c r="L17" i="12"/>
  <c r="L4" i="12"/>
  <c r="H11" i="12"/>
  <c r="P14" i="12"/>
  <c r="E47" i="12"/>
  <c r="L5" i="12"/>
  <c r="H12" i="12"/>
  <c r="P15" i="12"/>
  <c r="E41" i="12"/>
  <c r="Z43" i="12"/>
  <c r="Z74" i="12"/>
  <c r="L7" i="12"/>
  <c r="L18" i="12"/>
  <c r="Z56" i="12"/>
  <c r="Z57" i="12" s="1"/>
  <c r="L8" i="12"/>
  <c r="H17" i="12"/>
  <c r="P17" i="12"/>
  <c r="Z64" i="12"/>
  <c r="Z66" i="12"/>
  <c r="Z68" i="12"/>
  <c r="Z70" i="12"/>
  <c r="Z76" i="12"/>
  <c r="H15" i="12"/>
  <c r="Z33" i="12"/>
  <c r="Z35" i="12" s="1"/>
  <c r="Z37" i="12"/>
  <c r="Z38" i="12" s="1"/>
  <c r="R47" i="12"/>
  <c r="Z48" i="12"/>
  <c r="Z50" i="12" s="1"/>
  <c r="L9" i="12"/>
  <c r="H18" i="12"/>
  <c r="P18" i="12"/>
  <c r="H6" i="12"/>
  <c r="P8" i="12"/>
  <c r="L14" i="12"/>
  <c r="E54" i="12"/>
  <c r="H5" i="12"/>
  <c r="P9" i="12"/>
  <c r="L15" i="12"/>
  <c r="Z72" i="12"/>
  <c r="E50" i="12"/>
  <c r="Z52" i="12"/>
  <c r="H4" i="12"/>
  <c r="P4" i="12"/>
  <c r="W12" i="18"/>
  <c r="AH6" i="18"/>
  <c r="AG6" i="18"/>
  <c r="AH7" i="18"/>
  <c r="AG7" i="18"/>
  <c r="AH8" i="18"/>
  <c r="AG8" i="18"/>
  <c r="Y12" i="18"/>
  <c r="AK8" i="18"/>
  <c r="AK12" i="18" s="1"/>
  <c r="Z12" i="18"/>
  <c r="AI8" i="18"/>
  <c r="AI12" i="18" s="1"/>
  <c r="AA8" i="18"/>
  <c r="AA12" i="18" s="1"/>
  <c r="AH9" i="18"/>
  <c r="AG9" i="18"/>
  <c r="AH10" i="18"/>
  <c r="AG10" i="18"/>
  <c r="AH11" i="18"/>
  <c r="AG11" i="18"/>
  <c r="W15" i="18"/>
  <c r="AH13" i="18"/>
  <c r="AG13" i="18"/>
  <c r="AH14" i="18"/>
  <c r="AG14" i="18"/>
  <c r="W18" i="18"/>
  <c r="AH16" i="18"/>
  <c r="AG16" i="18"/>
  <c r="AH17" i="18"/>
  <c r="AG17" i="18"/>
  <c r="W21" i="18"/>
  <c r="AH19" i="18"/>
  <c r="AG19" i="18"/>
  <c r="AH20" i="18"/>
  <c r="AG20" i="18"/>
  <c r="GQ22" i="18"/>
  <c r="W33" i="18"/>
  <c r="AH23" i="18"/>
  <c r="AG23" i="18"/>
  <c r="AH24" i="18"/>
  <c r="AG24" i="18"/>
  <c r="HP33" i="18"/>
  <c r="IC24" i="18"/>
  <c r="IC33" i="18" s="1"/>
  <c r="IA24" i="18"/>
  <c r="IA33" i="18" s="1"/>
  <c r="AH25" i="18"/>
  <c r="AG25" i="18"/>
  <c r="AH26" i="18"/>
  <c r="AG26" i="18"/>
  <c r="AH27" i="18"/>
  <c r="AG27" i="18"/>
  <c r="AH28" i="18"/>
  <c r="AG28" i="18"/>
  <c r="AH29" i="18"/>
  <c r="AG29" i="18"/>
  <c r="AH30" i="18"/>
  <c r="AG30" i="18"/>
  <c r="AH31" i="18"/>
  <c r="AG31" i="18"/>
  <c r="AH32" i="18"/>
  <c r="AG32" i="18"/>
  <c r="BK40" i="18"/>
  <c r="BV39" i="18"/>
  <c r="BV40" i="18" s="1"/>
  <c r="BU39" i="18"/>
  <c r="BU40" i="18" s="1"/>
  <c r="EM40" i="18"/>
  <c r="EX39" i="18"/>
  <c r="EX40" i="18" s="1"/>
  <c r="EW39" i="18"/>
  <c r="EW40" i="18" s="1"/>
  <c r="FG40" i="18"/>
  <c r="FR39" i="18"/>
  <c r="FR40" i="18" s="1"/>
  <c r="FQ39" i="18"/>
  <c r="FQ40" i="18" s="1"/>
  <c r="C64" i="18"/>
  <c r="N60" i="18"/>
  <c r="M60" i="18"/>
  <c r="D64" i="18"/>
  <c r="Q60" i="18"/>
  <c r="O60" i="18"/>
  <c r="J64" i="18"/>
  <c r="K60" i="18"/>
  <c r="K64" i="18" s="1"/>
  <c r="W64" i="18"/>
  <c r="AH60" i="18"/>
  <c r="AG60" i="18"/>
  <c r="X64" i="18"/>
  <c r="AK60" i="18"/>
  <c r="AI60" i="18"/>
  <c r="AB64" i="18"/>
  <c r="AC60" i="18"/>
  <c r="AC64" i="18" s="1"/>
  <c r="AQ64" i="18"/>
  <c r="BB60" i="18"/>
  <c r="BA60" i="18"/>
  <c r="AR64" i="18"/>
  <c r="BE60" i="18"/>
  <c r="BC60" i="18"/>
  <c r="BK64" i="18"/>
  <c r="BV60" i="18"/>
  <c r="BU60" i="18"/>
  <c r="BL64" i="18"/>
  <c r="BY60" i="18"/>
  <c r="BW60" i="18"/>
  <c r="CE64" i="18"/>
  <c r="CP60" i="18"/>
  <c r="CO60" i="18"/>
  <c r="CF64" i="18"/>
  <c r="CS60" i="18"/>
  <c r="CQ60" i="18"/>
  <c r="CY64" i="18"/>
  <c r="DJ60" i="18"/>
  <c r="DI60" i="18"/>
  <c r="CZ64" i="18"/>
  <c r="DM60" i="18"/>
  <c r="DK60" i="18"/>
  <c r="DS64" i="18"/>
  <c r="ED60" i="18"/>
  <c r="EC60" i="18"/>
  <c r="DT64" i="18"/>
  <c r="EG60" i="18"/>
  <c r="EE60" i="18"/>
  <c r="EM64" i="18"/>
  <c r="EX60" i="18"/>
  <c r="EW60" i="18"/>
  <c r="EN64" i="18"/>
  <c r="FA60" i="18"/>
  <c r="EY60" i="18"/>
  <c r="EP64" i="18"/>
  <c r="EQ60" i="18"/>
  <c r="EQ64" i="18" s="1"/>
  <c r="FJ64" i="18"/>
  <c r="FU60" i="18"/>
  <c r="FS60" i="18"/>
  <c r="FK60" i="18"/>
  <c r="FK64" i="18" s="1"/>
  <c r="GD64" i="18"/>
  <c r="GO60" i="18"/>
  <c r="GM60" i="18"/>
  <c r="GE60" i="18"/>
  <c r="GE64" i="18" s="1"/>
  <c r="GX64" i="18"/>
  <c r="HI60" i="18"/>
  <c r="HG60" i="18"/>
  <c r="GY60" i="18"/>
  <c r="GY64" i="18" s="1"/>
  <c r="HR64" i="18"/>
  <c r="IC60" i="18"/>
  <c r="IA60" i="18"/>
  <c r="HS60" i="18"/>
  <c r="HS64" i="18" s="1"/>
  <c r="N61" i="18"/>
  <c r="M61" i="18"/>
  <c r="Q61" i="18"/>
  <c r="O61" i="18"/>
  <c r="AH61" i="18"/>
  <c r="AG61" i="18"/>
  <c r="AK61" i="18"/>
  <c r="AI61" i="18"/>
  <c r="Z64" i="18"/>
  <c r="AA61" i="18"/>
  <c r="AA64" i="18" s="1"/>
  <c r="BB61" i="18"/>
  <c r="BA61" i="18"/>
  <c r="BE61" i="18"/>
  <c r="BC61" i="18"/>
  <c r="AT64" i="18"/>
  <c r="AU61" i="18"/>
  <c r="AU64" i="18" s="1"/>
  <c r="BV61" i="18"/>
  <c r="BU61" i="18"/>
  <c r="BY61" i="18"/>
  <c r="BW61" i="18"/>
  <c r="CP61" i="18"/>
  <c r="CO61" i="18"/>
  <c r="CS61" i="18"/>
  <c r="CQ61" i="18"/>
  <c r="CJ64" i="18"/>
  <c r="CK61" i="18"/>
  <c r="CK64" i="18" s="1"/>
  <c r="DJ61" i="18"/>
  <c r="DI61" i="18"/>
  <c r="DM61" i="18"/>
  <c r="DK61" i="18"/>
  <c r="DB64" i="18"/>
  <c r="DC61" i="18"/>
  <c r="DC64" i="18" s="1"/>
  <c r="DD64" i="18"/>
  <c r="DE61" i="18"/>
  <c r="DE64" i="18" s="1"/>
  <c r="ED61" i="18"/>
  <c r="EC61" i="18"/>
  <c r="EG61" i="18"/>
  <c r="EE61" i="18"/>
  <c r="EX61" i="18"/>
  <c r="EW61" i="18"/>
  <c r="FA61" i="18"/>
  <c r="EY61" i="18"/>
  <c r="FG64" i="18"/>
  <c r="FR61" i="18"/>
  <c r="FQ61" i="18"/>
  <c r="FH64" i="18"/>
  <c r="FU61" i="18"/>
  <c r="FS61" i="18"/>
  <c r="GA64" i="18"/>
  <c r="GL61" i="18"/>
  <c r="GK61" i="18"/>
  <c r="GB64" i="18"/>
  <c r="GO61" i="18"/>
  <c r="GM61" i="18"/>
  <c r="GU64" i="18"/>
  <c r="HF61" i="18"/>
  <c r="HE61" i="18"/>
  <c r="GV64" i="18"/>
  <c r="HI61" i="18"/>
  <c r="HG61" i="18"/>
  <c r="HO64" i="18"/>
  <c r="HZ61" i="18"/>
  <c r="HY61" i="18"/>
  <c r="HP64" i="18"/>
  <c r="IC61" i="18"/>
  <c r="IA61" i="18"/>
  <c r="HV64" i="18"/>
  <c r="HW61" i="18"/>
  <c r="HW64" i="18" s="1"/>
  <c r="N62" i="18"/>
  <c r="M62" i="18"/>
  <c r="Q62" i="18"/>
  <c r="O62" i="18"/>
  <c r="F64" i="18"/>
  <c r="G62" i="18"/>
  <c r="G64" i="18" s="1"/>
  <c r="AH62" i="18"/>
  <c r="AG62" i="18"/>
  <c r="AK62" i="18"/>
  <c r="AI62" i="18"/>
  <c r="AD64" i="18"/>
  <c r="AE62" i="18"/>
  <c r="AE64" i="18" s="1"/>
  <c r="BB62" i="18"/>
  <c r="BA62" i="18"/>
  <c r="BE62" i="18"/>
  <c r="BC62" i="18"/>
  <c r="AX64" i="18"/>
  <c r="AY62" i="18"/>
  <c r="AY64" i="18" s="1"/>
  <c r="BV62" i="18"/>
  <c r="BU62" i="18"/>
  <c r="BY62" i="18"/>
  <c r="BW62" i="18"/>
  <c r="CP62" i="18"/>
  <c r="CO62" i="18"/>
  <c r="CS62" i="18"/>
  <c r="CQ62" i="18"/>
  <c r="CH64" i="18"/>
  <c r="CI62" i="18"/>
  <c r="CI64" i="18" s="1"/>
  <c r="DJ62" i="18"/>
  <c r="DI62" i="18"/>
  <c r="DM62" i="18"/>
  <c r="DK62" i="18"/>
  <c r="ED62" i="18"/>
  <c r="EC62" i="18"/>
  <c r="EG62" i="18"/>
  <c r="EE62" i="18"/>
  <c r="DV64" i="18"/>
  <c r="DW62" i="18"/>
  <c r="DW64" i="18" s="1"/>
  <c r="EX62" i="18"/>
  <c r="EW62" i="18"/>
  <c r="FA62" i="18"/>
  <c r="EY62" i="18"/>
  <c r="FR62" i="18"/>
  <c r="FQ62" i="18"/>
  <c r="FU62" i="18"/>
  <c r="FS62" i="18"/>
  <c r="GL62" i="18"/>
  <c r="GK62" i="18"/>
  <c r="GO62" i="18"/>
  <c r="GM62" i="18"/>
  <c r="HF62" i="18"/>
  <c r="HE62" i="18"/>
  <c r="HI62" i="18"/>
  <c r="HG62" i="18"/>
  <c r="HZ62" i="18"/>
  <c r="HY62" i="18"/>
  <c r="IC62" i="18"/>
  <c r="IA62" i="18"/>
  <c r="N63" i="18"/>
  <c r="M63" i="18"/>
  <c r="Q63" i="18"/>
  <c r="O63" i="18"/>
  <c r="AH63" i="18"/>
  <c r="AG63" i="18"/>
  <c r="AK63" i="18"/>
  <c r="AI63" i="18"/>
  <c r="BB63" i="18"/>
  <c r="BA63" i="18"/>
  <c r="BE63" i="18"/>
  <c r="BC63" i="18"/>
  <c r="BV63" i="18"/>
  <c r="BU63" i="18"/>
  <c r="BY63" i="18"/>
  <c r="BW63" i="18"/>
  <c r="CP63" i="18"/>
  <c r="CO63" i="18"/>
  <c r="CS63" i="18"/>
  <c r="CQ63" i="18"/>
  <c r="DJ63" i="18"/>
  <c r="DI63" i="18"/>
  <c r="DM63" i="18"/>
  <c r="DK63" i="18"/>
  <c r="ED63" i="18"/>
  <c r="EC63" i="18"/>
  <c r="EG63" i="18"/>
  <c r="EE63" i="18"/>
  <c r="EX63" i="18"/>
  <c r="EW63" i="18"/>
  <c r="FA63" i="18"/>
  <c r="EY63" i="18"/>
  <c r="FR63" i="18"/>
  <c r="FQ63" i="18"/>
  <c r="FU63" i="18"/>
  <c r="FS63" i="18"/>
  <c r="GL63" i="18"/>
  <c r="GK63" i="18"/>
  <c r="GO63" i="18"/>
  <c r="GM63" i="18"/>
  <c r="HF63" i="18"/>
  <c r="HE63" i="18"/>
  <c r="HI63" i="18"/>
  <c r="HG63" i="18"/>
  <c r="HZ63" i="18"/>
  <c r="HY63" i="18"/>
  <c r="IC63" i="18"/>
  <c r="IA63" i="18"/>
  <c r="C79" i="18"/>
  <c r="N65" i="18"/>
  <c r="M65" i="18"/>
  <c r="W79" i="18"/>
  <c r="AH65" i="18"/>
  <c r="AG65" i="18"/>
  <c r="AQ79" i="18"/>
  <c r="BB65" i="18"/>
  <c r="BA65" i="18"/>
  <c r="AS79" i="18"/>
  <c r="BE65" i="18"/>
  <c r="BE79" i="18" s="1"/>
  <c r="BK79" i="18"/>
  <c r="BV65" i="18"/>
  <c r="BU65" i="18"/>
  <c r="BM79" i="18"/>
  <c r="BY65" i="18"/>
  <c r="BY79" i="18" s="1"/>
  <c r="CE79" i="18"/>
  <c r="CP65" i="18"/>
  <c r="CO65" i="18"/>
  <c r="CY79" i="18"/>
  <c r="DJ65" i="18"/>
  <c r="DI65" i="18"/>
  <c r="DS79" i="18"/>
  <c r="ED65" i="18"/>
  <c r="EC65" i="18"/>
  <c r="EM79" i="18"/>
  <c r="EX65" i="18"/>
  <c r="EW65" i="18"/>
  <c r="FG79" i="18"/>
  <c r="FR65" i="18"/>
  <c r="FQ65" i="18"/>
  <c r="GA79" i="18"/>
  <c r="GL65" i="18"/>
  <c r="GK65" i="18"/>
  <c r="GU79" i="18"/>
  <c r="HF65" i="18"/>
  <c r="HE65" i="18"/>
  <c r="HO79" i="18"/>
  <c r="HZ65" i="18"/>
  <c r="HY65" i="18"/>
  <c r="N66" i="18"/>
  <c r="M66" i="18"/>
  <c r="AH66" i="18"/>
  <c r="AG66" i="18"/>
  <c r="BB66" i="18"/>
  <c r="BA66" i="18"/>
  <c r="BV66" i="18"/>
  <c r="BU66" i="18"/>
  <c r="CP66" i="18"/>
  <c r="CO66" i="18"/>
  <c r="DJ66" i="18"/>
  <c r="DI66" i="18"/>
  <c r="ED66" i="18"/>
  <c r="EC66" i="18"/>
  <c r="EX66" i="18"/>
  <c r="EW66" i="18"/>
  <c r="FR66" i="18"/>
  <c r="FQ66" i="18"/>
  <c r="GL66" i="18"/>
  <c r="GK66" i="18"/>
  <c r="HF66" i="18"/>
  <c r="HE66" i="18"/>
  <c r="HZ66" i="18"/>
  <c r="HY66" i="18"/>
  <c r="N67" i="18"/>
  <c r="M67" i="18"/>
  <c r="AH67" i="18"/>
  <c r="AG67" i="18"/>
  <c r="BB67" i="18"/>
  <c r="BA67" i="18"/>
  <c r="BV67" i="18"/>
  <c r="BU67" i="18"/>
  <c r="CP67" i="18"/>
  <c r="CO67" i="18"/>
  <c r="DJ67" i="18"/>
  <c r="DI67" i="18"/>
  <c r="ED67" i="18"/>
  <c r="EC67" i="18"/>
  <c r="EX67" i="18"/>
  <c r="EW67" i="18"/>
  <c r="FR67" i="18"/>
  <c r="FQ67" i="18"/>
  <c r="GL67" i="18"/>
  <c r="GK67" i="18"/>
  <c r="HF67" i="18"/>
  <c r="HE67" i="18"/>
  <c r="HZ67" i="18"/>
  <c r="HY67" i="18"/>
  <c r="N68" i="18"/>
  <c r="M68" i="18"/>
  <c r="AH68" i="18"/>
  <c r="AG68" i="18"/>
  <c r="BB68" i="18"/>
  <c r="BA68" i="18"/>
  <c r="BV68" i="18"/>
  <c r="BU68" i="18"/>
  <c r="CP68" i="18"/>
  <c r="CO68" i="18"/>
  <c r="DJ68" i="18"/>
  <c r="DI68" i="18"/>
  <c r="ED68" i="18"/>
  <c r="EC68" i="18"/>
  <c r="EX68" i="18"/>
  <c r="EW68" i="18"/>
  <c r="FR68" i="18"/>
  <c r="FQ68" i="18"/>
  <c r="GL68" i="18"/>
  <c r="GK68" i="18"/>
  <c r="HF68" i="18"/>
  <c r="HE68" i="18"/>
  <c r="HZ68" i="18"/>
  <c r="HY68" i="18"/>
  <c r="N69" i="18"/>
  <c r="M69" i="18"/>
  <c r="AH69" i="18"/>
  <c r="AG69" i="18"/>
  <c r="BB69" i="18"/>
  <c r="BA69" i="18"/>
  <c r="BV69" i="18"/>
  <c r="BU69" i="18"/>
  <c r="CP69" i="18"/>
  <c r="CO69" i="18"/>
  <c r="DJ69" i="18"/>
  <c r="DI69" i="18"/>
  <c r="ED69" i="18"/>
  <c r="EC69" i="18"/>
  <c r="EX69" i="18"/>
  <c r="EW69" i="18"/>
  <c r="FR69" i="18"/>
  <c r="FQ69" i="18"/>
  <c r="GL69" i="18"/>
  <c r="GK69" i="18"/>
  <c r="HF69" i="18"/>
  <c r="HE69" i="18"/>
  <c r="HZ69" i="18"/>
  <c r="HY69" i="18"/>
  <c r="N70" i="18"/>
  <c r="M70" i="18"/>
  <c r="AH70" i="18"/>
  <c r="AG70" i="18"/>
  <c r="BB70" i="18"/>
  <c r="BA70" i="18"/>
  <c r="BV70" i="18"/>
  <c r="BU70" i="18"/>
  <c r="CP70" i="18"/>
  <c r="CO70" i="18"/>
  <c r="DJ70" i="18"/>
  <c r="DI70" i="18"/>
  <c r="ED70" i="18"/>
  <c r="EC70" i="18"/>
  <c r="EX70" i="18"/>
  <c r="EW70" i="18"/>
  <c r="FR70" i="18"/>
  <c r="FQ70" i="18"/>
  <c r="GL70" i="18"/>
  <c r="GK70" i="18"/>
  <c r="HF70" i="18"/>
  <c r="HE70" i="18"/>
  <c r="HZ70" i="18"/>
  <c r="HY70" i="18"/>
  <c r="N71" i="18"/>
  <c r="M71" i="18"/>
  <c r="AH71" i="18"/>
  <c r="AG71" i="18"/>
  <c r="BB71" i="18"/>
  <c r="BA71" i="18"/>
  <c r="BV71" i="18"/>
  <c r="BU71" i="18"/>
  <c r="CP71" i="18"/>
  <c r="CO71" i="18"/>
  <c r="DJ71" i="18"/>
  <c r="DI71" i="18"/>
  <c r="ED71" i="18"/>
  <c r="EC71" i="18"/>
  <c r="EX71" i="18"/>
  <c r="EW71" i="18"/>
  <c r="FR71" i="18"/>
  <c r="FQ71" i="18"/>
  <c r="GL71" i="18"/>
  <c r="GK71" i="18"/>
  <c r="HF71" i="18"/>
  <c r="HE71" i="18"/>
  <c r="HZ71" i="18"/>
  <c r="HY71" i="18"/>
  <c r="N72" i="18"/>
  <c r="M72" i="18"/>
  <c r="AH72" i="18"/>
  <c r="AG72" i="18"/>
  <c r="BB72" i="18"/>
  <c r="BA72" i="18"/>
  <c r="BV72" i="18"/>
  <c r="BU72" i="18"/>
  <c r="CP72" i="18"/>
  <c r="CO72" i="18"/>
  <c r="DJ72" i="18"/>
  <c r="DI72" i="18"/>
  <c r="ED72" i="18"/>
  <c r="EC72" i="18"/>
  <c r="EX72" i="18"/>
  <c r="EW72" i="18"/>
  <c r="FR72" i="18"/>
  <c r="FQ72" i="18"/>
  <c r="GL72" i="18"/>
  <c r="GK72" i="18"/>
  <c r="HF72" i="18"/>
  <c r="HE72" i="18"/>
  <c r="HZ72" i="18"/>
  <c r="HY72" i="18"/>
  <c r="N73" i="18"/>
  <c r="M73" i="18"/>
  <c r="AH73" i="18"/>
  <c r="AG73" i="18"/>
  <c r="BB73" i="18"/>
  <c r="BA73" i="18"/>
  <c r="BV73" i="18"/>
  <c r="BU73" i="18"/>
  <c r="CP73" i="18"/>
  <c r="CO73" i="18"/>
  <c r="DJ73" i="18"/>
  <c r="DI73" i="18"/>
  <c r="ED73" i="18"/>
  <c r="EC73" i="18"/>
  <c r="EX73" i="18"/>
  <c r="EW73" i="18"/>
  <c r="FR73" i="18"/>
  <c r="FQ73" i="18"/>
  <c r="GL73" i="18"/>
  <c r="GK73" i="18"/>
  <c r="HF73" i="18"/>
  <c r="HE73" i="18"/>
  <c r="HZ73" i="18"/>
  <c r="HY73" i="18"/>
  <c r="N74" i="18"/>
  <c r="M74" i="18"/>
  <c r="AH74" i="18"/>
  <c r="AG74" i="18"/>
  <c r="BB74" i="18"/>
  <c r="BA74" i="18"/>
  <c r="BV74" i="18"/>
  <c r="BU74" i="18"/>
  <c r="CP74" i="18"/>
  <c r="CO74" i="18"/>
  <c r="DJ74" i="18"/>
  <c r="DI74" i="18"/>
  <c r="ED74" i="18"/>
  <c r="EC74" i="18"/>
  <c r="EX74" i="18"/>
  <c r="EW74" i="18"/>
  <c r="FR74" i="18"/>
  <c r="FQ74" i="18"/>
  <c r="GL74" i="18"/>
  <c r="GK74" i="18"/>
  <c r="HF74" i="18"/>
  <c r="HE74" i="18"/>
  <c r="HZ74" i="18"/>
  <c r="HY74" i="18"/>
  <c r="N75" i="18"/>
  <c r="M75" i="18"/>
  <c r="AH75" i="18"/>
  <c r="AG75" i="18"/>
  <c r="BB75" i="18"/>
  <c r="BA75" i="18"/>
  <c r="BV75" i="18"/>
  <c r="BU75" i="18"/>
  <c r="CP75" i="18"/>
  <c r="CO75" i="18"/>
  <c r="DJ75" i="18"/>
  <c r="DI75" i="18"/>
  <c r="ED75" i="18"/>
  <c r="EC75" i="18"/>
  <c r="EX75" i="18"/>
  <c r="EW75" i="18"/>
  <c r="FR75" i="18"/>
  <c r="FQ75" i="18"/>
  <c r="GL75" i="18"/>
  <c r="GK75" i="18"/>
  <c r="HF75" i="18"/>
  <c r="HE75" i="18"/>
  <c r="HZ75" i="18"/>
  <c r="HY75" i="18"/>
  <c r="N76" i="18"/>
  <c r="M76" i="18"/>
  <c r="AH76" i="18"/>
  <c r="AG76" i="18"/>
  <c r="BB76" i="18"/>
  <c r="BA76" i="18"/>
  <c r="BV76" i="18"/>
  <c r="BU76" i="18"/>
  <c r="CP76" i="18"/>
  <c r="CO76" i="18"/>
  <c r="DJ76" i="18"/>
  <c r="DI76" i="18"/>
  <c r="ED76" i="18"/>
  <c r="EC76" i="18"/>
  <c r="EX76" i="18"/>
  <c r="EW76" i="18"/>
  <c r="FR76" i="18"/>
  <c r="FQ76" i="18"/>
  <c r="GL76" i="18"/>
  <c r="GK76" i="18"/>
  <c r="HF76" i="18"/>
  <c r="HE76" i="18"/>
  <c r="HZ76" i="18"/>
  <c r="HY76" i="18"/>
  <c r="N77" i="18"/>
  <c r="M77" i="18"/>
  <c r="AH77" i="18"/>
  <c r="AG77" i="18"/>
  <c r="BB77" i="18"/>
  <c r="BA77" i="18"/>
  <c r="BV77" i="18"/>
  <c r="BU77" i="18"/>
  <c r="CP77" i="18"/>
  <c r="CO77" i="18"/>
  <c r="DJ77" i="18"/>
  <c r="DI77" i="18"/>
  <c r="ED77" i="18"/>
  <c r="EC77" i="18"/>
  <c r="EX77" i="18"/>
  <c r="EW77" i="18"/>
  <c r="FR77" i="18"/>
  <c r="FQ77" i="18"/>
  <c r="GL77" i="18"/>
  <c r="GK77" i="18"/>
  <c r="HF77" i="18"/>
  <c r="HE77" i="18"/>
  <c r="HZ77" i="18"/>
  <c r="HY77" i="18"/>
  <c r="N78" i="18"/>
  <c r="M78" i="18"/>
  <c r="AH78" i="18"/>
  <c r="AG78" i="18"/>
  <c r="BB78" i="18"/>
  <c r="BA78" i="18"/>
  <c r="BV78" i="18"/>
  <c r="BU78" i="18"/>
  <c r="CP78" i="18"/>
  <c r="CO78" i="18"/>
  <c r="DJ78" i="18"/>
  <c r="DI78" i="18"/>
  <c r="ED78" i="18"/>
  <c r="EC78" i="18"/>
  <c r="EX78" i="18"/>
  <c r="EW78" i="18"/>
  <c r="FR78" i="18"/>
  <c r="FQ78" i="18"/>
  <c r="GL78" i="18"/>
  <c r="GK78" i="18"/>
  <c r="HF78" i="18"/>
  <c r="HE78" i="18"/>
  <c r="HZ78" i="18"/>
  <c r="HY78" i="18"/>
  <c r="R81" i="18"/>
  <c r="AL81" i="18"/>
  <c r="BF81" i="18"/>
  <c r="BZ81" i="18"/>
  <c r="CT81" i="18"/>
  <c r="DN81" i="18"/>
  <c r="EH81" i="18"/>
  <c r="FB81" i="18"/>
  <c r="FV81" i="18"/>
  <c r="GP81" i="18"/>
  <c r="GQ80" i="18"/>
  <c r="HJ81" i="18"/>
  <c r="IE82" i="18"/>
  <c r="IE80" i="18"/>
  <c r="W12" i="16"/>
  <c r="AH6" i="16"/>
  <c r="AG6" i="16"/>
  <c r="AH7" i="16"/>
  <c r="AG7" i="16"/>
  <c r="AH8" i="16"/>
  <c r="AG8" i="16"/>
  <c r="Y12" i="16"/>
  <c r="AK8" i="16"/>
  <c r="AK12" i="16" s="1"/>
  <c r="Z12" i="16"/>
  <c r="AI8" i="16"/>
  <c r="AI12" i="16" s="1"/>
  <c r="AA8" i="16"/>
  <c r="AA12" i="16" s="1"/>
  <c r="AH9" i="16"/>
  <c r="AG9" i="16"/>
  <c r="AH10" i="16"/>
  <c r="AG10" i="16"/>
  <c r="AH11" i="16"/>
  <c r="AG11" i="16"/>
  <c r="W15" i="16"/>
  <c r="AH13" i="16"/>
  <c r="AG13" i="16"/>
  <c r="AH14" i="16"/>
  <c r="AG14" i="16"/>
  <c r="W18" i="16"/>
  <c r="AH16" i="16"/>
  <c r="AG16" i="16"/>
  <c r="AH17" i="16"/>
  <c r="AG17" i="16"/>
  <c r="W21" i="16"/>
  <c r="AH19" i="16"/>
  <c r="AG19" i="16"/>
  <c r="AH20" i="16"/>
  <c r="AG20" i="16"/>
  <c r="GQ22" i="16"/>
  <c r="GE22" i="16" s="1"/>
  <c r="W33" i="16"/>
  <c r="AH23" i="16"/>
  <c r="AG23" i="16"/>
  <c r="AH24" i="16"/>
  <c r="AG24" i="16"/>
  <c r="HP33" i="16"/>
  <c r="IC24" i="16"/>
  <c r="IC33" i="16" s="1"/>
  <c r="IA24" i="16"/>
  <c r="IA33" i="16" s="1"/>
  <c r="AH25" i="16"/>
  <c r="AG25" i="16"/>
  <c r="AH26" i="16"/>
  <c r="AG26" i="16"/>
  <c r="AH27" i="16"/>
  <c r="AG27" i="16"/>
  <c r="AH28" i="16"/>
  <c r="AG28" i="16"/>
  <c r="AH29" i="16"/>
  <c r="AG29" i="16"/>
  <c r="AH30" i="16"/>
  <c r="AG30" i="16"/>
  <c r="AH31" i="16"/>
  <c r="AG31" i="16"/>
  <c r="AH32" i="16"/>
  <c r="AG32" i="16"/>
  <c r="BK40" i="16"/>
  <c r="BV39" i="16"/>
  <c r="BV40" i="16" s="1"/>
  <c r="BU39" i="16"/>
  <c r="BU40" i="16" s="1"/>
  <c r="EM40" i="16"/>
  <c r="EX39" i="16"/>
  <c r="EX40" i="16" s="1"/>
  <c r="EW39" i="16"/>
  <c r="EW40" i="16" s="1"/>
  <c r="FG40" i="16"/>
  <c r="FR39" i="16"/>
  <c r="FR40" i="16" s="1"/>
  <c r="FQ39" i="16"/>
  <c r="FQ40" i="16" s="1"/>
  <c r="C64" i="16"/>
  <c r="N60" i="16"/>
  <c r="M60" i="16"/>
  <c r="D64" i="16"/>
  <c r="Q60" i="16"/>
  <c r="O60" i="16"/>
  <c r="J64" i="16"/>
  <c r="K60" i="16"/>
  <c r="K64" i="16" s="1"/>
  <c r="W64" i="16"/>
  <c r="AH60" i="16"/>
  <c r="AG60" i="16"/>
  <c r="X64" i="16"/>
  <c r="AK60" i="16"/>
  <c r="AI60" i="16"/>
  <c r="AB64" i="16"/>
  <c r="AC60" i="16"/>
  <c r="AC64" i="16" s="1"/>
  <c r="AQ64" i="16"/>
  <c r="BB60" i="16"/>
  <c r="BA60" i="16"/>
  <c r="AR64" i="16"/>
  <c r="BE60" i="16"/>
  <c r="BC60" i="16"/>
  <c r="BK64" i="16"/>
  <c r="BV60" i="16"/>
  <c r="BU60" i="16"/>
  <c r="BL64" i="16"/>
  <c r="BY60" i="16"/>
  <c r="BW60" i="16"/>
  <c r="CE64" i="16"/>
  <c r="CP60" i="16"/>
  <c r="CO60" i="16"/>
  <c r="CF64" i="16"/>
  <c r="CS60" i="16"/>
  <c r="CQ60" i="16"/>
  <c r="CY64" i="16"/>
  <c r="DJ60" i="16"/>
  <c r="DI60" i="16"/>
  <c r="CZ64" i="16"/>
  <c r="DM60" i="16"/>
  <c r="DK60" i="16"/>
  <c r="DS64" i="16"/>
  <c r="ED60" i="16"/>
  <c r="EC60" i="16"/>
  <c r="DT64" i="16"/>
  <c r="EG60" i="16"/>
  <c r="EE60" i="16"/>
  <c r="EM64" i="16"/>
  <c r="EX60" i="16"/>
  <c r="EW60" i="16"/>
  <c r="EN64" i="16"/>
  <c r="FA60" i="16"/>
  <c r="EY60" i="16"/>
  <c r="EP64" i="16"/>
  <c r="EQ60" i="16"/>
  <c r="EQ64" i="16" s="1"/>
  <c r="FJ64" i="16"/>
  <c r="FU60" i="16"/>
  <c r="FS60" i="16"/>
  <c r="FK60" i="16"/>
  <c r="FK64" i="16" s="1"/>
  <c r="GD64" i="16"/>
  <c r="GO60" i="16"/>
  <c r="GM60" i="16"/>
  <c r="GE60" i="16"/>
  <c r="GE64" i="16" s="1"/>
  <c r="GX64" i="16"/>
  <c r="HI60" i="16"/>
  <c r="HG60" i="16"/>
  <c r="GY60" i="16"/>
  <c r="GY64" i="16" s="1"/>
  <c r="HR64" i="16"/>
  <c r="IC60" i="16"/>
  <c r="IA60" i="16"/>
  <c r="HS60" i="16"/>
  <c r="HS64" i="16" s="1"/>
  <c r="N61" i="16"/>
  <c r="M61" i="16"/>
  <c r="Q61" i="16"/>
  <c r="O61" i="16"/>
  <c r="AH61" i="16"/>
  <c r="AG61" i="16"/>
  <c r="AK61" i="16"/>
  <c r="AI61" i="16"/>
  <c r="Z64" i="16"/>
  <c r="AA61" i="16"/>
  <c r="AA64" i="16" s="1"/>
  <c r="BB61" i="16"/>
  <c r="BA61" i="16"/>
  <c r="BE61" i="16"/>
  <c r="BC61" i="16"/>
  <c r="AT64" i="16"/>
  <c r="AU61" i="16"/>
  <c r="AU64" i="16" s="1"/>
  <c r="BV61" i="16"/>
  <c r="BU61" i="16"/>
  <c r="BY61" i="16"/>
  <c r="BW61" i="16"/>
  <c r="CP61" i="16"/>
  <c r="CO61" i="16"/>
  <c r="CS61" i="16"/>
  <c r="CQ61" i="16"/>
  <c r="CJ64" i="16"/>
  <c r="CK61" i="16"/>
  <c r="CK64" i="16" s="1"/>
  <c r="DJ61" i="16"/>
  <c r="DI61" i="16"/>
  <c r="DM61" i="16"/>
  <c r="DK61" i="16"/>
  <c r="DB64" i="16"/>
  <c r="DC61" i="16"/>
  <c r="DC64" i="16" s="1"/>
  <c r="DD64" i="16"/>
  <c r="DE61" i="16"/>
  <c r="DE64" i="16" s="1"/>
  <c r="ED61" i="16"/>
  <c r="EC61" i="16"/>
  <c r="EG61" i="16"/>
  <c r="EE61" i="16"/>
  <c r="EX61" i="16"/>
  <c r="EW61" i="16"/>
  <c r="FA61" i="16"/>
  <c r="EY61" i="16"/>
  <c r="FG64" i="16"/>
  <c r="FR61" i="16"/>
  <c r="FQ61" i="16"/>
  <c r="FH64" i="16"/>
  <c r="FU61" i="16"/>
  <c r="FS61" i="16"/>
  <c r="GA64" i="16"/>
  <c r="GL61" i="16"/>
  <c r="GK61" i="16"/>
  <c r="GB64" i="16"/>
  <c r="GO61" i="16"/>
  <c r="GM61" i="16"/>
  <c r="GU64" i="16"/>
  <c r="HF61" i="16"/>
  <c r="HE61" i="16"/>
  <c r="GV64" i="16"/>
  <c r="HI61" i="16"/>
  <c r="HG61" i="16"/>
  <c r="HO64" i="16"/>
  <c r="HZ61" i="16"/>
  <c r="HY61" i="16"/>
  <c r="HP64" i="16"/>
  <c r="IC61" i="16"/>
  <c r="IA61" i="16"/>
  <c r="HV64" i="16"/>
  <c r="HW61" i="16"/>
  <c r="HW64" i="16" s="1"/>
  <c r="N62" i="16"/>
  <c r="M62" i="16"/>
  <c r="Q62" i="16"/>
  <c r="O62" i="16"/>
  <c r="F64" i="16"/>
  <c r="G62" i="16"/>
  <c r="G64" i="16" s="1"/>
  <c r="AH62" i="16"/>
  <c r="AG62" i="16"/>
  <c r="AK62" i="16"/>
  <c r="AI62" i="16"/>
  <c r="AD64" i="16"/>
  <c r="AE62" i="16"/>
  <c r="AE64" i="16" s="1"/>
  <c r="BB62" i="16"/>
  <c r="BA62" i="16"/>
  <c r="BE62" i="16"/>
  <c r="BC62" i="16"/>
  <c r="AX64" i="16"/>
  <c r="AY62" i="16"/>
  <c r="AY64" i="16" s="1"/>
  <c r="BV62" i="16"/>
  <c r="BU62" i="16"/>
  <c r="BY62" i="16"/>
  <c r="BW62" i="16"/>
  <c r="CP62" i="16"/>
  <c r="CO62" i="16"/>
  <c r="CS62" i="16"/>
  <c r="CQ62" i="16"/>
  <c r="CH64" i="16"/>
  <c r="CI62" i="16"/>
  <c r="CI64" i="16" s="1"/>
  <c r="DJ62" i="16"/>
  <c r="DI62" i="16"/>
  <c r="DM62" i="16"/>
  <c r="DK62" i="16"/>
  <c r="ED62" i="16"/>
  <c r="EC62" i="16"/>
  <c r="EG62" i="16"/>
  <c r="EE62" i="16"/>
  <c r="DV64" i="16"/>
  <c r="DW62" i="16"/>
  <c r="DW64" i="16" s="1"/>
  <c r="EX62" i="16"/>
  <c r="EW62" i="16"/>
  <c r="FA62" i="16"/>
  <c r="EY62" i="16"/>
  <c r="FR62" i="16"/>
  <c r="FQ62" i="16"/>
  <c r="FU62" i="16"/>
  <c r="FS62" i="16"/>
  <c r="GL62" i="16"/>
  <c r="GK62" i="16"/>
  <c r="GO62" i="16"/>
  <c r="GM62" i="16"/>
  <c r="HF62" i="16"/>
  <c r="HE62" i="16"/>
  <c r="HI62" i="16"/>
  <c r="HG62" i="16"/>
  <c r="HZ62" i="16"/>
  <c r="HY62" i="16"/>
  <c r="IC62" i="16"/>
  <c r="IA62" i="16"/>
  <c r="N63" i="16"/>
  <c r="M63" i="16"/>
  <c r="Q63" i="16"/>
  <c r="O63" i="16"/>
  <c r="AH63" i="16"/>
  <c r="AG63" i="16"/>
  <c r="AK63" i="16"/>
  <c r="AI63" i="16"/>
  <c r="BB63" i="16"/>
  <c r="BA63" i="16"/>
  <c r="BE63" i="16"/>
  <c r="BC63" i="16"/>
  <c r="BV63" i="16"/>
  <c r="BU63" i="16"/>
  <c r="BY63" i="16"/>
  <c r="BW63" i="16"/>
  <c r="CP63" i="16"/>
  <c r="CO63" i="16"/>
  <c r="CS63" i="16"/>
  <c r="CQ63" i="16"/>
  <c r="DJ63" i="16"/>
  <c r="DI63" i="16"/>
  <c r="DM63" i="16"/>
  <c r="DK63" i="16"/>
  <c r="ED63" i="16"/>
  <c r="EC63" i="16"/>
  <c r="EG63" i="16"/>
  <c r="EE63" i="16"/>
  <c r="EX63" i="16"/>
  <c r="EW63" i="16"/>
  <c r="FA63" i="16"/>
  <c r="EY63" i="16"/>
  <c r="FR63" i="16"/>
  <c r="FQ63" i="16"/>
  <c r="FU63" i="16"/>
  <c r="FS63" i="16"/>
  <c r="GL63" i="16"/>
  <c r="GK63" i="16"/>
  <c r="GO63" i="16"/>
  <c r="GM63" i="16"/>
  <c r="HF63" i="16"/>
  <c r="HE63" i="16"/>
  <c r="HI63" i="16"/>
  <c r="HG63" i="16"/>
  <c r="HZ63" i="16"/>
  <c r="HY63" i="16"/>
  <c r="IC63" i="16"/>
  <c r="IA63" i="16"/>
  <c r="C79" i="16"/>
  <c r="N65" i="16"/>
  <c r="M65" i="16"/>
  <c r="W79" i="16"/>
  <c r="AH65" i="16"/>
  <c r="AG65" i="16"/>
  <c r="AQ79" i="16"/>
  <c r="BB65" i="16"/>
  <c r="BA65" i="16"/>
  <c r="AS79" i="16"/>
  <c r="BE65" i="16"/>
  <c r="BE79" i="16" s="1"/>
  <c r="BK79" i="16"/>
  <c r="BV65" i="16"/>
  <c r="BU65" i="16"/>
  <c r="BM79" i="16"/>
  <c r="BY65" i="16"/>
  <c r="BY79" i="16" s="1"/>
  <c r="CE79" i="16"/>
  <c r="CP65" i="16"/>
  <c r="CO65" i="16"/>
  <c r="CY79" i="16"/>
  <c r="DJ65" i="16"/>
  <c r="DI65" i="16"/>
  <c r="DS79" i="16"/>
  <c r="ED65" i="16"/>
  <c r="EC65" i="16"/>
  <c r="EM79" i="16"/>
  <c r="EX65" i="16"/>
  <c r="EW65" i="16"/>
  <c r="FG79" i="16"/>
  <c r="FR65" i="16"/>
  <c r="FQ65" i="16"/>
  <c r="GA79" i="16"/>
  <c r="GL65" i="16"/>
  <c r="GK65" i="16"/>
  <c r="GU79" i="16"/>
  <c r="HF65" i="16"/>
  <c r="HE65" i="16"/>
  <c r="HO79" i="16"/>
  <c r="HZ65" i="16"/>
  <c r="HY65" i="16"/>
  <c r="N66" i="16"/>
  <c r="M66" i="16"/>
  <c r="AH66" i="16"/>
  <c r="AG66" i="16"/>
  <c r="BB66" i="16"/>
  <c r="BA66" i="16"/>
  <c r="BV66" i="16"/>
  <c r="BU66" i="16"/>
  <c r="CP66" i="16"/>
  <c r="CO66" i="16"/>
  <c r="DJ66" i="16"/>
  <c r="DI66" i="16"/>
  <c r="ED66" i="16"/>
  <c r="EC66" i="16"/>
  <c r="EX66" i="16"/>
  <c r="EW66" i="16"/>
  <c r="FR66" i="16"/>
  <c r="FQ66" i="16"/>
  <c r="GL66" i="16"/>
  <c r="GK66" i="16"/>
  <c r="HF66" i="16"/>
  <c r="HE66" i="16"/>
  <c r="HZ66" i="16"/>
  <c r="HY66" i="16"/>
  <c r="N67" i="16"/>
  <c r="M67" i="16"/>
  <c r="AH67" i="16"/>
  <c r="AG67" i="16"/>
  <c r="BB67" i="16"/>
  <c r="BA67" i="16"/>
  <c r="BV67" i="16"/>
  <c r="BU67" i="16"/>
  <c r="CP67" i="16"/>
  <c r="CO67" i="16"/>
  <c r="DJ67" i="16"/>
  <c r="DI67" i="16"/>
  <c r="ED67" i="16"/>
  <c r="EC67" i="16"/>
  <c r="EX67" i="16"/>
  <c r="EW67" i="16"/>
  <c r="FR67" i="16"/>
  <c r="FQ67" i="16"/>
  <c r="GL67" i="16"/>
  <c r="GK67" i="16"/>
  <c r="HF67" i="16"/>
  <c r="HE67" i="16"/>
  <c r="HZ67" i="16"/>
  <c r="HY67" i="16"/>
  <c r="N68" i="16"/>
  <c r="M68" i="16"/>
  <c r="AH68" i="16"/>
  <c r="AG68" i="16"/>
  <c r="BB68" i="16"/>
  <c r="BA68" i="16"/>
  <c r="BV68" i="16"/>
  <c r="BU68" i="16"/>
  <c r="CP68" i="16"/>
  <c r="CO68" i="16"/>
  <c r="DJ68" i="16"/>
  <c r="DI68" i="16"/>
  <c r="ED68" i="16"/>
  <c r="EC68" i="16"/>
  <c r="EX68" i="16"/>
  <c r="EW68" i="16"/>
  <c r="FR68" i="16"/>
  <c r="FQ68" i="16"/>
  <c r="GL68" i="16"/>
  <c r="GK68" i="16"/>
  <c r="HF68" i="16"/>
  <c r="HE68" i="16"/>
  <c r="HZ68" i="16"/>
  <c r="HY68" i="16"/>
  <c r="N69" i="16"/>
  <c r="M69" i="16"/>
  <c r="AH69" i="16"/>
  <c r="AG69" i="16"/>
  <c r="BB69" i="16"/>
  <c r="BA69" i="16"/>
  <c r="BV69" i="16"/>
  <c r="BU69" i="16"/>
  <c r="CP69" i="16"/>
  <c r="CO69" i="16"/>
  <c r="DJ69" i="16"/>
  <c r="DI69" i="16"/>
  <c r="ED69" i="16"/>
  <c r="EC69" i="16"/>
  <c r="EX69" i="16"/>
  <c r="EW69" i="16"/>
  <c r="FR69" i="16"/>
  <c r="FQ69" i="16"/>
  <c r="GL69" i="16"/>
  <c r="GK69" i="16"/>
  <c r="HF69" i="16"/>
  <c r="HE69" i="16"/>
  <c r="HZ69" i="16"/>
  <c r="HY69" i="16"/>
  <c r="N70" i="16"/>
  <c r="M70" i="16"/>
  <c r="AH70" i="16"/>
  <c r="AG70" i="16"/>
  <c r="BB70" i="16"/>
  <c r="BA70" i="16"/>
  <c r="BV70" i="16"/>
  <c r="BU70" i="16"/>
  <c r="CP70" i="16"/>
  <c r="CO70" i="16"/>
  <c r="DJ70" i="16"/>
  <c r="DI70" i="16"/>
  <c r="ED70" i="16"/>
  <c r="EC70" i="16"/>
  <c r="EX70" i="16"/>
  <c r="EW70" i="16"/>
  <c r="FR70" i="16"/>
  <c r="FQ70" i="16"/>
  <c r="GL70" i="16"/>
  <c r="GK70" i="16"/>
  <c r="HF70" i="16"/>
  <c r="HE70" i="16"/>
  <c r="HZ70" i="16"/>
  <c r="HY70" i="16"/>
  <c r="N71" i="16"/>
  <c r="M71" i="16"/>
  <c r="AH71" i="16"/>
  <c r="AG71" i="16"/>
  <c r="BB71" i="16"/>
  <c r="BA71" i="16"/>
  <c r="BV71" i="16"/>
  <c r="BU71" i="16"/>
  <c r="CP71" i="16"/>
  <c r="CO71" i="16"/>
  <c r="DJ71" i="16"/>
  <c r="DI71" i="16"/>
  <c r="ED71" i="16"/>
  <c r="EC71" i="16"/>
  <c r="EX71" i="16"/>
  <c r="EW71" i="16"/>
  <c r="FR71" i="16"/>
  <c r="FQ71" i="16"/>
  <c r="GL71" i="16"/>
  <c r="GK71" i="16"/>
  <c r="HF71" i="16"/>
  <c r="HE71" i="16"/>
  <c r="HZ71" i="16"/>
  <c r="HY71" i="16"/>
  <c r="N72" i="16"/>
  <c r="M72" i="16"/>
  <c r="AH72" i="16"/>
  <c r="AG72" i="16"/>
  <c r="BB72" i="16"/>
  <c r="BA72" i="16"/>
  <c r="BV72" i="16"/>
  <c r="BU72" i="16"/>
  <c r="CP72" i="16"/>
  <c r="CO72" i="16"/>
  <c r="DJ72" i="16"/>
  <c r="DI72" i="16"/>
  <c r="ED72" i="16"/>
  <c r="EC72" i="16"/>
  <c r="EX72" i="16"/>
  <c r="EW72" i="16"/>
  <c r="FR72" i="16"/>
  <c r="FQ72" i="16"/>
  <c r="GL72" i="16"/>
  <c r="GK72" i="16"/>
  <c r="HF72" i="16"/>
  <c r="HE72" i="16"/>
  <c r="HZ72" i="16"/>
  <c r="HY72" i="16"/>
  <c r="N73" i="16"/>
  <c r="M73" i="16"/>
  <c r="AH73" i="16"/>
  <c r="AG73" i="16"/>
  <c r="BB73" i="16"/>
  <c r="BA73" i="16"/>
  <c r="BV73" i="16"/>
  <c r="BU73" i="16"/>
  <c r="CP73" i="16"/>
  <c r="CO73" i="16"/>
  <c r="DJ73" i="16"/>
  <c r="DI73" i="16"/>
  <c r="ED73" i="16"/>
  <c r="EC73" i="16"/>
  <c r="EX73" i="16"/>
  <c r="EW73" i="16"/>
  <c r="FR73" i="16"/>
  <c r="FQ73" i="16"/>
  <c r="GL73" i="16"/>
  <c r="GK73" i="16"/>
  <c r="HF73" i="16"/>
  <c r="HE73" i="16"/>
  <c r="HZ73" i="16"/>
  <c r="HY73" i="16"/>
  <c r="N74" i="16"/>
  <c r="M74" i="16"/>
  <c r="AH74" i="16"/>
  <c r="AG74" i="16"/>
  <c r="BB74" i="16"/>
  <c r="BA74" i="16"/>
  <c r="BV74" i="16"/>
  <c r="BU74" i="16"/>
  <c r="CP74" i="16"/>
  <c r="CO74" i="16"/>
  <c r="DJ74" i="16"/>
  <c r="DI74" i="16"/>
  <c r="ED74" i="16"/>
  <c r="EC74" i="16"/>
  <c r="EX74" i="16"/>
  <c r="EW74" i="16"/>
  <c r="FR74" i="16"/>
  <c r="FQ74" i="16"/>
  <c r="GL74" i="16"/>
  <c r="GK74" i="16"/>
  <c r="HF74" i="16"/>
  <c r="HE74" i="16"/>
  <c r="HZ74" i="16"/>
  <c r="HY74" i="16"/>
  <c r="N75" i="16"/>
  <c r="M75" i="16"/>
  <c r="AH75" i="16"/>
  <c r="AG75" i="16"/>
  <c r="BB75" i="16"/>
  <c r="BA75" i="16"/>
  <c r="BV75" i="16"/>
  <c r="BU75" i="16"/>
  <c r="CP75" i="16"/>
  <c r="CO75" i="16"/>
  <c r="DJ75" i="16"/>
  <c r="DI75" i="16"/>
  <c r="ED75" i="16"/>
  <c r="EC75" i="16"/>
  <c r="EX75" i="16"/>
  <c r="EW75" i="16"/>
  <c r="FR75" i="16"/>
  <c r="FQ75" i="16"/>
  <c r="GL75" i="16"/>
  <c r="GK75" i="16"/>
  <c r="HF75" i="16"/>
  <c r="HE75" i="16"/>
  <c r="HZ75" i="16"/>
  <c r="HY75" i="16"/>
  <c r="N76" i="16"/>
  <c r="M76" i="16"/>
  <c r="AH76" i="16"/>
  <c r="AG76" i="16"/>
  <c r="BB76" i="16"/>
  <c r="BA76" i="16"/>
  <c r="BV76" i="16"/>
  <c r="BU76" i="16"/>
  <c r="CP76" i="16"/>
  <c r="CO76" i="16"/>
  <c r="DJ76" i="16"/>
  <c r="DI76" i="16"/>
  <c r="ED76" i="16"/>
  <c r="EC76" i="16"/>
  <c r="EX76" i="16"/>
  <c r="EW76" i="16"/>
  <c r="FR76" i="16"/>
  <c r="FQ76" i="16"/>
  <c r="GL76" i="16"/>
  <c r="GK76" i="16"/>
  <c r="HF76" i="16"/>
  <c r="HE76" i="16"/>
  <c r="HZ76" i="16"/>
  <c r="HY76" i="16"/>
  <c r="N77" i="16"/>
  <c r="M77" i="16"/>
  <c r="AH77" i="16"/>
  <c r="AG77" i="16"/>
  <c r="BB77" i="16"/>
  <c r="BA77" i="16"/>
  <c r="BV77" i="16"/>
  <c r="BU77" i="16"/>
  <c r="CP77" i="16"/>
  <c r="CO77" i="16"/>
  <c r="DJ77" i="16"/>
  <c r="DI77" i="16"/>
  <c r="ED77" i="16"/>
  <c r="EC77" i="16"/>
  <c r="EX77" i="16"/>
  <c r="EW77" i="16"/>
  <c r="FR77" i="16"/>
  <c r="FQ77" i="16"/>
  <c r="GL77" i="16"/>
  <c r="GK77" i="16"/>
  <c r="HF77" i="16"/>
  <c r="HE77" i="16"/>
  <c r="HZ77" i="16"/>
  <c r="HY77" i="16"/>
  <c r="N78" i="16"/>
  <c r="M78" i="16"/>
  <c r="AH78" i="16"/>
  <c r="AG78" i="16"/>
  <c r="BB78" i="16"/>
  <c r="BA78" i="16"/>
  <c r="BV78" i="16"/>
  <c r="BU78" i="16"/>
  <c r="CP78" i="16"/>
  <c r="CO78" i="16"/>
  <c r="DJ78" i="16"/>
  <c r="DI78" i="16"/>
  <c r="ED78" i="16"/>
  <c r="EC78" i="16"/>
  <c r="EX78" i="16"/>
  <c r="EW78" i="16"/>
  <c r="FR78" i="16"/>
  <c r="FQ78" i="16"/>
  <c r="GL78" i="16"/>
  <c r="GK78" i="16"/>
  <c r="HF78" i="16"/>
  <c r="HE78" i="16"/>
  <c r="HZ78" i="16"/>
  <c r="HY78" i="16"/>
  <c r="R81" i="16"/>
  <c r="AL81" i="16"/>
  <c r="BF81" i="16"/>
  <c r="BZ81" i="16"/>
  <c r="CT81" i="16"/>
  <c r="DN81" i="16"/>
  <c r="EH81" i="16"/>
  <c r="FB81" i="16"/>
  <c r="FV81" i="16"/>
  <c r="GP81" i="16"/>
  <c r="GQ80" i="16"/>
  <c r="GQ81" i="16" s="1"/>
  <c r="HJ81" i="16"/>
  <c r="IE82" i="16"/>
  <c r="IE80" i="16"/>
  <c r="D5" i="11"/>
  <c r="C5" i="11"/>
  <c r="C6" i="12" s="1"/>
  <c r="BP81" i="1"/>
  <c r="BP80" i="1"/>
  <c r="CM81" i="1"/>
  <c r="CM80" i="1"/>
  <c r="DJ81" i="1"/>
  <c r="DJ80" i="1"/>
  <c r="EG81" i="1"/>
  <c r="EG80" i="1"/>
  <c r="FD81" i="1"/>
  <c r="FD80" i="1"/>
  <c r="GA81" i="1"/>
  <c r="GA80" i="1"/>
  <c r="GX81" i="1"/>
  <c r="GX80" i="1"/>
  <c r="HU81" i="1"/>
  <c r="HU80" i="1"/>
  <c r="IR81" i="1"/>
  <c r="IR80" i="1"/>
  <c r="JO81" i="1"/>
  <c r="JO80" i="1"/>
  <c r="AS81" i="1"/>
  <c r="AS80" i="1"/>
  <c r="EV60" i="1"/>
  <c r="EU60" i="1"/>
  <c r="EV61" i="1"/>
  <c r="EU61" i="1"/>
  <c r="EV62" i="1"/>
  <c r="EU62" i="1"/>
  <c r="EV63" i="1"/>
  <c r="EU63" i="1"/>
  <c r="FA61" i="1"/>
  <c r="EW61" i="1"/>
  <c r="EW62" i="1"/>
  <c r="EW63" i="1"/>
  <c r="BN22" i="1"/>
  <c r="FY22" i="1"/>
  <c r="EK22" i="1"/>
  <c r="EL22" i="1"/>
  <c r="EN22" i="1"/>
  <c r="EP22" i="1"/>
  <c r="ET22" i="1"/>
  <c r="FH22" i="1"/>
  <c r="FI22" i="1"/>
  <c r="FK22" i="1"/>
  <c r="FM22" i="1"/>
  <c r="FQ22" i="1"/>
  <c r="EM22" i="1"/>
  <c r="FJ22" i="1"/>
  <c r="IK62" i="1"/>
  <c r="IK63" i="1"/>
  <c r="W62" i="12"/>
  <c r="HS22" i="1"/>
  <c r="EE22" i="1"/>
  <c r="G17" i="8"/>
  <c r="R22" i="1"/>
  <c r="R81" i="1"/>
  <c r="HQ22" i="1"/>
  <c r="IP22" i="1"/>
  <c r="HY22" i="1"/>
  <c r="HZ22" i="1"/>
  <c r="IB22" i="1"/>
  <c r="ID22" i="1"/>
  <c r="IH22" i="1"/>
  <c r="IF22" i="1"/>
  <c r="IA22" i="1"/>
  <c r="IN22" i="1"/>
  <c r="JK22" i="1"/>
  <c r="JK81" i="1"/>
  <c r="IW22" i="1"/>
  <c r="IY22" i="1"/>
  <c r="JF61" i="1"/>
  <c r="JG61" i="1"/>
  <c r="JF62" i="1"/>
  <c r="JF64" i="1" s="1"/>
  <c r="JG62" i="1"/>
  <c r="JF63" i="1"/>
  <c r="JG63" i="1"/>
  <c r="IJ65" i="1"/>
  <c r="II65" i="1"/>
  <c r="IJ68" i="1"/>
  <c r="II68" i="1"/>
  <c r="IJ67" i="1"/>
  <c r="II67" i="1"/>
  <c r="IJ66" i="1"/>
  <c r="II66" i="1"/>
  <c r="IJ73" i="1"/>
  <c r="II73" i="1"/>
  <c r="IJ72" i="1"/>
  <c r="II72" i="1"/>
  <c r="IJ71" i="1"/>
  <c r="II71" i="1"/>
  <c r="IJ70" i="1"/>
  <c r="II70" i="1"/>
  <c r="IJ69" i="1"/>
  <c r="II69" i="1"/>
  <c r="IJ78" i="1"/>
  <c r="II78" i="1"/>
  <c r="IJ77" i="1"/>
  <c r="II77" i="1"/>
  <c r="IJ76" i="1"/>
  <c r="II76" i="1"/>
  <c r="IJ75" i="1"/>
  <c r="II75" i="1"/>
  <c r="IJ74" i="1"/>
  <c r="II74" i="1"/>
  <c r="JG65" i="1"/>
  <c r="JG79" i="1" s="1"/>
  <c r="JF65" i="1"/>
  <c r="JF79" i="1" s="1"/>
  <c r="JG78" i="1"/>
  <c r="JF78" i="1"/>
  <c r="JG77" i="1"/>
  <c r="JF77" i="1"/>
  <c r="JG76" i="1"/>
  <c r="JF76" i="1"/>
  <c r="JG75" i="1"/>
  <c r="JF75" i="1"/>
  <c r="JG74" i="1"/>
  <c r="JF74" i="1"/>
  <c r="JG73" i="1"/>
  <c r="JF73" i="1"/>
  <c r="JG72" i="1"/>
  <c r="JF72" i="1"/>
  <c r="JG71" i="1"/>
  <c r="JF71" i="1"/>
  <c r="JG70" i="1"/>
  <c r="JF70" i="1"/>
  <c r="JG69" i="1"/>
  <c r="JF69" i="1"/>
  <c r="JG68" i="1"/>
  <c r="JF68" i="1"/>
  <c r="JG67" i="1"/>
  <c r="JF67" i="1"/>
  <c r="JG66" i="1"/>
  <c r="JF66" i="1"/>
  <c r="AD20" i="12"/>
  <c r="W78" i="12"/>
  <c r="DY60" i="1"/>
  <c r="DX60" i="1"/>
  <c r="DY61" i="1"/>
  <c r="DX61" i="1"/>
  <c r="DY62" i="1"/>
  <c r="DX62" i="1"/>
  <c r="DY63" i="1"/>
  <c r="DX63" i="1"/>
  <c r="ED61" i="1"/>
  <c r="DZ61" i="1"/>
  <c r="ED62" i="1"/>
  <c r="DZ62" i="1"/>
  <c r="ED63" i="1"/>
  <c r="DZ63" i="1"/>
  <c r="DS64" i="1"/>
  <c r="DT61" i="1"/>
  <c r="DB60" i="1"/>
  <c r="DA60" i="1"/>
  <c r="DB61" i="1"/>
  <c r="DA61" i="1"/>
  <c r="DB62" i="1"/>
  <c r="DA62" i="1"/>
  <c r="DB63" i="1"/>
  <c r="DA63" i="1"/>
  <c r="DG60" i="1"/>
  <c r="DC60" i="1"/>
  <c r="DG61" i="1"/>
  <c r="DC61" i="1"/>
  <c r="DG62" i="1"/>
  <c r="DC62" i="1"/>
  <c r="DG63" i="1"/>
  <c r="DC63" i="1"/>
  <c r="CT64" i="1"/>
  <c r="CU62" i="1"/>
  <c r="CV64" i="1"/>
  <c r="CW61" i="1"/>
  <c r="GU61" i="1"/>
  <c r="GQ61" i="1"/>
  <c r="GO63" i="1"/>
  <c r="GP63" i="1"/>
  <c r="FS60" i="1"/>
  <c r="FR60" i="1"/>
  <c r="FR61" i="1"/>
  <c r="FS61" i="1"/>
  <c r="FR62" i="1"/>
  <c r="FS62" i="1"/>
  <c r="FR63" i="1"/>
  <c r="FS63" i="1"/>
  <c r="FX61" i="1"/>
  <c r="FT61" i="1"/>
  <c r="FX62" i="1"/>
  <c r="FT62" i="1"/>
  <c r="FX63" i="1"/>
  <c r="FT63" i="1"/>
  <c r="EN64" i="1"/>
  <c r="EO62" i="1"/>
  <c r="E20" i="8"/>
  <c r="N59" i="12"/>
  <c r="O59" i="12" s="1"/>
  <c r="K61" i="1"/>
  <c r="N61" i="12"/>
  <c r="O61" i="12" s="1"/>
  <c r="K63" i="1"/>
  <c r="AJ20" i="1"/>
  <c r="AK20" i="1"/>
  <c r="AK19" i="1"/>
  <c r="AJ19" i="1"/>
  <c r="AK13" i="1"/>
  <c r="AJ13" i="1"/>
  <c r="AJ14" i="1"/>
  <c r="AK14" i="1"/>
  <c r="AK16" i="1"/>
  <c r="AJ16" i="1"/>
  <c r="AJ17" i="1"/>
  <c r="AK17" i="1"/>
  <c r="AK6" i="1"/>
  <c r="AJ6" i="1"/>
  <c r="AJ8" i="1"/>
  <c r="AK8" i="1"/>
  <c r="AJ7" i="1"/>
  <c r="AK7" i="1"/>
  <c r="AJ11" i="1"/>
  <c r="AK11" i="1"/>
  <c r="AJ10" i="1"/>
  <c r="AK10" i="1"/>
  <c r="AJ9" i="1"/>
  <c r="AK9" i="1"/>
  <c r="AK23" i="1"/>
  <c r="AJ23" i="1"/>
  <c r="AJ24" i="1"/>
  <c r="AK24" i="1"/>
  <c r="AJ25" i="1"/>
  <c r="AK25" i="1"/>
  <c r="AJ26" i="1"/>
  <c r="AK26" i="1"/>
  <c r="AJ27" i="1"/>
  <c r="AK27" i="1"/>
  <c r="AJ28" i="1"/>
  <c r="AK28" i="1"/>
  <c r="AJ32" i="1"/>
  <c r="AK32" i="1"/>
  <c r="AJ31" i="1"/>
  <c r="AK31" i="1"/>
  <c r="AJ30" i="1"/>
  <c r="AK30" i="1"/>
  <c r="AJ29" i="1"/>
  <c r="AK29" i="1"/>
  <c r="CE39" i="1"/>
  <c r="CD39" i="1"/>
  <c r="Q51" i="8"/>
  <c r="Q53" i="8"/>
  <c r="Q52" i="8"/>
  <c r="Q55" i="8"/>
  <c r="Q56" i="8"/>
  <c r="Q58" i="8"/>
  <c r="Q61" i="8"/>
  <c r="Q60" i="8"/>
  <c r="Q59" i="8"/>
  <c r="Q63" i="8"/>
  <c r="Q76" i="8"/>
  <c r="Q75" i="8"/>
  <c r="Q74" i="8"/>
  <c r="Q73" i="8"/>
  <c r="Q72" i="8"/>
  <c r="Q71" i="8"/>
  <c r="Q70" i="8"/>
  <c r="Q69" i="8"/>
  <c r="Q68" i="8"/>
  <c r="Q67" i="8"/>
  <c r="Q66" i="8"/>
  <c r="Q65" i="8"/>
  <c r="Q64" i="8"/>
  <c r="N51" i="8"/>
  <c r="M51" i="8"/>
  <c r="M54" i="8" s="1"/>
  <c r="M53" i="8"/>
  <c r="N53" i="8"/>
  <c r="M52" i="8"/>
  <c r="N52" i="8"/>
  <c r="O53" i="8"/>
  <c r="O52" i="8"/>
  <c r="O51" i="8"/>
  <c r="N55" i="8"/>
  <c r="M55" i="8"/>
  <c r="M56" i="8"/>
  <c r="N56" i="8"/>
  <c r="O56" i="8"/>
  <c r="O55" i="8"/>
  <c r="M76" i="8"/>
  <c r="N76" i="8"/>
  <c r="M75" i="8"/>
  <c r="N75" i="8"/>
  <c r="M74" i="8"/>
  <c r="N74" i="8"/>
  <c r="M73" i="8"/>
  <c r="N73" i="8"/>
  <c r="M72" i="8"/>
  <c r="N72" i="8"/>
  <c r="M71" i="8"/>
  <c r="N71" i="8"/>
  <c r="T71" i="8" s="1"/>
  <c r="M70" i="8"/>
  <c r="N70" i="8"/>
  <c r="T70" i="8" s="1"/>
  <c r="M69" i="8"/>
  <c r="N69" i="8"/>
  <c r="T69" i="8" s="1"/>
  <c r="N68" i="8"/>
  <c r="T68" i="8" s="1"/>
  <c r="M67" i="8"/>
  <c r="N67" i="8"/>
  <c r="M66" i="8"/>
  <c r="N66" i="8"/>
  <c r="M65" i="8"/>
  <c r="N65" i="8"/>
  <c r="M64" i="8"/>
  <c r="N64" i="8"/>
  <c r="O76" i="8"/>
  <c r="O75" i="8"/>
  <c r="O74" i="8"/>
  <c r="O73" i="8"/>
  <c r="O72" i="8"/>
  <c r="O71" i="8"/>
  <c r="O70" i="8"/>
  <c r="O69" i="8"/>
  <c r="O68" i="8"/>
  <c r="O67" i="8"/>
  <c r="O66" i="8"/>
  <c r="O65" i="8"/>
  <c r="O64" i="8"/>
  <c r="O63" i="8"/>
  <c r="CE60" i="1"/>
  <c r="CD60" i="1"/>
  <c r="CE61" i="1"/>
  <c r="CD61" i="1"/>
  <c r="CE62" i="1"/>
  <c r="CD62" i="1"/>
  <c r="CD63" i="1"/>
  <c r="CE63" i="1"/>
  <c r="BH60" i="1"/>
  <c r="BG60" i="1"/>
  <c r="BH61" i="1"/>
  <c r="BG61" i="1"/>
  <c r="BH62" i="1"/>
  <c r="BG62" i="1"/>
  <c r="BH63" i="1"/>
  <c r="BG63" i="1"/>
  <c r="AK60" i="1"/>
  <c r="AJ60" i="1"/>
  <c r="AJ61" i="1"/>
  <c r="AK61" i="1"/>
  <c r="AJ62" i="1"/>
  <c r="AK62" i="1"/>
  <c r="AJ63" i="1"/>
  <c r="AK63" i="1"/>
  <c r="M60" i="1"/>
  <c r="N60" i="1"/>
  <c r="M61" i="1"/>
  <c r="N61" i="1"/>
  <c r="M62" i="1"/>
  <c r="N62" i="1"/>
  <c r="M63" i="1"/>
  <c r="N63" i="1"/>
  <c r="O62" i="1"/>
  <c r="O63" i="1"/>
  <c r="P51" i="8"/>
  <c r="P53" i="8"/>
  <c r="P52" i="8"/>
  <c r="P55" i="8"/>
  <c r="P56" i="8"/>
  <c r="P58" i="8"/>
  <c r="P61" i="8"/>
  <c r="P60" i="8"/>
  <c r="P59" i="8"/>
  <c r="P63" i="8"/>
  <c r="P76" i="8"/>
  <c r="P75" i="8"/>
  <c r="P74" i="8"/>
  <c r="P73" i="8"/>
  <c r="P72" i="8"/>
  <c r="P71" i="8"/>
  <c r="P70" i="8"/>
  <c r="P69" i="8"/>
  <c r="P68" i="8"/>
  <c r="P67" i="8"/>
  <c r="P66" i="8"/>
  <c r="P65" i="8"/>
  <c r="P64" i="8"/>
  <c r="FR39" i="1"/>
  <c r="FS39" i="1"/>
  <c r="GO39" i="1"/>
  <c r="GP39" i="1"/>
  <c r="N63" i="8"/>
  <c r="T63" i="8" s="1"/>
  <c r="M63" i="8"/>
  <c r="FS65" i="1"/>
  <c r="FR65" i="1"/>
  <c r="FR69" i="1"/>
  <c r="FS69" i="1"/>
  <c r="FR68" i="1"/>
  <c r="FS68" i="1"/>
  <c r="FR67" i="1"/>
  <c r="FS67" i="1"/>
  <c r="FR66" i="1"/>
  <c r="FS66" i="1"/>
  <c r="FR73" i="1"/>
  <c r="FS73" i="1"/>
  <c r="FR72" i="1"/>
  <c r="FS72" i="1"/>
  <c r="FR71" i="1"/>
  <c r="FS71" i="1"/>
  <c r="FR70" i="1"/>
  <c r="FS70" i="1"/>
  <c r="FR78" i="1"/>
  <c r="FS78" i="1"/>
  <c r="FR77" i="1"/>
  <c r="FS77" i="1"/>
  <c r="FR76" i="1"/>
  <c r="FS76" i="1"/>
  <c r="FR75" i="1"/>
  <c r="FS75" i="1"/>
  <c r="FR74" i="1"/>
  <c r="FS74" i="1"/>
  <c r="GP65" i="1"/>
  <c r="GO65" i="1"/>
  <c r="GO66" i="1"/>
  <c r="GP66" i="1"/>
  <c r="GO67" i="1"/>
  <c r="GP67" i="1"/>
  <c r="GO68" i="1"/>
  <c r="GP68" i="1"/>
  <c r="GO69" i="1"/>
  <c r="GP69" i="1"/>
  <c r="GO70" i="1"/>
  <c r="GP70" i="1"/>
  <c r="GO71" i="1"/>
  <c r="GP71" i="1"/>
  <c r="GO72" i="1"/>
  <c r="GP72" i="1"/>
  <c r="GO73" i="1"/>
  <c r="GP73" i="1"/>
  <c r="GO74" i="1"/>
  <c r="GP74" i="1"/>
  <c r="GO75" i="1"/>
  <c r="GP75" i="1"/>
  <c r="GO76" i="1"/>
  <c r="GP76" i="1"/>
  <c r="GO77" i="1"/>
  <c r="GP77" i="1"/>
  <c r="GO78" i="1"/>
  <c r="GP78" i="1"/>
  <c r="N65" i="1"/>
  <c r="M65" i="1"/>
  <c r="M71" i="1"/>
  <c r="N71" i="1"/>
  <c r="M70" i="1"/>
  <c r="N70" i="1"/>
  <c r="M69" i="1"/>
  <c r="N69" i="1"/>
  <c r="M68" i="1"/>
  <c r="N68" i="1"/>
  <c r="M67" i="1"/>
  <c r="N67" i="1"/>
  <c r="M66" i="1"/>
  <c r="N66" i="1"/>
  <c r="M78" i="1"/>
  <c r="N78" i="1"/>
  <c r="M77" i="1"/>
  <c r="N77" i="1"/>
  <c r="M76" i="1"/>
  <c r="N76" i="1"/>
  <c r="M75" i="1"/>
  <c r="N75" i="1"/>
  <c r="M74" i="1"/>
  <c r="N74" i="1"/>
  <c r="M73" i="1"/>
  <c r="N73" i="1"/>
  <c r="M72" i="1"/>
  <c r="N72" i="1"/>
  <c r="AK65" i="1"/>
  <c r="AJ65" i="1"/>
  <c r="AJ70" i="1"/>
  <c r="AK70" i="1"/>
  <c r="AJ69" i="1"/>
  <c r="AK69" i="1"/>
  <c r="AJ68" i="1"/>
  <c r="AK68" i="1"/>
  <c r="AJ67" i="1"/>
  <c r="AK67" i="1"/>
  <c r="AJ66" i="1"/>
  <c r="AK66" i="1"/>
  <c r="AJ74" i="1"/>
  <c r="AK74" i="1"/>
  <c r="AJ73" i="1"/>
  <c r="AK73" i="1"/>
  <c r="AJ72" i="1"/>
  <c r="AK72" i="1"/>
  <c r="AJ71" i="1"/>
  <c r="AK71" i="1"/>
  <c r="AJ78" i="1"/>
  <c r="AK78" i="1"/>
  <c r="AJ77" i="1"/>
  <c r="AK77" i="1"/>
  <c r="AJ76" i="1"/>
  <c r="AK76" i="1"/>
  <c r="AJ75" i="1"/>
  <c r="AK75" i="1"/>
  <c r="BH65" i="1"/>
  <c r="BG65" i="1"/>
  <c r="BG78" i="1"/>
  <c r="BH78" i="1"/>
  <c r="BG77" i="1"/>
  <c r="BH77" i="1"/>
  <c r="BG76" i="1"/>
  <c r="BH76" i="1"/>
  <c r="BG75" i="1"/>
  <c r="BH75" i="1"/>
  <c r="BG74" i="1"/>
  <c r="BH74" i="1"/>
  <c r="BG73" i="1"/>
  <c r="BH73" i="1"/>
  <c r="BG72" i="1"/>
  <c r="BH72" i="1"/>
  <c r="BG71" i="1"/>
  <c r="BH71" i="1"/>
  <c r="BG70" i="1"/>
  <c r="BH70" i="1"/>
  <c r="BG69" i="1"/>
  <c r="BH69" i="1"/>
  <c r="BH68" i="1"/>
  <c r="BG68" i="1"/>
  <c r="BH67" i="1"/>
  <c r="BG67" i="1"/>
  <c r="BH66" i="1"/>
  <c r="BG66" i="1"/>
  <c r="CE65" i="1"/>
  <c r="CD65" i="1"/>
  <c r="CD78" i="1"/>
  <c r="CE78" i="1"/>
  <c r="CD77" i="1"/>
  <c r="CE77" i="1"/>
  <c r="CD76" i="1"/>
  <c r="CE76" i="1"/>
  <c r="CD75" i="1"/>
  <c r="CE75" i="1"/>
  <c r="CD74" i="1"/>
  <c r="CE74" i="1"/>
  <c r="CD73" i="1"/>
  <c r="CE73" i="1"/>
  <c r="CD72" i="1"/>
  <c r="CE72" i="1"/>
  <c r="CD71" i="1"/>
  <c r="CE71" i="1"/>
  <c r="CD70" i="1"/>
  <c r="CE70" i="1"/>
  <c r="CD69" i="1"/>
  <c r="CE69" i="1"/>
  <c r="CD68" i="1"/>
  <c r="CE68" i="1"/>
  <c r="CE67" i="1"/>
  <c r="CD67" i="1"/>
  <c r="CE66" i="1"/>
  <c r="CD66" i="1"/>
  <c r="DB65" i="1"/>
  <c r="DA65" i="1"/>
  <c r="DA78" i="1"/>
  <c r="DB78" i="1"/>
  <c r="DA77" i="1"/>
  <c r="DB77" i="1"/>
  <c r="DA76" i="1"/>
  <c r="DB76" i="1"/>
  <c r="DA75" i="1"/>
  <c r="DB75" i="1"/>
  <c r="DA74" i="1"/>
  <c r="DB74" i="1"/>
  <c r="DA73" i="1"/>
  <c r="DB73" i="1"/>
  <c r="DA72" i="1"/>
  <c r="DB72" i="1"/>
  <c r="DA71" i="1"/>
  <c r="DB71" i="1"/>
  <c r="DA70" i="1"/>
  <c r="DB70" i="1"/>
  <c r="DA69" i="1"/>
  <c r="DB69" i="1"/>
  <c r="DA68" i="1"/>
  <c r="DB68" i="1"/>
  <c r="DA67" i="1"/>
  <c r="DB67" i="1"/>
  <c r="DB66" i="1"/>
  <c r="DA66" i="1"/>
  <c r="DY65" i="1"/>
  <c r="DX65" i="1"/>
  <c r="DX78" i="1"/>
  <c r="DY78" i="1"/>
  <c r="DX77" i="1"/>
  <c r="DY77" i="1"/>
  <c r="DX76" i="1"/>
  <c r="DY76" i="1"/>
  <c r="DX75" i="1"/>
  <c r="DY75" i="1"/>
  <c r="DX74" i="1"/>
  <c r="DY74" i="1"/>
  <c r="DX73" i="1"/>
  <c r="DY73" i="1"/>
  <c r="DX72" i="1"/>
  <c r="DY72" i="1"/>
  <c r="DX71" i="1"/>
  <c r="DY71" i="1"/>
  <c r="DX70" i="1"/>
  <c r="DY70" i="1"/>
  <c r="DX69" i="1"/>
  <c r="DY69" i="1"/>
  <c r="DY68" i="1"/>
  <c r="DX68" i="1"/>
  <c r="DY67" i="1"/>
  <c r="DX67" i="1"/>
  <c r="DY66" i="1"/>
  <c r="DX66" i="1"/>
  <c r="EV65" i="1"/>
  <c r="EU65" i="1"/>
  <c r="EU78" i="1"/>
  <c r="EV78" i="1"/>
  <c r="EU77" i="1"/>
  <c r="EV77" i="1"/>
  <c r="EU76" i="1"/>
  <c r="EV76" i="1"/>
  <c r="EU75" i="1"/>
  <c r="EV75" i="1"/>
  <c r="EU74" i="1"/>
  <c r="EV74" i="1"/>
  <c r="EU73" i="1"/>
  <c r="EV73" i="1"/>
  <c r="EU72" i="1"/>
  <c r="EV72" i="1"/>
  <c r="EU71" i="1"/>
  <c r="EV71" i="1"/>
  <c r="EU70" i="1"/>
  <c r="EV70" i="1"/>
  <c r="EU69" i="1"/>
  <c r="EV69" i="1"/>
  <c r="EU68" i="1"/>
  <c r="EV68" i="1"/>
  <c r="EU67" i="1"/>
  <c r="EV67" i="1"/>
  <c r="EU66" i="1"/>
  <c r="EV66" i="1"/>
  <c r="G4" i="8"/>
  <c r="G5" i="8"/>
  <c r="G6" i="8"/>
  <c r="G7" i="8"/>
  <c r="G8" i="8"/>
  <c r="G9" i="8"/>
  <c r="I4" i="8"/>
  <c r="I5" i="8"/>
  <c r="I6" i="8"/>
  <c r="I7" i="8"/>
  <c r="I8" i="8"/>
  <c r="I9" i="8"/>
  <c r="K4" i="8"/>
  <c r="K9" i="8"/>
  <c r="K8" i="8"/>
  <c r="K7" i="8"/>
  <c r="K6" i="8"/>
  <c r="K5" i="8"/>
  <c r="K10" i="8" s="1"/>
  <c r="I11" i="8"/>
  <c r="I12" i="8"/>
  <c r="I14" i="8"/>
  <c r="I16" i="8" s="1"/>
  <c r="I15" i="8"/>
  <c r="I17" i="8"/>
  <c r="I19" i="8" s="1"/>
  <c r="I18" i="8"/>
  <c r="K11" i="8"/>
  <c r="K12" i="8"/>
  <c r="K14" i="8"/>
  <c r="K15" i="8"/>
  <c r="K17" i="8"/>
  <c r="K18" i="8"/>
  <c r="Q9" i="8"/>
  <c r="Q8" i="8"/>
  <c r="Q7" i="8"/>
  <c r="Q6" i="8"/>
  <c r="Q5" i="8"/>
  <c r="Q11" i="8"/>
  <c r="Q12" i="8"/>
  <c r="Q14" i="8"/>
  <c r="Q15" i="8"/>
  <c r="Q17" i="8"/>
  <c r="Q18" i="8"/>
  <c r="K21" i="8"/>
  <c r="K30" i="8"/>
  <c r="K29" i="8"/>
  <c r="K28" i="8"/>
  <c r="K27" i="8"/>
  <c r="K26" i="8"/>
  <c r="K25" i="8"/>
  <c r="K24" i="8"/>
  <c r="K23" i="8"/>
  <c r="K22" i="8"/>
  <c r="K32" i="8"/>
  <c r="K35" i="8" s="1"/>
  <c r="K34" i="8"/>
  <c r="K33" i="8"/>
  <c r="K36" i="8"/>
  <c r="K38" i="8" s="1"/>
  <c r="K37" i="8"/>
  <c r="K39" i="8"/>
  <c r="K41" i="8" s="1"/>
  <c r="K40" i="8"/>
  <c r="K42" i="8"/>
  <c r="K43" i="8"/>
  <c r="K45" i="8"/>
  <c r="K46" i="8"/>
  <c r="K48" i="8"/>
  <c r="K49" i="8"/>
  <c r="K51" i="8"/>
  <c r="K53" i="8"/>
  <c r="K52" i="8"/>
  <c r="K54" i="8" s="1"/>
  <c r="K55" i="8"/>
  <c r="K56" i="8"/>
  <c r="K63" i="8"/>
  <c r="K76" i="8"/>
  <c r="T76" i="8" s="1"/>
  <c r="K75" i="8"/>
  <c r="K74" i="8"/>
  <c r="K73" i="8"/>
  <c r="K72" i="8"/>
  <c r="K71" i="8"/>
  <c r="K70" i="8"/>
  <c r="K69" i="8"/>
  <c r="K68" i="8"/>
  <c r="K67" i="8"/>
  <c r="K66" i="8"/>
  <c r="K65" i="8"/>
  <c r="K64" i="8"/>
  <c r="Q21" i="8"/>
  <c r="Q30" i="8"/>
  <c r="Q29" i="8"/>
  <c r="Q28" i="8"/>
  <c r="Q27" i="8"/>
  <c r="Q26" i="8"/>
  <c r="Q25" i="8"/>
  <c r="Q24" i="8"/>
  <c r="Q23" i="8"/>
  <c r="Q22" i="8"/>
  <c r="Q32" i="8"/>
  <c r="Q34" i="8"/>
  <c r="Q33" i="8"/>
  <c r="Q36" i="8"/>
  <c r="Q37" i="8"/>
  <c r="Q39" i="8"/>
  <c r="Q40" i="8"/>
  <c r="Q42" i="8"/>
  <c r="Q43" i="8"/>
  <c r="Q45" i="8"/>
  <c r="Q46" i="8"/>
  <c r="Q48" i="8"/>
  <c r="Q49" i="8"/>
  <c r="I21" i="8"/>
  <c r="I30" i="8"/>
  <c r="I29" i="8"/>
  <c r="I28" i="8"/>
  <c r="I27" i="8"/>
  <c r="I26" i="8"/>
  <c r="I25" i="8"/>
  <c r="I24" i="8"/>
  <c r="I23" i="8"/>
  <c r="I22" i="8"/>
  <c r="I32" i="8"/>
  <c r="I34" i="8"/>
  <c r="I33" i="8"/>
  <c r="I35" i="8" s="1"/>
  <c r="I36" i="8"/>
  <c r="I37" i="8"/>
  <c r="I39" i="8"/>
  <c r="I40" i="8"/>
  <c r="I42" i="8"/>
  <c r="I44" i="8" s="1"/>
  <c r="I43" i="8"/>
  <c r="I45" i="8"/>
  <c r="I47" i="8" s="1"/>
  <c r="I46" i="8"/>
  <c r="I48" i="8"/>
  <c r="I50" i="8" s="1"/>
  <c r="I49" i="8"/>
  <c r="I51" i="8"/>
  <c r="I54" i="8" s="1"/>
  <c r="I53" i="8"/>
  <c r="T53" i="8" s="1"/>
  <c r="I52" i="8"/>
  <c r="I55" i="8"/>
  <c r="I56" i="8"/>
  <c r="I63" i="8"/>
  <c r="I76" i="8"/>
  <c r="I75" i="8"/>
  <c r="I74" i="8"/>
  <c r="I73" i="8"/>
  <c r="I72" i="8"/>
  <c r="I71" i="8"/>
  <c r="I70" i="8"/>
  <c r="I69" i="8"/>
  <c r="I68" i="8"/>
  <c r="I67" i="8"/>
  <c r="I66" i="8"/>
  <c r="I65" i="8"/>
  <c r="I64" i="8"/>
  <c r="G11" i="8"/>
  <c r="G12" i="8"/>
  <c r="G14" i="8"/>
  <c r="G16" i="8" s="1"/>
  <c r="G15" i="8"/>
  <c r="G18" i="8"/>
  <c r="G19" i="8" s="1"/>
  <c r="G21" i="8"/>
  <c r="G30" i="8"/>
  <c r="G29" i="8"/>
  <c r="G28" i="8"/>
  <c r="G27" i="8"/>
  <c r="G26" i="8"/>
  <c r="G25" i="8"/>
  <c r="G24" i="8"/>
  <c r="G23" i="8"/>
  <c r="G22" i="8"/>
  <c r="G32" i="8"/>
  <c r="G34" i="8"/>
  <c r="G33" i="8"/>
  <c r="G36" i="8"/>
  <c r="G38" i="8" s="1"/>
  <c r="G37" i="8"/>
  <c r="G39" i="8"/>
  <c r="G40" i="8"/>
  <c r="G42" i="8"/>
  <c r="G43" i="8"/>
  <c r="G45" i="8"/>
  <c r="G46" i="8"/>
  <c r="G48" i="8"/>
  <c r="G49" i="8"/>
  <c r="G51" i="8"/>
  <c r="G54" i="8" s="1"/>
  <c r="G53" i="8"/>
  <c r="G52" i="8"/>
  <c r="G55" i="8"/>
  <c r="G56" i="8"/>
  <c r="G63" i="8"/>
  <c r="G76" i="8"/>
  <c r="G75" i="8"/>
  <c r="G74" i="8"/>
  <c r="G73" i="8"/>
  <c r="G72" i="8"/>
  <c r="G71" i="8"/>
  <c r="G70" i="8"/>
  <c r="G69" i="8"/>
  <c r="G68" i="8"/>
  <c r="G67" i="8"/>
  <c r="G66" i="8"/>
  <c r="G65" i="8"/>
  <c r="G64" i="8"/>
  <c r="O12" i="8"/>
  <c r="O18" i="8"/>
  <c r="O17" i="8"/>
  <c r="O30" i="8"/>
  <c r="O29" i="8"/>
  <c r="O28" i="8"/>
  <c r="O27" i="8"/>
  <c r="O26" i="8"/>
  <c r="O25" i="8"/>
  <c r="O24" i="8"/>
  <c r="O23" i="8"/>
  <c r="O22" i="8"/>
  <c r="O21" i="8"/>
  <c r="N32" i="8"/>
  <c r="M32" i="8"/>
  <c r="M34" i="8"/>
  <c r="N34" i="8"/>
  <c r="M33" i="8"/>
  <c r="M35" i="8" s="1"/>
  <c r="N33" i="8"/>
  <c r="O34" i="8"/>
  <c r="O33" i="8"/>
  <c r="O32" i="8"/>
  <c r="O35" i="8" s="1"/>
  <c r="N36" i="8"/>
  <c r="M36" i="8"/>
  <c r="O37" i="8"/>
  <c r="O36" i="8"/>
  <c r="N39" i="8"/>
  <c r="M39" i="8"/>
  <c r="M40" i="8"/>
  <c r="M41" i="8" s="1"/>
  <c r="N40" i="8"/>
  <c r="T40" i="8" s="1"/>
  <c r="O40" i="8"/>
  <c r="O39" i="8"/>
  <c r="O41" i="8" s="1"/>
  <c r="N42" i="8"/>
  <c r="M42" i="8"/>
  <c r="M43" i="8"/>
  <c r="N43" i="8"/>
  <c r="O42" i="8"/>
  <c r="N45" i="8"/>
  <c r="M45" i="8"/>
  <c r="M47" i="8" s="1"/>
  <c r="M46" i="8"/>
  <c r="N46" i="8"/>
  <c r="O46" i="8"/>
  <c r="O45" i="8"/>
  <c r="O47" i="8" s="1"/>
  <c r="N48" i="8"/>
  <c r="M48" i="8"/>
  <c r="M49" i="8"/>
  <c r="N49" i="8"/>
  <c r="O49" i="8"/>
  <c r="O48" i="8"/>
  <c r="O15" i="8"/>
  <c r="O14" i="8"/>
  <c r="O11" i="8"/>
  <c r="O9" i="8"/>
  <c r="O5" i="8"/>
  <c r="O4" i="8"/>
  <c r="O43" i="8"/>
  <c r="O44" i="8" s="1"/>
  <c r="P4" i="8"/>
  <c r="P5" i="8"/>
  <c r="P6" i="8"/>
  <c r="P7" i="8"/>
  <c r="P8" i="8"/>
  <c r="P9" i="8"/>
  <c r="P11" i="8"/>
  <c r="P12" i="8"/>
  <c r="P14" i="8"/>
  <c r="P15" i="8"/>
  <c r="P17" i="8"/>
  <c r="P18" i="8"/>
  <c r="P21" i="8"/>
  <c r="P25" i="8"/>
  <c r="P24" i="8"/>
  <c r="P23" i="8"/>
  <c r="P22" i="8"/>
  <c r="P30" i="8"/>
  <c r="P29" i="8"/>
  <c r="P28" i="8"/>
  <c r="P27" i="8"/>
  <c r="P26" i="8"/>
  <c r="P32" i="8"/>
  <c r="P34" i="8"/>
  <c r="P33" i="8"/>
  <c r="P36" i="8"/>
  <c r="P37" i="8"/>
  <c r="P39" i="8"/>
  <c r="P40" i="8"/>
  <c r="P42" i="8"/>
  <c r="P43" i="8"/>
  <c r="P45" i="8"/>
  <c r="P46" i="8"/>
  <c r="P48" i="8"/>
  <c r="P49" i="8"/>
  <c r="Q4" i="8"/>
  <c r="HR62" i="1"/>
  <c r="HR63" i="1"/>
  <c r="IJ62" i="1"/>
  <c r="IJ63" i="1"/>
  <c r="JC64" i="1"/>
  <c r="JD61" i="1"/>
  <c r="HM65" i="1"/>
  <c r="HL65" i="1"/>
  <c r="HM69" i="1"/>
  <c r="HL69" i="1"/>
  <c r="HM68" i="1"/>
  <c r="HL68" i="1"/>
  <c r="HM67" i="1"/>
  <c r="HL67" i="1"/>
  <c r="HM66" i="1"/>
  <c r="HL66" i="1"/>
  <c r="HM70" i="1"/>
  <c r="HL70" i="1"/>
  <c r="HM71" i="1"/>
  <c r="HL71" i="1"/>
  <c r="HM72" i="1"/>
  <c r="HL72" i="1"/>
  <c r="HM75" i="1"/>
  <c r="HL75" i="1"/>
  <c r="HM74" i="1"/>
  <c r="HL74" i="1"/>
  <c r="HM73" i="1"/>
  <c r="HL73" i="1"/>
  <c r="HM78" i="1"/>
  <c r="HL78" i="1"/>
  <c r="HM77" i="1"/>
  <c r="HL77" i="1"/>
  <c r="HM76" i="1"/>
  <c r="HL76" i="1"/>
  <c r="JI43" i="1"/>
  <c r="JI12" i="1"/>
  <c r="JI33" i="1"/>
  <c r="JI40" i="1"/>
  <c r="JI46" i="1"/>
  <c r="JI52" i="1"/>
  <c r="JI59" i="1"/>
  <c r="JI79" i="1"/>
  <c r="JI18" i="1"/>
  <c r="JI21" i="1"/>
  <c r="HM62" i="1"/>
  <c r="HM63" i="1"/>
  <c r="JN22" i="1"/>
  <c r="JL60" i="1"/>
  <c r="IZ60" i="1"/>
  <c r="IZ64" i="1" s="1"/>
  <c r="E10" i="12"/>
  <c r="D20" i="12"/>
  <c r="E19" i="11"/>
  <c r="JF12" i="1"/>
  <c r="JN81" i="1"/>
  <c r="JN80" i="1"/>
  <c r="IV22" i="1"/>
  <c r="AB18" i="12"/>
  <c r="AB17" i="12"/>
  <c r="AB15" i="12"/>
  <c r="AB14" i="12"/>
  <c r="AB16" i="12" s="1"/>
  <c r="AB12" i="12"/>
  <c r="AB11" i="12"/>
  <c r="AB5" i="12"/>
  <c r="AB6" i="12"/>
  <c r="AB7" i="12"/>
  <c r="AB8" i="12"/>
  <c r="AB9" i="12"/>
  <c r="AB4" i="12"/>
  <c r="K18" i="12"/>
  <c r="K17" i="12"/>
  <c r="K15" i="12"/>
  <c r="K14" i="12"/>
  <c r="K12" i="12"/>
  <c r="K11" i="12"/>
  <c r="K5" i="12"/>
  <c r="K6" i="12"/>
  <c r="K7" i="12"/>
  <c r="K8" i="12"/>
  <c r="M8" i="12" s="1"/>
  <c r="K9" i="12"/>
  <c r="K4" i="12"/>
  <c r="O4" i="12"/>
  <c r="AC10" i="12"/>
  <c r="AA4" i="12"/>
  <c r="O5" i="12"/>
  <c r="AA5" i="12"/>
  <c r="O6" i="12"/>
  <c r="Q6" i="12" s="1"/>
  <c r="AA6" i="12"/>
  <c r="O7" i="12"/>
  <c r="Q7" i="12" s="1"/>
  <c r="AA7" i="12"/>
  <c r="O8" i="12"/>
  <c r="AA8" i="12"/>
  <c r="O9" i="12"/>
  <c r="AA9" i="12"/>
  <c r="O11" i="12"/>
  <c r="Q11" i="12" s="1"/>
  <c r="AC13" i="12"/>
  <c r="AA11" i="12"/>
  <c r="O12" i="12"/>
  <c r="AA12" i="12"/>
  <c r="O14" i="12"/>
  <c r="AC16" i="12"/>
  <c r="AA14" i="12"/>
  <c r="O15" i="12"/>
  <c r="AA15" i="12"/>
  <c r="O17" i="12"/>
  <c r="AC19" i="12"/>
  <c r="AA17" i="12"/>
  <c r="O18" i="12"/>
  <c r="AA18" i="12"/>
  <c r="K21" i="12"/>
  <c r="O21" i="12"/>
  <c r="AB21" i="12"/>
  <c r="AC31" i="12"/>
  <c r="AA21" i="12"/>
  <c r="K22" i="12"/>
  <c r="O22" i="12"/>
  <c r="AB22" i="12"/>
  <c r="AA22" i="12"/>
  <c r="K23" i="12"/>
  <c r="O23" i="12"/>
  <c r="AB23" i="12"/>
  <c r="AA23" i="12"/>
  <c r="K24" i="12"/>
  <c r="O24" i="12"/>
  <c r="AB24" i="12"/>
  <c r="AA24" i="12"/>
  <c r="K25" i="12"/>
  <c r="O25" i="12"/>
  <c r="AB25" i="12"/>
  <c r="AA25" i="12"/>
  <c r="K26" i="12"/>
  <c r="O26" i="12"/>
  <c r="AB26" i="12"/>
  <c r="AA26" i="12"/>
  <c r="K27" i="12"/>
  <c r="O27" i="12"/>
  <c r="AB27" i="12"/>
  <c r="AA27" i="12"/>
  <c r="K28" i="12"/>
  <c r="O28" i="12"/>
  <c r="AB28" i="12"/>
  <c r="AA28" i="12"/>
  <c r="K29" i="12"/>
  <c r="O29" i="12"/>
  <c r="AB29" i="12"/>
  <c r="AA29" i="12"/>
  <c r="K30" i="12"/>
  <c r="O30" i="12"/>
  <c r="AB30" i="12"/>
  <c r="AA30" i="12"/>
  <c r="U32" i="12"/>
  <c r="K32" i="12"/>
  <c r="O32" i="12"/>
  <c r="AB32" i="12"/>
  <c r="AC35" i="12"/>
  <c r="AA32" i="12"/>
  <c r="U33" i="12"/>
  <c r="K33" i="12"/>
  <c r="O33" i="12"/>
  <c r="AB33" i="12"/>
  <c r="AA33" i="12"/>
  <c r="U34" i="12"/>
  <c r="K34" i="12"/>
  <c r="O34" i="12"/>
  <c r="AB34" i="12"/>
  <c r="AA34" i="12"/>
  <c r="U36" i="12"/>
  <c r="K36" i="12"/>
  <c r="O36" i="12"/>
  <c r="AB36" i="12"/>
  <c r="AC38" i="12"/>
  <c r="AA36" i="12"/>
  <c r="K37" i="12"/>
  <c r="O37" i="12"/>
  <c r="AB37" i="12"/>
  <c r="AA37" i="12"/>
  <c r="AB39" i="12"/>
  <c r="AC41" i="12"/>
  <c r="AA39" i="12"/>
  <c r="AB40" i="12"/>
  <c r="AA40" i="12"/>
  <c r="U42" i="12"/>
  <c r="K42" i="12"/>
  <c r="O42" i="12"/>
  <c r="AB42" i="12"/>
  <c r="AC44" i="12"/>
  <c r="AA42" i="12"/>
  <c r="U43" i="12"/>
  <c r="K43" i="12"/>
  <c r="O43" i="12"/>
  <c r="AB43" i="12"/>
  <c r="AA43" i="12"/>
  <c r="U45" i="12"/>
  <c r="K45" i="12"/>
  <c r="O45" i="12"/>
  <c r="AB45" i="12"/>
  <c r="AC47" i="12"/>
  <c r="AA45" i="12"/>
  <c r="U46" i="12"/>
  <c r="U47" i="12" s="1"/>
  <c r="K46" i="12"/>
  <c r="O46" i="12"/>
  <c r="AB46" i="12"/>
  <c r="AB47" i="12" s="1"/>
  <c r="AA46" i="12"/>
  <c r="AA47" i="12" s="1"/>
  <c r="U48" i="12"/>
  <c r="K48" i="12"/>
  <c r="O48" i="12"/>
  <c r="AB48" i="12"/>
  <c r="AC50" i="12"/>
  <c r="AA48" i="12"/>
  <c r="U49" i="12"/>
  <c r="K49" i="12"/>
  <c r="O49" i="12"/>
  <c r="AB49" i="12"/>
  <c r="AA49" i="12"/>
  <c r="U51" i="12"/>
  <c r="K51" i="12"/>
  <c r="O51" i="12"/>
  <c r="AB51" i="12"/>
  <c r="AC54" i="12"/>
  <c r="AA51" i="12"/>
  <c r="U52" i="12"/>
  <c r="K52" i="12"/>
  <c r="O52" i="12"/>
  <c r="AB52" i="12"/>
  <c r="AA52" i="12"/>
  <c r="U53" i="12"/>
  <c r="K53" i="12"/>
  <c r="O53" i="12"/>
  <c r="AB53" i="12"/>
  <c r="AA53" i="12"/>
  <c r="U55" i="12"/>
  <c r="K55" i="12"/>
  <c r="O55" i="12"/>
  <c r="AB55" i="12"/>
  <c r="AC57" i="12"/>
  <c r="AA55" i="12"/>
  <c r="U56" i="12"/>
  <c r="K56" i="12"/>
  <c r="O56" i="12"/>
  <c r="AB56" i="12"/>
  <c r="AA56" i="12"/>
  <c r="AB58" i="12"/>
  <c r="AC62" i="12"/>
  <c r="AA58" i="12"/>
  <c r="AB59" i="12"/>
  <c r="AA59" i="12"/>
  <c r="AB60" i="12"/>
  <c r="AA60" i="12"/>
  <c r="K61" i="12"/>
  <c r="AB61" i="12"/>
  <c r="AA61" i="12"/>
  <c r="K63" i="12"/>
  <c r="O63" i="12"/>
  <c r="AB63" i="12"/>
  <c r="AA63" i="12"/>
  <c r="K64" i="12"/>
  <c r="O64" i="12"/>
  <c r="AB64" i="12"/>
  <c r="AA64" i="12"/>
  <c r="K65" i="12"/>
  <c r="O65" i="12"/>
  <c r="AB65" i="12"/>
  <c r="AA65" i="12"/>
  <c r="K66" i="12"/>
  <c r="O66" i="12"/>
  <c r="AB66" i="12"/>
  <c r="AA66" i="12"/>
  <c r="K67" i="12"/>
  <c r="O67" i="12"/>
  <c r="AB67" i="12"/>
  <c r="AA67" i="12"/>
  <c r="K68" i="12"/>
  <c r="O68" i="12"/>
  <c r="AB68" i="12"/>
  <c r="AA68" i="12"/>
  <c r="K69" i="12"/>
  <c r="O69" i="12"/>
  <c r="AB69" i="12"/>
  <c r="AA69" i="12"/>
  <c r="K70" i="12"/>
  <c r="O70" i="12"/>
  <c r="AB70" i="12"/>
  <c r="AA70" i="12"/>
  <c r="K71" i="12"/>
  <c r="O71" i="12"/>
  <c r="AB71" i="12"/>
  <c r="AA71" i="12"/>
  <c r="K72" i="12"/>
  <c r="O72" i="12"/>
  <c r="AB72" i="12"/>
  <c r="AA72" i="12"/>
  <c r="K73" i="12"/>
  <c r="O73" i="12"/>
  <c r="AB73" i="12"/>
  <c r="AA73" i="12"/>
  <c r="K74" i="12"/>
  <c r="O74" i="12"/>
  <c r="AB74" i="12"/>
  <c r="AA74" i="12"/>
  <c r="K75" i="12"/>
  <c r="O75" i="12"/>
  <c r="AB75" i="12"/>
  <c r="AA75" i="12"/>
  <c r="K76" i="12"/>
  <c r="O76" i="12"/>
  <c r="AB76" i="12"/>
  <c r="AA76" i="12"/>
  <c r="G7" i="12"/>
  <c r="G21" i="12"/>
  <c r="G22" i="12"/>
  <c r="G23" i="12"/>
  <c r="G24" i="12"/>
  <c r="G25" i="12"/>
  <c r="G26" i="12"/>
  <c r="G27" i="12"/>
  <c r="G28" i="12"/>
  <c r="G29" i="12"/>
  <c r="G30" i="12"/>
  <c r="G32" i="12"/>
  <c r="G33" i="12"/>
  <c r="G34" i="12"/>
  <c r="G36" i="12"/>
  <c r="G37" i="12"/>
  <c r="G39" i="12"/>
  <c r="G40" i="12"/>
  <c r="G42" i="12"/>
  <c r="G43" i="12"/>
  <c r="G45" i="12"/>
  <c r="G46" i="12"/>
  <c r="G48" i="12"/>
  <c r="G49" i="12"/>
  <c r="G51" i="12"/>
  <c r="G52" i="12"/>
  <c r="G53" i="12"/>
  <c r="G55" i="12"/>
  <c r="G56" i="12"/>
  <c r="G63" i="12"/>
  <c r="G64" i="12"/>
  <c r="G65" i="12"/>
  <c r="G66" i="12"/>
  <c r="G67" i="12"/>
  <c r="G68" i="12"/>
  <c r="G69" i="12"/>
  <c r="G70" i="12"/>
  <c r="G71" i="12"/>
  <c r="G72" i="12"/>
  <c r="G73" i="12"/>
  <c r="G74" i="12"/>
  <c r="G75" i="12"/>
  <c r="G76" i="12"/>
  <c r="C30" i="11"/>
  <c r="H9" i="11"/>
  <c r="F4" i="12"/>
  <c r="Z4" i="12" s="1"/>
  <c r="C4" i="12"/>
  <c r="U4" i="12" s="1"/>
  <c r="F9" i="12"/>
  <c r="Z9" i="12" s="1"/>
  <c r="C9" i="12"/>
  <c r="U9" i="12" s="1"/>
  <c r="F8" i="12"/>
  <c r="Z8" i="12" s="1"/>
  <c r="C8" i="12"/>
  <c r="U8" i="12" s="1"/>
  <c r="F6" i="12"/>
  <c r="Z6" i="12" s="1"/>
  <c r="F5" i="12"/>
  <c r="Z5" i="12" s="1"/>
  <c r="H12" i="11"/>
  <c r="F11" i="12"/>
  <c r="C10" i="11"/>
  <c r="F12" i="12"/>
  <c r="Z12" i="12" s="1"/>
  <c r="C11" i="11"/>
  <c r="C12" i="12" s="1"/>
  <c r="U12" i="12" s="1"/>
  <c r="H15" i="11"/>
  <c r="F14" i="12"/>
  <c r="C13" i="11"/>
  <c r="F15" i="12"/>
  <c r="C14" i="11"/>
  <c r="C15" i="12" s="1"/>
  <c r="U15" i="12" s="1"/>
  <c r="H18" i="11"/>
  <c r="F17" i="12"/>
  <c r="C16" i="11"/>
  <c r="F18" i="12"/>
  <c r="Z18" i="12" s="1"/>
  <c r="C17" i="11"/>
  <c r="C18" i="12" s="1"/>
  <c r="U18" i="12" s="1"/>
  <c r="J60" i="12"/>
  <c r="K60" i="12" s="1"/>
  <c r="F61" i="12"/>
  <c r="G61" i="12" s="1"/>
  <c r="J58" i="8"/>
  <c r="K58" i="8" s="1"/>
  <c r="N58" i="12"/>
  <c r="O58" i="12" s="1"/>
  <c r="E59" i="8"/>
  <c r="E59" i="12"/>
  <c r="E60" i="8"/>
  <c r="E60" i="12"/>
  <c r="E61" i="8"/>
  <c r="E61" i="12"/>
  <c r="C18" i="8"/>
  <c r="C17" i="8"/>
  <c r="C19" i="8" s="1"/>
  <c r="C11" i="8"/>
  <c r="C12" i="8"/>
  <c r="C14" i="8"/>
  <c r="C15" i="8"/>
  <c r="C4" i="8"/>
  <c r="C10" i="8" s="1"/>
  <c r="C6" i="8"/>
  <c r="C5" i="8"/>
  <c r="C9" i="8"/>
  <c r="C8" i="8"/>
  <c r="C7" i="8"/>
  <c r="C21" i="8"/>
  <c r="U21" i="12"/>
  <c r="C22" i="8"/>
  <c r="C31" i="8" s="1"/>
  <c r="U22" i="12"/>
  <c r="C23" i="8"/>
  <c r="U23" i="12"/>
  <c r="C24" i="8"/>
  <c r="U24" i="12"/>
  <c r="C25" i="8"/>
  <c r="U25" i="12"/>
  <c r="C26" i="8"/>
  <c r="U26" i="12"/>
  <c r="C30" i="8"/>
  <c r="U30" i="12"/>
  <c r="C29" i="8"/>
  <c r="U29" i="12"/>
  <c r="C28" i="8"/>
  <c r="U28" i="12"/>
  <c r="C27" i="8"/>
  <c r="U27" i="12"/>
  <c r="J60" i="8"/>
  <c r="K60" i="8" s="1"/>
  <c r="N60" i="12"/>
  <c r="O60" i="12" s="1"/>
  <c r="BM65" i="1"/>
  <c r="E63" i="12"/>
  <c r="E77" i="12" s="1"/>
  <c r="C37" i="8"/>
  <c r="C38" i="8" s="1"/>
  <c r="C37" i="12"/>
  <c r="U37" i="12" s="1"/>
  <c r="F59" i="12"/>
  <c r="G59" i="12" s="1"/>
  <c r="C58" i="12"/>
  <c r="U58" i="12" s="1"/>
  <c r="C61" i="12"/>
  <c r="U61" i="12" s="1"/>
  <c r="D58" i="12"/>
  <c r="D59" i="12"/>
  <c r="C63" i="12"/>
  <c r="U63" i="12" s="1"/>
  <c r="C69" i="12"/>
  <c r="U69" i="12" s="1"/>
  <c r="C68" i="12"/>
  <c r="U68" i="12" s="1"/>
  <c r="C67" i="12"/>
  <c r="U67" i="12" s="1"/>
  <c r="C66" i="12"/>
  <c r="U66" i="12" s="1"/>
  <c r="C65" i="12"/>
  <c r="U65" i="12" s="1"/>
  <c r="C64" i="12"/>
  <c r="U64" i="12" s="1"/>
  <c r="C76" i="12"/>
  <c r="U76" i="12" s="1"/>
  <c r="C75" i="12"/>
  <c r="U75" i="12" s="1"/>
  <c r="C74" i="12"/>
  <c r="U74" i="12" s="1"/>
  <c r="C73" i="12"/>
  <c r="U73" i="12" s="1"/>
  <c r="C72" i="12"/>
  <c r="U72" i="12" s="1"/>
  <c r="C71" i="12"/>
  <c r="U71" i="12" s="1"/>
  <c r="C70" i="12"/>
  <c r="U70" i="12" s="1"/>
  <c r="V21" i="12"/>
  <c r="V22" i="12"/>
  <c r="V23" i="12"/>
  <c r="V24" i="12"/>
  <c r="V25" i="12"/>
  <c r="V26" i="12"/>
  <c r="V27" i="12"/>
  <c r="V28" i="12"/>
  <c r="V29" i="12"/>
  <c r="V30" i="12"/>
  <c r="V32" i="12"/>
  <c r="V33" i="12"/>
  <c r="V34" i="12"/>
  <c r="V36" i="12"/>
  <c r="V39" i="12"/>
  <c r="V40" i="12"/>
  <c r="V42" i="12"/>
  <c r="V43" i="12"/>
  <c r="V45" i="12"/>
  <c r="V46" i="12"/>
  <c r="V48" i="12"/>
  <c r="V49" i="12"/>
  <c r="V51" i="12"/>
  <c r="V52" i="12"/>
  <c r="V53" i="12"/>
  <c r="V55" i="12"/>
  <c r="V56" i="12"/>
  <c r="V61" i="12"/>
  <c r="V63" i="12"/>
  <c r="V69" i="12"/>
  <c r="V70" i="12"/>
  <c r="V72" i="12"/>
  <c r="V73" i="12"/>
  <c r="V74" i="12"/>
  <c r="X18" i="12"/>
  <c r="S18" i="12" s="1"/>
  <c r="T18" i="12" s="1"/>
  <c r="X17" i="12"/>
  <c r="X15" i="12"/>
  <c r="S15" i="12" s="1"/>
  <c r="T15" i="12" s="1"/>
  <c r="X14" i="12"/>
  <c r="X12" i="12"/>
  <c r="S12" i="12" s="1"/>
  <c r="T12" i="12" s="1"/>
  <c r="X11" i="12"/>
  <c r="X5" i="12"/>
  <c r="S5" i="12" s="1"/>
  <c r="T5" i="12" s="1"/>
  <c r="X6" i="12"/>
  <c r="S6" i="12" s="1"/>
  <c r="T6" i="12" s="1"/>
  <c r="X7" i="12"/>
  <c r="S7" i="12" s="1"/>
  <c r="T7" i="12" s="1"/>
  <c r="X8" i="12"/>
  <c r="S8" i="12" s="1"/>
  <c r="T8" i="12" s="1"/>
  <c r="X9" i="12"/>
  <c r="S9" i="12" s="1"/>
  <c r="T9" i="12" s="1"/>
  <c r="X4" i="12"/>
  <c r="J10" i="12"/>
  <c r="N10" i="12"/>
  <c r="R10" i="12"/>
  <c r="AG80" i="12"/>
  <c r="AG81" i="12" s="1"/>
  <c r="J13" i="12"/>
  <c r="N13" i="12"/>
  <c r="R13" i="12"/>
  <c r="J16" i="12"/>
  <c r="N16" i="12"/>
  <c r="R16" i="12"/>
  <c r="J19" i="12"/>
  <c r="N19" i="12"/>
  <c r="R19" i="12"/>
  <c r="C31" i="12"/>
  <c r="D31" i="12"/>
  <c r="F31" i="12"/>
  <c r="J31" i="12"/>
  <c r="N31" i="12"/>
  <c r="R31" i="12"/>
  <c r="C35" i="12"/>
  <c r="D35" i="12"/>
  <c r="F35" i="12"/>
  <c r="J35" i="12"/>
  <c r="N35" i="12"/>
  <c r="R35" i="12"/>
  <c r="D38" i="12"/>
  <c r="F38" i="12"/>
  <c r="J38" i="12"/>
  <c r="N38" i="12"/>
  <c r="R38" i="12"/>
  <c r="C41" i="12"/>
  <c r="U39" i="12"/>
  <c r="D41" i="12"/>
  <c r="F41" i="12"/>
  <c r="J41" i="12"/>
  <c r="K39" i="12"/>
  <c r="N41" i="12"/>
  <c r="O39" i="12"/>
  <c r="R41" i="12"/>
  <c r="U40" i="12"/>
  <c r="K40" i="12"/>
  <c r="O40" i="12"/>
  <c r="C44" i="12"/>
  <c r="D44" i="12"/>
  <c r="F44" i="12"/>
  <c r="N44" i="12"/>
  <c r="R44" i="12"/>
  <c r="C47" i="12"/>
  <c r="D47" i="12"/>
  <c r="F47" i="12"/>
  <c r="J47" i="12"/>
  <c r="N47" i="12"/>
  <c r="C50" i="12"/>
  <c r="D50" i="12"/>
  <c r="F50" i="12"/>
  <c r="J50" i="12"/>
  <c r="N50" i="12"/>
  <c r="R50" i="12"/>
  <c r="C54" i="12"/>
  <c r="D54" i="12"/>
  <c r="F54" i="12"/>
  <c r="J54" i="12"/>
  <c r="N54" i="12"/>
  <c r="R54" i="12"/>
  <c r="C57" i="12"/>
  <c r="D57" i="12"/>
  <c r="F57" i="12"/>
  <c r="J57" i="12"/>
  <c r="N57" i="12"/>
  <c r="R57" i="12"/>
  <c r="R62" i="12"/>
  <c r="D77" i="12"/>
  <c r="F77" i="12"/>
  <c r="J77" i="12"/>
  <c r="N77" i="12"/>
  <c r="R77" i="12"/>
  <c r="AC77" i="12"/>
  <c r="G78" i="11"/>
  <c r="T82" i="1"/>
  <c r="IP82" i="1"/>
  <c r="HS82" i="1"/>
  <c r="DH82" i="1"/>
  <c r="FB82" i="1"/>
  <c r="FY82" i="1"/>
  <c r="JM82" i="1"/>
  <c r="AP62" i="1"/>
  <c r="AP63" i="1"/>
  <c r="S60" i="1"/>
  <c r="S61" i="1"/>
  <c r="S62" i="1"/>
  <c r="S63" i="1"/>
  <c r="ED79" i="1"/>
  <c r="DO64" i="1"/>
  <c r="ED60" i="1"/>
  <c r="FI64" i="1"/>
  <c r="FX60" i="1"/>
  <c r="FX64" i="1" s="1"/>
  <c r="HC64" i="1"/>
  <c r="HR61" i="1"/>
  <c r="EL64" i="1"/>
  <c r="FA60" i="1"/>
  <c r="FA62" i="1"/>
  <c r="FA63" i="1"/>
  <c r="E64" i="8"/>
  <c r="BM66" i="1"/>
  <c r="E65" i="8"/>
  <c r="BM67" i="1"/>
  <c r="E66" i="8"/>
  <c r="BM68" i="1"/>
  <c r="E67" i="8"/>
  <c r="BM69" i="1"/>
  <c r="E68" i="8"/>
  <c r="BM70" i="1"/>
  <c r="E69" i="8"/>
  <c r="BM71" i="1"/>
  <c r="E70" i="8"/>
  <c r="BM72" i="1"/>
  <c r="E71" i="8"/>
  <c r="BM73" i="1"/>
  <c r="E72" i="8"/>
  <c r="BM74" i="1"/>
  <c r="E73" i="8"/>
  <c r="BM75" i="1"/>
  <c r="E74" i="8"/>
  <c r="BM76" i="1"/>
  <c r="E75" i="8"/>
  <c r="BM77" i="1"/>
  <c r="E76" i="8"/>
  <c r="BM78" i="1"/>
  <c r="BV79" i="1"/>
  <c r="CJ65" i="1"/>
  <c r="CJ79" i="1" s="1"/>
  <c r="JL61" i="1"/>
  <c r="JL62" i="1"/>
  <c r="JL63" i="1"/>
  <c r="CJ60" i="1"/>
  <c r="CJ61" i="1"/>
  <c r="CJ62" i="1"/>
  <c r="CJ63" i="1"/>
  <c r="BM60" i="1"/>
  <c r="BM61" i="1"/>
  <c r="BM62" i="1"/>
  <c r="BM63" i="1"/>
  <c r="V80" i="8"/>
  <c r="V81" i="8" s="1"/>
  <c r="DQ64" i="1"/>
  <c r="F59" i="8"/>
  <c r="G59" i="8" s="1"/>
  <c r="C58" i="8"/>
  <c r="C61" i="8"/>
  <c r="CR64" i="1"/>
  <c r="D58" i="8"/>
  <c r="FK64" i="1"/>
  <c r="JH79" i="1"/>
  <c r="JB79" i="1"/>
  <c r="IZ79" i="1"/>
  <c r="F61" i="8"/>
  <c r="G61" i="8" s="1"/>
  <c r="J59" i="8"/>
  <c r="K59" i="8" s="1"/>
  <c r="J61" i="8"/>
  <c r="K61" i="8" s="1"/>
  <c r="E64" i="1"/>
  <c r="E58" i="8"/>
  <c r="E62" i="8" s="1"/>
  <c r="AY79" i="1"/>
  <c r="E63" i="8"/>
  <c r="K57" i="8"/>
  <c r="K44" i="8"/>
  <c r="JB37" i="1"/>
  <c r="JD37" i="1"/>
  <c r="JJ79" i="1"/>
  <c r="JD79" i="1"/>
  <c r="JB40" i="1"/>
  <c r="JD40" i="1"/>
  <c r="JF40" i="1"/>
  <c r="JH40" i="1"/>
  <c r="JJ40" i="1"/>
  <c r="IZ43" i="1"/>
  <c r="JB43" i="1"/>
  <c r="JD43" i="1"/>
  <c r="JF43" i="1"/>
  <c r="JG43" i="1"/>
  <c r="JH43" i="1"/>
  <c r="JJ43" i="1"/>
  <c r="IZ46" i="1"/>
  <c r="JB46" i="1"/>
  <c r="JD46" i="1"/>
  <c r="JF46" i="1"/>
  <c r="JG46" i="1"/>
  <c r="JH46" i="1"/>
  <c r="JJ46" i="1"/>
  <c r="JF49" i="1"/>
  <c r="JG49" i="1"/>
  <c r="JH49" i="1"/>
  <c r="JJ49" i="1"/>
  <c r="IZ49" i="1"/>
  <c r="JB49" i="1"/>
  <c r="JD49" i="1"/>
  <c r="IZ52" i="1"/>
  <c r="JB52" i="1"/>
  <c r="JD52" i="1"/>
  <c r="JF52" i="1"/>
  <c r="JG52" i="1"/>
  <c r="JH52" i="1"/>
  <c r="JJ52" i="1"/>
  <c r="IZ56" i="1"/>
  <c r="JB56" i="1"/>
  <c r="JD56" i="1"/>
  <c r="JF56" i="1"/>
  <c r="JG56" i="1"/>
  <c r="JH56" i="1"/>
  <c r="JJ56" i="1"/>
  <c r="IZ59" i="1"/>
  <c r="JB59" i="1"/>
  <c r="JD59" i="1"/>
  <c r="JF59" i="1"/>
  <c r="JG59" i="1"/>
  <c r="JH59" i="1"/>
  <c r="JJ59" i="1"/>
  <c r="JH64" i="1"/>
  <c r="JB64" i="1"/>
  <c r="JD64" i="1"/>
  <c r="JG64" i="1"/>
  <c r="JJ64" i="1"/>
  <c r="J19" i="8"/>
  <c r="K19" i="8"/>
  <c r="J31" i="8"/>
  <c r="J35" i="8"/>
  <c r="J38" i="8"/>
  <c r="J41" i="8"/>
  <c r="J47" i="8"/>
  <c r="J54" i="8"/>
  <c r="JJ15" i="1"/>
  <c r="JG15" i="1"/>
  <c r="JF15" i="1"/>
  <c r="JJ18" i="1"/>
  <c r="JF18" i="1"/>
  <c r="J10" i="8"/>
  <c r="J13" i="8"/>
  <c r="J16" i="8"/>
  <c r="JH15" i="1"/>
  <c r="IZ15" i="1"/>
  <c r="JB15" i="1"/>
  <c r="JD15" i="1"/>
  <c r="IZ18" i="1"/>
  <c r="JB18" i="1"/>
  <c r="JD18" i="1"/>
  <c r="JG18" i="1"/>
  <c r="JH18" i="1"/>
  <c r="IZ21" i="1"/>
  <c r="JF21" i="1"/>
  <c r="JG21" i="1"/>
  <c r="JH21" i="1"/>
  <c r="JJ21" i="1"/>
  <c r="JD21" i="1"/>
  <c r="JB21" i="1"/>
  <c r="IZ33" i="1"/>
  <c r="JB33" i="1"/>
  <c r="JD33" i="1"/>
  <c r="JF33" i="1"/>
  <c r="JH33" i="1"/>
  <c r="JJ33" i="1"/>
  <c r="JG33" i="1"/>
  <c r="IZ40" i="1"/>
  <c r="JF37" i="1"/>
  <c r="JG37" i="1"/>
  <c r="JH37" i="1"/>
  <c r="JJ37" i="1"/>
  <c r="IZ37" i="1"/>
  <c r="DN64" i="1"/>
  <c r="CQ64" i="1"/>
  <c r="FH64" i="1"/>
  <c r="EK64" i="1"/>
  <c r="JG12" i="1"/>
  <c r="IZ12" i="1"/>
  <c r="J64" i="1"/>
  <c r="AG64" i="1"/>
  <c r="BD64" i="1"/>
  <c r="JB12" i="1"/>
  <c r="JH12" i="1"/>
  <c r="JD12" i="1"/>
  <c r="JJ12" i="1"/>
  <c r="J77" i="8"/>
  <c r="T64" i="8"/>
  <c r="M44" i="8"/>
  <c r="F19" i="8"/>
  <c r="D19" i="8"/>
  <c r="H19" i="8"/>
  <c r="F31" i="8"/>
  <c r="D31" i="8"/>
  <c r="H31" i="8"/>
  <c r="F57" i="8"/>
  <c r="D57" i="8"/>
  <c r="C57" i="8"/>
  <c r="F54" i="8"/>
  <c r="D54" i="8"/>
  <c r="C54" i="8"/>
  <c r="G50" i="8"/>
  <c r="F50" i="8"/>
  <c r="D50" i="8"/>
  <c r="C50" i="8"/>
  <c r="F47" i="8"/>
  <c r="D47" i="8"/>
  <c r="C47" i="8"/>
  <c r="F44" i="8"/>
  <c r="D44" i="8"/>
  <c r="C44" i="8"/>
  <c r="F41" i="8"/>
  <c r="D41" i="8"/>
  <c r="C41" i="8"/>
  <c r="F38" i="8"/>
  <c r="D38" i="8"/>
  <c r="H38" i="8"/>
  <c r="H44" i="8"/>
  <c r="H50" i="8"/>
  <c r="H57" i="8"/>
  <c r="R31" i="8"/>
  <c r="R38" i="8"/>
  <c r="R44" i="8"/>
  <c r="R50" i="8"/>
  <c r="R57" i="8"/>
  <c r="C13" i="8"/>
  <c r="F13" i="8"/>
  <c r="H13" i="8"/>
  <c r="C16" i="8"/>
  <c r="F16" i="8"/>
  <c r="H16" i="8"/>
  <c r="G47" i="8"/>
  <c r="F35" i="8"/>
  <c r="D35" i="8"/>
  <c r="C35" i="8"/>
  <c r="H35" i="8"/>
  <c r="R10" i="8"/>
  <c r="R16" i="8"/>
  <c r="F10" i="8"/>
  <c r="D10" i="8"/>
  <c r="H10" i="8"/>
  <c r="L10" i="8"/>
  <c r="F77" i="8"/>
  <c r="D77" i="8"/>
  <c r="H77" i="8"/>
  <c r="L77" i="8"/>
  <c r="R77" i="8"/>
  <c r="R54" i="8"/>
  <c r="O19" i="8"/>
  <c r="O57" i="8"/>
  <c r="O38" i="8"/>
  <c r="CP22" i="18" l="1"/>
  <c r="D56" i="11"/>
  <c r="BV22" i="18"/>
  <c r="GE22" i="18"/>
  <c r="DJ22" i="18"/>
  <c r="BB22" i="18"/>
  <c r="GQ81" i="18"/>
  <c r="EQ22" i="18"/>
  <c r="DW22" i="18"/>
  <c r="FK22" i="18"/>
  <c r="M12" i="12"/>
  <c r="Q5" i="12"/>
  <c r="Q12" i="12"/>
  <c r="Q13" i="12" s="1"/>
  <c r="M18" i="12"/>
  <c r="T33" i="8"/>
  <c r="T52" i="8"/>
  <c r="T34" i="8"/>
  <c r="T56" i="8"/>
  <c r="O50" i="8"/>
  <c r="T43" i="8"/>
  <c r="G44" i="8"/>
  <c r="G31" i="8"/>
  <c r="T65" i="8"/>
  <c r="I31" i="8"/>
  <c r="K50" i="8"/>
  <c r="K31" i="8"/>
  <c r="K16" i="8"/>
  <c r="T66" i="8"/>
  <c r="I41" i="8"/>
  <c r="T46" i="8"/>
  <c r="M57" i="8"/>
  <c r="G41" i="8"/>
  <c r="I57" i="8"/>
  <c r="K47" i="8"/>
  <c r="T67" i="8"/>
  <c r="K77" i="8"/>
  <c r="G35" i="8"/>
  <c r="T72" i="8"/>
  <c r="T49" i="8"/>
  <c r="M50" i="8"/>
  <c r="G57" i="8"/>
  <c r="I38" i="8"/>
  <c r="T75" i="8"/>
  <c r="T74" i="8"/>
  <c r="O54" i="8"/>
  <c r="R20" i="8"/>
  <c r="JD80" i="1"/>
  <c r="JD22" i="1"/>
  <c r="JD81" i="1" s="1"/>
  <c r="V75" i="12"/>
  <c r="AE75" i="12" s="1"/>
  <c r="ED64" i="1"/>
  <c r="M68" i="8"/>
  <c r="JB80" i="1"/>
  <c r="V71" i="12"/>
  <c r="AE71" i="12" s="1"/>
  <c r="Z44" i="12"/>
  <c r="Z54" i="12"/>
  <c r="JB22" i="1"/>
  <c r="JB81" i="1" s="1"/>
  <c r="IZ22" i="1"/>
  <c r="JG22" i="1"/>
  <c r="JH22" i="1"/>
  <c r="JJ22" i="1"/>
  <c r="M7" i="12"/>
  <c r="Q9" i="12"/>
  <c r="M4" i="12"/>
  <c r="AB10" i="12"/>
  <c r="M6" i="12"/>
  <c r="Q4" i="12"/>
  <c r="H19" i="12"/>
  <c r="P16" i="12"/>
  <c r="Q17" i="12"/>
  <c r="H13" i="12"/>
  <c r="M9" i="12"/>
  <c r="Z77" i="12"/>
  <c r="AC20" i="12"/>
  <c r="Q15" i="12"/>
  <c r="Q8" i="12"/>
  <c r="H10" i="12"/>
  <c r="F16" i="12"/>
  <c r="U6" i="12"/>
  <c r="V6" i="12"/>
  <c r="Y6" i="12" s="1"/>
  <c r="D9" i="11"/>
  <c r="D19" i="11" s="1"/>
  <c r="D30" i="11"/>
  <c r="V4" i="12"/>
  <c r="Y4" i="12" s="1"/>
  <c r="F19" i="12"/>
  <c r="E20" i="12"/>
  <c r="V9" i="12"/>
  <c r="Y9" i="12" s="1"/>
  <c r="V8" i="12"/>
  <c r="Y8" i="12" s="1"/>
  <c r="F13" i="12"/>
  <c r="V12" i="12"/>
  <c r="Y12" i="12" s="1"/>
  <c r="H19" i="11"/>
  <c r="V37" i="12"/>
  <c r="V38" i="12" s="1"/>
  <c r="L16" i="12"/>
  <c r="Q14" i="12"/>
  <c r="M5" i="12"/>
  <c r="L19" i="12"/>
  <c r="V68" i="12"/>
  <c r="AE68" i="12" s="1"/>
  <c r="K13" i="12"/>
  <c r="M11" i="12"/>
  <c r="AB13" i="12"/>
  <c r="P10" i="12"/>
  <c r="Z59" i="12"/>
  <c r="K16" i="12"/>
  <c r="M14" i="12"/>
  <c r="C77" i="12"/>
  <c r="C38" i="12"/>
  <c r="N62" i="12"/>
  <c r="N78" i="12" s="1"/>
  <c r="V66" i="12"/>
  <c r="AE66" i="12" s="1"/>
  <c r="J20" i="12"/>
  <c r="V65" i="12"/>
  <c r="AE65" i="12" s="1"/>
  <c r="Q18" i="12"/>
  <c r="M15" i="12"/>
  <c r="F10" i="12"/>
  <c r="V58" i="12"/>
  <c r="P19" i="12"/>
  <c r="L10" i="12"/>
  <c r="V5" i="12"/>
  <c r="Y5" i="12" s="1"/>
  <c r="Z15" i="12"/>
  <c r="G15" i="12"/>
  <c r="R20" i="12"/>
  <c r="V18" i="12"/>
  <c r="Y18" i="12" s="1"/>
  <c r="V67" i="12"/>
  <c r="AE67" i="12" s="1"/>
  <c r="N20" i="12"/>
  <c r="V15" i="12"/>
  <c r="Y15" i="12" s="1"/>
  <c r="V76" i="12"/>
  <c r="AE76" i="12" s="1"/>
  <c r="V64" i="12"/>
  <c r="AE64" i="12" s="1"/>
  <c r="K19" i="12"/>
  <c r="M17" i="12"/>
  <c r="AB19" i="12"/>
  <c r="HY79" i="18"/>
  <c r="HZ79" i="18"/>
  <c r="HE79" i="18"/>
  <c r="HF79" i="18"/>
  <c r="GK79" i="18"/>
  <c r="GL79" i="18"/>
  <c r="FQ79" i="18"/>
  <c r="FR79" i="18"/>
  <c r="EW79" i="18"/>
  <c r="EX79" i="18"/>
  <c r="EC79" i="18"/>
  <c r="ED79" i="18"/>
  <c r="DI79" i="18"/>
  <c r="DJ79" i="18"/>
  <c r="CO79" i="18"/>
  <c r="CP79" i="18"/>
  <c r="BU79" i="18"/>
  <c r="BV79" i="18"/>
  <c r="BA79" i="18"/>
  <c r="BB79" i="18"/>
  <c r="AG79" i="18"/>
  <c r="AH79" i="18"/>
  <c r="M79" i="18"/>
  <c r="N79" i="18"/>
  <c r="HY64" i="18"/>
  <c r="HZ64" i="18"/>
  <c r="HE64" i="18"/>
  <c r="HF64" i="18"/>
  <c r="GK64" i="18"/>
  <c r="GL64" i="18"/>
  <c r="FQ64" i="18"/>
  <c r="FR64" i="18"/>
  <c r="IA64" i="18"/>
  <c r="IC64" i="18"/>
  <c r="HG64" i="18"/>
  <c r="HI64" i="18"/>
  <c r="GE80" i="18"/>
  <c r="GM64" i="18"/>
  <c r="GO64" i="18"/>
  <c r="FS64" i="18"/>
  <c r="FU64" i="18"/>
  <c r="EY64" i="18"/>
  <c r="FA64" i="18"/>
  <c r="EW64" i="18"/>
  <c r="EX64" i="18"/>
  <c r="EE64" i="18"/>
  <c r="EG64" i="18"/>
  <c r="EC64" i="18"/>
  <c r="ED64" i="18"/>
  <c r="DK64" i="18"/>
  <c r="DM64" i="18"/>
  <c r="DI64" i="18"/>
  <c r="DJ64" i="18"/>
  <c r="DJ80" i="18" s="1"/>
  <c r="CQ64" i="18"/>
  <c r="CS64" i="18"/>
  <c r="CO64" i="18"/>
  <c r="CP64" i="18"/>
  <c r="BW64" i="18"/>
  <c r="BY64" i="18"/>
  <c r="BU64" i="18"/>
  <c r="BV64" i="18"/>
  <c r="BC64" i="18"/>
  <c r="BE64" i="18"/>
  <c r="BA64" i="18"/>
  <c r="BB64" i="18"/>
  <c r="BB80" i="18" s="1"/>
  <c r="AI64" i="18"/>
  <c r="AK64" i="18"/>
  <c r="AG64" i="18"/>
  <c r="AH64" i="18"/>
  <c r="O64" i="18"/>
  <c r="Q64" i="18"/>
  <c r="M64" i="18"/>
  <c r="N64" i="18"/>
  <c r="AG33" i="18"/>
  <c r="AH33" i="18"/>
  <c r="AH80" i="18" s="1"/>
  <c r="AG21" i="18"/>
  <c r="AH21" i="18"/>
  <c r="AG18" i="18"/>
  <c r="AH18" i="18"/>
  <c r="AG15" i="18"/>
  <c r="AH15" i="18"/>
  <c r="AG12" i="18"/>
  <c r="AH12" i="18"/>
  <c r="HY79" i="16"/>
  <c r="HZ79" i="16"/>
  <c r="HE79" i="16"/>
  <c r="HF79" i="16"/>
  <c r="GK79" i="16"/>
  <c r="GL79" i="16"/>
  <c r="FQ79" i="16"/>
  <c r="FR79" i="16"/>
  <c r="EW79" i="16"/>
  <c r="EX79" i="16"/>
  <c r="EC79" i="16"/>
  <c r="ED79" i="16"/>
  <c r="DI79" i="16"/>
  <c r="DJ79" i="16"/>
  <c r="CO79" i="16"/>
  <c r="CP79" i="16"/>
  <c r="BU79" i="16"/>
  <c r="BV79" i="16"/>
  <c r="BA79" i="16"/>
  <c r="BB79" i="16"/>
  <c r="AG79" i="16"/>
  <c r="AH79" i="16"/>
  <c r="M79" i="16"/>
  <c r="N79" i="16"/>
  <c r="HY64" i="16"/>
  <c r="HZ64" i="16"/>
  <c r="HE64" i="16"/>
  <c r="HF64" i="16"/>
  <c r="GK64" i="16"/>
  <c r="GL64" i="16"/>
  <c r="FQ64" i="16"/>
  <c r="FR64" i="16"/>
  <c r="IA64" i="16"/>
  <c r="IC64" i="16"/>
  <c r="HG64" i="16"/>
  <c r="HI64" i="16"/>
  <c r="GE80" i="16"/>
  <c r="GM64" i="16"/>
  <c r="GO64" i="16"/>
  <c r="FS64" i="16"/>
  <c r="FU64" i="16"/>
  <c r="EY64" i="16"/>
  <c r="FA64" i="16"/>
  <c r="EW64" i="16"/>
  <c r="EX64" i="16"/>
  <c r="EE64" i="16"/>
  <c r="EG64" i="16"/>
  <c r="EC64" i="16"/>
  <c r="ED64" i="16"/>
  <c r="DK64" i="16"/>
  <c r="DM64" i="16"/>
  <c r="DI64" i="16"/>
  <c r="DJ64" i="16"/>
  <c r="CQ64" i="16"/>
  <c r="CS64" i="16"/>
  <c r="CO64" i="16"/>
  <c r="CP64" i="16"/>
  <c r="BW64" i="16"/>
  <c r="BY64" i="16"/>
  <c r="BU64" i="16"/>
  <c r="BV64" i="16"/>
  <c r="BC64" i="16"/>
  <c r="BE64" i="16"/>
  <c r="BA64" i="16"/>
  <c r="BB64" i="16"/>
  <c r="AI64" i="16"/>
  <c r="AK64" i="16"/>
  <c r="AG64" i="16"/>
  <c r="AH64" i="16"/>
  <c r="O64" i="16"/>
  <c r="Q64" i="16"/>
  <c r="M64" i="16"/>
  <c r="N64" i="16"/>
  <c r="AG33" i="16"/>
  <c r="AH33" i="16"/>
  <c r="GE81" i="16"/>
  <c r="AG21" i="16"/>
  <c r="AH21" i="16"/>
  <c r="AG18" i="16"/>
  <c r="AH18" i="16"/>
  <c r="AG15" i="16"/>
  <c r="AH15" i="16"/>
  <c r="AG12" i="16"/>
  <c r="AH12" i="16"/>
  <c r="P40" i="12"/>
  <c r="Q40" i="12" s="1"/>
  <c r="P39" i="12"/>
  <c r="Q39" i="12" s="1"/>
  <c r="P46" i="12"/>
  <c r="Q46" i="12" s="1"/>
  <c r="P45" i="12"/>
  <c r="P34" i="12"/>
  <c r="Q34" i="12" s="1"/>
  <c r="P33" i="12"/>
  <c r="Q33" i="12" s="1"/>
  <c r="P32" i="12"/>
  <c r="P53" i="12"/>
  <c r="Q53" i="12" s="1"/>
  <c r="P52" i="12"/>
  <c r="Q52" i="12" s="1"/>
  <c r="P51" i="12"/>
  <c r="P60" i="12"/>
  <c r="Q60" i="12" s="1"/>
  <c r="P59" i="12"/>
  <c r="Q59" i="12" s="1"/>
  <c r="P58" i="12"/>
  <c r="P23" i="12"/>
  <c r="Q23" i="12" s="1"/>
  <c r="P24" i="12"/>
  <c r="Q24" i="12" s="1"/>
  <c r="P25" i="12"/>
  <c r="Q25" i="12" s="1"/>
  <c r="P26" i="12"/>
  <c r="Q26" i="12" s="1"/>
  <c r="P27" i="12"/>
  <c r="Q27" i="12" s="1"/>
  <c r="P28" i="12"/>
  <c r="Q28" i="12" s="1"/>
  <c r="P29" i="12"/>
  <c r="Q29" i="12" s="1"/>
  <c r="P30" i="12"/>
  <c r="Q30" i="12" s="1"/>
  <c r="P22" i="12"/>
  <c r="Q22" i="12" s="1"/>
  <c r="P21" i="12"/>
  <c r="P37" i="12"/>
  <c r="Q37" i="12" s="1"/>
  <c r="P36" i="12"/>
  <c r="P43" i="12"/>
  <c r="Q43" i="12" s="1"/>
  <c r="P42" i="12"/>
  <c r="P49" i="12"/>
  <c r="Q49" i="12" s="1"/>
  <c r="P48" i="12"/>
  <c r="P56" i="12"/>
  <c r="Q56" i="12" s="1"/>
  <c r="P55" i="12"/>
  <c r="P64" i="12"/>
  <c r="Q64" i="12" s="1"/>
  <c r="P65" i="12"/>
  <c r="Q65" i="12" s="1"/>
  <c r="P66" i="12"/>
  <c r="Q66" i="12" s="1"/>
  <c r="P67" i="12"/>
  <c r="Q67" i="12" s="1"/>
  <c r="P68" i="12"/>
  <c r="Q68" i="12" s="1"/>
  <c r="P69" i="12"/>
  <c r="Q69" i="12" s="1"/>
  <c r="P70" i="12"/>
  <c r="Q70" i="12" s="1"/>
  <c r="P71" i="12"/>
  <c r="Q71" i="12" s="1"/>
  <c r="P72" i="12"/>
  <c r="Q72" i="12" s="1"/>
  <c r="P73" i="12"/>
  <c r="Q73" i="12" s="1"/>
  <c r="P74" i="12"/>
  <c r="Q74" i="12" s="1"/>
  <c r="P75" i="12"/>
  <c r="Q75" i="12" s="1"/>
  <c r="P76" i="12"/>
  <c r="Q76" i="12" s="1"/>
  <c r="P63" i="12"/>
  <c r="L63" i="12"/>
  <c r="P61" i="12"/>
  <c r="Q61" i="12" s="1"/>
  <c r="V47" i="12"/>
  <c r="AE61" i="12"/>
  <c r="AE74" i="12"/>
  <c r="AE73" i="12"/>
  <c r="AE72" i="12"/>
  <c r="AE70" i="12"/>
  <c r="AE69" i="12"/>
  <c r="AE63" i="12"/>
  <c r="AE56" i="12"/>
  <c r="AE55" i="12"/>
  <c r="AE53" i="12"/>
  <c r="AE52" i="12"/>
  <c r="AE51" i="12"/>
  <c r="AE49" i="12"/>
  <c r="AE48" i="12"/>
  <c r="AE46" i="12"/>
  <c r="AE45" i="12"/>
  <c r="AE43" i="12"/>
  <c r="AE42" i="12"/>
  <c r="AE40" i="12"/>
  <c r="AE39" i="12"/>
  <c r="AE36" i="12"/>
  <c r="AE34" i="12"/>
  <c r="AE33" i="12"/>
  <c r="AE32" i="12"/>
  <c r="AE30" i="12"/>
  <c r="AE29" i="12"/>
  <c r="AE28" i="12"/>
  <c r="AE27" i="12"/>
  <c r="AE26" i="12"/>
  <c r="AE25" i="12"/>
  <c r="AE24" i="12"/>
  <c r="AE23" i="12"/>
  <c r="AE22" i="12"/>
  <c r="AE21" i="12"/>
  <c r="O47" i="12"/>
  <c r="JF22" i="1"/>
  <c r="K47" i="12"/>
  <c r="K44" i="12"/>
  <c r="K38" i="12"/>
  <c r="W79" i="12"/>
  <c r="L51" i="12"/>
  <c r="L49" i="12"/>
  <c r="M49" i="12" s="1"/>
  <c r="L48" i="12"/>
  <c r="L46" i="12"/>
  <c r="M46" i="12" s="1"/>
  <c r="L45" i="12"/>
  <c r="L43" i="12"/>
  <c r="M43" i="12" s="1"/>
  <c r="L42" i="12"/>
  <c r="L40" i="12"/>
  <c r="M40" i="12" s="1"/>
  <c r="L39" i="12"/>
  <c r="L37" i="12"/>
  <c r="M37" i="12" s="1"/>
  <c r="L36" i="12"/>
  <c r="L33" i="12"/>
  <c r="M33" i="12" s="1"/>
  <c r="L34" i="12"/>
  <c r="M34" i="12" s="1"/>
  <c r="L32" i="12"/>
  <c r="L22" i="12"/>
  <c r="M22" i="12" s="1"/>
  <c r="L23" i="12"/>
  <c r="M23" i="12" s="1"/>
  <c r="L24" i="12"/>
  <c r="M24" i="12" s="1"/>
  <c r="L25" i="12"/>
  <c r="M25" i="12" s="1"/>
  <c r="L26" i="12"/>
  <c r="M26" i="12" s="1"/>
  <c r="L27" i="12"/>
  <c r="M27" i="12" s="1"/>
  <c r="L28" i="12"/>
  <c r="M28" i="12" s="1"/>
  <c r="L29" i="12"/>
  <c r="M29" i="12" s="1"/>
  <c r="L30" i="12"/>
  <c r="M30" i="12" s="1"/>
  <c r="L21" i="12"/>
  <c r="L52" i="12"/>
  <c r="M52" i="12" s="1"/>
  <c r="L53" i="12"/>
  <c r="M53" i="12" s="1"/>
  <c r="L56" i="12"/>
  <c r="M56" i="12" s="1"/>
  <c r="L55" i="12"/>
  <c r="L59" i="12"/>
  <c r="L60" i="12"/>
  <c r="M60" i="12" s="1"/>
  <c r="L61" i="12"/>
  <c r="M61" i="12" s="1"/>
  <c r="L58" i="12"/>
  <c r="L64" i="12"/>
  <c r="M64" i="12" s="1"/>
  <c r="L65" i="12"/>
  <c r="M65" i="12" s="1"/>
  <c r="L66" i="12"/>
  <c r="M66" i="12" s="1"/>
  <c r="L67" i="12"/>
  <c r="M67" i="12" s="1"/>
  <c r="L68" i="12"/>
  <c r="M68" i="12" s="1"/>
  <c r="L69" i="12"/>
  <c r="M69" i="12" s="1"/>
  <c r="L70" i="12"/>
  <c r="M70" i="12" s="1"/>
  <c r="L71" i="12"/>
  <c r="M71" i="12" s="1"/>
  <c r="L72" i="12"/>
  <c r="M72" i="12" s="1"/>
  <c r="L73" i="12"/>
  <c r="M73" i="12" s="1"/>
  <c r="L74" i="12"/>
  <c r="M74" i="12" s="1"/>
  <c r="L75" i="12"/>
  <c r="M75" i="12" s="1"/>
  <c r="L76" i="12"/>
  <c r="M76" i="12" s="1"/>
  <c r="L78" i="8"/>
  <c r="L20" i="8"/>
  <c r="R78" i="8"/>
  <c r="H20" i="8"/>
  <c r="D20" i="8"/>
  <c r="F20" i="8"/>
  <c r="C20" i="8"/>
  <c r="K20" i="8"/>
  <c r="J20" i="8"/>
  <c r="N61" i="8"/>
  <c r="M61" i="8"/>
  <c r="N58" i="8"/>
  <c r="M58" i="8"/>
  <c r="DG64" i="1"/>
  <c r="M37" i="8"/>
  <c r="M38" i="8" s="1"/>
  <c r="N37" i="8"/>
  <c r="T37" i="8" s="1"/>
  <c r="M27" i="8"/>
  <c r="N27" i="8"/>
  <c r="T27" i="8" s="1"/>
  <c r="M28" i="8"/>
  <c r="N28" i="8"/>
  <c r="T28" i="8" s="1"/>
  <c r="M29" i="8"/>
  <c r="N29" i="8"/>
  <c r="T29" i="8" s="1"/>
  <c r="M30" i="8"/>
  <c r="N30" i="8"/>
  <c r="T30" i="8" s="1"/>
  <c r="M26" i="8"/>
  <c r="N26" i="8"/>
  <c r="T26" i="8" s="1"/>
  <c r="M25" i="8"/>
  <c r="N25" i="8"/>
  <c r="T25" i="8" s="1"/>
  <c r="M24" i="8"/>
  <c r="N24" i="8"/>
  <c r="T24" i="8" s="1"/>
  <c r="M23" i="8"/>
  <c r="N23" i="8"/>
  <c r="T23" i="8" s="1"/>
  <c r="M22" i="8"/>
  <c r="N22" i="8"/>
  <c r="T22" i="8" s="1"/>
  <c r="N21" i="8"/>
  <c r="T21" i="8" s="1"/>
  <c r="M21" i="8"/>
  <c r="M7" i="8"/>
  <c r="N7" i="8"/>
  <c r="M8" i="8"/>
  <c r="N8" i="8"/>
  <c r="M9" i="8"/>
  <c r="N9" i="8"/>
  <c r="T9" i="8" s="1"/>
  <c r="M5" i="8"/>
  <c r="N5" i="8"/>
  <c r="T5" i="8" s="1"/>
  <c r="M6" i="8"/>
  <c r="N6" i="8"/>
  <c r="T6" i="8" s="1"/>
  <c r="N4" i="8"/>
  <c r="M4" i="8"/>
  <c r="M15" i="8"/>
  <c r="N15" i="8"/>
  <c r="T15" i="8" s="1"/>
  <c r="N14" i="8"/>
  <c r="M14" i="8"/>
  <c r="M12" i="8"/>
  <c r="N12" i="8"/>
  <c r="T12" i="8" s="1"/>
  <c r="N11" i="8"/>
  <c r="M11" i="8"/>
  <c r="N17" i="8"/>
  <c r="N19" i="8" s="1"/>
  <c r="M17" i="8"/>
  <c r="M18" i="8"/>
  <c r="N18" i="8"/>
  <c r="T18" i="8" s="1"/>
  <c r="JI80" i="1"/>
  <c r="JI22" i="1"/>
  <c r="JG80" i="1"/>
  <c r="JG81" i="1"/>
  <c r="IZ80" i="1"/>
  <c r="IZ81" i="1" s="1"/>
  <c r="G17" i="12"/>
  <c r="Z17" i="12"/>
  <c r="Z19" i="12" s="1"/>
  <c r="G14" i="12"/>
  <c r="Z14" i="12"/>
  <c r="G11" i="12"/>
  <c r="Z11" i="12"/>
  <c r="Z13" i="12" s="1"/>
  <c r="G4" i="12"/>
  <c r="Z10" i="12"/>
  <c r="G47" i="12"/>
  <c r="K10" i="12"/>
  <c r="JR82" i="1"/>
  <c r="U41" i="12"/>
  <c r="V57" i="12"/>
  <c r="V54" i="12"/>
  <c r="V50" i="12"/>
  <c r="V44" i="12"/>
  <c r="V41" i="12"/>
  <c r="V35" i="12"/>
  <c r="V31" i="12"/>
  <c r="U77" i="12"/>
  <c r="U31" i="12"/>
  <c r="O62" i="12"/>
  <c r="G77" i="12"/>
  <c r="G57" i="12"/>
  <c r="G54" i="12"/>
  <c r="G50" i="12"/>
  <c r="G44" i="12"/>
  <c r="G38" i="12"/>
  <c r="G35" i="12"/>
  <c r="G31" i="12"/>
  <c r="AA77" i="12"/>
  <c r="AB77" i="12"/>
  <c r="O77" i="12"/>
  <c r="K77" i="12"/>
  <c r="AA62" i="12"/>
  <c r="AB62" i="12"/>
  <c r="AA57" i="12"/>
  <c r="AB57" i="12"/>
  <c r="O57" i="12"/>
  <c r="K57" i="12"/>
  <c r="U57" i="12"/>
  <c r="AA54" i="12"/>
  <c r="AB54" i="12"/>
  <c r="O54" i="12"/>
  <c r="K54" i="12"/>
  <c r="U54" i="12"/>
  <c r="AA50" i="12"/>
  <c r="AB50" i="12"/>
  <c r="O50" i="12"/>
  <c r="K50" i="12"/>
  <c r="U50" i="12"/>
  <c r="AA44" i="12"/>
  <c r="AB44" i="12"/>
  <c r="O44" i="12"/>
  <c r="U44" i="12"/>
  <c r="AA41" i="12"/>
  <c r="AB41" i="12"/>
  <c r="AA38" i="12"/>
  <c r="AB38" i="12"/>
  <c r="O38" i="12"/>
  <c r="U38" i="12"/>
  <c r="AA35" i="12"/>
  <c r="AB35" i="12"/>
  <c r="O35" i="12"/>
  <c r="K35" i="12"/>
  <c r="U35" i="12"/>
  <c r="AA31" i="12"/>
  <c r="AB31" i="12"/>
  <c r="O31" i="12"/>
  <c r="K31" i="12"/>
  <c r="AA19" i="12"/>
  <c r="O19" i="12"/>
  <c r="AA16" i="12"/>
  <c r="O16" i="12"/>
  <c r="AA13" i="12"/>
  <c r="O13" i="12"/>
  <c r="AA10" i="12"/>
  <c r="O10" i="12"/>
  <c r="I7" i="12"/>
  <c r="H53" i="12"/>
  <c r="I53" i="12" s="1"/>
  <c r="H52" i="12"/>
  <c r="I52" i="12" s="1"/>
  <c r="H51" i="12"/>
  <c r="H60" i="12"/>
  <c r="H61" i="12"/>
  <c r="I61" i="12" s="1"/>
  <c r="H59" i="12"/>
  <c r="I59" i="12" s="1"/>
  <c r="H58" i="12"/>
  <c r="H65" i="12"/>
  <c r="I65" i="12" s="1"/>
  <c r="H66" i="12"/>
  <c r="I66" i="12" s="1"/>
  <c r="H67" i="12"/>
  <c r="I67" i="12" s="1"/>
  <c r="H68" i="12"/>
  <c r="I68" i="12" s="1"/>
  <c r="H69" i="12"/>
  <c r="I69" i="12" s="1"/>
  <c r="H70" i="12"/>
  <c r="I70" i="12" s="1"/>
  <c r="H71" i="12"/>
  <c r="I71" i="12" s="1"/>
  <c r="H72" i="12"/>
  <c r="I72" i="12" s="1"/>
  <c r="H73" i="12"/>
  <c r="I73" i="12" s="1"/>
  <c r="H74" i="12"/>
  <c r="I74" i="12" s="1"/>
  <c r="H75" i="12"/>
  <c r="I75" i="12" s="1"/>
  <c r="H76" i="12"/>
  <c r="I76" i="12" s="1"/>
  <c r="H64" i="12"/>
  <c r="I64" i="12" s="1"/>
  <c r="H63" i="12"/>
  <c r="H56" i="12"/>
  <c r="I56" i="12" s="1"/>
  <c r="H55" i="12"/>
  <c r="H49" i="12"/>
  <c r="I49" i="12" s="1"/>
  <c r="H48" i="12"/>
  <c r="H43" i="12"/>
  <c r="I43" i="12" s="1"/>
  <c r="H42" i="12"/>
  <c r="H46" i="12"/>
  <c r="I46" i="12" s="1"/>
  <c r="H45" i="12"/>
  <c r="H40" i="12"/>
  <c r="I40" i="12" s="1"/>
  <c r="H39" i="12"/>
  <c r="H37" i="12"/>
  <c r="I37" i="12" s="1"/>
  <c r="H36" i="12"/>
  <c r="H34" i="12"/>
  <c r="I34" i="12" s="1"/>
  <c r="H33" i="12"/>
  <c r="I33" i="12" s="1"/>
  <c r="H32" i="12"/>
  <c r="H22" i="12"/>
  <c r="I22" i="12" s="1"/>
  <c r="H23" i="12"/>
  <c r="I23" i="12" s="1"/>
  <c r="H24" i="12"/>
  <c r="I24" i="12" s="1"/>
  <c r="H25" i="12"/>
  <c r="I25" i="12" s="1"/>
  <c r="H26" i="12"/>
  <c r="I26" i="12" s="1"/>
  <c r="H27" i="12"/>
  <c r="I27" i="12" s="1"/>
  <c r="H28" i="12"/>
  <c r="I28" i="12" s="1"/>
  <c r="H29" i="12"/>
  <c r="I29" i="12" s="1"/>
  <c r="H30" i="12"/>
  <c r="I30" i="12" s="1"/>
  <c r="H21" i="12"/>
  <c r="X75" i="12"/>
  <c r="X76" i="12"/>
  <c r="X67" i="12"/>
  <c r="X68" i="12"/>
  <c r="X69" i="12"/>
  <c r="Y69" i="12" s="1"/>
  <c r="X70" i="12"/>
  <c r="Y70" i="12" s="1"/>
  <c r="X71" i="12"/>
  <c r="X72" i="12"/>
  <c r="Y72" i="12" s="1"/>
  <c r="X73" i="12"/>
  <c r="Y73" i="12" s="1"/>
  <c r="X74" i="12"/>
  <c r="Y74" i="12" s="1"/>
  <c r="X66" i="12"/>
  <c r="X65" i="12"/>
  <c r="X64" i="12"/>
  <c r="X63" i="12"/>
  <c r="X61" i="12"/>
  <c r="Y61" i="12" s="1"/>
  <c r="X60" i="12"/>
  <c r="X59" i="12"/>
  <c r="X58" i="12"/>
  <c r="X56" i="12"/>
  <c r="Y56" i="12" s="1"/>
  <c r="X55" i="12"/>
  <c r="X53" i="12"/>
  <c r="Y53" i="12" s="1"/>
  <c r="X52" i="12"/>
  <c r="Y52" i="12" s="1"/>
  <c r="X51" i="12"/>
  <c r="X49" i="12"/>
  <c r="Y49" i="12" s="1"/>
  <c r="X48" i="12"/>
  <c r="X46" i="12"/>
  <c r="Y46" i="12" s="1"/>
  <c r="X45" i="12"/>
  <c r="X43" i="12"/>
  <c r="Y43" i="12" s="1"/>
  <c r="X42" i="12"/>
  <c r="X40" i="12"/>
  <c r="Y40" i="12" s="1"/>
  <c r="X39" i="12"/>
  <c r="X37" i="12"/>
  <c r="X36" i="12"/>
  <c r="X34" i="12"/>
  <c r="Y34" i="12" s="1"/>
  <c r="X33" i="12"/>
  <c r="Y33" i="12" s="1"/>
  <c r="X32" i="12"/>
  <c r="X22" i="12"/>
  <c r="Y22" i="12" s="1"/>
  <c r="X23" i="12"/>
  <c r="Y23" i="12" s="1"/>
  <c r="X24" i="12"/>
  <c r="Y24" i="12" s="1"/>
  <c r="X25" i="12"/>
  <c r="Y25" i="12" s="1"/>
  <c r="X26" i="12"/>
  <c r="Y26" i="12" s="1"/>
  <c r="X27" i="12"/>
  <c r="Y27" i="12" s="1"/>
  <c r="X28" i="12"/>
  <c r="Y28" i="12" s="1"/>
  <c r="X29" i="12"/>
  <c r="Y29" i="12" s="1"/>
  <c r="X30" i="12"/>
  <c r="Y30" i="12" s="1"/>
  <c r="X21" i="12"/>
  <c r="C9" i="11"/>
  <c r="C7" i="12"/>
  <c r="U7" i="12" s="1"/>
  <c r="G18" i="12"/>
  <c r="C17" i="12"/>
  <c r="U17" i="12" s="1"/>
  <c r="U19" i="12" s="1"/>
  <c r="C18" i="11"/>
  <c r="C14" i="12"/>
  <c r="U14" i="12" s="1"/>
  <c r="U16" i="12" s="1"/>
  <c r="C15" i="11"/>
  <c r="G12" i="12"/>
  <c r="C11" i="12"/>
  <c r="U11" i="12" s="1"/>
  <c r="U13" i="12" s="1"/>
  <c r="C12" i="11"/>
  <c r="G5" i="12"/>
  <c r="G6" i="12"/>
  <c r="G8" i="12"/>
  <c r="G9" i="12"/>
  <c r="T4" i="8"/>
  <c r="E62" i="12"/>
  <c r="E78" i="12" s="1"/>
  <c r="X13" i="12"/>
  <c r="S11" i="12"/>
  <c r="X16" i="12"/>
  <c r="S14" i="12"/>
  <c r="X19" i="12"/>
  <c r="S17" i="12"/>
  <c r="X10" i="12"/>
  <c r="S4" i="12"/>
  <c r="O41" i="12"/>
  <c r="K41" i="12"/>
  <c r="S64" i="1"/>
  <c r="N54" i="8"/>
  <c r="T51" i="8"/>
  <c r="T73" i="8"/>
  <c r="T8" i="8"/>
  <c r="N35" i="8"/>
  <c r="T32" i="8"/>
  <c r="N41" i="8"/>
  <c r="T39" i="8"/>
  <c r="N47" i="8"/>
  <c r="T45" i="8"/>
  <c r="T11" i="8"/>
  <c r="T36" i="8"/>
  <c r="N44" i="8"/>
  <c r="T42" i="8"/>
  <c r="N50" i="8"/>
  <c r="T48" i="8"/>
  <c r="N57" i="8"/>
  <c r="T55" i="8"/>
  <c r="T17" i="8"/>
  <c r="T7" i="8"/>
  <c r="BM64" i="1"/>
  <c r="CJ64" i="1"/>
  <c r="JL64" i="1"/>
  <c r="BM79" i="1"/>
  <c r="FA64" i="1"/>
  <c r="Q77" i="8"/>
  <c r="Q62" i="8"/>
  <c r="Q57" i="8"/>
  <c r="Q54" i="8"/>
  <c r="Q50" i="8"/>
  <c r="Q47" i="8"/>
  <c r="Q44" i="8"/>
  <c r="Q41" i="8"/>
  <c r="Q38" i="8"/>
  <c r="Q35" i="8"/>
  <c r="Q31" i="8"/>
  <c r="Q19" i="8"/>
  <c r="Q16" i="8"/>
  <c r="Q10" i="8"/>
  <c r="E77" i="8"/>
  <c r="E78" i="8" s="1"/>
  <c r="E79" i="8" s="1"/>
  <c r="K62" i="8"/>
  <c r="J62" i="8"/>
  <c r="M77" i="8"/>
  <c r="O77" i="8"/>
  <c r="O31" i="8"/>
  <c r="O16" i="8"/>
  <c r="O10" i="8"/>
  <c r="N77" i="8"/>
  <c r="P54" i="8"/>
  <c r="P62" i="8"/>
  <c r="P47" i="8"/>
  <c r="P41" i="8"/>
  <c r="P35" i="8"/>
  <c r="P19" i="8"/>
  <c r="I77" i="8"/>
  <c r="G77" i="8"/>
  <c r="N10" i="8"/>
  <c r="P77" i="8"/>
  <c r="P57" i="8"/>
  <c r="P50" i="8"/>
  <c r="P44" i="8"/>
  <c r="P38" i="8"/>
  <c r="P31" i="8"/>
  <c r="P10" i="8"/>
  <c r="I10" i="8"/>
  <c r="I20" i="8" s="1"/>
  <c r="G10" i="8"/>
  <c r="G20" i="8" s="1"/>
  <c r="P16" i="8"/>
  <c r="AE61" i="1"/>
  <c r="AF61" i="1" s="1"/>
  <c r="AF66" i="1"/>
  <c r="AF72" i="1"/>
  <c r="AF73" i="1"/>
  <c r="AF78" i="1"/>
  <c r="AE60" i="1"/>
  <c r="AF60" i="1" s="1"/>
  <c r="GF63" i="1"/>
  <c r="GH62" i="1"/>
  <c r="GI62" i="1" s="1"/>
  <c r="GF62" i="1"/>
  <c r="GQ62" i="1" s="1"/>
  <c r="GE62" i="1"/>
  <c r="GE61" i="1"/>
  <c r="GH60" i="1"/>
  <c r="HB61" i="1"/>
  <c r="HE60" i="1"/>
  <c r="HN60" i="1" s="1"/>
  <c r="DT47" i="1"/>
  <c r="DT48" i="1"/>
  <c r="EV41" i="1"/>
  <c r="EV42" i="1"/>
  <c r="IO61" i="1"/>
  <c r="HY61" i="1"/>
  <c r="II61" i="1" s="1"/>
  <c r="IB60" i="1"/>
  <c r="IQ79" i="1"/>
  <c r="IL79" i="1" s="1"/>
  <c r="IQ64" i="1"/>
  <c r="IL64" i="1" s="1"/>
  <c r="IQ59" i="1"/>
  <c r="IQ56" i="1"/>
  <c r="IQ52" i="1"/>
  <c r="IQ49" i="1"/>
  <c r="IQ46" i="1"/>
  <c r="IQ43" i="1"/>
  <c r="IQ40" i="1"/>
  <c r="IQ37" i="1"/>
  <c r="IQ33" i="1"/>
  <c r="IQ21" i="1"/>
  <c r="IL21" i="1" s="1"/>
  <c r="IQ18" i="1"/>
  <c r="IQ15" i="1"/>
  <c r="IQ12" i="1"/>
  <c r="IL12" i="1" s="1"/>
  <c r="HT79" i="1"/>
  <c r="HO79" i="1" s="1"/>
  <c r="HT64" i="1"/>
  <c r="HO64" i="1" s="1"/>
  <c r="HT59" i="1"/>
  <c r="HT56" i="1"/>
  <c r="HT52" i="1"/>
  <c r="HT49" i="1"/>
  <c r="HT46" i="1"/>
  <c r="HT43" i="1"/>
  <c r="HT40" i="1"/>
  <c r="HT37" i="1"/>
  <c r="HT33" i="1"/>
  <c r="HF33" i="1" s="1"/>
  <c r="HT21" i="1"/>
  <c r="HT18" i="1"/>
  <c r="HO18" i="1" s="1"/>
  <c r="HT15" i="1"/>
  <c r="HT12" i="1"/>
  <c r="HO12" i="1" s="1"/>
  <c r="GW79" i="1"/>
  <c r="GR79" i="1" s="1"/>
  <c r="GW64" i="1"/>
  <c r="GR64" i="1" s="1"/>
  <c r="GW59" i="1"/>
  <c r="GW56" i="1"/>
  <c r="GW52" i="1"/>
  <c r="GW49" i="1"/>
  <c r="GW46" i="1"/>
  <c r="GW43" i="1"/>
  <c r="GW40" i="1"/>
  <c r="GW37" i="1"/>
  <c r="GW33" i="1"/>
  <c r="GK33" i="1" s="1"/>
  <c r="GW21" i="1"/>
  <c r="GW18" i="1"/>
  <c r="GW15" i="1"/>
  <c r="GW12" i="1"/>
  <c r="FZ79" i="1"/>
  <c r="FZ64" i="1"/>
  <c r="FP64" i="1" s="1"/>
  <c r="FZ59" i="1"/>
  <c r="FP59" i="1" s="1"/>
  <c r="FZ56" i="1"/>
  <c r="FP56" i="1" s="1"/>
  <c r="FZ52" i="1"/>
  <c r="FP52" i="1" s="1"/>
  <c r="FZ49" i="1"/>
  <c r="FP49" i="1" s="1"/>
  <c r="FZ46" i="1"/>
  <c r="FP46" i="1" s="1"/>
  <c r="FZ43" i="1"/>
  <c r="FP43" i="1" s="1"/>
  <c r="FZ40" i="1"/>
  <c r="FP40" i="1" s="1"/>
  <c r="FZ37" i="1"/>
  <c r="FP37" i="1" s="1"/>
  <c r="FZ33" i="1"/>
  <c r="FP33" i="1" s="1"/>
  <c r="FZ21" i="1"/>
  <c r="FP21" i="1" s="1"/>
  <c r="FZ18" i="1"/>
  <c r="FP18" i="1" s="1"/>
  <c r="FZ15" i="1"/>
  <c r="FP15" i="1" s="1"/>
  <c r="FZ12" i="1"/>
  <c r="FZ22" i="1" s="1"/>
  <c r="FC79" i="1"/>
  <c r="FC64" i="1"/>
  <c r="ES64" i="1" s="1"/>
  <c r="FC59" i="1"/>
  <c r="FC56" i="1"/>
  <c r="ES56" i="1" s="1"/>
  <c r="FC52" i="1"/>
  <c r="ES52" i="1" s="1"/>
  <c r="FC49" i="1"/>
  <c r="ES49" i="1" s="1"/>
  <c r="FC46" i="1"/>
  <c r="ES46" i="1" s="1"/>
  <c r="FC43" i="1"/>
  <c r="ES43" i="1" s="1"/>
  <c r="FC40" i="1"/>
  <c r="ES40" i="1" s="1"/>
  <c r="FC37" i="1"/>
  <c r="ES37" i="1" s="1"/>
  <c r="FC33" i="1"/>
  <c r="ES33" i="1" s="1"/>
  <c r="FC21" i="1"/>
  <c r="FC18" i="1"/>
  <c r="FC15" i="1"/>
  <c r="ES15" i="1" s="1"/>
  <c r="FC12" i="1"/>
  <c r="EF79" i="1"/>
  <c r="EA79" i="1" s="1"/>
  <c r="EF64" i="1"/>
  <c r="EF59" i="1"/>
  <c r="EF56" i="1"/>
  <c r="EF52" i="1"/>
  <c r="EF49" i="1"/>
  <c r="EF46" i="1"/>
  <c r="EF43" i="1"/>
  <c r="EF40" i="1"/>
  <c r="EF37" i="1"/>
  <c r="EF33" i="1"/>
  <c r="DY33" i="1" s="1"/>
  <c r="EF21" i="1"/>
  <c r="DZ21" i="1" s="1"/>
  <c r="EF18" i="1"/>
  <c r="DZ18" i="1" s="1"/>
  <c r="EF15" i="1"/>
  <c r="EF12" i="1"/>
  <c r="DI79" i="1"/>
  <c r="DI64" i="1"/>
  <c r="CY64" i="1" s="1"/>
  <c r="DI59" i="1"/>
  <c r="CY59" i="1" s="1"/>
  <c r="DI56" i="1"/>
  <c r="CY56" i="1" s="1"/>
  <c r="DI52" i="1"/>
  <c r="CY52" i="1" s="1"/>
  <c r="DI49" i="1"/>
  <c r="CY49" i="1" s="1"/>
  <c r="DI46" i="1"/>
  <c r="CY46" i="1" s="1"/>
  <c r="DI43" i="1"/>
  <c r="DI40" i="1"/>
  <c r="CY40" i="1" s="1"/>
  <c r="DI37" i="1"/>
  <c r="CY37" i="1" s="1"/>
  <c r="DI33" i="1"/>
  <c r="CW33" i="1" s="1"/>
  <c r="DI21" i="1"/>
  <c r="DD21" i="1" s="1"/>
  <c r="DI18" i="1"/>
  <c r="DD18" i="1" s="1"/>
  <c r="DI15" i="1"/>
  <c r="DD15" i="1" s="1"/>
  <c r="DI12" i="1"/>
  <c r="DC12" i="1" s="1"/>
  <c r="CL79" i="1"/>
  <c r="CL64" i="1"/>
  <c r="CL59" i="1"/>
  <c r="CL56" i="1"/>
  <c r="CL52" i="1"/>
  <c r="CL49" i="1"/>
  <c r="CL46" i="1"/>
  <c r="CL43" i="1"/>
  <c r="CL40" i="1"/>
  <c r="CL37" i="1"/>
  <c r="CL33" i="1"/>
  <c r="CL21" i="1"/>
  <c r="CG21" i="1" s="1"/>
  <c r="CL18" i="1"/>
  <c r="CG18" i="1" s="1"/>
  <c r="CL15" i="1"/>
  <c r="CG15" i="1" s="1"/>
  <c r="CL12" i="1"/>
  <c r="BO79" i="1"/>
  <c r="BO64" i="1"/>
  <c r="BO59" i="1"/>
  <c r="BO56" i="1"/>
  <c r="BO52" i="1"/>
  <c r="BO49" i="1"/>
  <c r="BO46" i="1"/>
  <c r="BO43" i="1"/>
  <c r="BO40" i="1"/>
  <c r="BO37" i="1"/>
  <c r="BO33" i="1"/>
  <c r="BC33" i="1" s="1"/>
  <c r="BO21" i="1"/>
  <c r="BJ21" i="1" s="1"/>
  <c r="BO18" i="1"/>
  <c r="BJ18" i="1" s="1"/>
  <c r="BO15" i="1"/>
  <c r="BJ15" i="1" s="1"/>
  <c r="BO12" i="1"/>
  <c r="AR79" i="1"/>
  <c r="AM79" i="1" s="1"/>
  <c r="AR64" i="1"/>
  <c r="AR59" i="1"/>
  <c r="AR56" i="1"/>
  <c r="AR52" i="1"/>
  <c r="AR49" i="1"/>
  <c r="AR46" i="1"/>
  <c r="AR43" i="1"/>
  <c r="AM43" i="1" s="1"/>
  <c r="AR40" i="1"/>
  <c r="AM40" i="1" s="1"/>
  <c r="AR37" i="1"/>
  <c r="AM37" i="1" s="1"/>
  <c r="AR33" i="1"/>
  <c r="AF33" i="1" s="1"/>
  <c r="AR21" i="1"/>
  <c r="AM21" i="1" s="1"/>
  <c r="AR18" i="1"/>
  <c r="AM18" i="1" s="1"/>
  <c r="AR15" i="1"/>
  <c r="AM15" i="1" s="1"/>
  <c r="AR12" i="1"/>
  <c r="U79" i="1"/>
  <c r="P79" i="1" s="1"/>
  <c r="U64" i="1"/>
  <c r="P64" i="1" s="1"/>
  <c r="U59" i="1"/>
  <c r="P59" i="1" s="1"/>
  <c r="U56" i="1"/>
  <c r="P56" i="1" s="1"/>
  <c r="U52" i="1"/>
  <c r="P52" i="1" s="1"/>
  <c r="U49" i="1"/>
  <c r="P49" i="1" s="1"/>
  <c r="U46" i="1"/>
  <c r="P46" i="1" s="1"/>
  <c r="U43" i="1"/>
  <c r="P43" i="1" s="1"/>
  <c r="U40" i="1"/>
  <c r="P40" i="1" s="1"/>
  <c r="U37" i="1"/>
  <c r="P37" i="1" s="1"/>
  <c r="U33" i="1"/>
  <c r="P33" i="1" s="1"/>
  <c r="U21" i="1"/>
  <c r="P21" i="1" s="1"/>
  <c r="U18" i="1"/>
  <c r="P18" i="1" s="1"/>
  <c r="U15" i="1"/>
  <c r="P15" i="1" s="1"/>
  <c r="U12" i="1"/>
  <c r="U22" i="1" s="1"/>
  <c r="AD33" i="1"/>
  <c r="AK33" i="1"/>
  <c r="BC79" i="1"/>
  <c r="BA79" i="1"/>
  <c r="AF77" i="1"/>
  <c r="AF76" i="1"/>
  <c r="AF75" i="1"/>
  <c r="AF74" i="1"/>
  <c r="AF71" i="1"/>
  <c r="AF70" i="1"/>
  <c r="AF69" i="1"/>
  <c r="AF68" i="1"/>
  <c r="AF67" i="1"/>
  <c r="AF65" i="1"/>
  <c r="N37" i="1"/>
  <c r="N33" i="1"/>
  <c r="I64" i="1"/>
  <c r="G33" i="1"/>
  <c r="I33" i="1"/>
  <c r="DC21" i="1"/>
  <c r="DC18" i="1"/>
  <c r="DC15" i="1"/>
  <c r="FT21" i="1"/>
  <c r="FT18" i="1"/>
  <c r="FT15" i="1"/>
  <c r="FT12" i="1"/>
  <c r="GQ12" i="1"/>
  <c r="HN15" i="1"/>
  <c r="HN21" i="1"/>
  <c r="HN33" i="1"/>
  <c r="HN12" i="1"/>
  <c r="DZ12" i="1"/>
  <c r="DZ15" i="1"/>
  <c r="DT33" i="1"/>
  <c r="DR33" i="1"/>
  <c r="EV33" i="1"/>
  <c r="EQ33" i="1"/>
  <c r="EO33" i="1"/>
  <c r="FL33" i="1"/>
  <c r="BV80" i="18" l="1"/>
  <c r="GE81" i="18"/>
  <c r="AH22" i="18"/>
  <c r="CP80" i="18"/>
  <c r="Y75" i="12"/>
  <c r="Y71" i="12"/>
  <c r="AE37" i="12"/>
  <c r="G16" i="12"/>
  <c r="M19" i="12"/>
  <c r="M13" i="12"/>
  <c r="M16" i="8"/>
  <c r="N16" i="8"/>
  <c r="R79" i="8"/>
  <c r="GQ33" i="1"/>
  <c r="AF79" i="1"/>
  <c r="AL79" i="1"/>
  <c r="EF22" i="1"/>
  <c r="O20" i="8"/>
  <c r="HN18" i="1"/>
  <c r="N38" i="8"/>
  <c r="ES18" i="1"/>
  <c r="EV18" i="1"/>
  <c r="EY18" i="1"/>
  <c r="EX18" i="1"/>
  <c r="EW18" i="1"/>
  <c r="EU18" i="1"/>
  <c r="ES21" i="1"/>
  <c r="EY21" i="1"/>
  <c r="EU21" i="1"/>
  <c r="EW21" i="1"/>
  <c r="EV21" i="1"/>
  <c r="EX21" i="1"/>
  <c r="HH33" i="1"/>
  <c r="T14" i="8"/>
  <c r="GI33" i="1"/>
  <c r="P78" i="8"/>
  <c r="BH33" i="1"/>
  <c r="GW22" i="1"/>
  <c r="N20" i="8"/>
  <c r="DC33" i="1"/>
  <c r="M31" i="8"/>
  <c r="CU33" i="1"/>
  <c r="N31" i="8"/>
  <c r="G79" i="1"/>
  <c r="Y64" i="12"/>
  <c r="I79" i="1"/>
  <c r="AK79" i="1"/>
  <c r="BA33" i="1"/>
  <c r="FN33" i="1"/>
  <c r="EW33" i="1"/>
  <c r="AD79" i="1"/>
  <c r="O79" i="1"/>
  <c r="M10" i="8"/>
  <c r="F20" i="12"/>
  <c r="U10" i="12"/>
  <c r="U20" i="12" s="1"/>
  <c r="H20" i="12"/>
  <c r="P20" i="12"/>
  <c r="AB20" i="12"/>
  <c r="Q19" i="12"/>
  <c r="Q16" i="12"/>
  <c r="L20" i="12"/>
  <c r="O20" i="12"/>
  <c r="V77" i="12"/>
  <c r="Y67" i="12"/>
  <c r="M10" i="12"/>
  <c r="Q10" i="12"/>
  <c r="Y68" i="12"/>
  <c r="Y76" i="12"/>
  <c r="E79" i="12"/>
  <c r="N79" i="12"/>
  <c r="M16" i="12"/>
  <c r="G13" i="12"/>
  <c r="G19" i="12"/>
  <c r="AB78" i="12"/>
  <c r="K20" i="12"/>
  <c r="Y65" i="12"/>
  <c r="AA20" i="12"/>
  <c r="O78" i="12"/>
  <c r="AA78" i="12"/>
  <c r="Y66" i="12"/>
  <c r="Y37" i="12"/>
  <c r="X20" i="12"/>
  <c r="Z16" i="12"/>
  <c r="AE4" i="12"/>
  <c r="AM12" i="1"/>
  <c r="AR22" i="1"/>
  <c r="BJ12" i="1"/>
  <c r="BO22" i="1"/>
  <c r="CG12" i="1"/>
  <c r="CL22" i="1"/>
  <c r="DD12" i="1"/>
  <c r="DI22" i="1"/>
  <c r="ES12" i="1"/>
  <c r="FC22" i="1"/>
  <c r="IC60" i="1"/>
  <c r="IC64" i="1" s="1"/>
  <c r="IK60" i="1"/>
  <c r="P77" i="12"/>
  <c r="Q63" i="12"/>
  <c r="Q77" i="12" s="1"/>
  <c r="P57" i="12"/>
  <c r="Q55" i="12"/>
  <c r="Q57" i="12" s="1"/>
  <c r="P50" i="12"/>
  <c r="Q48" i="12"/>
  <c r="Q50" i="12" s="1"/>
  <c r="P44" i="12"/>
  <c r="Q42" i="12"/>
  <c r="Q44" i="12" s="1"/>
  <c r="P38" i="12"/>
  <c r="Q36" i="12"/>
  <c r="Q38" i="12" s="1"/>
  <c r="P31" i="12"/>
  <c r="Q21" i="12"/>
  <c r="Q31" i="12" s="1"/>
  <c r="P62" i="12"/>
  <c r="Q58" i="12"/>
  <c r="Q62" i="12" s="1"/>
  <c r="P54" i="12"/>
  <c r="Q51" i="12"/>
  <c r="Q54" i="12" s="1"/>
  <c r="P35" i="12"/>
  <c r="Q32" i="12"/>
  <c r="Q35" i="12" s="1"/>
  <c r="P47" i="12"/>
  <c r="Q45" i="12"/>
  <c r="Q47" i="12" s="1"/>
  <c r="DV33" i="1"/>
  <c r="EA33" i="1"/>
  <c r="DV37" i="1"/>
  <c r="EA37" i="1"/>
  <c r="DV40" i="1"/>
  <c r="EA40" i="1"/>
  <c r="DV43" i="1"/>
  <c r="EA43" i="1"/>
  <c r="DV46" i="1"/>
  <c r="EA46" i="1"/>
  <c r="DV49" i="1"/>
  <c r="EA49" i="1"/>
  <c r="DV52" i="1"/>
  <c r="EA52" i="1"/>
  <c r="DV56" i="1"/>
  <c r="EA56" i="1"/>
  <c r="DV59" i="1"/>
  <c r="EA59" i="1"/>
  <c r="DV64" i="1"/>
  <c r="EA64" i="1"/>
  <c r="I9" i="12"/>
  <c r="AE9" i="12"/>
  <c r="I8" i="12"/>
  <c r="AE8" i="12"/>
  <c r="I6" i="12"/>
  <c r="AE6" i="12"/>
  <c r="I5" i="12"/>
  <c r="AE5" i="12"/>
  <c r="I12" i="12"/>
  <c r="AE12" i="12"/>
  <c r="I15" i="12"/>
  <c r="AE15" i="12"/>
  <c r="I18" i="12"/>
  <c r="AE18" i="12"/>
  <c r="I11" i="12"/>
  <c r="I14" i="12"/>
  <c r="I17" i="12"/>
  <c r="L77" i="12"/>
  <c r="M63" i="12"/>
  <c r="M77" i="12" s="1"/>
  <c r="L62" i="12"/>
  <c r="M55" i="12"/>
  <c r="M57" i="12" s="1"/>
  <c r="L57" i="12"/>
  <c r="M21" i="12"/>
  <c r="M31" i="12" s="1"/>
  <c r="L31" i="12"/>
  <c r="M32" i="12"/>
  <c r="M35" i="12" s="1"/>
  <c r="L35" i="12"/>
  <c r="M36" i="12"/>
  <c r="M38" i="12" s="1"/>
  <c r="L38" i="12"/>
  <c r="M39" i="12"/>
  <c r="M41" i="12" s="1"/>
  <c r="L41" i="12"/>
  <c r="M42" i="12"/>
  <c r="M44" i="12" s="1"/>
  <c r="L44" i="12"/>
  <c r="M45" i="12"/>
  <c r="M47" i="12" s="1"/>
  <c r="L47" i="12"/>
  <c r="M48" i="12"/>
  <c r="M50" i="12" s="1"/>
  <c r="L50" i="12"/>
  <c r="M51" i="12"/>
  <c r="M54" i="12" s="1"/>
  <c r="L54" i="12"/>
  <c r="M12" i="1"/>
  <c r="P12" i="1"/>
  <c r="AJ56" i="1"/>
  <c r="AK56" i="1"/>
  <c r="AL56" i="1"/>
  <c r="AN56" i="1"/>
  <c r="DV12" i="1"/>
  <c r="EA12" i="1"/>
  <c r="DV15" i="1"/>
  <c r="EA15" i="1"/>
  <c r="DV18" i="1"/>
  <c r="EA18" i="1"/>
  <c r="DV21" i="1"/>
  <c r="EA21" i="1"/>
  <c r="ES59" i="1"/>
  <c r="EQ59" i="1"/>
  <c r="FP12" i="1"/>
  <c r="FU12" i="1"/>
  <c r="GM12" i="1"/>
  <c r="GR12" i="1"/>
  <c r="GM15" i="1"/>
  <c r="GR15" i="1"/>
  <c r="GM18" i="1"/>
  <c r="GR18" i="1"/>
  <c r="GM21" i="1"/>
  <c r="GR21" i="1"/>
  <c r="GM33" i="1"/>
  <c r="GR33" i="1"/>
  <c r="GM37" i="1"/>
  <c r="GR37" i="1"/>
  <c r="GM40" i="1"/>
  <c r="GR40" i="1"/>
  <c r="GM43" i="1"/>
  <c r="GR43" i="1"/>
  <c r="GM46" i="1"/>
  <c r="GR46" i="1"/>
  <c r="GM49" i="1"/>
  <c r="GR49" i="1"/>
  <c r="GM52" i="1"/>
  <c r="GR52" i="1"/>
  <c r="GM56" i="1"/>
  <c r="GR56" i="1"/>
  <c r="GM59" i="1"/>
  <c r="GR59" i="1"/>
  <c r="GI60" i="1"/>
  <c r="GQ60" i="1"/>
  <c r="GO61" i="1"/>
  <c r="GP61" i="1"/>
  <c r="GO62" i="1"/>
  <c r="GP62" i="1"/>
  <c r="GP64" i="1" s="1"/>
  <c r="D61" i="12"/>
  <c r="Z61" i="12" s="1"/>
  <c r="GQ63" i="1"/>
  <c r="P20" i="8"/>
  <c r="P79" i="8" s="1"/>
  <c r="J78" i="8"/>
  <c r="J79" i="8" s="1"/>
  <c r="K78" i="8"/>
  <c r="K79" i="8" s="1"/>
  <c r="Q20" i="8"/>
  <c r="Q78" i="8"/>
  <c r="L79" i="8"/>
  <c r="M19" i="8"/>
  <c r="M20" i="8" s="1"/>
  <c r="IG15" i="1"/>
  <c r="IL15" i="1"/>
  <c r="IG18" i="1"/>
  <c r="IL18" i="1"/>
  <c r="IG33" i="1"/>
  <c r="IL33" i="1"/>
  <c r="IG37" i="1"/>
  <c r="IL37" i="1"/>
  <c r="IG40" i="1"/>
  <c r="IL40" i="1"/>
  <c r="IG43" i="1"/>
  <c r="IL43" i="1"/>
  <c r="IG46" i="1"/>
  <c r="IL46" i="1"/>
  <c r="IG49" i="1"/>
  <c r="IL49" i="1"/>
  <c r="IG52" i="1"/>
  <c r="IL52" i="1"/>
  <c r="IG56" i="1"/>
  <c r="IL56" i="1"/>
  <c r="IG59" i="1"/>
  <c r="IL59" i="1"/>
  <c r="IJ61" i="1"/>
  <c r="HF60" i="1"/>
  <c r="HM61" i="1"/>
  <c r="HL61" i="1"/>
  <c r="HL64" i="1" s="1"/>
  <c r="JI81" i="1"/>
  <c r="HJ15" i="1"/>
  <c r="HF15" i="1"/>
  <c r="HO15" i="1"/>
  <c r="HF21" i="1"/>
  <c r="HM21" i="1"/>
  <c r="HH21" i="1"/>
  <c r="HJ21" i="1"/>
  <c r="HO21" i="1"/>
  <c r="HJ33" i="1"/>
  <c r="HM33" i="1"/>
  <c r="HO33" i="1"/>
  <c r="HJ37" i="1"/>
  <c r="HO37" i="1"/>
  <c r="HM37" i="1"/>
  <c r="HJ40" i="1"/>
  <c r="HO40" i="1"/>
  <c r="HJ43" i="1"/>
  <c r="HO43" i="1"/>
  <c r="HJ46" i="1"/>
  <c r="HO46" i="1"/>
  <c r="HJ49" i="1"/>
  <c r="HO49" i="1"/>
  <c r="HJ52" i="1"/>
  <c r="HO52" i="1"/>
  <c r="HJ56" i="1"/>
  <c r="HO56" i="1"/>
  <c r="HJ59" i="1"/>
  <c r="HO59" i="1"/>
  <c r="U81" i="1"/>
  <c r="U80" i="1"/>
  <c r="AR81" i="1"/>
  <c r="AR80" i="1"/>
  <c r="BO81" i="1"/>
  <c r="BO80" i="1"/>
  <c r="CL81" i="1"/>
  <c r="CL80" i="1"/>
  <c r="DI81" i="1"/>
  <c r="DI80" i="1"/>
  <c r="DV79" i="1"/>
  <c r="EF81" i="1"/>
  <c r="EF80" i="1"/>
  <c r="ES79" i="1"/>
  <c r="FC81" i="1"/>
  <c r="FC80" i="1"/>
  <c r="FP79" i="1"/>
  <c r="FZ81" i="1"/>
  <c r="FZ80" i="1"/>
  <c r="GM79" i="1"/>
  <c r="GW81" i="1"/>
  <c r="GW80" i="1"/>
  <c r="HJ12" i="1"/>
  <c r="HJ18" i="1"/>
  <c r="HM18" i="1"/>
  <c r="HT22" i="1"/>
  <c r="HJ79" i="1"/>
  <c r="HT80" i="1"/>
  <c r="HT81" i="1"/>
  <c r="IG12" i="1"/>
  <c r="IG21" i="1"/>
  <c r="IQ22" i="1"/>
  <c r="IG79" i="1"/>
  <c r="IQ80" i="1"/>
  <c r="IQ81" i="1"/>
  <c r="I4" i="12"/>
  <c r="G10" i="12"/>
  <c r="H31" i="12"/>
  <c r="I21" i="12"/>
  <c r="I31" i="12" s="1"/>
  <c r="H35" i="12"/>
  <c r="I32" i="12"/>
  <c r="I35" i="12" s="1"/>
  <c r="H38" i="12"/>
  <c r="I36" i="12"/>
  <c r="I38" i="12" s="1"/>
  <c r="H41" i="12"/>
  <c r="I39" i="12"/>
  <c r="I41" i="12" s="1"/>
  <c r="H47" i="12"/>
  <c r="I45" i="12"/>
  <c r="I47" i="12" s="1"/>
  <c r="H44" i="12"/>
  <c r="I42" i="12"/>
  <c r="I44" i="12" s="1"/>
  <c r="H50" i="12"/>
  <c r="I48" i="12"/>
  <c r="I50" i="12" s="1"/>
  <c r="I55" i="12"/>
  <c r="I57" i="12" s="1"/>
  <c r="H57" i="12"/>
  <c r="H77" i="12"/>
  <c r="I63" i="12"/>
  <c r="I77" i="12" s="1"/>
  <c r="H62" i="12"/>
  <c r="H54" i="12"/>
  <c r="I51" i="12"/>
  <c r="I54" i="12" s="1"/>
  <c r="Y21" i="12"/>
  <c r="Y31" i="12" s="1"/>
  <c r="X31" i="12"/>
  <c r="Y32" i="12"/>
  <c r="Y35" i="12" s="1"/>
  <c r="X35" i="12"/>
  <c r="Y36" i="12"/>
  <c r="X38" i="12"/>
  <c r="Y39" i="12"/>
  <c r="Y41" i="12" s="1"/>
  <c r="X41" i="12"/>
  <c r="Y42" i="12"/>
  <c r="Y44" i="12" s="1"/>
  <c r="X44" i="12"/>
  <c r="Y45" i="12"/>
  <c r="Y47" i="12" s="1"/>
  <c r="X47" i="12"/>
  <c r="Y48" i="12"/>
  <c r="Y50" i="12" s="1"/>
  <c r="X50" i="12"/>
  <c r="Y51" i="12"/>
  <c r="Y54" i="12" s="1"/>
  <c r="X54" i="12"/>
  <c r="Y55" i="12"/>
  <c r="Y57" i="12" s="1"/>
  <c r="X57" i="12"/>
  <c r="Y58" i="12"/>
  <c r="X62" i="12"/>
  <c r="Y63" i="12"/>
  <c r="X77" i="12"/>
  <c r="V11" i="12"/>
  <c r="C13" i="12"/>
  <c r="V14" i="12"/>
  <c r="C16" i="12"/>
  <c r="V17" i="12"/>
  <c r="C19" i="12"/>
  <c r="V7" i="12"/>
  <c r="C10" i="12"/>
  <c r="C19" i="11"/>
  <c r="C78" i="11" s="1"/>
  <c r="GU60" i="1"/>
  <c r="F58" i="12"/>
  <c r="C59" i="12"/>
  <c r="U59" i="12" s="1"/>
  <c r="C60" i="8"/>
  <c r="C60" i="12"/>
  <c r="U60" i="12" s="1"/>
  <c r="GU62" i="1"/>
  <c r="D60" i="12"/>
  <c r="F60" i="8"/>
  <c r="G60" i="8" s="1"/>
  <c r="F60" i="12"/>
  <c r="G60" i="12" s="1"/>
  <c r="AP60" i="1"/>
  <c r="J58" i="12"/>
  <c r="K58" i="12" s="1"/>
  <c r="M58" i="12" s="1"/>
  <c r="AP61" i="1"/>
  <c r="J59" i="12"/>
  <c r="K59" i="12" s="1"/>
  <c r="S10" i="12"/>
  <c r="T4" i="12"/>
  <c r="T10" i="12" s="1"/>
  <c r="S19" i="12"/>
  <c r="S20" i="12"/>
  <c r="T17" i="12"/>
  <c r="S16" i="12"/>
  <c r="T14" i="12"/>
  <c r="T16" i="12" s="1"/>
  <c r="S13" i="12"/>
  <c r="T11" i="12"/>
  <c r="T13" i="12" s="1"/>
  <c r="IB64" i="1"/>
  <c r="IO60" i="1"/>
  <c r="IO64" i="1" s="1"/>
  <c r="HE64" i="1"/>
  <c r="HR60" i="1"/>
  <c r="HR64" i="1" s="1"/>
  <c r="D61" i="8"/>
  <c r="O61" i="8" s="1"/>
  <c r="GU63" i="1"/>
  <c r="GU64" i="1" s="1"/>
  <c r="GS64" i="1"/>
  <c r="GM64" i="1"/>
  <c r="HP64" i="1"/>
  <c r="HJ64" i="1"/>
  <c r="IM64" i="1"/>
  <c r="IG64" i="1"/>
  <c r="HZ64" i="1"/>
  <c r="D59" i="8"/>
  <c r="O59" i="8" s="1"/>
  <c r="GH64" i="1"/>
  <c r="F58" i="8"/>
  <c r="O58" i="8" s="1"/>
  <c r="C59" i="8"/>
  <c r="GF64" i="1"/>
  <c r="D60" i="8"/>
  <c r="O60" i="8" s="1"/>
  <c r="AE64" i="1"/>
  <c r="H58" i="8"/>
  <c r="I58" i="8" s="1"/>
  <c r="H61" i="8"/>
  <c r="H60" i="8"/>
  <c r="I60" i="8" s="1"/>
  <c r="H59" i="8"/>
  <c r="I59" i="8" s="1"/>
  <c r="M15" i="1"/>
  <c r="K15" i="1"/>
  <c r="Q15" i="1"/>
  <c r="M18" i="1"/>
  <c r="Q18" i="1"/>
  <c r="K18" i="1"/>
  <c r="M21" i="1"/>
  <c r="Q21" i="1"/>
  <c r="K21" i="1"/>
  <c r="M33" i="1"/>
  <c r="Q33" i="1"/>
  <c r="K33" i="1"/>
  <c r="M37" i="1"/>
  <c r="Q37" i="1"/>
  <c r="I37" i="1"/>
  <c r="K37" i="1"/>
  <c r="M40" i="1"/>
  <c r="Q40" i="1"/>
  <c r="K40" i="1"/>
  <c r="M43" i="1"/>
  <c r="Q43" i="1"/>
  <c r="K43" i="1"/>
  <c r="M46" i="1"/>
  <c r="Q46" i="1"/>
  <c r="K46" i="1"/>
  <c r="M49" i="1"/>
  <c r="Q49" i="1"/>
  <c r="K49" i="1"/>
  <c r="M52" i="1"/>
  <c r="Q52" i="1"/>
  <c r="K52" i="1"/>
  <c r="M56" i="1"/>
  <c r="Q56" i="1"/>
  <c r="K56" i="1"/>
  <c r="M59" i="1"/>
  <c r="Q59" i="1"/>
  <c r="K59" i="1"/>
  <c r="M64" i="1"/>
  <c r="Q64" i="1"/>
  <c r="K64" i="1"/>
  <c r="M79" i="1"/>
  <c r="Q79" i="1"/>
  <c r="K79" i="1"/>
  <c r="AJ12" i="1"/>
  <c r="AN12" i="1"/>
  <c r="AH12" i="1"/>
  <c r="AJ15" i="1"/>
  <c r="AN15" i="1"/>
  <c r="AH15" i="1"/>
  <c r="AJ18" i="1"/>
  <c r="AN18" i="1"/>
  <c r="AH18" i="1"/>
  <c r="AJ21" i="1"/>
  <c r="AN21" i="1"/>
  <c r="AH21" i="1"/>
  <c r="AJ33" i="1"/>
  <c r="AN33" i="1"/>
  <c r="AH33" i="1"/>
  <c r="AJ37" i="1"/>
  <c r="AN37" i="1"/>
  <c r="AH37" i="1"/>
  <c r="AJ40" i="1"/>
  <c r="AN40" i="1"/>
  <c r="AJ43" i="1"/>
  <c r="AN43" i="1"/>
  <c r="AH43" i="1"/>
  <c r="AJ46" i="1"/>
  <c r="AN46" i="1"/>
  <c r="AJ49" i="1"/>
  <c r="AN49" i="1"/>
  <c r="AH49" i="1"/>
  <c r="AJ52" i="1"/>
  <c r="AN52" i="1"/>
  <c r="AH56" i="1"/>
  <c r="AJ59" i="1"/>
  <c r="AN59" i="1"/>
  <c r="AJ64" i="1"/>
  <c r="AN64" i="1"/>
  <c r="AH64" i="1"/>
  <c r="AJ79" i="1"/>
  <c r="AN79" i="1"/>
  <c r="AH79" i="1"/>
  <c r="BE12" i="1"/>
  <c r="BG12" i="1"/>
  <c r="BK12" i="1"/>
  <c r="BE15" i="1"/>
  <c r="BG15" i="1"/>
  <c r="BK15" i="1"/>
  <c r="BG18" i="1"/>
  <c r="BK18" i="1"/>
  <c r="BE18" i="1"/>
  <c r="BG21" i="1"/>
  <c r="BK21" i="1"/>
  <c r="BE21" i="1"/>
  <c r="BG33" i="1"/>
  <c r="BK33" i="1"/>
  <c r="BE33" i="1"/>
  <c r="BG37" i="1"/>
  <c r="BK37" i="1"/>
  <c r="BE37" i="1"/>
  <c r="BG40" i="1"/>
  <c r="BK40" i="1"/>
  <c r="BE40" i="1"/>
  <c r="BG43" i="1"/>
  <c r="BK43" i="1"/>
  <c r="BE43" i="1"/>
  <c r="BG46" i="1"/>
  <c r="BK46" i="1"/>
  <c r="BE46" i="1"/>
  <c r="BG49" i="1"/>
  <c r="BK49" i="1"/>
  <c r="BE49" i="1"/>
  <c r="BG52" i="1"/>
  <c r="BK52" i="1"/>
  <c r="BE52" i="1"/>
  <c r="BG56" i="1"/>
  <c r="BK56" i="1"/>
  <c r="BE56" i="1"/>
  <c r="BG59" i="1"/>
  <c r="BK59" i="1"/>
  <c r="BE59" i="1"/>
  <c r="BG64" i="1"/>
  <c r="BK64" i="1"/>
  <c r="BE64" i="1"/>
  <c r="BG79" i="1"/>
  <c r="BK79" i="1"/>
  <c r="BE79" i="1"/>
  <c r="CB12" i="1"/>
  <c r="CD12" i="1"/>
  <c r="CH12" i="1"/>
  <c r="CB15" i="1"/>
  <c r="CD15" i="1"/>
  <c r="CH15" i="1"/>
  <c r="CB18" i="1"/>
  <c r="CD18" i="1"/>
  <c r="CH18" i="1"/>
  <c r="CD21" i="1"/>
  <c r="CH21" i="1"/>
  <c r="CB21" i="1"/>
  <c r="CD33" i="1"/>
  <c r="CH33" i="1"/>
  <c r="CB33" i="1"/>
  <c r="CD37" i="1"/>
  <c r="CH37" i="1"/>
  <c r="CB37" i="1"/>
  <c r="CD40" i="1"/>
  <c r="CH40" i="1"/>
  <c r="CB40" i="1"/>
  <c r="CD43" i="1"/>
  <c r="CH43" i="1"/>
  <c r="CB43" i="1"/>
  <c r="CD46" i="1"/>
  <c r="CH46" i="1"/>
  <c r="CB46" i="1"/>
  <c r="CD49" i="1"/>
  <c r="CH49" i="1"/>
  <c r="CB49" i="1"/>
  <c r="CD52" i="1"/>
  <c r="CH52" i="1"/>
  <c r="CB52" i="1"/>
  <c r="CD56" i="1"/>
  <c r="CH56" i="1"/>
  <c r="CB56" i="1"/>
  <c r="CD59" i="1"/>
  <c r="CH59" i="1"/>
  <c r="CB59" i="1"/>
  <c r="CD64" i="1"/>
  <c r="CH64" i="1"/>
  <c r="CB64" i="1"/>
  <c r="CD79" i="1"/>
  <c r="CH79" i="1"/>
  <c r="CB79" i="1"/>
  <c r="CY12" i="1"/>
  <c r="DA12" i="1"/>
  <c r="DE12" i="1"/>
  <c r="DA15" i="1"/>
  <c r="DE15" i="1"/>
  <c r="CY15" i="1"/>
  <c r="DA18" i="1"/>
  <c r="DE18" i="1"/>
  <c r="CY18" i="1"/>
  <c r="DA21" i="1"/>
  <c r="DE21" i="1"/>
  <c r="CY21" i="1"/>
  <c r="DA33" i="1"/>
  <c r="DE33" i="1"/>
  <c r="CY33" i="1"/>
  <c r="DA37" i="1"/>
  <c r="DE37" i="1"/>
  <c r="DA40" i="1"/>
  <c r="DE40" i="1"/>
  <c r="DA43" i="1"/>
  <c r="DE43" i="1"/>
  <c r="CY43" i="1"/>
  <c r="DA46" i="1"/>
  <c r="DE46" i="1"/>
  <c r="DA49" i="1"/>
  <c r="DE49" i="1"/>
  <c r="DA52" i="1"/>
  <c r="DE52" i="1"/>
  <c r="DA56" i="1"/>
  <c r="DE56" i="1"/>
  <c r="DA59" i="1"/>
  <c r="DE59" i="1"/>
  <c r="DE64" i="1"/>
  <c r="DA64" i="1"/>
  <c r="CY79" i="1"/>
  <c r="DA79" i="1"/>
  <c r="DE79" i="1"/>
  <c r="EB12" i="1"/>
  <c r="DX12" i="1"/>
  <c r="DX15" i="1"/>
  <c r="EB15" i="1"/>
  <c r="DX18" i="1"/>
  <c r="EB18" i="1"/>
  <c r="DX21" i="1"/>
  <c r="EB21" i="1"/>
  <c r="DX33" i="1"/>
  <c r="EB33" i="1"/>
  <c r="DX37" i="1"/>
  <c r="EB37" i="1"/>
  <c r="DX40" i="1"/>
  <c r="EB40" i="1"/>
  <c r="DX43" i="1"/>
  <c r="EB43" i="1"/>
  <c r="DX46" i="1"/>
  <c r="EB46" i="1"/>
  <c r="DX49" i="1"/>
  <c r="EB49" i="1"/>
  <c r="DX52" i="1"/>
  <c r="EB52" i="1"/>
  <c r="DX56" i="1"/>
  <c r="EB56" i="1"/>
  <c r="DX59" i="1"/>
  <c r="EB59" i="1"/>
  <c r="EB64" i="1"/>
  <c r="DX64" i="1"/>
  <c r="DX79" i="1"/>
  <c r="EB79" i="1"/>
  <c r="EU33" i="1"/>
  <c r="EY33" i="1"/>
  <c r="EU37" i="1"/>
  <c r="EY37" i="1"/>
  <c r="EU40" i="1"/>
  <c r="EY40" i="1"/>
  <c r="EU43" i="1"/>
  <c r="EY43" i="1"/>
  <c r="EU46" i="1"/>
  <c r="EY46" i="1"/>
  <c r="EU49" i="1"/>
  <c r="EY49" i="1"/>
  <c r="EU52" i="1"/>
  <c r="EY52" i="1"/>
  <c r="EU56" i="1"/>
  <c r="EY56" i="1"/>
  <c r="EU59" i="1"/>
  <c r="EY59" i="1"/>
  <c r="EY64" i="1"/>
  <c r="EU64" i="1"/>
  <c r="EU79" i="1"/>
  <c r="EY79" i="1"/>
  <c r="FV12" i="1"/>
  <c r="FR12" i="1"/>
  <c r="FV15" i="1"/>
  <c r="FR15" i="1"/>
  <c r="FV18" i="1"/>
  <c r="FR18" i="1"/>
  <c r="FV21" i="1"/>
  <c r="FR21" i="1"/>
  <c r="FV33" i="1"/>
  <c r="FR33" i="1"/>
  <c r="FV37" i="1"/>
  <c r="FR37" i="1"/>
  <c r="FV40" i="1"/>
  <c r="FR40" i="1"/>
  <c r="FV43" i="1"/>
  <c r="FR43" i="1"/>
  <c r="FV46" i="1"/>
  <c r="FR46" i="1"/>
  <c r="FV49" i="1"/>
  <c r="FR49" i="1"/>
  <c r="FV52" i="1"/>
  <c r="FR52" i="1"/>
  <c r="FV56" i="1"/>
  <c r="FR56" i="1"/>
  <c r="FV59" i="1"/>
  <c r="FR59" i="1"/>
  <c r="FV64" i="1"/>
  <c r="FR64" i="1"/>
  <c r="FV79" i="1"/>
  <c r="FR79" i="1"/>
  <c r="GS12" i="1"/>
  <c r="GO12" i="1"/>
  <c r="GS15" i="1"/>
  <c r="GO15" i="1"/>
  <c r="GS18" i="1"/>
  <c r="GO18" i="1"/>
  <c r="GS21" i="1"/>
  <c r="GO21" i="1"/>
  <c r="GS33" i="1"/>
  <c r="GO33" i="1"/>
  <c r="GS37" i="1"/>
  <c r="GO37" i="1"/>
  <c r="GS40" i="1"/>
  <c r="GO40" i="1"/>
  <c r="GS43" i="1"/>
  <c r="GO43" i="1"/>
  <c r="GS46" i="1"/>
  <c r="GO46" i="1"/>
  <c r="GS49" i="1"/>
  <c r="GO49" i="1"/>
  <c r="GS52" i="1"/>
  <c r="GO52" i="1"/>
  <c r="GS56" i="1"/>
  <c r="GO56" i="1"/>
  <c r="GS59" i="1"/>
  <c r="GO59" i="1"/>
  <c r="GS79" i="1"/>
  <c r="GO79" i="1"/>
  <c r="HP12" i="1"/>
  <c r="HL12" i="1"/>
  <c r="HP15" i="1"/>
  <c r="HL15" i="1"/>
  <c r="HP18" i="1"/>
  <c r="HL18" i="1"/>
  <c r="HP21" i="1"/>
  <c r="HL21" i="1"/>
  <c r="HP33" i="1"/>
  <c r="HL33" i="1"/>
  <c r="HP37" i="1"/>
  <c r="HL37" i="1"/>
  <c r="HP40" i="1"/>
  <c r="HL40" i="1"/>
  <c r="HP43" i="1"/>
  <c r="HL43" i="1"/>
  <c r="HP46" i="1"/>
  <c r="HL46" i="1"/>
  <c r="HP49" i="1"/>
  <c r="HL49" i="1"/>
  <c r="HP52" i="1"/>
  <c r="HL52" i="1"/>
  <c r="HP56" i="1"/>
  <c r="HL56" i="1"/>
  <c r="HP59" i="1"/>
  <c r="HL59" i="1"/>
  <c r="HP79" i="1"/>
  <c r="HL79" i="1"/>
  <c r="II12" i="1"/>
  <c r="IM12" i="1"/>
  <c r="IM15" i="1"/>
  <c r="II15" i="1"/>
  <c r="IM18" i="1"/>
  <c r="II18" i="1"/>
  <c r="IM21" i="1"/>
  <c r="II21" i="1"/>
  <c r="IM33" i="1"/>
  <c r="II33" i="1"/>
  <c r="IM37" i="1"/>
  <c r="II37" i="1"/>
  <c r="IM40" i="1"/>
  <c r="II40" i="1"/>
  <c r="IM43" i="1"/>
  <c r="II43" i="1"/>
  <c r="IM46" i="1"/>
  <c r="II46" i="1"/>
  <c r="IM49" i="1"/>
  <c r="II49" i="1"/>
  <c r="IM52" i="1"/>
  <c r="II52" i="1"/>
  <c r="IM56" i="1"/>
  <c r="II56" i="1"/>
  <c r="IM59" i="1"/>
  <c r="II59" i="1"/>
  <c r="IM79" i="1"/>
  <c r="II79" i="1"/>
  <c r="HY64" i="1"/>
  <c r="II64" i="1"/>
  <c r="BZ37" i="1"/>
  <c r="HB64" i="1"/>
  <c r="GE64" i="1"/>
  <c r="Q12" i="1"/>
  <c r="K12" i="1"/>
  <c r="DB33" i="1"/>
  <c r="FT33" i="1"/>
  <c r="DZ33" i="1"/>
  <c r="I59" i="1"/>
  <c r="I56" i="1"/>
  <c r="I52" i="1"/>
  <c r="I49" i="1"/>
  <c r="I46" i="1"/>
  <c r="I43" i="1"/>
  <c r="I40" i="1"/>
  <c r="N79" i="1"/>
  <c r="N64" i="1"/>
  <c r="N59" i="1"/>
  <c r="N56" i="1"/>
  <c r="N52" i="1"/>
  <c r="N49" i="1"/>
  <c r="N46" i="1"/>
  <c r="N43" i="1"/>
  <c r="N40" i="1"/>
  <c r="N80" i="1" s="1"/>
  <c r="CU37" i="1"/>
  <c r="CW37" i="1"/>
  <c r="CW40" i="1"/>
  <c r="CU40" i="1"/>
  <c r="CU43" i="1"/>
  <c r="CW43" i="1"/>
  <c r="CU46" i="1"/>
  <c r="CW46" i="1"/>
  <c r="CU49" i="1"/>
  <c r="CW49" i="1"/>
  <c r="CU52" i="1"/>
  <c r="CW52" i="1"/>
  <c r="DB52" i="1"/>
  <c r="DC52" i="1"/>
  <c r="CW59" i="1"/>
  <c r="CU59" i="1"/>
  <c r="DB59" i="1"/>
  <c r="DC59" i="1"/>
  <c r="CU64" i="1"/>
  <c r="DC64" i="1"/>
  <c r="DB64" i="1"/>
  <c r="CW64" i="1"/>
  <c r="CU79" i="1"/>
  <c r="CW79" i="1"/>
  <c r="DB79" i="1"/>
  <c r="DC79" i="1"/>
  <c r="BX33" i="1"/>
  <c r="BZ33" i="1"/>
  <c r="CF12" i="1"/>
  <c r="CF15" i="1"/>
  <c r="CF18" i="1"/>
  <c r="CF21" i="1"/>
  <c r="CF33" i="1"/>
  <c r="CE33" i="1"/>
  <c r="CE15" i="1"/>
  <c r="CE18" i="1"/>
  <c r="CE21" i="1"/>
  <c r="BI12" i="1"/>
  <c r="BI18" i="1"/>
  <c r="BI33" i="1"/>
  <c r="BI21" i="1"/>
  <c r="BI15" i="1"/>
  <c r="AL15" i="1"/>
  <c r="AL18" i="1"/>
  <c r="AL21" i="1"/>
  <c r="AL33" i="1"/>
  <c r="O18" i="1"/>
  <c r="O15" i="1"/>
  <c r="O21" i="1"/>
  <c r="O37" i="1"/>
  <c r="O40" i="1"/>
  <c r="O43" i="1"/>
  <c r="O46" i="1"/>
  <c r="O52" i="1"/>
  <c r="O59" i="1"/>
  <c r="O49" i="1"/>
  <c r="O56" i="1"/>
  <c r="O64" i="1"/>
  <c r="GQ15" i="1"/>
  <c r="GQ18" i="1"/>
  <c r="GQ21" i="1"/>
  <c r="IC12" i="1"/>
  <c r="IE12" i="1"/>
  <c r="IK12" i="1"/>
  <c r="IJ12" i="1"/>
  <c r="IC15" i="1"/>
  <c r="IE15" i="1"/>
  <c r="IK15" i="1"/>
  <c r="IJ15" i="1"/>
  <c r="IC18" i="1"/>
  <c r="IE18" i="1"/>
  <c r="IK18" i="1"/>
  <c r="IJ18" i="1"/>
  <c r="IC21" i="1"/>
  <c r="IE21" i="1"/>
  <c r="IJ21" i="1"/>
  <c r="IK21" i="1"/>
  <c r="IC33" i="1"/>
  <c r="IE33" i="1"/>
  <c r="IJ33" i="1"/>
  <c r="IK33" i="1"/>
  <c r="BI79" i="1"/>
  <c r="BH79" i="1"/>
  <c r="BA56" i="1"/>
  <c r="BC56" i="1"/>
  <c r="AK59" i="1"/>
  <c r="AL59" i="1"/>
  <c r="BX56" i="1"/>
  <c r="BZ56" i="1"/>
  <c r="CE56" i="1"/>
  <c r="CF56" i="1"/>
  <c r="CU56" i="1"/>
  <c r="CW56" i="1"/>
  <c r="DB56" i="1"/>
  <c r="DC56" i="1"/>
  <c r="IJ37" i="1"/>
  <c r="IK37" i="1"/>
  <c r="IC37" i="1"/>
  <c r="IE37" i="1"/>
  <c r="IJ40" i="1"/>
  <c r="IJ43" i="1"/>
  <c r="IJ46" i="1"/>
  <c r="IK40" i="1"/>
  <c r="IC40" i="1"/>
  <c r="IK43" i="1"/>
  <c r="IC43" i="1"/>
  <c r="IK46" i="1"/>
  <c r="IC46" i="1"/>
  <c r="IE40" i="1"/>
  <c r="IE43" i="1"/>
  <c r="IE46" i="1"/>
  <c r="IJ49" i="1"/>
  <c r="IK49" i="1"/>
  <c r="IC49" i="1"/>
  <c r="IE49" i="1"/>
  <c r="IJ52" i="1"/>
  <c r="IK52" i="1"/>
  <c r="IC52" i="1"/>
  <c r="IE52" i="1"/>
  <c r="IJ56" i="1"/>
  <c r="IK56" i="1"/>
  <c r="IC56" i="1"/>
  <c r="IE56" i="1"/>
  <c r="IJ59" i="1"/>
  <c r="IK59" i="1"/>
  <c r="IC59" i="1"/>
  <c r="IE59" i="1"/>
  <c r="IE64" i="1"/>
  <c r="IK79" i="1"/>
  <c r="IC79" i="1"/>
  <c r="IE79" i="1"/>
  <c r="IJ79" i="1"/>
  <c r="HF79" i="1"/>
  <c r="HH79" i="1"/>
  <c r="HM79" i="1"/>
  <c r="HN79" i="1"/>
  <c r="HF59" i="1"/>
  <c r="HH59" i="1"/>
  <c r="HM59" i="1"/>
  <c r="HN59" i="1"/>
  <c r="HF56" i="1"/>
  <c r="HH56" i="1"/>
  <c r="HM56" i="1"/>
  <c r="HN56" i="1"/>
  <c r="HN37" i="1"/>
  <c r="HF37" i="1"/>
  <c r="HH37" i="1"/>
  <c r="HF52" i="1"/>
  <c r="HF49" i="1"/>
  <c r="HF46" i="1"/>
  <c r="HF43" i="1"/>
  <c r="HF40" i="1"/>
  <c r="HH52" i="1"/>
  <c r="HH49" i="1"/>
  <c r="HH46" i="1"/>
  <c r="HH43" i="1"/>
  <c r="HH40" i="1"/>
  <c r="GI79" i="1"/>
  <c r="GI59" i="1"/>
  <c r="GI56" i="1"/>
  <c r="GI52" i="1"/>
  <c r="GI49" i="1"/>
  <c r="GI46" i="1"/>
  <c r="GI43" i="1"/>
  <c r="GI40" i="1"/>
  <c r="GI37" i="1"/>
  <c r="GK79" i="1"/>
  <c r="GK64" i="1"/>
  <c r="GK59" i="1"/>
  <c r="GK56" i="1"/>
  <c r="GK52" i="1"/>
  <c r="GK49" i="1"/>
  <c r="GK46" i="1"/>
  <c r="GK43" i="1"/>
  <c r="GK40" i="1"/>
  <c r="GK37" i="1"/>
  <c r="GQ79" i="1"/>
  <c r="GP79" i="1"/>
  <c r="GQ59" i="1"/>
  <c r="GP59" i="1"/>
  <c r="GQ56" i="1"/>
  <c r="GP56" i="1"/>
  <c r="GQ52" i="1"/>
  <c r="GP52" i="1"/>
  <c r="GQ49" i="1"/>
  <c r="GP49" i="1"/>
  <c r="GQ46" i="1"/>
  <c r="GP46" i="1"/>
  <c r="GQ43" i="1"/>
  <c r="GP43" i="1"/>
  <c r="GQ40" i="1"/>
  <c r="GP40" i="1"/>
  <c r="GQ37" i="1"/>
  <c r="GP37" i="1"/>
  <c r="FL79" i="1"/>
  <c r="FL64" i="1"/>
  <c r="FL59" i="1"/>
  <c r="FL56" i="1"/>
  <c r="FL52" i="1"/>
  <c r="FL49" i="1"/>
  <c r="FL46" i="1"/>
  <c r="FL43" i="1"/>
  <c r="FL40" i="1"/>
  <c r="FL37" i="1"/>
  <c r="FL80" i="1" s="1"/>
  <c r="FL81" i="1" s="1"/>
  <c r="FN79" i="1"/>
  <c r="FN64" i="1"/>
  <c r="FN59" i="1"/>
  <c r="FN56" i="1"/>
  <c r="FN52" i="1"/>
  <c r="FN49" i="1"/>
  <c r="FN46" i="1"/>
  <c r="FN43" i="1"/>
  <c r="FN40" i="1"/>
  <c r="FN37" i="1"/>
  <c r="FN80" i="1" s="1"/>
  <c r="FN81" i="1" s="1"/>
  <c r="FT79" i="1"/>
  <c r="FS79" i="1"/>
  <c r="FT64" i="1"/>
  <c r="FS64" i="1"/>
  <c r="FT59" i="1"/>
  <c r="FS59" i="1"/>
  <c r="FT56" i="1"/>
  <c r="FS56" i="1"/>
  <c r="FT52" i="1"/>
  <c r="FS52" i="1"/>
  <c r="FT49" i="1"/>
  <c r="FS49" i="1"/>
  <c r="FT46" i="1"/>
  <c r="FS46" i="1"/>
  <c r="FT43" i="1"/>
  <c r="FS43" i="1"/>
  <c r="FT40" i="1"/>
  <c r="FS40" i="1"/>
  <c r="FT37" i="1"/>
  <c r="FS37" i="1"/>
  <c r="EQ79" i="1"/>
  <c r="EQ64" i="1"/>
  <c r="EQ56" i="1"/>
  <c r="EQ52" i="1"/>
  <c r="EQ49" i="1"/>
  <c r="EQ46" i="1"/>
  <c r="EQ43" i="1"/>
  <c r="EQ40" i="1"/>
  <c r="EQ37" i="1"/>
  <c r="EW79" i="1"/>
  <c r="EV79" i="1"/>
  <c r="EW64" i="1"/>
  <c r="EV64" i="1"/>
  <c r="EW59" i="1"/>
  <c r="EV59" i="1"/>
  <c r="EW56" i="1"/>
  <c r="EV56" i="1"/>
  <c r="EW52" i="1"/>
  <c r="EV52" i="1"/>
  <c r="EW49" i="1"/>
  <c r="EV49" i="1"/>
  <c r="EW46" i="1"/>
  <c r="EV46" i="1"/>
  <c r="EW43" i="1"/>
  <c r="EV43" i="1"/>
  <c r="EW40" i="1"/>
  <c r="EV40" i="1"/>
  <c r="EW37" i="1"/>
  <c r="EV37" i="1"/>
  <c r="EO79" i="1"/>
  <c r="EO64" i="1"/>
  <c r="EO59" i="1"/>
  <c r="EO56" i="1"/>
  <c r="EO52" i="1"/>
  <c r="EO49" i="1"/>
  <c r="EO46" i="1"/>
  <c r="EO43" i="1"/>
  <c r="EO40" i="1"/>
  <c r="EO37" i="1"/>
  <c r="DR79" i="1"/>
  <c r="DR64" i="1"/>
  <c r="DR59" i="1"/>
  <c r="DR56" i="1"/>
  <c r="DR52" i="1"/>
  <c r="DR49" i="1"/>
  <c r="DR46" i="1"/>
  <c r="DR43" i="1"/>
  <c r="DR40" i="1"/>
  <c r="DR37" i="1"/>
  <c r="DT79" i="1"/>
  <c r="DT64" i="1"/>
  <c r="DT59" i="1"/>
  <c r="DT56" i="1"/>
  <c r="DT52" i="1"/>
  <c r="DT49" i="1"/>
  <c r="DT46" i="1"/>
  <c r="DT43" i="1"/>
  <c r="DT40" i="1"/>
  <c r="DT37" i="1"/>
  <c r="DZ79" i="1"/>
  <c r="DY79" i="1"/>
  <c r="DZ64" i="1"/>
  <c r="DY64" i="1"/>
  <c r="DZ59" i="1"/>
  <c r="DY59" i="1"/>
  <c r="DZ56" i="1"/>
  <c r="DY56" i="1"/>
  <c r="DZ52" i="1"/>
  <c r="DY52" i="1"/>
  <c r="DZ49" i="1"/>
  <c r="DY49" i="1"/>
  <c r="DZ46" i="1"/>
  <c r="DY46" i="1"/>
  <c r="DZ43" i="1"/>
  <c r="DY43" i="1"/>
  <c r="DZ40" i="1"/>
  <c r="DY40" i="1"/>
  <c r="DZ37" i="1"/>
  <c r="DY37" i="1"/>
  <c r="DC49" i="1"/>
  <c r="DB49" i="1"/>
  <c r="DC46" i="1"/>
  <c r="DB46" i="1"/>
  <c r="DC43" i="1"/>
  <c r="DB43" i="1"/>
  <c r="DC40" i="1"/>
  <c r="DB40" i="1"/>
  <c r="DC37" i="1"/>
  <c r="DB37" i="1"/>
  <c r="CF79" i="1"/>
  <c r="CF64" i="1"/>
  <c r="CF59" i="1"/>
  <c r="CE79" i="1"/>
  <c r="CE64" i="1"/>
  <c r="CE59" i="1"/>
  <c r="HN40" i="1"/>
  <c r="HM40" i="1"/>
  <c r="HM43" i="1"/>
  <c r="HN43" i="1"/>
  <c r="HM46" i="1"/>
  <c r="HN46" i="1"/>
  <c r="HM52" i="1"/>
  <c r="HN52" i="1"/>
  <c r="HM49" i="1"/>
  <c r="HN49" i="1"/>
  <c r="AK37" i="1"/>
  <c r="AL37" i="1"/>
  <c r="AK46" i="1"/>
  <c r="AL46" i="1"/>
  <c r="AK40" i="1"/>
  <c r="AL40" i="1"/>
  <c r="AK43" i="1"/>
  <c r="AL43" i="1"/>
  <c r="AK49" i="1"/>
  <c r="AL49" i="1"/>
  <c r="AK52" i="1"/>
  <c r="AL52" i="1"/>
  <c r="BX59" i="1"/>
  <c r="BZ59" i="1"/>
  <c r="BC59" i="1"/>
  <c r="BA59" i="1"/>
  <c r="BA43" i="1"/>
  <c r="BA40" i="1"/>
  <c r="BA37" i="1"/>
  <c r="BA46" i="1"/>
  <c r="BA52" i="1"/>
  <c r="BA49" i="1"/>
  <c r="BC43" i="1"/>
  <c r="BC40" i="1"/>
  <c r="BC37" i="1"/>
  <c r="BC46" i="1"/>
  <c r="BC52" i="1"/>
  <c r="BC49" i="1"/>
  <c r="BI59" i="1"/>
  <c r="BH59" i="1"/>
  <c r="BI56" i="1"/>
  <c r="BH56" i="1"/>
  <c r="BI52" i="1"/>
  <c r="BH52" i="1"/>
  <c r="BI49" i="1"/>
  <c r="BH49" i="1"/>
  <c r="BI46" i="1"/>
  <c r="BH46" i="1"/>
  <c r="BI43" i="1"/>
  <c r="BH43" i="1"/>
  <c r="BI40" i="1"/>
  <c r="BH40" i="1"/>
  <c r="BI37" i="1"/>
  <c r="BH37" i="1"/>
  <c r="BX52" i="1"/>
  <c r="BX49" i="1"/>
  <c r="BX46" i="1"/>
  <c r="BX43" i="1"/>
  <c r="BX40" i="1"/>
  <c r="BX37" i="1"/>
  <c r="BZ52" i="1"/>
  <c r="BZ49" i="1"/>
  <c r="BZ46" i="1"/>
  <c r="BZ43" i="1"/>
  <c r="BZ40" i="1"/>
  <c r="CF52" i="1"/>
  <c r="CE52" i="1"/>
  <c r="CF49" i="1"/>
  <c r="CE49" i="1"/>
  <c r="CF46" i="1"/>
  <c r="CE46" i="1"/>
  <c r="CF43" i="1"/>
  <c r="CE43" i="1"/>
  <c r="CF40" i="1"/>
  <c r="CE40" i="1"/>
  <c r="CF37" i="1"/>
  <c r="CE37" i="1"/>
  <c r="HH64" i="1"/>
  <c r="AK64" i="1"/>
  <c r="AL64" i="1"/>
  <c r="BA64" i="1"/>
  <c r="BC64" i="1"/>
  <c r="BH64" i="1"/>
  <c r="BI64" i="1"/>
  <c r="BX79" i="1"/>
  <c r="BZ79" i="1"/>
  <c r="BX64" i="1"/>
  <c r="BZ64" i="1"/>
  <c r="AL12" i="1"/>
  <c r="AF59" i="1"/>
  <c r="AF46" i="1"/>
  <c r="AF40" i="1"/>
  <c r="AF52" i="1"/>
  <c r="AD64" i="1"/>
  <c r="G59" i="1"/>
  <c r="G56" i="1"/>
  <c r="G52" i="1"/>
  <c r="G49" i="1"/>
  <c r="G46" i="1"/>
  <c r="G43" i="1"/>
  <c r="G40" i="1"/>
  <c r="G37" i="1"/>
  <c r="G64" i="1"/>
  <c r="AD56" i="1"/>
  <c r="AF56" i="1"/>
  <c r="AD59" i="1"/>
  <c r="AD37" i="1"/>
  <c r="AF37" i="1"/>
  <c r="AD46" i="1"/>
  <c r="AD40" i="1"/>
  <c r="AD43" i="1"/>
  <c r="AF43" i="1"/>
  <c r="AD49" i="1"/>
  <c r="AF49" i="1"/>
  <c r="AD52" i="1"/>
  <c r="HF64" i="1"/>
  <c r="HM64" i="1"/>
  <c r="IJ64" i="1"/>
  <c r="O12" i="1"/>
  <c r="O33" i="1"/>
  <c r="AF64" i="1"/>
  <c r="GI64" i="1"/>
  <c r="HN64" i="1"/>
  <c r="IK64" i="1"/>
  <c r="HM12" i="1"/>
  <c r="DB12" i="1"/>
  <c r="HF18" i="1"/>
  <c r="GI18" i="1"/>
  <c r="HM15" i="1"/>
  <c r="HH15" i="1"/>
  <c r="HH12" i="1"/>
  <c r="HF12" i="1"/>
  <c r="AB79" i="12" l="1"/>
  <c r="M20" i="12"/>
  <c r="DY80" i="1"/>
  <c r="EO80" i="1"/>
  <c r="Q20" i="12"/>
  <c r="EV80" i="1"/>
  <c r="EV81" i="1" s="1"/>
  <c r="DC80" i="1"/>
  <c r="GK80" i="1"/>
  <c r="GK81" i="1" s="1"/>
  <c r="DR80" i="1"/>
  <c r="DR81" i="1" s="1"/>
  <c r="DT80" i="1"/>
  <c r="DT81" i="1" s="1"/>
  <c r="HJ80" i="1"/>
  <c r="HN22" i="1"/>
  <c r="EW80" i="1"/>
  <c r="EW81" i="1" s="1"/>
  <c r="EQ80" i="1"/>
  <c r="EQ81" i="1" s="1"/>
  <c r="O79" i="12"/>
  <c r="DY81" i="1"/>
  <c r="DC81" i="1"/>
  <c r="EO81" i="1"/>
  <c r="I13" i="12"/>
  <c r="Q78" i="12"/>
  <c r="G20" i="12"/>
  <c r="I16" i="12"/>
  <c r="I19" i="12"/>
  <c r="AA79" i="12"/>
  <c r="X78" i="12"/>
  <c r="Y77" i="12"/>
  <c r="Y38" i="12"/>
  <c r="I10" i="12"/>
  <c r="P78" i="12"/>
  <c r="IM80" i="1"/>
  <c r="IK22" i="1"/>
  <c r="IM22" i="1"/>
  <c r="II22" i="1"/>
  <c r="IG22" i="1"/>
  <c r="M59" i="12"/>
  <c r="M62" i="12" s="1"/>
  <c r="M78" i="12" s="1"/>
  <c r="I60" i="12"/>
  <c r="V10" i="12"/>
  <c r="AE7" i="12"/>
  <c r="V19" i="12"/>
  <c r="AE17" i="12"/>
  <c r="V16" i="12"/>
  <c r="AE14" i="12"/>
  <c r="V13" i="12"/>
  <c r="AE11" i="12"/>
  <c r="H78" i="12"/>
  <c r="L78" i="12"/>
  <c r="O80" i="1"/>
  <c r="O81" i="1" s="1"/>
  <c r="G80" i="1"/>
  <c r="G81" i="1" s="1"/>
  <c r="BH80" i="1"/>
  <c r="BH81" i="1" s="1"/>
  <c r="AK80" i="1"/>
  <c r="AK81" i="1" s="1"/>
  <c r="GI80" i="1"/>
  <c r="GI81" i="1" s="1"/>
  <c r="HN80" i="1"/>
  <c r="AL80" i="1"/>
  <c r="AL81" i="1" s="1"/>
  <c r="BI80" i="1"/>
  <c r="BI81" i="1" s="1"/>
  <c r="CE80" i="1"/>
  <c r="CE81" i="1" s="1"/>
  <c r="CF80" i="1"/>
  <c r="CF81" i="1" s="1"/>
  <c r="BZ80" i="1"/>
  <c r="BZ81" i="1" s="1"/>
  <c r="BX80" i="1"/>
  <c r="BX81" i="1" s="1"/>
  <c r="CW80" i="1"/>
  <c r="CW81" i="1" s="1"/>
  <c r="CU80" i="1"/>
  <c r="CU81" i="1" s="1"/>
  <c r="DZ80" i="1"/>
  <c r="DZ81" i="1" s="1"/>
  <c r="FT80" i="1"/>
  <c r="FT81" i="1" s="1"/>
  <c r="DB80" i="1"/>
  <c r="DB81" i="1" s="1"/>
  <c r="HL80" i="1"/>
  <c r="HP80" i="1"/>
  <c r="GS80" i="1"/>
  <c r="GS81" i="1" s="1"/>
  <c r="FR80" i="1"/>
  <c r="FR81" i="1" s="1"/>
  <c r="FV80" i="1"/>
  <c r="FV81" i="1" s="1"/>
  <c r="EY80" i="1"/>
  <c r="EY81" i="1" s="1"/>
  <c r="EU80" i="1"/>
  <c r="EU81" i="1" s="1"/>
  <c r="EB80" i="1"/>
  <c r="EB81" i="1" s="1"/>
  <c r="DX80" i="1"/>
  <c r="DX81" i="1" s="1"/>
  <c r="CY80" i="1"/>
  <c r="CY81" i="1" s="1"/>
  <c r="DE80" i="1"/>
  <c r="DE81" i="1" s="1"/>
  <c r="DA80" i="1"/>
  <c r="DA81" i="1" s="1"/>
  <c r="CB80" i="1"/>
  <c r="CB81" i="1" s="1"/>
  <c r="CH80" i="1"/>
  <c r="CH81" i="1" s="1"/>
  <c r="CD80" i="1"/>
  <c r="CD81" i="1" s="1"/>
  <c r="BE80" i="1"/>
  <c r="BE81" i="1" s="1"/>
  <c r="BK80" i="1"/>
  <c r="BK81" i="1" s="1"/>
  <c r="BG80" i="1"/>
  <c r="BG81" i="1" s="1"/>
  <c r="AH80" i="1"/>
  <c r="AH81" i="1" s="1"/>
  <c r="AN80" i="1"/>
  <c r="AN81" i="1" s="1"/>
  <c r="AJ80" i="1"/>
  <c r="AJ81" i="1" s="1"/>
  <c r="I80" i="1"/>
  <c r="I81" i="1" s="1"/>
  <c r="K80" i="1"/>
  <c r="K81" i="1" s="1"/>
  <c r="Q80" i="1"/>
  <c r="Q81" i="1" s="1"/>
  <c r="M80" i="1"/>
  <c r="M81" i="1" s="1"/>
  <c r="N59" i="8"/>
  <c r="M59" i="8"/>
  <c r="N60" i="8"/>
  <c r="T60" i="8" s="1"/>
  <c r="M60" i="8"/>
  <c r="P80" i="1"/>
  <c r="P81" i="1" s="1"/>
  <c r="AM80" i="1"/>
  <c r="AM81" i="1" s="1"/>
  <c r="BJ80" i="1"/>
  <c r="BJ81" i="1" s="1"/>
  <c r="CG80" i="1"/>
  <c r="CG81" i="1" s="1"/>
  <c r="DD80" i="1"/>
  <c r="DD81" i="1" s="1"/>
  <c r="EA80" i="1"/>
  <c r="EA81" i="1" s="1"/>
  <c r="EX80" i="1"/>
  <c r="EX81" i="1" s="1"/>
  <c r="FU80" i="1"/>
  <c r="FU81" i="1" s="1"/>
  <c r="FP80" i="1"/>
  <c r="FP81" i="1" s="1"/>
  <c r="DV80" i="1"/>
  <c r="DV81" i="1" s="1"/>
  <c r="Q79" i="8"/>
  <c r="GR80" i="1"/>
  <c r="GR81" i="1" s="1"/>
  <c r="GM80" i="1"/>
  <c r="GM81" i="1" s="1"/>
  <c r="ES80" i="1"/>
  <c r="ES81" i="1" s="1"/>
  <c r="BC80" i="1"/>
  <c r="BC81" i="1" s="1"/>
  <c r="BA80" i="1"/>
  <c r="BA81" i="1" s="1"/>
  <c r="AF80" i="1"/>
  <c r="AF81" i="1" s="1"/>
  <c r="AD80" i="1"/>
  <c r="AD81" i="1" s="1"/>
  <c r="I61" i="8"/>
  <c r="T61" i="8" s="1"/>
  <c r="G58" i="8"/>
  <c r="HH80" i="1"/>
  <c r="IJ80" i="1"/>
  <c r="IE80" i="1"/>
  <c r="HL22" i="1"/>
  <c r="HP22" i="1"/>
  <c r="IL80" i="1"/>
  <c r="IG80" i="1"/>
  <c r="IL22" i="1"/>
  <c r="IL81" i="1" s="1"/>
  <c r="IE22" i="1"/>
  <c r="HM22" i="1"/>
  <c r="HO80" i="1"/>
  <c r="HM80" i="1"/>
  <c r="HO22" i="1"/>
  <c r="HF80" i="1"/>
  <c r="IC80" i="1"/>
  <c r="HJ22" i="1"/>
  <c r="HJ81" i="1" s="1"/>
  <c r="IC22" i="1"/>
  <c r="IC81" i="1" s="1"/>
  <c r="IJ22" i="1"/>
  <c r="K62" i="12"/>
  <c r="K78" i="12" s="1"/>
  <c r="Z60" i="12"/>
  <c r="U62" i="12"/>
  <c r="U78" i="12" s="1"/>
  <c r="U79" i="12" s="1"/>
  <c r="G58" i="12"/>
  <c r="AE58" i="12" s="1"/>
  <c r="Z58" i="12"/>
  <c r="Z20" i="12"/>
  <c r="Y7" i="12"/>
  <c r="Y10" i="12" s="1"/>
  <c r="C20" i="12"/>
  <c r="Y17" i="12"/>
  <c r="Y19" i="12" s="1"/>
  <c r="Y14" i="12"/>
  <c r="Y16" i="12" s="1"/>
  <c r="Y11" i="12"/>
  <c r="Y13" i="12" s="1"/>
  <c r="J62" i="12"/>
  <c r="J78" i="12" s="1"/>
  <c r="J79" i="12" s="1"/>
  <c r="AP64" i="1"/>
  <c r="D62" i="12"/>
  <c r="D78" i="12" s="1"/>
  <c r="D79" i="12" s="1"/>
  <c r="V60" i="12"/>
  <c r="V59" i="12"/>
  <c r="C62" i="12"/>
  <c r="F62" i="12"/>
  <c r="F78" i="12" s="1"/>
  <c r="F79" i="12" s="1"/>
  <c r="T19" i="12"/>
  <c r="T20" i="12"/>
  <c r="GO64" i="1"/>
  <c r="GO80" i="1" s="1"/>
  <c r="GO81" i="1" s="1"/>
  <c r="HH18" i="1"/>
  <c r="FS33" i="1"/>
  <c r="GP33" i="1"/>
  <c r="GQ64" i="1"/>
  <c r="GQ80" i="1" s="1"/>
  <c r="GQ81" i="1" s="1"/>
  <c r="H62" i="8"/>
  <c r="C62" i="8"/>
  <c r="F62" i="8"/>
  <c r="F78" i="8" s="1"/>
  <c r="F79" i="8" s="1"/>
  <c r="D62" i="8"/>
  <c r="D78" i="8" s="1"/>
  <c r="D79" i="8" s="1"/>
  <c r="G62" i="8"/>
  <c r="O62" i="8"/>
  <c r="GP21" i="1"/>
  <c r="GK21" i="1"/>
  <c r="GI21" i="1"/>
  <c r="GI15" i="1"/>
  <c r="GP12" i="1"/>
  <c r="GK12" i="1"/>
  <c r="GI12" i="1"/>
  <c r="FL21" i="1"/>
  <c r="FS18" i="1"/>
  <c r="FN18" i="1"/>
  <c r="FL18" i="1"/>
  <c r="FL15" i="1"/>
  <c r="FL12" i="1"/>
  <c r="FS12" i="1"/>
  <c r="FN12" i="1"/>
  <c r="EO21" i="1"/>
  <c r="EO15" i="1"/>
  <c r="EQ12" i="1"/>
  <c r="EO12" i="1"/>
  <c r="DR21" i="1"/>
  <c r="DY18" i="1"/>
  <c r="DR15" i="1"/>
  <c r="DY12" i="1"/>
  <c r="DT12" i="1"/>
  <c r="DR12" i="1"/>
  <c r="DB21" i="1"/>
  <c r="DB18" i="1"/>
  <c r="DB15" i="1"/>
  <c r="Z62" i="12" l="1"/>
  <c r="Z78" i="12" s="1"/>
  <c r="I20" i="12"/>
  <c r="IE81" i="1"/>
  <c r="HN81" i="1"/>
  <c r="IJ81" i="1"/>
  <c r="IG81" i="1"/>
  <c r="Z79" i="12"/>
  <c r="V62" i="12"/>
  <c r="V78" i="12" s="1"/>
  <c r="AE59" i="12"/>
  <c r="Y60" i="12"/>
  <c r="AE60" i="12"/>
  <c r="V20" i="12"/>
  <c r="K79" i="12"/>
  <c r="O78" i="8"/>
  <c r="O79" i="8" s="1"/>
  <c r="G78" i="8"/>
  <c r="H78" i="8"/>
  <c r="H79" i="8" s="1"/>
  <c r="GP80" i="1"/>
  <c r="GP81" i="1" s="1"/>
  <c r="FS80" i="1"/>
  <c r="FS81" i="1" s="1"/>
  <c r="M62" i="8"/>
  <c r="M78" i="8" s="1"/>
  <c r="M79" i="8" s="1"/>
  <c r="HP81" i="1"/>
  <c r="HL81" i="1"/>
  <c r="C78" i="8"/>
  <c r="C79" i="8" s="1"/>
  <c r="HO81" i="1"/>
  <c r="HM81" i="1"/>
  <c r="HF22" i="1"/>
  <c r="HF81" i="1" s="1"/>
  <c r="HH22" i="1"/>
  <c r="HH81" i="1" s="1"/>
  <c r="I58" i="12"/>
  <c r="I62" i="12" s="1"/>
  <c r="I78" i="12" s="1"/>
  <c r="G62" i="12"/>
  <c r="G78" i="12" s="1"/>
  <c r="C78" i="12"/>
  <c r="C79" i="12" s="1"/>
  <c r="Y59" i="12"/>
  <c r="Y20" i="12"/>
  <c r="N62" i="8"/>
  <c r="N78" i="8" s="1"/>
  <c r="T59" i="8"/>
  <c r="I62" i="8"/>
  <c r="T58" i="8"/>
  <c r="DT15" i="1"/>
  <c r="DY15" i="1"/>
  <c r="DR18" i="1"/>
  <c r="DT18" i="1"/>
  <c r="DT21" i="1"/>
  <c r="DY21" i="1"/>
  <c r="EQ15" i="1"/>
  <c r="EQ21" i="1"/>
  <c r="FN15" i="1"/>
  <c r="FS15" i="1"/>
  <c r="FN21" i="1"/>
  <c r="FS21" i="1"/>
  <c r="GK15" i="1"/>
  <c r="GP15" i="1"/>
  <c r="GP18" i="1"/>
  <c r="GK18" i="1"/>
  <c r="EQ18" i="1"/>
  <c r="EO18" i="1"/>
  <c r="CW21" i="1"/>
  <c r="CW18" i="1"/>
  <c r="CW15" i="1"/>
  <c r="CW12" i="1"/>
  <c r="CU12" i="1"/>
  <c r="BZ21" i="1"/>
  <c r="BZ18" i="1"/>
  <c r="BX21" i="1"/>
  <c r="BX18" i="1"/>
  <c r="BZ15" i="1"/>
  <c r="BX15" i="1"/>
  <c r="CE12" i="1"/>
  <c r="BZ12" i="1"/>
  <c r="BX12" i="1"/>
  <c r="BA21" i="1"/>
  <c r="BH18" i="1"/>
  <c r="BA15" i="1"/>
  <c r="BH12" i="1"/>
  <c r="BC12" i="1"/>
  <c r="BA12" i="1"/>
  <c r="AD21" i="1"/>
  <c r="AK18" i="1"/>
  <c r="AD15" i="1"/>
  <c r="AK12" i="1"/>
  <c r="AF12" i="1"/>
  <c r="AD12" i="1"/>
  <c r="G21" i="1"/>
  <c r="N18" i="1"/>
  <c r="G15" i="1"/>
  <c r="N12" i="1"/>
  <c r="G12" i="1"/>
  <c r="I12" i="1"/>
  <c r="V79" i="12" l="1"/>
  <c r="I79" i="12"/>
  <c r="Y62" i="12"/>
  <c r="Y78" i="12" s="1"/>
  <c r="Y79" i="12" s="1"/>
  <c r="N79" i="8"/>
  <c r="G79" i="8"/>
  <c r="G79" i="12"/>
  <c r="I78" i="8"/>
  <c r="I15" i="1"/>
  <c r="N15" i="1"/>
  <c r="I18" i="1"/>
  <c r="I21" i="1"/>
  <c r="N21" i="1"/>
  <c r="AK15" i="1"/>
  <c r="AK21" i="1"/>
  <c r="BA18" i="1"/>
  <c r="BC18" i="1"/>
  <c r="BC15" i="1"/>
  <c r="BH15" i="1"/>
  <c r="BC21" i="1"/>
  <c r="BH21" i="1"/>
  <c r="CU15" i="1"/>
  <c r="CU18" i="1"/>
  <c r="CU21" i="1"/>
  <c r="AF18" i="1"/>
  <c r="G18" i="1"/>
  <c r="AF15" i="1"/>
  <c r="AD18" i="1"/>
  <c r="AF21" i="1"/>
  <c r="N22" i="1" l="1"/>
  <c r="N81" i="1" s="1"/>
  <c r="I7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E80" authorId="0" shapeId="0" xr:uid="{A8D321AE-37B5-4C45-8718-78EAE12B5E02}">
      <text>
        <r>
          <rPr>
            <b/>
            <sz val="11"/>
            <color theme="1"/>
            <rFont val="Aptos Narrow"/>
            <family val="2"/>
            <scheme val="minor"/>
          </rPr>
          <t>Author:</t>
        </r>
        <r>
          <rPr>
            <sz val="11"/>
            <color theme="1"/>
            <rFont val="Aptos Narrow"/>
            <family val="2"/>
            <scheme val="minor"/>
          </rPr>
          <t xml:space="preserve">
Total System Capacity.</t>
        </r>
      </text>
    </comment>
    <comment ref="IG80" authorId="0" shapeId="0" xr:uid="{EE9224EE-E09C-4A32-82F4-70E33BF64D8B}">
      <text>
        <r>
          <rPr>
            <b/>
            <sz val="11"/>
            <color theme="1"/>
            <rFont val="Aptos Narrow"/>
            <family val="2"/>
            <scheme val="minor"/>
          </rPr>
          <t>Author:</t>
        </r>
        <r>
          <rPr>
            <sz val="11"/>
            <color theme="1"/>
            <rFont val="Aptos Narrow"/>
            <family val="2"/>
            <scheme val="minor"/>
          </rPr>
          <t xml:space="preserve">
As of June 30th,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81" authorId="0" shapeId="0" xr:uid="{673240A3-D37E-463B-9113-C784DD110387}">
      <text>
        <r>
          <rPr>
            <b/>
            <sz val="11"/>
            <color theme="1"/>
            <rFont val="Aptos Narrow"/>
            <family val="2"/>
            <scheme val="minor"/>
          </rPr>
          <t>Author:</t>
        </r>
        <r>
          <rPr>
            <sz val="11"/>
            <color theme="1"/>
            <rFont val="Aptos Narrow"/>
            <family val="2"/>
            <scheme val="minor"/>
          </rPr>
          <t xml:space="preserve">
Total System Capacity.</t>
        </r>
      </text>
    </comment>
    <comment ref="AR81" authorId="0" shapeId="0" xr:uid="{5BA554B9-8D45-4968-A9FB-33B653AD742E}">
      <text>
        <r>
          <rPr>
            <b/>
            <sz val="11"/>
            <color theme="1"/>
            <rFont val="Aptos Narrow"/>
            <family val="2"/>
            <scheme val="minor"/>
          </rPr>
          <t>Author:</t>
        </r>
        <r>
          <rPr>
            <sz val="11"/>
            <color theme="1"/>
            <rFont val="Aptos Narrow"/>
            <family val="2"/>
            <scheme val="minor"/>
          </rPr>
          <t xml:space="preserve">
Total System Capacity.</t>
        </r>
      </text>
    </comment>
    <comment ref="BO81" authorId="0" shapeId="0" xr:uid="{2723683B-1DC0-49CE-966A-389F087EEA3D}">
      <text>
        <r>
          <rPr>
            <b/>
            <sz val="11"/>
            <color theme="1"/>
            <rFont val="Aptos Narrow"/>
            <family val="2"/>
            <scheme val="minor"/>
          </rPr>
          <t>Author:</t>
        </r>
        <r>
          <rPr>
            <sz val="11"/>
            <color theme="1"/>
            <rFont val="Aptos Narrow"/>
            <family val="2"/>
            <scheme val="minor"/>
          </rPr>
          <t xml:space="preserve">
Total System Capacity.</t>
        </r>
      </text>
    </comment>
    <comment ref="CL81" authorId="0" shapeId="0" xr:uid="{18ED9646-B111-49FC-8198-C7351ED4EC49}">
      <text>
        <r>
          <rPr>
            <b/>
            <sz val="11"/>
            <color theme="1"/>
            <rFont val="Aptos Narrow"/>
            <family val="2"/>
            <scheme val="minor"/>
          </rPr>
          <t>Author:</t>
        </r>
        <r>
          <rPr>
            <sz val="11"/>
            <color theme="1"/>
            <rFont val="Aptos Narrow"/>
            <family val="2"/>
            <scheme val="minor"/>
          </rPr>
          <t xml:space="preserve">
Total System Capacity.</t>
        </r>
      </text>
    </comment>
    <comment ref="DI81" authorId="0" shapeId="0" xr:uid="{4293F25B-B500-43CA-9784-98C51B168139}">
      <text>
        <r>
          <rPr>
            <b/>
            <sz val="11"/>
            <color theme="1"/>
            <rFont val="Aptos Narrow"/>
            <family val="2"/>
            <scheme val="minor"/>
          </rPr>
          <t>Author:</t>
        </r>
        <r>
          <rPr>
            <sz val="11"/>
            <color theme="1"/>
            <rFont val="Aptos Narrow"/>
            <family val="2"/>
            <scheme val="minor"/>
          </rPr>
          <t xml:space="preserve">
Total System Capacity.</t>
        </r>
      </text>
    </comment>
    <comment ref="EF81" authorId="0" shapeId="0" xr:uid="{D1372583-0150-43C1-B1CB-E40D7B47A55E}">
      <text>
        <r>
          <rPr>
            <b/>
            <sz val="11"/>
            <color theme="1"/>
            <rFont val="Aptos Narrow"/>
            <family val="2"/>
            <scheme val="minor"/>
          </rPr>
          <t>Author:</t>
        </r>
        <r>
          <rPr>
            <sz val="11"/>
            <color theme="1"/>
            <rFont val="Aptos Narrow"/>
            <family val="2"/>
            <scheme val="minor"/>
          </rPr>
          <t xml:space="preserve">
Total System Capacity.</t>
        </r>
      </text>
    </comment>
    <comment ref="FC81" authorId="0" shapeId="0" xr:uid="{3DA4F82B-9E23-461D-8C77-9304DBF6C7B6}">
      <text>
        <r>
          <rPr>
            <b/>
            <sz val="11"/>
            <color theme="1"/>
            <rFont val="Aptos Narrow"/>
            <family val="2"/>
            <scheme val="minor"/>
          </rPr>
          <t>Author:</t>
        </r>
        <r>
          <rPr>
            <sz val="11"/>
            <color theme="1"/>
            <rFont val="Aptos Narrow"/>
            <family val="2"/>
            <scheme val="minor"/>
          </rPr>
          <t xml:space="preserve">
Total System Capacity.</t>
        </r>
      </text>
    </comment>
    <comment ref="FZ81" authorId="0" shapeId="0" xr:uid="{4C7A3594-E7A8-4DF1-A736-BD70A511CFAE}">
      <text>
        <r>
          <rPr>
            <b/>
            <sz val="11"/>
            <color theme="1"/>
            <rFont val="Aptos Narrow"/>
            <family val="2"/>
            <scheme val="minor"/>
          </rPr>
          <t>Author:</t>
        </r>
        <r>
          <rPr>
            <sz val="11"/>
            <color theme="1"/>
            <rFont val="Aptos Narrow"/>
            <family val="2"/>
            <scheme val="minor"/>
          </rPr>
          <t xml:space="preserve">
Total System Capacity.</t>
        </r>
      </text>
    </comment>
    <comment ref="GW81" authorId="0" shapeId="0" xr:uid="{E1B390C0-2676-440F-9B1A-057964B48309}">
      <text>
        <r>
          <rPr>
            <b/>
            <sz val="11"/>
            <color theme="1"/>
            <rFont val="Aptos Narrow"/>
            <family val="2"/>
            <scheme val="minor"/>
          </rPr>
          <t>Author:</t>
        </r>
        <r>
          <rPr>
            <sz val="11"/>
            <color theme="1"/>
            <rFont val="Aptos Narrow"/>
            <family val="2"/>
            <scheme val="minor"/>
          </rPr>
          <t xml:space="preserve">
Total System Capacity.</t>
        </r>
      </text>
    </comment>
    <comment ref="HT81" authorId="0" shapeId="0" xr:uid="{18A2A9C3-6EAE-42F5-B670-BCDF6977BD74}">
      <text>
        <r>
          <rPr>
            <b/>
            <sz val="11"/>
            <color theme="1"/>
            <rFont val="Aptos Narrow"/>
            <family val="2"/>
            <scheme val="minor"/>
          </rPr>
          <t>Author:</t>
        </r>
        <r>
          <rPr>
            <sz val="11"/>
            <color theme="1"/>
            <rFont val="Aptos Narrow"/>
            <family val="2"/>
            <scheme val="minor"/>
          </rPr>
          <t xml:space="preserve">
Total System Capacity.</t>
        </r>
      </text>
    </comment>
    <comment ref="IQ81" authorId="0" shapeId="0" xr:uid="{7B4259E4-360E-4019-BBA9-4110C50DF7D8}">
      <text>
        <r>
          <rPr>
            <b/>
            <sz val="11"/>
            <color theme="1"/>
            <rFont val="Aptos Narrow"/>
            <family val="2"/>
            <scheme val="minor"/>
          </rPr>
          <t>Author:</t>
        </r>
        <r>
          <rPr>
            <sz val="11"/>
            <color theme="1"/>
            <rFont val="Aptos Narrow"/>
            <family val="2"/>
            <scheme val="minor"/>
          </rPr>
          <t xml:space="preserve">
Total System Capacity.</t>
        </r>
      </text>
    </comment>
    <comment ref="JN81" authorId="0" shapeId="0" xr:uid="{96228E65-2E82-4157-BCC5-3A37F2AF260E}">
      <text>
        <r>
          <rPr>
            <b/>
            <sz val="11"/>
            <color theme="1"/>
            <rFont val="Aptos Narrow"/>
            <family val="2"/>
            <scheme val="minor"/>
          </rPr>
          <t>Author:</t>
        </r>
        <r>
          <rPr>
            <sz val="11"/>
            <color theme="1"/>
            <rFont val="Aptos Narrow"/>
            <family val="2"/>
            <scheme val="minor"/>
          </rPr>
          <t xml:space="preserve">
Total System Capacity.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E80" authorId="0" shapeId="0" xr:uid="{6C054510-AB9D-4BC1-86A1-0BFA3D98C100}">
      <text>
        <r>
          <rPr>
            <b/>
            <sz val="11"/>
            <color theme="1"/>
            <rFont val="Aptos Narrow"/>
            <family val="2"/>
            <scheme val="minor"/>
          </rPr>
          <t>Author:</t>
        </r>
        <r>
          <rPr>
            <sz val="11"/>
            <color theme="1"/>
            <rFont val="Aptos Narrow"/>
            <family val="2"/>
            <scheme val="minor"/>
          </rPr>
          <t xml:space="preserve">
Total System Capacity.</t>
        </r>
      </text>
    </comment>
    <comment ref="IG80" authorId="0" shapeId="0" xr:uid="{A87082FB-48B7-4428-AADB-AEE4789B5D7F}">
      <text>
        <r>
          <rPr>
            <b/>
            <sz val="11"/>
            <color theme="1"/>
            <rFont val="Aptos Narrow"/>
            <family val="2"/>
            <scheme val="minor"/>
          </rPr>
          <t>Author:</t>
        </r>
        <r>
          <rPr>
            <sz val="11"/>
            <color theme="1"/>
            <rFont val="Aptos Narrow"/>
            <family val="2"/>
            <scheme val="minor"/>
          </rPr>
          <t xml:space="preserve">
As of June 30th, 2025</t>
        </r>
      </text>
    </comment>
  </commentList>
</comments>
</file>

<file path=xl/sharedStrings.xml><?xml version="1.0" encoding="utf-8"?>
<sst xmlns="http://schemas.openxmlformats.org/spreadsheetml/2006/main" count="4344" uniqueCount="120">
  <si>
    <t>JULY 2024</t>
  </si>
  <si>
    <t>AUGUST 2024</t>
  </si>
  <si>
    <t>SEPTEMBER 2024</t>
  </si>
  <si>
    <t>OCTOBER 2024</t>
  </si>
  <si>
    <t>NOVEMBER 2024</t>
  </si>
  <si>
    <t>DECEMBER 2024</t>
  </si>
  <si>
    <t>JANUARY 2025</t>
  </si>
  <si>
    <t>FEBRUARY 2025</t>
  </si>
  <si>
    <t>MARCH 2025</t>
  </si>
  <si>
    <t>APRIL 2025</t>
  </si>
  <si>
    <t>MAY 2025</t>
  </si>
  <si>
    <t>JUNE 2025</t>
  </si>
  <si>
    <t>MONTH HOURS:</t>
  </si>
  <si>
    <t>PLANT</t>
  </si>
  <si>
    <t>UNIT</t>
  </si>
  <si>
    <t>AH</t>
  </si>
  <si>
    <t>SH</t>
  </si>
  <si>
    <t>RSH</t>
  </si>
  <si>
    <t>FOH</t>
  </si>
  <si>
    <t>FOF</t>
  </si>
  <si>
    <t>POH</t>
  </si>
  <si>
    <t>POF</t>
  </si>
  <si>
    <t>MOH</t>
  </si>
  <si>
    <t>MOF</t>
  </si>
  <si>
    <t>EUDH</t>
  </si>
  <si>
    <t>OA</t>
  </si>
  <si>
    <t>EAF</t>
  </si>
  <si>
    <t>EFOR</t>
  </si>
  <si>
    <t>CF</t>
  </si>
  <si>
    <t>Total Hours</t>
  </si>
  <si>
    <t>Gross Generation</t>
  </si>
  <si>
    <t>Net Capacity</t>
  </si>
  <si>
    <t>APT Capacity</t>
  </si>
  <si>
    <t>SAN</t>
  </si>
  <si>
    <t>CT 5</t>
  </si>
  <si>
    <t>JUAN</t>
  </si>
  <si>
    <t>ST 5</t>
  </si>
  <si>
    <t>CT 6</t>
  </si>
  <si>
    <t>ST 6</t>
  </si>
  <si>
    <t>TOTAL</t>
  </si>
  <si>
    <t>PALO</t>
  </si>
  <si>
    <t>SECO</t>
  </si>
  <si>
    <t>COSTA</t>
  </si>
  <si>
    <t>SUR</t>
  </si>
  <si>
    <t>AGUIRRE</t>
  </si>
  <si>
    <t>AGUIRRE CC</t>
  </si>
  <si>
    <t>V-1</t>
  </si>
  <si>
    <t>1-1</t>
  </si>
  <si>
    <t>1-2</t>
  </si>
  <si>
    <t>1-3</t>
  </si>
  <si>
    <t>1-4</t>
  </si>
  <si>
    <t>V-2</t>
  </si>
  <si>
    <t>2-1</t>
  </si>
  <si>
    <t>2-2</t>
  </si>
  <si>
    <t>2-3</t>
  </si>
  <si>
    <t>2-4</t>
  </si>
  <si>
    <t>YABUCOA</t>
  </si>
  <si>
    <t>JOBOS</t>
  </si>
  <si>
    <t>DAGUAO</t>
  </si>
  <si>
    <t>PALO SECO PW</t>
  </si>
  <si>
    <t>MP 1</t>
  </si>
  <si>
    <t>FT-8</t>
  </si>
  <si>
    <t>MP 2</t>
  </si>
  <si>
    <t>MP 3</t>
  </si>
  <si>
    <t>CAMBALACHE</t>
  </si>
  <si>
    <t>2</t>
  </si>
  <si>
    <t>3</t>
  </si>
  <si>
    <t>MAYAGUEZ</t>
  </si>
  <si>
    <t>1</t>
  </si>
  <si>
    <t>SAN JUAN TM</t>
  </si>
  <si>
    <t>TM 1</t>
  </si>
  <si>
    <t>TM 2</t>
  </si>
  <si>
    <t>TM 3</t>
  </si>
  <si>
    <t>TM 4</t>
  </si>
  <si>
    <t>TM 5</t>
  </si>
  <si>
    <t>TM 6</t>
  </si>
  <si>
    <t>TM 7</t>
  </si>
  <si>
    <t>TM 8</t>
  </si>
  <si>
    <t>TM 9</t>
  </si>
  <si>
    <t>TM 10</t>
  </si>
  <si>
    <t>PALO SECO TM</t>
  </si>
  <si>
    <t>Total Generation</t>
  </si>
  <si>
    <t>FISCAL YEAR 2024-25 HOURS:</t>
  </si>
  <si>
    <t>APT Ratio</t>
  </si>
  <si>
    <t>FOF Weighted Ratio</t>
  </si>
  <si>
    <t>POF Weighted Ratio</t>
  </si>
  <si>
    <t>MOF Weighted Ratio</t>
  </si>
  <si>
    <t>EAF Weighted Ratio</t>
  </si>
  <si>
    <t>EOF</t>
  </si>
  <si>
    <t>Total Baseloads</t>
  </si>
  <si>
    <t>TOTAL TM</t>
  </si>
  <si>
    <t>Total Peakers</t>
  </si>
  <si>
    <t>Total System</t>
  </si>
  <si>
    <t>Total Capacity</t>
  </si>
  <si>
    <t>Total w/o TMs</t>
  </si>
  <si>
    <t>Total Gen FY 24-25 =</t>
  </si>
  <si>
    <t>FOO</t>
  </si>
  <si>
    <t>Total</t>
  </si>
  <si>
    <t>KPI Acum</t>
  </si>
  <si>
    <t>Baseloads Net Capacity</t>
  </si>
  <si>
    <t>Peakers Net Capacity</t>
  </si>
  <si>
    <t>TM Net Capacity</t>
  </si>
  <si>
    <t>Peakers &amp; TM Net Capacity</t>
  </si>
  <si>
    <t>Current Capacity</t>
  </si>
  <si>
    <t>Declared Values</t>
  </si>
  <si>
    <t>Additional Available MW</t>
  </si>
  <si>
    <t>FO</t>
  </si>
  <si>
    <t>Work in progress</t>
  </si>
  <si>
    <t>OH</t>
  </si>
  <si>
    <t>Needs APT</t>
  </si>
  <si>
    <t>AH Baskets</t>
  </si>
  <si>
    <t>PO</t>
  </si>
  <si>
    <t>Out of service</t>
  </si>
  <si>
    <t>In service</t>
  </si>
  <si>
    <t>Waiting on materials</t>
  </si>
  <si>
    <t>OMC</t>
  </si>
  <si>
    <t>FOH-OMC</t>
  </si>
  <si>
    <t>Out of Management Control</t>
  </si>
  <si>
    <t>OMC hours =</t>
  </si>
  <si>
    <t>Period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</si>
</sst>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_);_(* \(#,##0\);_(* &quot;-&quot;??_);_(@_)"/>
    <numFmt numFmtId="166" formatCode="0.0"/>
    <numFmt numFmtId="167" formatCode="0.00_)"/>
    <numFmt numFmtId="168" formatCode="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theme="1"/>
      <name val="Arial"/>
      <family val="2"/>
    </font>
    <font>
      <sz val="11"/>
      <color rgb="FF242424"/>
      <name val="Arial"/>
      <family val="2"/>
    </font>
    <font>
      <b/>
      <sz val="11"/>
      <color theme="1"/>
      <name val="Arial"/>
      <family val="2"/>
    </font>
    <font>
      <b/>
      <sz val="11"/>
      <name val="Arial"/>
      <family val="2"/>
    </font>
    <font>
      <sz val="11"/>
      <name val="Arial"/>
      <family val="2"/>
    </font>
    <font>
      <sz val="11"/>
      <color rgb="FF000000"/>
      <name val="Aptos Narrow"/>
      <family val="2"/>
    </font>
    <font>
      <sz val="11"/>
      <color rgb="FF000000"/>
      <name val="Arial"/>
      <family val="2"/>
    </font>
    <font>
      <sz val="10"/>
      <color theme="1"/>
      <name val="Arial"/>
      <family val="2"/>
    </font>
    <font>
      <b/>
      <sz val="10"/>
      <color theme="1"/>
      <name val="Arial"/>
      <family val="2"/>
    </font>
    <font>
      <b/>
      <sz val="10"/>
      <color theme="0"/>
      <name val="Arial"/>
      <family val="2"/>
    </font>
    <font>
      <b/>
      <sz val="11"/>
      <color theme="0"/>
      <name val="Arial"/>
      <family val="2"/>
    </font>
    <font>
      <b/>
      <sz val="11"/>
      <color rgb="FF242424"/>
      <name val="Arial"/>
      <family val="2"/>
    </font>
    <font>
      <sz val="11"/>
      <color theme="1"/>
      <name val="Arial"/>
      <family val="2"/>
    </font>
    <font>
      <sz val="11"/>
      <color rgb="FF242424"/>
      <name val="Arial"/>
      <family val="2"/>
    </font>
    <font>
      <b/>
      <sz val="11"/>
      <color theme="1"/>
      <name val="Arial"/>
      <family val="2"/>
    </font>
    <font>
      <b/>
      <sz val="11"/>
      <color rgb="FF24242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s>
  <borders count="7">
    <border>
      <left/>
      <right/>
      <top/>
      <bottom/>
      <diagonal/>
    </border>
    <border>
      <left/>
      <right/>
      <top style="thin">
        <color indexed="64"/>
      </top>
      <bottom style="medium">
        <color indexed="64"/>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3">
    <xf numFmtId="0" fontId="0" fillId="0" borderId="0" xfId="0"/>
    <xf numFmtId="0" fontId="2" fillId="0" borderId="0" xfId="0" applyFont="1"/>
    <xf numFmtId="0" fontId="2" fillId="0" borderId="0" xfId="0" applyFont="1" applyAlignment="1">
      <alignment horizontal="center" vertical="center" wrapText="1"/>
    </xf>
    <xf numFmtId="2"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vertical="center"/>
    </xf>
    <xf numFmtId="2" fontId="4" fillId="2" borderId="0" xfId="0" applyNumberFormat="1" applyFont="1" applyFill="1" applyAlignment="1">
      <alignment horizontal="center" vertical="center"/>
    </xf>
    <xf numFmtId="2" fontId="4" fillId="0" borderId="0" xfId="0" applyNumberFormat="1" applyFont="1" applyAlignment="1">
      <alignment horizontal="center" vertical="center"/>
    </xf>
    <xf numFmtId="2" fontId="5"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64" fontId="7" fillId="0" borderId="0" xfId="1" applyNumberFormat="1" applyFont="1" applyAlignment="1">
      <alignment horizontal="center" vertical="center" wrapText="1"/>
    </xf>
    <xf numFmtId="2" fontId="7" fillId="0" borderId="0" xfId="0" applyNumberFormat="1" applyFont="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4" fillId="2" borderId="0" xfId="0" applyFont="1" applyFill="1" applyAlignment="1">
      <alignment horizontal="center" vertical="center"/>
    </xf>
    <xf numFmtId="1" fontId="4"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165" fontId="4" fillId="2" borderId="0" xfId="1" applyNumberFormat="1" applyFont="1" applyFill="1" applyAlignment="1">
      <alignment horizontal="center" vertical="center"/>
    </xf>
    <xf numFmtId="1" fontId="8" fillId="2" borderId="0" xfId="0" applyNumberFormat="1" applyFont="1" applyFill="1" applyAlignment="1" applyProtection="1">
      <alignment horizontal="center" vertical="center"/>
      <protection locked="0"/>
    </xf>
    <xf numFmtId="0" fontId="7" fillId="2" borderId="1" xfId="0" applyFont="1" applyFill="1" applyBorder="1" applyAlignment="1">
      <alignment horizontal="center" vertical="center"/>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165" fontId="4" fillId="2" borderId="1" xfId="1" applyNumberFormat="1" applyFont="1" applyFill="1" applyBorder="1" applyAlignment="1">
      <alignment horizontal="center" vertical="center"/>
    </xf>
    <xf numFmtId="1" fontId="4" fillId="0" borderId="0" xfId="0" applyNumberFormat="1" applyFont="1" applyAlignment="1">
      <alignment horizontal="center" vertical="center"/>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165" fontId="4" fillId="2" borderId="2" xfId="1" applyNumberFormat="1" applyFont="1" applyFill="1" applyBorder="1" applyAlignment="1">
      <alignment horizontal="center" vertical="center"/>
    </xf>
    <xf numFmtId="165" fontId="4" fillId="2" borderId="2"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2" fontId="5" fillId="0" borderId="0" xfId="0" applyNumberFormat="1" applyFont="1" applyAlignment="1">
      <alignment horizontal="center" vertical="center"/>
    </xf>
    <xf numFmtId="165" fontId="4" fillId="0" borderId="0" xfId="1" applyNumberFormat="1" applyFont="1" applyAlignment="1">
      <alignment horizontal="center" vertical="center"/>
    </xf>
    <xf numFmtId="1" fontId="8" fillId="0" borderId="0" xfId="0" applyNumberFormat="1" applyFont="1" applyAlignment="1" applyProtection="1">
      <alignment horizontal="center" vertical="center"/>
      <protection locked="0"/>
    </xf>
    <xf numFmtId="2" fontId="8" fillId="0" borderId="0" xfId="0" applyNumberFormat="1" applyFont="1" applyAlignment="1">
      <alignment horizontal="center" vertical="center"/>
    </xf>
    <xf numFmtId="165" fontId="8" fillId="0" borderId="0" xfId="1" applyNumberFormat="1" applyFont="1" applyAlignment="1">
      <alignment horizontal="center" vertical="center" wrapText="1"/>
    </xf>
    <xf numFmtId="0" fontId="4" fillId="0" borderId="0" xfId="1" applyNumberFormat="1" applyFont="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2"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0" fontId="7" fillId="0" borderId="2" xfId="0" applyFont="1" applyBorder="1" applyAlignment="1">
      <alignment horizontal="center" vertical="center"/>
    </xf>
    <xf numFmtId="165" fontId="4"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165" fontId="4" fillId="0" borderId="2" xfId="1" applyNumberFormat="1" applyFont="1" applyBorder="1" applyAlignment="1">
      <alignment horizontal="center" vertical="center"/>
    </xf>
    <xf numFmtId="165" fontId="8" fillId="2" borderId="0" xfId="1" applyNumberFormat="1" applyFont="1" applyFill="1" applyAlignment="1">
      <alignment horizontal="center" vertical="center" wrapText="1"/>
    </xf>
    <xf numFmtId="49" fontId="6" fillId="2" borderId="2" xfId="0" applyNumberFormat="1" applyFont="1" applyFill="1" applyBorder="1" applyAlignment="1">
      <alignment horizontal="center" vertical="center"/>
    </xf>
    <xf numFmtId="2" fontId="5" fillId="2" borderId="2"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165" fontId="8" fillId="2" borderId="2" xfId="1" applyNumberFormat="1" applyFont="1" applyFill="1" applyBorder="1" applyAlignment="1">
      <alignment horizontal="center" vertical="center" wrapText="1"/>
    </xf>
    <xf numFmtId="0" fontId="8" fillId="2" borderId="2" xfId="0" applyFont="1" applyFill="1" applyBorder="1" applyAlignment="1">
      <alignment horizontal="center" vertical="center"/>
    </xf>
    <xf numFmtId="165" fontId="4" fillId="0" borderId="1" xfId="1" applyNumberFormat="1" applyFont="1" applyBorder="1" applyAlignment="1">
      <alignment horizontal="center" vertical="center"/>
    </xf>
    <xf numFmtId="0" fontId="6" fillId="2" borderId="0" xfId="0" applyFont="1" applyFill="1" applyAlignment="1">
      <alignment horizontal="center" vertical="center"/>
    </xf>
    <xf numFmtId="165" fontId="4" fillId="2" borderId="0" xfId="0" applyNumberFormat="1" applyFont="1" applyFill="1" applyAlignment="1">
      <alignment horizontal="center" vertical="center"/>
    </xf>
    <xf numFmtId="165" fontId="8" fillId="2" borderId="0" xfId="1" applyNumberFormat="1" applyFont="1" applyFill="1" applyAlignment="1" applyProtection="1">
      <alignment horizontal="right" vertical="center"/>
      <protection locked="0"/>
    </xf>
    <xf numFmtId="49" fontId="4" fillId="2" borderId="0" xfId="0" applyNumberFormat="1" applyFont="1" applyFill="1" applyAlignment="1">
      <alignment horizontal="center" vertical="center"/>
    </xf>
    <xf numFmtId="2" fontId="8" fillId="2" borderId="0" xfId="0" applyNumberFormat="1" applyFont="1" applyFill="1" applyAlignment="1" applyProtection="1">
      <alignment horizontal="center" vertical="center"/>
      <protection locked="0"/>
    </xf>
    <xf numFmtId="2" fontId="8" fillId="2" borderId="0" xfId="0" applyNumberFormat="1" applyFont="1" applyFill="1" applyAlignment="1">
      <alignment horizontal="center" vertical="center"/>
    </xf>
    <xf numFmtId="165" fontId="8" fillId="2" borderId="0" xfId="1" applyNumberFormat="1" applyFont="1" applyFill="1" applyBorder="1" applyAlignment="1" applyProtection="1">
      <alignment horizontal="right" vertical="center"/>
      <protection locked="0"/>
    </xf>
    <xf numFmtId="49" fontId="6" fillId="2" borderId="1" xfId="0" applyNumberFormat="1" applyFont="1" applyFill="1" applyBorder="1" applyAlignment="1">
      <alignment horizontal="center" vertical="center"/>
    </xf>
    <xf numFmtId="49" fontId="4" fillId="0" borderId="0" xfId="0" applyNumberFormat="1" applyFont="1" applyAlignment="1">
      <alignment horizontal="center" vertical="center"/>
    </xf>
    <xf numFmtId="43" fontId="4" fillId="0" borderId="0" xfId="1" applyFont="1" applyAlignment="1">
      <alignment horizontal="center" vertical="center"/>
    </xf>
    <xf numFmtId="43" fontId="4" fillId="0" borderId="2" xfId="1" applyFont="1" applyBorder="1" applyAlignment="1">
      <alignment horizontal="center" vertical="center"/>
    </xf>
    <xf numFmtId="49" fontId="6"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3" borderId="1" xfId="0" applyFont="1" applyFill="1" applyBorder="1" applyAlignment="1">
      <alignment horizontal="center" vertical="center"/>
    </xf>
    <xf numFmtId="43" fontId="4" fillId="2" borderId="0" xfId="1" applyFont="1" applyFill="1" applyAlignment="1">
      <alignment horizontal="center" vertical="center"/>
    </xf>
    <xf numFmtId="165" fontId="4" fillId="2" borderId="1"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8" fillId="0" borderId="0" xfId="0" applyFont="1" applyAlignment="1">
      <alignment horizontal="center"/>
    </xf>
    <xf numFmtId="165" fontId="4" fillId="0" borderId="0" xfId="0" applyNumberFormat="1" applyFont="1" applyAlignment="1">
      <alignment horizontal="center" vertical="center"/>
    </xf>
    <xf numFmtId="4" fontId="4" fillId="0" borderId="0" xfId="0" applyNumberFormat="1" applyFont="1" applyAlignment="1">
      <alignment horizontal="center" vertical="center"/>
    </xf>
    <xf numFmtId="43" fontId="4" fillId="0" borderId="1" xfId="1" applyFont="1" applyBorder="1" applyAlignment="1">
      <alignment horizontal="center" vertical="center"/>
    </xf>
    <xf numFmtId="4" fontId="4" fillId="0" borderId="2" xfId="0" applyNumberFormat="1" applyFont="1" applyBorder="1" applyAlignment="1">
      <alignment horizontal="center" vertical="center"/>
    </xf>
    <xf numFmtId="0" fontId="8" fillId="2" borderId="0" xfId="0" applyFont="1" applyFill="1" applyAlignment="1">
      <alignment horizontal="center"/>
    </xf>
    <xf numFmtId="4" fontId="4" fillId="2" borderId="0" xfId="0" applyNumberFormat="1" applyFont="1" applyFill="1" applyAlignment="1">
      <alignment horizontal="center" vertical="center"/>
    </xf>
    <xf numFmtId="4" fontId="4" fillId="2" borderId="2" xfId="0" applyNumberFormat="1" applyFont="1" applyFill="1" applyBorder="1" applyAlignment="1">
      <alignment horizontal="center" vertical="center"/>
    </xf>
    <xf numFmtId="43" fontId="4" fillId="0" borderId="0" xfId="0" applyNumberFormat="1" applyFont="1" applyAlignment="1">
      <alignment horizontal="center" vertical="center"/>
    </xf>
    <xf numFmtId="43" fontId="4"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6" fillId="0" borderId="2" xfId="0" applyFont="1" applyBorder="1" applyAlignment="1">
      <alignment horizontal="center" vertical="center"/>
    </xf>
    <xf numFmtId="4" fontId="8" fillId="2" borderId="0" xfId="0" applyNumberFormat="1" applyFont="1" applyFill="1" applyAlignment="1">
      <alignment horizontal="center" vertical="center"/>
    </xf>
    <xf numFmtId="1" fontId="5" fillId="2" borderId="1" xfId="0" applyNumberFormat="1" applyFont="1" applyFill="1" applyBorder="1" applyAlignment="1">
      <alignment horizontal="center" vertical="center"/>
    </xf>
    <xf numFmtId="43" fontId="4" fillId="2" borderId="1" xfId="1" applyFont="1" applyFill="1" applyBorder="1" applyAlignment="1">
      <alignment horizontal="center" vertical="center"/>
    </xf>
    <xf numFmtId="4" fontId="8" fillId="2" borderId="2"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2" fontId="4" fillId="0" borderId="0" xfId="0" applyNumberFormat="1" applyFont="1" applyAlignment="1">
      <alignment vertical="center" wrapText="1"/>
    </xf>
    <xf numFmtId="4" fontId="4" fillId="0" borderId="0" xfId="0" applyNumberFormat="1" applyFont="1" applyAlignment="1">
      <alignment vertical="center"/>
    </xf>
    <xf numFmtId="0" fontId="10" fillId="2" borderId="0" xfId="0" applyFont="1" applyFill="1" applyAlignment="1">
      <alignment horizontal="center" vertical="center"/>
    </xf>
    <xf numFmtId="3" fontId="4" fillId="0" borderId="0" xfId="0" applyNumberFormat="1" applyFont="1" applyAlignment="1">
      <alignment vertical="center"/>
    </xf>
    <xf numFmtId="43" fontId="4" fillId="2" borderId="0" xfId="0" applyNumberFormat="1" applyFont="1" applyFill="1" applyAlignment="1">
      <alignment vertical="center" wrapText="1"/>
    </xf>
    <xf numFmtId="2"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2" fontId="4" fillId="2" borderId="0" xfId="0" applyNumberFormat="1" applyFont="1" applyFill="1" applyAlignment="1">
      <alignment horizontal="center" vertical="center" wrapText="1"/>
    </xf>
    <xf numFmtId="166" fontId="4" fillId="2" borderId="0" xfId="0" applyNumberFormat="1" applyFont="1" applyFill="1" applyAlignment="1">
      <alignment horizontal="center" vertical="center" wrapText="1"/>
    </xf>
    <xf numFmtId="1" fontId="4" fillId="2" borderId="0" xfId="0" applyNumberFormat="1" applyFont="1" applyFill="1" applyAlignment="1">
      <alignment horizontal="center" vertical="center" wrapText="1"/>
    </xf>
    <xf numFmtId="43" fontId="4" fillId="0" borderId="0" xfId="0" applyNumberFormat="1" applyFont="1" applyAlignment="1">
      <alignment horizontal="center" vertical="center" wrapText="1"/>
    </xf>
    <xf numFmtId="43" fontId="4" fillId="2" borderId="0" xfId="0" applyNumberFormat="1" applyFont="1" applyFill="1" applyAlignment="1">
      <alignment horizontal="center" vertical="center"/>
    </xf>
    <xf numFmtId="43" fontId="4" fillId="2" borderId="2" xfId="0" applyNumberFormat="1" applyFont="1" applyFill="1" applyBorder="1" applyAlignment="1">
      <alignment horizontal="center" vertical="center"/>
    </xf>
    <xf numFmtId="2" fontId="4" fillId="2" borderId="0" xfId="0" applyNumberFormat="1" applyFont="1" applyFill="1" applyAlignment="1">
      <alignment vertical="center" wrapText="1"/>
    </xf>
    <xf numFmtId="43" fontId="4" fillId="2" borderId="0" xfId="1" applyFont="1" applyFill="1" applyBorder="1" applyAlignment="1">
      <alignment vertical="center" wrapText="1"/>
    </xf>
    <xf numFmtId="3" fontId="10" fillId="2" borderId="0" xfId="0" applyNumberFormat="1" applyFont="1" applyFill="1" applyAlignment="1">
      <alignment horizontal="right" vertical="center"/>
    </xf>
    <xf numFmtId="0" fontId="9" fillId="2" borderId="0" xfId="0" applyFont="1" applyFill="1" applyAlignment="1">
      <alignment horizontal="right" vertical="center"/>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xf>
    <xf numFmtId="0" fontId="8" fillId="0" borderId="2" xfId="0" applyFont="1" applyBorder="1" applyAlignment="1">
      <alignment horizontal="center" vertical="center"/>
    </xf>
    <xf numFmtId="0" fontId="9" fillId="2" borderId="0" xfId="0" applyFont="1" applyFill="1" applyAlignment="1">
      <alignment horizontal="center" vertical="center"/>
    </xf>
    <xf numFmtId="167" fontId="8" fillId="2" borderId="0" xfId="0" applyNumberFormat="1" applyFont="1" applyFill="1" applyAlignment="1">
      <alignment horizontal="center"/>
    </xf>
    <xf numFmtId="0" fontId="2" fillId="0" borderId="0" xfId="0" applyFont="1" applyAlignment="1">
      <alignment vertical="center" wrapText="1"/>
    </xf>
    <xf numFmtId="0" fontId="6" fillId="0" borderId="4" xfId="0" applyFont="1" applyBorder="1" applyAlignment="1">
      <alignment horizontal="center" vertical="center"/>
    </xf>
    <xf numFmtId="43" fontId="4" fillId="0" borderId="0" xfId="1" applyFont="1" applyAlignment="1">
      <alignment vertical="center"/>
    </xf>
    <xf numFmtId="43" fontId="4" fillId="0" borderId="2" xfId="0" applyNumberFormat="1" applyFont="1" applyBorder="1" applyAlignment="1">
      <alignment vertical="center"/>
    </xf>
    <xf numFmtId="43" fontId="4" fillId="0" borderId="0" xfId="0" applyNumberFormat="1" applyFont="1" applyAlignment="1">
      <alignment vertical="center"/>
    </xf>
    <xf numFmtId="1" fontId="4"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1" fontId="4" fillId="2" borderId="0" xfId="1" applyNumberFormat="1" applyFont="1" applyFill="1" applyBorder="1" applyAlignment="1">
      <alignment horizontal="center" vertical="center" wrapText="1"/>
    </xf>
    <xf numFmtId="0" fontId="2" fillId="0" borderId="0" xfId="0" applyFont="1" applyAlignment="1">
      <alignment wrapText="1"/>
    </xf>
    <xf numFmtId="10" fontId="4" fillId="0" borderId="0" xfId="0" applyNumberFormat="1" applyFont="1" applyAlignment="1">
      <alignment horizontal="center" vertical="center"/>
    </xf>
    <xf numFmtId="9" fontId="4" fillId="0" borderId="0" xfId="0" applyNumberFormat="1" applyFont="1" applyAlignment="1">
      <alignment horizontal="center" vertical="center"/>
    </xf>
    <xf numFmtId="43" fontId="6" fillId="0" borderId="0" xfId="0" applyNumberFormat="1" applyFont="1" applyAlignment="1">
      <alignment vertical="center"/>
    </xf>
    <xf numFmtId="0" fontId="4" fillId="0" borderId="0" xfId="0" applyFont="1" applyAlignment="1">
      <alignment horizontal="center" vertical="center" wrapText="1"/>
    </xf>
    <xf numFmtId="43" fontId="6" fillId="0" borderId="0" xfId="0" applyNumberFormat="1" applyFont="1" applyAlignment="1">
      <alignment horizontal="center" vertical="center"/>
    </xf>
    <xf numFmtId="43" fontId="0" fillId="0" borderId="0" xfId="0" applyNumberFormat="1"/>
    <xf numFmtId="1" fontId="0" fillId="0" borderId="0" xfId="0" applyNumberFormat="1" applyAlignment="1">
      <alignment horizontal="center" vertical="center"/>
    </xf>
    <xf numFmtId="0" fontId="7" fillId="0" borderId="4" xfId="0" applyFont="1" applyBorder="1" applyAlignment="1">
      <alignment horizontal="center" vertical="center" wrapText="1"/>
    </xf>
    <xf numFmtId="0" fontId="6" fillId="0" borderId="0" xfId="0" applyFont="1" applyAlignment="1">
      <alignment horizontal="center" vertical="center"/>
    </xf>
    <xf numFmtId="165" fontId="4" fillId="0" borderId="0" xfId="1" applyNumberFormat="1" applyFont="1" applyBorder="1" applyAlignment="1">
      <alignment horizontal="center" vertical="center"/>
    </xf>
    <xf numFmtId="165" fontId="4" fillId="0" borderId="0" xfId="0" applyNumberFormat="1" applyFont="1" applyAlignment="1">
      <alignment vertical="center"/>
    </xf>
    <xf numFmtId="165" fontId="4" fillId="5" borderId="0" xfId="0" applyNumberFormat="1" applyFont="1" applyFill="1" applyAlignment="1">
      <alignment horizontal="center" vertical="center"/>
    </xf>
    <xf numFmtId="10" fontId="6" fillId="0" borderId="0" xfId="0" applyNumberFormat="1" applyFont="1" applyAlignment="1">
      <alignment horizontal="center" vertical="center"/>
    </xf>
    <xf numFmtId="0" fontId="6" fillId="0" borderId="6" xfId="0" applyFont="1" applyBorder="1" applyAlignment="1">
      <alignment horizontal="center" vertical="center"/>
    </xf>
    <xf numFmtId="165" fontId="6" fillId="0" borderId="2" xfId="0" applyNumberFormat="1" applyFont="1" applyBorder="1" applyAlignment="1">
      <alignment horizontal="center" vertical="center"/>
    </xf>
    <xf numFmtId="0" fontId="6" fillId="0" borderId="0" xfId="0" applyFont="1" applyAlignment="1">
      <alignment horizontal="left" vertical="center" wrapText="1"/>
    </xf>
    <xf numFmtId="10" fontId="4" fillId="0" borderId="2" xfId="0" applyNumberFormat="1" applyFont="1" applyBorder="1" applyAlignment="1">
      <alignment horizontal="center" vertical="center"/>
    </xf>
    <xf numFmtId="0" fontId="0" fillId="0" borderId="2" xfId="0" applyBorder="1"/>
    <xf numFmtId="43" fontId="0" fillId="0" borderId="2" xfId="0" applyNumberFormat="1" applyBorder="1"/>
    <xf numFmtId="0" fontId="0" fillId="0" borderId="0" xfId="0" applyAlignment="1">
      <alignment horizontal="left" vertical="center"/>
    </xf>
    <xf numFmtId="0" fontId="0" fillId="2" borderId="0" xfId="0" applyFill="1"/>
    <xf numFmtId="43" fontId="2" fillId="2" borderId="0" xfId="0" applyNumberFormat="1" applyFont="1" applyFill="1"/>
    <xf numFmtId="0" fontId="2" fillId="2" borderId="0" xfId="0" applyFont="1" applyFill="1"/>
    <xf numFmtId="0" fontId="0" fillId="0" borderId="6" xfId="0" applyBorder="1"/>
    <xf numFmtId="9" fontId="4" fillId="2" borderId="2"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9" fontId="4" fillId="0" borderId="1" xfId="0" applyNumberFormat="1" applyFont="1" applyBorder="1" applyAlignment="1">
      <alignment horizontal="center" vertical="center"/>
    </xf>
    <xf numFmtId="9" fontId="4" fillId="0" borderId="2" xfId="0" applyNumberFormat="1" applyFont="1" applyBorder="1" applyAlignment="1">
      <alignment horizontal="center" vertical="center"/>
    </xf>
    <xf numFmtId="9" fontId="5" fillId="0" borderId="1" xfId="0" applyNumberFormat="1" applyFont="1" applyBorder="1" applyAlignment="1">
      <alignment horizontal="center" vertical="center"/>
    </xf>
    <xf numFmtId="9" fontId="6" fillId="0" borderId="0" xfId="0" applyNumberFormat="1" applyFont="1" applyAlignment="1">
      <alignment horizontal="center" vertical="center"/>
    </xf>
    <xf numFmtId="1" fontId="6" fillId="0" borderId="0" xfId="0" applyNumberFormat="1" applyFont="1" applyAlignment="1">
      <alignment horizontal="center" vertical="center"/>
    </xf>
    <xf numFmtId="2" fontId="6" fillId="0" borderId="0" xfId="0" applyNumberFormat="1" applyFont="1" applyAlignment="1">
      <alignment horizontal="center" vertical="center"/>
    </xf>
    <xf numFmtId="43" fontId="4" fillId="0" borderId="0" xfId="1" applyFont="1" applyFill="1" applyAlignment="1">
      <alignment horizontal="center" vertical="center"/>
    </xf>
    <xf numFmtId="165" fontId="4" fillId="0" borderId="0" xfId="1" applyNumberFormat="1" applyFont="1" applyFill="1" applyAlignment="1">
      <alignment horizontal="center" vertical="center"/>
    </xf>
    <xf numFmtId="43" fontId="4" fillId="0" borderId="2" xfId="1" applyFont="1" applyFill="1" applyBorder="1" applyAlignment="1">
      <alignment horizontal="center" vertical="center"/>
    </xf>
    <xf numFmtId="165" fontId="4" fillId="0" borderId="2" xfId="1" applyNumberFormat="1" applyFont="1" applyFill="1" applyBorder="1" applyAlignment="1">
      <alignment horizontal="center" vertical="center"/>
    </xf>
    <xf numFmtId="167" fontId="8" fillId="0" borderId="0" xfId="0" applyNumberFormat="1" applyFont="1" applyAlignment="1">
      <alignment horizontal="center"/>
    </xf>
    <xf numFmtId="43" fontId="4" fillId="0" borderId="0" xfId="1" applyFont="1" applyFill="1" applyBorder="1" applyAlignment="1">
      <alignment vertical="center" wrapText="1"/>
    </xf>
    <xf numFmtId="4" fontId="8" fillId="0" borderId="0" xfId="0" applyNumberFormat="1" applyFont="1" applyAlignment="1">
      <alignment horizontal="center" vertical="center"/>
    </xf>
    <xf numFmtId="1" fontId="4" fillId="0" borderId="0" xfId="1"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3" fontId="4" fillId="0" borderId="1" xfId="1" applyFont="1" applyFill="1" applyBorder="1" applyAlignment="1">
      <alignment horizontal="center" vertical="center"/>
    </xf>
    <xf numFmtId="4" fontId="8" fillId="0" borderId="2" xfId="0" applyNumberFormat="1" applyFont="1" applyBorder="1" applyAlignment="1">
      <alignment horizontal="center" vertical="center"/>
    </xf>
    <xf numFmtId="43" fontId="4" fillId="0" borderId="1" xfId="0" applyNumberFormat="1" applyFont="1" applyBorder="1" applyAlignment="1">
      <alignment horizontal="center" vertical="center"/>
    </xf>
    <xf numFmtId="165" fontId="8" fillId="0" borderId="0" xfId="1" applyNumberFormat="1" applyFont="1" applyFill="1" applyAlignment="1" applyProtection="1">
      <alignment horizontal="right" vertical="center"/>
      <protection locked="0"/>
    </xf>
    <xf numFmtId="2" fontId="8" fillId="0" borderId="0" xfId="0" applyNumberFormat="1" applyFont="1" applyAlignment="1" applyProtection="1">
      <alignment horizontal="center" vertical="center"/>
      <protection locked="0"/>
    </xf>
    <xf numFmtId="165" fontId="8" fillId="0" borderId="0" xfId="1" applyNumberFormat="1" applyFont="1" applyFill="1" applyBorder="1" applyAlignment="1" applyProtection="1">
      <alignment horizontal="right" vertical="center"/>
      <protection locked="0"/>
    </xf>
    <xf numFmtId="165" fontId="4" fillId="0" borderId="1" xfId="1" applyNumberFormat="1" applyFont="1" applyFill="1" applyBorder="1" applyAlignment="1">
      <alignment horizontal="center" vertical="center"/>
    </xf>
    <xf numFmtId="43" fontId="4" fillId="0" borderId="0" xfId="0" applyNumberFormat="1" applyFont="1" applyAlignment="1">
      <alignment vertical="center" wrapText="1"/>
    </xf>
    <xf numFmtId="165" fontId="8" fillId="0" borderId="0" xfId="1" applyNumberFormat="1" applyFont="1" applyFill="1" applyAlignment="1">
      <alignment horizontal="center" vertical="center" wrapText="1"/>
    </xf>
    <xf numFmtId="165" fontId="8" fillId="0" borderId="2" xfId="1"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3" fontId="10" fillId="0" borderId="0" xfId="0" applyNumberFormat="1" applyFont="1" applyAlignment="1">
      <alignment horizontal="right" vertical="center"/>
    </xf>
    <xf numFmtId="3" fontId="4" fillId="0" borderId="2" xfId="0" applyNumberFormat="1" applyFont="1" applyBorder="1" applyAlignment="1">
      <alignment horizontal="center" vertical="center"/>
    </xf>
    <xf numFmtId="2" fontId="15" fillId="0" borderId="0" xfId="0" applyNumberFormat="1" applyFont="1" applyAlignment="1">
      <alignment horizontal="center" vertical="center"/>
    </xf>
    <xf numFmtId="165" fontId="6" fillId="0" borderId="0" xfId="0" applyNumberFormat="1" applyFont="1" applyAlignment="1">
      <alignment horizontal="center" vertical="center"/>
    </xf>
    <xf numFmtId="9" fontId="15" fillId="0" borderId="0" xfId="0" applyNumberFormat="1" applyFont="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9" fontId="6"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165" fontId="6" fillId="0" borderId="2" xfId="1" applyNumberFormat="1" applyFont="1" applyFill="1" applyBorder="1" applyAlignment="1">
      <alignment horizontal="center" vertical="center"/>
    </xf>
    <xf numFmtId="165" fontId="6" fillId="0" borderId="2" xfId="1" applyNumberFormat="1" applyFont="1" applyBorder="1" applyAlignment="1">
      <alignment horizontal="center" vertical="center"/>
    </xf>
    <xf numFmtId="43" fontId="6" fillId="0" borderId="2" xfId="1" applyFont="1" applyFill="1" applyBorder="1" applyAlignment="1">
      <alignment horizontal="center" vertical="center"/>
    </xf>
    <xf numFmtId="4" fontId="6" fillId="0" borderId="2" xfId="0" applyNumberFormat="1" applyFont="1" applyBorder="1" applyAlignment="1">
      <alignment horizontal="center" vertical="center"/>
    </xf>
    <xf numFmtId="43" fontId="6" fillId="0" borderId="2" xfId="1" applyFont="1" applyBorder="1" applyAlignment="1">
      <alignment horizontal="center" vertical="center"/>
    </xf>
    <xf numFmtId="43" fontId="6" fillId="0" borderId="1" xfId="0" applyNumberFormat="1" applyFont="1" applyBorder="1" applyAlignment="1">
      <alignment horizontal="center" vertical="center"/>
    </xf>
    <xf numFmtId="43" fontId="6" fillId="0" borderId="2" xfId="0" applyNumberFormat="1" applyFont="1" applyBorder="1" applyAlignment="1">
      <alignment horizontal="center" vertical="center"/>
    </xf>
    <xf numFmtId="0" fontId="7" fillId="0" borderId="0" xfId="0" applyFont="1"/>
    <xf numFmtId="166" fontId="4" fillId="0" borderId="0" xfId="0" applyNumberFormat="1" applyFont="1" applyAlignment="1">
      <alignment horizontal="center" vertical="center"/>
    </xf>
    <xf numFmtId="165" fontId="4" fillId="0" borderId="0" xfId="1" applyNumberFormat="1" applyFont="1" applyFill="1" applyAlignment="1">
      <alignment vertical="center"/>
    </xf>
    <xf numFmtId="9" fontId="0" fillId="0" borderId="0" xfId="0" applyNumberFormat="1" applyAlignment="1">
      <alignment horizontal="left" vertical="center"/>
    </xf>
    <xf numFmtId="2" fontId="4" fillId="0" borderId="0" xfId="1" applyNumberFormat="1" applyFont="1" applyFill="1" applyAlignment="1">
      <alignment vertical="center"/>
    </xf>
    <xf numFmtId="43" fontId="6" fillId="0" borderId="2" xfId="1" applyFont="1" applyFill="1" applyBorder="1" applyAlignment="1">
      <alignment vertical="center"/>
    </xf>
    <xf numFmtId="1" fontId="7" fillId="0" borderId="2" xfId="0" applyNumberFormat="1" applyFont="1" applyBorder="1" applyAlignment="1" applyProtection="1">
      <alignment horizontal="center" vertical="center"/>
      <protection locked="0"/>
    </xf>
    <xf numFmtId="43" fontId="4" fillId="0" borderId="0" xfId="1" applyFont="1" applyFill="1" applyAlignment="1">
      <alignment vertical="center"/>
    </xf>
    <xf numFmtId="43" fontId="6" fillId="0" borderId="2" xfId="0" applyNumberFormat="1" applyFont="1" applyBorder="1" applyAlignment="1">
      <alignment vertical="center"/>
    </xf>
    <xf numFmtId="0" fontId="6" fillId="0" borderId="2" xfId="0" applyFont="1" applyBorder="1" applyAlignment="1">
      <alignment vertical="center"/>
    </xf>
    <xf numFmtId="43" fontId="6" fillId="2" borderId="0" xfId="0" applyNumberFormat="1" applyFont="1" applyFill="1" applyAlignment="1">
      <alignment horizontal="center" vertical="center"/>
    </xf>
    <xf numFmtId="9" fontId="6" fillId="2" borderId="0" xfId="0" applyNumberFormat="1" applyFont="1" applyFill="1" applyAlignment="1">
      <alignment horizontal="center" vertical="center"/>
    </xf>
    <xf numFmtId="2" fontId="6" fillId="2" borderId="0" xfId="0" applyNumberFormat="1" applyFont="1" applyFill="1" applyAlignment="1">
      <alignment horizontal="center" vertical="center"/>
    </xf>
    <xf numFmtId="0" fontId="6" fillId="6" borderId="0" xfId="0" applyFont="1" applyFill="1" applyAlignment="1">
      <alignment horizontal="center" vertical="center"/>
    </xf>
    <xf numFmtId="43" fontId="6" fillId="6" borderId="0" xfId="0" applyNumberFormat="1" applyFont="1" applyFill="1" applyAlignment="1">
      <alignment horizontal="center" vertical="center"/>
    </xf>
    <xf numFmtId="9" fontId="5" fillId="0" borderId="0" xfId="0" applyNumberFormat="1" applyFont="1" applyAlignment="1">
      <alignment horizontal="center" vertical="center"/>
    </xf>
    <xf numFmtId="9" fontId="4" fillId="0" borderId="0" xfId="0" applyNumberFormat="1" applyFont="1" applyAlignment="1">
      <alignment vertical="center"/>
    </xf>
    <xf numFmtId="9" fontId="0" fillId="0" borderId="0" xfId="0" applyNumberFormat="1" applyAlignment="1">
      <alignment vertical="center"/>
    </xf>
    <xf numFmtId="1" fontId="10" fillId="0" borderId="2" xfId="0" applyNumberFormat="1" applyFont="1" applyBorder="1" applyAlignment="1">
      <alignment horizontal="center" vertical="center"/>
    </xf>
    <xf numFmtId="1" fontId="15" fillId="0" borderId="0" xfId="0" applyNumberFormat="1" applyFont="1" applyAlignment="1">
      <alignment horizontal="center" vertical="center"/>
    </xf>
    <xf numFmtId="0" fontId="4" fillId="0" borderId="6" xfId="0" applyFont="1" applyBorder="1" applyAlignment="1">
      <alignment horizontal="center" vertical="center"/>
    </xf>
    <xf numFmtId="2" fontId="4" fillId="0" borderId="6" xfId="0" applyNumberFormat="1" applyFont="1" applyBorder="1" applyAlignment="1">
      <alignment horizontal="center" vertical="center" wrapText="1"/>
    </xf>
    <xf numFmtId="2" fontId="4" fillId="0" borderId="6" xfId="0" applyNumberFormat="1" applyFont="1" applyBorder="1" applyAlignment="1">
      <alignment horizontal="center" vertical="center"/>
    </xf>
    <xf numFmtId="1" fontId="4" fillId="0" borderId="6" xfId="0" applyNumberFormat="1" applyFont="1" applyBorder="1" applyAlignment="1">
      <alignment horizontal="center" vertical="center"/>
    </xf>
    <xf numFmtId="165" fontId="15" fillId="0" borderId="0" xfId="0" applyNumberFormat="1" applyFont="1" applyAlignment="1">
      <alignment horizontal="center" vertical="center"/>
    </xf>
    <xf numFmtId="10" fontId="6" fillId="0" borderId="2" xfId="0" applyNumberFormat="1" applyFont="1" applyBorder="1" applyAlignment="1">
      <alignment horizontal="center" vertical="center"/>
    </xf>
    <xf numFmtId="43" fontId="4" fillId="2" borderId="1" xfId="0" applyNumberFormat="1" applyFont="1" applyFill="1" applyBorder="1" applyAlignment="1">
      <alignment horizontal="center" vertical="center"/>
    </xf>
    <xf numFmtId="10" fontId="6" fillId="6" borderId="0" xfId="0" applyNumberFormat="1" applyFont="1" applyFill="1" applyAlignment="1">
      <alignment horizontal="center" vertical="center"/>
    </xf>
    <xf numFmtId="10" fontId="6" fillId="2" borderId="0" xfId="0" applyNumberFormat="1" applyFont="1" applyFill="1" applyAlignment="1">
      <alignment horizontal="center" vertical="center"/>
    </xf>
    <xf numFmtId="1" fontId="8" fillId="0" borderId="0" xfId="1" applyNumberFormat="1" applyFont="1" applyFill="1" applyAlignment="1" applyProtection="1">
      <alignment horizontal="right" vertical="center"/>
      <protection locked="0"/>
    </xf>
    <xf numFmtId="1" fontId="4" fillId="0" borderId="6" xfId="0" applyNumberFormat="1" applyFont="1" applyBorder="1" applyAlignment="1">
      <alignment horizontal="center" vertical="center" wrapText="1"/>
    </xf>
    <xf numFmtId="165" fontId="4" fillId="0" borderId="0" xfId="0" applyNumberFormat="1" applyFont="1" applyAlignment="1">
      <alignment horizontal="center" vertical="center" wrapText="1"/>
    </xf>
    <xf numFmtId="43" fontId="4" fillId="0" borderId="2" xfId="1" applyFont="1" applyFill="1" applyBorder="1" applyAlignment="1">
      <alignment vertical="center"/>
    </xf>
    <xf numFmtId="0" fontId="4" fillId="0" borderId="2" xfId="0" applyFont="1" applyBorder="1" applyAlignment="1">
      <alignment vertical="center"/>
    </xf>
    <xf numFmtId="49" fontId="4" fillId="0" borderId="2" xfId="0" applyNumberFormat="1" applyFont="1" applyBorder="1" applyAlignment="1">
      <alignment horizontal="center" vertical="center" wrapText="1"/>
    </xf>
    <xf numFmtId="1" fontId="8" fillId="0" borderId="2" xfId="0" applyNumberFormat="1" applyFont="1" applyBorder="1" applyAlignment="1" applyProtection="1">
      <alignment horizontal="center" vertical="center"/>
      <protection locked="0"/>
    </xf>
    <xf numFmtId="166" fontId="6" fillId="0" borderId="0" xfId="0" applyNumberFormat="1" applyFont="1" applyAlignment="1">
      <alignment horizontal="center" vertical="center"/>
    </xf>
    <xf numFmtId="168" fontId="4" fillId="0" borderId="2" xfId="0" applyNumberFormat="1" applyFont="1" applyBorder="1" applyAlignment="1">
      <alignment horizontal="center" vertical="center"/>
    </xf>
    <xf numFmtId="168" fontId="4" fillId="0" borderId="0" xfId="0" applyNumberFormat="1" applyFont="1" applyAlignment="1">
      <alignment horizontal="center" vertical="center"/>
    </xf>
    <xf numFmtId="168" fontId="6" fillId="2" borderId="0" xfId="0" applyNumberFormat="1" applyFont="1" applyFill="1" applyAlignment="1">
      <alignment horizontal="center" vertical="center"/>
    </xf>
    <xf numFmtId="168" fontId="6" fillId="6" borderId="0" xfId="0" applyNumberFormat="1" applyFont="1" applyFill="1" applyAlignment="1">
      <alignment horizontal="center" vertical="center"/>
    </xf>
    <xf numFmtId="168" fontId="6" fillId="0" borderId="0" xfId="0" applyNumberFormat="1" applyFont="1" applyAlignment="1">
      <alignment horizontal="center" vertical="center"/>
    </xf>
    <xf numFmtId="168" fontId="6" fillId="0" borderId="2" xfId="0" applyNumberFormat="1" applyFont="1" applyBorder="1" applyAlignment="1">
      <alignment horizontal="center" vertical="center"/>
    </xf>
    <xf numFmtId="168" fontId="5" fillId="0" borderId="0" xfId="0" applyNumberFormat="1" applyFont="1" applyAlignment="1">
      <alignment horizontal="center" vertical="center"/>
    </xf>
    <xf numFmtId="2" fontId="10" fillId="0" borderId="0" xfId="0" applyNumberFormat="1" applyFont="1" applyAlignment="1">
      <alignment horizontal="center" vertical="center"/>
    </xf>
    <xf numFmtId="2" fontId="8" fillId="0" borderId="2" xfId="0" applyNumberFormat="1" applyFont="1" applyBorder="1" applyAlignment="1">
      <alignment horizontal="center" vertical="center"/>
    </xf>
    <xf numFmtId="9" fontId="6" fillId="0" borderId="0" xfId="0" applyNumberFormat="1" applyFont="1" applyAlignment="1">
      <alignment vertical="center"/>
    </xf>
    <xf numFmtId="164" fontId="7" fillId="0" borderId="0" xfId="1" applyNumberFormat="1" applyFont="1" applyFill="1" applyAlignment="1">
      <alignment horizontal="center" vertical="center" wrapText="1"/>
    </xf>
    <xf numFmtId="0" fontId="4" fillId="0" borderId="0" xfId="1" applyNumberFormat="1" applyFont="1" applyFill="1" applyAlignment="1">
      <alignment horizontal="center" vertical="center"/>
    </xf>
    <xf numFmtId="165" fontId="4" fillId="0" borderId="0" xfId="1" applyNumberFormat="1" applyFont="1" applyFill="1" applyBorder="1" applyAlignment="1">
      <alignment horizontal="center" vertical="center"/>
    </xf>
    <xf numFmtId="2" fontId="16" fillId="0" borderId="0" xfId="0" applyNumberFormat="1" applyFont="1" applyAlignment="1">
      <alignment horizontal="center" vertical="center"/>
    </xf>
    <xf numFmtId="0" fontId="16" fillId="0" borderId="0" xfId="0" applyFont="1" applyAlignment="1">
      <alignment horizontal="center" vertical="center"/>
    </xf>
    <xf numFmtId="9" fontId="16" fillId="0" borderId="0" xfId="2" applyFont="1" applyFill="1" applyAlignment="1">
      <alignment horizontal="center" vertical="center"/>
    </xf>
    <xf numFmtId="1" fontId="16" fillId="0" borderId="0" xfId="0" applyNumberFormat="1" applyFont="1" applyAlignment="1">
      <alignment horizontal="center" vertical="center"/>
    </xf>
    <xf numFmtId="9" fontId="17" fillId="0" borderId="0" xfId="2" applyFont="1" applyFill="1" applyAlignment="1">
      <alignment horizontal="center" vertical="center"/>
    </xf>
    <xf numFmtId="1" fontId="16" fillId="0" borderId="2" xfId="0" applyNumberFormat="1" applyFont="1" applyBorder="1" applyAlignment="1">
      <alignment horizontal="center" vertical="center"/>
    </xf>
    <xf numFmtId="1" fontId="18" fillId="0" borderId="0" xfId="0" applyNumberFormat="1" applyFont="1" applyAlignment="1">
      <alignment horizontal="center" vertical="center"/>
    </xf>
    <xf numFmtId="0" fontId="16" fillId="0" borderId="2" xfId="0" applyFont="1" applyBorder="1" applyAlignment="1">
      <alignment horizontal="center" vertical="center"/>
    </xf>
    <xf numFmtId="166" fontId="16" fillId="0" borderId="0" xfId="0" applyNumberFormat="1" applyFont="1" applyAlignment="1">
      <alignment horizontal="center" vertical="center"/>
    </xf>
    <xf numFmtId="166" fontId="16" fillId="0" borderId="2" xfId="0" applyNumberFormat="1" applyFont="1" applyBorder="1" applyAlignment="1">
      <alignment horizontal="center" vertical="center"/>
    </xf>
    <xf numFmtId="0" fontId="18" fillId="0" borderId="0" xfId="0" applyFont="1" applyAlignment="1">
      <alignment horizontal="center" vertical="center" wrapText="1"/>
    </xf>
    <xf numFmtId="9" fontId="16" fillId="0" borderId="2" xfId="2" applyFont="1" applyBorder="1" applyAlignment="1">
      <alignment horizontal="center" vertical="center"/>
    </xf>
    <xf numFmtId="9" fontId="16" fillId="0" borderId="1" xfId="2" applyFont="1" applyFill="1" applyBorder="1" applyAlignment="1">
      <alignment horizontal="center" vertical="center"/>
    </xf>
    <xf numFmtId="9" fontId="16" fillId="0" borderId="1" xfId="2" applyFont="1" applyBorder="1" applyAlignment="1">
      <alignment horizontal="center" vertical="center"/>
    </xf>
    <xf numFmtId="9" fontId="16" fillId="0" borderId="2" xfId="2" applyFont="1" applyFill="1" applyBorder="1" applyAlignment="1">
      <alignment horizontal="center" vertical="center"/>
    </xf>
    <xf numFmtId="9" fontId="16" fillId="0" borderId="0" xfId="0" applyNumberFormat="1" applyFont="1" applyAlignment="1">
      <alignment horizontal="center" vertical="center"/>
    </xf>
    <xf numFmtId="9" fontId="17" fillId="0" borderId="1" xfId="2" applyFont="1" applyFill="1" applyBorder="1" applyAlignment="1">
      <alignment horizontal="center" vertical="center"/>
    </xf>
    <xf numFmtId="168" fontId="19" fillId="0" borderId="0" xfId="2" applyNumberFormat="1" applyFont="1" applyFill="1" applyAlignment="1">
      <alignment horizontal="center" vertical="center"/>
    </xf>
    <xf numFmtId="0" fontId="18" fillId="0" borderId="0" xfId="0" applyFont="1" applyAlignment="1">
      <alignment horizontal="center" vertical="center"/>
    </xf>
    <xf numFmtId="168" fontId="18" fillId="0" borderId="0" xfId="0" applyNumberFormat="1" applyFont="1" applyAlignment="1">
      <alignment horizontal="center" vertical="center" wrapText="1"/>
    </xf>
    <xf numFmtId="9" fontId="16" fillId="0" borderId="0" xfId="2" applyFont="1" applyAlignment="1">
      <alignment horizontal="center" vertical="center"/>
    </xf>
    <xf numFmtId="9" fontId="17" fillId="0" borderId="0" xfId="2" applyFont="1" applyAlignment="1">
      <alignment horizontal="center" vertical="center"/>
    </xf>
    <xf numFmtId="168" fontId="5" fillId="0" borderId="2" xfId="0" applyNumberFormat="1" applyFont="1" applyBorder="1" applyAlignment="1">
      <alignment horizontal="center" vertical="center"/>
    </xf>
    <xf numFmtId="168" fontId="8" fillId="0" borderId="0" xfId="0" applyNumberFormat="1" applyFont="1" applyAlignment="1">
      <alignment horizontal="center" vertical="center"/>
    </xf>
    <xf numFmtId="168" fontId="15" fillId="0" borderId="0" xfId="0" applyNumberFormat="1" applyFont="1" applyAlignment="1">
      <alignment horizontal="center" vertical="center"/>
    </xf>
    <xf numFmtId="168" fontId="4" fillId="0" borderId="6" xfId="0" applyNumberFormat="1" applyFont="1" applyBorder="1" applyAlignment="1">
      <alignment horizontal="center" vertical="center"/>
    </xf>
    <xf numFmtId="168" fontId="5" fillId="0" borderId="6"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5"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8" fontId="15" fillId="0" borderId="2" xfId="0" applyNumberFormat="1" applyFont="1" applyBorder="1" applyAlignment="1">
      <alignment horizontal="center" vertical="center"/>
    </xf>
    <xf numFmtId="49" fontId="6" fillId="0" borderId="0" xfId="0" applyNumberFormat="1" applyFont="1" applyAlignment="1">
      <alignment horizontal="center" vertical="center"/>
    </xf>
    <xf numFmtId="0" fontId="4" fillId="4" borderId="0" xfId="0" applyFont="1" applyFill="1" applyAlignment="1">
      <alignment horizontal="center" vertical="center"/>
    </xf>
    <xf numFmtId="0" fontId="6" fillId="4" borderId="0" xfId="0" applyFont="1" applyFill="1" applyAlignment="1">
      <alignment horizontal="center" vertical="center"/>
    </xf>
    <xf numFmtId="0" fontId="7" fillId="4" borderId="5" xfId="0" applyFont="1" applyFill="1" applyBorder="1" applyAlignment="1">
      <alignment horizontal="center" vertical="center"/>
    </xf>
    <xf numFmtId="9" fontId="16" fillId="4" borderId="0" xfId="2" applyFont="1" applyFill="1" applyAlignment="1">
      <alignment horizontal="center" vertical="center"/>
    </xf>
    <xf numFmtId="9" fontId="17" fillId="4" borderId="1" xfId="2" applyFont="1" applyFill="1" applyBorder="1" applyAlignment="1">
      <alignment horizontal="center" vertical="center"/>
    </xf>
    <xf numFmtId="2" fontId="5" fillId="4" borderId="0" xfId="0" applyNumberFormat="1" applyFont="1" applyFill="1" applyAlignment="1">
      <alignment horizontal="center" vertical="center"/>
    </xf>
    <xf numFmtId="9" fontId="4" fillId="4" borderId="0" xfId="0" applyNumberFormat="1" applyFont="1" applyFill="1" applyAlignment="1">
      <alignment horizontal="center" vertical="center"/>
    </xf>
    <xf numFmtId="0" fontId="7" fillId="4" borderId="4" xfId="0" applyFont="1" applyFill="1" applyBorder="1" applyAlignment="1">
      <alignment horizontal="center" vertical="center"/>
    </xf>
    <xf numFmtId="2" fontId="16" fillId="4" borderId="0" xfId="0" applyNumberFormat="1" applyFont="1" applyFill="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2" fontId="4" fillId="4" borderId="0" xfId="0" applyNumberFormat="1" applyFont="1" applyFill="1" applyAlignment="1">
      <alignment horizontal="center" vertical="center"/>
    </xf>
    <xf numFmtId="0" fontId="8" fillId="4" borderId="0" xfId="0" applyFont="1" applyFill="1" applyAlignment="1">
      <alignment horizontal="center"/>
    </xf>
    <xf numFmtId="9" fontId="17" fillId="4" borderId="0" xfId="2" applyFont="1" applyFill="1" applyAlignment="1">
      <alignment horizontal="center" vertical="center"/>
    </xf>
    <xf numFmtId="0" fontId="18" fillId="4" borderId="0" xfId="0" applyFont="1" applyFill="1" applyAlignment="1">
      <alignment horizontal="center" vertical="center"/>
    </xf>
    <xf numFmtId="0" fontId="4" fillId="4" borderId="0" xfId="0" applyFont="1" applyFill="1" applyAlignment="1">
      <alignment vertical="center"/>
    </xf>
    <xf numFmtId="0" fontId="8" fillId="4" borderId="0" xfId="0" applyFont="1" applyFill="1" applyAlignment="1">
      <alignment horizontal="center" vertical="center"/>
    </xf>
    <xf numFmtId="0" fontId="16" fillId="4" borderId="0" xfId="0" applyFont="1" applyFill="1" applyAlignment="1">
      <alignment horizontal="center" vertical="center"/>
    </xf>
    <xf numFmtId="2" fontId="5" fillId="4" borderId="1" xfId="0" applyNumberFormat="1" applyFont="1" applyFill="1" applyBorder="1" applyAlignment="1">
      <alignment horizontal="center" vertical="center"/>
    </xf>
    <xf numFmtId="1" fontId="8" fillId="4" borderId="0" xfId="0" applyNumberFormat="1" applyFont="1" applyFill="1" applyAlignment="1" applyProtection="1">
      <alignment horizontal="center" vertical="center"/>
      <protection locked="0"/>
    </xf>
    <xf numFmtId="2" fontId="8" fillId="4" borderId="0" xfId="0" applyNumberFormat="1" applyFont="1" applyFill="1" applyAlignment="1" applyProtection="1">
      <alignment horizontal="center" vertical="center"/>
      <protection locked="0"/>
    </xf>
    <xf numFmtId="2" fontId="5" fillId="4" borderId="2" xfId="0" applyNumberFormat="1" applyFont="1" applyFill="1" applyBorder="1" applyAlignment="1">
      <alignment horizontal="center" vertical="center"/>
    </xf>
    <xf numFmtId="43" fontId="4" fillId="4" borderId="1"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0" fontId="10" fillId="4" borderId="0" xfId="0" applyFont="1" applyFill="1" applyAlignment="1">
      <alignment horizontal="center" vertical="center"/>
    </xf>
    <xf numFmtId="2" fontId="4" fillId="4" borderId="0" xfId="0" applyNumberFormat="1" applyFont="1" applyFill="1" applyAlignment="1">
      <alignment horizontal="center" vertical="center" wrapText="1"/>
    </xf>
    <xf numFmtId="0" fontId="8" fillId="4" borderId="2" xfId="0" applyFont="1" applyFill="1" applyBorder="1" applyAlignment="1">
      <alignment horizontal="center" vertical="center"/>
    </xf>
    <xf numFmtId="166" fontId="4" fillId="4" borderId="0" xfId="0" applyNumberFormat="1" applyFont="1" applyFill="1" applyAlignment="1">
      <alignment horizontal="center" vertical="center" wrapText="1"/>
    </xf>
    <xf numFmtId="2" fontId="4" fillId="4" borderId="0" xfId="0" applyNumberFormat="1" applyFont="1" applyFill="1" applyAlignment="1">
      <alignment vertical="center" wrapText="1"/>
    </xf>
    <xf numFmtId="2" fontId="4" fillId="4" borderId="1" xfId="0" applyNumberFormat="1" applyFont="1" applyFill="1" applyBorder="1" applyAlignment="1">
      <alignment horizontal="center" vertical="center"/>
    </xf>
    <xf numFmtId="9" fontId="5" fillId="4" borderId="2"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8" fillId="0" borderId="0" xfId="0" applyNumberFormat="1" applyFont="1" applyAlignment="1">
      <alignment horizontal="center" vertical="center"/>
    </xf>
    <xf numFmtId="9" fontId="5" fillId="0" borderId="2" xfId="0" applyNumberFormat="1" applyFont="1" applyBorder="1" applyAlignment="1">
      <alignment horizontal="center" vertical="center"/>
    </xf>
    <xf numFmtId="168" fontId="4" fillId="0" borderId="0" xfId="2" applyNumberFormat="1" applyFont="1" applyAlignment="1">
      <alignment horizontal="center" vertical="center"/>
    </xf>
    <xf numFmtId="168" fontId="4" fillId="0" borderId="2" xfId="2" applyNumberFormat="1" applyFont="1" applyBorder="1" applyAlignment="1">
      <alignment horizontal="center" vertical="center"/>
    </xf>
    <xf numFmtId="168" fontId="6" fillId="0" borderId="0" xfId="2" applyNumberFormat="1" applyFont="1" applyFill="1" applyAlignment="1">
      <alignment horizontal="center" vertical="center"/>
    </xf>
    <xf numFmtId="168" fontId="6" fillId="0" borderId="0" xfId="2" applyNumberFormat="1" applyFont="1" applyAlignment="1">
      <alignment horizontal="center" vertical="center"/>
    </xf>
    <xf numFmtId="2" fontId="0" fillId="0" borderId="2" xfId="0" applyNumberFormat="1" applyBorder="1"/>
    <xf numFmtId="49" fontId="0" fillId="0" borderId="0" xfId="0" applyNumberFormat="1"/>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vertical="center"/>
    </xf>
    <xf numFmtId="9" fontId="4" fillId="0" borderId="0" xfId="0" quotePrefix="1" applyNumberFormat="1" applyFont="1" applyAlignment="1">
      <alignment horizontal="center" vertical="center"/>
    </xf>
    <xf numFmtId="0" fontId="4" fillId="0" borderId="0" xfId="0" quotePrefix="1" applyFont="1" applyAlignment="1">
      <alignment horizontal="center" vertical="center"/>
    </xf>
    <xf numFmtId="0" fontId="5" fillId="0" borderId="0" xfId="0" applyFont="1"/>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xf>
    <xf numFmtId="0" fontId="12" fillId="0" borderId="0" xfId="0" applyFont="1" applyAlignment="1">
      <alignment horizontal="center" vertical="center"/>
    </xf>
    <xf numFmtId="9" fontId="11" fillId="0" borderId="0" xfId="0" applyNumberFormat="1" applyFont="1" applyAlignment="1">
      <alignment horizontal="center" vertical="center"/>
    </xf>
    <xf numFmtId="9" fontId="11" fillId="0" borderId="0" xfId="0" quotePrefix="1" applyNumberFormat="1" applyFont="1" applyAlignment="1">
      <alignment horizontal="center" vertical="center"/>
    </xf>
    <xf numFmtId="0" fontId="11" fillId="0" borderId="0" xfId="0" applyFont="1" applyAlignment="1">
      <alignment vertical="center" wrapText="1"/>
    </xf>
    <xf numFmtId="0" fontId="11" fillId="0" borderId="0" xfId="0" quotePrefix="1" applyFont="1" applyAlignment="1">
      <alignment horizontal="center" vertical="center"/>
    </xf>
    <xf numFmtId="0" fontId="11" fillId="0" borderId="0" xfId="0" applyFont="1" applyAlignment="1">
      <alignment vertical="center"/>
    </xf>
    <xf numFmtId="0" fontId="6" fillId="4" borderId="4" xfId="0" applyFont="1" applyFill="1" applyBorder="1" applyAlignment="1">
      <alignment horizontal="center" vertical="center"/>
    </xf>
    <xf numFmtId="168" fontId="4" fillId="4" borderId="0" xfId="0" applyNumberFormat="1" applyFont="1" applyFill="1" applyAlignment="1">
      <alignment horizontal="center" vertical="center"/>
    </xf>
    <xf numFmtId="168" fontId="4" fillId="4" borderId="2" xfId="0" applyNumberFormat="1" applyFont="1" applyFill="1" applyBorder="1" applyAlignment="1">
      <alignment horizontal="center" vertical="center"/>
    </xf>
    <xf numFmtId="10" fontId="6" fillId="4" borderId="0" xfId="0" applyNumberFormat="1" applyFont="1" applyFill="1" applyAlignment="1">
      <alignment horizontal="center" vertical="center"/>
    </xf>
    <xf numFmtId="168" fontId="4" fillId="4" borderId="0" xfId="2" applyNumberFormat="1" applyFont="1" applyFill="1" applyAlignment="1">
      <alignment horizontal="center" vertical="center"/>
    </xf>
    <xf numFmtId="168" fontId="4" fillId="4" borderId="2" xfId="2" applyNumberFormat="1" applyFont="1" applyFill="1" applyBorder="1" applyAlignment="1">
      <alignment horizontal="center" vertical="center"/>
    </xf>
    <xf numFmtId="168" fontId="6" fillId="4" borderId="0" xfId="2" applyNumberFormat="1" applyFont="1" applyFill="1" applyAlignment="1">
      <alignment horizontal="center" vertical="center"/>
    </xf>
    <xf numFmtId="1" fontId="4" fillId="4" borderId="0" xfId="0" applyNumberFormat="1" applyFont="1" applyFill="1" applyAlignment="1">
      <alignment horizontal="center" vertical="center"/>
    </xf>
    <xf numFmtId="43" fontId="4" fillId="4" borderId="0" xfId="0" applyNumberFormat="1" applyFont="1" applyFill="1" applyAlignment="1">
      <alignment horizontal="center" vertical="center"/>
    </xf>
    <xf numFmtId="43" fontId="4" fillId="4" borderId="2" xfId="0" applyNumberFormat="1" applyFont="1" applyFill="1" applyBorder="1" applyAlignment="1">
      <alignment horizontal="center" vertical="center"/>
    </xf>
    <xf numFmtId="43" fontId="4" fillId="4" borderId="0" xfId="1" applyFont="1" applyFill="1" applyAlignment="1">
      <alignment horizontal="center" vertical="center"/>
    </xf>
    <xf numFmtId="43" fontId="6" fillId="4" borderId="0" xfId="0" applyNumberFormat="1" applyFont="1" applyFill="1" applyAlignment="1">
      <alignment horizontal="center" vertical="center"/>
    </xf>
    <xf numFmtId="43" fontId="4" fillId="4" borderId="2" xfId="1" applyFont="1" applyFill="1" applyBorder="1" applyAlignment="1">
      <alignment horizontal="center" vertical="center"/>
    </xf>
    <xf numFmtId="168" fontId="16" fillId="0" borderId="0" xfId="2" applyNumberFormat="1" applyFont="1" applyFill="1" applyAlignment="1">
      <alignment horizontal="center" vertical="center"/>
    </xf>
    <xf numFmtId="168" fontId="17" fillId="0" borderId="0" xfId="2" applyNumberFormat="1" applyFont="1" applyFill="1" applyAlignment="1">
      <alignment horizontal="center" vertical="center"/>
    </xf>
    <xf numFmtId="168" fontId="16" fillId="4" borderId="0" xfId="2" applyNumberFormat="1" applyFont="1" applyFill="1" applyAlignment="1">
      <alignment horizontal="center" vertical="center"/>
    </xf>
    <xf numFmtId="168" fontId="16" fillId="0" borderId="0" xfId="2" applyNumberFormat="1" applyFont="1" applyAlignment="1">
      <alignment horizontal="center" vertical="center"/>
    </xf>
    <xf numFmtId="168" fontId="17" fillId="0" borderId="0" xfId="2" applyNumberFormat="1" applyFont="1" applyAlignment="1">
      <alignment horizontal="center" vertical="center"/>
    </xf>
    <xf numFmtId="168" fontId="5" fillId="0" borderId="0" xfId="2" applyNumberFormat="1" applyFont="1" applyAlignment="1">
      <alignment horizontal="center" vertical="center"/>
    </xf>
    <xf numFmtId="168" fontId="8" fillId="0" borderId="0" xfId="2" applyNumberFormat="1" applyFont="1" applyAlignment="1">
      <alignment horizontal="center" vertical="center"/>
    </xf>
    <xf numFmtId="49" fontId="6" fillId="0" borderId="0" xfId="0" applyNumberFormat="1" applyFont="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KPI Comparison Baseload Units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FY 23-24</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'Metrics ACUM (OMC)'!$AL$26:$AL$31</c:f>
            </c:multiLvlStrRef>
          </c:cat>
          <c:val>
            <c:numRef>
              <c:f>'Metrics ACUM (OMC)'!$AM$26:$AM$31</c:f>
            </c:numRef>
          </c:val>
          <c:extLst>
            <c:ext xmlns:c16="http://schemas.microsoft.com/office/drawing/2014/chart" uri="{C3380CC4-5D6E-409C-BE32-E72D297353CC}">
              <c16:uniqueId val="{00000000-9AEF-4306-922C-E2D4740C9216}"/>
            </c:ext>
          </c:extLst>
        </c:ser>
        <c:ser>
          <c:idx val="1"/>
          <c:order val="1"/>
          <c:tx>
            <c:v>FY 24-25</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'Metrics ACUM (OMC)'!$AL$26:$AL$31</c:f>
            </c:multiLvlStrRef>
          </c:cat>
          <c:val>
            <c:numRef>
              <c:f>'Metrics ACUM (OMC)'!$AN$26:$AN$31</c:f>
            </c:numRef>
          </c:val>
          <c:extLst>
            <c:ext xmlns:c16="http://schemas.microsoft.com/office/drawing/2014/chart" uri="{C3380CC4-5D6E-409C-BE32-E72D297353CC}">
              <c16:uniqueId val="{00000001-9AEF-4306-922C-E2D4740C9216}"/>
            </c:ext>
          </c:extLst>
        </c:ser>
        <c:dLbls>
          <c:showLegendKey val="0"/>
          <c:showVal val="0"/>
          <c:showCatName val="0"/>
          <c:showSerName val="0"/>
          <c:showPercent val="0"/>
          <c:showBubbleSize val="0"/>
        </c:dLbls>
        <c:gapWidth val="219"/>
        <c:overlap val="-27"/>
        <c:axId val="643870727"/>
        <c:axId val="643872775"/>
      </c:barChart>
      <c:catAx>
        <c:axId val="643870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2775"/>
        <c:crosses val="autoZero"/>
        <c:auto val="1"/>
        <c:lblAlgn val="ctr"/>
        <c:lblOffset val="100"/>
        <c:noMultiLvlLbl val="0"/>
      </c:catAx>
      <c:valAx>
        <c:axId val="643872775"/>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0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a:t>KPIs Genera Total System FY 24-25</a:t>
            </a:r>
          </a:p>
        </c:rich>
      </c:tx>
      <c:layout>
        <c:manualLayout>
          <c:xMode val="edge"/>
          <c:yMode val="edge"/>
          <c:x val="0.30070558106679696"/>
          <c:y val="4.167167457279562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'Metrics ACUM (OMC)'!$B$81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3D-4346-AF18-AC28439D75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3D-4346-AF18-AC28439D75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8D9C-4436-8743-71D5F8511A9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B3D-4346-AF18-AC28439D756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B3D-4346-AF18-AC28439D7562}"/>
              </c:ext>
            </c:extLst>
          </c:dPt>
          <c:dLbls>
            <c:dLbl>
              <c:idx val="2"/>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3-8D9C-4436-8743-71D5F8511A9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'Metrics ACUM (OMC)'!$A$82:$A$86</c:f>
              <c:numCache>
                <c:formatCode>General</c:formatCode>
                <c:ptCount val="5"/>
              </c:numCache>
            </c:numRef>
          </c:cat>
          <c:val>
            <c:numRef>
              <c:f>'Metrics ACUM (OMC)'!$B$82:$B$86</c:f>
              <c:numCache>
                <c:formatCode>0%</c:formatCode>
                <c:ptCount val="5"/>
              </c:numCache>
            </c:numRef>
          </c:val>
          <c:extLst>
            <c:ext xmlns:c16="http://schemas.microsoft.com/office/drawing/2014/chart" uri="{C3380CC4-5D6E-409C-BE32-E72D297353CC}">
              <c16:uniqueId val="{00000001-8D9C-4436-8743-71D5F8511A9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a:ea typeface="Arial"/>
                <a:cs typeface="Arial"/>
              </a:defRPr>
            </a:pPr>
            <a:r>
              <a:rPr lang="en-US"/>
              <a:t>KPIs Baseloads FY 24-25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a:ea typeface="Arial"/>
              <a:cs typeface="Arial"/>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4BD-47E4-A696-702F0F948C53}"/>
              </c:ext>
            </c:extLst>
          </c:dPt>
          <c:val>
            <c:numRef>
              <c:f>'Metrics ACUM (OMC)'!#REF!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'Metrics ACUM (OMC)'!#REF!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'Metrics ACUM (OMC)'!#REF!</c15:sqref>
                        </c15:formulaRef>
                      </c:ext>
                    </c:extLst>
                  </c:multiLvlStrRef>
                </c15:cat>
              </c15:filteredCategoryTitle>
            </c:ext>
            <c:ext xmlns:c16="http://schemas.microsoft.com/office/drawing/2014/chart" uri="{C3380CC4-5D6E-409C-BE32-E72D297353CC}">
              <c16:uniqueId val="{00000001-80CD-48A5-B408-01FDD6CC360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KPI Comparison Baseload Units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FY 23-24</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'Metrics ACUM'!$AA$26:$AA$31</c:f>
            </c:multiLvlStrRef>
          </c:cat>
          <c:val>
            <c:numRef>
              <c:f>'Metrics ACUM'!$AB$26:$AB$31</c:f>
            </c:numRef>
          </c:val>
          <c:extLst>
            <c:ext xmlns:c16="http://schemas.microsoft.com/office/drawing/2014/chart" uri="{C3380CC4-5D6E-409C-BE32-E72D297353CC}">
              <c16:uniqueId val="{00000001-8537-4A2B-95D7-76A8E021B271}"/>
            </c:ext>
          </c:extLst>
        </c:ser>
        <c:ser>
          <c:idx val="1"/>
          <c:order val="1"/>
          <c:tx>
            <c:v>FY 24-25</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'Metrics ACUM'!$AA$26:$AA$31</c:f>
            </c:multiLvlStrRef>
          </c:cat>
          <c:val>
            <c:numRef>
              <c:f>'Metrics ACUM'!$AC$26:$AC$31</c:f>
            </c:numRef>
          </c:val>
          <c:extLst>
            <c:ext xmlns:c16="http://schemas.microsoft.com/office/drawing/2014/chart" uri="{C3380CC4-5D6E-409C-BE32-E72D297353CC}">
              <c16:uniqueId val="{00000003-8537-4A2B-95D7-76A8E021B271}"/>
            </c:ext>
          </c:extLst>
        </c:ser>
        <c:dLbls>
          <c:showLegendKey val="0"/>
          <c:showVal val="0"/>
          <c:showCatName val="0"/>
          <c:showSerName val="0"/>
          <c:showPercent val="0"/>
          <c:showBubbleSize val="0"/>
        </c:dLbls>
        <c:gapWidth val="219"/>
        <c:overlap val="-27"/>
        <c:axId val="643870727"/>
        <c:axId val="643872775"/>
      </c:barChart>
      <c:catAx>
        <c:axId val="643870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2775"/>
        <c:crosses val="autoZero"/>
        <c:auto val="1"/>
        <c:lblAlgn val="ctr"/>
        <c:lblOffset val="100"/>
        <c:noMultiLvlLbl val="0"/>
      </c:catAx>
      <c:valAx>
        <c:axId val="643872775"/>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870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71</xdr:col>
      <xdr:colOff>276225</xdr:colOff>
      <xdr:row>40</xdr:row>
      <xdr:rowOff>47625</xdr:rowOff>
    </xdr:from>
    <xdr:to>
      <xdr:col>79</xdr:col>
      <xdr:colOff>9525</xdr:colOff>
      <xdr:row>54</xdr:row>
      <xdr:rowOff>142875</xdr:rowOff>
    </xdr:to>
    <xdr:graphicFrame macro="">
      <xdr:nvGraphicFramePr>
        <xdr:cNvPr id="5" name="Chart 4">
          <a:extLst>
            <a:ext uri="{FF2B5EF4-FFF2-40B4-BE49-F238E27FC236}">
              <a16:creationId xmlns:a16="http://schemas.microsoft.com/office/drawing/2014/main" id="{99C1687C-DF67-4E37-B15F-01C3938ABE42}"/>
            </a:ext>
            <a:ext uri="{147F2762-F138-4A5C-976F-8EAC2B608ADB}">
              <a16:predDERef xmlns:a16="http://schemas.microsoft.com/office/drawing/2014/main" pred="{14730090-67E9-4CF5-ABFA-D831FE106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514350</xdr:colOff>
      <xdr:row>107</xdr:row>
      <xdr:rowOff>57150</xdr:rowOff>
    </xdr:from>
    <xdr:to>
      <xdr:col>41</xdr:col>
      <xdr:colOff>180975</xdr:colOff>
      <xdr:row>128</xdr:row>
      <xdr:rowOff>142875</xdr:rowOff>
    </xdr:to>
    <xdr:graphicFrame macro="">
      <xdr:nvGraphicFramePr>
        <xdr:cNvPr id="3" name="Chart 2">
          <a:extLst>
            <a:ext uri="{FF2B5EF4-FFF2-40B4-BE49-F238E27FC236}">
              <a16:creationId xmlns:a16="http://schemas.microsoft.com/office/drawing/2014/main" id="{6CBE22EA-A843-52C9-BFCB-7110A1E6174F}"/>
            </a:ext>
            <a:ext uri="{147F2762-F138-4A5C-976F-8EAC2B608ADB}">
              <a16:predDERef xmlns:a16="http://schemas.microsoft.com/office/drawing/2014/main" pred="{99C1687C-DF67-4E37-B15F-01C3938AB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438150</xdr:colOff>
      <xdr:row>108</xdr:row>
      <xdr:rowOff>57150</xdr:rowOff>
    </xdr:from>
    <xdr:to>
      <xdr:col>67</xdr:col>
      <xdr:colOff>533400</xdr:colOff>
      <xdr:row>131</xdr:row>
      <xdr:rowOff>171450</xdr:rowOff>
    </xdr:to>
    <xdr:graphicFrame macro="">
      <xdr:nvGraphicFramePr>
        <xdr:cNvPr id="4" name="Chart 3">
          <a:extLst>
            <a:ext uri="{FF2B5EF4-FFF2-40B4-BE49-F238E27FC236}">
              <a16:creationId xmlns:a16="http://schemas.microsoft.com/office/drawing/2014/main" id="{D94B2307-32E4-93E0-84F9-1FA144894B32}"/>
            </a:ext>
            <a:ext uri="{147F2762-F138-4A5C-976F-8EAC2B608ADB}">
              <a16:predDERef xmlns:a16="http://schemas.microsoft.com/office/drawing/2014/main" pred="{6CBE22EA-A843-52C9-BFCB-7110A1E617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68</xdr:col>
      <xdr:colOff>371475</xdr:colOff>
      <xdr:row>50</xdr:row>
      <xdr:rowOff>0</xdr:rowOff>
    </xdr:from>
    <xdr:to>
      <xdr:col>76</xdr:col>
      <xdr:colOff>104775</xdr:colOff>
      <xdr:row>61</xdr:row>
      <xdr:rowOff>142875</xdr:rowOff>
    </xdr:to>
    <xdr:graphicFrame macro="">
      <xdr:nvGraphicFramePr>
        <xdr:cNvPr id="5" name="Chart 4">
          <a:extLst>
            <a:ext uri="{FF2B5EF4-FFF2-40B4-BE49-F238E27FC236}">
              <a16:creationId xmlns:a16="http://schemas.microsoft.com/office/drawing/2014/main" id="{7D019AED-B9F5-D978-45BF-5FEC046721AB}"/>
            </a:ext>
            <a:ext uri="{147F2762-F138-4A5C-976F-8EAC2B608ADB}">
              <a16:predDERef xmlns:a16="http://schemas.microsoft.com/office/drawing/2014/main" pred="{D920A9BB-A4F1-F11B-9841-177BF5590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D9B9-B7F6-4377-8EF2-D707F3C3C913}">
  <sheetPr>
    <tabColor rgb="FF92D050"/>
  </sheetPr>
  <dimension ref="A1:IG86"/>
  <sheetViews>
    <sheetView tabSelected="1" topLeftCell="I1" zoomScale="82" zoomScaleNormal="100" workbookViewId="0">
      <selection activeCell="R84" sqref="R84"/>
    </sheetView>
  </sheetViews>
  <sheetFormatPr defaultColWidth="8.77734375" defaultRowHeight="12.75" customHeight="1" x14ac:dyDescent="0.3"/>
  <cols>
    <col min="1" max="1" width="18.21875" style="9" bestFit="1" customWidth="1"/>
    <col min="2" max="2" width="10.5546875" style="9" bestFit="1" customWidth="1"/>
    <col min="3" max="3" width="9.21875" style="9"/>
    <col min="4" max="4" width="9.21875" style="287"/>
    <col min="5" max="15" width="9.21875" style="9"/>
    <col min="16" max="16" width="9.21875" style="287"/>
    <col min="17" max="17" width="12.21875" style="9" customWidth="1"/>
    <col min="18" max="18" width="15" style="9" bestFit="1" customWidth="1"/>
    <col min="19" max="19" width="10.77734375" style="9" customWidth="1"/>
    <col min="20" max="20" width="9.21875" style="9"/>
    <col min="21" max="21" width="18.21875" style="9" bestFit="1" customWidth="1"/>
    <col min="22" max="22" width="10.5546875" style="9" bestFit="1" customWidth="1"/>
    <col min="23" max="23" width="9.21875" style="9"/>
    <col min="24" max="24" width="9.21875" style="287"/>
    <col min="25" max="35" width="9.21875" style="9"/>
    <col min="36" max="36" width="9.21875" style="287"/>
    <col min="37" max="37" width="11.77734375" style="9" customWidth="1"/>
    <col min="38" max="38" width="15" style="9" bestFit="1" customWidth="1"/>
    <col min="39" max="39" width="10.44140625" style="9" customWidth="1"/>
    <col min="40" max="40" width="9.21875" style="9"/>
    <col min="41" max="41" width="18.21875" style="9" bestFit="1" customWidth="1"/>
    <col min="42" max="42" width="10.5546875" style="9" bestFit="1" customWidth="1"/>
    <col min="43" max="43" width="9.21875" style="9"/>
    <col min="44" max="44" width="9.21875" style="287"/>
    <col min="45" max="54" width="9.21875" style="9"/>
    <col min="55" max="55" width="9.5546875" style="9" customWidth="1"/>
    <col min="56" max="56" width="9.5546875" style="287" customWidth="1"/>
    <col min="57" max="57" width="11.77734375" style="9" customWidth="1"/>
    <col min="58" max="58" width="15" style="9" bestFit="1" customWidth="1"/>
    <col min="59" max="59" width="10.21875" style="9" customWidth="1"/>
    <col min="60" max="60" width="9.21875" style="9"/>
    <col min="61" max="61" width="18.21875" style="9" bestFit="1" customWidth="1"/>
    <col min="62" max="62" width="10.5546875" style="9" bestFit="1" customWidth="1"/>
    <col min="63" max="63" width="9.21875" style="9"/>
    <col min="64" max="64" width="9.21875" style="287"/>
    <col min="65" max="75" width="9.21875" style="9"/>
    <col min="76" max="76" width="9.21875" style="287"/>
    <col min="77" max="77" width="11.21875" style="9" customWidth="1"/>
    <col min="78" max="78" width="15" style="9" bestFit="1" customWidth="1"/>
    <col min="79" max="79" width="9.77734375" style="9" customWidth="1"/>
    <col min="80" max="80" width="9.21875" style="9"/>
    <col min="81" max="81" width="18.21875" style="9" bestFit="1" customWidth="1"/>
    <col min="82" max="82" width="10.5546875" style="9" bestFit="1" customWidth="1"/>
    <col min="83" max="83" width="6.77734375" style="9" bestFit="1" customWidth="1"/>
    <col min="84" max="84" width="9.21875" style="287" bestFit="1" customWidth="1"/>
    <col min="85" max="95" width="9.21875" style="9"/>
    <col min="96" max="96" width="9.21875" style="287"/>
    <col min="97" max="97" width="12" style="9" customWidth="1"/>
    <col min="98" max="98" width="15" style="9" bestFit="1" customWidth="1"/>
    <col min="99" max="99" width="9.5546875" style="9" customWidth="1"/>
    <col min="100" max="100" width="9.21875" style="9"/>
    <col min="101" max="101" width="18.21875" style="9" bestFit="1" customWidth="1"/>
    <col min="102" max="102" width="10.5546875" style="9" bestFit="1" customWidth="1"/>
    <col min="103" max="103" width="9.21875" style="9"/>
    <col min="104" max="104" width="9.21875" style="287"/>
    <col min="105" max="109" width="9.21875" style="9"/>
    <col min="110" max="110" width="9.21875" style="9" bestFit="1" customWidth="1"/>
    <col min="111" max="115" width="9.21875" style="9"/>
    <col min="116" max="116" width="9.21875" style="287"/>
    <col min="117" max="117" width="11.77734375" style="9" customWidth="1"/>
    <col min="118" max="118" width="13" style="9" bestFit="1" customWidth="1"/>
    <col min="119" max="119" width="9.77734375" style="9" customWidth="1"/>
    <col min="120" max="120" width="9.21875" style="9"/>
    <col min="121" max="121" width="18.21875" style="9" bestFit="1" customWidth="1"/>
    <col min="122" max="122" width="10.5546875" style="9" bestFit="1" customWidth="1"/>
    <col min="123" max="123" width="9.21875" style="9"/>
    <col min="124" max="124" width="9.21875" style="287" bestFit="1" customWidth="1"/>
    <col min="125" max="131" width="9.21875" style="9"/>
    <col min="132" max="132" width="9.21875" style="9" bestFit="1" customWidth="1"/>
    <col min="133" max="135" width="9.21875" style="9"/>
    <col min="136" max="136" width="9.21875" style="287"/>
    <col min="137" max="137" width="14.21875" style="9" customWidth="1"/>
    <col min="138" max="138" width="13.44140625" style="9" customWidth="1"/>
    <col min="139" max="139" width="10.21875" style="9" customWidth="1"/>
    <col min="140" max="140" width="9.21875" style="9"/>
    <col min="141" max="141" width="18.21875" style="9" bestFit="1" customWidth="1"/>
    <col min="142" max="142" width="10.5546875" style="9" bestFit="1" customWidth="1"/>
    <col min="143" max="143" width="9.21875" style="9" bestFit="1" customWidth="1"/>
    <col min="144" max="144" width="9.21875" style="287" bestFit="1" customWidth="1"/>
    <col min="145" max="155" width="9.21875" style="9"/>
    <col min="156" max="156" width="9.21875" style="287"/>
    <col min="157" max="157" width="11.21875" style="9" customWidth="1"/>
    <col min="158" max="158" width="12" style="9" customWidth="1"/>
    <col min="159" max="159" width="9.77734375" style="9" customWidth="1"/>
    <col min="160" max="160" width="9.21875" style="9"/>
    <col min="161" max="161" width="18.21875" style="9" bestFit="1" customWidth="1"/>
    <col min="162" max="162" width="10.5546875" style="9" bestFit="1" customWidth="1"/>
    <col min="163" max="163" width="9.21875" style="9"/>
    <col min="164" max="164" width="9.21875" style="287" bestFit="1" customWidth="1"/>
    <col min="165" max="175" width="9.21875" style="9"/>
    <col min="176" max="176" width="9.21875" style="287"/>
    <col min="177" max="177" width="11.5546875" style="9" customWidth="1"/>
    <col min="178" max="178" width="12.44140625" style="9" customWidth="1"/>
    <col min="179" max="179" width="10" style="9" customWidth="1"/>
    <col min="180" max="180" width="9.21875" style="9"/>
    <col min="181" max="181" width="18.21875" style="9" bestFit="1" customWidth="1"/>
    <col min="182" max="182" width="10.5546875" style="9" bestFit="1" customWidth="1"/>
    <col min="183" max="183" width="9.21875" style="9" bestFit="1" customWidth="1"/>
    <col min="184" max="184" width="9.21875" style="287" bestFit="1" customWidth="1"/>
    <col min="185" max="186" width="9.21875" style="9"/>
    <col min="187" max="187" width="9.77734375" style="9" bestFit="1" customWidth="1"/>
    <col min="188" max="189" width="9.21875" style="9"/>
    <col min="190" max="190" width="10.21875" style="9" bestFit="1" customWidth="1"/>
    <col min="191" max="195" width="9.21875" style="9"/>
    <col min="196" max="196" width="9.21875" style="287"/>
    <col min="197" max="197" width="11.21875" style="9" customWidth="1"/>
    <col min="198" max="198" width="12.77734375" style="9" customWidth="1"/>
    <col min="199" max="199" width="10.21875" style="9" customWidth="1"/>
    <col min="200" max="200" width="9.21875" style="9"/>
    <col min="201" max="201" width="18.21875" style="9" bestFit="1" customWidth="1"/>
    <col min="202" max="202" width="10.5546875" style="9" bestFit="1" customWidth="1"/>
    <col min="203" max="203" width="10.77734375" style="9" bestFit="1" customWidth="1"/>
    <col min="204" max="204" width="10.77734375" style="287" bestFit="1" customWidth="1"/>
    <col min="205" max="206" width="10.77734375" style="9" bestFit="1" customWidth="1"/>
    <col min="207" max="208" width="9.21875" style="9"/>
    <col min="209" max="209" width="13.21875" style="9" bestFit="1" customWidth="1"/>
    <col min="210" max="210" width="6.77734375" style="9" customWidth="1"/>
    <col min="211" max="211" width="9.5546875" style="9" customWidth="1"/>
    <col min="212" max="214" width="9.21875" style="9"/>
    <col min="215" max="215" width="7.44140625" style="9" bestFit="1" customWidth="1"/>
    <col min="216" max="216" width="6.77734375" style="287" customWidth="1"/>
    <col min="217" max="217" width="11.77734375" style="9" customWidth="1"/>
    <col min="218" max="218" width="12" style="9" customWidth="1"/>
    <col min="219" max="219" width="9.77734375" style="9" customWidth="1"/>
    <col min="220" max="220" width="9.21875" style="9"/>
    <col min="221" max="221" width="18.21875" style="9" bestFit="1" customWidth="1"/>
    <col min="222" max="223" width="9.21875" style="9"/>
    <col min="224" max="224" width="8.77734375" style="287" bestFit="1" customWidth="1"/>
    <col min="225" max="225" width="9.21875" style="9"/>
    <col min="226" max="226" width="8.77734375" style="9" bestFit="1" customWidth="1"/>
    <col min="227" max="227" width="11.21875" style="9" bestFit="1" customWidth="1"/>
    <col min="228" max="228" width="9.21875" style="9"/>
    <col min="229" max="229" width="8.77734375" style="9" bestFit="1" customWidth="1"/>
    <col min="230" max="230" width="9.21875" style="9"/>
    <col min="231" max="231" width="9.77734375" style="9" customWidth="1"/>
    <col min="232" max="232" width="11" style="9" customWidth="1"/>
    <col min="233" max="235" width="9.21875" style="9"/>
    <col min="236" max="236" width="9.21875" style="287"/>
    <col min="237" max="237" width="12.21875" style="9" customWidth="1"/>
    <col min="238" max="238" width="15" style="9" bestFit="1" customWidth="1"/>
    <col min="239" max="239" width="10.21875" style="9" customWidth="1"/>
    <col min="240" max="240" width="14.21875" style="9" customWidth="1"/>
    <col min="241" max="241" width="12.21875" style="9" hidden="1" customWidth="1"/>
    <col min="242" max="242" width="9.21875" style="9"/>
    <col min="243" max="243" width="11.21875" style="9" customWidth="1"/>
    <col min="244" max="16384" width="8.77734375" style="9"/>
  </cols>
  <sheetData>
    <row r="1" spans="1:241" ht="13.8" x14ac:dyDescent="0.3">
      <c r="F1" s="142"/>
      <c r="Z1" s="142"/>
      <c r="AT1" s="142"/>
      <c r="BN1" s="142"/>
      <c r="CH1" s="142"/>
      <c r="DB1" s="142"/>
      <c r="DV1" s="142"/>
      <c r="EP1" s="142"/>
      <c r="FJ1" s="142"/>
      <c r="GE1" s="142"/>
    </row>
    <row r="2" spans="1:241" ht="15" customHeight="1" x14ac:dyDescent="0.3">
      <c r="AO2" s="10"/>
      <c r="AP2" s="10"/>
      <c r="AQ2" s="10"/>
      <c r="AR2" s="302"/>
      <c r="AS2" s="10"/>
      <c r="AT2" s="10"/>
      <c r="AU2" s="10"/>
      <c r="AV2" s="10"/>
      <c r="AW2" s="10"/>
      <c r="AX2" s="10"/>
      <c r="AY2" s="10"/>
      <c r="AZ2" s="10"/>
      <c r="BA2" s="10"/>
      <c r="BB2" s="10"/>
      <c r="BC2" s="10"/>
      <c r="BD2" s="302"/>
    </row>
    <row r="3" spans="1:241" ht="13.05" customHeight="1" x14ac:dyDescent="0.3">
      <c r="A3" s="362" t="s">
        <v>0</v>
      </c>
      <c r="B3" s="362"/>
      <c r="C3" s="362"/>
      <c r="D3" s="362"/>
      <c r="E3" s="362"/>
      <c r="F3" s="362"/>
      <c r="G3" s="362"/>
      <c r="H3" s="362"/>
      <c r="I3" s="362"/>
      <c r="J3" s="362"/>
      <c r="K3" s="362"/>
      <c r="L3" s="362"/>
      <c r="M3" s="362"/>
      <c r="N3" s="362"/>
      <c r="O3" s="362"/>
      <c r="P3" s="362"/>
      <c r="Q3" s="286"/>
      <c r="U3" s="362" t="s">
        <v>1</v>
      </c>
      <c r="V3" s="362"/>
      <c r="W3" s="362"/>
      <c r="X3" s="362"/>
      <c r="Y3" s="362"/>
      <c r="Z3" s="362"/>
      <c r="AA3" s="362"/>
      <c r="AB3" s="362"/>
      <c r="AC3" s="362"/>
      <c r="AD3" s="362"/>
      <c r="AE3" s="362"/>
      <c r="AF3" s="362"/>
      <c r="AG3" s="362"/>
      <c r="AH3" s="362"/>
      <c r="AI3" s="362"/>
      <c r="AJ3" s="362"/>
      <c r="AK3" s="286"/>
      <c r="AO3" s="362" t="s">
        <v>2</v>
      </c>
      <c r="AP3" s="362"/>
      <c r="AQ3" s="362"/>
      <c r="AR3" s="362"/>
      <c r="AS3" s="362"/>
      <c r="AT3" s="362"/>
      <c r="AU3" s="362"/>
      <c r="AV3" s="362"/>
      <c r="AW3" s="362"/>
      <c r="AX3" s="362"/>
      <c r="AY3" s="362"/>
      <c r="AZ3" s="362"/>
      <c r="BA3" s="362"/>
      <c r="BB3" s="362"/>
      <c r="BC3" s="362"/>
      <c r="BD3" s="362"/>
      <c r="BI3" s="362" t="s">
        <v>3</v>
      </c>
      <c r="BJ3" s="362"/>
      <c r="BK3" s="362"/>
      <c r="BL3" s="362"/>
      <c r="BM3" s="362"/>
      <c r="BN3" s="362"/>
      <c r="BO3" s="362"/>
      <c r="BP3" s="362"/>
      <c r="BQ3" s="362"/>
      <c r="BR3" s="362"/>
      <c r="BS3" s="362"/>
      <c r="BT3" s="362"/>
      <c r="BU3" s="362"/>
      <c r="BV3" s="362"/>
      <c r="BW3" s="362"/>
      <c r="BX3" s="362"/>
      <c r="CC3" s="362" t="s">
        <v>4</v>
      </c>
      <c r="CD3" s="362"/>
      <c r="CE3" s="362"/>
      <c r="CF3" s="362"/>
      <c r="CG3" s="362"/>
      <c r="CH3" s="362"/>
      <c r="CI3" s="362"/>
      <c r="CJ3" s="362"/>
      <c r="CK3" s="362"/>
      <c r="CL3" s="362"/>
      <c r="CM3" s="362"/>
      <c r="CN3" s="362"/>
      <c r="CO3" s="362"/>
      <c r="CP3" s="362"/>
      <c r="CQ3" s="362"/>
      <c r="CR3" s="362"/>
      <c r="CW3" s="362" t="s">
        <v>5</v>
      </c>
      <c r="CX3" s="362"/>
      <c r="CY3" s="362"/>
      <c r="CZ3" s="362"/>
      <c r="DA3" s="362"/>
      <c r="DB3" s="362"/>
      <c r="DC3" s="362"/>
      <c r="DD3" s="362"/>
      <c r="DE3" s="362"/>
      <c r="DF3" s="362"/>
      <c r="DG3" s="362"/>
      <c r="DH3" s="362"/>
      <c r="DI3" s="362"/>
      <c r="DJ3" s="362"/>
      <c r="DK3" s="362"/>
      <c r="DL3" s="362"/>
      <c r="DQ3" s="362" t="s">
        <v>6</v>
      </c>
      <c r="DR3" s="362"/>
      <c r="DS3" s="362"/>
      <c r="DT3" s="362"/>
      <c r="DU3" s="362"/>
      <c r="DV3" s="362"/>
      <c r="DW3" s="362"/>
      <c r="DX3" s="362"/>
      <c r="DY3" s="362"/>
      <c r="DZ3" s="362"/>
      <c r="EA3" s="362"/>
      <c r="EB3" s="362"/>
      <c r="EC3" s="362"/>
      <c r="ED3" s="362"/>
      <c r="EE3" s="362"/>
      <c r="EF3" s="362"/>
      <c r="EK3" s="362" t="s">
        <v>7</v>
      </c>
      <c r="EL3" s="362"/>
      <c r="EM3" s="362"/>
      <c r="EN3" s="362"/>
      <c r="EO3" s="362"/>
      <c r="EP3" s="362"/>
      <c r="EQ3" s="362"/>
      <c r="ER3" s="362"/>
      <c r="ES3" s="362"/>
      <c r="ET3" s="362"/>
      <c r="EU3" s="362"/>
      <c r="EV3" s="362"/>
      <c r="EW3" s="362"/>
      <c r="EX3" s="362"/>
      <c r="EY3" s="362"/>
      <c r="EZ3" s="362"/>
      <c r="FE3" s="362" t="s">
        <v>8</v>
      </c>
      <c r="FF3" s="362"/>
      <c r="FG3" s="362"/>
      <c r="FH3" s="362"/>
      <c r="FI3" s="362"/>
      <c r="FJ3" s="362"/>
      <c r="FK3" s="362"/>
      <c r="FL3" s="362"/>
      <c r="FM3" s="362"/>
      <c r="FN3" s="362"/>
      <c r="FO3" s="362"/>
      <c r="FP3" s="362"/>
      <c r="FQ3" s="362"/>
      <c r="FR3" s="362"/>
      <c r="FS3" s="362"/>
      <c r="FT3" s="362"/>
      <c r="FY3" s="362" t="s">
        <v>9</v>
      </c>
      <c r="FZ3" s="362"/>
      <c r="GA3" s="362"/>
      <c r="GB3" s="362"/>
      <c r="GC3" s="362"/>
      <c r="GD3" s="362"/>
      <c r="GE3" s="362"/>
      <c r="GF3" s="362"/>
      <c r="GG3" s="362"/>
      <c r="GH3" s="362"/>
      <c r="GI3" s="362"/>
      <c r="GJ3" s="362"/>
      <c r="GK3" s="362"/>
      <c r="GL3" s="362"/>
      <c r="GM3" s="362"/>
      <c r="GN3" s="362"/>
      <c r="GS3" s="362" t="s">
        <v>10</v>
      </c>
      <c r="GT3" s="362"/>
      <c r="GU3" s="362"/>
      <c r="GV3" s="362"/>
      <c r="GW3" s="362"/>
      <c r="GX3" s="362"/>
      <c r="GY3" s="362"/>
      <c r="GZ3" s="362"/>
      <c r="HA3" s="362"/>
      <c r="HB3" s="362"/>
      <c r="HC3" s="362"/>
      <c r="HD3" s="362"/>
      <c r="HE3" s="362"/>
      <c r="HF3" s="362"/>
      <c r="HG3" s="362"/>
      <c r="HH3" s="362"/>
      <c r="HM3" s="362" t="s">
        <v>11</v>
      </c>
      <c r="HN3" s="362"/>
      <c r="HO3" s="362"/>
      <c r="HP3" s="362"/>
      <c r="HQ3" s="362"/>
      <c r="HR3" s="362"/>
      <c r="HS3" s="362"/>
      <c r="HT3" s="362"/>
      <c r="HU3" s="362"/>
      <c r="HV3" s="362"/>
      <c r="HW3" s="362"/>
      <c r="HX3" s="362"/>
      <c r="HY3" s="362"/>
      <c r="HZ3" s="362"/>
      <c r="IA3" s="362"/>
      <c r="IB3" s="362"/>
    </row>
    <row r="4" spans="1:241" ht="13.8" x14ac:dyDescent="0.3">
      <c r="A4" s="142" t="s">
        <v>12</v>
      </c>
      <c r="B4" s="9">
        <v>744</v>
      </c>
      <c r="C4" s="142"/>
      <c r="D4" s="288"/>
      <c r="E4" s="142"/>
      <c r="F4" s="142"/>
      <c r="G4" s="142"/>
      <c r="H4" s="142"/>
      <c r="I4" s="142"/>
      <c r="J4" s="142"/>
      <c r="K4" s="142"/>
      <c r="L4" s="142"/>
      <c r="M4" s="142"/>
      <c r="N4" s="142"/>
      <c r="O4" s="142"/>
      <c r="P4" s="288"/>
      <c r="Q4" s="142"/>
      <c r="U4" s="142" t="s">
        <v>12</v>
      </c>
      <c r="V4" s="9">
        <v>744</v>
      </c>
      <c r="W4" s="142"/>
      <c r="X4" s="288"/>
      <c r="Y4" s="142"/>
      <c r="Z4" s="142"/>
      <c r="AA4" s="142"/>
      <c r="AB4" s="142"/>
      <c r="AC4" s="142"/>
      <c r="AD4" s="142"/>
      <c r="AE4" s="142"/>
      <c r="AF4" s="142"/>
      <c r="AG4" s="142"/>
      <c r="AH4" s="142"/>
      <c r="AI4" s="142"/>
      <c r="AJ4" s="288"/>
      <c r="AK4" s="142"/>
      <c r="AO4" s="142" t="s">
        <v>12</v>
      </c>
      <c r="AP4" s="9">
        <v>720</v>
      </c>
      <c r="AQ4" s="142"/>
      <c r="AR4" s="288"/>
      <c r="AS4" s="142"/>
      <c r="AT4" s="142"/>
      <c r="AU4" s="142"/>
      <c r="AV4" s="142"/>
      <c r="AW4" s="142"/>
      <c r="AX4" s="142"/>
      <c r="AY4" s="142"/>
      <c r="AZ4" s="142"/>
      <c r="BA4" s="142"/>
      <c r="BB4" s="142"/>
      <c r="BC4" s="142"/>
      <c r="BD4" s="288"/>
      <c r="BI4" s="142" t="s">
        <v>12</v>
      </c>
      <c r="BJ4" s="9">
        <v>744</v>
      </c>
      <c r="BK4" s="142"/>
      <c r="BL4" s="288"/>
      <c r="BM4" s="142"/>
      <c r="BN4" s="142"/>
      <c r="BO4" s="142"/>
      <c r="BP4" s="142"/>
      <c r="BQ4" s="142"/>
      <c r="BR4" s="142"/>
      <c r="BS4" s="142"/>
      <c r="BT4" s="142"/>
      <c r="BU4" s="142"/>
      <c r="BV4" s="142"/>
      <c r="BW4" s="142"/>
      <c r="BX4" s="288"/>
      <c r="CC4" s="142" t="s">
        <v>12</v>
      </c>
      <c r="CD4" s="9">
        <v>720</v>
      </c>
      <c r="CE4" s="142"/>
      <c r="CF4" s="288"/>
      <c r="CG4" s="142"/>
      <c r="CH4" s="142"/>
      <c r="CI4" s="142"/>
      <c r="CJ4" s="142"/>
      <c r="CK4" s="142"/>
      <c r="CL4" s="142"/>
      <c r="CM4" s="142"/>
      <c r="CN4" s="142"/>
      <c r="CO4" s="142"/>
      <c r="CP4" s="142"/>
      <c r="CQ4" s="142"/>
      <c r="CR4" s="288"/>
      <c r="CW4" s="142" t="s">
        <v>12</v>
      </c>
      <c r="CX4" s="9">
        <v>744</v>
      </c>
      <c r="CY4" s="142"/>
      <c r="CZ4" s="288"/>
      <c r="DA4" s="142"/>
      <c r="DB4" s="142"/>
      <c r="DC4" s="142"/>
      <c r="DD4" s="142"/>
      <c r="DE4" s="142"/>
      <c r="DF4" s="142"/>
      <c r="DG4" s="142"/>
      <c r="DH4" s="142"/>
      <c r="DI4" s="142"/>
      <c r="DJ4" s="142"/>
      <c r="DK4" s="142"/>
      <c r="DL4" s="288"/>
      <c r="DQ4" s="142" t="s">
        <v>12</v>
      </c>
      <c r="DR4" s="9">
        <v>744</v>
      </c>
      <c r="DS4" s="142"/>
      <c r="DT4" s="288"/>
      <c r="DU4" s="142"/>
      <c r="DV4" s="142"/>
      <c r="DW4" s="142"/>
      <c r="DX4" s="142"/>
      <c r="DY4" s="142"/>
      <c r="DZ4" s="142"/>
      <c r="EA4" s="142"/>
      <c r="EB4" s="142"/>
      <c r="EC4" s="142"/>
      <c r="ED4" s="142"/>
      <c r="EE4" s="142"/>
      <c r="EF4" s="288"/>
      <c r="EK4" s="142" t="s">
        <v>12</v>
      </c>
      <c r="EL4" s="9">
        <v>672</v>
      </c>
      <c r="EM4" s="142"/>
      <c r="EN4" s="288"/>
      <c r="EO4" s="142"/>
      <c r="EP4" s="142"/>
      <c r="EQ4" s="142"/>
      <c r="ER4" s="142"/>
      <c r="ES4" s="142"/>
      <c r="ET4" s="142"/>
      <c r="EU4" s="142"/>
      <c r="EV4" s="142"/>
      <c r="EW4" s="142"/>
      <c r="EX4" s="142"/>
      <c r="EY4" s="142"/>
      <c r="EZ4" s="288"/>
      <c r="FE4" s="142" t="s">
        <v>12</v>
      </c>
      <c r="FF4" s="9">
        <v>744</v>
      </c>
      <c r="FG4" s="142"/>
      <c r="FH4" s="288"/>
      <c r="FI4" s="142"/>
      <c r="FJ4" s="142"/>
      <c r="FK4" s="142"/>
      <c r="FL4" s="142"/>
      <c r="FM4" s="142"/>
      <c r="FN4" s="142"/>
      <c r="FO4" s="142"/>
      <c r="FP4" s="142"/>
      <c r="FQ4" s="142"/>
      <c r="FR4" s="142"/>
      <c r="FS4" s="142"/>
      <c r="FT4" s="288"/>
      <c r="FY4" s="142" t="s">
        <v>12</v>
      </c>
      <c r="FZ4" s="9">
        <v>720</v>
      </c>
      <c r="GA4" s="142"/>
      <c r="GB4" s="288"/>
      <c r="GC4" s="142"/>
      <c r="GD4" s="142"/>
      <c r="GE4" s="142"/>
      <c r="GF4" s="142"/>
      <c r="GG4" s="142"/>
      <c r="GH4" s="142"/>
      <c r="GI4" s="142"/>
      <c r="GJ4" s="142"/>
      <c r="GK4" s="142"/>
      <c r="GL4" s="142"/>
      <c r="GM4" s="142"/>
      <c r="GN4" s="288"/>
      <c r="GS4" s="142" t="s">
        <v>12</v>
      </c>
      <c r="GT4" s="9">
        <v>744</v>
      </c>
      <c r="GU4" s="142"/>
      <c r="GV4" s="288"/>
      <c r="GW4" s="142"/>
      <c r="GX4" s="142"/>
      <c r="GY4" s="142"/>
      <c r="GZ4" s="142"/>
      <c r="HA4" s="142"/>
      <c r="HB4" s="142"/>
      <c r="HC4" s="142"/>
      <c r="HD4" s="142"/>
      <c r="HE4" s="142"/>
      <c r="HF4" s="142"/>
      <c r="HG4" s="142"/>
      <c r="HH4" s="288"/>
      <c r="HM4" s="142" t="s">
        <v>12</v>
      </c>
      <c r="HN4" s="9">
        <v>720</v>
      </c>
      <c r="HO4" s="142"/>
      <c r="HP4" s="288"/>
      <c r="HQ4" s="142"/>
      <c r="HR4" s="142"/>
      <c r="HS4" s="142"/>
      <c r="HT4" s="142"/>
      <c r="HU4" s="142"/>
      <c r="HV4" s="142"/>
      <c r="HW4" s="142"/>
      <c r="HX4" s="142"/>
      <c r="HY4" s="142"/>
      <c r="HZ4" s="142"/>
      <c r="IA4" s="142"/>
      <c r="IB4" s="288"/>
    </row>
    <row r="5" spans="1:241" ht="41.4" x14ac:dyDescent="0.3">
      <c r="A5" s="11" t="s">
        <v>13</v>
      </c>
      <c r="B5" s="12" t="s">
        <v>14</v>
      </c>
      <c r="C5" s="12" t="s">
        <v>15</v>
      </c>
      <c r="D5" s="294" t="s">
        <v>16</v>
      </c>
      <c r="E5" s="12" t="s">
        <v>17</v>
      </c>
      <c r="F5" s="12" t="s">
        <v>18</v>
      </c>
      <c r="G5" s="12" t="s">
        <v>19</v>
      </c>
      <c r="H5" s="12" t="s">
        <v>20</v>
      </c>
      <c r="I5" s="12" t="s">
        <v>21</v>
      </c>
      <c r="J5" s="12" t="s">
        <v>22</v>
      </c>
      <c r="K5" s="12" t="s">
        <v>23</v>
      </c>
      <c r="L5" s="12" t="s">
        <v>24</v>
      </c>
      <c r="M5" s="12" t="s">
        <v>25</v>
      </c>
      <c r="N5" s="12" t="s">
        <v>26</v>
      </c>
      <c r="O5" s="12" t="s">
        <v>27</v>
      </c>
      <c r="P5" s="289" t="s">
        <v>28</v>
      </c>
      <c r="Q5" s="130" t="s">
        <v>29</v>
      </c>
      <c r="R5" s="251" t="s">
        <v>30</v>
      </c>
      <c r="S5" s="15" t="s">
        <v>31</v>
      </c>
      <c r="T5" s="264" t="s">
        <v>32</v>
      </c>
      <c r="U5" s="11" t="s">
        <v>13</v>
      </c>
      <c r="V5" s="12" t="s">
        <v>14</v>
      </c>
      <c r="W5" s="12" t="s">
        <v>15</v>
      </c>
      <c r="X5" s="294" t="s">
        <v>16</v>
      </c>
      <c r="Y5" s="12" t="s">
        <v>17</v>
      </c>
      <c r="Z5" s="12" t="s">
        <v>18</v>
      </c>
      <c r="AA5" s="12" t="s">
        <v>19</v>
      </c>
      <c r="AB5" s="12" t="s">
        <v>20</v>
      </c>
      <c r="AC5" s="12" t="s">
        <v>21</v>
      </c>
      <c r="AD5" s="12" t="s">
        <v>22</v>
      </c>
      <c r="AE5" s="12" t="s">
        <v>23</v>
      </c>
      <c r="AF5" s="12" t="s">
        <v>24</v>
      </c>
      <c r="AG5" s="12" t="s">
        <v>25</v>
      </c>
      <c r="AH5" s="12" t="s">
        <v>26</v>
      </c>
      <c r="AI5" s="12" t="s">
        <v>27</v>
      </c>
      <c r="AJ5" s="289" t="s">
        <v>28</v>
      </c>
      <c r="AK5" s="130" t="s">
        <v>29</v>
      </c>
      <c r="AL5" s="251" t="s">
        <v>30</v>
      </c>
      <c r="AM5" s="15" t="s">
        <v>31</v>
      </c>
      <c r="AN5" s="264" t="s">
        <v>32</v>
      </c>
      <c r="AO5" s="11" t="s">
        <v>13</v>
      </c>
      <c r="AP5" s="12" t="s">
        <v>14</v>
      </c>
      <c r="AQ5" s="12" t="s">
        <v>15</v>
      </c>
      <c r="AR5" s="294" t="s">
        <v>16</v>
      </c>
      <c r="AS5" s="12" t="s">
        <v>17</v>
      </c>
      <c r="AT5" s="12" t="s">
        <v>18</v>
      </c>
      <c r="AU5" s="12" t="s">
        <v>19</v>
      </c>
      <c r="AV5" s="12" t="s">
        <v>20</v>
      </c>
      <c r="AW5" s="12" t="s">
        <v>21</v>
      </c>
      <c r="AX5" s="12" t="s">
        <v>22</v>
      </c>
      <c r="AY5" s="12" t="s">
        <v>23</v>
      </c>
      <c r="AZ5" s="12" t="s">
        <v>24</v>
      </c>
      <c r="BA5" s="12" t="s">
        <v>25</v>
      </c>
      <c r="BB5" s="12" t="s">
        <v>26</v>
      </c>
      <c r="BC5" s="12" t="s">
        <v>27</v>
      </c>
      <c r="BD5" s="289" t="s">
        <v>28</v>
      </c>
      <c r="BE5" s="130" t="s">
        <v>29</v>
      </c>
      <c r="BF5" s="251" t="s">
        <v>30</v>
      </c>
      <c r="BG5" s="15" t="s">
        <v>31</v>
      </c>
      <c r="BH5" s="264" t="s">
        <v>32</v>
      </c>
      <c r="BI5" s="11" t="s">
        <v>13</v>
      </c>
      <c r="BJ5" s="12" t="s">
        <v>14</v>
      </c>
      <c r="BK5" s="12" t="s">
        <v>15</v>
      </c>
      <c r="BL5" s="294" t="s">
        <v>16</v>
      </c>
      <c r="BM5" s="12" t="s">
        <v>17</v>
      </c>
      <c r="BN5" s="12" t="s">
        <v>18</v>
      </c>
      <c r="BO5" s="12" t="s">
        <v>19</v>
      </c>
      <c r="BP5" s="12" t="s">
        <v>20</v>
      </c>
      <c r="BQ5" s="12" t="s">
        <v>21</v>
      </c>
      <c r="BR5" s="12" t="s">
        <v>22</v>
      </c>
      <c r="BS5" s="12" t="s">
        <v>23</v>
      </c>
      <c r="BT5" s="12" t="s">
        <v>24</v>
      </c>
      <c r="BU5" s="12" t="s">
        <v>25</v>
      </c>
      <c r="BV5" s="12" t="s">
        <v>26</v>
      </c>
      <c r="BW5" s="12" t="s">
        <v>27</v>
      </c>
      <c r="BX5" s="289" t="s">
        <v>28</v>
      </c>
      <c r="BY5" s="130" t="s">
        <v>29</v>
      </c>
      <c r="BZ5" s="251" t="s">
        <v>30</v>
      </c>
      <c r="CA5" s="15" t="s">
        <v>31</v>
      </c>
      <c r="CB5" s="264" t="s">
        <v>32</v>
      </c>
      <c r="CC5" s="11" t="s">
        <v>13</v>
      </c>
      <c r="CD5" s="12" t="s">
        <v>14</v>
      </c>
      <c r="CE5" s="12" t="s">
        <v>15</v>
      </c>
      <c r="CF5" s="294" t="s">
        <v>16</v>
      </c>
      <c r="CG5" s="12" t="s">
        <v>17</v>
      </c>
      <c r="CH5" s="12" t="s">
        <v>18</v>
      </c>
      <c r="CI5" s="12" t="s">
        <v>19</v>
      </c>
      <c r="CJ5" s="12" t="s">
        <v>20</v>
      </c>
      <c r="CK5" s="12" t="s">
        <v>21</v>
      </c>
      <c r="CL5" s="12" t="s">
        <v>22</v>
      </c>
      <c r="CM5" s="12" t="s">
        <v>23</v>
      </c>
      <c r="CN5" s="12" t="s">
        <v>24</v>
      </c>
      <c r="CO5" s="12" t="s">
        <v>25</v>
      </c>
      <c r="CP5" s="12" t="s">
        <v>26</v>
      </c>
      <c r="CQ5" s="12" t="s">
        <v>27</v>
      </c>
      <c r="CR5" s="289" t="s">
        <v>28</v>
      </c>
      <c r="CS5" s="130" t="s">
        <v>29</v>
      </c>
      <c r="CT5" s="251" t="s">
        <v>30</v>
      </c>
      <c r="CU5" s="15" t="s">
        <v>31</v>
      </c>
      <c r="CV5" s="264" t="s">
        <v>32</v>
      </c>
      <c r="CW5" s="11" t="s">
        <v>13</v>
      </c>
      <c r="CX5" s="12" t="s">
        <v>14</v>
      </c>
      <c r="CY5" s="12" t="s">
        <v>15</v>
      </c>
      <c r="CZ5" s="294" t="s">
        <v>16</v>
      </c>
      <c r="DA5" s="12" t="s">
        <v>17</v>
      </c>
      <c r="DB5" s="12" t="s">
        <v>18</v>
      </c>
      <c r="DC5" s="12" t="s">
        <v>19</v>
      </c>
      <c r="DD5" s="12" t="s">
        <v>20</v>
      </c>
      <c r="DE5" s="12" t="s">
        <v>21</v>
      </c>
      <c r="DF5" s="12" t="s">
        <v>22</v>
      </c>
      <c r="DG5" s="12" t="s">
        <v>23</v>
      </c>
      <c r="DH5" s="12" t="s">
        <v>24</v>
      </c>
      <c r="DI5" s="12" t="s">
        <v>25</v>
      </c>
      <c r="DJ5" s="12" t="s">
        <v>26</v>
      </c>
      <c r="DK5" s="12" t="s">
        <v>27</v>
      </c>
      <c r="DL5" s="289" t="s">
        <v>28</v>
      </c>
      <c r="DM5" s="130" t="s">
        <v>29</v>
      </c>
      <c r="DN5" s="251" t="s">
        <v>30</v>
      </c>
      <c r="DO5" s="15" t="s">
        <v>31</v>
      </c>
      <c r="DP5" s="264" t="s">
        <v>32</v>
      </c>
      <c r="DQ5" s="11" t="s">
        <v>13</v>
      </c>
      <c r="DR5" s="12" t="s">
        <v>14</v>
      </c>
      <c r="DS5" s="12" t="s">
        <v>15</v>
      </c>
      <c r="DT5" s="294" t="s">
        <v>16</v>
      </c>
      <c r="DU5" s="12" t="s">
        <v>17</v>
      </c>
      <c r="DV5" s="12" t="s">
        <v>18</v>
      </c>
      <c r="DW5" s="12" t="s">
        <v>19</v>
      </c>
      <c r="DX5" s="12" t="s">
        <v>20</v>
      </c>
      <c r="DY5" s="12" t="s">
        <v>21</v>
      </c>
      <c r="DZ5" s="12" t="s">
        <v>22</v>
      </c>
      <c r="EA5" s="12" t="s">
        <v>23</v>
      </c>
      <c r="EB5" s="12" t="s">
        <v>24</v>
      </c>
      <c r="EC5" s="12" t="s">
        <v>25</v>
      </c>
      <c r="ED5" s="12" t="s">
        <v>26</v>
      </c>
      <c r="EE5" s="12" t="s">
        <v>27</v>
      </c>
      <c r="EF5" s="289" t="s">
        <v>28</v>
      </c>
      <c r="EG5" s="130" t="s">
        <v>29</v>
      </c>
      <c r="EH5" s="251" t="s">
        <v>30</v>
      </c>
      <c r="EI5" s="15" t="s">
        <v>31</v>
      </c>
      <c r="EJ5" s="264" t="s">
        <v>32</v>
      </c>
      <c r="EK5" s="11" t="s">
        <v>13</v>
      </c>
      <c r="EL5" s="12" t="s">
        <v>14</v>
      </c>
      <c r="EM5" s="12" t="s">
        <v>15</v>
      </c>
      <c r="EN5" s="294" t="s">
        <v>16</v>
      </c>
      <c r="EO5" s="12" t="s">
        <v>17</v>
      </c>
      <c r="EP5" s="12" t="s">
        <v>18</v>
      </c>
      <c r="EQ5" s="12" t="s">
        <v>19</v>
      </c>
      <c r="ER5" s="12" t="s">
        <v>20</v>
      </c>
      <c r="ES5" s="12" t="s">
        <v>21</v>
      </c>
      <c r="ET5" s="12" t="s">
        <v>22</v>
      </c>
      <c r="EU5" s="12" t="s">
        <v>23</v>
      </c>
      <c r="EV5" s="12" t="s">
        <v>24</v>
      </c>
      <c r="EW5" s="12" t="s">
        <v>25</v>
      </c>
      <c r="EX5" s="12" t="s">
        <v>26</v>
      </c>
      <c r="EY5" s="12" t="s">
        <v>27</v>
      </c>
      <c r="EZ5" s="289" t="s">
        <v>28</v>
      </c>
      <c r="FA5" s="130" t="s">
        <v>29</v>
      </c>
      <c r="FB5" s="251" t="s">
        <v>30</v>
      </c>
      <c r="FC5" s="15" t="s">
        <v>31</v>
      </c>
      <c r="FD5" s="264" t="s">
        <v>32</v>
      </c>
      <c r="FE5" s="11" t="s">
        <v>13</v>
      </c>
      <c r="FF5" s="12" t="s">
        <v>14</v>
      </c>
      <c r="FG5" s="12" t="s">
        <v>15</v>
      </c>
      <c r="FH5" s="294" t="s">
        <v>16</v>
      </c>
      <c r="FI5" s="12" t="s">
        <v>17</v>
      </c>
      <c r="FJ5" s="12" t="s">
        <v>18</v>
      </c>
      <c r="FK5" s="12" t="s">
        <v>19</v>
      </c>
      <c r="FL5" s="12" t="s">
        <v>20</v>
      </c>
      <c r="FM5" s="12" t="s">
        <v>21</v>
      </c>
      <c r="FN5" s="12" t="s">
        <v>22</v>
      </c>
      <c r="FO5" s="12" t="s">
        <v>23</v>
      </c>
      <c r="FP5" s="12" t="s">
        <v>24</v>
      </c>
      <c r="FQ5" s="12" t="s">
        <v>25</v>
      </c>
      <c r="FR5" s="12" t="s">
        <v>26</v>
      </c>
      <c r="FS5" s="12" t="s">
        <v>27</v>
      </c>
      <c r="FT5" s="289" t="s">
        <v>28</v>
      </c>
      <c r="FU5" s="130" t="s">
        <v>29</v>
      </c>
      <c r="FV5" s="251" t="s">
        <v>30</v>
      </c>
      <c r="FW5" s="15" t="s">
        <v>31</v>
      </c>
      <c r="FX5" s="264" t="s">
        <v>32</v>
      </c>
      <c r="FY5" s="11" t="s">
        <v>13</v>
      </c>
      <c r="FZ5" s="12" t="s">
        <v>14</v>
      </c>
      <c r="GA5" s="12" t="s">
        <v>15</v>
      </c>
      <c r="GB5" s="294" t="s">
        <v>16</v>
      </c>
      <c r="GC5" s="12" t="s">
        <v>17</v>
      </c>
      <c r="GD5" s="12" t="s">
        <v>18</v>
      </c>
      <c r="GE5" s="12" t="s">
        <v>19</v>
      </c>
      <c r="GF5" s="12" t="s">
        <v>20</v>
      </c>
      <c r="GG5" s="12" t="s">
        <v>21</v>
      </c>
      <c r="GH5" s="12" t="s">
        <v>22</v>
      </c>
      <c r="GI5" s="12" t="s">
        <v>23</v>
      </c>
      <c r="GJ5" s="12" t="s">
        <v>24</v>
      </c>
      <c r="GK5" s="12" t="s">
        <v>25</v>
      </c>
      <c r="GL5" s="12" t="s">
        <v>26</v>
      </c>
      <c r="GM5" s="12" t="s">
        <v>27</v>
      </c>
      <c r="GN5" s="289" t="s">
        <v>28</v>
      </c>
      <c r="GO5" s="130" t="s">
        <v>29</v>
      </c>
      <c r="GP5" s="251" t="s">
        <v>30</v>
      </c>
      <c r="GQ5" s="15" t="s">
        <v>31</v>
      </c>
      <c r="GR5" s="264" t="s">
        <v>32</v>
      </c>
      <c r="GS5" s="11" t="s">
        <v>13</v>
      </c>
      <c r="GT5" s="12" t="s">
        <v>14</v>
      </c>
      <c r="GU5" s="12" t="s">
        <v>15</v>
      </c>
      <c r="GV5" s="294" t="s">
        <v>16</v>
      </c>
      <c r="GW5" s="12" t="s">
        <v>17</v>
      </c>
      <c r="GX5" s="12" t="s">
        <v>18</v>
      </c>
      <c r="GY5" s="12" t="s">
        <v>19</v>
      </c>
      <c r="GZ5" s="12" t="s">
        <v>20</v>
      </c>
      <c r="HA5" s="12" t="s">
        <v>21</v>
      </c>
      <c r="HB5" s="12" t="s">
        <v>22</v>
      </c>
      <c r="HC5" s="12" t="s">
        <v>23</v>
      </c>
      <c r="HD5" s="12" t="s">
        <v>24</v>
      </c>
      <c r="HE5" s="12" t="s">
        <v>25</v>
      </c>
      <c r="HF5" s="12" t="s">
        <v>26</v>
      </c>
      <c r="HG5" s="12" t="s">
        <v>27</v>
      </c>
      <c r="HH5" s="289" t="s">
        <v>28</v>
      </c>
      <c r="HI5" s="130" t="s">
        <v>29</v>
      </c>
      <c r="HJ5" s="251" t="s">
        <v>30</v>
      </c>
      <c r="HK5" s="15" t="s">
        <v>31</v>
      </c>
      <c r="HL5" s="264" t="s">
        <v>32</v>
      </c>
      <c r="HM5" s="11" t="s">
        <v>13</v>
      </c>
      <c r="HN5" s="12" t="s">
        <v>14</v>
      </c>
      <c r="HO5" s="12" t="s">
        <v>15</v>
      </c>
      <c r="HP5" s="294" t="s">
        <v>16</v>
      </c>
      <c r="HQ5" s="12" t="s">
        <v>17</v>
      </c>
      <c r="HR5" s="12" t="s">
        <v>18</v>
      </c>
      <c r="HS5" s="12" t="s">
        <v>19</v>
      </c>
      <c r="HT5" s="12" t="s">
        <v>20</v>
      </c>
      <c r="HU5" s="12" t="s">
        <v>21</v>
      </c>
      <c r="HV5" s="12" t="s">
        <v>22</v>
      </c>
      <c r="HW5" s="12" t="s">
        <v>23</v>
      </c>
      <c r="HX5" s="12" t="s">
        <v>24</v>
      </c>
      <c r="HY5" s="12" t="s">
        <v>25</v>
      </c>
      <c r="HZ5" s="12" t="s">
        <v>26</v>
      </c>
      <c r="IA5" s="12" t="s">
        <v>27</v>
      </c>
      <c r="IB5" s="289" t="s">
        <v>28</v>
      </c>
      <c r="IC5" s="130" t="s">
        <v>29</v>
      </c>
      <c r="ID5" s="251" t="s">
        <v>30</v>
      </c>
      <c r="IE5" s="15" t="s">
        <v>31</v>
      </c>
      <c r="IF5" s="264" t="s">
        <v>32</v>
      </c>
      <c r="IG5" s="130" t="s">
        <v>32</v>
      </c>
    </row>
    <row r="6" spans="1:241" ht="14.4" hidden="1" x14ac:dyDescent="0.3">
      <c r="A6" s="36"/>
      <c r="B6" s="37" t="s">
        <v>34</v>
      </c>
      <c r="C6" s="254">
        <v>725.2</v>
      </c>
      <c r="D6" s="295">
        <v>725.2</v>
      </c>
      <c r="E6" s="254">
        <v>0</v>
      </c>
      <c r="F6" s="255">
        <v>18.8</v>
      </c>
      <c r="G6" s="256">
        <f>(F6/$B$4)</f>
        <v>2.5268817204301075E-2</v>
      </c>
      <c r="H6" s="255">
        <v>0</v>
      </c>
      <c r="I6" s="256">
        <f>(H6/$B$4)</f>
        <v>0</v>
      </c>
      <c r="J6" s="257">
        <v>0</v>
      </c>
      <c r="K6" s="256">
        <f>(J6/$B$4)</f>
        <v>0</v>
      </c>
      <c r="L6" s="255">
        <v>61</v>
      </c>
      <c r="M6" s="256">
        <f>(C6/$B$4)</f>
        <v>0.97473118279569904</v>
      </c>
      <c r="N6" s="256">
        <f>((C6-L6)/$B$4)</f>
        <v>0.89274193548387104</v>
      </c>
      <c r="O6" s="258">
        <f>IF((AND(D6=0,F6=0)),0,(F6+L6)/(D6+F6+L6))</f>
        <v>9.913043478260869E-2</v>
      </c>
      <c r="P6" s="290">
        <f>(R6/($B$4*T6))</f>
        <v>0.83993077517745451</v>
      </c>
      <c r="Q6" s="7">
        <f>SUM(D6:F6,H6,J6)</f>
        <v>744</v>
      </c>
      <c r="R6" s="167">
        <v>95611</v>
      </c>
      <c r="S6" s="40">
        <v>160</v>
      </c>
      <c r="T6" s="257">
        <v>153</v>
      </c>
      <c r="U6" s="36"/>
      <c r="V6" s="37" t="s">
        <v>34</v>
      </c>
      <c r="W6" s="7">
        <f>$V$4-Z6-AB6-AD6</f>
        <v>732.1</v>
      </c>
      <c r="X6" s="287">
        <v>732.1</v>
      </c>
      <c r="Y6" s="9">
        <v>0</v>
      </c>
      <c r="Z6" s="9">
        <v>11.9</v>
      </c>
      <c r="AA6" s="256">
        <f>(Z6/$V$4)</f>
        <v>1.5994623655913979E-2</v>
      </c>
      <c r="AB6" s="9">
        <v>0</v>
      </c>
      <c r="AC6" s="256">
        <f>(AB6/$V$4)</f>
        <v>0</v>
      </c>
      <c r="AD6" s="7">
        <v>0</v>
      </c>
      <c r="AE6" s="256">
        <f>(AD6/$V$4)</f>
        <v>0</v>
      </c>
      <c r="AF6" s="9">
        <v>0</v>
      </c>
      <c r="AG6" s="256">
        <f>W6/$V$4</f>
        <v>0.98400537634408602</v>
      </c>
      <c r="AH6" s="256">
        <f>(W6-AF6)/$V$4</f>
        <v>0.98400537634408602</v>
      </c>
      <c r="AI6" s="258">
        <f>IF((AND(X6=0,Z6=0)),0,(Z6+AF6)/(X6+Z6+AF6))</f>
        <v>1.5994623655913979E-2</v>
      </c>
      <c r="AJ6" s="290">
        <f>AL6/($V$4*AN6)</f>
        <v>0.84314603977791835</v>
      </c>
      <c r="AK6" s="7">
        <f>SUM(X6:Z6,AB6,AD6)</f>
        <v>744</v>
      </c>
      <c r="AL6" s="167">
        <v>95977</v>
      </c>
      <c r="AM6" s="40">
        <v>160</v>
      </c>
      <c r="AN6" s="257">
        <v>153</v>
      </c>
      <c r="AO6" s="36"/>
      <c r="AP6" s="37" t="s">
        <v>34</v>
      </c>
      <c r="AQ6" s="9">
        <v>720</v>
      </c>
      <c r="AR6" s="287">
        <v>720</v>
      </c>
      <c r="AS6" s="9">
        <v>0</v>
      </c>
      <c r="AT6" s="9">
        <v>0</v>
      </c>
      <c r="AU6" s="256">
        <f>(AT6/$AP$4)</f>
        <v>0</v>
      </c>
      <c r="AV6" s="9">
        <v>0</v>
      </c>
      <c r="AW6" s="256">
        <f>(AV6/$AP$4)</f>
        <v>0</v>
      </c>
      <c r="AX6" s="7">
        <v>0</v>
      </c>
      <c r="AY6" s="256">
        <f>(AX6/$AP$4)</f>
        <v>0</v>
      </c>
      <c r="AZ6" s="9">
        <v>0</v>
      </c>
      <c r="BA6" s="256">
        <f>(AQ6/$AP$4)</f>
        <v>1</v>
      </c>
      <c r="BB6" s="256">
        <f>((AQ6-AZ6)/$AP$4)</f>
        <v>1</v>
      </c>
      <c r="BC6" s="258">
        <f>IF((AND(AR6=0,AT6=0)),0,(AT6+AZ6)/(AR6+AT6+AZ6))</f>
        <v>0</v>
      </c>
      <c r="BD6" s="290">
        <f>(BF6/($AP$4*BH6))</f>
        <v>0.90171568627450982</v>
      </c>
      <c r="BE6" s="7">
        <f>SUM(AR6:AT6,AV6,AX6)</f>
        <v>720</v>
      </c>
      <c r="BF6" s="167">
        <v>99333</v>
      </c>
      <c r="BG6" s="40">
        <v>160</v>
      </c>
      <c r="BH6" s="257">
        <v>153</v>
      </c>
      <c r="BI6" s="36"/>
      <c r="BJ6" s="37" t="s">
        <v>34</v>
      </c>
      <c r="BK6" s="9">
        <v>693.1</v>
      </c>
      <c r="BL6" s="287">
        <v>693.1</v>
      </c>
      <c r="BM6" s="9">
        <v>0</v>
      </c>
      <c r="BN6" s="9">
        <v>5.0999999999999996</v>
      </c>
      <c r="BO6" s="274">
        <f>(BN6/$BJ$4)</f>
        <v>6.8548387096774186E-3</v>
      </c>
      <c r="BP6" s="9">
        <v>0</v>
      </c>
      <c r="BQ6" s="274">
        <f>(BP6/$BJ$4)</f>
        <v>0</v>
      </c>
      <c r="BR6" s="7">
        <v>45.8</v>
      </c>
      <c r="BS6" s="274">
        <f>(BR6/$BJ$4)</f>
        <v>6.1559139784946232E-2</v>
      </c>
      <c r="BT6" s="9">
        <v>41</v>
      </c>
      <c r="BU6" s="256">
        <f>(BK6/$BJ$4)</f>
        <v>0.93158602150537639</v>
      </c>
      <c r="BV6" s="256">
        <f>((BK6-BT6)/$BJ$4)</f>
        <v>0.8764784946236559</v>
      </c>
      <c r="BW6" s="258">
        <f>IF((AND(BL6=0,BN6=0)),0,(BN6+BT6)/(BL6+BN6+BT6))</f>
        <v>6.2364718614718616E-2</v>
      </c>
      <c r="BX6" s="290">
        <f>(BZ6/($BJ$4*CB6))</f>
        <v>0.79008538899430736</v>
      </c>
      <c r="BY6" s="7">
        <f>SUM(BL6:BN6,BP6,BR6)</f>
        <v>744</v>
      </c>
      <c r="BZ6" s="167">
        <v>89937</v>
      </c>
      <c r="CA6" s="40">
        <v>160</v>
      </c>
      <c r="CB6" s="257">
        <v>153</v>
      </c>
      <c r="CC6" s="36"/>
      <c r="CD6" s="37" t="s">
        <v>34</v>
      </c>
      <c r="CE6" s="9">
        <v>632.79999999999995</v>
      </c>
      <c r="CF6" s="287">
        <v>632.79999999999995</v>
      </c>
      <c r="CG6" s="9">
        <v>0</v>
      </c>
      <c r="CH6" s="9">
        <v>3.1</v>
      </c>
      <c r="CI6" s="274">
        <f>(CH6/$CD$4)</f>
        <v>4.3055555555555555E-3</v>
      </c>
      <c r="CJ6" s="9">
        <v>0</v>
      </c>
      <c r="CK6" s="274">
        <f>(CJ6/$CD$4)</f>
        <v>0</v>
      </c>
      <c r="CL6" s="7">
        <v>84.1</v>
      </c>
      <c r="CM6" s="274">
        <f>(CL6/$CD$4)</f>
        <v>0.11680555555555555</v>
      </c>
      <c r="CN6" s="9">
        <v>0</v>
      </c>
      <c r="CO6" s="274">
        <f>(CE6/$CD$4)</f>
        <v>0.87888888888888883</v>
      </c>
      <c r="CP6" s="274">
        <f>((CE6-CN6)/$CD$4)</f>
        <v>0.87888888888888883</v>
      </c>
      <c r="CQ6" s="275">
        <f>IF((AND(CF6=0,CH6=0)),0,(CH6+CN6)/(CF6+CH6+CN6))</f>
        <v>4.8749803428211986E-3</v>
      </c>
      <c r="CR6" s="290">
        <f>(CT6/($CD$4*CV6))</f>
        <v>0.7522512708787219</v>
      </c>
      <c r="CS6" s="7">
        <f>SUM(CF6:CH6,CJ6,CL6)</f>
        <v>720</v>
      </c>
      <c r="CT6" s="167">
        <v>82868</v>
      </c>
      <c r="CU6" s="40">
        <v>160</v>
      </c>
      <c r="CV6" s="257">
        <v>153</v>
      </c>
      <c r="CW6" s="36"/>
      <c r="CX6" s="37" t="s">
        <v>34</v>
      </c>
      <c r="CY6" s="9">
        <v>727</v>
      </c>
      <c r="CZ6" s="287">
        <v>727</v>
      </c>
      <c r="DA6" s="9">
        <v>0</v>
      </c>
      <c r="DB6" s="9">
        <v>17</v>
      </c>
      <c r="DC6" s="274">
        <f>(DB6/$CX$4)</f>
        <v>2.2849462365591398E-2</v>
      </c>
      <c r="DD6" s="9">
        <v>0</v>
      </c>
      <c r="DE6" s="274">
        <f>(DD6/$CX$4)</f>
        <v>0</v>
      </c>
      <c r="DF6" s="7">
        <v>0</v>
      </c>
      <c r="DG6" s="274">
        <f>(DF6/$CX$4)</f>
        <v>0</v>
      </c>
      <c r="DH6" s="9">
        <v>0</v>
      </c>
      <c r="DI6" s="274">
        <f>(CY6/$V$4)</f>
        <v>0.97715053763440862</v>
      </c>
      <c r="DJ6" s="274">
        <f>((CY6-DH6)/$CX$4)</f>
        <v>0.97715053763440862</v>
      </c>
      <c r="DK6" s="275">
        <f>IF((AND(CZ6=0,DB6=0)),0,(DB6+DH6)/(CZ6+DB6+DH6))</f>
        <v>2.2849462365591398E-2</v>
      </c>
      <c r="DL6" s="290">
        <f>(DN6/($CX$4*DP6))</f>
        <v>0.86021505376344087</v>
      </c>
      <c r="DM6" s="7">
        <f>SUM(CZ6:DB6,DD6,DF6)</f>
        <v>744</v>
      </c>
      <c r="DN6" s="167">
        <v>97920</v>
      </c>
      <c r="DO6" s="40">
        <v>160</v>
      </c>
      <c r="DP6" s="257">
        <v>153</v>
      </c>
      <c r="DQ6" s="36"/>
      <c r="DR6" s="37" t="s">
        <v>34</v>
      </c>
      <c r="DS6" s="9">
        <v>703.7</v>
      </c>
      <c r="DT6" s="287">
        <v>700.1</v>
      </c>
      <c r="DU6" s="9">
        <v>3.6</v>
      </c>
      <c r="DV6" s="9">
        <v>23</v>
      </c>
      <c r="DW6" s="7">
        <f>(DV6/$DR$4)*100</f>
        <v>3.0913978494623655</v>
      </c>
      <c r="DX6" s="9">
        <v>0</v>
      </c>
      <c r="DY6" s="7">
        <f>(DX6/$DR$4)*100</f>
        <v>0</v>
      </c>
      <c r="DZ6" s="7">
        <v>17.3</v>
      </c>
      <c r="EA6" s="7">
        <f>(DZ6/$DR$4)*100</f>
        <v>2.325268817204301</v>
      </c>
      <c r="EB6" s="9">
        <v>16.84</v>
      </c>
      <c r="EC6" s="7">
        <f>(DS6/$V$4)*100</f>
        <v>94.583333333333343</v>
      </c>
      <c r="ED6" s="7">
        <f>((DS6-EB6)/$DR$4)*100</f>
        <v>92.319892473118287</v>
      </c>
      <c r="EE6" s="38">
        <f>IF((AND(DT6=0,DV6=0)),0,(DV6+EB6)/(DT6+DV6)*100)</f>
        <v>5.5096113953809986</v>
      </c>
      <c r="EF6" s="298">
        <f>(EH6/($DR$4*EI6))*100</f>
        <v>75.045362903225808</v>
      </c>
      <c r="EG6" s="7">
        <f>SUM(DT6:DV6,DX6,DZ6)</f>
        <v>744</v>
      </c>
      <c r="EH6" s="167">
        <v>89334</v>
      </c>
      <c r="EI6" s="40">
        <v>160</v>
      </c>
      <c r="EJ6" s="257">
        <v>153</v>
      </c>
      <c r="EK6" s="36"/>
      <c r="EL6" s="37" t="s">
        <v>34</v>
      </c>
      <c r="EM6" s="9">
        <v>611.5</v>
      </c>
      <c r="EN6" s="287">
        <v>611.5</v>
      </c>
      <c r="EO6" s="9">
        <v>0</v>
      </c>
      <c r="EP6" s="9">
        <v>60.5</v>
      </c>
      <c r="EQ6" s="7">
        <f>(EP6/$EL$4)*100</f>
        <v>9.0029761904761898</v>
      </c>
      <c r="ER6" s="9">
        <v>0</v>
      </c>
      <c r="ES6" s="7">
        <f>(ER6/$EL$4)*100</f>
        <v>0</v>
      </c>
      <c r="ET6" s="7">
        <v>0</v>
      </c>
      <c r="EU6" s="7">
        <f>(ET6/$EL$4)*100</f>
        <v>0</v>
      </c>
      <c r="EV6" s="9">
        <v>0.6</v>
      </c>
      <c r="EW6" s="7">
        <f>(EM6/$V$4)*100</f>
        <v>82.19086021505376</v>
      </c>
      <c r="EX6" s="7">
        <f>((EM6-EV6)/$EL$4)*100</f>
        <v>90.907738095238088</v>
      </c>
      <c r="EY6" s="38">
        <f>IF((AND(EN6=0,EP6=0)),0,(EP6+EV6)/(EN6+EP6)*100)</f>
        <v>9.0922619047619051</v>
      </c>
      <c r="EZ6" s="298">
        <f>(FB6/($EL$4*FC6))*100</f>
        <v>72.87109375</v>
      </c>
      <c r="FA6" s="7">
        <f>SUM(EN6:EP6,ER6,ET6)</f>
        <v>672</v>
      </c>
      <c r="FB6" s="167">
        <v>78351</v>
      </c>
      <c r="FC6" s="40">
        <v>160</v>
      </c>
      <c r="FD6" s="257">
        <v>153</v>
      </c>
      <c r="FE6" s="36"/>
      <c r="FF6" s="37" t="s">
        <v>34</v>
      </c>
      <c r="FG6" s="9">
        <v>723.6</v>
      </c>
      <c r="FH6" s="287">
        <v>723.6</v>
      </c>
      <c r="FI6" s="9">
        <v>0</v>
      </c>
      <c r="FJ6" s="9">
        <v>20.399999999999999</v>
      </c>
      <c r="FK6" s="7">
        <f>(FJ6/$FF$4)*100</f>
        <v>2.7419354838709675</v>
      </c>
      <c r="FL6" s="9">
        <v>0</v>
      </c>
      <c r="FM6" s="7">
        <f>(FL6/$FF$4)*100</f>
        <v>0</v>
      </c>
      <c r="FN6" s="7">
        <v>0</v>
      </c>
      <c r="FO6" s="7">
        <f>(FN6/$FF$4)*100</f>
        <v>0</v>
      </c>
      <c r="FP6" s="9">
        <v>6.5</v>
      </c>
      <c r="FQ6" s="7">
        <f>(FG6/$V$4)*100</f>
        <v>97.258064516129039</v>
      </c>
      <c r="FR6" s="7">
        <f>((FG6-FP6)/$FF$4)*100</f>
        <v>96.384408602150543</v>
      </c>
      <c r="FS6" s="38">
        <f>IF((AND(FH6=0,FJ6=0)),0,(FJ6+FP6)/(FH6+FJ6)*100)</f>
        <v>3.6155913978494625</v>
      </c>
      <c r="FT6" s="298">
        <f>(FV6/($FF$4*FW6))*100</f>
        <v>81.435651881720432</v>
      </c>
      <c r="FU6" s="7">
        <f>SUM(FH6:FJ6,FL6,FN6)</f>
        <v>744</v>
      </c>
      <c r="FV6" s="167">
        <v>96941</v>
      </c>
      <c r="FW6" s="40">
        <v>160</v>
      </c>
      <c r="FX6" s="257">
        <v>153</v>
      </c>
      <c r="FY6" s="36"/>
      <c r="FZ6" s="37" t="s">
        <v>34</v>
      </c>
      <c r="GA6" s="9">
        <v>710.9</v>
      </c>
      <c r="GB6" s="287">
        <v>710.9</v>
      </c>
      <c r="GC6" s="9">
        <v>0</v>
      </c>
      <c r="GD6" s="9">
        <v>9.1</v>
      </c>
      <c r="GE6" s="7">
        <f>(GD6/$FZ$4)</f>
        <v>1.2638888888888889E-2</v>
      </c>
      <c r="GF6" s="9">
        <v>0</v>
      </c>
      <c r="GG6" s="7">
        <f>(GF6/$FZ$4)*100</f>
        <v>0</v>
      </c>
      <c r="GH6" s="7">
        <v>0</v>
      </c>
      <c r="GI6" s="7">
        <f>(GH6/$FZ$4)*100</f>
        <v>0</v>
      </c>
      <c r="GJ6" s="9">
        <v>54</v>
      </c>
      <c r="GK6" s="7">
        <f>(GA6/$V$4)*100</f>
        <v>95.5510752688172</v>
      </c>
      <c r="GL6" s="7">
        <f>((GA6-GJ6)/$FZ$4)*100</f>
        <v>91.2361111111111</v>
      </c>
      <c r="GM6" s="38">
        <f>IF((AND(GB6=0,GD6=0)),0,(GD6+GJ6)/(GB6+GD6)*100)</f>
        <v>8.7638888888888893</v>
      </c>
      <c r="GN6" s="298">
        <f>(GP6/($FZ$4*GQ6))*100</f>
        <v>82.543402777777771</v>
      </c>
      <c r="GO6" s="7">
        <f>SUM(GB6:GD6,GF6,GH6)</f>
        <v>720</v>
      </c>
      <c r="GP6" s="167">
        <v>95090</v>
      </c>
      <c r="GQ6" s="40">
        <v>160</v>
      </c>
      <c r="GR6" s="257">
        <v>153</v>
      </c>
      <c r="GS6" s="36"/>
      <c r="GT6" s="37" t="s">
        <v>34</v>
      </c>
      <c r="GU6" s="9">
        <v>624.4</v>
      </c>
      <c r="GV6" s="287">
        <v>624.4</v>
      </c>
      <c r="GW6" s="185">
        <v>0</v>
      </c>
      <c r="GX6" s="9">
        <v>47.7</v>
      </c>
      <c r="GY6" s="7">
        <f>(GX6/$GT$4)*100</f>
        <v>6.4112903225806459</v>
      </c>
      <c r="GZ6" s="9">
        <v>0</v>
      </c>
      <c r="HA6" s="7">
        <f>(GZ6/$GT$4)*100</f>
        <v>0</v>
      </c>
      <c r="HB6" s="186">
        <v>71.900000000000006</v>
      </c>
      <c r="HC6" s="7">
        <f>(HB6/$GT$4)*100</f>
        <v>9.663978494623656</v>
      </c>
      <c r="HD6" s="9">
        <v>0</v>
      </c>
      <c r="HE6" s="7">
        <f>(GU6/$GT$4)*100</f>
        <v>83.924731182795696</v>
      </c>
      <c r="HF6" s="7">
        <f>((GU6-HD6)/$GT$4)*100</f>
        <v>83.924731182795696</v>
      </c>
      <c r="HG6" s="38">
        <f>IF((AND(GV6=0,GX6=0)),0,(GX6+HD6)/(GV6+GX6)*100)</f>
        <v>7.0971581609879486</v>
      </c>
      <c r="HH6" s="298">
        <f>(HJ6/($GT$4*HK6))*100</f>
        <v>71.917842741935488</v>
      </c>
      <c r="HI6" s="7">
        <f>SUM(GV6:GX6,GZ6,HB6)</f>
        <v>744</v>
      </c>
      <c r="HJ6" s="167">
        <v>85611</v>
      </c>
      <c r="HK6" s="40">
        <v>160</v>
      </c>
      <c r="HL6" s="257">
        <v>153</v>
      </c>
      <c r="HM6" s="36"/>
      <c r="HN6" s="37" t="s">
        <v>34</v>
      </c>
      <c r="HO6" s="187">
        <v>701.4</v>
      </c>
      <c r="HP6" s="311">
        <v>701.4</v>
      </c>
      <c r="HQ6" s="187">
        <v>0</v>
      </c>
      <c r="HR6" s="187">
        <v>2.4</v>
      </c>
      <c r="HS6" s="7">
        <f>(HR6/$HN$4)*100</f>
        <v>0.33333333333333331</v>
      </c>
      <c r="HT6" s="187">
        <v>0</v>
      </c>
      <c r="HU6" s="7">
        <f>(HT6/$HN$4)*100</f>
        <v>0</v>
      </c>
      <c r="HV6" s="187">
        <v>16.2</v>
      </c>
      <c r="HW6" s="7">
        <f>(HV6/$HN$4)*100</f>
        <v>2.25</v>
      </c>
      <c r="HX6" s="187">
        <v>0</v>
      </c>
      <c r="HY6" s="7">
        <f>(HO6/$HN$4)*100</f>
        <v>97.416666666666657</v>
      </c>
      <c r="HZ6" s="7">
        <f>((HO6-HX6)/$HN$4)*100</f>
        <v>97.416666666666657</v>
      </c>
      <c r="IA6" s="38">
        <f>IF((AND(HP6=0,HR6=0)),0,(HR6+HX6)/(HP6+HR6)*100)</f>
        <v>0.34100596760443308</v>
      </c>
      <c r="IB6" s="298">
        <f>(ID6/($HN$4*IE6))*100</f>
        <v>81.701388888888886</v>
      </c>
      <c r="IC6" s="7">
        <f>SUM(HP6:HR6,HT6,HV6)</f>
        <v>720</v>
      </c>
      <c r="ID6" s="188">
        <v>94120</v>
      </c>
      <c r="IE6" s="40">
        <v>160</v>
      </c>
      <c r="IF6" s="257">
        <v>153</v>
      </c>
      <c r="IG6" s="29">
        <v>153</v>
      </c>
    </row>
    <row r="7" spans="1:241" ht="14.4" hidden="1" x14ac:dyDescent="0.3">
      <c r="A7" s="36"/>
      <c r="B7" s="37" t="s">
        <v>36</v>
      </c>
      <c r="C7" s="254">
        <v>0</v>
      </c>
      <c r="D7" s="295">
        <v>0</v>
      </c>
      <c r="E7" s="254">
        <v>0</v>
      </c>
      <c r="F7" s="255">
        <v>744</v>
      </c>
      <c r="G7" s="256">
        <f t="shared" ref="G7:G11" si="0">(F7/$B$4)</f>
        <v>1</v>
      </c>
      <c r="H7" s="255">
        <v>0</v>
      </c>
      <c r="I7" s="256">
        <f t="shared" ref="I7:I11" si="1">(H7/$B$4)</f>
        <v>0</v>
      </c>
      <c r="J7" s="257">
        <v>0</v>
      </c>
      <c r="K7" s="256">
        <f t="shared" ref="K7:K11" si="2">(J7/$B$4)</f>
        <v>0</v>
      </c>
      <c r="L7" s="255">
        <v>0</v>
      </c>
      <c r="M7" s="256">
        <f t="shared" ref="M7:M11" si="3">(C7/$B$4)</f>
        <v>0</v>
      </c>
      <c r="N7" s="256">
        <f t="shared" ref="N7:N11" si="4">((C7-L7)/$B$4)</f>
        <v>0</v>
      </c>
      <c r="O7" s="258">
        <f t="shared" ref="O7:O11" si="5">IF((AND(D7=0,F7=0)),0,(F7+L7)/(D7+F7+L7))</f>
        <v>1</v>
      </c>
      <c r="P7" s="290">
        <f t="shared" ref="P7:P11" si="6">(R7/($B$4*T7))</f>
        <v>0</v>
      </c>
      <c r="Q7" s="7">
        <f t="shared" ref="Q7:Q11" si="7">SUM(D7:F7,H7,J7)</f>
        <v>744</v>
      </c>
      <c r="R7" s="9">
        <v>0</v>
      </c>
      <c r="S7" s="40">
        <v>60</v>
      </c>
      <c r="T7" s="257">
        <v>52</v>
      </c>
      <c r="U7" s="36"/>
      <c r="V7" s="37" t="s">
        <v>36</v>
      </c>
      <c r="W7" s="7">
        <f t="shared" ref="W7:W11" si="8">$V$4-Z7-AB7-AD7</f>
        <v>0</v>
      </c>
      <c r="X7" s="287">
        <v>0</v>
      </c>
      <c r="Y7" s="9">
        <v>0</v>
      </c>
      <c r="Z7" s="9">
        <v>744</v>
      </c>
      <c r="AA7" s="256">
        <f t="shared" ref="AA7:AA11" si="9">(Z7/$V$4)</f>
        <v>1</v>
      </c>
      <c r="AB7" s="9">
        <v>0</v>
      </c>
      <c r="AC7" s="256">
        <f t="shared" ref="AC7:AC11" si="10">(AB7/$V$4)</f>
        <v>0</v>
      </c>
      <c r="AD7" s="7">
        <v>0</v>
      </c>
      <c r="AE7" s="256">
        <f t="shared" ref="AE7:AE11" si="11">(AD7/$V$4)</f>
        <v>0</v>
      </c>
      <c r="AF7" s="9">
        <v>0</v>
      </c>
      <c r="AG7" s="256">
        <f t="shared" ref="AG7:AG11" si="12">W7/$V$4</f>
        <v>0</v>
      </c>
      <c r="AH7" s="256">
        <f t="shared" ref="AH7:AH11" si="13">(W7-AF7)/$V$4</f>
        <v>0</v>
      </c>
      <c r="AI7" s="258">
        <f t="shared" ref="AI7:AI11" si="14">IF((AND(X7=0,Z7=0)),0,(Z7+AF7)/(X7+Z7+AF7))</f>
        <v>1</v>
      </c>
      <c r="AJ7" s="290">
        <f t="shared" ref="AJ7:AJ11" si="15">AL7/($V$4*AN7)</f>
        <v>0</v>
      </c>
      <c r="AK7" s="7">
        <f t="shared" ref="AK7:AK11" si="16">SUM(X7:Z7,AB7,AD7)</f>
        <v>744</v>
      </c>
      <c r="AL7" s="9">
        <v>0</v>
      </c>
      <c r="AM7" s="40">
        <v>60</v>
      </c>
      <c r="AN7" s="257">
        <v>52</v>
      </c>
      <c r="AO7" s="36"/>
      <c r="AP7" s="37" t="s">
        <v>36</v>
      </c>
      <c r="AQ7" s="9">
        <v>655.1</v>
      </c>
      <c r="AR7" s="287">
        <v>655.1</v>
      </c>
      <c r="AS7" s="9">
        <v>0</v>
      </c>
      <c r="AT7" s="9">
        <v>64.900000000000006</v>
      </c>
      <c r="AU7" s="256">
        <f t="shared" ref="AU7:AU11" si="17">(AT7/$AP$4)</f>
        <v>9.0138888888888893E-2</v>
      </c>
      <c r="AV7" s="9">
        <v>0</v>
      </c>
      <c r="AW7" s="256">
        <f t="shared" ref="AW7:AW11" si="18">(AV7/$AP$4)</f>
        <v>0</v>
      </c>
      <c r="AX7" s="7">
        <v>0</v>
      </c>
      <c r="AY7" s="256">
        <f t="shared" ref="AY7:AY11" si="19">(AX7/$AP$4)</f>
        <v>0</v>
      </c>
      <c r="AZ7" s="9">
        <v>0</v>
      </c>
      <c r="BA7" s="256">
        <f t="shared" ref="BA7:BA11" si="20">(AQ7/$AP$4)</f>
        <v>0.90986111111111112</v>
      </c>
      <c r="BB7" s="256">
        <f t="shared" ref="BB7:BB11" si="21">((AQ7-AZ7)/$AP$4)</f>
        <v>0.90986111111111112</v>
      </c>
      <c r="BC7" s="258">
        <f t="shared" ref="BC7:BC11" si="22">IF((AND(AR7=0,AT7=0)),0,(AT7+AZ7)/(AR7+AT7+AZ7))</f>
        <v>9.0138888888888893E-2</v>
      </c>
      <c r="BD7" s="290">
        <f t="shared" ref="BD7:BD11" si="23">(BF7/($AP$4*BH7))</f>
        <v>0.85251068376068373</v>
      </c>
      <c r="BE7" s="7">
        <f t="shared" ref="BE7:BE11" si="24">SUM(AR7:AT7,AV7,AX7)</f>
        <v>720</v>
      </c>
      <c r="BF7" s="167">
        <v>31918</v>
      </c>
      <c r="BG7" s="40">
        <v>60</v>
      </c>
      <c r="BH7" s="257">
        <v>52</v>
      </c>
      <c r="BI7" s="36"/>
      <c r="BJ7" s="37" t="s">
        <v>36</v>
      </c>
      <c r="BK7" s="9">
        <v>574.20000000000005</v>
      </c>
      <c r="BL7" s="287">
        <v>574.20000000000005</v>
      </c>
      <c r="BM7" s="9">
        <v>0</v>
      </c>
      <c r="BN7" s="9">
        <v>23.6</v>
      </c>
      <c r="BO7" s="274">
        <f t="shared" ref="BO7:BO11" si="25">(BN7/$BJ$4)</f>
        <v>3.1720430107526884E-2</v>
      </c>
      <c r="BP7" s="9">
        <v>146.19999999999999</v>
      </c>
      <c r="BQ7" s="274">
        <f t="shared" ref="BQ7:BQ11" si="26">(BP7/$BJ$4)</f>
        <v>0.19650537634408602</v>
      </c>
      <c r="BR7" s="7">
        <v>0</v>
      </c>
      <c r="BS7" s="274">
        <f t="shared" ref="BS7:BS11" si="27">(BR7/$BJ$4)</f>
        <v>0</v>
      </c>
      <c r="BT7" s="9">
        <v>64</v>
      </c>
      <c r="BU7" s="256">
        <f t="shared" ref="BU7:BU11" si="28">(BK7/$BJ$4)</f>
        <v>0.77177419354838717</v>
      </c>
      <c r="BV7" s="256">
        <f t="shared" ref="BV7:BV11" si="29">((BK7-BT7)/$BJ$4)</f>
        <v>0.68575268817204305</v>
      </c>
      <c r="BW7" s="258">
        <f t="shared" ref="BW7:BW11" si="30">IF((AND(BL7=0,BN7=0)),0,(BN7+BT7)/(BL7+BN7+BT7))</f>
        <v>0.1323662737987307</v>
      </c>
      <c r="BX7" s="290">
        <f t="shared" ref="BX7:BX11" si="31">(BZ7/($BJ$4*CB7))</f>
        <v>0.67473118279569888</v>
      </c>
      <c r="BY7" s="7">
        <f t="shared" ref="BY7:BY11" si="32">SUM(BL7:BN7,BP7,BR7)</f>
        <v>744</v>
      </c>
      <c r="BZ7" s="167">
        <v>26104</v>
      </c>
      <c r="CA7" s="40">
        <v>60</v>
      </c>
      <c r="CB7" s="257">
        <v>52</v>
      </c>
      <c r="CC7" s="36"/>
      <c r="CD7" s="37" t="s">
        <v>36</v>
      </c>
      <c r="CE7" s="9">
        <v>430.2</v>
      </c>
      <c r="CF7" s="287">
        <v>430.2</v>
      </c>
      <c r="CG7" s="9">
        <v>0</v>
      </c>
      <c r="CH7" s="9">
        <v>39.5</v>
      </c>
      <c r="CI7" s="274">
        <f t="shared" ref="CI7:CI11" si="33">(CH7/$CD$4)</f>
        <v>5.486111111111111E-2</v>
      </c>
      <c r="CJ7" s="9">
        <v>182</v>
      </c>
      <c r="CK7" s="274">
        <f t="shared" ref="CK7:CK11" si="34">(CJ7/$CD$4)</f>
        <v>0.25277777777777777</v>
      </c>
      <c r="CL7" s="7">
        <v>68.3</v>
      </c>
      <c r="CM7" s="274">
        <f t="shared" ref="CM7:CM11" si="35">(CL7/$CD$4)</f>
        <v>9.4861111111111104E-2</v>
      </c>
      <c r="CN7" s="9">
        <v>0</v>
      </c>
      <c r="CO7" s="274">
        <f t="shared" ref="CO7:CO11" si="36">(CE7/$CD$4)</f>
        <v>0.59750000000000003</v>
      </c>
      <c r="CP7" s="274">
        <f t="shared" ref="CP7:CP11" si="37">((CE7-CN7)/$CD$4)</f>
        <v>0.59750000000000003</v>
      </c>
      <c r="CQ7" s="275">
        <f t="shared" ref="CQ7:CQ11" si="38">IF((AND(CF7=0,CH7=0)),0,(CH7+CN7)/(CF7+CH7+CN7))</f>
        <v>8.4096231637215246E-2</v>
      </c>
      <c r="CR7" s="290">
        <f t="shared" ref="CR7:CR11" si="39">(CT7/($CD$4*CV7))</f>
        <v>0.53477564102564101</v>
      </c>
      <c r="CS7" s="7">
        <f t="shared" ref="CS7:CS11" si="40">SUM(CF7:CH7,CJ7,CL7)</f>
        <v>720</v>
      </c>
      <c r="CT7" s="167">
        <v>20022</v>
      </c>
      <c r="CU7" s="40">
        <v>60</v>
      </c>
      <c r="CV7" s="257">
        <v>52</v>
      </c>
      <c r="CW7" s="36"/>
      <c r="CX7" s="37" t="s">
        <v>36</v>
      </c>
      <c r="CY7" s="9">
        <v>705</v>
      </c>
      <c r="CZ7" s="287">
        <v>705</v>
      </c>
      <c r="DA7" s="9">
        <v>0</v>
      </c>
      <c r="DB7" s="9">
        <v>39</v>
      </c>
      <c r="DC7" s="274">
        <f t="shared" ref="DC7:DC11" si="41">(DB7/$CX$4)</f>
        <v>5.2419354838709679E-2</v>
      </c>
      <c r="DD7" s="9">
        <v>0</v>
      </c>
      <c r="DE7" s="274">
        <f t="shared" ref="DE7:DE11" si="42">(DD7/$CX$4)</f>
        <v>0</v>
      </c>
      <c r="DF7" s="7">
        <v>0</v>
      </c>
      <c r="DG7" s="274">
        <f t="shared" ref="DG7:DG11" si="43">(DF7/$CX$4)</f>
        <v>0</v>
      </c>
      <c r="DH7" s="9">
        <v>0</v>
      </c>
      <c r="DI7" s="274">
        <f t="shared" ref="DI7:DI11" si="44">(CY7/$V$4)</f>
        <v>0.94758064516129037</v>
      </c>
      <c r="DJ7" s="274">
        <f t="shared" ref="DJ7:DJ11" si="45">((CY7-DH7)/$CX$4)</f>
        <v>0.94758064516129037</v>
      </c>
      <c r="DK7" s="275">
        <f t="shared" ref="DK7:DK11" si="46">IF((AND(CZ7=0,DB7=0)),0,(DB7+DH7)/(CZ7+DB7+DH7))</f>
        <v>5.2419354838709679E-2</v>
      </c>
      <c r="DL7" s="290">
        <f t="shared" ref="DL7:DL11" si="47">(DN7/($CX$4*DP7))</f>
        <v>0.84488730355665842</v>
      </c>
      <c r="DM7" s="7">
        <f t="shared" ref="DM7:DM11" si="48">SUM(CZ7:DB7,DD7,DF7)</f>
        <v>744</v>
      </c>
      <c r="DN7" s="167">
        <v>32687</v>
      </c>
      <c r="DO7" s="40">
        <v>60</v>
      </c>
      <c r="DP7" s="257">
        <v>52</v>
      </c>
      <c r="DQ7" s="36"/>
      <c r="DR7" s="37" t="s">
        <v>36</v>
      </c>
      <c r="DS7" s="9">
        <v>553</v>
      </c>
      <c r="DT7" s="287">
        <v>544.6</v>
      </c>
      <c r="DU7" s="9">
        <v>8.4</v>
      </c>
      <c r="DV7" s="9">
        <v>170.8</v>
      </c>
      <c r="DW7" s="7">
        <f t="shared" ref="DW7:DW9" si="49">(DV7/$DR$4)*100</f>
        <v>22.956989247311828</v>
      </c>
      <c r="DX7" s="9">
        <v>0</v>
      </c>
      <c r="DY7" s="7">
        <f t="shared" ref="DY7:DY9" si="50">(DX7/$DR$4)*100</f>
        <v>0</v>
      </c>
      <c r="DZ7" s="7">
        <v>20.2</v>
      </c>
      <c r="EA7" s="7">
        <f t="shared" ref="EA7:EA9" si="51">(DZ7/$DR$4)*100</f>
        <v>2.71505376344086</v>
      </c>
      <c r="EB7" s="9">
        <v>98.65</v>
      </c>
      <c r="EC7" s="7">
        <f t="shared" ref="EC7:EC9" si="52">(DS7/$V$4)*100</f>
        <v>74.327956989247312</v>
      </c>
      <c r="ED7" s="7">
        <f t="shared" ref="ED7:ED9" si="53">((DS7-EB7)/$DR$4)*100</f>
        <v>61.068548387096776</v>
      </c>
      <c r="EE7" s="38">
        <f t="shared" ref="EE7:EE9" si="54">IF((AND(DT7=0,DV7=0)),0,(DV7+EB7)/(DT7+DV7)*100)</f>
        <v>37.664243779703668</v>
      </c>
      <c r="EF7" s="298">
        <f t="shared" ref="EF7:EF9" si="55">(EH7/($DR$4*EI7))*100</f>
        <v>53.906810035842291</v>
      </c>
      <c r="EG7" s="7">
        <f t="shared" ref="EG7:EG11" si="56">SUM(DT7:DV7,DX7,DZ7)</f>
        <v>744</v>
      </c>
      <c r="EH7" s="167">
        <v>24064</v>
      </c>
      <c r="EI7" s="40">
        <v>60</v>
      </c>
      <c r="EJ7" s="257">
        <v>52</v>
      </c>
      <c r="EK7" s="36"/>
      <c r="EL7" s="37" t="s">
        <v>36</v>
      </c>
      <c r="EM7" s="9">
        <v>540.9</v>
      </c>
      <c r="EN7" s="287">
        <v>540.9</v>
      </c>
      <c r="EO7" s="9">
        <v>0</v>
      </c>
      <c r="EP7" s="9">
        <v>131.1</v>
      </c>
      <c r="EQ7" s="7">
        <f t="shared" ref="EQ7:EQ9" si="57">(EP7/$EL$4)*100</f>
        <v>19.508928571428573</v>
      </c>
      <c r="ER7" s="9">
        <v>0</v>
      </c>
      <c r="ES7" s="7">
        <f t="shared" ref="ES7:ES9" si="58">(ER7/$EL$4)*100</f>
        <v>0</v>
      </c>
      <c r="ET7" s="7">
        <v>0</v>
      </c>
      <c r="EU7" s="7">
        <f t="shared" ref="EU7:EU9" si="59">(ET7/$EL$4)*100</f>
        <v>0</v>
      </c>
      <c r="EV7" s="9">
        <v>0.6</v>
      </c>
      <c r="EW7" s="7">
        <f t="shared" ref="EW7:EW9" si="60">(EM7/$V$4)*100</f>
        <v>72.701612903225794</v>
      </c>
      <c r="EX7" s="7">
        <f t="shared" ref="EX7:EX9" si="61">((EM7-EV7)/$EL$4)*100</f>
        <v>80.401785714285708</v>
      </c>
      <c r="EY7" s="38">
        <f t="shared" ref="EY7:EY9" si="62">IF((AND(EN7=0,EP7=0)),0,(EP7+EV7)/(EN7+EP7)*100)</f>
        <v>19.598214285714281</v>
      </c>
      <c r="EZ7" s="298">
        <f t="shared" ref="EZ7:EZ9" si="63">(FB7/($EL$4*FC7))*100</f>
        <v>58.288690476190474</v>
      </c>
      <c r="FA7" s="7">
        <f t="shared" ref="FA7:FA11" si="64">SUM(EN7:EP7,ER7,ET7)</f>
        <v>672</v>
      </c>
      <c r="FB7" s="167">
        <v>23502</v>
      </c>
      <c r="FC7" s="40">
        <v>60</v>
      </c>
      <c r="FD7" s="257">
        <v>52</v>
      </c>
      <c r="FE7" s="36"/>
      <c r="FF7" s="37" t="s">
        <v>36</v>
      </c>
      <c r="FG7" s="9">
        <v>700.7</v>
      </c>
      <c r="FH7" s="287">
        <v>700.7</v>
      </c>
      <c r="FI7" s="9">
        <v>0</v>
      </c>
      <c r="FJ7" s="9">
        <v>43.3</v>
      </c>
      <c r="FK7" s="7">
        <f t="shared" ref="FK7:FK9" si="65">(FJ7/$FF$4)*100</f>
        <v>5.8198924731182791</v>
      </c>
      <c r="FL7" s="9">
        <v>0</v>
      </c>
      <c r="FM7" s="7">
        <f t="shared" ref="FM7:FM9" si="66">(FL7/$FF$4)*100</f>
        <v>0</v>
      </c>
      <c r="FN7" s="7">
        <v>0</v>
      </c>
      <c r="FO7" s="7">
        <f t="shared" ref="FO7:FO9" si="67">(FN7/$FF$4)*100</f>
        <v>0</v>
      </c>
      <c r="FP7" s="9">
        <v>6.5</v>
      </c>
      <c r="FQ7" s="7">
        <f t="shared" ref="FQ7:FQ9" si="68">(FG7/$V$4)*100</f>
        <v>94.180107526881727</v>
      </c>
      <c r="FR7" s="7">
        <f t="shared" ref="FR7:FR9" si="69">((FG7-FP7)/$FF$4)*100</f>
        <v>93.306451612903231</v>
      </c>
      <c r="FS7" s="38">
        <f t="shared" ref="FS7:FS9" si="70">IF((AND(FH7=0,FJ7=0)),0,(FJ7+FP7)/(FH7+FJ7)*100)</f>
        <v>6.6935483870967731</v>
      </c>
      <c r="FT7" s="298">
        <f t="shared" ref="FT7:FT9" si="71">(FV7/($FF$4*FW7))*100</f>
        <v>68.810483870967744</v>
      </c>
      <c r="FU7" s="7">
        <f t="shared" ref="FU7:FU11" si="72">SUM(FH7:FJ7,FL7,FN7)</f>
        <v>744</v>
      </c>
      <c r="FV7" s="167">
        <v>30717</v>
      </c>
      <c r="FW7" s="40">
        <v>60</v>
      </c>
      <c r="FX7" s="257">
        <v>52</v>
      </c>
      <c r="FY7" s="36"/>
      <c r="FZ7" s="37" t="s">
        <v>36</v>
      </c>
      <c r="GA7" s="9">
        <v>701.5</v>
      </c>
      <c r="GB7" s="287">
        <v>701.5</v>
      </c>
      <c r="GC7" s="9">
        <v>0</v>
      </c>
      <c r="GD7" s="9">
        <v>18.5</v>
      </c>
      <c r="GE7" s="7">
        <f t="shared" ref="GE7:GE11" si="73">(GD7/$FZ$4)</f>
        <v>2.5694444444444443E-2</v>
      </c>
      <c r="GF7" s="9">
        <v>0</v>
      </c>
      <c r="GG7" s="7">
        <f t="shared" ref="GG7:GG9" si="74">(GF7/$FZ$4)*100</f>
        <v>0</v>
      </c>
      <c r="GH7" s="7">
        <v>0</v>
      </c>
      <c r="GI7" s="7">
        <f t="shared" ref="GI7:GI9" si="75">(GH7/$FZ$4)*100</f>
        <v>0</v>
      </c>
      <c r="GJ7" s="9">
        <v>56.5</v>
      </c>
      <c r="GK7" s="7">
        <f t="shared" ref="GK7:GK9" si="76">(GA7/$V$4)*100</f>
        <v>94.287634408602145</v>
      </c>
      <c r="GL7" s="7">
        <f t="shared" ref="GL7:GL9" si="77">((GA7-GJ7)/$FZ$4)*100</f>
        <v>89.583333333333343</v>
      </c>
      <c r="GM7" s="38">
        <f t="shared" ref="GM7:GM9" si="78">IF((AND(GB7=0,GD7=0)),0,(GD7+GJ7)/(GB7+GD7)*100)</f>
        <v>10.416666666666668</v>
      </c>
      <c r="GN7" s="298">
        <f t="shared" ref="GN7:GN9" si="79">(GP7/($FZ$4*GQ7))*100</f>
        <v>72.495370370370367</v>
      </c>
      <c r="GO7" s="7">
        <f t="shared" ref="GO7:GO11" si="80">SUM(GB7:GD7,GF7,GH7)</f>
        <v>720</v>
      </c>
      <c r="GP7" s="167">
        <v>31318</v>
      </c>
      <c r="GQ7" s="40">
        <v>60</v>
      </c>
      <c r="GR7" s="257">
        <v>52</v>
      </c>
      <c r="GS7" s="36"/>
      <c r="GT7" s="37" t="s">
        <v>36</v>
      </c>
      <c r="GU7" s="9">
        <v>616.9</v>
      </c>
      <c r="GV7" s="287">
        <v>616.9</v>
      </c>
      <c r="GW7" s="185">
        <v>0</v>
      </c>
      <c r="GX7" s="9">
        <v>49</v>
      </c>
      <c r="GY7" s="7">
        <f t="shared" ref="GY7:HC17" si="81">(GX7/$GT$4)*100</f>
        <v>6.586021505376344</v>
      </c>
      <c r="GZ7" s="9">
        <v>0</v>
      </c>
      <c r="HA7" s="7">
        <f t="shared" si="81"/>
        <v>0</v>
      </c>
      <c r="HB7" s="186">
        <v>78.099999999999994</v>
      </c>
      <c r="HC7" s="7">
        <f t="shared" si="81"/>
        <v>10.497311827956988</v>
      </c>
      <c r="HD7" s="9">
        <v>0</v>
      </c>
      <c r="HE7" s="7">
        <f t="shared" ref="HE7:HE9" si="82">(GU7/$GT$4)*100</f>
        <v>82.916666666666657</v>
      </c>
      <c r="HF7" s="7">
        <f t="shared" ref="HF7:HF20" si="83">((GU7-HD7)/$GT$4)*100</f>
        <v>82.916666666666657</v>
      </c>
      <c r="HG7" s="38">
        <f t="shared" ref="HG7:HG20" si="84">IF((AND(GV7=0,GX7=0)),0,(GX7+HD7)/(GV7+GX7)*100)</f>
        <v>7.3584622315663015</v>
      </c>
      <c r="HH7" s="298">
        <f t="shared" ref="HH7:HH20" si="85">(HJ7/($GT$4*HK7))*100</f>
        <v>65.105286738351253</v>
      </c>
      <c r="HI7" s="7">
        <f t="shared" ref="HI7:HI11" si="86">SUM(GV7:GX7,GZ7,HB7)</f>
        <v>744</v>
      </c>
      <c r="HJ7" s="167">
        <v>29063</v>
      </c>
      <c r="HK7" s="40">
        <v>60</v>
      </c>
      <c r="HL7" s="257">
        <v>52</v>
      </c>
      <c r="HM7" s="36"/>
      <c r="HN7" s="37" t="s">
        <v>36</v>
      </c>
      <c r="HO7" s="187">
        <v>688.8</v>
      </c>
      <c r="HP7" s="311">
        <v>688.8</v>
      </c>
      <c r="HQ7" s="187">
        <v>0</v>
      </c>
      <c r="HR7" s="187">
        <v>10.199999999999999</v>
      </c>
      <c r="HS7" s="7">
        <f t="shared" ref="HS7:HS9" si="87">(HR7/$HN$4)*100</f>
        <v>1.4166666666666665</v>
      </c>
      <c r="HT7" s="187">
        <v>0</v>
      </c>
      <c r="HU7" s="7">
        <f t="shared" ref="HU7:HW9" si="88">(HT7/$HN$4)*100</f>
        <v>0</v>
      </c>
      <c r="HV7" s="187">
        <v>21</v>
      </c>
      <c r="HW7" s="7">
        <f t="shared" si="88"/>
        <v>2.9166666666666665</v>
      </c>
      <c r="HX7" s="187">
        <v>0</v>
      </c>
      <c r="HY7" s="7">
        <f t="shared" ref="HY7:HY9" si="89">(HO7/$HN$4)*100</f>
        <v>95.666666666666657</v>
      </c>
      <c r="HZ7" s="7">
        <f t="shared" ref="HZ7:HZ9" si="90">((HO7-HX7)/$HN$4)*100</f>
        <v>95.666666666666657</v>
      </c>
      <c r="IA7" s="38">
        <f t="shared" ref="IA7:IA9" si="91">IF((AND(HP7=0,HR7=0)),0,(HR7+HX7)/(HP7+HR7)*100)</f>
        <v>1.4592274678111588</v>
      </c>
      <c r="IB7" s="298">
        <f t="shared" ref="IB7:IB9" si="92">(ID7/($HN$4*IE7))*100</f>
        <v>73.324074074074076</v>
      </c>
      <c r="IC7" s="7">
        <f t="shared" ref="IC7:IC11" si="93">SUM(HP7:HR7,HT7,HV7)</f>
        <v>720</v>
      </c>
      <c r="ID7" s="188">
        <v>31676</v>
      </c>
      <c r="IE7" s="40">
        <v>60</v>
      </c>
      <c r="IF7" s="257">
        <v>52</v>
      </c>
      <c r="IG7" s="29">
        <v>52</v>
      </c>
    </row>
    <row r="8" spans="1:241" ht="14.4" hidden="1" x14ac:dyDescent="0.3">
      <c r="A8" s="37"/>
      <c r="B8" s="37" t="s">
        <v>37</v>
      </c>
      <c r="C8" s="254">
        <v>744</v>
      </c>
      <c r="D8" s="295">
        <v>695.5</v>
      </c>
      <c r="E8" s="254">
        <v>48.5</v>
      </c>
      <c r="F8" s="255">
        <v>0</v>
      </c>
      <c r="G8" s="256">
        <f t="shared" si="0"/>
        <v>0</v>
      </c>
      <c r="H8" s="255">
        <v>0</v>
      </c>
      <c r="I8" s="256">
        <f t="shared" si="1"/>
        <v>0</v>
      </c>
      <c r="J8" s="257">
        <v>0</v>
      </c>
      <c r="K8" s="256">
        <f t="shared" si="2"/>
        <v>0</v>
      </c>
      <c r="L8" s="255">
        <v>0</v>
      </c>
      <c r="M8" s="256">
        <f t="shared" si="3"/>
        <v>1</v>
      </c>
      <c r="N8" s="256">
        <f t="shared" si="4"/>
        <v>1</v>
      </c>
      <c r="O8" s="258">
        <f t="shared" si="5"/>
        <v>0</v>
      </c>
      <c r="P8" s="290">
        <f t="shared" si="6"/>
        <v>0.84996857980728946</v>
      </c>
      <c r="Q8" s="7">
        <f t="shared" si="7"/>
        <v>744</v>
      </c>
      <c r="R8" s="167">
        <v>97386</v>
      </c>
      <c r="S8" s="40">
        <v>160</v>
      </c>
      <c r="T8" s="257">
        <v>154</v>
      </c>
      <c r="U8" s="37"/>
      <c r="V8" s="37" t="s">
        <v>37</v>
      </c>
      <c r="W8" s="7">
        <f t="shared" si="8"/>
        <v>382.7</v>
      </c>
      <c r="X8" s="287">
        <v>167.2</v>
      </c>
      <c r="Y8" s="9">
        <f>138+77.5</f>
        <v>215.5</v>
      </c>
      <c r="Z8" s="9">
        <f>438.8-77.5</f>
        <v>361.3</v>
      </c>
      <c r="AA8" s="256">
        <f t="shared" si="9"/>
        <v>0.48561827956989251</v>
      </c>
      <c r="AB8" s="9">
        <v>0</v>
      </c>
      <c r="AC8" s="256">
        <f t="shared" si="10"/>
        <v>0</v>
      </c>
      <c r="AD8" s="7">
        <v>0</v>
      </c>
      <c r="AE8" s="256">
        <f t="shared" si="11"/>
        <v>0</v>
      </c>
      <c r="AF8" s="9">
        <v>0</v>
      </c>
      <c r="AG8" s="256">
        <f t="shared" si="12"/>
        <v>0.51438172043010755</v>
      </c>
      <c r="AH8" s="256">
        <f t="shared" si="13"/>
        <v>0.51438172043010755</v>
      </c>
      <c r="AI8" s="258">
        <f t="shared" si="14"/>
        <v>0.68363292336802273</v>
      </c>
      <c r="AJ8" s="290">
        <f t="shared" si="15"/>
        <v>0.1810850439882698</v>
      </c>
      <c r="AK8" s="7">
        <f t="shared" si="16"/>
        <v>744</v>
      </c>
      <c r="AL8" s="167">
        <v>20748</v>
      </c>
      <c r="AM8" s="40">
        <v>160</v>
      </c>
      <c r="AN8" s="257">
        <v>154</v>
      </c>
      <c r="AO8" s="37"/>
      <c r="AP8" s="37" t="s">
        <v>37</v>
      </c>
      <c r="AQ8" s="9">
        <v>0</v>
      </c>
      <c r="AR8" s="287">
        <v>0</v>
      </c>
      <c r="AS8" s="9">
        <v>0</v>
      </c>
      <c r="AT8" s="9">
        <v>720</v>
      </c>
      <c r="AU8" s="256">
        <f t="shared" si="17"/>
        <v>1</v>
      </c>
      <c r="AV8" s="9">
        <v>0</v>
      </c>
      <c r="AW8" s="256">
        <f t="shared" si="18"/>
        <v>0</v>
      </c>
      <c r="AX8" s="7">
        <v>0</v>
      </c>
      <c r="AY8" s="256">
        <f t="shared" si="19"/>
        <v>0</v>
      </c>
      <c r="AZ8" s="9">
        <v>0</v>
      </c>
      <c r="BA8" s="256">
        <f t="shared" si="20"/>
        <v>0</v>
      </c>
      <c r="BB8" s="256">
        <f t="shared" si="21"/>
        <v>0</v>
      </c>
      <c r="BC8" s="258">
        <f t="shared" si="22"/>
        <v>1</v>
      </c>
      <c r="BD8" s="290">
        <f t="shared" si="23"/>
        <v>0</v>
      </c>
      <c r="BE8" s="7">
        <f t="shared" si="24"/>
        <v>720</v>
      </c>
      <c r="BF8" s="9">
        <v>0</v>
      </c>
      <c r="BG8" s="40">
        <v>160</v>
      </c>
      <c r="BH8" s="257">
        <v>154</v>
      </c>
      <c r="BI8" s="37"/>
      <c r="BJ8" s="37" t="s">
        <v>37</v>
      </c>
      <c r="BK8" s="9">
        <v>0</v>
      </c>
      <c r="BL8" s="287">
        <v>0</v>
      </c>
      <c r="BM8" s="9">
        <v>0</v>
      </c>
      <c r="BN8" s="9">
        <v>744</v>
      </c>
      <c r="BO8" s="274">
        <f t="shared" si="25"/>
        <v>1</v>
      </c>
      <c r="BP8" s="9">
        <v>0</v>
      </c>
      <c r="BQ8" s="274">
        <f t="shared" si="26"/>
        <v>0</v>
      </c>
      <c r="BR8" s="7">
        <v>0</v>
      </c>
      <c r="BS8" s="274">
        <f t="shared" si="27"/>
        <v>0</v>
      </c>
      <c r="BT8" s="9">
        <v>0</v>
      </c>
      <c r="BU8" s="256">
        <f t="shared" si="28"/>
        <v>0</v>
      </c>
      <c r="BV8" s="256">
        <f t="shared" si="29"/>
        <v>0</v>
      </c>
      <c r="BW8" s="258">
        <f t="shared" si="30"/>
        <v>1</v>
      </c>
      <c r="BX8" s="290">
        <f t="shared" si="31"/>
        <v>0</v>
      </c>
      <c r="BY8" s="7">
        <f t="shared" si="32"/>
        <v>744</v>
      </c>
      <c r="BZ8" s="9">
        <v>0</v>
      </c>
      <c r="CA8" s="40">
        <v>160</v>
      </c>
      <c r="CB8" s="257">
        <v>154</v>
      </c>
      <c r="CC8" s="37"/>
      <c r="CD8" s="37" t="s">
        <v>37</v>
      </c>
      <c r="CE8" s="9">
        <v>0</v>
      </c>
      <c r="CF8" s="287">
        <v>0</v>
      </c>
      <c r="CG8" s="9">
        <v>0</v>
      </c>
      <c r="CH8" s="9">
        <v>0</v>
      </c>
      <c r="CI8" s="274">
        <f t="shared" si="33"/>
        <v>0</v>
      </c>
      <c r="CJ8" s="9">
        <v>720</v>
      </c>
      <c r="CK8" s="274">
        <f t="shared" si="34"/>
        <v>1</v>
      </c>
      <c r="CL8" s="7">
        <v>0</v>
      </c>
      <c r="CM8" s="274">
        <f t="shared" si="35"/>
        <v>0</v>
      </c>
      <c r="CN8" s="9">
        <v>0</v>
      </c>
      <c r="CO8" s="274">
        <f t="shared" si="36"/>
        <v>0</v>
      </c>
      <c r="CP8" s="274">
        <f t="shared" si="37"/>
        <v>0</v>
      </c>
      <c r="CQ8" s="275">
        <f t="shared" si="38"/>
        <v>0</v>
      </c>
      <c r="CR8" s="290">
        <f t="shared" si="39"/>
        <v>0</v>
      </c>
      <c r="CS8" s="7">
        <f t="shared" si="40"/>
        <v>720</v>
      </c>
      <c r="CT8" s="9">
        <v>0</v>
      </c>
      <c r="CU8" s="40">
        <v>160</v>
      </c>
      <c r="CV8" s="257">
        <v>154</v>
      </c>
      <c r="CW8" s="37"/>
      <c r="CX8" s="37" t="s">
        <v>37</v>
      </c>
      <c r="CY8" s="9">
        <v>0</v>
      </c>
      <c r="CZ8" s="287">
        <v>0</v>
      </c>
      <c r="DA8" s="9">
        <v>0</v>
      </c>
      <c r="DB8" s="9">
        <v>0</v>
      </c>
      <c r="DC8" s="274">
        <f t="shared" si="41"/>
        <v>0</v>
      </c>
      <c r="DD8" s="9">
        <v>744</v>
      </c>
      <c r="DE8" s="274">
        <f t="shared" si="42"/>
        <v>1</v>
      </c>
      <c r="DF8" s="7">
        <v>0</v>
      </c>
      <c r="DG8" s="274">
        <f t="shared" si="43"/>
        <v>0</v>
      </c>
      <c r="DH8" s="9">
        <v>0</v>
      </c>
      <c r="DI8" s="274">
        <f t="shared" si="44"/>
        <v>0</v>
      </c>
      <c r="DJ8" s="274">
        <f t="shared" si="45"/>
        <v>0</v>
      </c>
      <c r="DK8" s="275">
        <f t="shared" si="46"/>
        <v>0</v>
      </c>
      <c r="DL8" s="290">
        <f t="shared" si="47"/>
        <v>0</v>
      </c>
      <c r="DM8" s="7">
        <f t="shared" si="48"/>
        <v>744</v>
      </c>
      <c r="DN8" s="9">
        <v>0</v>
      </c>
      <c r="DO8" s="40">
        <v>160</v>
      </c>
      <c r="DP8" s="257">
        <v>154</v>
      </c>
      <c r="DQ8" s="37"/>
      <c r="DR8" s="37" t="s">
        <v>37</v>
      </c>
      <c r="DS8" s="9">
        <v>0</v>
      </c>
      <c r="DT8" s="287">
        <v>0</v>
      </c>
      <c r="DU8" s="9">
        <v>0</v>
      </c>
      <c r="DV8" s="9">
        <v>0</v>
      </c>
      <c r="DW8" s="7">
        <f t="shared" si="49"/>
        <v>0</v>
      </c>
      <c r="DX8" s="9">
        <v>744</v>
      </c>
      <c r="DY8" s="7">
        <f t="shared" si="50"/>
        <v>100</v>
      </c>
      <c r="DZ8" s="7">
        <v>0</v>
      </c>
      <c r="EA8" s="7">
        <f t="shared" si="51"/>
        <v>0</v>
      </c>
      <c r="EB8" s="9">
        <v>0</v>
      </c>
      <c r="EC8" s="7">
        <f t="shared" si="52"/>
        <v>0</v>
      </c>
      <c r="ED8" s="7">
        <f t="shared" si="53"/>
        <v>0</v>
      </c>
      <c r="EE8" s="38">
        <f t="shared" si="54"/>
        <v>0</v>
      </c>
      <c r="EF8" s="298">
        <f t="shared" si="55"/>
        <v>0</v>
      </c>
      <c r="EG8" s="7">
        <f t="shared" si="56"/>
        <v>744</v>
      </c>
      <c r="EH8" s="9">
        <v>0</v>
      </c>
      <c r="EI8" s="40">
        <v>160</v>
      </c>
      <c r="EJ8" s="257">
        <v>154</v>
      </c>
      <c r="EK8" s="37"/>
      <c r="EL8" s="37" t="s">
        <v>37</v>
      </c>
      <c r="EM8" s="9">
        <v>0</v>
      </c>
      <c r="EN8" s="287">
        <v>0</v>
      </c>
      <c r="EO8" s="9">
        <v>0</v>
      </c>
      <c r="EP8" s="9">
        <v>0</v>
      </c>
      <c r="EQ8" s="7">
        <f t="shared" si="57"/>
        <v>0</v>
      </c>
      <c r="ER8" s="9">
        <v>672</v>
      </c>
      <c r="ES8" s="7">
        <f t="shared" si="58"/>
        <v>100</v>
      </c>
      <c r="ET8" s="7">
        <v>0</v>
      </c>
      <c r="EU8" s="7">
        <f t="shared" si="59"/>
        <v>0</v>
      </c>
      <c r="EV8" s="9">
        <v>0</v>
      </c>
      <c r="EW8" s="7">
        <f t="shared" si="60"/>
        <v>0</v>
      </c>
      <c r="EX8" s="7">
        <f t="shared" si="61"/>
        <v>0</v>
      </c>
      <c r="EY8" s="38">
        <f t="shared" si="62"/>
        <v>0</v>
      </c>
      <c r="EZ8" s="298">
        <f t="shared" si="63"/>
        <v>0</v>
      </c>
      <c r="FA8" s="7">
        <f t="shared" si="64"/>
        <v>672</v>
      </c>
      <c r="FB8" s="9">
        <v>0</v>
      </c>
      <c r="FC8" s="40">
        <v>160</v>
      </c>
      <c r="FD8" s="257">
        <v>154</v>
      </c>
      <c r="FE8" s="37"/>
      <c r="FF8" s="37" t="s">
        <v>37</v>
      </c>
      <c r="FG8" s="9">
        <v>0</v>
      </c>
      <c r="FH8" s="287">
        <v>0</v>
      </c>
      <c r="FI8" s="9">
        <v>0</v>
      </c>
      <c r="FJ8" s="9">
        <v>0</v>
      </c>
      <c r="FK8" s="7">
        <f t="shared" si="65"/>
        <v>0</v>
      </c>
      <c r="FL8" s="9">
        <v>744</v>
      </c>
      <c r="FM8" s="7">
        <f t="shared" si="66"/>
        <v>100</v>
      </c>
      <c r="FN8" s="7">
        <v>0</v>
      </c>
      <c r="FO8" s="7">
        <f t="shared" si="67"/>
        <v>0</v>
      </c>
      <c r="FP8" s="9">
        <v>0</v>
      </c>
      <c r="FQ8" s="7">
        <f t="shared" si="68"/>
        <v>0</v>
      </c>
      <c r="FR8" s="7">
        <f t="shared" si="69"/>
        <v>0</v>
      </c>
      <c r="FS8" s="38">
        <f t="shared" si="70"/>
        <v>0</v>
      </c>
      <c r="FT8" s="298">
        <f t="shared" si="71"/>
        <v>0</v>
      </c>
      <c r="FU8" s="7">
        <f t="shared" si="72"/>
        <v>744</v>
      </c>
      <c r="FV8" s="9">
        <v>0</v>
      </c>
      <c r="FW8" s="40">
        <v>160</v>
      </c>
      <c r="FX8" s="257">
        <v>154</v>
      </c>
      <c r="FY8" s="37"/>
      <c r="FZ8" s="37" t="s">
        <v>37</v>
      </c>
      <c r="GA8" s="9">
        <v>0</v>
      </c>
      <c r="GB8" s="287">
        <v>0</v>
      </c>
      <c r="GC8" s="9">
        <v>0</v>
      </c>
      <c r="GD8" s="9">
        <v>0</v>
      </c>
      <c r="GE8" s="7">
        <f t="shared" si="73"/>
        <v>0</v>
      </c>
      <c r="GF8" s="9">
        <v>720</v>
      </c>
      <c r="GG8" s="7">
        <f t="shared" si="74"/>
        <v>100</v>
      </c>
      <c r="GH8" s="7">
        <v>0</v>
      </c>
      <c r="GI8" s="7">
        <f t="shared" si="75"/>
        <v>0</v>
      </c>
      <c r="GJ8" s="9">
        <v>0</v>
      </c>
      <c r="GK8" s="7">
        <f t="shared" si="76"/>
        <v>0</v>
      </c>
      <c r="GL8" s="7">
        <f t="shared" si="77"/>
        <v>0</v>
      </c>
      <c r="GM8" s="38">
        <f t="shared" si="78"/>
        <v>0</v>
      </c>
      <c r="GN8" s="298">
        <f t="shared" si="79"/>
        <v>0</v>
      </c>
      <c r="GO8" s="7">
        <f t="shared" si="80"/>
        <v>720</v>
      </c>
      <c r="GP8" s="9">
        <v>0</v>
      </c>
      <c r="GQ8" s="40">
        <v>160</v>
      </c>
      <c r="GR8" s="257">
        <v>154</v>
      </c>
      <c r="GS8" s="37"/>
      <c r="GT8" s="37" t="s">
        <v>37</v>
      </c>
      <c r="GU8" s="9">
        <v>323.10000000000002</v>
      </c>
      <c r="GV8" s="287">
        <v>278.3</v>
      </c>
      <c r="GW8" s="185">
        <v>44.8</v>
      </c>
      <c r="GX8" s="9">
        <v>189.5</v>
      </c>
      <c r="GY8" s="7">
        <f t="shared" si="81"/>
        <v>25.47043010752688</v>
      </c>
      <c r="GZ8" s="9">
        <v>191.8</v>
      </c>
      <c r="HA8" s="7">
        <f t="shared" si="81"/>
        <v>25.77956989247312</v>
      </c>
      <c r="HB8" s="186">
        <v>39.6</v>
      </c>
      <c r="HC8" s="7">
        <f t="shared" si="81"/>
        <v>5.3225806451612909</v>
      </c>
      <c r="HD8" s="9">
        <v>0</v>
      </c>
      <c r="HE8" s="7">
        <f t="shared" si="82"/>
        <v>43.427419354838712</v>
      </c>
      <c r="HF8" s="7">
        <f t="shared" si="83"/>
        <v>43.427419354838712</v>
      </c>
      <c r="HG8" s="38">
        <f t="shared" si="84"/>
        <v>40.508764429243264</v>
      </c>
      <c r="HH8" s="298">
        <f t="shared" si="85"/>
        <v>30.005880376344084</v>
      </c>
      <c r="HI8" s="7">
        <f t="shared" si="86"/>
        <v>744.00000000000011</v>
      </c>
      <c r="HJ8" s="167">
        <v>35719</v>
      </c>
      <c r="HK8" s="40">
        <v>160</v>
      </c>
      <c r="HL8" s="257">
        <v>154</v>
      </c>
      <c r="HM8" s="37"/>
      <c r="HN8" s="37" t="s">
        <v>37</v>
      </c>
      <c r="HO8" s="187">
        <v>704.2</v>
      </c>
      <c r="HP8" s="311">
        <v>704.2</v>
      </c>
      <c r="HQ8" s="187">
        <v>0</v>
      </c>
      <c r="HR8" s="187">
        <v>0</v>
      </c>
      <c r="HS8" s="7">
        <f t="shared" si="87"/>
        <v>0</v>
      </c>
      <c r="HT8" s="187">
        <v>0</v>
      </c>
      <c r="HU8" s="7">
        <f t="shared" si="88"/>
        <v>0</v>
      </c>
      <c r="HV8" s="187">
        <v>15.8</v>
      </c>
      <c r="HW8" s="7">
        <f t="shared" si="88"/>
        <v>2.1944444444444446</v>
      </c>
      <c r="HX8" s="187">
        <v>0</v>
      </c>
      <c r="HY8" s="7">
        <f t="shared" si="89"/>
        <v>97.805555555555557</v>
      </c>
      <c r="HZ8" s="7">
        <f t="shared" si="90"/>
        <v>97.805555555555557</v>
      </c>
      <c r="IA8" s="38">
        <f t="shared" si="91"/>
        <v>0</v>
      </c>
      <c r="IB8" s="298">
        <f t="shared" si="92"/>
        <v>82.8125</v>
      </c>
      <c r="IC8" s="7">
        <f t="shared" si="93"/>
        <v>720</v>
      </c>
      <c r="ID8" s="188">
        <v>95400</v>
      </c>
      <c r="IE8" s="40">
        <v>160</v>
      </c>
      <c r="IF8" s="257">
        <v>154</v>
      </c>
      <c r="IG8" s="29">
        <v>140</v>
      </c>
    </row>
    <row r="9" spans="1:241" ht="14.4" hidden="1" x14ac:dyDescent="0.3">
      <c r="B9" s="37" t="s">
        <v>38</v>
      </c>
      <c r="C9" s="254">
        <v>0</v>
      </c>
      <c r="D9" s="295">
        <v>0</v>
      </c>
      <c r="E9" s="254">
        <v>0</v>
      </c>
      <c r="F9" s="255">
        <v>744</v>
      </c>
      <c r="G9" s="256">
        <f t="shared" si="0"/>
        <v>1</v>
      </c>
      <c r="H9" s="255">
        <v>0</v>
      </c>
      <c r="I9" s="256">
        <f t="shared" si="1"/>
        <v>0</v>
      </c>
      <c r="J9" s="257">
        <v>0</v>
      </c>
      <c r="K9" s="256">
        <f t="shared" si="2"/>
        <v>0</v>
      </c>
      <c r="L9" s="255">
        <v>0</v>
      </c>
      <c r="M9" s="256">
        <f t="shared" si="3"/>
        <v>0</v>
      </c>
      <c r="N9" s="256">
        <f t="shared" si="4"/>
        <v>0</v>
      </c>
      <c r="O9" s="258">
        <f t="shared" si="5"/>
        <v>1</v>
      </c>
      <c r="P9" s="290">
        <f t="shared" si="6"/>
        <v>0</v>
      </c>
      <c r="Q9" s="7">
        <f t="shared" si="7"/>
        <v>744</v>
      </c>
      <c r="R9" s="9">
        <v>0</v>
      </c>
      <c r="S9" s="40">
        <v>60</v>
      </c>
      <c r="T9" s="257">
        <v>52</v>
      </c>
      <c r="V9" s="37" t="s">
        <v>38</v>
      </c>
      <c r="W9" s="7">
        <f>$V$4-Z9-AB9-AD9</f>
        <v>0</v>
      </c>
      <c r="X9" s="287">
        <v>0</v>
      </c>
      <c r="Y9" s="9">
        <v>0</v>
      </c>
      <c r="Z9" s="9">
        <v>744</v>
      </c>
      <c r="AA9" s="256">
        <f t="shared" si="9"/>
        <v>1</v>
      </c>
      <c r="AB9" s="9">
        <v>0</v>
      </c>
      <c r="AC9" s="256">
        <f t="shared" si="10"/>
        <v>0</v>
      </c>
      <c r="AD9" s="7">
        <v>0</v>
      </c>
      <c r="AE9" s="256">
        <f t="shared" si="11"/>
        <v>0</v>
      </c>
      <c r="AF9" s="9">
        <v>0</v>
      </c>
      <c r="AG9" s="256">
        <f t="shared" si="12"/>
        <v>0</v>
      </c>
      <c r="AH9" s="256">
        <f t="shared" si="13"/>
        <v>0</v>
      </c>
      <c r="AI9" s="258">
        <f t="shared" si="14"/>
        <v>1</v>
      </c>
      <c r="AJ9" s="290">
        <f t="shared" si="15"/>
        <v>0</v>
      </c>
      <c r="AK9" s="7">
        <f t="shared" si="16"/>
        <v>744</v>
      </c>
      <c r="AL9" s="9">
        <v>0</v>
      </c>
      <c r="AM9" s="40">
        <v>60</v>
      </c>
      <c r="AN9" s="257">
        <v>52</v>
      </c>
      <c r="AP9" s="37" t="s">
        <v>38</v>
      </c>
      <c r="AQ9" s="9">
        <v>0</v>
      </c>
      <c r="AR9" s="287">
        <v>0</v>
      </c>
      <c r="AS9" s="9">
        <v>0</v>
      </c>
      <c r="AT9" s="9">
        <v>720</v>
      </c>
      <c r="AU9" s="256">
        <f t="shared" si="17"/>
        <v>1</v>
      </c>
      <c r="AV9" s="9">
        <v>0</v>
      </c>
      <c r="AW9" s="256">
        <f t="shared" si="18"/>
        <v>0</v>
      </c>
      <c r="AX9" s="7">
        <v>0</v>
      </c>
      <c r="AY9" s="256">
        <f t="shared" si="19"/>
        <v>0</v>
      </c>
      <c r="AZ9" s="9">
        <v>0</v>
      </c>
      <c r="BA9" s="256">
        <f t="shared" si="20"/>
        <v>0</v>
      </c>
      <c r="BB9" s="256">
        <f t="shared" si="21"/>
        <v>0</v>
      </c>
      <c r="BC9" s="258">
        <f t="shared" si="22"/>
        <v>1</v>
      </c>
      <c r="BD9" s="290">
        <f t="shared" si="23"/>
        <v>0</v>
      </c>
      <c r="BE9" s="7">
        <f t="shared" si="24"/>
        <v>720</v>
      </c>
      <c r="BF9" s="9">
        <v>0</v>
      </c>
      <c r="BG9" s="40">
        <v>60</v>
      </c>
      <c r="BH9" s="257">
        <v>52</v>
      </c>
      <c r="BJ9" s="37" t="s">
        <v>38</v>
      </c>
      <c r="BK9" s="9">
        <v>0</v>
      </c>
      <c r="BL9" s="287">
        <v>0</v>
      </c>
      <c r="BM9" s="9">
        <v>0</v>
      </c>
      <c r="BN9" s="9">
        <v>744</v>
      </c>
      <c r="BO9" s="274">
        <f t="shared" si="25"/>
        <v>1</v>
      </c>
      <c r="BP9" s="9">
        <v>0</v>
      </c>
      <c r="BQ9" s="274">
        <f t="shared" si="26"/>
        <v>0</v>
      </c>
      <c r="BR9" s="7">
        <v>0</v>
      </c>
      <c r="BS9" s="274">
        <f t="shared" si="27"/>
        <v>0</v>
      </c>
      <c r="BT9" s="9">
        <v>0</v>
      </c>
      <c r="BU9" s="256">
        <f t="shared" si="28"/>
        <v>0</v>
      </c>
      <c r="BV9" s="256">
        <f t="shared" si="29"/>
        <v>0</v>
      </c>
      <c r="BW9" s="258">
        <f t="shared" si="30"/>
        <v>1</v>
      </c>
      <c r="BX9" s="290">
        <f t="shared" si="31"/>
        <v>0</v>
      </c>
      <c r="BY9" s="7">
        <f t="shared" si="32"/>
        <v>744</v>
      </c>
      <c r="BZ9" s="9">
        <v>0</v>
      </c>
      <c r="CA9" s="40">
        <v>60</v>
      </c>
      <c r="CB9" s="257">
        <v>52</v>
      </c>
      <c r="CD9" s="37" t="s">
        <v>38</v>
      </c>
      <c r="CE9" s="9">
        <v>0</v>
      </c>
      <c r="CF9" s="287">
        <v>0</v>
      </c>
      <c r="CG9" s="9">
        <v>0</v>
      </c>
      <c r="CH9" s="9">
        <v>0</v>
      </c>
      <c r="CI9" s="274">
        <f t="shared" si="33"/>
        <v>0</v>
      </c>
      <c r="CJ9" s="9">
        <v>720</v>
      </c>
      <c r="CK9" s="274">
        <f t="shared" si="34"/>
        <v>1</v>
      </c>
      <c r="CL9" s="7">
        <v>0</v>
      </c>
      <c r="CM9" s="274">
        <f t="shared" si="35"/>
        <v>0</v>
      </c>
      <c r="CN9" s="9">
        <v>0</v>
      </c>
      <c r="CO9" s="274">
        <f t="shared" si="36"/>
        <v>0</v>
      </c>
      <c r="CP9" s="274">
        <f t="shared" si="37"/>
        <v>0</v>
      </c>
      <c r="CQ9" s="275">
        <f t="shared" si="38"/>
        <v>0</v>
      </c>
      <c r="CR9" s="290">
        <f t="shared" si="39"/>
        <v>0</v>
      </c>
      <c r="CS9" s="7">
        <f t="shared" si="40"/>
        <v>720</v>
      </c>
      <c r="CT9" s="9">
        <v>0</v>
      </c>
      <c r="CU9" s="40">
        <v>60</v>
      </c>
      <c r="CV9" s="257">
        <v>52</v>
      </c>
      <c r="CX9" s="37" t="s">
        <v>38</v>
      </c>
      <c r="CY9" s="9">
        <v>0</v>
      </c>
      <c r="CZ9" s="287">
        <v>0</v>
      </c>
      <c r="DA9" s="9">
        <v>0</v>
      </c>
      <c r="DB9" s="9">
        <v>0</v>
      </c>
      <c r="DC9" s="274">
        <f t="shared" si="41"/>
        <v>0</v>
      </c>
      <c r="DD9" s="9">
        <v>744</v>
      </c>
      <c r="DE9" s="274">
        <f t="shared" si="42"/>
        <v>1</v>
      </c>
      <c r="DF9" s="7">
        <v>0</v>
      </c>
      <c r="DG9" s="274">
        <f t="shared" si="43"/>
        <v>0</v>
      </c>
      <c r="DH9" s="9">
        <v>0</v>
      </c>
      <c r="DI9" s="274">
        <f t="shared" si="44"/>
        <v>0</v>
      </c>
      <c r="DJ9" s="274">
        <f t="shared" si="45"/>
        <v>0</v>
      </c>
      <c r="DK9" s="275">
        <f t="shared" si="46"/>
        <v>0</v>
      </c>
      <c r="DL9" s="290">
        <f t="shared" si="47"/>
        <v>0</v>
      </c>
      <c r="DM9" s="7">
        <f t="shared" si="48"/>
        <v>744</v>
      </c>
      <c r="DN9" s="9">
        <v>0</v>
      </c>
      <c r="DO9" s="40">
        <v>60</v>
      </c>
      <c r="DP9" s="257">
        <v>52</v>
      </c>
      <c r="DR9" s="37" t="s">
        <v>38</v>
      </c>
      <c r="DS9" s="9">
        <v>0</v>
      </c>
      <c r="DT9" s="287">
        <v>0</v>
      </c>
      <c r="DU9" s="9">
        <v>0</v>
      </c>
      <c r="DV9" s="9">
        <v>0</v>
      </c>
      <c r="DW9" s="7">
        <f t="shared" si="49"/>
        <v>0</v>
      </c>
      <c r="DX9" s="9">
        <v>744</v>
      </c>
      <c r="DY9" s="7">
        <f t="shared" si="50"/>
        <v>100</v>
      </c>
      <c r="DZ9" s="7">
        <v>0</v>
      </c>
      <c r="EA9" s="7">
        <f t="shared" si="51"/>
        <v>0</v>
      </c>
      <c r="EB9" s="9">
        <v>0</v>
      </c>
      <c r="EC9" s="7">
        <f t="shared" si="52"/>
        <v>0</v>
      </c>
      <c r="ED9" s="7">
        <f t="shared" si="53"/>
        <v>0</v>
      </c>
      <c r="EE9" s="38">
        <f t="shared" si="54"/>
        <v>0</v>
      </c>
      <c r="EF9" s="298">
        <f t="shared" si="55"/>
        <v>0</v>
      </c>
      <c r="EG9" s="7">
        <f t="shared" si="56"/>
        <v>744</v>
      </c>
      <c r="EH9" s="9">
        <v>0</v>
      </c>
      <c r="EI9" s="40">
        <v>60</v>
      </c>
      <c r="EJ9" s="257">
        <v>52</v>
      </c>
      <c r="EL9" s="37" t="s">
        <v>38</v>
      </c>
      <c r="EM9" s="9">
        <v>0</v>
      </c>
      <c r="EN9" s="287">
        <v>0</v>
      </c>
      <c r="EO9" s="9">
        <v>0</v>
      </c>
      <c r="EP9" s="9">
        <v>0</v>
      </c>
      <c r="EQ9" s="7">
        <f t="shared" si="57"/>
        <v>0</v>
      </c>
      <c r="ER9" s="9">
        <v>672</v>
      </c>
      <c r="ES9" s="7">
        <f t="shared" si="58"/>
        <v>100</v>
      </c>
      <c r="ET9" s="7">
        <v>0</v>
      </c>
      <c r="EU9" s="7">
        <f t="shared" si="59"/>
        <v>0</v>
      </c>
      <c r="EV9" s="9">
        <v>0</v>
      </c>
      <c r="EW9" s="7">
        <f t="shared" si="60"/>
        <v>0</v>
      </c>
      <c r="EX9" s="7">
        <f t="shared" si="61"/>
        <v>0</v>
      </c>
      <c r="EY9" s="38">
        <f t="shared" si="62"/>
        <v>0</v>
      </c>
      <c r="EZ9" s="298">
        <f t="shared" si="63"/>
        <v>0</v>
      </c>
      <c r="FA9" s="7">
        <f t="shared" si="64"/>
        <v>672</v>
      </c>
      <c r="FB9" s="9">
        <v>0</v>
      </c>
      <c r="FC9" s="40">
        <v>60</v>
      </c>
      <c r="FD9" s="257">
        <v>52</v>
      </c>
      <c r="FF9" s="37" t="s">
        <v>38</v>
      </c>
      <c r="FG9" s="9">
        <v>0</v>
      </c>
      <c r="FH9" s="287">
        <v>0</v>
      </c>
      <c r="FI9" s="9">
        <v>0</v>
      </c>
      <c r="FJ9" s="9">
        <v>0</v>
      </c>
      <c r="FK9" s="7">
        <f t="shared" si="65"/>
        <v>0</v>
      </c>
      <c r="FL9" s="9">
        <v>744</v>
      </c>
      <c r="FM9" s="7">
        <f t="shared" si="66"/>
        <v>100</v>
      </c>
      <c r="FN9" s="7">
        <v>0</v>
      </c>
      <c r="FO9" s="7">
        <f t="shared" si="67"/>
        <v>0</v>
      </c>
      <c r="FP9" s="9">
        <v>0</v>
      </c>
      <c r="FQ9" s="7">
        <f t="shared" si="68"/>
        <v>0</v>
      </c>
      <c r="FR9" s="7">
        <f t="shared" si="69"/>
        <v>0</v>
      </c>
      <c r="FS9" s="38">
        <f t="shared" si="70"/>
        <v>0</v>
      </c>
      <c r="FT9" s="298">
        <f t="shared" si="71"/>
        <v>0</v>
      </c>
      <c r="FU9" s="7">
        <f t="shared" si="72"/>
        <v>744</v>
      </c>
      <c r="FV9" s="9">
        <v>0</v>
      </c>
      <c r="FW9" s="40">
        <v>60</v>
      </c>
      <c r="FX9" s="257">
        <v>52</v>
      </c>
      <c r="FZ9" s="37" t="s">
        <v>38</v>
      </c>
      <c r="GA9" s="9">
        <v>0</v>
      </c>
      <c r="GB9" s="287">
        <v>0</v>
      </c>
      <c r="GC9" s="9">
        <v>0</v>
      </c>
      <c r="GD9" s="9">
        <v>0</v>
      </c>
      <c r="GE9" s="7">
        <f t="shared" si="73"/>
        <v>0</v>
      </c>
      <c r="GF9" s="9">
        <v>720</v>
      </c>
      <c r="GG9" s="7">
        <f t="shared" si="74"/>
        <v>100</v>
      </c>
      <c r="GH9" s="7">
        <v>0</v>
      </c>
      <c r="GI9" s="7">
        <f t="shared" si="75"/>
        <v>0</v>
      </c>
      <c r="GJ9" s="9">
        <v>0</v>
      </c>
      <c r="GK9" s="7">
        <f t="shared" si="76"/>
        <v>0</v>
      </c>
      <c r="GL9" s="7">
        <f t="shared" si="77"/>
        <v>0</v>
      </c>
      <c r="GM9" s="38">
        <f t="shared" si="78"/>
        <v>0</v>
      </c>
      <c r="GN9" s="298">
        <f t="shared" si="79"/>
        <v>0</v>
      </c>
      <c r="GO9" s="7">
        <f t="shared" si="80"/>
        <v>720</v>
      </c>
      <c r="GP9" s="9">
        <v>0</v>
      </c>
      <c r="GQ9" s="40">
        <v>60</v>
      </c>
      <c r="GR9" s="257">
        <v>52</v>
      </c>
      <c r="GT9" s="37" t="s">
        <v>38</v>
      </c>
      <c r="GU9" s="9">
        <v>0</v>
      </c>
      <c r="GV9" s="287">
        <v>0</v>
      </c>
      <c r="GW9" s="185">
        <v>0</v>
      </c>
      <c r="GX9" s="9">
        <v>0</v>
      </c>
      <c r="GY9" s="7">
        <f t="shared" si="81"/>
        <v>0</v>
      </c>
      <c r="GZ9" s="9">
        <v>744</v>
      </c>
      <c r="HA9" s="7">
        <f t="shared" si="81"/>
        <v>100</v>
      </c>
      <c r="HB9" s="186">
        <v>0</v>
      </c>
      <c r="HC9" s="7">
        <f t="shared" si="81"/>
        <v>0</v>
      </c>
      <c r="HD9" s="9">
        <v>0</v>
      </c>
      <c r="HE9" s="7">
        <f t="shared" si="82"/>
        <v>0</v>
      </c>
      <c r="HF9" s="7">
        <f t="shared" si="83"/>
        <v>0</v>
      </c>
      <c r="HG9" s="38">
        <f t="shared" si="84"/>
        <v>0</v>
      </c>
      <c r="HH9" s="298">
        <f t="shared" si="85"/>
        <v>0</v>
      </c>
      <c r="HI9" s="7">
        <f t="shared" si="86"/>
        <v>744</v>
      </c>
      <c r="HJ9" s="9">
        <v>0</v>
      </c>
      <c r="HK9" s="40">
        <v>60</v>
      </c>
      <c r="HL9" s="257">
        <v>52</v>
      </c>
      <c r="HN9" s="37" t="s">
        <v>38</v>
      </c>
      <c r="HO9" s="187">
        <v>0</v>
      </c>
      <c r="HP9" s="311">
        <v>0</v>
      </c>
      <c r="HQ9" s="187">
        <v>0</v>
      </c>
      <c r="HR9" s="187">
        <v>0</v>
      </c>
      <c r="HS9" s="7">
        <f t="shared" si="87"/>
        <v>0</v>
      </c>
      <c r="HT9" s="187">
        <v>720</v>
      </c>
      <c r="HU9" s="7">
        <f t="shared" si="88"/>
        <v>100</v>
      </c>
      <c r="HV9" s="187">
        <v>0</v>
      </c>
      <c r="HW9" s="7">
        <f t="shared" si="88"/>
        <v>0</v>
      </c>
      <c r="HX9" s="187">
        <v>0</v>
      </c>
      <c r="HY9" s="7">
        <f t="shared" si="89"/>
        <v>0</v>
      </c>
      <c r="HZ9" s="7">
        <f t="shared" si="90"/>
        <v>0</v>
      </c>
      <c r="IA9" s="38">
        <f t="shared" si="91"/>
        <v>0</v>
      </c>
      <c r="IB9" s="298">
        <f t="shared" si="92"/>
        <v>0</v>
      </c>
      <c r="IC9" s="7">
        <f t="shared" si="93"/>
        <v>720</v>
      </c>
      <c r="ID9" s="188">
        <v>0</v>
      </c>
      <c r="IE9" s="40">
        <v>60</v>
      </c>
      <c r="IF9" s="257">
        <v>52</v>
      </c>
      <c r="IG9" s="29">
        <v>0</v>
      </c>
    </row>
    <row r="10" spans="1:241" ht="14.4" hidden="1" x14ac:dyDescent="0.3">
      <c r="A10" s="36" t="s">
        <v>33</v>
      </c>
      <c r="B10" s="37">
        <v>7</v>
      </c>
      <c r="C10" s="254">
        <v>416.3</v>
      </c>
      <c r="D10" s="295">
        <v>416.3</v>
      </c>
      <c r="E10" s="254">
        <v>0</v>
      </c>
      <c r="F10" s="255">
        <v>327.7</v>
      </c>
      <c r="G10" s="355">
        <f t="shared" si="0"/>
        <v>0.4404569892473118</v>
      </c>
      <c r="H10" s="255">
        <v>0</v>
      </c>
      <c r="I10" s="355">
        <f t="shared" si="1"/>
        <v>0</v>
      </c>
      <c r="J10" s="257">
        <v>0</v>
      </c>
      <c r="K10" s="355">
        <f t="shared" si="2"/>
        <v>0</v>
      </c>
      <c r="L10" s="255">
        <v>22</v>
      </c>
      <c r="M10" s="355">
        <f t="shared" si="3"/>
        <v>0.5595430107526882</v>
      </c>
      <c r="N10" s="355">
        <f t="shared" si="4"/>
        <v>0.52997311827956994</v>
      </c>
      <c r="O10" s="356">
        <f t="shared" si="5"/>
        <v>0.45652741514360312</v>
      </c>
      <c r="P10" s="357">
        <f t="shared" si="6"/>
        <v>0.40533602150537634</v>
      </c>
      <c r="Q10" s="7">
        <f t="shared" si="7"/>
        <v>744</v>
      </c>
      <c r="R10" s="167">
        <v>30157</v>
      </c>
      <c r="S10" s="40">
        <v>100</v>
      </c>
      <c r="T10" s="257">
        <v>100</v>
      </c>
      <c r="U10" s="36" t="s">
        <v>33</v>
      </c>
      <c r="V10" s="37">
        <v>7</v>
      </c>
      <c r="W10" s="7">
        <f t="shared" si="8"/>
        <v>701.3</v>
      </c>
      <c r="X10" s="287">
        <v>701.3</v>
      </c>
      <c r="Y10" s="9">
        <v>0</v>
      </c>
      <c r="Z10" s="9">
        <v>42.7</v>
      </c>
      <c r="AA10" s="355">
        <f t="shared" si="9"/>
        <v>5.7392473118279573E-2</v>
      </c>
      <c r="AB10" s="9">
        <v>0</v>
      </c>
      <c r="AC10" s="355">
        <f t="shared" si="10"/>
        <v>0</v>
      </c>
      <c r="AD10" s="7">
        <v>0</v>
      </c>
      <c r="AE10" s="355">
        <f t="shared" si="11"/>
        <v>0</v>
      </c>
      <c r="AF10" s="9">
        <v>16</v>
      </c>
      <c r="AG10" s="355">
        <f t="shared" si="12"/>
        <v>0.94260752688172034</v>
      </c>
      <c r="AH10" s="355">
        <f t="shared" si="13"/>
        <v>0.92110215053763433</v>
      </c>
      <c r="AI10" s="356">
        <f t="shared" si="14"/>
        <v>7.7236842105263159E-2</v>
      </c>
      <c r="AJ10" s="357">
        <f t="shared" si="15"/>
        <v>0.69833333333333336</v>
      </c>
      <c r="AK10" s="7">
        <f t="shared" si="16"/>
        <v>744</v>
      </c>
      <c r="AL10" s="167">
        <v>51956</v>
      </c>
      <c r="AM10" s="40">
        <v>100</v>
      </c>
      <c r="AN10" s="257">
        <v>100</v>
      </c>
      <c r="AO10" s="36" t="s">
        <v>33</v>
      </c>
      <c r="AP10" s="37">
        <v>7</v>
      </c>
      <c r="AQ10" s="9">
        <v>717</v>
      </c>
      <c r="AR10" s="287">
        <v>717</v>
      </c>
      <c r="AS10" s="9">
        <v>0</v>
      </c>
      <c r="AT10" s="9">
        <v>3</v>
      </c>
      <c r="AU10" s="355">
        <f t="shared" si="17"/>
        <v>4.1666666666666666E-3</v>
      </c>
      <c r="AV10" s="9">
        <v>0</v>
      </c>
      <c r="AW10" s="355">
        <f t="shared" si="18"/>
        <v>0</v>
      </c>
      <c r="AX10" s="7">
        <v>0</v>
      </c>
      <c r="AY10" s="355">
        <f t="shared" si="19"/>
        <v>0</v>
      </c>
      <c r="AZ10" s="9">
        <v>32</v>
      </c>
      <c r="BA10" s="355">
        <f t="shared" si="20"/>
        <v>0.99583333333333335</v>
      </c>
      <c r="BB10" s="355">
        <f t="shared" si="21"/>
        <v>0.95138888888888884</v>
      </c>
      <c r="BC10" s="356">
        <f t="shared" si="22"/>
        <v>4.6542553191489359E-2</v>
      </c>
      <c r="BD10" s="357">
        <f t="shared" si="23"/>
        <v>0.77334722222222219</v>
      </c>
      <c r="BE10" s="7">
        <f t="shared" si="24"/>
        <v>720</v>
      </c>
      <c r="BF10" s="167">
        <v>55681</v>
      </c>
      <c r="BG10" s="40">
        <v>100</v>
      </c>
      <c r="BH10" s="257">
        <v>100</v>
      </c>
      <c r="BI10" s="36" t="s">
        <v>33</v>
      </c>
      <c r="BJ10" s="37">
        <v>7</v>
      </c>
      <c r="BK10" s="9">
        <v>29.7</v>
      </c>
      <c r="BL10" s="287">
        <v>29.7</v>
      </c>
      <c r="BM10" s="9">
        <v>0</v>
      </c>
      <c r="BN10" s="9">
        <v>714.3</v>
      </c>
      <c r="BO10" s="358">
        <f t="shared" si="25"/>
        <v>0.96008064516129021</v>
      </c>
      <c r="BP10" s="9">
        <v>0</v>
      </c>
      <c r="BQ10" s="358">
        <f t="shared" si="26"/>
        <v>0</v>
      </c>
      <c r="BR10" s="7">
        <v>0</v>
      </c>
      <c r="BS10" s="358">
        <f t="shared" si="27"/>
        <v>0</v>
      </c>
      <c r="BT10" s="9">
        <v>0</v>
      </c>
      <c r="BU10" s="355">
        <f t="shared" si="28"/>
        <v>3.9919354838709675E-2</v>
      </c>
      <c r="BV10" s="355">
        <f t="shared" si="29"/>
        <v>3.9919354838709675E-2</v>
      </c>
      <c r="BW10" s="356">
        <f t="shared" si="30"/>
        <v>0.96008064516129021</v>
      </c>
      <c r="BX10" s="357">
        <f t="shared" si="31"/>
        <v>2.76747311827957E-2</v>
      </c>
      <c r="BY10" s="7">
        <f t="shared" si="32"/>
        <v>744</v>
      </c>
      <c r="BZ10" s="167">
        <v>2059</v>
      </c>
      <c r="CA10" s="40">
        <v>100</v>
      </c>
      <c r="CB10" s="257">
        <v>100</v>
      </c>
      <c r="CC10" s="36" t="s">
        <v>33</v>
      </c>
      <c r="CD10" s="37">
        <v>7</v>
      </c>
      <c r="CE10" s="9">
        <v>0</v>
      </c>
      <c r="CF10" s="287">
        <v>0</v>
      </c>
      <c r="CG10" s="9">
        <v>0</v>
      </c>
      <c r="CH10" s="9">
        <v>360</v>
      </c>
      <c r="CI10" s="358">
        <f t="shared" si="33"/>
        <v>0.5</v>
      </c>
      <c r="CJ10" s="9">
        <v>0</v>
      </c>
      <c r="CK10" s="358">
        <f t="shared" si="34"/>
        <v>0</v>
      </c>
      <c r="CL10" s="7">
        <v>360</v>
      </c>
      <c r="CM10" s="358">
        <f t="shared" si="35"/>
        <v>0.5</v>
      </c>
      <c r="CN10" s="9">
        <v>0</v>
      </c>
      <c r="CO10" s="358">
        <f t="shared" si="36"/>
        <v>0</v>
      </c>
      <c r="CP10" s="358">
        <f t="shared" si="37"/>
        <v>0</v>
      </c>
      <c r="CQ10" s="359">
        <f t="shared" si="38"/>
        <v>1</v>
      </c>
      <c r="CR10" s="357">
        <f t="shared" si="39"/>
        <v>0</v>
      </c>
      <c r="CS10" s="7">
        <f t="shared" si="40"/>
        <v>720</v>
      </c>
      <c r="CT10" s="9">
        <v>0</v>
      </c>
      <c r="CU10" s="40">
        <v>100</v>
      </c>
      <c r="CV10" s="257">
        <v>100</v>
      </c>
      <c r="CW10" s="36" t="s">
        <v>33</v>
      </c>
      <c r="CX10" s="37">
        <v>7</v>
      </c>
      <c r="CY10" s="9">
        <v>0</v>
      </c>
      <c r="CZ10" s="287">
        <v>0</v>
      </c>
      <c r="DA10" s="9">
        <v>0</v>
      </c>
      <c r="DB10" s="9">
        <v>0</v>
      </c>
      <c r="DC10" s="358">
        <f t="shared" si="41"/>
        <v>0</v>
      </c>
      <c r="DD10" s="9">
        <v>744</v>
      </c>
      <c r="DE10" s="358">
        <f t="shared" si="42"/>
        <v>1</v>
      </c>
      <c r="DF10" s="7">
        <v>0</v>
      </c>
      <c r="DG10" s="358">
        <f t="shared" si="43"/>
        <v>0</v>
      </c>
      <c r="DH10" s="9">
        <v>0</v>
      </c>
      <c r="DI10" s="358">
        <f t="shared" si="44"/>
        <v>0</v>
      </c>
      <c r="DJ10" s="358">
        <f t="shared" si="45"/>
        <v>0</v>
      </c>
      <c r="DK10" s="359">
        <f t="shared" si="46"/>
        <v>0</v>
      </c>
      <c r="DL10" s="357">
        <f t="shared" si="47"/>
        <v>0</v>
      </c>
      <c r="DM10" s="7">
        <f t="shared" si="48"/>
        <v>744</v>
      </c>
      <c r="DN10" s="9">
        <v>0</v>
      </c>
      <c r="DO10" s="40">
        <v>100</v>
      </c>
      <c r="DP10" s="257">
        <v>100</v>
      </c>
      <c r="DQ10" s="36" t="s">
        <v>33</v>
      </c>
      <c r="DR10" s="37">
        <v>7</v>
      </c>
      <c r="DS10" s="9">
        <v>0</v>
      </c>
      <c r="DT10" s="287">
        <v>0</v>
      </c>
      <c r="DU10" s="9">
        <v>0</v>
      </c>
      <c r="DV10" s="9">
        <v>0</v>
      </c>
      <c r="DW10" s="321">
        <f>(DV10/$DR$4)</f>
        <v>0</v>
      </c>
      <c r="DX10" s="9">
        <v>744</v>
      </c>
      <c r="DY10" s="321">
        <f>(DX10/$DR$4)</f>
        <v>1</v>
      </c>
      <c r="DZ10" s="7">
        <v>0</v>
      </c>
      <c r="EA10" s="321">
        <f>(DZ10/$DR$4)</f>
        <v>0</v>
      </c>
      <c r="EB10" s="9">
        <v>0</v>
      </c>
      <c r="EC10" s="321">
        <f>(DS10/$V$4)</f>
        <v>0</v>
      </c>
      <c r="ED10" s="321">
        <f>((DS10-EB10)/$DR$4)</f>
        <v>0</v>
      </c>
      <c r="EE10" s="360">
        <f>IF((AND(DT10=0,DV10=0)),0,(DV10+EB10)/(DT10+DV10+EB10))</f>
        <v>0</v>
      </c>
      <c r="EF10" s="346">
        <f>(EH10/($DR$4*EJ10))</f>
        <v>0</v>
      </c>
      <c r="EG10" s="7">
        <f t="shared" si="56"/>
        <v>744</v>
      </c>
      <c r="EH10" s="9">
        <v>0</v>
      </c>
      <c r="EI10" s="40">
        <v>100</v>
      </c>
      <c r="EJ10" s="257">
        <v>100</v>
      </c>
      <c r="EK10" s="36" t="s">
        <v>33</v>
      </c>
      <c r="EL10" s="37">
        <v>7</v>
      </c>
      <c r="EM10" s="9">
        <v>0</v>
      </c>
      <c r="EN10" s="287">
        <v>0</v>
      </c>
      <c r="EO10" s="9">
        <v>0</v>
      </c>
      <c r="EP10" s="9">
        <v>0</v>
      </c>
      <c r="EQ10" s="321">
        <f>(EP10/$EL$4)</f>
        <v>0</v>
      </c>
      <c r="ER10" s="9">
        <v>672</v>
      </c>
      <c r="ES10" s="321">
        <f>(ER10/$EL$4)</f>
        <v>1</v>
      </c>
      <c r="ET10" s="7">
        <v>0</v>
      </c>
      <c r="EU10" s="321">
        <f>(ET10/$EL$4)</f>
        <v>0</v>
      </c>
      <c r="EV10" s="9">
        <v>0</v>
      </c>
      <c r="EW10" s="321">
        <f>(EM10/$V$4)</f>
        <v>0</v>
      </c>
      <c r="EX10" s="321">
        <f>((EM10-EV10)/$EL$4)</f>
        <v>0</v>
      </c>
      <c r="EY10" s="360">
        <f>IF((AND(EN10=0,EP10=0)),0,(EP10+EV10)/(EN10+EP10+EV10))</f>
        <v>0</v>
      </c>
      <c r="EZ10" s="346">
        <f>(FB10/($EL$4*FD10))</f>
        <v>0</v>
      </c>
      <c r="FA10" s="7">
        <f t="shared" si="64"/>
        <v>672</v>
      </c>
      <c r="FB10" s="9">
        <v>0</v>
      </c>
      <c r="FC10" s="40">
        <v>100</v>
      </c>
      <c r="FD10" s="257">
        <v>100</v>
      </c>
      <c r="FE10" s="36" t="s">
        <v>33</v>
      </c>
      <c r="FF10" s="37">
        <v>7</v>
      </c>
      <c r="FG10" s="9">
        <v>0</v>
      </c>
      <c r="FH10" s="287">
        <v>0</v>
      </c>
      <c r="FI10" s="9">
        <v>0</v>
      </c>
      <c r="FJ10" s="9">
        <v>0</v>
      </c>
      <c r="FK10" s="321">
        <f>(FJ10/$FF$4)</f>
        <v>0</v>
      </c>
      <c r="FL10" s="9">
        <v>744</v>
      </c>
      <c r="FM10" s="321">
        <f>(FL10/$FF$4)</f>
        <v>1</v>
      </c>
      <c r="FN10" s="7">
        <v>0</v>
      </c>
      <c r="FO10" s="321">
        <f>(FN10/$FF$4)</f>
        <v>0</v>
      </c>
      <c r="FP10" s="9">
        <v>0</v>
      </c>
      <c r="FQ10" s="321">
        <f>(FG10/$V$4)</f>
        <v>0</v>
      </c>
      <c r="FR10" s="321">
        <f>((FG10-FP10)/$FF$4)</f>
        <v>0</v>
      </c>
      <c r="FS10" s="360">
        <f>IF((AND(FH10=0,FJ10=0)),0,(FJ10+FP10)/(FH10+FJ10+FP10))</f>
        <v>0</v>
      </c>
      <c r="FT10" s="346">
        <f>(FV10/($FF$4*FX10))</f>
        <v>0</v>
      </c>
      <c r="FU10" s="7">
        <f t="shared" si="72"/>
        <v>744</v>
      </c>
      <c r="FV10" s="9">
        <v>0</v>
      </c>
      <c r="FW10" s="40">
        <v>100</v>
      </c>
      <c r="FX10" s="257">
        <v>100</v>
      </c>
      <c r="FY10" s="36" t="s">
        <v>33</v>
      </c>
      <c r="FZ10" s="37">
        <v>7</v>
      </c>
      <c r="GA10" s="9">
        <v>0</v>
      </c>
      <c r="GB10" s="287">
        <v>0</v>
      </c>
      <c r="GC10" s="9">
        <v>0</v>
      </c>
      <c r="GD10" s="9">
        <v>0</v>
      </c>
      <c r="GE10" s="321">
        <f t="shared" si="73"/>
        <v>0</v>
      </c>
      <c r="GF10" s="9">
        <v>720</v>
      </c>
      <c r="GG10" s="321">
        <f>(GF10/$FZ$4)</f>
        <v>1</v>
      </c>
      <c r="GH10" s="7">
        <v>0</v>
      </c>
      <c r="GI10" s="321">
        <f>(GH10/$FZ$4)</f>
        <v>0</v>
      </c>
      <c r="GJ10" s="9">
        <v>0</v>
      </c>
      <c r="GK10" s="321">
        <f>(GA10/$V$4)</f>
        <v>0</v>
      </c>
      <c r="GL10" s="321">
        <f>((GA10-GJ10)/$FZ$4)</f>
        <v>0</v>
      </c>
      <c r="GM10" s="360">
        <f>IF((AND(GB10=0,GD10=0)),0,(GD10+GJ10)/(GB10+GD10+GJ10))</f>
        <v>0</v>
      </c>
      <c r="GN10" s="346">
        <f>(GP10/($FZ$4*GR10))</f>
        <v>0</v>
      </c>
      <c r="GO10" s="7">
        <f t="shared" si="80"/>
        <v>720</v>
      </c>
      <c r="GP10" s="9">
        <v>0</v>
      </c>
      <c r="GQ10" s="40">
        <v>100</v>
      </c>
      <c r="GR10" s="257">
        <v>100</v>
      </c>
      <c r="GS10" s="36" t="s">
        <v>33</v>
      </c>
      <c r="GT10" s="37">
        <v>7</v>
      </c>
      <c r="GU10" s="9">
        <v>0</v>
      </c>
      <c r="GV10" s="287">
        <v>0</v>
      </c>
      <c r="GW10" s="185">
        <v>0</v>
      </c>
      <c r="GX10" s="9">
        <v>0</v>
      </c>
      <c r="GY10" s="321">
        <f>(GX10/$GT$4)</f>
        <v>0</v>
      </c>
      <c r="GZ10" s="9">
        <v>744</v>
      </c>
      <c r="HA10" s="321">
        <f>(GZ10/$GT$4)</f>
        <v>1</v>
      </c>
      <c r="HB10" s="186">
        <v>0</v>
      </c>
      <c r="HC10" s="321">
        <f>(HB10/$GT$4)</f>
        <v>0</v>
      </c>
      <c r="HD10" s="9">
        <v>0</v>
      </c>
      <c r="HE10" s="321">
        <f>(GU10/$GT$4)</f>
        <v>0</v>
      </c>
      <c r="HF10" s="321">
        <f>((GU10-HD10)/$GT$4)</f>
        <v>0</v>
      </c>
      <c r="HG10" s="360">
        <f>IF((AND(GV10=0,GX10=0)),0,(GX10+HD10)/(GV10+GX10+HD10))</f>
        <v>0</v>
      </c>
      <c r="HH10" s="346">
        <f>(HJ10/($GT$4*HL10))</f>
        <v>0</v>
      </c>
      <c r="HI10" s="7">
        <f t="shared" si="86"/>
        <v>744</v>
      </c>
      <c r="HJ10" s="9">
        <v>0</v>
      </c>
      <c r="HK10" s="40">
        <v>100</v>
      </c>
      <c r="HL10" s="257">
        <v>100</v>
      </c>
      <c r="HM10" s="36" t="s">
        <v>33</v>
      </c>
      <c r="HN10" s="37">
        <v>7</v>
      </c>
      <c r="HO10" s="187">
        <v>0</v>
      </c>
      <c r="HP10" s="311">
        <v>0</v>
      </c>
      <c r="HQ10" s="187">
        <v>0</v>
      </c>
      <c r="HR10" s="187">
        <v>0</v>
      </c>
      <c r="HS10" s="321">
        <f>(HR10/$HN$4)</f>
        <v>0</v>
      </c>
      <c r="HT10" s="187">
        <v>720</v>
      </c>
      <c r="HU10" s="321">
        <f>(HT10/$HN$4)</f>
        <v>1</v>
      </c>
      <c r="HV10" s="187">
        <v>0</v>
      </c>
      <c r="HW10" s="321">
        <f>(HV10/$HN$4)</f>
        <v>0</v>
      </c>
      <c r="HX10" s="187">
        <v>0</v>
      </c>
      <c r="HY10" s="321">
        <f>(HO10/$HN$4)</f>
        <v>0</v>
      </c>
      <c r="HZ10" s="321">
        <f>((HO10-HX10)/$HN$4)</f>
        <v>0</v>
      </c>
      <c r="IA10" s="360">
        <f>IF((AND(HP10=0,HR10=0)),0,(HR10+HX10)/(HP10+HR10+HX10))</f>
        <v>0</v>
      </c>
      <c r="IB10" s="346">
        <f>(ID10/($HN$4*IF10))</f>
        <v>0</v>
      </c>
      <c r="IC10" s="7">
        <f t="shared" si="93"/>
        <v>720</v>
      </c>
      <c r="ID10" s="188">
        <v>0</v>
      </c>
      <c r="IE10" s="40">
        <v>100</v>
      </c>
      <c r="IF10" s="257">
        <v>100</v>
      </c>
      <c r="IG10" s="29">
        <v>0</v>
      </c>
    </row>
    <row r="11" spans="1:241" ht="14.4" hidden="1" x14ac:dyDescent="0.3">
      <c r="A11" s="36" t="s">
        <v>35</v>
      </c>
      <c r="B11" s="37">
        <v>9</v>
      </c>
      <c r="C11" s="254">
        <v>413.1</v>
      </c>
      <c r="D11" s="295">
        <v>413.1</v>
      </c>
      <c r="E11" s="254">
        <v>0</v>
      </c>
      <c r="F11" s="255">
        <v>330.9</v>
      </c>
      <c r="G11" s="355">
        <f t="shared" si="0"/>
        <v>0.44475806451612898</v>
      </c>
      <c r="H11" s="255">
        <v>0</v>
      </c>
      <c r="I11" s="355">
        <f t="shared" si="1"/>
        <v>0</v>
      </c>
      <c r="J11" s="257">
        <v>0</v>
      </c>
      <c r="K11" s="355">
        <f t="shared" si="2"/>
        <v>0</v>
      </c>
      <c r="L11" s="255">
        <v>60</v>
      </c>
      <c r="M11" s="355">
        <f t="shared" si="3"/>
        <v>0.55524193548387102</v>
      </c>
      <c r="N11" s="355">
        <f t="shared" si="4"/>
        <v>0.4745967741935484</v>
      </c>
      <c r="O11" s="356">
        <f t="shared" si="5"/>
        <v>0.48619402985074622</v>
      </c>
      <c r="P11" s="357">
        <f t="shared" si="6"/>
        <v>0.38932795698924733</v>
      </c>
      <c r="Q11" s="7">
        <f t="shared" si="7"/>
        <v>744</v>
      </c>
      <c r="R11" s="167">
        <v>28966</v>
      </c>
      <c r="S11" s="40">
        <v>100</v>
      </c>
      <c r="T11" s="257">
        <v>100</v>
      </c>
      <c r="U11" s="36" t="s">
        <v>35</v>
      </c>
      <c r="V11" s="37">
        <v>9</v>
      </c>
      <c r="W11" s="7">
        <f t="shared" si="8"/>
        <v>710.6</v>
      </c>
      <c r="X11" s="287">
        <v>710.6</v>
      </c>
      <c r="Y11" s="9">
        <v>0</v>
      </c>
      <c r="Z11" s="9">
        <v>33.4</v>
      </c>
      <c r="AA11" s="355">
        <f t="shared" si="9"/>
        <v>4.4892473118279569E-2</v>
      </c>
      <c r="AB11" s="9">
        <v>0</v>
      </c>
      <c r="AC11" s="355">
        <f t="shared" si="10"/>
        <v>0</v>
      </c>
      <c r="AD11" s="7">
        <v>0</v>
      </c>
      <c r="AE11" s="355">
        <f t="shared" si="11"/>
        <v>0</v>
      </c>
      <c r="AF11" s="9">
        <v>0</v>
      </c>
      <c r="AG11" s="355">
        <f t="shared" si="12"/>
        <v>0.95510752688172051</v>
      </c>
      <c r="AH11" s="355">
        <f t="shared" si="13"/>
        <v>0.95510752688172051</v>
      </c>
      <c r="AI11" s="356">
        <f t="shared" si="14"/>
        <v>4.4892473118279569E-2</v>
      </c>
      <c r="AJ11" s="357">
        <f t="shared" si="15"/>
        <v>0.71052419354838714</v>
      </c>
      <c r="AK11" s="7">
        <f t="shared" si="16"/>
        <v>744</v>
      </c>
      <c r="AL11" s="167">
        <v>52863</v>
      </c>
      <c r="AM11" s="40">
        <v>100</v>
      </c>
      <c r="AN11" s="257">
        <v>100</v>
      </c>
      <c r="AO11" s="36" t="s">
        <v>35</v>
      </c>
      <c r="AP11" s="37">
        <v>9</v>
      </c>
      <c r="AQ11" s="9">
        <v>643.70000000000005</v>
      </c>
      <c r="AR11" s="287">
        <v>643.70000000000005</v>
      </c>
      <c r="AS11" s="9">
        <v>0</v>
      </c>
      <c r="AT11" s="9">
        <v>4.7</v>
      </c>
      <c r="AU11" s="355">
        <f t="shared" si="17"/>
        <v>6.5277777777777782E-3</v>
      </c>
      <c r="AV11" s="9">
        <v>71.599999999999994</v>
      </c>
      <c r="AW11" s="355">
        <f t="shared" si="18"/>
        <v>9.9444444444444433E-2</v>
      </c>
      <c r="AX11" s="7">
        <v>0</v>
      </c>
      <c r="AY11" s="355">
        <f t="shared" si="19"/>
        <v>0</v>
      </c>
      <c r="AZ11" s="9">
        <v>48</v>
      </c>
      <c r="BA11" s="355">
        <f t="shared" si="20"/>
        <v>0.89402777777777787</v>
      </c>
      <c r="BB11" s="355">
        <f t="shared" si="21"/>
        <v>0.82736111111111121</v>
      </c>
      <c r="BC11" s="356">
        <f t="shared" si="22"/>
        <v>7.567489948305571E-2</v>
      </c>
      <c r="BD11" s="357">
        <f t="shared" si="23"/>
        <v>0.66522222222222227</v>
      </c>
      <c r="BE11" s="7">
        <f t="shared" si="24"/>
        <v>720.00000000000011</v>
      </c>
      <c r="BF11" s="167">
        <v>47896</v>
      </c>
      <c r="BG11" s="40">
        <v>100</v>
      </c>
      <c r="BH11" s="257">
        <v>100</v>
      </c>
      <c r="BI11" s="36" t="s">
        <v>35</v>
      </c>
      <c r="BJ11" s="37">
        <v>9</v>
      </c>
      <c r="BK11" s="9">
        <v>662.8</v>
      </c>
      <c r="BL11" s="287">
        <v>662.8</v>
      </c>
      <c r="BM11" s="9">
        <v>0</v>
      </c>
      <c r="BN11" s="9">
        <v>1.4</v>
      </c>
      <c r="BO11" s="358">
        <f t="shared" si="25"/>
        <v>1.8817204301075268E-3</v>
      </c>
      <c r="BP11" s="9">
        <v>0</v>
      </c>
      <c r="BQ11" s="358">
        <f t="shared" si="26"/>
        <v>0</v>
      </c>
      <c r="BR11" s="7">
        <v>79.8</v>
      </c>
      <c r="BS11" s="358">
        <f t="shared" si="27"/>
        <v>0.10725806451612903</v>
      </c>
      <c r="BT11" s="9">
        <v>4</v>
      </c>
      <c r="BU11" s="355">
        <f t="shared" si="28"/>
        <v>0.89086021505376334</v>
      </c>
      <c r="BV11" s="355">
        <f t="shared" si="29"/>
        <v>0.88548387096774184</v>
      </c>
      <c r="BW11" s="356">
        <f t="shared" si="30"/>
        <v>8.0814127506734518E-3</v>
      </c>
      <c r="BX11" s="357">
        <f t="shared" si="31"/>
        <v>0.69317204301075264</v>
      </c>
      <c r="BY11" s="7">
        <f t="shared" si="32"/>
        <v>743.99999999999989</v>
      </c>
      <c r="BZ11" s="167">
        <v>51572</v>
      </c>
      <c r="CA11" s="40">
        <v>100</v>
      </c>
      <c r="CB11" s="257">
        <v>100</v>
      </c>
      <c r="CC11" s="36" t="s">
        <v>35</v>
      </c>
      <c r="CD11" s="37">
        <v>9</v>
      </c>
      <c r="CE11" s="9">
        <v>664</v>
      </c>
      <c r="CF11" s="287">
        <v>664</v>
      </c>
      <c r="CG11" s="9">
        <v>0</v>
      </c>
      <c r="CH11" s="9">
        <v>0.2</v>
      </c>
      <c r="CI11" s="358">
        <f t="shared" si="33"/>
        <v>2.7777777777777778E-4</v>
      </c>
      <c r="CJ11" s="9">
        <v>0</v>
      </c>
      <c r="CK11" s="358">
        <f t="shared" si="34"/>
        <v>0</v>
      </c>
      <c r="CL11" s="7">
        <v>55.8</v>
      </c>
      <c r="CM11" s="358">
        <f t="shared" si="35"/>
        <v>7.7499999999999999E-2</v>
      </c>
      <c r="CN11" s="9">
        <v>0</v>
      </c>
      <c r="CO11" s="358">
        <f t="shared" si="36"/>
        <v>0.92222222222222228</v>
      </c>
      <c r="CP11" s="358">
        <f t="shared" si="37"/>
        <v>0.92222222222222228</v>
      </c>
      <c r="CQ11" s="359">
        <f t="shared" si="38"/>
        <v>3.0111412225233364E-4</v>
      </c>
      <c r="CR11" s="357">
        <f t="shared" si="39"/>
        <v>0.6732083333333333</v>
      </c>
      <c r="CS11" s="7">
        <f t="shared" si="40"/>
        <v>720</v>
      </c>
      <c r="CT11" s="167">
        <v>48471</v>
      </c>
      <c r="CU11" s="40">
        <v>100</v>
      </c>
      <c r="CV11" s="257">
        <v>100</v>
      </c>
      <c r="CW11" s="36" t="s">
        <v>35</v>
      </c>
      <c r="CX11" s="37">
        <v>9</v>
      </c>
      <c r="CY11" s="9">
        <v>0</v>
      </c>
      <c r="CZ11" s="287">
        <v>0</v>
      </c>
      <c r="DA11" s="9">
        <v>0</v>
      </c>
      <c r="DB11" s="9">
        <v>0</v>
      </c>
      <c r="DC11" s="358">
        <f t="shared" si="41"/>
        <v>0</v>
      </c>
      <c r="DD11" s="9">
        <v>0</v>
      </c>
      <c r="DE11" s="358">
        <f t="shared" si="42"/>
        <v>0</v>
      </c>
      <c r="DF11" s="7">
        <v>744</v>
      </c>
      <c r="DG11" s="358">
        <f t="shared" si="43"/>
        <v>1</v>
      </c>
      <c r="DH11" s="9">
        <v>0</v>
      </c>
      <c r="DI11" s="358">
        <f t="shared" si="44"/>
        <v>0</v>
      </c>
      <c r="DJ11" s="358">
        <f t="shared" si="45"/>
        <v>0</v>
      </c>
      <c r="DK11" s="359">
        <f t="shared" si="46"/>
        <v>0</v>
      </c>
      <c r="DL11" s="357">
        <f t="shared" si="47"/>
        <v>0</v>
      </c>
      <c r="DM11" s="7">
        <f t="shared" si="48"/>
        <v>744</v>
      </c>
      <c r="DN11" s="9">
        <v>0</v>
      </c>
      <c r="DO11" s="40">
        <v>100</v>
      </c>
      <c r="DP11" s="257">
        <v>100</v>
      </c>
      <c r="DQ11" s="36" t="s">
        <v>35</v>
      </c>
      <c r="DR11" s="37">
        <v>9</v>
      </c>
      <c r="DS11" s="9">
        <v>220.9</v>
      </c>
      <c r="DT11" s="287">
        <v>220.9</v>
      </c>
      <c r="DU11" s="9">
        <v>0</v>
      </c>
      <c r="DV11" s="9">
        <v>0</v>
      </c>
      <c r="DW11" s="321">
        <f>(DV11/$DR$4)</f>
        <v>0</v>
      </c>
      <c r="DX11" s="9">
        <v>0</v>
      </c>
      <c r="DY11" s="321">
        <f>(DX11/$DR$4)</f>
        <v>0</v>
      </c>
      <c r="DZ11" s="7">
        <v>523.1</v>
      </c>
      <c r="EA11" s="321">
        <f>(DZ11/$DR$4)</f>
        <v>0.7030913978494624</v>
      </c>
      <c r="EB11" s="9">
        <v>0</v>
      </c>
      <c r="EC11" s="321">
        <f>(DS11/$V$4)</f>
        <v>0.29690860215053766</v>
      </c>
      <c r="ED11" s="321">
        <f>((DS11-EB11)/$DR$4)</f>
        <v>0.29690860215053766</v>
      </c>
      <c r="EE11" s="360">
        <f>IF((AND(DT11=0,DV11=0)),0,(DV11+EB11)/(DT11+DV11+EB11))</f>
        <v>0</v>
      </c>
      <c r="EF11" s="346">
        <f>(EH11/($DR$4*EJ11))</f>
        <v>0.21870967741935485</v>
      </c>
      <c r="EG11" s="7">
        <f t="shared" si="56"/>
        <v>744</v>
      </c>
      <c r="EH11" s="167">
        <v>16272</v>
      </c>
      <c r="EI11" s="40">
        <v>100</v>
      </c>
      <c r="EJ11" s="257">
        <v>100</v>
      </c>
      <c r="EK11" s="36" t="s">
        <v>35</v>
      </c>
      <c r="EL11" s="37">
        <v>9</v>
      </c>
      <c r="EM11" s="9">
        <v>672</v>
      </c>
      <c r="EN11" s="287">
        <v>672</v>
      </c>
      <c r="EO11" s="9">
        <v>0</v>
      </c>
      <c r="EP11" s="9">
        <v>0</v>
      </c>
      <c r="EQ11" s="321">
        <f>(EP11/$EL$4)</f>
        <v>0</v>
      </c>
      <c r="ER11" s="9">
        <v>0</v>
      </c>
      <c r="ES11" s="321">
        <f>(ER11/$EL$4)</f>
        <v>0</v>
      </c>
      <c r="ET11" s="7">
        <v>0</v>
      </c>
      <c r="EU11" s="321">
        <f>(ET11/$EL$4)</f>
        <v>0</v>
      </c>
      <c r="EV11" s="9">
        <v>5.9</v>
      </c>
      <c r="EW11" s="321">
        <f>(EM11/$V$4)</f>
        <v>0.90322580645161288</v>
      </c>
      <c r="EX11" s="321">
        <f>((EM11-EV11)/$EL$4)</f>
        <v>0.99122023809523818</v>
      </c>
      <c r="EY11" s="360">
        <f>IF((AND(EN11=0,EP11=0)),0,(EP11+EV11)/(EN11+EP11+EV11))</f>
        <v>8.7033485764862074E-3</v>
      </c>
      <c r="EZ11" s="346">
        <f>(FB11/($EL$4*FD11))</f>
        <v>0.7243601190476191</v>
      </c>
      <c r="FA11" s="7">
        <f t="shared" si="64"/>
        <v>672</v>
      </c>
      <c r="FB11" s="167">
        <v>48677</v>
      </c>
      <c r="FC11" s="40">
        <v>100</v>
      </c>
      <c r="FD11" s="257">
        <v>100</v>
      </c>
      <c r="FE11" s="36" t="s">
        <v>35</v>
      </c>
      <c r="FF11" s="37">
        <v>9</v>
      </c>
      <c r="FG11" s="9">
        <v>744</v>
      </c>
      <c r="FH11" s="287">
        <v>744</v>
      </c>
      <c r="FI11" s="9">
        <v>0</v>
      </c>
      <c r="FJ11" s="9">
        <v>0</v>
      </c>
      <c r="FK11" s="321">
        <f>(FJ11/$FF$4)</f>
        <v>0</v>
      </c>
      <c r="FL11" s="9">
        <v>0</v>
      </c>
      <c r="FM11" s="321">
        <f>(FL11/$FF$4)</f>
        <v>0</v>
      </c>
      <c r="FN11" s="7">
        <v>0</v>
      </c>
      <c r="FO11" s="321">
        <f>(FN11/$FF$4)</f>
        <v>0</v>
      </c>
      <c r="FP11" s="9">
        <v>20.399999999999999</v>
      </c>
      <c r="FQ11" s="321">
        <f>(FG11/$V$4)</f>
        <v>1</v>
      </c>
      <c r="FR11" s="321">
        <f>((FG11-FP11)/$FF$4)</f>
        <v>0.97258064516129039</v>
      </c>
      <c r="FS11" s="360">
        <f>IF((AND(FH11=0,FJ11=0)),0,(FJ11+FP11)/(FH11+FJ11+FP11))</f>
        <v>2.6687598116169543E-2</v>
      </c>
      <c r="FT11" s="346">
        <f>(FV11/($FF$4*FX11))</f>
        <v>0.72510752688172042</v>
      </c>
      <c r="FU11" s="7">
        <f t="shared" si="72"/>
        <v>744</v>
      </c>
      <c r="FV11" s="167">
        <v>53948</v>
      </c>
      <c r="FW11" s="40">
        <v>100</v>
      </c>
      <c r="FX11" s="257">
        <v>100</v>
      </c>
      <c r="FY11" s="36" t="s">
        <v>35</v>
      </c>
      <c r="FZ11" s="37">
        <v>9</v>
      </c>
      <c r="GA11" s="9">
        <v>675.5</v>
      </c>
      <c r="GB11" s="287">
        <v>675.5</v>
      </c>
      <c r="GC11" s="9">
        <v>0</v>
      </c>
      <c r="GD11" s="9">
        <v>44.5</v>
      </c>
      <c r="GE11" s="321">
        <f t="shared" si="73"/>
        <v>6.1805555555555558E-2</v>
      </c>
      <c r="GF11" s="9">
        <v>0</v>
      </c>
      <c r="GG11" s="321">
        <f>(GF11/$FZ$4)</f>
        <v>0</v>
      </c>
      <c r="GH11" s="7">
        <v>0</v>
      </c>
      <c r="GI11" s="321">
        <f>(GH11/$FZ$4)</f>
        <v>0</v>
      </c>
      <c r="GJ11" s="9">
        <v>36.700000000000003</v>
      </c>
      <c r="GK11" s="321">
        <f>(GA11/$V$4)</f>
        <v>0.90793010752688175</v>
      </c>
      <c r="GL11" s="321">
        <f>((GA11-GJ11)/$FZ$4)</f>
        <v>0.88722222222222213</v>
      </c>
      <c r="GM11" s="360">
        <f>IF((AND(GB11=0,GD11=0)),0,(GD11+GJ11)/(GB11+GD11+GJ11))</f>
        <v>0.10730804810360776</v>
      </c>
      <c r="GN11" s="346">
        <f>(GP11/($FZ$4*GR11))</f>
        <v>0.67759722222222218</v>
      </c>
      <c r="GO11" s="7">
        <f t="shared" si="80"/>
        <v>720</v>
      </c>
      <c r="GP11" s="167">
        <v>48787</v>
      </c>
      <c r="GQ11" s="40">
        <v>100</v>
      </c>
      <c r="GR11" s="257">
        <v>100</v>
      </c>
      <c r="GS11" s="36" t="s">
        <v>35</v>
      </c>
      <c r="GT11" s="37">
        <v>9</v>
      </c>
      <c r="GU11" s="9">
        <v>744</v>
      </c>
      <c r="GV11" s="287">
        <v>696.3</v>
      </c>
      <c r="GW11" s="185">
        <v>47.7</v>
      </c>
      <c r="GX11" s="9">
        <v>0</v>
      </c>
      <c r="GY11" s="321">
        <f>(GX11/$GT$4)</f>
        <v>0</v>
      </c>
      <c r="GZ11" s="9">
        <v>0</v>
      </c>
      <c r="HA11" s="321">
        <f>(GZ11/$GT$4)</f>
        <v>0</v>
      </c>
      <c r="HB11" s="186">
        <v>0</v>
      </c>
      <c r="HC11" s="321">
        <f>(HB11/$GT$4)</f>
        <v>0</v>
      </c>
      <c r="HD11" s="9">
        <v>0</v>
      </c>
      <c r="HE11" s="321">
        <f>(GU11/$GT$4)</f>
        <v>1</v>
      </c>
      <c r="HF11" s="321">
        <f>((GU11-HD11)/$GT$4)</f>
        <v>1</v>
      </c>
      <c r="HG11" s="360">
        <f>IF((AND(GV11=0,GX11=0)),0,(GX11+HD11)/(GV11+GX11+HD11))</f>
        <v>0</v>
      </c>
      <c r="HH11" s="346">
        <f>(HJ11/($GT$4*HL11))</f>
        <v>0.68137096774193551</v>
      </c>
      <c r="HI11" s="7">
        <f t="shared" si="86"/>
        <v>744</v>
      </c>
      <c r="HJ11" s="167">
        <v>50694</v>
      </c>
      <c r="HK11" s="40">
        <v>100</v>
      </c>
      <c r="HL11" s="257">
        <v>100</v>
      </c>
      <c r="HM11" s="36" t="s">
        <v>35</v>
      </c>
      <c r="HN11" s="37">
        <v>9</v>
      </c>
      <c r="HO11" s="187">
        <v>720</v>
      </c>
      <c r="HP11" s="311">
        <v>720</v>
      </c>
      <c r="HQ11" s="187">
        <v>0</v>
      </c>
      <c r="HR11" s="187">
        <v>0</v>
      </c>
      <c r="HS11" s="321">
        <f>(HR11/$HN$4)</f>
        <v>0</v>
      </c>
      <c r="HT11" s="187">
        <v>0</v>
      </c>
      <c r="HU11" s="321">
        <f>(HT11/$HN$4)</f>
        <v>0</v>
      </c>
      <c r="HV11" s="187">
        <v>0</v>
      </c>
      <c r="HW11" s="321">
        <f>(HV11/$HN$4)</f>
        <v>0</v>
      </c>
      <c r="HX11" s="187">
        <v>0</v>
      </c>
      <c r="HY11" s="321">
        <f>(HO11/$HN$4)</f>
        <v>1</v>
      </c>
      <c r="HZ11" s="321">
        <f>((HO11-HX11)/$HN$4)</f>
        <v>1</v>
      </c>
      <c r="IA11" s="360">
        <f>IF((AND(HP11=0,HR11=0)),0,(HR11+HX11)/(HP11+HR11+HX11))</f>
        <v>0</v>
      </c>
      <c r="IB11" s="346">
        <f>(ID11/($HN$4*IF11))</f>
        <v>0.75145833333333334</v>
      </c>
      <c r="IC11" s="7">
        <f t="shared" si="93"/>
        <v>720</v>
      </c>
      <c r="ID11" s="188">
        <v>54105</v>
      </c>
      <c r="IE11" s="40">
        <v>100</v>
      </c>
      <c r="IF11" s="257">
        <v>100</v>
      </c>
      <c r="IG11" s="29">
        <v>100</v>
      </c>
    </row>
    <row r="12" spans="1:241" ht="13.8" hidden="1" x14ac:dyDescent="0.3">
      <c r="A12" s="37"/>
      <c r="B12" s="44" t="s">
        <v>39</v>
      </c>
      <c r="C12" s="45">
        <f>SUM(C6:C11)</f>
        <v>2298.6</v>
      </c>
      <c r="D12" s="296">
        <f t="shared" ref="D12:H12" si="94">SUM(D6:D11)</f>
        <v>2250.1</v>
      </c>
      <c r="E12" s="45">
        <f>SUM(E6:E11)</f>
        <v>48.5</v>
      </c>
      <c r="F12" s="45">
        <f t="shared" si="94"/>
        <v>2165.4</v>
      </c>
      <c r="G12" s="265">
        <f>(G6*T6+G7*T7+G8*T8+G9*T9+G10*T10+G11*T11)/T12</f>
        <v>0.32142002358200028</v>
      </c>
      <c r="H12" s="45">
        <f t="shared" si="94"/>
        <v>0</v>
      </c>
      <c r="I12" s="266">
        <f>(I6*T6+I7*T7+I8*T8+I9*T9+I10*T10+I11*T11)/T12</f>
        <v>0</v>
      </c>
      <c r="J12" s="48">
        <f>SUM(J6:J11)</f>
        <v>0</v>
      </c>
      <c r="K12" s="265">
        <f>(K6*T6+K7*T7+K8*T8+K9*T9+K10*T10+K11*T11)/T12</f>
        <v>0</v>
      </c>
      <c r="L12" s="45">
        <f>SUM(L6:L11)</f>
        <v>143</v>
      </c>
      <c r="M12" s="266">
        <f>(M6*T6+M7*T7+M8*T8+M9*T9+M10*T10+M11*T11)/T12</f>
        <v>0.67857997641799972</v>
      </c>
      <c r="N12" s="270">
        <f>(N6*T6+N7*T7+N8*T8+N9*T9+N10*T10+N11*T11)/T12</f>
        <v>0.64001064709712618</v>
      </c>
      <c r="O12" s="270">
        <f>(O6*T6+O7*T7+O8*T8+O9*T9+O10*T10+O11*T11)/T12</f>
        <v>0.34932749757966297</v>
      </c>
      <c r="P12" s="291">
        <f>(P6*T6+P7*T7+P8*T8+P9*T9+P10*T10+P11*T11)/T12</f>
        <v>0.55461696848107267</v>
      </c>
      <c r="Q12" s="50">
        <f>SUM(Q6:Q11)</f>
        <v>4464</v>
      </c>
      <c r="R12" s="181">
        <f>SUM(R6:R11)</f>
        <v>252120</v>
      </c>
      <c r="S12" s="48">
        <f>SUM(S6:S11)</f>
        <v>640</v>
      </c>
      <c r="T12" s="259">
        <f>SUM(T6:T11)</f>
        <v>611</v>
      </c>
      <c r="U12" s="37"/>
      <c r="V12" s="52" t="s">
        <v>39</v>
      </c>
      <c r="W12" s="49">
        <f>SUM(W6:W11)</f>
        <v>2526.6999999999998</v>
      </c>
      <c r="X12" s="297">
        <f t="shared" ref="X12" si="95">SUM(X6:X11)</f>
        <v>2311.1999999999998</v>
      </c>
      <c r="Y12" s="49">
        <f>SUM(Y6:Y11)</f>
        <v>215.5</v>
      </c>
      <c r="Z12" s="49">
        <f t="shared" ref="Z12" si="96">SUM(Z6:Z11)</f>
        <v>1937.3000000000002</v>
      </c>
      <c r="AA12" s="265">
        <f>(AA6*AN6+AA7*AN7+AA8*AN8+AA9*AN9+AA10*AN10+AA11*AN11)/AN12</f>
        <v>0.31335660735969595</v>
      </c>
      <c r="AB12" s="49">
        <f t="shared" ref="AB12:AD12" si="97">SUM(AB6:AB11)</f>
        <v>0</v>
      </c>
      <c r="AC12" s="266">
        <f>(AC6*AN6+AC7*AN7+AC8*AN8+AC9*AN9+AC10*AN10+AC11*AN11)/AN12</f>
        <v>0</v>
      </c>
      <c r="AD12" s="49">
        <f t="shared" si="97"/>
        <v>0</v>
      </c>
      <c r="AE12" s="265">
        <f>(AE6*AN6+AE7*AN7+AE8*AN8+AE9*AN9+AE10*AN10+AE11*AN11)/AN12</f>
        <v>0</v>
      </c>
      <c r="AF12" s="49">
        <f>SUM(AF6:AF11)</f>
        <v>16</v>
      </c>
      <c r="AG12" s="266">
        <f>(AG6*AN6+AG7*AN7+AG8*AN8+AG9*AN9+AG10*AN10+AG11*AN11)/AN12</f>
        <v>0.68664339264030416</v>
      </c>
      <c r="AH12" s="270">
        <f>(AH6*AN6+AH7*AN7+AH8*AN8+AH9*AN9+AH10*AN10+AH11*AN11)/AN12</f>
        <v>0.6831236911109938</v>
      </c>
      <c r="AI12" s="270">
        <f>(AI6*AN6+AI7*AN7+AI8*AN8+AI9*AN9+AI10*AN10+AI11*AN11)/AN12</f>
        <v>0.36651322281568682</v>
      </c>
      <c r="AJ12" s="291">
        <f>(AJ6*AN6+AJ7*AN7+AJ8*AN8+AJ9*AN9+AJ10*AN10+AJ11*AN11)/AN12</f>
        <v>0.48735547225595266</v>
      </c>
      <c r="AK12" s="50">
        <f>SUM(AK6:AK11)</f>
        <v>4464</v>
      </c>
      <c r="AL12" s="181">
        <f>SUM(AL6:AL11)</f>
        <v>221544</v>
      </c>
      <c r="AM12" s="51">
        <f>SUM(AM6:AM11)</f>
        <v>640</v>
      </c>
      <c r="AN12" s="259">
        <f>SUM(AN6:AN11)</f>
        <v>611</v>
      </c>
      <c r="AO12" s="37"/>
      <c r="AP12" s="44" t="s">
        <v>39</v>
      </c>
      <c r="AQ12" s="49">
        <f>SUM(AQ6:AQ11)</f>
        <v>2735.8</v>
      </c>
      <c r="AR12" s="297">
        <f t="shared" ref="AR12:AT12" si="98">SUM(AR6:AR11)</f>
        <v>2735.8</v>
      </c>
      <c r="AS12" s="49">
        <f t="shared" si="98"/>
        <v>0</v>
      </c>
      <c r="AT12" s="49">
        <f t="shared" si="98"/>
        <v>1512.6000000000001</v>
      </c>
      <c r="AU12" s="265">
        <f>(AU6*BH6+AU7*BH7+AU8*BH8+AU9*BH9+AU10*BH10+AU11*BH11)/BH12</f>
        <v>0.34657392253136932</v>
      </c>
      <c r="AV12" s="49">
        <f t="shared" ref="AV12" si="99">SUM(AV6:AV11)</f>
        <v>71.599999999999994</v>
      </c>
      <c r="AW12" s="266">
        <f>(AW6*BH6+AW7*BH7+AW8*BH8+AW9*BH9+AW10*BH10+AW11*BH11)/BH12</f>
        <v>1.6275686488452443E-2</v>
      </c>
      <c r="AX12" s="50">
        <f>SUM(AX6:AX11)</f>
        <v>0</v>
      </c>
      <c r="AY12" s="265">
        <f>(AY6*BH6+AY7*BH7+AY8*BH8+AY9*BH9+AY10*BH10+AY11*BH11)/BH12</f>
        <v>0</v>
      </c>
      <c r="AZ12" s="49">
        <f>SUM(AZ6:AZ11)</f>
        <v>80</v>
      </c>
      <c r="BA12" s="266">
        <f>(BA6*BH6+BA7*BH7+BA8*BH8+BA9*BH9+BA10*BH10+BA11*BH11)/BH12</f>
        <v>0.63715039098017823</v>
      </c>
      <c r="BB12" s="270">
        <f>(BB6*BH6+BB7*BH7+BB8*BH8+BB9*BH9+BB10*BH10+BB11*BH11)/BH12</f>
        <v>0.61896526641207494</v>
      </c>
      <c r="BC12" s="270">
        <f>(BC6*BH6+BC7*BH7+BC8*BH8+BC9*BH9+BC10*BH10+BC11*BH11)/BH12</f>
        <v>0.36482646070323527</v>
      </c>
      <c r="BD12" s="291">
        <f>(BD6*BH6+BD7*BH7+BD8*BH8+BD9*BH9+BD10*BH10+BD11*BH11)/BH12</f>
        <v>0.53379705400981992</v>
      </c>
      <c r="BE12" s="50">
        <f>SUM(BE6:BE11)</f>
        <v>4320</v>
      </c>
      <c r="BF12" s="169">
        <f>SUM(BF6:BF11)</f>
        <v>234828</v>
      </c>
      <c r="BG12" s="51">
        <f>SUM(BG6:BG11)</f>
        <v>640</v>
      </c>
      <c r="BH12" s="259">
        <f>SUM(BH6:BH11)</f>
        <v>611</v>
      </c>
      <c r="BI12" s="37"/>
      <c r="BJ12" s="44" t="s">
        <v>39</v>
      </c>
      <c r="BK12" s="49">
        <f>SUM(BK6:BK11)</f>
        <v>1959.8000000000002</v>
      </c>
      <c r="BL12" s="297">
        <f t="shared" ref="BL12:BN12" si="100">SUM(BL6:BL11)</f>
        <v>1959.8000000000002</v>
      </c>
      <c r="BM12" s="49">
        <f>SUM(BM6:BM11)</f>
        <v>0</v>
      </c>
      <c r="BN12" s="49">
        <f t="shared" si="100"/>
        <v>2232.4</v>
      </c>
      <c r="BO12" s="265">
        <f>(BO6*CB6+BO7*CB7+BO8*CB8+BO9*CB9+BO10*CB10+BO11*CB11)/CB12</f>
        <v>0.49900898403815352</v>
      </c>
      <c r="BP12" s="49">
        <f t="shared" ref="BP12" si="101">SUM(BP6:BP11)</f>
        <v>146.19999999999999</v>
      </c>
      <c r="BQ12" s="266">
        <f>(BQ6*CB6+BQ7*CB7+BQ8*CB8+BQ9*CB9+BQ10*CB10+BQ11*CB11)/CB12</f>
        <v>1.672386181651796E-2</v>
      </c>
      <c r="BR12" s="50">
        <f>SUM(BR6:BR11)</f>
        <v>125.6</v>
      </c>
      <c r="BS12" s="265">
        <f>(BS6*CB6+BS7*CB7+BS8*CB8+BS9*CB9+BS10*CB10+BS11*CB11)/CB12</f>
        <v>3.2969484187740872E-2</v>
      </c>
      <c r="BT12" s="49">
        <f>SUM(BT6:BT11)</f>
        <v>109</v>
      </c>
      <c r="BU12" s="266">
        <f>(BU6*CB6+BU7*CB7+BU8*CB8+BU9*CB9+BU10*CB10+BU11*CB11)/CB12</f>
        <v>0.45129766995758763</v>
      </c>
      <c r="BV12" s="270">
        <f>(BV6*CB6+BV7*CB7+BV8*CB8+BV9*CB9+BV10*CB10+BV11*CB11)/CB12</f>
        <v>0.42929733558594235</v>
      </c>
      <c r="BW12" s="270">
        <f>(BW6*CB6+BW7*CB7+BW8*CB8+BW9*CB9+BW10*CB10+BW11*CB11)/CB12</f>
        <v>0.52248945004383351</v>
      </c>
      <c r="BX12" s="291">
        <f>(BX6*CB6+BX7*CB7+BX8*CB8+BX9*CB9+BX10*CB10+BX11*CB11)/CB12</f>
        <v>0.37324674867571234</v>
      </c>
      <c r="BY12" s="50">
        <f>SUM(BY6:BY11)</f>
        <v>4464</v>
      </c>
      <c r="BZ12" s="169">
        <f>SUM(BZ6:BZ11)</f>
        <v>169672</v>
      </c>
      <c r="CA12" s="51">
        <f>SUM(CA6:CA11)</f>
        <v>640</v>
      </c>
      <c r="CB12" s="259">
        <f>SUM(CB6:CB11)</f>
        <v>611</v>
      </c>
      <c r="CC12" s="37"/>
      <c r="CD12" s="44" t="s">
        <v>39</v>
      </c>
      <c r="CE12" s="49">
        <f>SUM(CE6:CE11)</f>
        <v>1727</v>
      </c>
      <c r="CF12" s="297">
        <f t="shared" ref="CF12:CH12" si="102">SUM(CF6:CF11)</f>
        <v>1727</v>
      </c>
      <c r="CG12" s="49">
        <f>SUM(CG6:CG11)</f>
        <v>0</v>
      </c>
      <c r="CH12" s="49">
        <f t="shared" si="102"/>
        <v>402.8</v>
      </c>
      <c r="CI12" s="265">
        <f>(CI6*CV6+CI7*CV7+CI8*CV8+CI9*CV9+CI10*CV10+CI11*CV11)/CV12</f>
        <v>8.7625704673577012E-2</v>
      </c>
      <c r="CJ12" s="49">
        <f t="shared" ref="CJ12" si="103">SUM(CJ6:CJ11)</f>
        <v>1622</v>
      </c>
      <c r="CK12" s="266">
        <f>(CK6*CV6+CK7*CV7+CK8*CV8+CK9*CV9+CK10*CV10+CK11*CV11)/CV12</f>
        <v>0.35866521185670119</v>
      </c>
      <c r="CL12" s="50">
        <f>SUM(CL6:CL11)</f>
        <v>568.19999999999993</v>
      </c>
      <c r="CM12" s="265">
        <f>(CM6*CV6+CM7*CV7+CM8*CV8+CM9*CV9+CM10*CV10+CM11*CV11)/CV12</f>
        <v>0.13183965266412076</v>
      </c>
      <c r="CN12" s="49">
        <f>SUM(CN6:CN11)</f>
        <v>0</v>
      </c>
      <c r="CO12" s="266">
        <f>(CO6*CV6+CO7*CV7+CO8*CV8+CO9*CV9+CO10*CV10+CO11*CV11)/CV12</f>
        <v>0.42186943080560108</v>
      </c>
      <c r="CP12" s="270">
        <f>(CP6*CV6+CP7*CV7+CP8*CV8+CP9*CV9+CP10*CV10+CP11*CV11)/CV12</f>
        <v>0.42186943080560108</v>
      </c>
      <c r="CQ12" s="270">
        <f>(CQ6*CV6+CQ7*CV7+CQ8*CV8+CQ9*CV9+CQ10*CV10+CQ11*CV11)/CV12</f>
        <v>0.1720932691486286</v>
      </c>
      <c r="CR12" s="291">
        <f>(CR6*CV6+CR7*CV7+CR8*CV8+CR9*CV9+CR10*CV10+CR11*CV11)/CV12</f>
        <v>0.34406482996908527</v>
      </c>
      <c r="CS12" s="50">
        <f>SUM(CS6:CS11)</f>
        <v>4320</v>
      </c>
      <c r="CT12" s="169">
        <f>SUM(CT6:CT11)</f>
        <v>151361</v>
      </c>
      <c r="CU12" s="51">
        <f>SUM(CU6:CU11)</f>
        <v>640</v>
      </c>
      <c r="CV12" s="259">
        <f>SUM(CV6:CV11)</f>
        <v>611</v>
      </c>
      <c r="CW12" s="37"/>
      <c r="CX12" s="44" t="s">
        <v>39</v>
      </c>
      <c r="CY12" s="49">
        <f>SUM(CY6:CY11)</f>
        <v>1432</v>
      </c>
      <c r="CZ12" s="297">
        <f t="shared" ref="CZ12:DB12" si="104">SUM(CZ6:CZ11)</f>
        <v>1432</v>
      </c>
      <c r="DA12" s="49">
        <f>SUM(DA6:DA11)</f>
        <v>0</v>
      </c>
      <c r="DB12" s="49">
        <f t="shared" si="104"/>
        <v>56</v>
      </c>
      <c r="DC12" s="265">
        <f>(DC6*DP6+DC7*DP7+DC8*DP8+DC9*DP9+DC10*DP10+DC11*DP11)/DP12</f>
        <v>1.0182936486985905E-2</v>
      </c>
      <c r="DD12" s="49">
        <f t="shared" ref="DD12" si="105">SUM(DD6:DD11)</f>
        <v>2232</v>
      </c>
      <c r="DE12" s="266">
        <f>(DE6*DP6+DE7*DP7+DE8*DP8+DE9*DP9+DE10*DP10+DE11*DP11)/DP12</f>
        <v>0.50081833060556469</v>
      </c>
      <c r="DF12" s="50">
        <f>SUM(DF6:DF11)</f>
        <v>744</v>
      </c>
      <c r="DG12" s="265">
        <f>(DG6*DP6+DG7*DP7+DG8*DP8+DG9*DP9+DG10*DP10+DG11*DP11)/DP12</f>
        <v>0.16366612111292964</v>
      </c>
      <c r="DH12" s="49">
        <f>SUM(DH6:DH11)</f>
        <v>0</v>
      </c>
      <c r="DI12" s="266">
        <f>(DI6*DP6+DI7*DP7+DI8*DP8+DI9*DP9+DI10*DP10+DI11*DP11)/DP12</f>
        <v>0.32533261179451983</v>
      </c>
      <c r="DJ12" s="270">
        <f>(DJ6*DP6+DJ7*DP7+DJ8*DP8+DJ9*DP9+DJ10*DP10+DJ11*DP11)/DP12</f>
        <v>0.32533261179451983</v>
      </c>
      <c r="DK12" s="270">
        <f>(DK6*DP6+DK7*DP7+DK8*DP8+DK9*DP9+DK10*DP10+DK11*DP11)/DP12</f>
        <v>1.0182936486985905E-2</v>
      </c>
      <c r="DL12" s="291">
        <f>(DL6*DP6+DL7*DP7+DL8*DP8+DL9*DP9+DL10*DP10+DL11*DP11)/DP12</f>
        <v>0.28731103602414515</v>
      </c>
      <c r="DM12" s="50">
        <f>SUM(DM6:DM11)</f>
        <v>4464</v>
      </c>
      <c r="DN12" s="53">
        <f>SUM(DN6:DN11)</f>
        <v>130607</v>
      </c>
      <c r="DO12" s="51">
        <f>SUM(DO6:DO11)</f>
        <v>640</v>
      </c>
      <c r="DP12" s="259">
        <f>SUM(DP6:DP11)</f>
        <v>611</v>
      </c>
      <c r="DQ12" s="37"/>
      <c r="DR12" s="52" t="s">
        <v>39</v>
      </c>
      <c r="DS12" s="49">
        <f>SUM(DS6:DS11)</f>
        <v>1477.6000000000001</v>
      </c>
      <c r="DT12" s="297">
        <f t="shared" ref="DT12:DV12" si="106">SUM(DT6:DT11)</f>
        <v>1465.6000000000001</v>
      </c>
      <c r="DU12" s="49">
        <f>SUM(DU6:DU11)</f>
        <v>12</v>
      </c>
      <c r="DV12" s="49">
        <f t="shared" si="106"/>
        <v>193.8</v>
      </c>
      <c r="DW12" s="265">
        <f>(DW6*EJ6+DW7*EJ7+DW8*EJ8+DW9*EJ9+DW10*EJ10+DW11*EJ11)/EJ12</f>
        <v>2.7279006740228429</v>
      </c>
      <c r="DX12" s="49">
        <f t="shared" ref="DX12" si="107">SUM(DX6:DX11)</f>
        <v>2232</v>
      </c>
      <c r="DY12" s="266">
        <f>(DY6*EJ6+DY7*EJ7+DY8*EJ8+DY9*EJ9+DY10*EJ10+DY11*EJ11)/EJ12</f>
        <v>33.878887070376429</v>
      </c>
      <c r="DZ12" s="50">
        <f>SUM(DZ6:DZ11)</f>
        <v>560.6</v>
      </c>
      <c r="EA12" s="50">
        <f>(EA6*EI6+EA7*EI7+EA8*EI8+EA9*EI9+EA10*EI10+EA11*EI11)/EI12</f>
        <v>0.94571152553763438</v>
      </c>
      <c r="EB12" s="49">
        <f>SUM(EB6:EB11)</f>
        <v>115.49000000000001</v>
      </c>
      <c r="EC12" s="46">
        <f>(EC6*EI6+EC7*EI7+EC8*EI8+EC9*EI9+EC10*EI10+EC11*EI11)/EI12</f>
        <v>30.660471270161299</v>
      </c>
      <c r="ED12" s="50">
        <f>(ED6*EI6+ED7*EI7+ED8*EI8+ED9*EI9+ED10*EI10+ED11*EI11)/EI12</f>
        <v>28.851541498655916</v>
      </c>
      <c r="EE12" s="8">
        <f>(EE6*EI6+EE7*EI7+EE8*EI8+EE9*EI9+EE10*EI10+EE11*EI11)/EI12</f>
        <v>4.908425703192469</v>
      </c>
      <c r="EF12" s="305">
        <f>(EF6*EI6+EF7*EI7+EF8*EI8+EF9*EI9+EF10*EI10+EF11*EI11)/EI12</f>
        <v>23.849277553763439</v>
      </c>
      <c r="EG12" s="50">
        <f>SUM(EG6:EG11)</f>
        <v>4464</v>
      </c>
      <c r="EH12" s="169">
        <f>SUM(EH6:EH11)</f>
        <v>129670</v>
      </c>
      <c r="EI12" s="51">
        <f>SUM(EI6:EI11)</f>
        <v>640</v>
      </c>
      <c r="EJ12" s="259">
        <f>SUM(EJ6:EJ11)</f>
        <v>611</v>
      </c>
      <c r="EK12" s="37"/>
      <c r="EL12" s="44" t="s">
        <v>39</v>
      </c>
      <c r="EM12" s="49">
        <f>SUM(EM6:EM11)</f>
        <v>1824.4</v>
      </c>
      <c r="EN12" s="297">
        <f t="shared" ref="EN12:EP12" si="108">SUM(EN6:EN11)</f>
        <v>1824.4</v>
      </c>
      <c r="EO12" s="49">
        <f>SUM(EO6:EO11)</f>
        <v>0</v>
      </c>
      <c r="EP12" s="49">
        <f t="shared" si="108"/>
        <v>191.6</v>
      </c>
      <c r="EQ12" s="265">
        <f>(EQ6*FD6+EQ7*FD7+EQ8*FD8+EQ9*FD9+EQ10*FD10+EQ11*FD11)/FD12</f>
        <v>3.9147620996025254</v>
      </c>
      <c r="ER12" s="49">
        <f t="shared" ref="ER12" si="109">SUM(ER6:ER11)</f>
        <v>2016</v>
      </c>
      <c r="ES12" s="266">
        <f>(ES6*FD6+ES7*FD7+ES8*FD8+ES9*FD9+ES10*FD10+ES11*FD11)/FD12</f>
        <v>33.878887070376429</v>
      </c>
      <c r="ET12" s="50">
        <f>SUM(ET6:ET11)</f>
        <v>0</v>
      </c>
      <c r="EU12" s="50">
        <f>(EU6*FC6+EU7*FC7+EU8*FC8+EU9*FC9+EU10*FC10+EU11*FC11)/FC12</f>
        <v>0</v>
      </c>
      <c r="EV12" s="49">
        <f>SUM(EV6:EV11)</f>
        <v>7.1000000000000005</v>
      </c>
      <c r="EW12" s="46">
        <f>(EW6*FC6+EW7*FC7+EW8*FC8+EW9*FC9+EW10*FC10+EW11*FC11)/FC12</f>
        <v>27.504620295698924</v>
      </c>
      <c r="EX12" s="50">
        <f>(EX6*FC6+EX7*FC7+EX8*FC8+EX9*FC9+EX10*FC10+EX11*FC11)/FC12</f>
        <v>30.419480096726186</v>
      </c>
      <c r="EY12" s="8">
        <f>(EY6*FC6+EY7*FC7+EY8*FC8+EY9*FC9+EY10*FC10+EY11*FC11)/FC12</f>
        <v>4.1117579636912662</v>
      </c>
      <c r="EZ12" s="305">
        <f>(EZ6*FC6+EZ7*FC7+EZ8*FC8+EZ9*FC9+EZ10*FC10+EZ11*FC11)/FC12</f>
        <v>23.795519438244046</v>
      </c>
      <c r="FA12" s="50">
        <f>SUM(FA6:FA11)</f>
        <v>4032</v>
      </c>
      <c r="FB12" s="169">
        <f>SUM(FB6:FB11)</f>
        <v>150530</v>
      </c>
      <c r="FC12" s="51">
        <f>SUM(FC6:FC11)</f>
        <v>640</v>
      </c>
      <c r="FD12" s="259">
        <f>SUM(FD6:FD11)</f>
        <v>611</v>
      </c>
      <c r="FE12" s="37"/>
      <c r="FF12" s="44" t="s">
        <v>39</v>
      </c>
      <c r="FG12" s="49">
        <f>SUM(FG6:FG11)</f>
        <v>2168.3000000000002</v>
      </c>
      <c r="FH12" s="297">
        <f t="shared" ref="FH12:FJ12" si="110">SUM(FH6:FH11)</f>
        <v>2168.3000000000002</v>
      </c>
      <c r="FI12" s="49">
        <f>SUM(FI6:FI11)</f>
        <v>0</v>
      </c>
      <c r="FJ12" s="49">
        <f t="shared" si="110"/>
        <v>63.699999999999996</v>
      </c>
      <c r="FK12" s="265">
        <f>(FK6*FX6+FK7*FX7+FK8*FX8+FK9*FX9+FK10*FX10+FK11*FX11)/FX12</f>
        <v>1.1819157735424035</v>
      </c>
      <c r="FL12" s="49">
        <f t="shared" ref="FL12" si="111">SUM(FL6:FL11)</f>
        <v>2232</v>
      </c>
      <c r="FM12" s="266">
        <f>(FM6*FX6+FM7*FX7+FM8*FX8+FM9*FX9+FM10*FX10+FM11*FX11)/FX12</f>
        <v>33.878887070376429</v>
      </c>
      <c r="FN12" s="50">
        <f>SUM(FN6:FN11)</f>
        <v>0</v>
      </c>
      <c r="FO12" s="50">
        <f>(FO6*FW6+FO7*FW7+FO8*FW8+FO9*FW9+FO10*FW10+FO11*FW11)/FW12</f>
        <v>0</v>
      </c>
      <c r="FP12" s="49">
        <f>SUM(FP6:FP11)</f>
        <v>33.4</v>
      </c>
      <c r="FQ12" s="46">
        <f>(FQ6*FW6+FQ7*FW7+FQ8*FW8+FQ9*FW9+FQ10*FW10+FQ11*FW11)/FW12</f>
        <v>33.300151209677423</v>
      </c>
      <c r="FR12" s="50">
        <f>(FR6*FW6+FR7*FW7+FR8*FW8+FR9*FW9+FR10*FW10+FR11*FW11)/FW12</f>
        <v>32.995547715053767</v>
      </c>
      <c r="FS12" s="8">
        <f>(FS6*FW6+FS7*FW7+FS8*FW8+FS9*FW9+FS10*FW10+FS11*FW11)/FW12</f>
        <v>1.5355879479583394</v>
      </c>
      <c r="FT12" s="305">
        <f>(FT6*FW6+FT7*FW7+FT8*FW8+FT9*FW9+FT10*FW10+FT11*FW11)/FW12</f>
        <v>26.923193884408608</v>
      </c>
      <c r="FU12" s="50">
        <f>SUM(FU6:FU11)</f>
        <v>4464</v>
      </c>
      <c r="FV12" s="181">
        <f>SUM(FV6:FV11)</f>
        <v>181606</v>
      </c>
      <c r="FW12" s="51">
        <f>SUM(FW6:FW11)</f>
        <v>640</v>
      </c>
      <c r="FX12" s="259">
        <f>SUM(FX6:FX11)</f>
        <v>611</v>
      </c>
      <c r="FY12" s="37"/>
      <c r="FZ12" s="44" t="s">
        <v>39</v>
      </c>
      <c r="GA12" s="49">
        <f>SUM(GA6:GA11)</f>
        <v>2087.9</v>
      </c>
      <c r="GB12" s="297">
        <f t="shared" ref="GB12:GD12" si="112">SUM(GB6:GB11)</f>
        <v>2087.9</v>
      </c>
      <c r="GC12" s="49">
        <f>SUM(GC6:GC11)</f>
        <v>0</v>
      </c>
      <c r="GD12" s="49">
        <f t="shared" si="112"/>
        <v>72.099999999999994</v>
      </c>
      <c r="GE12" s="265">
        <f>(GE6*GR6+GE7*GR7+GE8*GR8+GE9*GR9+GE10*GR10+GE11*GR11)/GR12</f>
        <v>1.5467130387343151E-2</v>
      </c>
      <c r="GF12" s="49">
        <f t="shared" ref="GF12" si="113">SUM(GF6:GF11)</f>
        <v>2160</v>
      </c>
      <c r="GG12" s="266">
        <f>(GG6*GR6+GG7*GR7+GG8*GR8+GG9*GR9+GG10*GR10+GG11*GR11)/GR12</f>
        <v>33.878887070376429</v>
      </c>
      <c r="GH12" s="50">
        <f>SUM(GH6:GH11)</f>
        <v>0</v>
      </c>
      <c r="GI12" s="50">
        <f>(GI6*GQ6+GI7*GQ7+GI8*GQ8+GI9*GQ9+GI10*GQ10+GI11*GQ11)/GQ12</f>
        <v>0</v>
      </c>
      <c r="GJ12" s="49">
        <f>SUM(GJ6:GJ11)</f>
        <v>147.19999999999999</v>
      </c>
      <c r="GK12" s="46">
        <f>(GK6*GQ6+GK7*GQ7+GK8*GQ8+GK9*GQ9+GK10*GQ10+GK11*GQ11)/GQ12</f>
        <v>32.869098622311824</v>
      </c>
      <c r="GL12" s="50">
        <f>(GL6*GQ6+GL7*GQ7+GL8*GQ8+GL9*GQ9+GL10*GQ10+GL11*GQ11)/GQ12</f>
        <v>31.346093750000001</v>
      </c>
      <c r="GM12" s="8">
        <f>(GM6*GQ6+GM7*GQ7+GM8*GQ8+GM9*GQ9+GM10*GQ10+GM11*GQ11)/GQ12</f>
        <v>3.184301604738411</v>
      </c>
      <c r="GN12" s="305">
        <f>(GN6*GQ6+GN7*GQ7+GN8*GQ8+GN9*GQ9+GN10*GQ10+GN11*GQ11)/GQ12</f>
        <v>27.538166232638883</v>
      </c>
      <c r="GO12" s="50">
        <f>SUM(GO6:GO11)</f>
        <v>4320</v>
      </c>
      <c r="GP12" s="169">
        <f>SUM(GP6:GP11)</f>
        <v>175195</v>
      </c>
      <c r="GQ12" s="51">
        <f>SUM(GQ6:GQ11)</f>
        <v>640</v>
      </c>
      <c r="GR12" s="259">
        <f>SUM(GR6:GR11)</f>
        <v>611</v>
      </c>
      <c r="GS12" s="37"/>
      <c r="GT12" s="44" t="s">
        <v>39</v>
      </c>
      <c r="GU12" s="49">
        <f>SUM(GU6:GU11)</f>
        <v>2308.4</v>
      </c>
      <c r="GV12" s="297">
        <f t="shared" ref="GV12:GX12" si="114">SUM(GV6:GV11)</f>
        <v>2215.8999999999996</v>
      </c>
      <c r="GW12" s="49">
        <f>SUM(GW6:GW11)</f>
        <v>92.5</v>
      </c>
      <c r="GX12" s="49">
        <f t="shared" si="114"/>
        <v>286.2</v>
      </c>
      <c r="GY12" s="265">
        <f>(GY6*HL6+GY7*HL7+GY8*HL8+GY9*HL9+GY10*HL10+GY11*HL11)/HL12</f>
        <v>8.585673934850325</v>
      </c>
      <c r="GZ12" s="49">
        <f t="shared" ref="GZ12" si="115">SUM(GZ6:GZ11)</f>
        <v>1679.8</v>
      </c>
      <c r="HA12" s="266">
        <f>(HA6*HL6+HA7*HL7+HA8*HL8+HA9*HL9+HA10*HL10+HA11*HL11)/HL12</f>
        <v>15.17193741970681</v>
      </c>
      <c r="HB12" s="50">
        <f>SUM(HB6:HB11)</f>
        <v>189.6</v>
      </c>
      <c r="HC12" s="50">
        <f>(HC6*HK6+HC7*HK7+HC8*HK8+HC9*HK9+HC10*HK10+HC11*HK11)/HK12</f>
        <v>4.7307627688172049</v>
      </c>
      <c r="HD12" s="49">
        <f>SUM(HD6:HD11)</f>
        <v>0</v>
      </c>
      <c r="HE12" s="46">
        <f>(HE6*HK6+HE7*HK7+HE8*HK8+HE9*HK9+HE10*HK10+HE11*HK11)/HK12</f>
        <v>39.7677251344086</v>
      </c>
      <c r="HF12" s="50">
        <f>(HF6*HK6+HF7*HK7+HF8*HK8+HF9*HK9+HF10*HK10+HF11*HK11)/HK12</f>
        <v>39.7677251344086</v>
      </c>
      <c r="HG12" s="8">
        <f>(HG6*HK6+HG7*HK7+HG8*HK8+HG9*HK9+HG10*HK10+HG11*HK11)/HK12</f>
        <v>12.591336481767144</v>
      </c>
      <c r="HH12" s="305">
        <f>(HH6*HK6+HH7*HK7+HH8*HK8+HH9*HK9+HH10*HK10+HH11*HK11)/HK12</f>
        <v>31.691015624999999</v>
      </c>
      <c r="HI12" s="50">
        <f>SUM(HI6:HI11)</f>
        <v>4464</v>
      </c>
      <c r="HJ12" s="169">
        <f>SUM(HJ6:HJ11)</f>
        <v>201087</v>
      </c>
      <c r="HK12" s="51">
        <f>SUM(HK6:HK11)</f>
        <v>640</v>
      </c>
      <c r="HL12" s="259">
        <f>SUM(HL6:HL11)</f>
        <v>611</v>
      </c>
      <c r="HM12" s="37"/>
      <c r="HN12" s="52" t="s">
        <v>39</v>
      </c>
      <c r="HO12" s="49">
        <f>SUM(HO6:HO11)</f>
        <v>2814.3999999999996</v>
      </c>
      <c r="HP12" s="297">
        <f t="shared" ref="HP12:HX12" si="116">SUM(HP6:HP11)</f>
        <v>2814.3999999999996</v>
      </c>
      <c r="HQ12" s="49">
        <f t="shared" si="116"/>
        <v>0</v>
      </c>
      <c r="HR12" s="49">
        <f t="shared" si="116"/>
        <v>12.6</v>
      </c>
      <c r="HS12" s="265">
        <f>(HS6*IF6+HS7*IF7+HS8*IF8+HS9*IF9+HS10*IF10+HS11*IF11)/IF12</f>
        <v>0.20403709765411893</v>
      </c>
      <c r="HT12" s="49">
        <f t="shared" si="116"/>
        <v>1440</v>
      </c>
      <c r="HU12" s="266">
        <f>(HU6*IF6+HU7*IF7+HU8*IF8+HU9*IF9+HU10*IF10+HU11*IF11)/IF12</f>
        <v>8.6743044189852707</v>
      </c>
      <c r="HV12" s="49">
        <f t="shared" si="116"/>
        <v>53</v>
      </c>
      <c r="HW12" s="50">
        <f>(HW6*IE6+HW7*IE7+HW8*IE8+HW9*IE9+HW10*IE10+HW11*IE11)/IE12</f>
        <v>1.3845486111111112</v>
      </c>
      <c r="HX12" s="49">
        <f t="shared" si="116"/>
        <v>0</v>
      </c>
      <c r="HY12" s="50">
        <f>(HY6*IE6+HY7*IE7+HY8*IE8+HY9*IE9+HY10*IE10+HY11*IE11)/IE12</f>
        <v>57.930555555555557</v>
      </c>
      <c r="HZ12" s="50">
        <f>(HZ6*IE6+HZ7*IE7+HZ8*IE8+HZ9*IE9+HZ10*IE10+HZ11*IE11)/IE12</f>
        <v>57.930555555555557</v>
      </c>
      <c r="IA12" s="54">
        <f>(IA6*IE6+IA7*IE7+IA8*IE8+IA9*IE9+IA10*IE10+IA11*IE11)/IE12</f>
        <v>0.22205406700840441</v>
      </c>
      <c r="IB12" s="308">
        <f>(IB6*IE6+IB7*IE7+IB8*IE8+IB9*IE9+IB10*IE10+IB11*IE11)/IE12</f>
        <v>48.120019531250001</v>
      </c>
      <c r="IC12" s="50">
        <f>SUM(IC6:IC11)</f>
        <v>4320</v>
      </c>
      <c r="ID12" s="189">
        <f>SUM(ID6:ID11)</f>
        <v>275301</v>
      </c>
      <c r="IE12" s="51">
        <f>SUM(IE6:IE11)</f>
        <v>640</v>
      </c>
      <c r="IF12" s="259">
        <f>SUM(IF6:IF11)</f>
        <v>611</v>
      </c>
      <c r="IG12" s="29"/>
    </row>
    <row r="13" spans="1:241" ht="13.8" hidden="1" x14ac:dyDescent="0.3">
      <c r="A13" s="36" t="s">
        <v>40</v>
      </c>
      <c r="B13" s="37">
        <v>3</v>
      </c>
      <c r="C13" s="9">
        <v>166.75</v>
      </c>
      <c r="D13" s="287">
        <v>166.75</v>
      </c>
      <c r="E13" s="9">
        <v>0</v>
      </c>
      <c r="F13" s="9">
        <v>152</v>
      </c>
      <c r="G13" s="256">
        <f>(F13/$B$4)</f>
        <v>0.20430107526881722</v>
      </c>
      <c r="H13" s="9">
        <v>0</v>
      </c>
      <c r="I13" s="256">
        <f>(H13/$B$4)</f>
        <v>0</v>
      </c>
      <c r="J13" s="7">
        <v>425.25</v>
      </c>
      <c r="K13" s="256">
        <f>(J13/$B$4)</f>
        <v>0.57157258064516125</v>
      </c>
      <c r="L13" s="9">
        <v>65</v>
      </c>
      <c r="M13" s="256">
        <f>(C13/$B$4)</f>
        <v>0.2241263440860215</v>
      </c>
      <c r="N13" s="256">
        <f>((C13-L13)/$B$4)</f>
        <v>0.13676075268817203</v>
      </c>
      <c r="O13" s="258">
        <f>IF((AND(D13=0,F13=0)),0,(F13+L13)/(D13+F13+L13))</f>
        <v>0.56547231270358311</v>
      </c>
      <c r="P13" s="290">
        <f>(R13/($B$4*T13))</f>
        <v>0.15333152108251782</v>
      </c>
      <c r="Q13" s="7">
        <f>SUM(D13:F13,H13,J13)</f>
        <v>744</v>
      </c>
      <c r="R13" s="167">
        <v>20306</v>
      </c>
      <c r="S13" s="40">
        <v>216</v>
      </c>
      <c r="T13" s="257">
        <v>178</v>
      </c>
      <c r="U13" s="36" t="s">
        <v>40</v>
      </c>
      <c r="V13" s="37">
        <v>3</v>
      </c>
      <c r="W13" s="9">
        <f>$V$4-Z13-AB13</f>
        <v>677.5</v>
      </c>
      <c r="X13" s="287">
        <v>677.5</v>
      </c>
      <c r="Y13" s="9">
        <v>0</v>
      </c>
      <c r="Z13" s="9">
        <v>66.5</v>
      </c>
      <c r="AA13" s="256">
        <f>(Z13/$V$4)</f>
        <v>8.9381720430107531E-2</v>
      </c>
      <c r="AB13" s="9">
        <v>0</v>
      </c>
      <c r="AC13" s="256">
        <f>(AB13/$V$4)</f>
        <v>0</v>
      </c>
      <c r="AD13" s="7">
        <v>0</v>
      </c>
      <c r="AE13" s="256">
        <f>(AD13/$V$4)</f>
        <v>0</v>
      </c>
      <c r="AF13" s="9">
        <v>51</v>
      </c>
      <c r="AG13" s="256">
        <f t="shared" ref="AG13:AG14" si="117">W13/$V$4</f>
        <v>0.9106182795698925</v>
      </c>
      <c r="AH13" s="256">
        <f t="shared" ref="AH13:AH14" si="118">(W13-AF13)/$V$4</f>
        <v>0.84206989247311825</v>
      </c>
      <c r="AI13" s="258">
        <f t="shared" ref="AI13:AI14" si="119">IF((AND(X13=0,Z13=0)),0,(Z13+AF13)/(X13+Z13+AF13))</f>
        <v>0.14779874213836477</v>
      </c>
      <c r="AJ13" s="290">
        <f>AL13/($V$4*AN13)</f>
        <v>0.77889029841730095</v>
      </c>
      <c r="AK13" s="7">
        <f>SUM(X13:Z13,AB13,AD13)</f>
        <v>744</v>
      </c>
      <c r="AL13" s="167">
        <v>103150</v>
      </c>
      <c r="AM13" s="40">
        <v>216</v>
      </c>
      <c r="AN13" s="257">
        <v>178</v>
      </c>
      <c r="AO13" s="36" t="s">
        <v>40</v>
      </c>
      <c r="AP13" s="37">
        <v>3</v>
      </c>
      <c r="AQ13" s="9">
        <v>720</v>
      </c>
      <c r="AR13" s="287">
        <v>720</v>
      </c>
      <c r="AS13" s="9">
        <v>0</v>
      </c>
      <c r="AT13" s="9">
        <v>0</v>
      </c>
      <c r="AU13" s="256">
        <f>(AT13/$AP$4)</f>
        <v>0</v>
      </c>
      <c r="AV13" s="9">
        <v>0</v>
      </c>
      <c r="AW13" s="256">
        <f>(AV13/$AP$4)</f>
        <v>0</v>
      </c>
      <c r="AX13" s="7">
        <v>0</v>
      </c>
      <c r="AY13" s="256">
        <f>(AX13/$AP$4)</f>
        <v>0</v>
      </c>
      <c r="AZ13" s="9">
        <v>55</v>
      </c>
      <c r="BA13" s="256">
        <f>(AQ13/$AP$4)</f>
        <v>1</v>
      </c>
      <c r="BB13" s="256">
        <f>((AQ13-AZ13)/$AP$4)</f>
        <v>0.92361111111111116</v>
      </c>
      <c r="BC13" s="258">
        <f>IF((AND(AR13=0,AT13=0)),0,(AT13+AZ13)/(AR13+AT13+AZ13))</f>
        <v>7.0967741935483872E-2</v>
      </c>
      <c r="BD13" s="290">
        <f>(BF13/($AP$4*BH13))</f>
        <v>0.8405352684144819</v>
      </c>
      <c r="BE13" s="7">
        <f>SUM(AR13:AT13,AV13,AX13)</f>
        <v>720</v>
      </c>
      <c r="BF13" s="167">
        <v>107723</v>
      </c>
      <c r="BG13" s="40">
        <v>216</v>
      </c>
      <c r="BH13" s="257">
        <v>178</v>
      </c>
      <c r="BI13" s="36" t="s">
        <v>40</v>
      </c>
      <c r="BJ13" s="37">
        <v>3</v>
      </c>
      <c r="BK13" s="9">
        <v>724.2</v>
      </c>
      <c r="BL13" s="287">
        <v>724.2</v>
      </c>
      <c r="BM13" s="9">
        <v>0</v>
      </c>
      <c r="BN13" s="9">
        <v>19.8</v>
      </c>
      <c r="BO13" s="274">
        <f t="shared" ref="BO13:BO14" si="120">(BN13/$BJ$4)</f>
        <v>2.6612903225806454E-2</v>
      </c>
      <c r="BP13" s="9">
        <v>0</v>
      </c>
      <c r="BQ13" s="274">
        <f t="shared" ref="BQ13:BQ14" si="121">(BP13/$BJ$4)</f>
        <v>0</v>
      </c>
      <c r="BR13" s="7">
        <v>0</v>
      </c>
      <c r="BS13" s="274">
        <f t="shared" ref="BS13:BS14" si="122">(BR13/$BJ$4)</f>
        <v>0</v>
      </c>
      <c r="BT13" s="9">
        <v>56</v>
      </c>
      <c r="BU13" s="256">
        <f>(BK13/$BJ$4)</f>
        <v>0.97338709677419366</v>
      </c>
      <c r="BV13" s="256">
        <f>((BK13-BT13)/$BJ$4)</f>
        <v>0.89811827956989254</v>
      </c>
      <c r="BW13" s="258">
        <f>IF((AND(BL13=0,BN13=0)),0,(BN13+BT13)/(BL13+BN13+BT13))</f>
        <v>9.4750000000000001E-2</v>
      </c>
      <c r="BX13" s="290">
        <f t="shared" ref="BX13:BX14" si="123">(BZ13/($BJ$4*CB13))</f>
        <v>0.81786124199589227</v>
      </c>
      <c r="BY13" s="7">
        <f>SUM(BL13:BN13,BP13,BR13)</f>
        <v>744</v>
      </c>
      <c r="BZ13" s="167">
        <v>108311</v>
      </c>
      <c r="CA13" s="40">
        <v>216</v>
      </c>
      <c r="CB13" s="257">
        <v>178</v>
      </c>
      <c r="CC13" s="36" t="s">
        <v>40</v>
      </c>
      <c r="CD13" s="37">
        <v>3</v>
      </c>
      <c r="CE13" s="9">
        <v>674.33</v>
      </c>
      <c r="CF13" s="287">
        <v>674.33</v>
      </c>
      <c r="CG13" s="9">
        <v>0</v>
      </c>
      <c r="CH13" s="9">
        <v>45.67</v>
      </c>
      <c r="CI13" s="274">
        <f>(CH13/$CD$4)</f>
        <v>6.3430555555555559E-2</v>
      </c>
      <c r="CJ13" s="9">
        <v>0</v>
      </c>
      <c r="CK13" s="274">
        <f>(CJ13/$CD$4)</f>
        <v>0</v>
      </c>
      <c r="CL13" s="7">
        <v>0</v>
      </c>
      <c r="CM13" s="274">
        <f>(CL13/$CD$4)</f>
        <v>0</v>
      </c>
      <c r="CN13" s="9">
        <v>50</v>
      </c>
      <c r="CO13" s="274">
        <f>(CE13/$CD$4)</f>
        <v>0.93656944444444445</v>
      </c>
      <c r="CP13" s="274">
        <f>((CE13-CN13)/$CD$4)</f>
        <v>0.86712500000000003</v>
      </c>
      <c r="CQ13" s="275">
        <f>IF((AND(CF13=0,CH13=0)),0,(CH13+CN13)/(CF13+CH13+CN13))</f>
        <v>0.12424675324675324</v>
      </c>
      <c r="CR13" s="290">
        <f>(CT13/($CD$4*CV13))</f>
        <v>0.6850421348314607</v>
      </c>
      <c r="CS13" s="7">
        <f>SUM(CF13:CH13,CJ13,CL13)</f>
        <v>720</v>
      </c>
      <c r="CT13" s="167">
        <v>87795</v>
      </c>
      <c r="CU13" s="40">
        <v>216</v>
      </c>
      <c r="CV13" s="257">
        <v>178</v>
      </c>
      <c r="CW13" s="36" t="s">
        <v>40</v>
      </c>
      <c r="CX13" s="37">
        <v>3</v>
      </c>
      <c r="CY13" s="9">
        <v>621</v>
      </c>
      <c r="CZ13" s="287">
        <v>621</v>
      </c>
      <c r="DA13" s="9">
        <v>0</v>
      </c>
      <c r="DB13" s="9">
        <v>123</v>
      </c>
      <c r="DC13" s="274">
        <f>(DB13/$CX$4)</f>
        <v>0.16532258064516128</v>
      </c>
      <c r="DD13" s="9">
        <v>0</v>
      </c>
      <c r="DE13" s="274">
        <f>(DD13/$CX$4)</f>
        <v>0</v>
      </c>
      <c r="DF13" s="7">
        <v>0</v>
      </c>
      <c r="DG13" s="274">
        <f>(DF13/$CX$4)</f>
        <v>0</v>
      </c>
      <c r="DH13" s="9">
        <v>46</v>
      </c>
      <c r="DI13" s="274">
        <f>(CY13/$CX$4)</f>
        <v>0.83467741935483875</v>
      </c>
      <c r="DJ13" s="274">
        <f>((CY13-DH13)/$CX$4)</f>
        <v>0.77284946236559138</v>
      </c>
      <c r="DK13" s="275">
        <f>IF((AND(CZ13=0,DB13=0)),0,(DB13+DH13)/(CZ13+DB13+DH13))</f>
        <v>0.21392405063291139</v>
      </c>
      <c r="DL13" s="290">
        <f>(DN13/($CX$4*DP13))</f>
        <v>0.66579829648423339</v>
      </c>
      <c r="DM13" s="7">
        <f>SUM(CZ13:DB13,DD13,DF13)</f>
        <v>744</v>
      </c>
      <c r="DN13" s="167">
        <v>88173</v>
      </c>
      <c r="DO13" s="40">
        <v>216</v>
      </c>
      <c r="DP13" s="257">
        <v>178</v>
      </c>
      <c r="DQ13" s="36" t="s">
        <v>40</v>
      </c>
      <c r="DR13" s="37">
        <v>3</v>
      </c>
      <c r="DS13" s="9">
        <v>738.37</v>
      </c>
      <c r="DT13" s="287">
        <v>738.37</v>
      </c>
      <c r="DU13" s="9">
        <v>0</v>
      </c>
      <c r="DV13" s="9">
        <v>5.63</v>
      </c>
      <c r="DW13" s="135">
        <f>(DV13/$DR$4)</f>
        <v>7.567204301075269E-3</v>
      </c>
      <c r="DX13" s="9">
        <v>0</v>
      </c>
      <c r="DY13" s="135">
        <f>(DX13/$DR$4)</f>
        <v>0</v>
      </c>
      <c r="DZ13" s="7">
        <v>0</v>
      </c>
      <c r="EA13" s="135">
        <f>(DZ13/$DR$4)</f>
        <v>0</v>
      </c>
      <c r="EB13" s="9">
        <v>69.33</v>
      </c>
      <c r="EC13" s="135">
        <f>(DS13/$DR$4)</f>
        <v>0.99243279569892473</v>
      </c>
      <c r="ED13" s="135">
        <f>((DS13-EB13)/$DR$4)</f>
        <v>0.89924731182795692</v>
      </c>
      <c r="EE13" s="258">
        <f>IF((AND(DT13=0,DV13=0)),0,(DV13+EB13)/(DT13+DV13+EB13))</f>
        <v>9.2164312148820274E-2</v>
      </c>
      <c r="EF13" s="293">
        <f>(EH13/($DR$4*EJ13))</f>
        <v>0.80699528814787969</v>
      </c>
      <c r="EG13" s="7">
        <f>SUM(DT13:DV13,DX13,DZ13)</f>
        <v>744</v>
      </c>
      <c r="EH13" s="167">
        <v>106872</v>
      </c>
      <c r="EI13" s="40">
        <v>216</v>
      </c>
      <c r="EJ13" s="257">
        <v>178</v>
      </c>
      <c r="EK13" s="36" t="s">
        <v>40</v>
      </c>
      <c r="EL13" s="37">
        <v>3</v>
      </c>
      <c r="EM13" s="9">
        <v>665.33</v>
      </c>
      <c r="EN13" s="287">
        <v>665.33</v>
      </c>
      <c r="EO13" s="9">
        <v>0</v>
      </c>
      <c r="EP13" s="9">
        <v>6.67</v>
      </c>
      <c r="EQ13" s="135">
        <f>(EP13/$EL$4)</f>
        <v>9.9255952380952386E-3</v>
      </c>
      <c r="ER13" s="9">
        <v>0</v>
      </c>
      <c r="ES13" s="135">
        <f>(ER13/$EL$4)</f>
        <v>0</v>
      </c>
      <c r="ET13" s="7">
        <v>0</v>
      </c>
      <c r="EU13" s="135">
        <f>(ET13/$EL$4)</f>
        <v>0</v>
      </c>
      <c r="EV13" s="9">
        <v>49.28</v>
      </c>
      <c r="EW13" s="135">
        <f>(EM13/$EL$4)</f>
        <v>0.99007440476190478</v>
      </c>
      <c r="EX13" s="135">
        <f>((EM13-EV13)/$EL$4)</f>
        <v>0.91674107142857153</v>
      </c>
      <c r="EY13" s="258">
        <f>IF((AND(EN13=0,EP13=0)),0,(EP13+EV13)/(EN13+EP13+EV13))</f>
        <v>7.7570430346051475E-2</v>
      </c>
      <c r="EZ13" s="293">
        <f>(FB13/($EL$4*FD13))</f>
        <v>0.8592746789727127</v>
      </c>
      <c r="FA13" s="7">
        <f>SUM(EN13:EP13,ER13,ET13)</f>
        <v>672</v>
      </c>
      <c r="FB13" s="167">
        <v>102783</v>
      </c>
      <c r="FC13" s="40">
        <v>216</v>
      </c>
      <c r="FD13" s="257">
        <v>178</v>
      </c>
      <c r="FE13" s="36" t="s">
        <v>40</v>
      </c>
      <c r="FF13" s="37">
        <v>3</v>
      </c>
      <c r="FG13" s="9">
        <v>664</v>
      </c>
      <c r="FH13" s="287">
        <v>664</v>
      </c>
      <c r="FI13" s="9">
        <v>0</v>
      </c>
      <c r="FJ13" s="9">
        <v>20.83</v>
      </c>
      <c r="FK13" s="135">
        <f>(FJ13/$FF$4)</f>
        <v>2.7997311827956988E-2</v>
      </c>
      <c r="FL13" s="9">
        <v>0</v>
      </c>
      <c r="FM13" s="135">
        <f>(FL13/$FF$4)</f>
        <v>0</v>
      </c>
      <c r="FN13" s="7">
        <v>59.17</v>
      </c>
      <c r="FO13" s="135">
        <f>(FN13/$FF$4)</f>
        <v>7.9529569892473118E-2</v>
      </c>
      <c r="FP13" s="9">
        <v>47.41</v>
      </c>
      <c r="FQ13" s="135">
        <f>(FG13/$FF$4)</f>
        <v>0.89247311827956988</v>
      </c>
      <c r="FR13" s="135">
        <f>((FG13-FP13)/$FF$4)</f>
        <v>0.8287500000000001</v>
      </c>
      <c r="FS13" s="258">
        <f>IF((AND(FH13=0,FJ13=0)),0,(FJ13+FP13)/(FH13+FJ13+FP13))</f>
        <v>9.3193488473724453E-2</v>
      </c>
      <c r="FT13" s="293">
        <f>(FV13/($FF$4*FX13))</f>
        <v>0.73632505738794252</v>
      </c>
      <c r="FU13" s="7">
        <f>SUM(FH13:FJ13,FL13,FN13)</f>
        <v>744</v>
      </c>
      <c r="FV13" s="167">
        <v>97513</v>
      </c>
      <c r="FW13" s="40">
        <v>216</v>
      </c>
      <c r="FX13" s="257">
        <v>178</v>
      </c>
      <c r="FY13" s="36" t="s">
        <v>40</v>
      </c>
      <c r="FZ13" s="37">
        <v>3</v>
      </c>
      <c r="GA13" s="9">
        <v>548</v>
      </c>
      <c r="GB13" s="287">
        <v>548</v>
      </c>
      <c r="GC13" s="9">
        <v>0</v>
      </c>
      <c r="GD13" s="9">
        <v>13.92</v>
      </c>
      <c r="GE13" s="135">
        <f>(GD13/$FZ$4)</f>
        <v>1.9333333333333334E-2</v>
      </c>
      <c r="GF13" s="9">
        <v>0</v>
      </c>
      <c r="GG13" s="135">
        <f>(GF13/$FZ$4)</f>
        <v>0</v>
      </c>
      <c r="GH13" s="7">
        <v>158.08000000000001</v>
      </c>
      <c r="GI13" s="135">
        <f>(GH13/$FZ$4)</f>
        <v>0.21955555555555556</v>
      </c>
      <c r="GJ13" s="9">
        <v>37.32</v>
      </c>
      <c r="GK13" s="135">
        <f>(GA13/$FZ$4)</f>
        <v>0.76111111111111107</v>
      </c>
      <c r="GL13" s="135">
        <f>((GA13-GJ13)/$FZ$4)</f>
        <v>0.70927777777777778</v>
      </c>
      <c r="GM13" s="258">
        <f>IF((AND(GB13=0,GD13=0)),0,(GD13+GJ13)/(GB13+GD13+GJ13))</f>
        <v>8.5508310526667117E-2</v>
      </c>
      <c r="GN13" s="293">
        <f>(GP13/($FZ$4*GR13))</f>
        <v>0.66936641697877652</v>
      </c>
      <c r="GO13" s="7">
        <f>SUM(GB13:GD13,GF13,GH13)</f>
        <v>720</v>
      </c>
      <c r="GP13" s="167">
        <v>85786</v>
      </c>
      <c r="GQ13" s="40">
        <v>216</v>
      </c>
      <c r="GR13" s="257">
        <v>178</v>
      </c>
      <c r="GS13" s="36" t="s">
        <v>40</v>
      </c>
      <c r="GT13" s="37">
        <v>3</v>
      </c>
      <c r="GU13" s="37">
        <v>744</v>
      </c>
      <c r="GV13" s="303">
        <v>744</v>
      </c>
      <c r="GW13" s="37">
        <v>0</v>
      </c>
      <c r="GX13" s="37">
        <v>0</v>
      </c>
      <c r="GY13" s="319">
        <f>(GX13/$GT$4)</f>
        <v>0</v>
      </c>
      <c r="GZ13" s="37">
        <v>0</v>
      </c>
      <c r="HA13" s="319">
        <f>(GZ13/$GT$4)</f>
        <v>0</v>
      </c>
      <c r="HB13" s="37">
        <v>0</v>
      </c>
      <c r="HC13" s="135">
        <f>(HB13/$GT$4)</f>
        <v>0</v>
      </c>
      <c r="HD13" s="37">
        <v>73.489999999999995</v>
      </c>
      <c r="HE13" s="135">
        <f>(GU13/GT$4)</f>
        <v>1</v>
      </c>
      <c r="HF13" s="319">
        <f>((GU13-HD13)/$GT$4)</f>
        <v>0.90122311827956991</v>
      </c>
      <c r="HG13" s="258">
        <f>IF((AND(GV13=0,GX13=0)),0,(GX13+HD13)/(GV13+GX13+HD13))</f>
        <v>8.9897124123842487E-2</v>
      </c>
      <c r="HH13" s="293">
        <f>(HJ13/($GT$4*HL13))</f>
        <v>0.81583001087350493</v>
      </c>
      <c r="HI13" s="7">
        <f>SUM(GV13:GX13,GZ13,HB13)</f>
        <v>744</v>
      </c>
      <c r="HJ13" s="183">
        <v>108042</v>
      </c>
      <c r="HK13" s="40">
        <v>216</v>
      </c>
      <c r="HL13" s="257">
        <v>178</v>
      </c>
      <c r="HM13" s="36" t="s">
        <v>40</v>
      </c>
      <c r="HN13" s="37">
        <v>3</v>
      </c>
      <c r="HO13" s="102">
        <v>540.84</v>
      </c>
      <c r="HP13" s="312">
        <v>540.84</v>
      </c>
      <c r="HQ13" s="104">
        <v>0</v>
      </c>
      <c r="HR13" s="102">
        <v>179.16</v>
      </c>
      <c r="HS13" s="135">
        <f>(HR13/$HN$4)</f>
        <v>0.24883333333333332</v>
      </c>
      <c r="HT13" s="104">
        <v>0</v>
      </c>
      <c r="HU13" s="135">
        <f>(HT13/$HN$4)</f>
        <v>0</v>
      </c>
      <c r="HV13" s="104">
        <v>0</v>
      </c>
      <c r="HW13" s="135">
        <f>(HV13/$HN$4)</f>
        <v>0</v>
      </c>
      <c r="HX13" s="102">
        <v>140.85</v>
      </c>
      <c r="HY13" s="135">
        <f>(HO13/$HN$4)</f>
        <v>0.75116666666666676</v>
      </c>
      <c r="HZ13" s="319">
        <f>((HO13-HX13)/$HN$4)</f>
        <v>0.55554166666666671</v>
      </c>
      <c r="IA13" s="258">
        <f>IF((AND(HP13=0,HR13=0)),0,(HR13+HX13)/(HP13+HR13+HX13))</f>
        <v>0.37173723645234358</v>
      </c>
      <c r="IB13" s="293">
        <f>(ID13/($HN$4*IF13))</f>
        <v>0.56813311485642948</v>
      </c>
      <c r="IC13" s="7">
        <f>SUM(HP13:HR13,HT13,HV13)</f>
        <v>720</v>
      </c>
      <c r="ID13" s="98">
        <v>72811.94</v>
      </c>
      <c r="IE13" s="40">
        <v>216</v>
      </c>
      <c r="IF13" s="257">
        <v>178</v>
      </c>
      <c r="IG13" s="29">
        <v>178</v>
      </c>
    </row>
    <row r="14" spans="1:241" ht="13.8" hidden="1" x14ac:dyDescent="0.3">
      <c r="A14" s="36" t="s">
        <v>41</v>
      </c>
      <c r="B14" s="37">
        <v>4</v>
      </c>
      <c r="C14" s="9">
        <v>0</v>
      </c>
      <c r="D14" s="287">
        <v>0</v>
      </c>
      <c r="E14" s="9">
        <v>0</v>
      </c>
      <c r="F14" s="9">
        <v>744</v>
      </c>
      <c r="G14" s="256">
        <f t="shared" ref="G14" si="124">(F14/$B$4)</f>
        <v>1</v>
      </c>
      <c r="H14" s="9">
        <v>0</v>
      </c>
      <c r="I14" s="256">
        <f>(H14/$B$4)</f>
        <v>0</v>
      </c>
      <c r="J14" s="7">
        <v>0</v>
      </c>
      <c r="K14" s="256">
        <f>(J14/$B$4)</f>
        <v>0</v>
      </c>
      <c r="L14" s="9">
        <v>0</v>
      </c>
      <c r="M14" s="256">
        <f t="shared" ref="M14" si="125">(C14/$B$4)</f>
        <v>0</v>
      </c>
      <c r="N14" s="256">
        <f t="shared" ref="N14" si="126">((C14-L14)/$B$4)</f>
        <v>0</v>
      </c>
      <c r="O14" s="258">
        <f t="shared" ref="O14" si="127">IF((AND(D14=0,F14=0)),0,(F14+L14)/(D14+F14+L14))</f>
        <v>1</v>
      </c>
      <c r="P14" s="290">
        <f t="shared" ref="P14" si="128">(R14/($B$4*T14))</f>
        <v>0</v>
      </c>
      <c r="Q14" s="7">
        <f t="shared" ref="Q14" si="129">SUM(D14:F14,H14,J14)</f>
        <v>744</v>
      </c>
      <c r="R14" s="9">
        <v>0</v>
      </c>
      <c r="S14" s="40">
        <v>216</v>
      </c>
      <c r="T14" s="257">
        <v>216</v>
      </c>
      <c r="U14" s="36" t="s">
        <v>41</v>
      </c>
      <c r="V14" s="37">
        <v>4</v>
      </c>
      <c r="W14" s="9">
        <f>$V$4-Z14-AB14</f>
        <v>0</v>
      </c>
      <c r="X14" s="287">
        <v>0</v>
      </c>
      <c r="Y14" s="9">
        <v>0</v>
      </c>
      <c r="Z14" s="9">
        <v>744</v>
      </c>
      <c r="AA14" s="256">
        <f>(Z14/$V$4)</f>
        <v>1</v>
      </c>
      <c r="AB14" s="9">
        <v>0</v>
      </c>
      <c r="AC14" s="256">
        <f>(AB14/$V$4)</f>
        <v>0</v>
      </c>
      <c r="AD14" s="7">
        <v>0</v>
      </c>
      <c r="AE14" s="256">
        <f t="shared" ref="AE14" si="130">(AD14/$V$4)</f>
        <v>0</v>
      </c>
      <c r="AF14" s="9">
        <v>0</v>
      </c>
      <c r="AG14" s="256">
        <f t="shared" si="117"/>
        <v>0</v>
      </c>
      <c r="AH14" s="256">
        <f t="shared" si="118"/>
        <v>0</v>
      </c>
      <c r="AI14" s="258">
        <f t="shared" si="119"/>
        <v>1</v>
      </c>
      <c r="AJ14" s="290">
        <f t="shared" ref="AJ14" si="131">AL14/($V$4*AN14)</f>
        <v>0</v>
      </c>
      <c r="AK14" s="7">
        <f t="shared" ref="AK14" si="132">SUM(X14:Z14,AB14,AD14)</f>
        <v>744</v>
      </c>
      <c r="AL14" s="9">
        <v>0</v>
      </c>
      <c r="AM14" s="40">
        <v>216</v>
      </c>
      <c r="AN14" s="257">
        <v>216</v>
      </c>
      <c r="AO14" s="36" t="s">
        <v>41</v>
      </c>
      <c r="AP14" s="37">
        <v>4</v>
      </c>
      <c r="AQ14" s="9">
        <v>0</v>
      </c>
      <c r="AR14" s="287">
        <v>0</v>
      </c>
      <c r="AS14" s="9">
        <v>0</v>
      </c>
      <c r="AT14" s="9">
        <v>720</v>
      </c>
      <c r="AU14" s="256">
        <f t="shared" ref="AU14" si="133">(AT14/$AP$4)</f>
        <v>1</v>
      </c>
      <c r="AV14" s="9">
        <v>0</v>
      </c>
      <c r="AW14" s="256">
        <f t="shared" ref="AW14" si="134">(AV14/$AP$4)</f>
        <v>0</v>
      </c>
      <c r="AX14" s="7">
        <v>0</v>
      </c>
      <c r="AY14" s="256">
        <f t="shared" ref="AY14" si="135">(AX14/$AP$4)</f>
        <v>0</v>
      </c>
      <c r="AZ14" s="9">
        <v>0</v>
      </c>
      <c r="BA14" s="256">
        <f t="shared" ref="BA14" si="136">(AQ14/$AP$4)</f>
        <v>0</v>
      </c>
      <c r="BB14" s="256">
        <f t="shared" ref="BB14" si="137">((AQ14-AZ14)/$AP$4)</f>
        <v>0</v>
      </c>
      <c r="BC14" s="258">
        <f t="shared" ref="BC14" si="138">IF((AND(AR14=0,AT14=0)),0,(AT14+AZ14)/(AR14+AT14+AZ14))</f>
        <v>1</v>
      </c>
      <c r="BD14" s="290">
        <f t="shared" ref="BD14" si="139">(BF14/($AP$4*BH14))</f>
        <v>0</v>
      </c>
      <c r="BE14" s="7">
        <f t="shared" ref="BE14" si="140">SUM(AR14:AT14,AV14,AX14)</f>
        <v>720</v>
      </c>
      <c r="BF14" s="9">
        <v>0</v>
      </c>
      <c r="BG14" s="40">
        <v>216</v>
      </c>
      <c r="BH14" s="257">
        <v>216</v>
      </c>
      <c r="BI14" s="36" t="s">
        <v>41</v>
      </c>
      <c r="BJ14" s="37">
        <v>4</v>
      </c>
      <c r="BK14" s="9">
        <v>0</v>
      </c>
      <c r="BL14" s="287">
        <v>0</v>
      </c>
      <c r="BM14" s="9">
        <v>0</v>
      </c>
      <c r="BN14" s="9">
        <v>744</v>
      </c>
      <c r="BO14" s="274">
        <f t="shared" si="120"/>
        <v>1</v>
      </c>
      <c r="BP14" s="9">
        <v>0</v>
      </c>
      <c r="BQ14" s="274">
        <f t="shared" si="121"/>
        <v>0</v>
      </c>
      <c r="BR14" s="7">
        <v>0</v>
      </c>
      <c r="BS14" s="274">
        <f t="shared" si="122"/>
        <v>0</v>
      </c>
      <c r="BT14" s="9">
        <v>0</v>
      </c>
      <c r="BU14" s="256">
        <f t="shared" ref="BU14" si="141">(BK14/$BJ$4)</f>
        <v>0</v>
      </c>
      <c r="BV14" s="256">
        <f t="shared" ref="BV14" si="142">((BK14-BT14)/$BJ$4)</f>
        <v>0</v>
      </c>
      <c r="BW14" s="258">
        <f t="shared" ref="BW14" si="143">IF((AND(BL14=0,BN14=0)),0,(BN14+BT14)/(BL14+BN14+BT14))</f>
        <v>1</v>
      </c>
      <c r="BX14" s="290">
        <f t="shared" si="123"/>
        <v>0</v>
      </c>
      <c r="BY14" s="7">
        <f t="shared" ref="BY14" si="144">SUM(BL14:BN14,BP14,BR14)</f>
        <v>744</v>
      </c>
      <c r="BZ14" s="9">
        <v>0</v>
      </c>
      <c r="CA14" s="40">
        <v>216</v>
      </c>
      <c r="CB14" s="257">
        <v>216</v>
      </c>
      <c r="CC14" s="36" t="s">
        <v>41</v>
      </c>
      <c r="CD14" s="37">
        <v>4</v>
      </c>
      <c r="CE14" s="9">
        <v>0</v>
      </c>
      <c r="CF14" s="287">
        <v>0</v>
      </c>
      <c r="CG14" s="9">
        <v>0</v>
      </c>
      <c r="CH14" s="9">
        <v>720</v>
      </c>
      <c r="CI14" s="274">
        <f t="shared" ref="CI14" si="145">(CH14/$CD$4)</f>
        <v>1</v>
      </c>
      <c r="CJ14" s="9">
        <v>0</v>
      </c>
      <c r="CK14" s="274">
        <f t="shared" ref="CK14" si="146">(CJ14/$CD$4)</f>
        <v>0</v>
      </c>
      <c r="CL14" s="7">
        <v>0</v>
      </c>
      <c r="CM14" s="274">
        <f t="shared" ref="CM14" si="147">(CL14/$CD$4)</f>
        <v>0</v>
      </c>
      <c r="CN14" s="9">
        <v>0</v>
      </c>
      <c r="CO14" s="274">
        <f t="shared" ref="CO14" si="148">(CE14/$CD$4)</f>
        <v>0</v>
      </c>
      <c r="CP14" s="274">
        <f t="shared" ref="CP14" si="149">((CE14-CN14)/$CD$4)</f>
        <v>0</v>
      </c>
      <c r="CQ14" s="275">
        <f t="shared" ref="CQ14" si="150">IF((AND(CF14=0,CH14=0)),0,(CH14+CN14)/(CF14+CH14+CN14))</f>
        <v>1</v>
      </c>
      <c r="CR14" s="290">
        <f t="shared" ref="CR14" si="151">(CT14/($CD$4*CV14))</f>
        <v>0</v>
      </c>
      <c r="CS14" s="7">
        <f t="shared" ref="CS14" si="152">SUM(CF14:CH14,CJ14,CL14)</f>
        <v>720</v>
      </c>
      <c r="CT14" s="9">
        <v>0</v>
      </c>
      <c r="CU14" s="40">
        <v>216</v>
      </c>
      <c r="CV14" s="257">
        <v>216</v>
      </c>
      <c r="CW14" s="36" t="s">
        <v>41</v>
      </c>
      <c r="CX14" s="37">
        <v>4</v>
      </c>
      <c r="CY14" s="9">
        <v>0</v>
      </c>
      <c r="CZ14" s="287">
        <v>0</v>
      </c>
      <c r="DA14" s="9">
        <v>0</v>
      </c>
      <c r="DB14" s="9">
        <v>744</v>
      </c>
      <c r="DC14" s="274">
        <f t="shared" ref="DC14" si="153">(DB14/$CX$4)</f>
        <v>1</v>
      </c>
      <c r="DD14" s="9">
        <v>0</v>
      </c>
      <c r="DE14" s="274">
        <f t="shared" ref="DE14" si="154">(DD14/$CX$4)</f>
        <v>0</v>
      </c>
      <c r="DF14" s="7">
        <v>0</v>
      </c>
      <c r="DG14" s="274">
        <f t="shared" ref="DG14" si="155">(DF14/$CX$4)</f>
        <v>0</v>
      </c>
      <c r="DH14" s="9">
        <v>0</v>
      </c>
      <c r="DI14" s="274">
        <f>(CY14/$CX$4)</f>
        <v>0</v>
      </c>
      <c r="DJ14" s="274">
        <f t="shared" ref="DJ14" si="156">((CY14-DH14)/$CX$4)</f>
        <v>0</v>
      </c>
      <c r="DK14" s="275">
        <f t="shared" ref="DK14" si="157">IF((AND(CZ14=0,DB14=0)),0,(DB14+DH14)/(CZ14+DB14+DH14))</f>
        <v>1</v>
      </c>
      <c r="DL14" s="290">
        <f t="shared" ref="DL14" si="158">(DN14/($CX$4*DP14))</f>
        <v>0</v>
      </c>
      <c r="DM14" s="7">
        <f t="shared" ref="DM14" si="159">SUM(CZ14:DB14,DD14,DF14)</f>
        <v>744</v>
      </c>
      <c r="DN14" s="9">
        <v>0</v>
      </c>
      <c r="DO14" s="40">
        <v>216</v>
      </c>
      <c r="DP14" s="257">
        <v>216</v>
      </c>
      <c r="DQ14" s="36" t="s">
        <v>41</v>
      </c>
      <c r="DR14" s="37">
        <v>4</v>
      </c>
      <c r="DS14" s="9">
        <v>0</v>
      </c>
      <c r="DT14" s="287">
        <v>0</v>
      </c>
      <c r="DU14" s="9">
        <v>0</v>
      </c>
      <c r="DV14" s="9">
        <v>744</v>
      </c>
      <c r="DW14" s="135">
        <f>(DV14/$DR$4)</f>
        <v>1</v>
      </c>
      <c r="DX14" s="9">
        <v>0</v>
      </c>
      <c r="DY14" s="135">
        <f>(DX14/$DR$4)</f>
        <v>0</v>
      </c>
      <c r="DZ14" s="7">
        <v>0</v>
      </c>
      <c r="EA14" s="135">
        <f>(DZ14/$DR$4)</f>
        <v>0</v>
      </c>
      <c r="EB14" s="9">
        <v>0</v>
      </c>
      <c r="EC14" s="135">
        <f>(DS14/$DR$4)</f>
        <v>0</v>
      </c>
      <c r="ED14" s="135">
        <f>((DS14-EB14)/$DR$4)</f>
        <v>0</v>
      </c>
      <c r="EE14" s="258">
        <f t="shared" ref="EE14" si="160">IF((AND(DT14=0,DV14=0)),0,(DV14+EB14)/(DT14+DV14+EB14))</f>
        <v>1</v>
      </c>
      <c r="EF14" s="293">
        <f>(EH14/($DR$4*EJ14))</f>
        <v>0</v>
      </c>
      <c r="EG14" s="7">
        <f t="shared" ref="EG14" si="161">SUM(DT14:DV14,DX14,DZ14)</f>
        <v>744</v>
      </c>
      <c r="EH14" s="9">
        <v>0</v>
      </c>
      <c r="EI14" s="40">
        <v>216</v>
      </c>
      <c r="EJ14" s="257">
        <v>216</v>
      </c>
      <c r="EK14" s="36" t="s">
        <v>41</v>
      </c>
      <c r="EL14" s="37">
        <v>4</v>
      </c>
      <c r="EM14" s="9">
        <v>0</v>
      </c>
      <c r="EN14" s="287">
        <v>0</v>
      </c>
      <c r="EO14" s="9">
        <v>0</v>
      </c>
      <c r="EP14" s="9">
        <v>672</v>
      </c>
      <c r="EQ14" s="135">
        <f>(EP14/$EL$4)</f>
        <v>1</v>
      </c>
      <c r="ER14" s="9">
        <v>0</v>
      </c>
      <c r="ES14" s="135">
        <f>(ER14/$EL$4)</f>
        <v>0</v>
      </c>
      <c r="ET14" s="7">
        <v>0</v>
      </c>
      <c r="EU14" s="135">
        <f>(ET14/$EL$4)</f>
        <v>0</v>
      </c>
      <c r="EV14" s="9">
        <v>0</v>
      </c>
      <c r="EW14" s="135">
        <f>(EM14/$EL$4)</f>
        <v>0</v>
      </c>
      <c r="EX14" s="135">
        <f>((EM14-EV14)/$EL$4)</f>
        <v>0</v>
      </c>
      <c r="EY14" s="258">
        <f t="shared" ref="EY14" si="162">IF((AND(EN14=0,EP14=0)),0,(EP14+EV14)/(EN14+EP14+EV14))</f>
        <v>1</v>
      </c>
      <c r="EZ14" s="293">
        <f>(FB14/($EL$4*FD14))</f>
        <v>0</v>
      </c>
      <c r="FA14" s="7">
        <f t="shared" ref="FA14" si="163">SUM(EN14:EP14,ER14,ET14)</f>
        <v>672</v>
      </c>
      <c r="FB14" s="252">
        <v>0</v>
      </c>
      <c r="FC14" s="40">
        <v>216</v>
      </c>
      <c r="FD14" s="257">
        <v>216</v>
      </c>
      <c r="FE14" s="36" t="s">
        <v>41</v>
      </c>
      <c r="FF14" s="37">
        <v>4</v>
      </c>
      <c r="FG14" s="9">
        <v>0</v>
      </c>
      <c r="FH14" s="287">
        <v>0</v>
      </c>
      <c r="FI14" s="9">
        <v>0</v>
      </c>
      <c r="FJ14" s="9">
        <v>744</v>
      </c>
      <c r="FK14" s="135">
        <f>(FJ14/$FF$4)</f>
        <v>1</v>
      </c>
      <c r="FL14" s="9">
        <v>0</v>
      </c>
      <c r="FM14" s="135">
        <f>(FL14/$FF$4)</f>
        <v>0</v>
      </c>
      <c r="FN14" s="7">
        <v>0</v>
      </c>
      <c r="FO14" s="135">
        <f>(FN14/$FF$4)</f>
        <v>0</v>
      </c>
      <c r="FP14" s="9">
        <v>0</v>
      </c>
      <c r="FQ14" s="135">
        <f>(FG14/$FF$4)</f>
        <v>0</v>
      </c>
      <c r="FR14" s="135">
        <f>((FG14-FP14)/$FF$4)</f>
        <v>0</v>
      </c>
      <c r="FS14" s="258">
        <f t="shared" ref="FS14" si="164">IF((AND(FH14=0,FJ14=0)),0,(FJ14+FP14)/(FH14+FJ14+FP14))</f>
        <v>1</v>
      </c>
      <c r="FT14" s="293">
        <f>(FV14/($FF$4*FX14))</f>
        <v>0</v>
      </c>
      <c r="FU14" s="7">
        <f t="shared" ref="FU14" si="165">SUM(FH14:FJ14,FL14,FN14)</f>
        <v>744</v>
      </c>
      <c r="FV14" s="9">
        <v>0</v>
      </c>
      <c r="FW14" s="40">
        <v>216</v>
      </c>
      <c r="FX14" s="257">
        <v>216</v>
      </c>
      <c r="FY14" s="36" t="s">
        <v>41</v>
      </c>
      <c r="FZ14" s="37">
        <v>4</v>
      </c>
      <c r="GA14" s="9">
        <v>0</v>
      </c>
      <c r="GB14" s="287">
        <v>0</v>
      </c>
      <c r="GC14" s="9">
        <v>0</v>
      </c>
      <c r="GD14" s="9">
        <v>720</v>
      </c>
      <c r="GE14" s="135">
        <f>(GD14/$FZ$4)</f>
        <v>1</v>
      </c>
      <c r="GF14" s="9">
        <v>0</v>
      </c>
      <c r="GG14" s="135">
        <f>(GF14/$FZ$4)</f>
        <v>0</v>
      </c>
      <c r="GH14" s="7">
        <v>0</v>
      </c>
      <c r="GI14" s="135">
        <f>(GH14/$FZ$4)</f>
        <v>0</v>
      </c>
      <c r="GJ14" s="9">
        <v>0</v>
      </c>
      <c r="GK14" s="135">
        <f>(GA14/$FZ$4)</f>
        <v>0</v>
      </c>
      <c r="GL14" s="135">
        <f>((GA14-GJ14)/$FZ$4)</f>
        <v>0</v>
      </c>
      <c r="GM14" s="258">
        <f t="shared" ref="GM14" si="166">IF((AND(GB14=0,GD14=0)),0,(GD14+GJ14)/(GB14+GD14+GJ14))</f>
        <v>1</v>
      </c>
      <c r="GN14" s="293">
        <f>(GP14/($FZ$4*GR14))</f>
        <v>0</v>
      </c>
      <c r="GO14" s="7">
        <f t="shared" ref="GO14" si="167">SUM(GB14:GD14,GF14,GH14)</f>
        <v>720</v>
      </c>
      <c r="GP14" s="9">
        <v>0</v>
      </c>
      <c r="GQ14" s="40">
        <v>216</v>
      </c>
      <c r="GR14" s="257">
        <v>216</v>
      </c>
      <c r="GS14" s="36" t="s">
        <v>41</v>
      </c>
      <c r="GT14" s="37">
        <v>4</v>
      </c>
      <c r="GU14" s="9">
        <v>0</v>
      </c>
      <c r="GV14" s="287">
        <v>0</v>
      </c>
      <c r="GW14" s="9">
        <v>0</v>
      </c>
      <c r="GX14" s="9">
        <v>744</v>
      </c>
      <c r="GY14" s="135">
        <f>(GX14/$GT$4)</f>
        <v>1</v>
      </c>
      <c r="GZ14" s="9">
        <v>0</v>
      </c>
      <c r="HA14" s="135">
        <f>(GZ14/$GT$4)</f>
        <v>0</v>
      </c>
      <c r="HB14" s="9">
        <v>0</v>
      </c>
      <c r="HC14" s="135">
        <f>(HB14/$GT$4)</f>
        <v>0</v>
      </c>
      <c r="HD14" s="9">
        <v>0</v>
      </c>
      <c r="HE14" s="135">
        <f>(GU14/GT$4)</f>
        <v>0</v>
      </c>
      <c r="HF14" s="135">
        <f>((GU14-HD14)/$GT$4)</f>
        <v>0</v>
      </c>
      <c r="HG14" s="258">
        <f t="shared" ref="HG14" si="168">IF((AND(GV14=0,GX14=0)),0,(GX14+HD14)/(GV14+GX14+HD14))</f>
        <v>1</v>
      </c>
      <c r="HH14" s="293">
        <f>(HJ14/($GT$4*HL14))</f>
        <v>0</v>
      </c>
      <c r="HI14" s="7">
        <f t="shared" ref="HI14" si="169">SUM(GV14:GX14,GZ14,HB14)</f>
        <v>744</v>
      </c>
      <c r="HJ14" s="9">
        <v>0</v>
      </c>
      <c r="HK14" s="40">
        <v>216</v>
      </c>
      <c r="HL14" s="257">
        <v>216</v>
      </c>
      <c r="HM14" s="36" t="s">
        <v>41</v>
      </c>
      <c r="HN14" s="37">
        <v>4</v>
      </c>
      <c r="HO14" s="102">
        <v>0</v>
      </c>
      <c r="HP14" s="312">
        <v>0</v>
      </c>
      <c r="HQ14" s="104">
        <v>0</v>
      </c>
      <c r="HR14" s="102">
        <v>720</v>
      </c>
      <c r="HS14" s="135">
        <f>(HR14/$HN$4)</f>
        <v>1</v>
      </c>
      <c r="HT14" s="104">
        <v>0</v>
      </c>
      <c r="HU14" s="135">
        <f>(HT14/$HN$4)</f>
        <v>0</v>
      </c>
      <c r="HV14" s="104">
        <v>0</v>
      </c>
      <c r="HW14" s="135">
        <f>(HV14/$HN$4)</f>
        <v>0</v>
      </c>
      <c r="HX14" s="104">
        <v>0</v>
      </c>
      <c r="HY14" s="135">
        <f>(HO14/$HN$4)</f>
        <v>0</v>
      </c>
      <c r="HZ14" s="319">
        <f>((HO14-HX14)/$HN$4)</f>
        <v>0</v>
      </c>
      <c r="IA14" s="258">
        <f t="shared" ref="IA14" si="170">IF((AND(HP14=0,HR14=0)),0,(HR14+HX14)/(HP14+HR14+HX14))</f>
        <v>1</v>
      </c>
      <c r="IB14" s="293">
        <f>(ID14/($HN$4*IF14))</f>
        <v>0</v>
      </c>
      <c r="IC14" s="7">
        <f t="shared" ref="IC14" si="171">SUM(HP14:HR14,HT14,HV14)</f>
        <v>720</v>
      </c>
      <c r="ID14" s="100">
        <v>0</v>
      </c>
      <c r="IE14" s="40">
        <v>216</v>
      </c>
      <c r="IF14" s="257">
        <v>216</v>
      </c>
      <c r="IG14" s="29">
        <v>0</v>
      </c>
    </row>
    <row r="15" spans="1:241" ht="13.8" hidden="1" x14ac:dyDescent="0.3">
      <c r="A15" s="36"/>
      <c r="B15" s="44" t="s">
        <v>39</v>
      </c>
      <c r="C15" s="45">
        <f>SUM(C13:C14)</f>
        <v>166.75</v>
      </c>
      <c r="D15" s="296">
        <f t="shared" ref="D15:L15" si="172">SUM(D13:D14)</f>
        <v>166.75</v>
      </c>
      <c r="E15" s="45">
        <f>SUM(E13:E14)</f>
        <v>0</v>
      </c>
      <c r="F15" s="45">
        <f t="shared" si="172"/>
        <v>896</v>
      </c>
      <c r="G15" s="160">
        <f>(G13*T13+G14*T14)/T15</f>
        <v>0.64052180557829819</v>
      </c>
      <c r="H15" s="45">
        <f t="shared" si="172"/>
        <v>0</v>
      </c>
      <c r="I15" s="266">
        <f>(I13*T13+I14*T14)/T15</f>
        <v>0</v>
      </c>
      <c r="J15" s="46">
        <f>SUM(J13:J14)</f>
        <v>425.25</v>
      </c>
      <c r="K15" s="266">
        <f>(K13*T13+K14*T14)/T15</f>
        <v>0.25822314557065662</v>
      </c>
      <c r="L15" s="45">
        <f t="shared" si="172"/>
        <v>65</v>
      </c>
      <c r="M15" s="266">
        <f>(M13*T13+M14*T14)/T15</f>
        <v>0.10125504885104523</v>
      </c>
      <c r="N15" s="270">
        <f>(N13*T13+N14*T14)/T15</f>
        <v>6.1785314666230003E-2</v>
      </c>
      <c r="O15" s="270">
        <f>(O13*T13+O14*T14)/T15</f>
        <v>0.80369053721126349</v>
      </c>
      <c r="P15" s="291">
        <f>(P13*T13+P14*T14)/T15</f>
        <v>6.9271600895147639E-2</v>
      </c>
      <c r="Q15" s="50">
        <f>SUM(Q13:Q14)</f>
        <v>1488</v>
      </c>
      <c r="R15" s="47">
        <f>SUM(R13:R14)</f>
        <v>20306</v>
      </c>
      <c r="S15" s="48">
        <f>SUM(S13:S14)</f>
        <v>432</v>
      </c>
      <c r="T15" s="259">
        <f>SUM(T13:T14)</f>
        <v>394</v>
      </c>
      <c r="U15" s="36"/>
      <c r="V15" s="44" t="s">
        <v>39</v>
      </c>
      <c r="W15" s="49">
        <f>SUM(W13:W14)</f>
        <v>677.5</v>
      </c>
      <c r="X15" s="297">
        <f t="shared" ref="X15:Z15" si="173">SUM(X13:X14)</f>
        <v>677.5</v>
      </c>
      <c r="Y15" s="49">
        <f>SUM(Y13:Y14)</f>
        <v>0</v>
      </c>
      <c r="Z15" s="49">
        <f t="shared" si="173"/>
        <v>810.5</v>
      </c>
      <c r="AA15" s="266">
        <f>(AA13*AN13+AA14*AN14)/AN15</f>
        <v>0.58860392445827192</v>
      </c>
      <c r="AB15" s="49">
        <f>SUM(AB13:AB14)</f>
        <v>0</v>
      </c>
      <c r="AC15" s="268">
        <f>(AC13*AN13+AC14*AN14)/AN15</f>
        <v>0</v>
      </c>
      <c r="AD15" s="50">
        <f>SUM(AD13:AD14)</f>
        <v>0</v>
      </c>
      <c r="AE15" s="266">
        <f>(AE13*AN13+AE14*AN14)/AN15</f>
        <v>0</v>
      </c>
      <c r="AF15" s="49">
        <f>SUM(AF13:AF14)</f>
        <v>51</v>
      </c>
      <c r="AG15" s="266">
        <f>(AG13*AN13+AG14*AN14)/AN15</f>
        <v>0.41139607554172808</v>
      </c>
      <c r="AH15" s="270">
        <f>(AH13*AN13+AH14*AN14)/AN15</f>
        <v>0.38042751487364224</v>
      </c>
      <c r="AI15" s="270">
        <f>(AI13*AN13+AI14*AN14)/AN15</f>
        <v>0.61499537081377909</v>
      </c>
      <c r="AJ15" s="291">
        <f>(AJ13*AN13+AJ14*AN14)/AN15</f>
        <v>0.35188444953878067</v>
      </c>
      <c r="AK15" s="50">
        <f>SUM(AK13:AK14)</f>
        <v>1488</v>
      </c>
      <c r="AL15" s="47">
        <f>SUM(AL13:AL14)</f>
        <v>103150</v>
      </c>
      <c r="AM15" s="51">
        <f>SUM(AM13:AM14)</f>
        <v>432</v>
      </c>
      <c r="AN15" s="259">
        <f>SUM(AN13:AN14)</f>
        <v>394</v>
      </c>
      <c r="AO15" s="36"/>
      <c r="AP15" s="52" t="s">
        <v>39</v>
      </c>
      <c r="AQ15" s="45">
        <f>SUM(AQ13:AQ14)</f>
        <v>720</v>
      </c>
      <c r="AR15" s="296">
        <f t="shared" ref="AR15:AZ15" si="174">SUM(AR13:AR14)</f>
        <v>720</v>
      </c>
      <c r="AS15" s="45">
        <f>SUM(AS13:AS14)</f>
        <v>0</v>
      </c>
      <c r="AT15" s="45">
        <f t="shared" si="174"/>
        <v>720</v>
      </c>
      <c r="AU15" s="266">
        <f>(AU13*BH13+AU14*BH14)/BH15</f>
        <v>0.54822335025380708</v>
      </c>
      <c r="AV15" s="45">
        <f t="shared" si="174"/>
        <v>0</v>
      </c>
      <c r="AW15" s="266">
        <f>(AW13*BH13+AW14*BH14)/BH15</f>
        <v>0</v>
      </c>
      <c r="AX15" s="46">
        <f>SUM(AX13:AX14)</f>
        <v>0</v>
      </c>
      <c r="AY15" s="266">
        <f>(AY13*BH13+AY14*BH14)/BH15</f>
        <v>0</v>
      </c>
      <c r="AZ15" s="45">
        <f t="shared" si="174"/>
        <v>55</v>
      </c>
      <c r="BA15" s="266">
        <f>(BA13*BH13+BA14*BH14)/BH15</f>
        <v>0.45177664974619292</v>
      </c>
      <c r="BB15" s="270">
        <f>(BB13*BH13+BB14*BH14)/BH15</f>
        <v>0.41726593344613655</v>
      </c>
      <c r="BC15" s="270">
        <f>(BC13*BH13+BC14*BH14)/BH15</f>
        <v>0.58028491894547241</v>
      </c>
      <c r="BD15" s="291">
        <f>(BD13*BH13+BD14*BH14)/BH15</f>
        <v>0.37973420755781162</v>
      </c>
      <c r="BE15" s="50">
        <f>SUM(BE13:BE14)</f>
        <v>1440</v>
      </c>
      <c r="BF15" s="53">
        <f>SUM(BF13:BF14)</f>
        <v>107723</v>
      </c>
      <c r="BG15" s="51">
        <f>SUM(BG13:BG14)</f>
        <v>432</v>
      </c>
      <c r="BH15" s="259">
        <f>SUM(BH13:BH14)</f>
        <v>394</v>
      </c>
      <c r="BI15" s="36"/>
      <c r="BJ15" s="52" t="s">
        <v>39</v>
      </c>
      <c r="BK15" s="45">
        <f>SUM(BK13:BK14)</f>
        <v>724.2</v>
      </c>
      <c r="BL15" s="296">
        <f t="shared" ref="BL15:BT15" si="175">SUM(BL13:BL14)</f>
        <v>724.2</v>
      </c>
      <c r="BM15" s="45">
        <f>SUM(BM13:BM14)</f>
        <v>0</v>
      </c>
      <c r="BN15" s="45">
        <f t="shared" si="175"/>
        <v>763.8</v>
      </c>
      <c r="BO15" s="266">
        <f>(BO13*CB13+BO14*CB14)/CB15</f>
        <v>0.56024643851318168</v>
      </c>
      <c r="BP15" s="45">
        <f t="shared" si="175"/>
        <v>0</v>
      </c>
      <c r="BQ15" s="267">
        <f>(BQ13*CB13+BQ14*CB14)/CB15</f>
        <v>0</v>
      </c>
      <c r="BR15" s="46">
        <f>SUM(BR13:BR14)</f>
        <v>0</v>
      </c>
      <c r="BS15" s="266">
        <f>(BS13*CB13+BS14*CB14)/CB15</f>
        <v>0</v>
      </c>
      <c r="BT15" s="45">
        <f t="shared" si="175"/>
        <v>56</v>
      </c>
      <c r="BU15" s="266">
        <f>(BU13*CB13+BU14*CB14)/CB15</f>
        <v>0.43975356148681843</v>
      </c>
      <c r="BV15" s="270">
        <f>(BV13*CB13+BV14*CB14)/CB15</f>
        <v>0.40574886741990068</v>
      </c>
      <c r="BW15" s="270">
        <f>(BW13*CB13+BW14*CB14)/CB15</f>
        <v>0.59102918781725888</v>
      </c>
      <c r="BX15" s="291">
        <f>(BX13*CB13+BX14*CB14)/CB15</f>
        <v>0.36949061186616455</v>
      </c>
      <c r="BY15" s="50">
        <f>SUM(BY13:BY14)</f>
        <v>1488</v>
      </c>
      <c r="BZ15" s="53">
        <f>SUM(BZ13:BZ14)</f>
        <v>108311</v>
      </c>
      <c r="CA15" s="51">
        <f>SUM(CA13:CA14)</f>
        <v>432</v>
      </c>
      <c r="CB15" s="259">
        <f>SUM(CB13:CB14)</f>
        <v>394</v>
      </c>
      <c r="CC15" s="36"/>
      <c r="CD15" s="52" t="s">
        <v>39</v>
      </c>
      <c r="CE15" s="45">
        <f>SUM(CE13:CE14)</f>
        <v>674.33</v>
      </c>
      <c r="CF15" s="296">
        <f t="shared" ref="CF15:CN15" si="176">SUM(CF13:CF14)</f>
        <v>674.33</v>
      </c>
      <c r="CG15" s="45">
        <f>SUM(CG13:CG14)</f>
        <v>0</v>
      </c>
      <c r="CH15" s="45">
        <f t="shared" si="176"/>
        <v>765.67</v>
      </c>
      <c r="CI15" s="266">
        <f>(CI13*CV13+CI14*CV14)/CV15</f>
        <v>0.57687979413423573</v>
      </c>
      <c r="CJ15" s="45">
        <f t="shared" si="176"/>
        <v>0</v>
      </c>
      <c r="CK15" s="267">
        <f>(CK13*CV13+CK14*CV14)/CV15</f>
        <v>0</v>
      </c>
      <c r="CL15" s="46">
        <f>SUM(CL13:CL14)</f>
        <v>0</v>
      </c>
      <c r="CM15" s="266">
        <f>(CM13*CV13+CM14*CV14)/CV15</f>
        <v>0</v>
      </c>
      <c r="CN15" s="45">
        <f t="shared" si="176"/>
        <v>50</v>
      </c>
      <c r="CO15" s="266">
        <f>(CO13*CV13+CO14*CV14)/CV15</f>
        <v>0.42312020586576427</v>
      </c>
      <c r="CP15" s="270">
        <f>(CP13*CV13+CP14*CV14)/CV15</f>
        <v>0.39174682741116751</v>
      </c>
      <c r="CQ15" s="270">
        <f>(CQ13*CV13+CQ14*CV14)/CV15</f>
        <v>0.60435513217746717</v>
      </c>
      <c r="CR15" s="291">
        <f>(CR13*CV13+CR14*CV14)/CV15</f>
        <v>0.30948604060913704</v>
      </c>
      <c r="CS15" s="50">
        <f>SUM(CS13:CS14)</f>
        <v>1440</v>
      </c>
      <c r="CT15" s="53">
        <f>SUM(CT13:CT14)</f>
        <v>87795</v>
      </c>
      <c r="CU15" s="51">
        <f>SUM(CU13:CU14)</f>
        <v>432</v>
      </c>
      <c r="CV15" s="259">
        <f>SUM(CV13:CV14)</f>
        <v>394</v>
      </c>
      <c r="CW15" s="36"/>
      <c r="CX15" s="52" t="s">
        <v>39</v>
      </c>
      <c r="CY15" s="45">
        <f>SUM(CY13:CY14)</f>
        <v>621</v>
      </c>
      <c r="CZ15" s="296">
        <f t="shared" ref="CZ15:DH15" si="177">SUM(CZ13:CZ14)</f>
        <v>621</v>
      </c>
      <c r="DA15" s="45">
        <f>SUM(DA13:DA14)</f>
        <v>0</v>
      </c>
      <c r="DB15" s="45">
        <f t="shared" si="177"/>
        <v>867</v>
      </c>
      <c r="DC15" s="266">
        <f>(DC13*DP13+DC14*DP14)/DP15</f>
        <v>0.62291223186507294</v>
      </c>
      <c r="DD15" s="45">
        <f t="shared" si="177"/>
        <v>0</v>
      </c>
      <c r="DE15" s="267">
        <f>(DE13*DP13+DE14*DP14)/DP15</f>
        <v>0</v>
      </c>
      <c r="DF15" s="46">
        <f>SUM(DF13:DF14)</f>
        <v>0</v>
      </c>
      <c r="DG15" s="266">
        <f>(DG13*DP13+DG14*DP14)/DP15</f>
        <v>0</v>
      </c>
      <c r="DH15" s="45">
        <f t="shared" si="177"/>
        <v>46</v>
      </c>
      <c r="DI15" s="266">
        <f>(DI13*DP13+DI14*DP14)/DP15</f>
        <v>0.37708776813492717</v>
      </c>
      <c r="DJ15" s="270">
        <f>(DJ13*DP13+DJ14*DP14)/DP15</f>
        <v>0.34915534086567324</v>
      </c>
      <c r="DK15" s="270">
        <f>(DK13*DP13+DK14*DP14)/DP15</f>
        <v>0.64486924114887878</v>
      </c>
      <c r="DL15" s="291">
        <f>(DL13*DP13+DL14*DP14)/DP15</f>
        <v>0.30079212379236936</v>
      </c>
      <c r="DM15" s="50">
        <f>SUM(DM13:DM14)</f>
        <v>1488</v>
      </c>
      <c r="DN15" s="53">
        <f>SUM(DN13:DN14)</f>
        <v>88173</v>
      </c>
      <c r="DO15" s="51">
        <f>SUM(DO13:DO14)</f>
        <v>432</v>
      </c>
      <c r="DP15" s="259">
        <f>SUM(DP13:DP14)</f>
        <v>394</v>
      </c>
      <c r="DQ15" s="36"/>
      <c r="DR15" s="52" t="s">
        <v>39</v>
      </c>
      <c r="DS15" s="45">
        <f>SUM(DS13:DS14)</f>
        <v>738.37</v>
      </c>
      <c r="DT15" s="296">
        <f t="shared" ref="DT15:EB15" si="178">SUM(DT13:DT14)</f>
        <v>738.37</v>
      </c>
      <c r="DU15" s="45">
        <f>SUM(DU13:DU14)</f>
        <v>0</v>
      </c>
      <c r="DV15" s="45">
        <f t="shared" si="178"/>
        <v>749.63</v>
      </c>
      <c r="DW15" s="160">
        <f>(DW13*EJ13+DW14*EJ14)/EJ15</f>
        <v>0.55164203646089183</v>
      </c>
      <c r="DX15" s="45">
        <f t="shared" si="178"/>
        <v>0</v>
      </c>
      <c r="DY15" s="160">
        <f>(DY13*EJ13+DY14*EJ14)/EJ15</f>
        <v>0</v>
      </c>
      <c r="DZ15" s="46">
        <f>SUM(DZ13:DZ14)</f>
        <v>0</v>
      </c>
      <c r="EA15" s="161">
        <f>(EA13*EJ13+EA14*EJ14)/EJ15</f>
        <v>0</v>
      </c>
      <c r="EB15" s="45">
        <f t="shared" si="178"/>
        <v>69.33</v>
      </c>
      <c r="EC15" s="160">
        <f>(EC13*EJ13+EC14*EJ14)/EJ15</f>
        <v>0.44835796353910812</v>
      </c>
      <c r="ED15" s="162">
        <f>(ED13*EJ13+ED14*EJ14)/EJ15</f>
        <v>0.40625893783090444</v>
      </c>
      <c r="EE15" s="162">
        <f>(EE13*EJ13+EE14*EJ14)/EJ15</f>
        <v>0.58986103442256355</v>
      </c>
      <c r="EF15" s="318">
        <f>(EF13*EJ13+EF14*EJ14)/EJ15</f>
        <v>0.36458162764041269</v>
      </c>
      <c r="EG15" s="50">
        <f>SUM(EG13:EG14)</f>
        <v>1488</v>
      </c>
      <c r="EH15" s="53">
        <f>SUM(EH13:EH14)</f>
        <v>106872</v>
      </c>
      <c r="EI15" s="51">
        <f>SUM(EI13:EI14)</f>
        <v>432</v>
      </c>
      <c r="EJ15" s="259">
        <f>SUM(EJ13:EJ14)</f>
        <v>394</v>
      </c>
      <c r="EK15" s="36"/>
      <c r="EL15" s="44" t="s">
        <v>39</v>
      </c>
      <c r="EM15" s="45">
        <f>SUM(EM13:EM14)</f>
        <v>665.33</v>
      </c>
      <c r="EN15" s="296">
        <f t="shared" ref="EN15:EV15" si="179">SUM(EN13:EN14)</f>
        <v>665.33</v>
      </c>
      <c r="EO15" s="45">
        <f>SUM(EO13:EO14)</f>
        <v>0</v>
      </c>
      <c r="EP15" s="45">
        <f t="shared" si="179"/>
        <v>678.67</v>
      </c>
      <c r="EQ15" s="160">
        <f>(EQ13*FD13+EQ14*FD14)/FD15</f>
        <v>0.55270750241721056</v>
      </c>
      <c r="ER15" s="45">
        <f t="shared" si="179"/>
        <v>0</v>
      </c>
      <c r="ES15" s="160">
        <f>(ES13*FD13+ES14*FD14)/FD15</f>
        <v>0</v>
      </c>
      <c r="ET15" s="46">
        <f>SUM(ET13:ET14)</f>
        <v>0</v>
      </c>
      <c r="EU15" s="161">
        <f>(EU13*FD13+EU14*FD14)/FD15</f>
        <v>0</v>
      </c>
      <c r="EV15" s="45">
        <f t="shared" si="179"/>
        <v>49.28</v>
      </c>
      <c r="EW15" s="160">
        <f>(EW13*FD13+EW14*FD14)/FD15</f>
        <v>0.44729249758278949</v>
      </c>
      <c r="EX15" s="162">
        <f>(EX13*FD13+EX14*FD14)/FD15</f>
        <v>0.4141622099347354</v>
      </c>
      <c r="EY15" s="162">
        <f>(EY13*FD13+EY14*FD14)/FD15</f>
        <v>0.58326785939491665</v>
      </c>
      <c r="EZ15" s="318">
        <f>(EZ13*FD13+EZ14*FD14)/FD15</f>
        <v>0.38820023567802758</v>
      </c>
      <c r="FA15" s="50">
        <f>SUM(FA13:FA14)</f>
        <v>1344</v>
      </c>
      <c r="FB15" s="169">
        <f>SUM(FB13:FB14)</f>
        <v>102783</v>
      </c>
      <c r="FC15" s="51">
        <f>SUM(FC13:FC14)</f>
        <v>432</v>
      </c>
      <c r="FD15" s="259">
        <f>SUM(FD13:FD14)</f>
        <v>394</v>
      </c>
      <c r="FE15" s="36"/>
      <c r="FF15" s="44" t="s">
        <v>39</v>
      </c>
      <c r="FG15" s="45">
        <f>SUM(FG13:FG14)</f>
        <v>664</v>
      </c>
      <c r="FH15" s="296">
        <f t="shared" ref="FH15:FP15" si="180">SUM(FH13:FH14)</f>
        <v>664</v>
      </c>
      <c r="FI15" s="45">
        <f>SUM(FI13:FI14)</f>
        <v>0</v>
      </c>
      <c r="FJ15" s="45">
        <f t="shared" si="180"/>
        <v>764.83</v>
      </c>
      <c r="FK15" s="160">
        <f>(FK13*FX13+FK14*FX14)/FX15</f>
        <v>0.56087188199334093</v>
      </c>
      <c r="FL15" s="45">
        <f t="shared" si="180"/>
        <v>0</v>
      </c>
      <c r="FM15" s="160">
        <f>(FM13*FX13+FM14*FX14)/FX15</f>
        <v>0</v>
      </c>
      <c r="FN15" s="46">
        <f>SUM(FN13:FN14)</f>
        <v>59.17</v>
      </c>
      <c r="FO15" s="161">
        <f>(FO13*FX13+FO14*FX14)/FX15</f>
        <v>3.5929602641777199E-2</v>
      </c>
      <c r="FP15" s="45">
        <f t="shared" si="180"/>
        <v>47.41</v>
      </c>
      <c r="FQ15" s="160">
        <f>(FQ13*FX13+FQ14*FX14)/FX15</f>
        <v>0.40319851536488177</v>
      </c>
      <c r="FR15" s="162">
        <f>(FR13*FX13+FR14*FX14)/FX15</f>
        <v>0.37440989847715739</v>
      </c>
      <c r="FS15" s="162">
        <f>(FS13*FX13+FS14*FX14)/FX15</f>
        <v>0.59032599225462679</v>
      </c>
      <c r="FT15" s="318">
        <f>(FT13*FX13+FT14*FX14)/FX15</f>
        <v>0.33265446755089789</v>
      </c>
      <c r="FU15" s="50">
        <f>SUM(FU13:FU14)</f>
        <v>1488</v>
      </c>
      <c r="FV15" s="53">
        <f>SUM(FV13:FV14)</f>
        <v>97513</v>
      </c>
      <c r="FW15" s="51">
        <f>SUM(FW13:FW14)</f>
        <v>432</v>
      </c>
      <c r="FX15" s="259">
        <f>SUM(FX13:FX14)</f>
        <v>394</v>
      </c>
      <c r="FY15" s="36"/>
      <c r="FZ15" s="52" t="s">
        <v>39</v>
      </c>
      <c r="GA15" s="45">
        <f>SUM(GA13:GA14)</f>
        <v>548</v>
      </c>
      <c r="GB15" s="296">
        <f t="shared" ref="GB15:GJ15" si="181">SUM(GB13:GB14)</f>
        <v>548</v>
      </c>
      <c r="GC15" s="45">
        <f>SUM(GC13:GC14)</f>
        <v>0</v>
      </c>
      <c r="GD15" s="45">
        <f t="shared" si="181"/>
        <v>733.92</v>
      </c>
      <c r="GE15" s="160">
        <f>(GE13*GR13+GE14*GR14)/GR15</f>
        <v>0.55695769881556689</v>
      </c>
      <c r="GF15" s="45">
        <f t="shared" si="181"/>
        <v>0</v>
      </c>
      <c r="GG15" s="160">
        <f>(GG13*GR13+GG14*GR14)/GR15</f>
        <v>0</v>
      </c>
      <c r="GH15" s="46">
        <f>SUM(GH13:GH14)</f>
        <v>158.08000000000001</v>
      </c>
      <c r="GI15" s="160">
        <f>(GI13*GR13+GI14*GR14)/GR15</f>
        <v>9.9190073322053027E-2</v>
      </c>
      <c r="GJ15" s="45">
        <f t="shared" si="181"/>
        <v>37.32</v>
      </c>
      <c r="GK15" s="160">
        <f>(GK13*GR13+GK14*GR14)/GR15</f>
        <v>0.34385222786238012</v>
      </c>
      <c r="GL15" s="162">
        <f>(GL13*GR13+GL14*GR14)/GR15</f>
        <v>0.32043513818386915</v>
      </c>
      <c r="GM15" s="162">
        <f>(GM13*GR13+GM14*GR14)/GR15</f>
        <v>0.58685400830900192</v>
      </c>
      <c r="GN15" s="318">
        <f>(GN13*GR13+GN14*GR14)/GR15</f>
        <v>0.30240411731528483</v>
      </c>
      <c r="GO15" s="50">
        <f>SUM(GO13:GO14)</f>
        <v>1440</v>
      </c>
      <c r="GP15" s="53">
        <f>SUM(GP13:GP14)</f>
        <v>85786</v>
      </c>
      <c r="GQ15" s="51">
        <f>SUM(GQ13:GQ14)</f>
        <v>432</v>
      </c>
      <c r="GR15" s="259">
        <f>SUM(GR13:GR14)</f>
        <v>394</v>
      </c>
      <c r="GS15" s="36"/>
      <c r="GT15" s="52" t="s">
        <v>39</v>
      </c>
      <c r="GU15" s="45">
        <f>SUM(GU13:GU14)</f>
        <v>744</v>
      </c>
      <c r="GV15" s="296">
        <f t="shared" ref="GV15:HD15" si="182">SUM(GV13:GV14)</f>
        <v>744</v>
      </c>
      <c r="GW15" s="45">
        <f>SUM(GW13:GW14)</f>
        <v>0</v>
      </c>
      <c r="GX15" s="45">
        <f t="shared" si="182"/>
        <v>744</v>
      </c>
      <c r="GY15" s="160">
        <f>(GY13*HL13+GY14*HL14)/HL15</f>
        <v>0.54822335025380708</v>
      </c>
      <c r="GZ15" s="45">
        <f t="shared" si="182"/>
        <v>0</v>
      </c>
      <c r="HA15" s="160">
        <f>(HA13*HL13+HA14*HL14)/HL15</f>
        <v>0</v>
      </c>
      <c r="HB15" s="46">
        <f>SUM(HB13:HB14)</f>
        <v>0</v>
      </c>
      <c r="HC15" s="160">
        <f>(HC13*HL13+HC14*HL14)/HL15</f>
        <v>0</v>
      </c>
      <c r="HD15" s="45">
        <f t="shared" si="182"/>
        <v>73.489999999999995</v>
      </c>
      <c r="HE15" s="160">
        <f>(HE13*HL13+HE14*HL14)/HL15</f>
        <v>0.45177664974619292</v>
      </c>
      <c r="HF15" s="162">
        <f>(HF13*HL13+HF14*HL14)/HL15</f>
        <v>0.40715156105016098</v>
      </c>
      <c r="HG15" s="162">
        <f>(HG13*HL13+HG14*HL14)/HL15</f>
        <v>0.58883677181229432</v>
      </c>
      <c r="HH15" s="318">
        <f>(HH13*HL13+HH14*HL14)/HL15</f>
        <v>0.36857294907483218</v>
      </c>
      <c r="HI15" s="50">
        <f>SUM(HI13:HI14)</f>
        <v>1488</v>
      </c>
      <c r="HJ15" s="53">
        <f>SUM(HJ13:HJ14)</f>
        <v>108042</v>
      </c>
      <c r="HK15" s="51">
        <f>SUM(HK13:HK14)</f>
        <v>432</v>
      </c>
      <c r="HL15" s="259">
        <f>SUM(HL13:HL14)</f>
        <v>394</v>
      </c>
      <c r="HM15" s="36"/>
      <c r="HN15" s="52" t="s">
        <v>39</v>
      </c>
      <c r="HO15" s="49">
        <f>SUM(HO13:HO14)</f>
        <v>540.84</v>
      </c>
      <c r="HP15" s="297">
        <f t="shared" ref="HP15:HX15" si="183">SUM(HP13:HP14)</f>
        <v>540.84</v>
      </c>
      <c r="HQ15" s="49">
        <f t="shared" si="183"/>
        <v>0</v>
      </c>
      <c r="HR15" s="49">
        <f t="shared" si="183"/>
        <v>899.16</v>
      </c>
      <c r="HS15" s="160">
        <f>(HS13*IF13+HS14*IF14)/IF15</f>
        <v>0.66064043993231802</v>
      </c>
      <c r="HT15" s="49">
        <f t="shared" si="183"/>
        <v>0</v>
      </c>
      <c r="HU15" s="160">
        <f>(HU13*IF13+HU14*IF14)/IF15</f>
        <v>0</v>
      </c>
      <c r="HV15" s="49">
        <f t="shared" si="183"/>
        <v>0</v>
      </c>
      <c r="HW15" s="160">
        <f>(HW13*IF13+HW14*IF14)/IF15</f>
        <v>0</v>
      </c>
      <c r="HX15" s="49">
        <f t="shared" si="183"/>
        <v>140.85</v>
      </c>
      <c r="HY15" s="161">
        <f>(HY13*IF13+HY14*IF14)/IF15</f>
        <v>0.33935956006768192</v>
      </c>
      <c r="HZ15" s="320">
        <f>(HZ13*IF13+HZ14*IF14)/IF15</f>
        <v>0.25098075296108291</v>
      </c>
      <c r="IA15" s="320">
        <f>(IA13*IF13+IA14*IF14)/IF15</f>
        <v>0.71616555352415523</v>
      </c>
      <c r="IB15" s="317">
        <f>(IB13*IF13+IB14*IF14)/IF15</f>
        <v>0.25666927523970673</v>
      </c>
      <c r="IC15" s="50">
        <f>SUM(IC13:IC14)</f>
        <v>1440</v>
      </c>
      <c r="ID15" s="84">
        <f>SUM(ID13:ID14)</f>
        <v>72811.94</v>
      </c>
      <c r="IE15" s="51">
        <f>SUM(IE13:IE14)</f>
        <v>432</v>
      </c>
      <c r="IF15" s="259">
        <f>SUM(IF13:IF14)</f>
        <v>394</v>
      </c>
      <c r="IG15" s="29"/>
    </row>
    <row r="16" spans="1:241" ht="13.8" hidden="1" x14ac:dyDescent="0.3">
      <c r="A16" s="36" t="s">
        <v>42</v>
      </c>
      <c r="B16" s="37">
        <v>5</v>
      </c>
      <c r="C16" s="9">
        <v>542.6</v>
      </c>
      <c r="D16" s="287">
        <v>542.6</v>
      </c>
      <c r="E16" s="9">
        <v>0</v>
      </c>
      <c r="F16" s="9">
        <v>192.87</v>
      </c>
      <c r="G16" s="256">
        <f>(F16/$B$4)</f>
        <v>0.25923387096774192</v>
      </c>
      <c r="H16" s="9">
        <v>8.5299999999999994</v>
      </c>
      <c r="I16" s="256">
        <f>(H16/$B$4)</f>
        <v>1.1465053763440858E-2</v>
      </c>
      <c r="J16" s="7">
        <v>0</v>
      </c>
      <c r="K16" s="256">
        <f>(J16/$B$4)</f>
        <v>0</v>
      </c>
      <c r="L16" s="9">
        <v>121.79</v>
      </c>
      <c r="M16" s="256">
        <f>(C16/$B$4)</f>
        <v>0.72930107526881727</v>
      </c>
      <c r="N16" s="256">
        <f>((C16-L16)/$B$4)</f>
        <v>0.56560483870967737</v>
      </c>
      <c r="O16" s="258">
        <f>IF((AND(D16=0,F16=0)),0,(F16+L16)/(D16+F16+L16))</f>
        <v>0.36705316940018201</v>
      </c>
      <c r="P16" s="290">
        <f>(R16/($B$4*T16))</f>
        <v>0.54454685099846389</v>
      </c>
      <c r="Q16" s="7">
        <f>SUM(D16:F16,H16,J16)</f>
        <v>744</v>
      </c>
      <c r="R16" s="167">
        <v>141800</v>
      </c>
      <c r="S16" s="9">
        <v>410</v>
      </c>
      <c r="T16" s="257">
        <v>350</v>
      </c>
      <c r="U16" s="36" t="s">
        <v>42</v>
      </c>
      <c r="V16" s="37">
        <v>5</v>
      </c>
      <c r="W16" s="9">
        <f>$V$4-Z16-AB16</f>
        <v>652.83000000000004</v>
      </c>
      <c r="X16" s="287">
        <v>652.83000000000004</v>
      </c>
      <c r="Y16" s="9">
        <v>0</v>
      </c>
      <c r="Z16" s="9">
        <v>91.17</v>
      </c>
      <c r="AA16" s="256">
        <f>(Z16/$V$4)</f>
        <v>0.12254032258064516</v>
      </c>
      <c r="AB16" s="9">
        <v>0</v>
      </c>
      <c r="AC16" s="256">
        <f>(AB16/$V$4)</f>
        <v>0</v>
      </c>
      <c r="AD16" s="7">
        <v>0</v>
      </c>
      <c r="AE16" s="256">
        <f>(AD16/$V$4)</f>
        <v>0</v>
      </c>
      <c r="AF16" s="9">
        <v>161</v>
      </c>
      <c r="AG16" s="256">
        <f t="shared" ref="AG16:AG17" si="184">W16/$V$4</f>
        <v>0.87745967741935493</v>
      </c>
      <c r="AH16" s="256">
        <f t="shared" ref="AH16:AH17" si="185">(W16-AF16)/$V$4</f>
        <v>0.66106182795698931</v>
      </c>
      <c r="AI16" s="258">
        <f t="shared" ref="AI16:AI17" si="186">IF((AND(X16=0,Z16=0)),0,(Z16+AF16)/(X16+Z16+AF16))</f>
        <v>0.27864088397790054</v>
      </c>
      <c r="AJ16" s="290">
        <f>AL16/($V$4*AN16)</f>
        <v>0.6343701996927803</v>
      </c>
      <c r="AK16" s="7">
        <f>SUM(X16:Z16,AB16,AD16)</f>
        <v>744</v>
      </c>
      <c r="AL16" s="167">
        <v>165190</v>
      </c>
      <c r="AM16" s="9">
        <v>410</v>
      </c>
      <c r="AN16" s="257">
        <v>350</v>
      </c>
      <c r="AO16" s="36" t="s">
        <v>42</v>
      </c>
      <c r="AP16" s="37">
        <v>5</v>
      </c>
      <c r="AQ16" s="9">
        <v>720</v>
      </c>
      <c r="AR16" s="287">
        <v>720</v>
      </c>
      <c r="AS16" s="9">
        <v>0</v>
      </c>
      <c r="AT16" s="9">
        <v>0</v>
      </c>
      <c r="AU16" s="256">
        <f>(AT16/$AP$4)</f>
        <v>0</v>
      </c>
      <c r="AV16" s="9">
        <v>0</v>
      </c>
      <c r="AW16" s="256">
        <f>(AV16/$AP$4)</f>
        <v>0</v>
      </c>
      <c r="AX16" s="7">
        <v>0</v>
      </c>
      <c r="AY16" s="256">
        <f>(AX16/$AP$4)</f>
        <v>0</v>
      </c>
      <c r="AZ16" s="9">
        <v>220.25</v>
      </c>
      <c r="BA16" s="256">
        <f>(AQ16/$AP$4)</f>
        <v>1</v>
      </c>
      <c r="BB16" s="256">
        <f>((AQ16-AZ16)/$AP$4)</f>
        <v>0.69409722222222225</v>
      </c>
      <c r="BC16" s="258">
        <f>IF((AND(AR16=0,AT16=0)),0,(AT16+AZ16)/(AR16+AT16+AZ16))</f>
        <v>0.23424621111406541</v>
      </c>
      <c r="BD16" s="290">
        <f>(BF16/($AP$4*BH16))</f>
        <v>0.73384920634920636</v>
      </c>
      <c r="BE16" s="7">
        <f>SUM(AR16:AT16,AV16,AX16)</f>
        <v>720</v>
      </c>
      <c r="BF16" s="167">
        <v>184930</v>
      </c>
      <c r="BG16" s="9">
        <v>410</v>
      </c>
      <c r="BH16" s="257">
        <v>350</v>
      </c>
      <c r="BI16" s="36" t="s">
        <v>42</v>
      </c>
      <c r="BJ16" s="37">
        <v>5</v>
      </c>
      <c r="BK16" s="9">
        <v>650.33000000000004</v>
      </c>
      <c r="BL16" s="287">
        <v>650.33000000000004</v>
      </c>
      <c r="BM16" s="9">
        <v>0</v>
      </c>
      <c r="BN16" s="9">
        <v>93.67</v>
      </c>
      <c r="BO16" s="274">
        <f t="shared" ref="BO16:BO17" si="187">(BN16/$BJ$4)</f>
        <v>0.12590053763440862</v>
      </c>
      <c r="BP16" s="9">
        <v>0</v>
      </c>
      <c r="BQ16" s="274">
        <f t="shared" ref="BQ16:BQ17" si="188">(BP16/$BJ$4)</f>
        <v>0</v>
      </c>
      <c r="BR16" s="7">
        <v>0</v>
      </c>
      <c r="BS16" s="274">
        <f t="shared" ref="BS16:BS17" si="189">(BR16/$BJ$4)</f>
        <v>0</v>
      </c>
      <c r="BT16" s="9">
        <v>256</v>
      </c>
      <c r="BU16" s="256">
        <f>(BK16/$BJ$4)</f>
        <v>0.87409946236559144</v>
      </c>
      <c r="BV16" s="256">
        <f>((BK16-BT16)/$BJ$4)</f>
        <v>0.53001344086021507</v>
      </c>
      <c r="BW16" s="258">
        <f>IF((AND(BL16=0,BN16=0)),0,(BN16+BT16)/(BL16+BN16+BT16))</f>
        <v>0.34967000000000004</v>
      </c>
      <c r="BX16" s="290">
        <f t="shared" ref="BX16:BX17" si="190">(BZ16/($BJ$4*CB16))</f>
        <v>0.58210445468509986</v>
      </c>
      <c r="BY16" s="7">
        <f>SUM(BL16:BN16,BP16,BR16)</f>
        <v>744</v>
      </c>
      <c r="BZ16" s="167">
        <v>151580</v>
      </c>
      <c r="CA16" s="9">
        <v>410</v>
      </c>
      <c r="CB16" s="257">
        <v>350</v>
      </c>
      <c r="CC16" s="36" t="s">
        <v>42</v>
      </c>
      <c r="CD16" s="37">
        <v>5</v>
      </c>
      <c r="CE16" s="9">
        <v>720</v>
      </c>
      <c r="CF16" s="287">
        <v>720</v>
      </c>
      <c r="CG16" s="9">
        <v>0</v>
      </c>
      <c r="CH16" s="9">
        <v>0</v>
      </c>
      <c r="CI16" s="274">
        <f>(CH16/$CD$4)</f>
        <v>0</v>
      </c>
      <c r="CJ16" s="9">
        <v>0</v>
      </c>
      <c r="CK16" s="274">
        <f>(CJ16/$CD$4)</f>
        <v>0</v>
      </c>
      <c r="CL16" s="7">
        <v>0</v>
      </c>
      <c r="CM16" s="274">
        <f>(CL16/$CD$4)</f>
        <v>0</v>
      </c>
      <c r="CN16" s="9">
        <v>261</v>
      </c>
      <c r="CO16" s="274">
        <f>(CE16/$CD$4)</f>
        <v>1</v>
      </c>
      <c r="CP16" s="274">
        <f>((CE16-CN16)/$CD$4)</f>
        <v>0.63749999999999996</v>
      </c>
      <c r="CQ16" s="275">
        <f>IF((AND(CF16=0,CH16=0)),0,(CH16+CN16)/(CF16+CH16+CN16))</f>
        <v>0.26605504587155965</v>
      </c>
      <c r="CR16" s="290">
        <f>(CT16/($CD$4*CV16))</f>
        <v>0.64916666666666667</v>
      </c>
      <c r="CS16" s="7">
        <f>SUM(CF16:CH16,CJ16,CL16)</f>
        <v>720</v>
      </c>
      <c r="CT16" s="167">
        <v>163590</v>
      </c>
      <c r="CU16" s="9">
        <v>410</v>
      </c>
      <c r="CV16" s="257">
        <v>350</v>
      </c>
      <c r="CW16" s="36" t="s">
        <v>42</v>
      </c>
      <c r="CX16" s="37">
        <v>5</v>
      </c>
      <c r="CY16" s="9">
        <v>637.9</v>
      </c>
      <c r="CZ16" s="287">
        <v>637.9</v>
      </c>
      <c r="DA16" s="9">
        <v>0</v>
      </c>
      <c r="DB16" s="9">
        <v>106.1</v>
      </c>
      <c r="DC16" s="274">
        <f>(DB16/$CX$4)</f>
        <v>0.14260752688172043</v>
      </c>
      <c r="DD16" s="9">
        <v>0</v>
      </c>
      <c r="DE16" s="274">
        <f>(DD16/$CX$4)</f>
        <v>0</v>
      </c>
      <c r="DF16" s="7">
        <v>0</v>
      </c>
      <c r="DG16" s="274">
        <f>(DF16/$CX$4)</f>
        <v>0</v>
      </c>
      <c r="DH16" s="9">
        <v>323.64999999999998</v>
      </c>
      <c r="DI16" s="274">
        <f>(CY16/$V$4)</f>
        <v>0.85739247311827949</v>
      </c>
      <c r="DJ16" s="274">
        <f>((CY16-DH16)/$CX$4)</f>
        <v>0.4223790322580645</v>
      </c>
      <c r="DK16" s="275">
        <f>IF((AND(CZ16=0,DB16=0)),0,(DB16+DH16)/(CZ16+DB16+DH16))</f>
        <v>0.40251955228773473</v>
      </c>
      <c r="DL16" s="290">
        <f>(DN16/($CX$4*DP16))</f>
        <v>0.46751152073732721</v>
      </c>
      <c r="DM16" s="7">
        <f>SUM(CZ16:DB16,DD16,DF16)</f>
        <v>744</v>
      </c>
      <c r="DN16" s="167">
        <v>121740</v>
      </c>
      <c r="DO16" s="9">
        <v>410</v>
      </c>
      <c r="DP16" s="257">
        <v>350</v>
      </c>
      <c r="DQ16" s="36" t="s">
        <v>42</v>
      </c>
      <c r="DR16" s="37">
        <v>5</v>
      </c>
      <c r="DS16" s="9">
        <v>696.08</v>
      </c>
      <c r="DT16" s="287">
        <v>696.08</v>
      </c>
      <c r="DU16" s="9">
        <v>0</v>
      </c>
      <c r="DV16" s="9">
        <v>47.92</v>
      </c>
      <c r="DW16" s="7">
        <f t="shared" ref="DW16:DW17" si="191">(DV16/$DR$4)*100</f>
        <v>6.440860215053763</v>
      </c>
      <c r="DX16" s="9">
        <v>0</v>
      </c>
      <c r="DY16" s="7">
        <f t="shared" ref="DY16:DY17" si="192">(DX16/$DR$4)*100</f>
        <v>0</v>
      </c>
      <c r="DZ16" s="7">
        <v>0</v>
      </c>
      <c r="EA16" s="7">
        <f>(DZ16/$DR$4)*100</f>
        <v>0</v>
      </c>
      <c r="EB16" s="9">
        <v>395.01</v>
      </c>
      <c r="EC16" s="7">
        <f>(DS16/$V$4)*100</f>
        <v>93.55913978494624</v>
      </c>
      <c r="ED16" s="7">
        <f t="shared" ref="ED16:ED17" si="193">((DS16-EB16)/$DR$4)*100</f>
        <v>40.466397849462368</v>
      </c>
      <c r="EE16" s="38">
        <f>IF((AND(DT16=0,DV16=0)),0,(DV16+EB16)/(DT16+DV16)*100)</f>
        <v>59.533602150537632</v>
      </c>
      <c r="EF16" s="298">
        <f>(EH16/($DR$4*EI16))*100</f>
        <v>46.380802517702598</v>
      </c>
      <c r="EG16" s="7">
        <f>SUM(DT16:DV16,DX16,DZ16)</f>
        <v>744</v>
      </c>
      <c r="EH16" s="167">
        <v>141480</v>
      </c>
      <c r="EI16" s="9">
        <v>410</v>
      </c>
      <c r="EJ16" s="257">
        <v>350</v>
      </c>
      <c r="EK16" s="36" t="s">
        <v>42</v>
      </c>
      <c r="EL16" s="37">
        <v>5</v>
      </c>
      <c r="EM16" s="9">
        <v>646.73</v>
      </c>
      <c r="EN16" s="287">
        <v>646.73</v>
      </c>
      <c r="EO16" s="9">
        <v>0</v>
      </c>
      <c r="EP16" s="9">
        <v>0</v>
      </c>
      <c r="EQ16" s="7">
        <f t="shared" ref="EQ16:EQ27" si="194">(EP16/$EL$4)*100</f>
        <v>0</v>
      </c>
      <c r="ER16" s="9">
        <v>25.27</v>
      </c>
      <c r="ES16" s="7">
        <f t="shared" ref="ES16:ES27" si="195">(ER16/$EL$4)*100</f>
        <v>3.760416666666667</v>
      </c>
      <c r="ET16" s="7">
        <v>0</v>
      </c>
      <c r="EU16" s="7">
        <f>(ET16/$EL$4)*100</f>
        <v>0</v>
      </c>
      <c r="EV16" s="9">
        <v>294.86</v>
      </c>
      <c r="EW16" s="7">
        <f>(EM16/$V$4)*100</f>
        <v>86.9260752688172</v>
      </c>
      <c r="EX16" s="7">
        <f t="shared" ref="EX16:EX27" si="196">((EM16-EV16)/$EL$4)*100</f>
        <v>52.361607142857146</v>
      </c>
      <c r="EY16" s="38">
        <f>IF((AND(EN16=0,EP16=0)),0,(EP16+EV16)/(EN16+EP16)*100)</f>
        <v>45.592441977332115</v>
      </c>
      <c r="EZ16" s="298">
        <f>(FB16/($EL$4*FC16))*100</f>
        <v>45.056620209059233</v>
      </c>
      <c r="FA16" s="7">
        <f>SUM(EN16:EP16,ER16,ET16)</f>
        <v>672</v>
      </c>
      <c r="FB16" s="167">
        <v>124140</v>
      </c>
      <c r="FC16" s="9">
        <v>410</v>
      </c>
      <c r="FD16" s="257">
        <v>350</v>
      </c>
      <c r="FE16" s="36" t="s">
        <v>42</v>
      </c>
      <c r="FF16" s="37">
        <v>5</v>
      </c>
      <c r="FG16" s="9">
        <v>0</v>
      </c>
      <c r="FH16" s="287">
        <v>0</v>
      </c>
      <c r="FI16" s="9">
        <v>0</v>
      </c>
      <c r="FJ16" s="9">
        <v>0</v>
      </c>
      <c r="FK16" s="7">
        <f>(FJ16/FF4)*100</f>
        <v>0</v>
      </c>
      <c r="FL16" s="9">
        <v>744</v>
      </c>
      <c r="FM16" s="7">
        <f>(FL16/$FF$4)*100</f>
        <v>100</v>
      </c>
      <c r="FN16" s="7">
        <v>0</v>
      </c>
      <c r="FO16" s="7">
        <f>(FN16/$FF$4)*100</f>
        <v>0</v>
      </c>
      <c r="FP16" s="9">
        <v>0</v>
      </c>
      <c r="FQ16" s="7">
        <f>(FG16/$V$4)*100</f>
        <v>0</v>
      </c>
      <c r="FR16" s="7">
        <f>((FG16-FP16)/$FF$4)*100</f>
        <v>0</v>
      </c>
      <c r="FS16" s="38">
        <f t="shared" ref="FS16:FS32" si="197">IF((AND(FH16=0,FJ16=0)),0,(FJ16+FP16)/(FH16+FJ16)*100)</f>
        <v>0</v>
      </c>
      <c r="FT16" s="298">
        <f>(FV16/($FF$4*FW16))*100</f>
        <v>0</v>
      </c>
      <c r="FU16" s="7">
        <f>SUM(FH16:FJ16,FL16,FN16)</f>
        <v>744</v>
      </c>
      <c r="FV16" s="9">
        <v>0</v>
      </c>
      <c r="FW16" s="9">
        <v>410</v>
      </c>
      <c r="FX16" s="257">
        <v>350</v>
      </c>
      <c r="FY16" s="36" t="s">
        <v>42</v>
      </c>
      <c r="FZ16" s="37">
        <v>5</v>
      </c>
      <c r="GA16" s="9">
        <v>0</v>
      </c>
      <c r="GB16" s="287">
        <v>0</v>
      </c>
      <c r="GC16" s="9">
        <v>0</v>
      </c>
      <c r="GD16" s="9">
        <v>0</v>
      </c>
      <c r="GE16" s="7">
        <f>(GD16/$FZ$4)</f>
        <v>0</v>
      </c>
      <c r="GF16" s="9">
        <v>720</v>
      </c>
      <c r="GG16" s="7">
        <f t="shared" ref="GG16:GG27" si="198">(GF16/$FZ$4)*100</f>
        <v>100</v>
      </c>
      <c r="GH16" s="7">
        <v>0</v>
      </c>
      <c r="GI16" s="7">
        <f>(GH16/$FZ$4)*100</f>
        <v>0</v>
      </c>
      <c r="GJ16" s="9">
        <v>0</v>
      </c>
      <c r="GK16" s="7">
        <f>(GA16/$V$4)*100</f>
        <v>0</v>
      </c>
      <c r="GL16" s="7">
        <f t="shared" ref="GL16:GL27" si="199">((GA16-GJ16)/$FZ$4)*100</f>
        <v>0</v>
      </c>
      <c r="GM16" s="38">
        <f>IF((AND(GB16=0,GD16=0)),0,(GD16+GJ16)/(GB16+GD16)*100)</f>
        <v>0</v>
      </c>
      <c r="GN16" s="298">
        <f>(GP16/($FZ$4*GQ16))*100</f>
        <v>0</v>
      </c>
      <c r="GO16" s="7">
        <f>SUM(GB16:GD16,GF16,GH16)</f>
        <v>720</v>
      </c>
      <c r="GP16" s="9">
        <v>0</v>
      </c>
      <c r="GQ16" s="9">
        <v>410</v>
      </c>
      <c r="GR16" s="257">
        <v>350</v>
      </c>
      <c r="GS16" s="36" t="s">
        <v>42</v>
      </c>
      <c r="GT16" s="37">
        <v>5</v>
      </c>
      <c r="GU16" s="9">
        <v>650.6</v>
      </c>
      <c r="GV16" s="287">
        <v>650.6</v>
      </c>
      <c r="GW16" s="9">
        <v>0</v>
      </c>
      <c r="GX16" s="9">
        <v>74.77</v>
      </c>
      <c r="GY16" s="7">
        <f t="shared" si="81"/>
        <v>10.049731182795698</v>
      </c>
      <c r="GZ16" s="9">
        <v>18.63</v>
      </c>
      <c r="HA16" s="7">
        <f t="shared" si="81"/>
        <v>2.504032258064516</v>
      </c>
      <c r="HB16" s="7">
        <v>0</v>
      </c>
      <c r="HC16" s="7">
        <f>(HB16/$GT$4)*100</f>
        <v>0</v>
      </c>
      <c r="HD16" s="9">
        <v>77.87</v>
      </c>
      <c r="HE16" s="7">
        <f>(GU16/$GT$4)*100</f>
        <v>87.446236559139791</v>
      </c>
      <c r="HF16" s="7">
        <f t="shared" si="83"/>
        <v>76.979838709677423</v>
      </c>
      <c r="HG16" s="7">
        <f t="shared" si="84"/>
        <v>21.043053889739028</v>
      </c>
      <c r="HH16" s="298">
        <f t="shared" si="85"/>
        <v>53.881458169420405</v>
      </c>
      <c r="HI16" s="7">
        <f>SUM(GV16:GX16,GZ16,HB16)</f>
        <v>744</v>
      </c>
      <c r="HJ16" s="167">
        <v>164360</v>
      </c>
      <c r="HK16" s="9">
        <v>410</v>
      </c>
      <c r="HL16" s="257">
        <v>350</v>
      </c>
      <c r="HM16" s="36" t="s">
        <v>42</v>
      </c>
      <c r="HN16" s="37">
        <v>5</v>
      </c>
      <c r="HO16" s="102">
        <v>720</v>
      </c>
      <c r="HP16" s="312">
        <v>720</v>
      </c>
      <c r="HQ16" s="104">
        <v>0</v>
      </c>
      <c r="HR16" s="102">
        <v>0</v>
      </c>
      <c r="HS16" s="7">
        <f>(HR16/$HN$4)*100</f>
        <v>0</v>
      </c>
      <c r="HT16" s="9">
        <v>0</v>
      </c>
      <c r="HU16" s="7">
        <f>(HT16/$HN$4)*100</f>
        <v>0</v>
      </c>
      <c r="HV16" s="9">
        <v>0</v>
      </c>
      <c r="HW16" s="7">
        <f>(HV16/$HN$4)*100</f>
        <v>0</v>
      </c>
      <c r="HX16" s="102">
        <v>173.59</v>
      </c>
      <c r="HY16" s="7">
        <f>(HO16/$HN$4)*100</f>
        <v>100</v>
      </c>
      <c r="HZ16" s="41">
        <f>((HO16-HX16)/$HN$4)*100</f>
        <v>75.890277777777769</v>
      </c>
      <c r="IA16" s="41">
        <f t="shared" ref="IA16:IA17" si="200">IF((AND(HP16=0,HR16=0)),0,(HR16+HX16)/(HP16+HR16)*100)</f>
        <v>24.109722222222224</v>
      </c>
      <c r="IB16" s="298">
        <f>(ID16/($HN$4*IE16))*100</f>
        <v>66.537940379403793</v>
      </c>
      <c r="IC16" s="7">
        <f>SUM(HP16:HR16,HT16,HV16)</f>
        <v>720</v>
      </c>
      <c r="ID16" s="182">
        <v>196420</v>
      </c>
      <c r="IE16" s="9">
        <v>410</v>
      </c>
      <c r="IF16" s="257">
        <v>350</v>
      </c>
      <c r="IG16" s="29">
        <v>350</v>
      </c>
    </row>
    <row r="17" spans="1:241" ht="13.8" hidden="1" x14ac:dyDescent="0.3">
      <c r="A17" s="36" t="s">
        <v>43</v>
      </c>
      <c r="B17" s="37">
        <v>6</v>
      </c>
      <c r="C17" s="9">
        <v>744</v>
      </c>
      <c r="D17" s="287">
        <v>744</v>
      </c>
      <c r="E17" s="9">
        <v>0</v>
      </c>
      <c r="F17" s="9">
        <v>0</v>
      </c>
      <c r="G17" s="256">
        <f t="shared" ref="G17" si="201">(F17/$B$4)</f>
        <v>0</v>
      </c>
      <c r="H17" s="9">
        <v>0</v>
      </c>
      <c r="I17" s="256">
        <f>(H17/$B$4)</f>
        <v>0</v>
      </c>
      <c r="J17" s="7">
        <v>0</v>
      </c>
      <c r="K17" s="256">
        <f>(J17/$B$4)</f>
        <v>0</v>
      </c>
      <c r="L17" s="9">
        <v>66.72</v>
      </c>
      <c r="M17" s="256">
        <f t="shared" ref="M17" si="202">(C17/$B$4)</f>
        <v>1</v>
      </c>
      <c r="N17" s="256">
        <f t="shared" ref="N17" si="203">((C17-L17)/$B$4)</f>
        <v>0.91032258064516125</v>
      </c>
      <c r="O17" s="258">
        <f t="shared" ref="O17" si="204">IF((AND(D17=0,F17=0)),0,(F17+L17)/(D17+F17+L17))</f>
        <v>8.2297217288336291E-2</v>
      </c>
      <c r="P17" s="290">
        <f t="shared" ref="P17" si="205">(R17/($B$4*T17))</f>
        <v>0.81981566820276497</v>
      </c>
      <c r="Q17" s="7">
        <f t="shared" ref="Q17" si="206">SUM(D17:F17,H17,J17)</f>
        <v>744</v>
      </c>
      <c r="R17" s="167">
        <v>213480</v>
      </c>
      <c r="S17" s="9">
        <v>410</v>
      </c>
      <c r="T17" s="257">
        <v>350</v>
      </c>
      <c r="U17" s="36" t="s">
        <v>43</v>
      </c>
      <c r="V17" s="37">
        <v>6</v>
      </c>
      <c r="W17" s="9">
        <f>$V$4-Z17-AB17</f>
        <v>602.33000000000004</v>
      </c>
      <c r="X17" s="287">
        <v>602.33000000000004</v>
      </c>
      <c r="Y17" s="9">
        <v>0</v>
      </c>
      <c r="Z17" s="9">
        <v>141.66999999999999</v>
      </c>
      <c r="AA17" s="256">
        <f>(Z17/$V$4)</f>
        <v>0.19041666666666665</v>
      </c>
      <c r="AB17" s="9">
        <v>0</v>
      </c>
      <c r="AC17" s="256">
        <f t="shared" ref="AC17" si="207">(AB17/$V$4)</f>
        <v>0</v>
      </c>
      <c r="AD17" s="7">
        <v>0</v>
      </c>
      <c r="AE17" s="256">
        <f t="shared" ref="AE17" si="208">(AD17/$V$4)</f>
        <v>0</v>
      </c>
      <c r="AF17" s="9">
        <v>75</v>
      </c>
      <c r="AG17" s="256">
        <f t="shared" si="184"/>
        <v>0.80958333333333343</v>
      </c>
      <c r="AH17" s="256">
        <f t="shared" si="185"/>
        <v>0.70877688172043019</v>
      </c>
      <c r="AI17" s="258">
        <f t="shared" si="186"/>
        <v>0.26455433455433452</v>
      </c>
      <c r="AJ17" s="290">
        <f t="shared" ref="AJ17" si="209">AL17/($V$4*AN17)</f>
        <v>0.6067972350230415</v>
      </c>
      <c r="AK17" s="7">
        <f t="shared" ref="AK17" si="210">SUM(X17:Z17,AB17,AD17)</f>
        <v>744</v>
      </c>
      <c r="AL17" s="167">
        <v>158010</v>
      </c>
      <c r="AM17" s="9">
        <v>410</v>
      </c>
      <c r="AN17" s="257">
        <v>350</v>
      </c>
      <c r="AO17" s="36" t="s">
        <v>43</v>
      </c>
      <c r="AP17" s="37">
        <v>6</v>
      </c>
      <c r="AQ17" s="9">
        <v>720</v>
      </c>
      <c r="AR17" s="287">
        <v>720</v>
      </c>
      <c r="AS17" s="9">
        <v>0</v>
      </c>
      <c r="AT17" s="9">
        <v>0</v>
      </c>
      <c r="AU17" s="256">
        <f t="shared" ref="AU17" si="211">(AT17/$AP$4)</f>
        <v>0</v>
      </c>
      <c r="AV17" s="9">
        <v>0</v>
      </c>
      <c r="AW17" s="256">
        <f t="shared" ref="AW17" si="212">(AV17/$AP$4)</f>
        <v>0</v>
      </c>
      <c r="AX17" s="7">
        <v>0</v>
      </c>
      <c r="AY17" s="256">
        <f t="shared" ref="AY17" si="213">(AX17/$AP$4)</f>
        <v>0</v>
      </c>
      <c r="AZ17" s="9">
        <v>69.22</v>
      </c>
      <c r="BA17" s="256">
        <f t="shared" ref="BA17" si="214">(AQ17/$AP$4)</f>
        <v>1</v>
      </c>
      <c r="BB17" s="256">
        <f t="shared" ref="BB17" si="215">((AQ17-AZ17)/$AP$4)</f>
        <v>0.90386111111111112</v>
      </c>
      <c r="BC17" s="258">
        <f t="shared" ref="BC17" si="216">IF((AND(AR17=0,AT17=0)),0,(AT17+AZ17)/(AR17+AT17+AZ17))</f>
        <v>8.7706849801069409E-2</v>
      </c>
      <c r="BD17" s="290">
        <f t="shared" ref="BD17" si="217">(BF17/($AP$4*BH17))</f>
        <v>0.80174603174603176</v>
      </c>
      <c r="BE17" s="7">
        <f t="shared" ref="BE17" si="218">SUM(AR17:AT17,AV17,AX17)</f>
        <v>720</v>
      </c>
      <c r="BF17" s="167">
        <v>202040</v>
      </c>
      <c r="BG17" s="9">
        <v>410</v>
      </c>
      <c r="BH17" s="257">
        <v>350</v>
      </c>
      <c r="BI17" s="36" t="s">
        <v>43</v>
      </c>
      <c r="BJ17" s="37">
        <v>6</v>
      </c>
      <c r="BK17" s="9">
        <v>744</v>
      </c>
      <c r="BL17" s="287">
        <v>744</v>
      </c>
      <c r="BM17" s="9">
        <v>0</v>
      </c>
      <c r="BN17" s="9">
        <v>0</v>
      </c>
      <c r="BO17" s="274">
        <f t="shared" si="187"/>
        <v>0</v>
      </c>
      <c r="BP17" s="9">
        <v>0</v>
      </c>
      <c r="BQ17" s="274">
        <f t="shared" si="188"/>
        <v>0</v>
      </c>
      <c r="BR17" s="7">
        <v>0</v>
      </c>
      <c r="BS17" s="274">
        <f t="shared" si="189"/>
        <v>0</v>
      </c>
      <c r="BT17" s="9">
        <v>77</v>
      </c>
      <c r="BU17" s="256">
        <f t="shared" ref="BU17" si="219">(BK17/$BJ$4)</f>
        <v>1</v>
      </c>
      <c r="BV17" s="256">
        <f t="shared" ref="BV17" si="220">((BK17-BT17)/$BJ$4)</f>
        <v>0.896505376344086</v>
      </c>
      <c r="BW17" s="258">
        <f t="shared" ref="BW17" si="221">IF((AND(BL17=0,BN17=0)),0,(BN17+BT17)/(BL17+BN17+BT17))</f>
        <v>9.3788063337393424E-2</v>
      </c>
      <c r="BX17" s="290">
        <f t="shared" si="190"/>
        <v>0.82081413210445464</v>
      </c>
      <c r="BY17" s="7">
        <f t="shared" ref="BY17" si="222">SUM(BL17:BN17,BP17,BR17)</f>
        <v>744</v>
      </c>
      <c r="BZ17" s="167">
        <v>213740</v>
      </c>
      <c r="CA17" s="9">
        <v>410</v>
      </c>
      <c r="CB17" s="257">
        <v>350</v>
      </c>
      <c r="CC17" s="36" t="s">
        <v>43</v>
      </c>
      <c r="CD17" s="37">
        <v>6</v>
      </c>
      <c r="CE17" s="9">
        <v>720</v>
      </c>
      <c r="CF17" s="287">
        <v>720</v>
      </c>
      <c r="CG17" s="9">
        <v>0</v>
      </c>
      <c r="CH17" s="9">
        <v>0</v>
      </c>
      <c r="CI17" s="274">
        <f t="shared" ref="CI17" si="223">(CH17/$CD$4)</f>
        <v>0</v>
      </c>
      <c r="CJ17" s="9">
        <v>0</v>
      </c>
      <c r="CK17" s="274">
        <f t="shared" ref="CK17" si="224">(CJ17/$CD$4)</f>
        <v>0</v>
      </c>
      <c r="CL17" s="7">
        <v>0</v>
      </c>
      <c r="CM17" s="274">
        <f t="shared" ref="CM17" si="225">(CL17/$CD$4)</f>
        <v>0</v>
      </c>
      <c r="CN17" s="9">
        <v>116</v>
      </c>
      <c r="CO17" s="274">
        <f t="shared" ref="CO17" si="226">(CE17/$CD$4)</f>
        <v>1</v>
      </c>
      <c r="CP17" s="274">
        <f t="shared" ref="CP17" si="227">((CE17-CN17)/$CD$4)</f>
        <v>0.83888888888888891</v>
      </c>
      <c r="CQ17" s="275">
        <f t="shared" ref="CQ17" si="228">IF((AND(CF17=0,CH17=0)),0,(CH17+CN17)/(CF17+CH17+CN17))</f>
        <v>0.13875598086124402</v>
      </c>
      <c r="CR17" s="290">
        <f t="shared" ref="CR17" si="229">(CT17/($CD$4*CV17))</f>
        <v>0.741468253968254</v>
      </c>
      <c r="CS17" s="7">
        <f t="shared" ref="CS17" si="230">SUM(CF17:CH17,CJ17,CL17)</f>
        <v>720</v>
      </c>
      <c r="CT17" s="167">
        <v>186850</v>
      </c>
      <c r="CU17" s="9">
        <v>410</v>
      </c>
      <c r="CV17" s="257">
        <v>350</v>
      </c>
      <c r="CW17" s="36" t="s">
        <v>43</v>
      </c>
      <c r="CX17" s="37">
        <v>6</v>
      </c>
      <c r="CY17" s="9">
        <v>705.51</v>
      </c>
      <c r="CZ17" s="287">
        <v>705.51</v>
      </c>
      <c r="DA17" s="9">
        <v>0</v>
      </c>
      <c r="DB17" s="9">
        <v>38.49</v>
      </c>
      <c r="DC17" s="274">
        <f t="shared" ref="DC17" si="231">(DB17/$CX$4)</f>
        <v>5.1733870967741936E-2</v>
      </c>
      <c r="DD17" s="9">
        <v>0</v>
      </c>
      <c r="DE17" s="274">
        <f t="shared" ref="DE17" si="232">(DD17/$CX$4)</f>
        <v>0</v>
      </c>
      <c r="DF17" s="7">
        <v>0</v>
      </c>
      <c r="DG17" s="274">
        <f t="shared" ref="DG17" si="233">(DF17/$CX$4)</f>
        <v>0</v>
      </c>
      <c r="DH17" s="9">
        <v>69.61</v>
      </c>
      <c r="DI17" s="274">
        <f t="shared" ref="DI17" si="234">(CY17/$V$4)</f>
        <v>0.94826612903225804</v>
      </c>
      <c r="DJ17" s="274">
        <f t="shared" ref="DJ17" si="235">((CY17-DH17)/$CX$4)</f>
        <v>0.85470430107526874</v>
      </c>
      <c r="DK17" s="275">
        <f t="shared" ref="DK17" si="236">IF((AND(CZ17=0,DB17=0)),0,(DB17+DH17)/(CZ17+DB17+DH17))</f>
        <v>0.13286464030678088</v>
      </c>
      <c r="DL17" s="290">
        <f t="shared" ref="DL17" si="237">(DN17/($CX$4*DP17))</f>
        <v>0.72261904761904761</v>
      </c>
      <c r="DM17" s="7">
        <f t="shared" ref="DM17" si="238">SUM(CZ17:DB17,DD17,DF17)</f>
        <v>744</v>
      </c>
      <c r="DN17" s="167">
        <v>188170</v>
      </c>
      <c r="DO17" s="9">
        <v>410</v>
      </c>
      <c r="DP17" s="257">
        <v>350</v>
      </c>
      <c r="DQ17" s="36" t="s">
        <v>43</v>
      </c>
      <c r="DR17" s="37">
        <v>6</v>
      </c>
      <c r="DS17" s="9">
        <v>720.37</v>
      </c>
      <c r="DT17" s="287">
        <v>720.37</v>
      </c>
      <c r="DU17" s="9">
        <v>0</v>
      </c>
      <c r="DV17" s="9">
        <v>23.63</v>
      </c>
      <c r="DW17" s="7">
        <f t="shared" si="191"/>
        <v>3.1760752688172045</v>
      </c>
      <c r="DX17" s="9">
        <v>0</v>
      </c>
      <c r="DY17" s="7">
        <f t="shared" si="192"/>
        <v>0</v>
      </c>
      <c r="DZ17" s="7">
        <v>0</v>
      </c>
      <c r="EA17" s="7">
        <f>(DZ17/$DR$4)*100</f>
        <v>0</v>
      </c>
      <c r="EB17" s="9">
        <v>633.78</v>
      </c>
      <c r="EC17" s="7">
        <f>(DS17/$V$4)*100</f>
        <v>96.8239247311828</v>
      </c>
      <c r="ED17" s="7">
        <f t="shared" si="193"/>
        <v>11.638440860215058</v>
      </c>
      <c r="EE17" s="38">
        <f t="shared" ref="EE17" si="239">IF((AND(DT17=0,DV17=0)),0,(DV17+EB17)/(DT17+DV17)*100)</f>
        <v>88.361559139784944</v>
      </c>
      <c r="EF17" s="298">
        <f t="shared" ref="EF17" si="240">(EH17/($DR$4*EI17))*100</f>
        <v>63.014686598478889</v>
      </c>
      <c r="EG17" s="7">
        <f t="shared" ref="EG17" si="241">SUM(DT17:DV17,DX17,DZ17)</f>
        <v>744</v>
      </c>
      <c r="EH17" s="167">
        <v>192220</v>
      </c>
      <c r="EI17" s="9">
        <v>410</v>
      </c>
      <c r="EJ17" s="257">
        <v>350</v>
      </c>
      <c r="EK17" s="36" t="s">
        <v>43</v>
      </c>
      <c r="EL17" s="37">
        <v>6</v>
      </c>
      <c r="EM17" s="9">
        <v>664.83</v>
      </c>
      <c r="EN17" s="287">
        <v>664.83</v>
      </c>
      <c r="EO17" s="9">
        <v>0</v>
      </c>
      <c r="EP17" s="9">
        <v>7.17</v>
      </c>
      <c r="EQ17" s="7">
        <f t="shared" si="194"/>
        <v>1.0669642857142856</v>
      </c>
      <c r="ER17" s="9">
        <v>0</v>
      </c>
      <c r="ES17" s="7">
        <f t="shared" si="195"/>
        <v>0</v>
      </c>
      <c r="ET17" s="7">
        <v>0</v>
      </c>
      <c r="EU17" s="7">
        <f>(ET17/$EL$4)*100</f>
        <v>0</v>
      </c>
      <c r="EV17" s="9">
        <v>64.849999999999994</v>
      </c>
      <c r="EW17" s="7">
        <f>(EM17/$V$4)*100</f>
        <v>89.35887096774195</v>
      </c>
      <c r="EX17" s="7">
        <f t="shared" si="196"/>
        <v>89.282738095238102</v>
      </c>
      <c r="EY17" s="38">
        <f t="shared" ref="EY17" si="242">IF((AND(EN17=0,EP17=0)),0,(EP17+EV17)/(EN17+EP17)*100)</f>
        <v>10.717261904761905</v>
      </c>
      <c r="EZ17" s="298">
        <f t="shared" ref="EZ17" si="243">(FB17/($EL$4*FC17))*100</f>
        <v>63.806620209059226</v>
      </c>
      <c r="FA17" s="7">
        <f t="shared" ref="FA17" si="244">SUM(EN17:EP17,ER17,ET17)</f>
        <v>672</v>
      </c>
      <c r="FB17" s="167">
        <v>175800</v>
      </c>
      <c r="FC17" s="9">
        <v>410</v>
      </c>
      <c r="FD17" s="257">
        <v>350</v>
      </c>
      <c r="FE17" s="36" t="s">
        <v>43</v>
      </c>
      <c r="FF17" s="37">
        <v>6</v>
      </c>
      <c r="FG17" s="9">
        <v>744</v>
      </c>
      <c r="FH17" s="287">
        <v>744</v>
      </c>
      <c r="FI17" s="9">
        <v>0</v>
      </c>
      <c r="FJ17" s="9">
        <v>0</v>
      </c>
      <c r="FK17" s="7">
        <f>(FJ17/FF4)*100</f>
        <v>0</v>
      </c>
      <c r="FL17" s="9">
        <v>0</v>
      </c>
      <c r="FM17" s="7">
        <f t="shared" ref="FM17" si="245">(FL17/$FF$4)*100</f>
        <v>0</v>
      </c>
      <c r="FN17" s="7">
        <v>0</v>
      </c>
      <c r="FO17" s="7">
        <f t="shared" ref="FO17" si="246">(FN17/$FF$4)*100</f>
        <v>0</v>
      </c>
      <c r="FP17" s="9">
        <v>98.46</v>
      </c>
      <c r="FQ17" s="7">
        <f>(FG17/$V$4)*100</f>
        <v>100</v>
      </c>
      <c r="FR17" s="7">
        <f t="shared" ref="FR17" si="247">((FG17-FP17)/$FF$4)*100</f>
        <v>86.76612903225805</v>
      </c>
      <c r="FS17" s="38">
        <f t="shared" si="197"/>
        <v>13.233870967741934</v>
      </c>
      <c r="FT17" s="298">
        <f t="shared" ref="FT17" si="248">(FV17/($FF$4*FW17))*100</f>
        <v>66.204432205612378</v>
      </c>
      <c r="FU17" s="7">
        <f t="shared" ref="FU17" si="249">SUM(FH17:FJ17,FL17,FN17)</f>
        <v>744</v>
      </c>
      <c r="FV17" s="167">
        <v>201950</v>
      </c>
      <c r="FW17" s="9">
        <v>410</v>
      </c>
      <c r="FX17" s="257">
        <v>350</v>
      </c>
      <c r="FY17" s="36" t="s">
        <v>43</v>
      </c>
      <c r="FZ17" s="37">
        <v>6</v>
      </c>
      <c r="GA17" s="9">
        <v>691.77</v>
      </c>
      <c r="GB17" s="287">
        <v>691.77</v>
      </c>
      <c r="GC17" s="9">
        <v>0</v>
      </c>
      <c r="GD17" s="9">
        <v>28.23</v>
      </c>
      <c r="GE17" s="7">
        <f>(GD17/$FZ$4)</f>
        <v>3.9208333333333331E-2</v>
      </c>
      <c r="GF17" s="9">
        <v>0</v>
      </c>
      <c r="GG17" s="7">
        <f t="shared" si="198"/>
        <v>0</v>
      </c>
      <c r="GH17" s="7">
        <v>0</v>
      </c>
      <c r="GI17" s="7">
        <f t="shared" ref="GI17" si="250">(GH17/$FZ$4)*100</f>
        <v>0</v>
      </c>
      <c r="GJ17" s="9">
        <v>101.23</v>
      </c>
      <c r="GK17" s="7">
        <f>(GA17/$V$4)*100</f>
        <v>92.979838709677423</v>
      </c>
      <c r="GL17" s="7">
        <f t="shared" si="199"/>
        <v>82.019444444444446</v>
      </c>
      <c r="GM17" s="38">
        <f t="shared" ref="GM17" si="251">IF((AND(GB17=0,GD17=0)),0,(GD17+GJ17)/(GB17+GD17)*100)</f>
        <v>17.980555555555558</v>
      </c>
      <c r="GN17" s="298">
        <f>(GP17/($FZ$4*GQ17))*100</f>
        <v>64.668021680216796</v>
      </c>
      <c r="GO17" s="7">
        <f t="shared" ref="GO17" si="252">SUM(GB17:GD17,GF17,GH17)</f>
        <v>720</v>
      </c>
      <c r="GP17" s="167">
        <v>190900</v>
      </c>
      <c r="GQ17" s="9">
        <v>410</v>
      </c>
      <c r="GR17" s="257">
        <v>350</v>
      </c>
      <c r="GS17" s="36" t="s">
        <v>43</v>
      </c>
      <c r="GT17" s="37">
        <v>6</v>
      </c>
      <c r="GU17" s="37">
        <v>744</v>
      </c>
      <c r="GV17" s="303">
        <v>744</v>
      </c>
      <c r="GW17" s="37">
        <v>0</v>
      </c>
      <c r="GX17" s="37">
        <v>0</v>
      </c>
      <c r="GY17" s="9">
        <f t="shared" si="81"/>
        <v>0</v>
      </c>
      <c r="GZ17" s="37">
        <v>0</v>
      </c>
      <c r="HA17" s="9">
        <f t="shared" si="81"/>
        <v>0</v>
      </c>
      <c r="HB17" s="9">
        <v>0</v>
      </c>
      <c r="HC17" s="7">
        <f t="shared" si="81"/>
        <v>0</v>
      </c>
      <c r="HD17" s="37">
        <v>108.88</v>
      </c>
      <c r="HE17" s="7">
        <f>(GU17/$GT$4)*100</f>
        <v>100</v>
      </c>
      <c r="HF17" s="7">
        <f t="shared" si="83"/>
        <v>85.365591397849457</v>
      </c>
      <c r="HG17" s="7">
        <f t="shared" si="84"/>
        <v>14.634408602150536</v>
      </c>
      <c r="HH17" s="298">
        <f t="shared" si="85"/>
        <v>68.197613427747186</v>
      </c>
      <c r="HI17" s="7">
        <f t="shared" ref="HI17" si="253">SUM(GV17:GX17,GZ17,HB17)</f>
        <v>744</v>
      </c>
      <c r="HJ17" s="183">
        <v>208030</v>
      </c>
      <c r="HK17" s="9">
        <v>410</v>
      </c>
      <c r="HL17" s="257">
        <v>350</v>
      </c>
      <c r="HM17" s="36" t="s">
        <v>43</v>
      </c>
      <c r="HN17" s="37">
        <v>6</v>
      </c>
      <c r="HO17" s="102">
        <v>700.27</v>
      </c>
      <c r="HP17" s="312">
        <v>700.27</v>
      </c>
      <c r="HQ17" s="104">
        <v>0</v>
      </c>
      <c r="HR17" s="102">
        <v>19.73</v>
      </c>
      <c r="HS17" s="7">
        <f t="shared" ref="HS17" si="254">(HR17/$HN$4)*100</f>
        <v>2.740277777777778</v>
      </c>
      <c r="HT17" s="9">
        <v>0</v>
      </c>
      <c r="HU17" s="7">
        <f t="shared" ref="HU17" si="255">(HT17/$HN$4)*100</f>
        <v>0</v>
      </c>
      <c r="HV17" s="9">
        <v>0</v>
      </c>
      <c r="HW17" s="7">
        <f t="shared" ref="HW17" si="256">(HV17/$HN$4)*100</f>
        <v>0</v>
      </c>
      <c r="HX17" s="102">
        <v>230.86</v>
      </c>
      <c r="HY17" s="7">
        <f>(HO17/$HN$4)*100</f>
        <v>97.259722222222223</v>
      </c>
      <c r="HZ17" s="41">
        <f>((HO17-HX17)/$HN$4)*100</f>
        <v>65.195833333333326</v>
      </c>
      <c r="IA17" s="7">
        <f t="shared" si="200"/>
        <v>34.804166666666667</v>
      </c>
      <c r="IB17" s="298">
        <f>(ID17/($HN$4*IE17))*100</f>
        <v>58.272357723577237</v>
      </c>
      <c r="IC17" s="7">
        <f t="shared" ref="IC17" si="257">SUM(HP17:HR17,HT17,HV17)</f>
        <v>720</v>
      </c>
      <c r="ID17" s="182">
        <v>172020</v>
      </c>
      <c r="IE17" s="9">
        <v>410</v>
      </c>
      <c r="IF17" s="257">
        <v>350</v>
      </c>
      <c r="IG17" s="29">
        <v>350</v>
      </c>
    </row>
    <row r="18" spans="1:241" ht="13.8" hidden="1" x14ac:dyDescent="0.3">
      <c r="A18" s="36"/>
      <c r="B18" s="74" t="s">
        <v>39</v>
      </c>
      <c r="C18" s="49">
        <f>SUM(C16:C17)</f>
        <v>1286.5999999999999</v>
      </c>
      <c r="D18" s="297">
        <f t="shared" ref="D18" si="258">SUM(D16:D17)</f>
        <v>1286.5999999999999</v>
      </c>
      <c r="E18" s="45">
        <f>SUM(E16:E17)</f>
        <v>0</v>
      </c>
      <c r="F18" s="49">
        <f t="shared" ref="F18" si="259">SUM(F16:F17)</f>
        <v>192.87</v>
      </c>
      <c r="G18" s="160">
        <f>(G16*S16+G17*S17)/S18</f>
        <v>0.12961693548387096</v>
      </c>
      <c r="H18" s="49">
        <f t="shared" ref="H18:L18" si="260">SUM(H16:H17)</f>
        <v>8.5299999999999994</v>
      </c>
      <c r="I18" s="266">
        <f>(I16*T16+I17*T17)/T18</f>
        <v>5.7325268817204284E-3</v>
      </c>
      <c r="J18" s="46">
        <f>SUM(J16:J17)</f>
        <v>0</v>
      </c>
      <c r="K18" s="266">
        <f>(K16*T16+K17*T17)/T18</f>
        <v>0</v>
      </c>
      <c r="L18" s="49">
        <f t="shared" si="260"/>
        <v>188.51</v>
      </c>
      <c r="M18" s="266">
        <f>(M16*T16+M17*T17)/T18</f>
        <v>0.86465053763440858</v>
      </c>
      <c r="N18" s="270">
        <f>(N16*T16+N17*T17)/T18</f>
        <v>0.73796370967741931</v>
      </c>
      <c r="O18" s="270">
        <f>(O16*T16+O17*T17)/T18</f>
        <v>0.22467519334425917</v>
      </c>
      <c r="P18" s="291">
        <f>(P16*T16+P17*T17)/T18</f>
        <v>0.68218125960061438</v>
      </c>
      <c r="Q18" s="50">
        <f>SUM(Q16:Q17)</f>
        <v>1488</v>
      </c>
      <c r="R18" s="169">
        <f>SUM(R16:R17)</f>
        <v>355280</v>
      </c>
      <c r="S18" s="51">
        <f>SUM(S16:S17)</f>
        <v>820</v>
      </c>
      <c r="T18" s="259">
        <f>SUM(T16:T17)</f>
        <v>700</v>
      </c>
      <c r="U18" s="36"/>
      <c r="V18" s="74" t="s">
        <v>39</v>
      </c>
      <c r="W18" s="49">
        <f>SUM(W16:W17)</f>
        <v>1255.1600000000001</v>
      </c>
      <c r="X18" s="297">
        <f t="shared" ref="X18:Z18" si="261">SUM(X16:X17)</f>
        <v>1255.1600000000001</v>
      </c>
      <c r="Y18" s="49">
        <f>SUM(Y16:Y17)</f>
        <v>0</v>
      </c>
      <c r="Z18" s="49">
        <f t="shared" si="261"/>
        <v>232.83999999999997</v>
      </c>
      <c r="AA18" s="266">
        <f>(AA16*AN16+AA17*AN17)/AN18</f>
        <v>0.1564784946236559</v>
      </c>
      <c r="AB18" s="49">
        <f t="shared" ref="AB18:AF18" si="262">SUM(AB16:AB17)</f>
        <v>0</v>
      </c>
      <c r="AC18" s="268">
        <f>(AC16*AN16+AC17*AN17)/AN18</f>
        <v>0</v>
      </c>
      <c r="AD18" s="50">
        <f>SUM(AD16:AD17)</f>
        <v>0</v>
      </c>
      <c r="AE18" s="266">
        <f>(AE16*AN16+AE17*AN17)/AN18</f>
        <v>0</v>
      </c>
      <c r="AF18" s="49">
        <f t="shared" si="262"/>
        <v>236</v>
      </c>
      <c r="AG18" s="266">
        <f>(AG16*AN16+AG17*AN17)/AN18</f>
        <v>0.84352150537634418</v>
      </c>
      <c r="AH18" s="270">
        <f>(AH16*AN16+AH17*AN17)/AN18</f>
        <v>0.6849193548387098</v>
      </c>
      <c r="AI18" s="270">
        <f>(AI16*AN16+AI17*AN17)/AN18</f>
        <v>0.27159760926611753</v>
      </c>
      <c r="AJ18" s="291">
        <f>(AJ16*AN16+AJ17*AN17)/AN18</f>
        <v>0.62058371735791085</v>
      </c>
      <c r="AK18" s="50">
        <f>SUM(AK16:AK17)</f>
        <v>1488</v>
      </c>
      <c r="AL18" s="53">
        <f>SUM(AL16:AL17)</f>
        <v>323200</v>
      </c>
      <c r="AM18" s="51">
        <f>SUM(AM16:AM17)</f>
        <v>820</v>
      </c>
      <c r="AN18" s="259">
        <f>SUM(AN16:AN17)</f>
        <v>700</v>
      </c>
      <c r="AO18" s="36"/>
      <c r="AP18" s="74" t="s">
        <v>39</v>
      </c>
      <c r="AQ18" s="49">
        <f>SUM(AQ16:AQ17)</f>
        <v>1440</v>
      </c>
      <c r="AR18" s="297">
        <f t="shared" ref="AR18:AT18" si="263">SUM(AR16:AR17)</f>
        <v>1440</v>
      </c>
      <c r="AS18" s="49">
        <f>SUM(AS16:AS17)</f>
        <v>0</v>
      </c>
      <c r="AT18" s="49">
        <f t="shared" si="263"/>
        <v>0</v>
      </c>
      <c r="AU18" s="266">
        <f>(AU16*BH16+AU17*BH17)/BH18</f>
        <v>0</v>
      </c>
      <c r="AV18" s="49">
        <f t="shared" ref="AV18:AZ18" si="264">SUM(AV16:AV17)</f>
        <v>0</v>
      </c>
      <c r="AW18" s="266">
        <f>(AW16*BH16+AW17*BH17)/BH18</f>
        <v>0</v>
      </c>
      <c r="AX18" s="50">
        <f>SUM(AX16:AX17)</f>
        <v>0</v>
      </c>
      <c r="AY18" s="266">
        <f>(AY16*BH16+AY17*BH17)/BH18</f>
        <v>0</v>
      </c>
      <c r="AZ18" s="49">
        <f t="shared" si="264"/>
        <v>289.47000000000003</v>
      </c>
      <c r="BA18" s="266">
        <f>(BA16*BH16+BA17*BH17)/BH18</f>
        <v>1</v>
      </c>
      <c r="BB18" s="270">
        <f>(BB16*BH16+BB17*BH17)/BH18</f>
        <v>0.7989791666666668</v>
      </c>
      <c r="BC18" s="270">
        <f>(BC16*BH16+BC17*BH17)/BH18</f>
        <v>0.16097653045756741</v>
      </c>
      <c r="BD18" s="291">
        <f>(BD16*BH16+BD17*BH17)/BH18</f>
        <v>0.76779761904761912</v>
      </c>
      <c r="BE18" s="50">
        <f>SUM(BE16:BE17)</f>
        <v>1440</v>
      </c>
      <c r="BF18" s="169">
        <f>SUM(BF16:BF17)</f>
        <v>386970</v>
      </c>
      <c r="BG18" s="51">
        <f>SUM(BG16:BG17)</f>
        <v>820</v>
      </c>
      <c r="BH18" s="259">
        <f>SUM(BH16:BH17)</f>
        <v>700</v>
      </c>
      <c r="BI18" s="36"/>
      <c r="BJ18" s="74" t="s">
        <v>39</v>
      </c>
      <c r="BK18" s="49">
        <f>SUM(BK16:BK17)</f>
        <v>1394.33</v>
      </c>
      <c r="BL18" s="297">
        <f t="shared" ref="BL18:BN18" si="265">SUM(BL16:BL17)</f>
        <v>1394.33</v>
      </c>
      <c r="BM18" s="49">
        <f>SUM(BM16:BM17)</f>
        <v>0</v>
      </c>
      <c r="BN18" s="49">
        <f t="shared" si="265"/>
        <v>93.67</v>
      </c>
      <c r="BO18" s="266">
        <f>(BO16*CB16+BO17*CB17)/CB18</f>
        <v>6.2950268817204308E-2</v>
      </c>
      <c r="BP18" s="49">
        <f t="shared" ref="BP18:BT18" si="266">SUM(BP16:BP17)</f>
        <v>0</v>
      </c>
      <c r="BQ18" s="267">
        <f>(BQ16*CB16+BQ17*CB17)/CB18</f>
        <v>0</v>
      </c>
      <c r="BR18" s="50">
        <f>SUM(BR16:BR17)</f>
        <v>0</v>
      </c>
      <c r="BS18" s="266">
        <f>(BS16*CB16+BS17*CB17)/CB18</f>
        <v>0</v>
      </c>
      <c r="BT18" s="49">
        <f t="shared" si="266"/>
        <v>333</v>
      </c>
      <c r="BU18" s="266">
        <f>(BU16*CB16+BU17*CB17)/CB18</f>
        <v>0.93704973118279566</v>
      </c>
      <c r="BV18" s="270">
        <f>(BV16*CB16+BV17*CB17)/CB18</f>
        <v>0.71325940860215054</v>
      </c>
      <c r="BW18" s="270">
        <f>(BW16*CB16+BW17*CB17)/CB18</f>
        <v>0.22172903166869673</v>
      </c>
      <c r="BX18" s="291">
        <f>(BX16*CB16+BX17*CB17)/CB18</f>
        <v>0.70145929339477719</v>
      </c>
      <c r="BY18" s="50">
        <f>SUM(BY16:BY17)</f>
        <v>1488</v>
      </c>
      <c r="BZ18" s="169">
        <f>SUM(BZ16:BZ17)</f>
        <v>365320</v>
      </c>
      <c r="CA18" s="51">
        <f>SUM(CA16:CA17)</f>
        <v>820</v>
      </c>
      <c r="CB18" s="259">
        <f>SUM(CB16:CB17)</f>
        <v>700</v>
      </c>
      <c r="CC18" s="36"/>
      <c r="CD18" s="74" t="s">
        <v>39</v>
      </c>
      <c r="CE18" s="49">
        <f>SUM(CE16:CE17)</f>
        <v>1440</v>
      </c>
      <c r="CF18" s="297">
        <f t="shared" ref="CF18:CH18" si="267">SUM(CF16:CF17)</f>
        <v>1440</v>
      </c>
      <c r="CG18" s="49">
        <f>SUM(CG16:CG17)</f>
        <v>0</v>
      </c>
      <c r="CH18" s="49">
        <f t="shared" si="267"/>
        <v>0</v>
      </c>
      <c r="CI18" s="266">
        <f>(CI16*CV16+CI17*CV17)/CV18</f>
        <v>0</v>
      </c>
      <c r="CJ18" s="49">
        <f t="shared" ref="CJ18:CN18" si="268">SUM(CJ16:CJ17)</f>
        <v>0</v>
      </c>
      <c r="CK18" s="267">
        <f>(CK16*CV16+CK17*CV17)/CV18</f>
        <v>0</v>
      </c>
      <c r="CL18" s="50">
        <f>SUM(CL16:CL17)</f>
        <v>0</v>
      </c>
      <c r="CM18" s="266">
        <f>(CM16*CV16+CM17*CV17)/CV18</f>
        <v>0</v>
      </c>
      <c r="CN18" s="49">
        <f t="shared" si="268"/>
        <v>377</v>
      </c>
      <c r="CO18" s="266">
        <f>(CO16*CV16+CO17*CV17)/CV18</f>
        <v>1</v>
      </c>
      <c r="CP18" s="270">
        <f>(CP16*CV16+CP17*CV17)/CV18</f>
        <v>0.73819444444444438</v>
      </c>
      <c r="CQ18" s="270">
        <f>(CQ16*CV16+CQ17*CV17)/CV18</f>
        <v>0.20240551336640181</v>
      </c>
      <c r="CR18" s="291">
        <f>(CR16*CV16+CR17*CV17)/CV18</f>
        <v>0.69531746031746045</v>
      </c>
      <c r="CS18" s="50">
        <f>SUM(CS16:CS17)</f>
        <v>1440</v>
      </c>
      <c r="CT18" s="169">
        <f>SUM(CT16:CT17)</f>
        <v>350440</v>
      </c>
      <c r="CU18" s="51">
        <f>SUM(CU16:CU17)</f>
        <v>820</v>
      </c>
      <c r="CV18" s="259">
        <f>SUM(CV16:CV17)</f>
        <v>700</v>
      </c>
      <c r="CW18" s="36"/>
      <c r="CX18" s="74" t="s">
        <v>39</v>
      </c>
      <c r="CY18" s="49">
        <f>SUM(CY16:CY17)</f>
        <v>1343.4099999999999</v>
      </c>
      <c r="CZ18" s="297">
        <f t="shared" ref="CZ18:DB18" si="269">SUM(CZ16:CZ17)</f>
        <v>1343.4099999999999</v>
      </c>
      <c r="DA18" s="49">
        <f>SUM(DA16:DA17)</f>
        <v>0</v>
      </c>
      <c r="DB18" s="49">
        <f t="shared" si="269"/>
        <v>144.59</v>
      </c>
      <c r="DC18" s="266">
        <f>(DC16*DP16+DC17*DP17)/DP18</f>
        <v>9.717069892473118E-2</v>
      </c>
      <c r="DD18" s="49">
        <f t="shared" ref="DD18:DH18" si="270">SUM(DD16:DD17)</f>
        <v>0</v>
      </c>
      <c r="DE18" s="267">
        <f>(DE16*DP16+DE17*DP17)/DP18</f>
        <v>0</v>
      </c>
      <c r="DF18" s="50">
        <f>SUM(DF16:DF17)</f>
        <v>0</v>
      </c>
      <c r="DG18" s="266">
        <f>(DG16*DP16+DG17*DP17)/DP18</f>
        <v>0</v>
      </c>
      <c r="DH18" s="49">
        <f t="shared" si="270"/>
        <v>393.26</v>
      </c>
      <c r="DI18" s="266">
        <f>(DI16*DP16+DI17*DP17)/DP18</f>
        <v>0.90282930107526871</v>
      </c>
      <c r="DJ18" s="270">
        <f>(DJ16*DP16+DJ17*DP17)/DP18</f>
        <v>0.63854166666666656</v>
      </c>
      <c r="DK18" s="270">
        <f>(DK16*DP16+DK17*DP17)/DP18</f>
        <v>0.26769209629725782</v>
      </c>
      <c r="DL18" s="291">
        <f>(DL16*DP16+DL17*DP17)/DP18</f>
        <v>0.59506528417818738</v>
      </c>
      <c r="DM18" s="50">
        <f>SUM(DM16:DM17)</f>
        <v>1488</v>
      </c>
      <c r="DN18" s="169">
        <f>SUM(DN16:DN17)</f>
        <v>309910</v>
      </c>
      <c r="DO18" s="51">
        <f>SUM(DO16:DO17)</f>
        <v>820</v>
      </c>
      <c r="DP18" s="259">
        <f>SUM(DP16:DP17)</f>
        <v>700</v>
      </c>
      <c r="DQ18" s="36"/>
      <c r="DR18" s="74" t="s">
        <v>39</v>
      </c>
      <c r="DS18" s="49">
        <f t="shared" ref="DS18:DT18" si="271">SUM(DS16:DS17)</f>
        <v>1416.45</v>
      </c>
      <c r="DT18" s="297">
        <f t="shared" si="271"/>
        <v>1416.45</v>
      </c>
      <c r="DU18" s="49">
        <f>SUM(DU16:DU17)</f>
        <v>0</v>
      </c>
      <c r="DV18" s="49">
        <f t="shared" ref="DV18" si="272">SUM(DV16:DV17)</f>
        <v>71.55</v>
      </c>
      <c r="DW18" s="50">
        <f>(DW16*EI16+DW17*EI17)/EI18</f>
        <v>4.808467741935484</v>
      </c>
      <c r="DX18" s="49">
        <f t="shared" ref="DX18:EB18" si="273">SUM(DX16:DX17)</f>
        <v>0</v>
      </c>
      <c r="DY18" s="50">
        <f>(DY16*EI16+DY17*EI17)/EI18</f>
        <v>0</v>
      </c>
      <c r="DZ18" s="50">
        <f>SUM(DZ16:DZ17)</f>
        <v>0</v>
      </c>
      <c r="EA18" s="50">
        <f>(EA16*EI16+EA17*EI17)/EI18</f>
        <v>0</v>
      </c>
      <c r="EB18" s="49">
        <f t="shared" si="273"/>
        <v>1028.79</v>
      </c>
      <c r="EC18" s="46">
        <f>(EC16*EI16+EC17*EI17)/EI18</f>
        <v>95.191532258064527</v>
      </c>
      <c r="ED18" s="50">
        <f>(ED16*EI16+ED17*EI17)/EI18</f>
        <v>26.052419354838712</v>
      </c>
      <c r="EE18" s="54">
        <f>(EE16*EI16+EE17*EI17)/EI18</f>
        <v>73.947580645161295</v>
      </c>
      <c r="EF18" s="305">
        <f>(EF16*EI16+EF17*EI17)/EI18</f>
        <v>54.697744558090747</v>
      </c>
      <c r="EG18" s="50">
        <f>SUM(EG16:EG17)</f>
        <v>1488</v>
      </c>
      <c r="EH18" s="169">
        <f>SUM(EH16:EH17)</f>
        <v>333700</v>
      </c>
      <c r="EI18" s="51">
        <f>SUM(EI16:EI17)</f>
        <v>820</v>
      </c>
      <c r="EJ18" s="259">
        <f>SUM(EJ16:EJ17)</f>
        <v>700</v>
      </c>
      <c r="EK18" s="36"/>
      <c r="EL18" s="286" t="s">
        <v>39</v>
      </c>
      <c r="EM18" s="49">
        <f t="shared" ref="EM18:EN18" si="274">SUM(EM16:EM17)</f>
        <v>1311.56</v>
      </c>
      <c r="EN18" s="297">
        <f t="shared" si="274"/>
        <v>1311.56</v>
      </c>
      <c r="EO18" s="49">
        <f>SUM(EO16:EO17)</f>
        <v>0</v>
      </c>
      <c r="EP18" s="49">
        <f t="shared" ref="EP18" si="275">SUM(EP16:EP17)</f>
        <v>7.17</v>
      </c>
      <c r="EQ18" s="50">
        <f>(EQ16*FC16+EQ17*FC17)/FC18</f>
        <v>0.53348214285714279</v>
      </c>
      <c r="ER18" s="49">
        <f t="shared" ref="ER18" si="276">SUM(ER16:ER17)</f>
        <v>25.27</v>
      </c>
      <c r="ES18" s="50">
        <f>(ES16*FC16+ES17*FC17)/FC18</f>
        <v>1.8802083333333335</v>
      </c>
      <c r="ET18" s="50">
        <f>SUM(ET16:ET17)</f>
        <v>0</v>
      </c>
      <c r="EU18" s="50">
        <f>(EU16*FC16+EU17*FC17)/FC18</f>
        <v>0</v>
      </c>
      <c r="EV18" s="49">
        <f t="shared" ref="EV18" si="277">SUM(EV16:EV17)</f>
        <v>359.71000000000004</v>
      </c>
      <c r="EW18" s="46">
        <f>(EW16*FC16+EW17*FC17)/FC18</f>
        <v>88.142473118279568</v>
      </c>
      <c r="EX18" s="50">
        <f>(EX16*FC16+EX17*FC17)/FC18</f>
        <v>70.82217261904762</v>
      </c>
      <c r="EY18" s="54">
        <f>(EY16*FC16+EY17*FC17)/FC18</f>
        <v>28.154851941047013</v>
      </c>
      <c r="EZ18" s="305">
        <f>(EZ16*FC16+EZ17*FC17)/FC18</f>
        <v>54.431620209059226</v>
      </c>
      <c r="FA18" s="50">
        <f>SUM(FA16:FA17)</f>
        <v>1344</v>
      </c>
      <c r="FB18" s="169">
        <f>SUM(FB16:FB17)</f>
        <v>299940</v>
      </c>
      <c r="FC18" s="51">
        <f>SUM(FC16:FC17)</f>
        <v>820</v>
      </c>
      <c r="FD18" s="259">
        <f>SUM(FD16:FD17)</f>
        <v>700</v>
      </c>
      <c r="FE18" s="36"/>
      <c r="FF18" s="74" t="s">
        <v>39</v>
      </c>
      <c r="FG18" s="49">
        <f>SUM(FG16:FG17)</f>
        <v>744</v>
      </c>
      <c r="FH18" s="297">
        <f t="shared" ref="FH18:FJ18" si="278">SUM(FH16:FH17)</f>
        <v>744</v>
      </c>
      <c r="FI18" s="49">
        <f>SUM(FI16:FI17)</f>
        <v>0</v>
      </c>
      <c r="FJ18" s="49">
        <f t="shared" si="278"/>
        <v>0</v>
      </c>
      <c r="FK18" s="46">
        <f>(FK16*FW16+FK17*FW17)/FW18</f>
        <v>0</v>
      </c>
      <c r="FL18" s="49">
        <f t="shared" ref="FL18:FP18" si="279">SUM(FL16:FL17)</f>
        <v>744</v>
      </c>
      <c r="FM18" s="46">
        <f>(FM16*FW16+FM17*FW17)/FW18</f>
        <v>50</v>
      </c>
      <c r="FN18" s="50">
        <f>SUM(FN16:FN17)</f>
        <v>0</v>
      </c>
      <c r="FO18" s="50">
        <f>(FO16*FW16+FO17*FW17)/FW18</f>
        <v>0</v>
      </c>
      <c r="FP18" s="49">
        <f t="shared" si="279"/>
        <v>98.46</v>
      </c>
      <c r="FQ18" s="46">
        <f>(FQ16*FW16+FQ17*FW17)/FW18</f>
        <v>50</v>
      </c>
      <c r="FR18" s="8">
        <f>(FR16*FW16+FR17*FW17)/FW18</f>
        <v>43.383064516129025</v>
      </c>
      <c r="FS18" s="8">
        <f>(FS16*FW16+FS17*FW17)/FW18</f>
        <v>6.6169354838709671</v>
      </c>
      <c r="FT18" s="305">
        <f>(FT16*FW16+FT17*FW17)/FW18</f>
        <v>33.102216102806189</v>
      </c>
      <c r="FU18" s="50">
        <f>SUM(FU16:FU17)</f>
        <v>1488</v>
      </c>
      <c r="FV18" s="169">
        <f>SUM(FV16:FV17)</f>
        <v>201950</v>
      </c>
      <c r="FW18" s="51">
        <f>SUM(FW16:FW17)</f>
        <v>820</v>
      </c>
      <c r="FX18" s="259">
        <f>SUM(FX16:FX17)</f>
        <v>700</v>
      </c>
      <c r="FY18" s="36"/>
      <c r="FZ18" s="74" t="s">
        <v>39</v>
      </c>
      <c r="GA18" s="49">
        <f>SUM(GA16:GA17)</f>
        <v>691.77</v>
      </c>
      <c r="GB18" s="297">
        <f t="shared" ref="GB18:GD18" si="280">SUM(GB16:GB17)</f>
        <v>691.77</v>
      </c>
      <c r="GC18" s="49">
        <f>SUM(GC16:GC17)</f>
        <v>0</v>
      </c>
      <c r="GD18" s="49">
        <f t="shared" si="280"/>
        <v>28.23</v>
      </c>
      <c r="GE18" s="160">
        <f>(GE16*GQ16+GE17*GQ17)/GQ18</f>
        <v>1.9604166666666666E-2</v>
      </c>
      <c r="GF18" s="49">
        <f t="shared" ref="GF18:GJ18" si="281">SUM(GF16:GF17)</f>
        <v>720</v>
      </c>
      <c r="GG18" s="46">
        <f>(GG16*GQ16+GG17*GQ17)/GQ18</f>
        <v>50</v>
      </c>
      <c r="GH18" s="50">
        <f>SUM(GH16:GH17)</f>
        <v>0</v>
      </c>
      <c r="GI18" s="46">
        <f>(GI16*GQ16+GI17*GQ17)/GQ18</f>
        <v>0</v>
      </c>
      <c r="GJ18" s="49">
        <f t="shared" si="281"/>
        <v>101.23</v>
      </c>
      <c r="GK18" s="46">
        <f>(GK16*GQ16+GK17*GQ17)/GQ18</f>
        <v>46.489919354838712</v>
      </c>
      <c r="GL18" s="8">
        <f>(GL16*GQ16+GL17*GQ17)/GQ18</f>
        <v>41.00972222222223</v>
      </c>
      <c r="GM18" s="8">
        <f>(GM16*GQ16+GM17*GQ17)/GQ18</f>
        <v>8.9902777777777789</v>
      </c>
      <c r="GN18" s="305">
        <f>(GN16*GQ16+GN17*GQ17)/GQ18</f>
        <v>32.334010840108398</v>
      </c>
      <c r="GO18" s="50">
        <f>SUM(GO16:GO17)</f>
        <v>1440</v>
      </c>
      <c r="GP18" s="169">
        <f>SUM(GP16:GP17)</f>
        <v>190900</v>
      </c>
      <c r="GQ18" s="51">
        <f>SUM(GQ16:GQ17)</f>
        <v>820</v>
      </c>
      <c r="GR18" s="259">
        <f>SUM(GR16:GR17)</f>
        <v>700</v>
      </c>
      <c r="GS18" s="36"/>
      <c r="GT18" s="74" t="s">
        <v>39</v>
      </c>
      <c r="GU18" s="49">
        <f>SUM(GU16:GU17)</f>
        <v>1394.6</v>
      </c>
      <c r="GV18" s="297">
        <f t="shared" ref="GV18:GX18" si="282">SUM(GV16:GV17)</f>
        <v>1394.6</v>
      </c>
      <c r="GW18" s="49">
        <f>SUM(GW16:GW17)</f>
        <v>0</v>
      </c>
      <c r="GX18" s="49">
        <f t="shared" si="282"/>
        <v>74.77</v>
      </c>
      <c r="GY18" s="46">
        <f>(GY16*HK16+GY17*HK17)/HK18</f>
        <v>5.0248655913978491</v>
      </c>
      <c r="GZ18" s="49">
        <f t="shared" ref="GZ18:HD18" si="283">SUM(GZ16:GZ17)</f>
        <v>18.63</v>
      </c>
      <c r="HA18" s="46">
        <f>(HA16*HK16+HA17*HK17)/HK18</f>
        <v>1.2520161290322578</v>
      </c>
      <c r="HB18" s="50">
        <f>SUM(HB16:HB17)</f>
        <v>0</v>
      </c>
      <c r="HC18" s="46">
        <f>(HC16*HK16+HC17*HK17)/HK18</f>
        <v>0</v>
      </c>
      <c r="HD18" s="49">
        <f t="shared" si="283"/>
        <v>186.75</v>
      </c>
      <c r="HE18" s="46">
        <f>(HE16*HK16+HE17*HK17)/HK18</f>
        <v>93.723118279569903</v>
      </c>
      <c r="HF18" s="8">
        <f>(HF16*HK16+HF17*HK17)/HK18</f>
        <v>81.17271505376344</v>
      </c>
      <c r="HG18" s="8">
        <f>(HG16*HK16+HG17*HK17)/HK18</f>
        <v>17.838731245944782</v>
      </c>
      <c r="HH18" s="305">
        <f>(HH16*HK16+HH17*HK17)/HK18</f>
        <v>61.039535798583792</v>
      </c>
      <c r="HI18" s="50">
        <f>SUM(HI16:HI17)</f>
        <v>1488</v>
      </c>
      <c r="HJ18" s="184">
        <f>SUM(HJ16:HJ17)</f>
        <v>372390</v>
      </c>
      <c r="HK18" s="51">
        <f>SUM(HK16:HK17)</f>
        <v>820</v>
      </c>
      <c r="HL18" s="259">
        <f>SUM(HL16:HL17)</f>
        <v>700</v>
      </c>
      <c r="HM18" s="36"/>
      <c r="HN18" s="52" t="s">
        <v>39</v>
      </c>
      <c r="HO18" s="119">
        <f>SUM(HO16:HO17)</f>
        <v>1420.27</v>
      </c>
      <c r="HP18" s="313">
        <f t="shared" ref="HP18:HV18" si="284">SUM(HP16:HP17)</f>
        <v>1420.27</v>
      </c>
      <c r="HQ18" s="49">
        <f t="shared" si="284"/>
        <v>0</v>
      </c>
      <c r="HR18" s="119">
        <f t="shared" si="284"/>
        <v>19.73</v>
      </c>
      <c r="HS18" s="46">
        <f>(HS16*IE16+HS17*IE17)/IE18</f>
        <v>1.370138888888889</v>
      </c>
      <c r="HT18" s="119">
        <f t="shared" si="284"/>
        <v>0</v>
      </c>
      <c r="HU18" s="46">
        <f>(HU16*IE16+HU17*IE17)/IE18</f>
        <v>0</v>
      </c>
      <c r="HV18" s="119">
        <f t="shared" si="284"/>
        <v>0</v>
      </c>
      <c r="HW18" s="46">
        <f>(HW16*IE16+HW17*IE17)/IE18</f>
        <v>0</v>
      </c>
      <c r="HX18" s="49">
        <f t="shared" ref="HX18" si="285">SUM(HX16:HX17)</f>
        <v>404.45000000000005</v>
      </c>
      <c r="HY18" s="50">
        <f>(HY16*IE16+HY17*IE17)/IE18</f>
        <v>98.629861111111111</v>
      </c>
      <c r="HZ18" s="54">
        <f>(HZ16*IE16+HZ17*IE17)/IE18</f>
        <v>70.54305555555554</v>
      </c>
      <c r="IA18" s="54">
        <f>(IA16*IE16+IA17*IE17)/IE18</f>
        <v>29.456944444444446</v>
      </c>
      <c r="IB18" s="308">
        <f>(IB16*IE16+IB17*IE17)/IE18</f>
        <v>62.405149051490511</v>
      </c>
      <c r="IC18" s="50">
        <f>SUM(IC16:IC17)</f>
        <v>1440</v>
      </c>
      <c r="ID18" s="84">
        <f>SUM(ID16:ID17)</f>
        <v>368440</v>
      </c>
      <c r="IE18" s="51">
        <f>SUM(IE16:IE17)</f>
        <v>820</v>
      </c>
      <c r="IF18" s="259">
        <f>SUM(IF16:IF17)</f>
        <v>700</v>
      </c>
      <c r="IG18" s="29"/>
    </row>
    <row r="19" spans="1:241" ht="13.8" hidden="1" x14ac:dyDescent="0.3">
      <c r="A19" s="36" t="s">
        <v>44</v>
      </c>
      <c r="B19" s="37">
        <v>1</v>
      </c>
      <c r="C19" s="9">
        <v>593.17999999999995</v>
      </c>
      <c r="D19" s="287">
        <v>593.17999999999995</v>
      </c>
      <c r="E19" s="9">
        <v>0</v>
      </c>
      <c r="F19" s="9">
        <v>150.82</v>
      </c>
      <c r="G19" s="256">
        <f>(F19/$B$4)</f>
        <v>0.20271505376344084</v>
      </c>
      <c r="H19" s="9">
        <v>0</v>
      </c>
      <c r="I19" s="256">
        <f>(H19/$B$4)</f>
        <v>0</v>
      </c>
      <c r="J19" s="7">
        <v>0</v>
      </c>
      <c r="K19" s="256">
        <f>(J19/$B$4)</f>
        <v>0</v>
      </c>
      <c r="L19" s="9">
        <v>222.9</v>
      </c>
      <c r="M19" s="256">
        <f>(C19/$B$4)</f>
        <v>0.7972849462365591</v>
      </c>
      <c r="N19" s="256">
        <f>((C19-L19)/$B$4)</f>
        <v>0.49768817204301069</v>
      </c>
      <c r="O19" s="258">
        <f>IF((AND(D19=0,F19=0)),0,(F19+L19)/(D19+F19+L19))</f>
        <v>0.38651360016547731</v>
      </c>
      <c r="P19" s="290">
        <f>(R19/($B$4*T19))</f>
        <v>0.52300307219662057</v>
      </c>
      <c r="Q19" s="7">
        <f>SUM(D19:F19,H19,J19)</f>
        <v>744</v>
      </c>
      <c r="R19" s="167">
        <v>136190</v>
      </c>
      <c r="S19" s="9">
        <v>450</v>
      </c>
      <c r="T19" s="257">
        <v>350</v>
      </c>
      <c r="U19" s="36" t="s">
        <v>44</v>
      </c>
      <c r="V19" s="37">
        <v>1</v>
      </c>
      <c r="W19" s="9">
        <f>$V$4-Z19-AB19</f>
        <v>611.54999999999995</v>
      </c>
      <c r="X19" s="287">
        <v>611.54999999999995</v>
      </c>
      <c r="Y19" s="9">
        <v>0</v>
      </c>
      <c r="Z19" s="9">
        <v>132.44999999999999</v>
      </c>
      <c r="AA19" s="256">
        <f>(Z19/$V$4)</f>
        <v>0.17802419354838708</v>
      </c>
      <c r="AB19" s="9">
        <v>0</v>
      </c>
      <c r="AC19" s="256">
        <f>(AB19/$V$4)</f>
        <v>0</v>
      </c>
      <c r="AD19" s="7">
        <v>0</v>
      </c>
      <c r="AE19" s="256">
        <f>(AD19/$V$4)</f>
        <v>0</v>
      </c>
      <c r="AF19" s="9">
        <v>244</v>
      </c>
      <c r="AG19" s="256">
        <f t="shared" ref="AG19:AG20" si="286">W19/$V$4</f>
        <v>0.82197580645161283</v>
      </c>
      <c r="AH19" s="256">
        <f t="shared" ref="AH19:AH20" si="287">(W19-AF19)/$V$4</f>
        <v>0.49401881720430102</v>
      </c>
      <c r="AI19" s="258">
        <f t="shared" ref="AI19:AI20" si="288">IF((AND(X19=0,Z19=0)),0,(Z19+AF19)/(X19+Z19+AF19))</f>
        <v>0.38102226720647769</v>
      </c>
      <c r="AJ19" s="290">
        <f>AL19/($V$4*AN19)</f>
        <v>0.43600230414746544</v>
      </c>
      <c r="AK19" s="7">
        <f>SUM(X19:Z19,AB19,AD19)</f>
        <v>744</v>
      </c>
      <c r="AL19" s="167">
        <v>113535</v>
      </c>
      <c r="AM19" s="9">
        <v>450</v>
      </c>
      <c r="AN19" s="257">
        <v>350</v>
      </c>
      <c r="AO19" s="36" t="s">
        <v>44</v>
      </c>
      <c r="AP19" s="37">
        <v>1</v>
      </c>
      <c r="AQ19" s="9">
        <v>425.75</v>
      </c>
      <c r="AR19" s="287">
        <v>425.75</v>
      </c>
      <c r="AS19" s="9">
        <v>0</v>
      </c>
      <c r="AT19" s="9">
        <v>294.25</v>
      </c>
      <c r="AU19" s="256">
        <f>(AT19/$AP$4)</f>
        <v>0.40868055555555555</v>
      </c>
      <c r="AV19" s="9">
        <v>0</v>
      </c>
      <c r="AW19" s="256">
        <f>(AV19/$AP$4)</f>
        <v>0</v>
      </c>
      <c r="AX19" s="7">
        <v>0</v>
      </c>
      <c r="AY19" s="256">
        <f>(AX19/$AP$4)</f>
        <v>0</v>
      </c>
      <c r="AZ19" s="9">
        <v>138.26</v>
      </c>
      <c r="BA19" s="256">
        <f>(AQ19/$AP$4)</f>
        <v>0.5913194444444444</v>
      </c>
      <c r="BB19" s="256">
        <f>((AQ19-AZ19)/$AP$4)</f>
        <v>0.39929166666666666</v>
      </c>
      <c r="BC19" s="258">
        <f>IF((AND(AR19=0,AT19=0)),0,(AT19+AZ19)/(AR19+AT19+AZ19))</f>
        <v>0.50393820054528926</v>
      </c>
      <c r="BD19" s="290">
        <f>(BF19/($AP$4*BH19))</f>
        <v>0.36390873015873015</v>
      </c>
      <c r="BE19" s="7">
        <f>SUM(AR19:AT19,AV19,AX19)</f>
        <v>720</v>
      </c>
      <c r="BF19" s="167">
        <v>91705</v>
      </c>
      <c r="BG19" s="9">
        <v>450</v>
      </c>
      <c r="BH19" s="257">
        <v>350</v>
      </c>
      <c r="BI19" s="36" t="s">
        <v>44</v>
      </c>
      <c r="BJ19" s="37">
        <v>1</v>
      </c>
      <c r="BK19" s="9">
        <v>512.32000000000005</v>
      </c>
      <c r="BL19" s="287">
        <v>512.32000000000005</v>
      </c>
      <c r="BM19" s="9">
        <v>0</v>
      </c>
      <c r="BN19" s="9">
        <v>231.68</v>
      </c>
      <c r="BO19" s="274">
        <f t="shared" ref="BO19:BO20" si="289">(BN19/$BJ$4)</f>
        <v>0.31139784946236559</v>
      </c>
      <c r="BP19" s="9">
        <v>0</v>
      </c>
      <c r="BQ19" s="274">
        <f t="shared" ref="BQ19:BQ20" si="290">(BP19/$BJ$4)</f>
        <v>0</v>
      </c>
      <c r="BR19" s="7">
        <v>0</v>
      </c>
      <c r="BS19" s="274">
        <f t="shared" ref="BS19:BS20" si="291">(BR19/$BJ$4)</f>
        <v>0</v>
      </c>
      <c r="BT19" s="9">
        <v>225.6</v>
      </c>
      <c r="BU19" s="256">
        <f>(BK19/$BJ$4)</f>
        <v>0.68860215053763452</v>
      </c>
      <c r="BV19" s="256">
        <f>((BK19-BT19)/$BJ$4)</f>
        <v>0.38537634408602156</v>
      </c>
      <c r="BW19" s="258">
        <f>IF((AND(BL19=0,BN19=0)),0,(BN19+BT19)/(BL19+BN19+BT19))</f>
        <v>0.47161716171617157</v>
      </c>
      <c r="BX19" s="290">
        <f t="shared" ref="BX19:BX20" si="292">(BZ19/($BJ$4*CB19))</f>
        <v>0.43112519201228877</v>
      </c>
      <c r="BY19" s="7">
        <f>SUM(BL19:BN19,BP19,BR19)</f>
        <v>744</v>
      </c>
      <c r="BZ19" s="167">
        <v>112265</v>
      </c>
      <c r="CA19" s="9">
        <v>450</v>
      </c>
      <c r="CB19" s="257">
        <v>350</v>
      </c>
      <c r="CC19" s="36" t="s">
        <v>44</v>
      </c>
      <c r="CD19" s="37">
        <v>1</v>
      </c>
      <c r="CE19" s="9">
        <v>720</v>
      </c>
      <c r="CF19" s="287">
        <v>720</v>
      </c>
      <c r="CG19" s="9">
        <v>0</v>
      </c>
      <c r="CH19" s="9">
        <v>0</v>
      </c>
      <c r="CI19" s="274">
        <f>(CH19/$CD$4)</f>
        <v>0</v>
      </c>
      <c r="CJ19" s="9">
        <v>0</v>
      </c>
      <c r="CK19" s="274">
        <f>(CJ19/$CD$4)</f>
        <v>0</v>
      </c>
      <c r="CL19" s="7">
        <v>0</v>
      </c>
      <c r="CM19" s="274">
        <f>(CL19/$CD$4)</f>
        <v>0</v>
      </c>
      <c r="CN19" s="9">
        <v>0</v>
      </c>
      <c r="CO19" s="274">
        <f>(CE19/$CD$4)</f>
        <v>1</v>
      </c>
      <c r="CP19" s="274">
        <f>((CE19-CN19)/$CD$4)</f>
        <v>1</v>
      </c>
      <c r="CQ19" s="275">
        <f>IF((AND(CF19=0,CH19=0)),0,(CH19+CN19)/(CF19+CH19+CN19))</f>
        <v>0</v>
      </c>
      <c r="CR19" s="290">
        <f>(CT19/($CD$4*CV19))</f>
        <v>0.54757936507936511</v>
      </c>
      <c r="CS19" s="7">
        <f>SUM(CF19:CH19,CJ19,CL19)</f>
        <v>720</v>
      </c>
      <c r="CT19" s="167">
        <v>137990</v>
      </c>
      <c r="CU19" s="9">
        <v>450</v>
      </c>
      <c r="CV19" s="257">
        <v>350</v>
      </c>
      <c r="CW19" s="36" t="s">
        <v>44</v>
      </c>
      <c r="CX19" s="37">
        <v>1</v>
      </c>
      <c r="CY19" s="9">
        <v>0</v>
      </c>
      <c r="CZ19" s="287">
        <v>0</v>
      </c>
      <c r="DA19" s="9">
        <v>0</v>
      </c>
      <c r="DB19" s="9">
        <v>0</v>
      </c>
      <c r="DC19" s="274">
        <f>(DB19/$CX$4)</f>
        <v>0</v>
      </c>
      <c r="DD19" s="9">
        <v>744</v>
      </c>
      <c r="DE19" s="274">
        <f>(DD19/$CX$4)</f>
        <v>1</v>
      </c>
      <c r="DF19" s="7">
        <v>0</v>
      </c>
      <c r="DG19" s="274">
        <f>(DF19/$CX$4)</f>
        <v>0</v>
      </c>
      <c r="DH19" s="9">
        <v>0</v>
      </c>
      <c r="DI19" s="274">
        <f>(CY19/$V$4)</f>
        <v>0</v>
      </c>
      <c r="DJ19" s="274">
        <f>((CY19-DH19)/$CX$4)</f>
        <v>0</v>
      </c>
      <c r="DK19" s="275">
        <f>IF((AND(CZ19=0,DB19=0)),0,(DB19+DH19)/(CZ19+DB19+DH19))</f>
        <v>0</v>
      </c>
      <c r="DL19" s="290">
        <f>(DN19/($CX$4*DP19))</f>
        <v>0</v>
      </c>
      <c r="DM19" s="7">
        <f>SUM(CZ19:DB19,DD19,DF19)</f>
        <v>744</v>
      </c>
      <c r="DN19" s="9">
        <v>0</v>
      </c>
      <c r="DO19" s="9">
        <v>450</v>
      </c>
      <c r="DP19" s="257">
        <v>350</v>
      </c>
      <c r="DQ19" s="36" t="s">
        <v>44</v>
      </c>
      <c r="DR19" s="37">
        <v>1</v>
      </c>
      <c r="DS19" s="9">
        <v>293.60000000000002</v>
      </c>
      <c r="DT19" s="287">
        <v>293.60000000000002</v>
      </c>
      <c r="DU19" s="9">
        <v>0</v>
      </c>
      <c r="DV19" s="9">
        <v>360.43</v>
      </c>
      <c r="DW19" s="7">
        <f t="shared" ref="DW19:DW20" si="293">(DV19/$DR$4)*100</f>
        <v>48.44489247311828</v>
      </c>
      <c r="DX19" s="9">
        <v>89.97</v>
      </c>
      <c r="DY19" s="7">
        <f t="shared" ref="DY19:DY20" si="294">(DX19/$DR$4)*100</f>
        <v>12.09274193548387</v>
      </c>
      <c r="DZ19" s="7">
        <v>0</v>
      </c>
      <c r="EA19" s="7">
        <f>(DZ19/$DR$4)*100</f>
        <v>0</v>
      </c>
      <c r="EB19" s="9">
        <v>136.15</v>
      </c>
      <c r="EC19" s="7">
        <f>(DS19/$V$4)*100</f>
        <v>39.462365591397855</v>
      </c>
      <c r="ED19" s="7">
        <f t="shared" ref="ED19:ED20" si="295">((DS19-EB19)/$DR$4)*100</f>
        <v>21.162634408602152</v>
      </c>
      <c r="EE19" s="38">
        <f>IF((AND(DT19=0,DV19=0)),0,(DV19+EB19)/(DT19+DV19)*100)</f>
        <v>75.92618075623443</v>
      </c>
      <c r="EF19" s="298">
        <f>(EH19/($DR$4*EI19))*100</f>
        <v>20.098566308243729</v>
      </c>
      <c r="EG19" s="7">
        <f>SUM(DT19:DV19,DX19,DZ19)</f>
        <v>744</v>
      </c>
      <c r="EH19" s="167">
        <v>67290</v>
      </c>
      <c r="EI19" s="9">
        <v>450</v>
      </c>
      <c r="EJ19" s="257">
        <v>350</v>
      </c>
      <c r="EK19" s="36" t="s">
        <v>44</v>
      </c>
      <c r="EL19" s="37">
        <v>1</v>
      </c>
      <c r="EM19" s="9">
        <v>325.02999999999997</v>
      </c>
      <c r="EN19" s="287">
        <v>325.02999999999997</v>
      </c>
      <c r="EO19" s="9">
        <v>0</v>
      </c>
      <c r="EP19" s="9">
        <v>346.97</v>
      </c>
      <c r="EQ19" s="7">
        <f t="shared" si="194"/>
        <v>51.632440476190474</v>
      </c>
      <c r="ER19" s="9">
        <v>0</v>
      </c>
      <c r="ES19" s="7">
        <f t="shared" si="195"/>
        <v>0</v>
      </c>
      <c r="ET19" s="7">
        <v>0</v>
      </c>
      <c r="EU19" s="7">
        <f>(ET19/$EL$4)*100</f>
        <v>0</v>
      </c>
      <c r="EV19" s="9">
        <v>122.77</v>
      </c>
      <c r="EW19" s="7">
        <f>(EM19/$V$4)*100</f>
        <v>43.686827956989241</v>
      </c>
      <c r="EX19" s="7">
        <f t="shared" si="196"/>
        <v>30.098214285714285</v>
      </c>
      <c r="EY19" s="38">
        <f>IF((AND(EN19=0,EP19=0)),0,(EP19+EV19)/(EN19+EP19)*100)</f>
        <v>69.901785714285708</v>
      </c>
      <c r="EZ19" s="298">
        <f t="shared" ref="EZ19:EZ20" si="296">(FB19/($EL$4*FC19))*100</f>
        <v>25.739087301587301</v>
      </c>
      <c r="FA19" s="7">
        <f>SUM(EN19:EP19,ER19,ET19)</f>
        <v>672</v>
      </c>
      <c r="FB19" s="167">
        <v>77835</v>
      </c>
      <c r="FC19" s="9">
        <v>450</v>
      </c>
      <c r="FD19" s="257">
        <v>350</v>
      </c>
      <c r="FE19" s="36" t="s">
        <v>44</v>
      </c>
      <c r="FF19" s="37">
        <v>1</v>
      </c>
      <c r="FG19" s="9">
        <v>0</v>
      </c>
      <c r="FH19" s="287">
        <v>0</v>
      </c>
      <c r="FI19" s="9">
        <v>0</v>
      </c>
      <c r="FJ19" s="9">
        <v>744</v>
      </c>
      <c r="FK19" s="7">
        <f>(FJ19/$FF$4)*100</f>
        <v>100</v>
      </c>
      <c r="FL19" s="9">
        <v>0</v>
      </c>
      <c r="FM19" s="7">
        <f>(FL19/$FF$4)*100</f>
        <v>0</v>
      </c>
      <c r="FN19" s="7">
        <v>0</v>
      </c>
      <c r="FO19" s="7">
        <f t="shared" ref="FO19:FO20" si="297">(FN19/$FF$4)*100</f>
        <v>0</v>
      </c>
      <c r="FP19" s="9">
        <v>0</v>
      </c>
      <c r="FQ19" s="7">
        <f>(FG19/$V$4)*100</f>
        <v>0</v>
      </c>
      <c r="FR19" s="7">
        <f>((FG19-FP19)/$FF$4)*100</f>
        <v>0</v>
      </c>
      <c r="FS19" s="38">
        <f t="shared" si="197"/>
        <v>100</v>
      </c>
      <c r="FT19" s="298">
        <f>(FV19/($FF$4*FW19))*100</f>
        <v>0</v>
      </c>
      <c r="FU19" s="7">
        <f>SUM(FH19:FJ19,FL19,FN19)</f>
        <v>744</v>
      </c>
      <c r="FV19" s="9">
        <v>0</v>
      </c>
      <c r="FW19" s="9">
        <v>450</v>
      </c>
      <c r="FX19" s="257">
        <v>350</v>
      </c>
      <c r="FY19" s="36" t="s">
        <v>44</v>
      </c>
      <c r="FZ19" s="37">
        <v>1</v>
      </c>
      <c r="GA19" s="9">
        <v>0</v>
      </c>
      <c r="GB19" s="287">
        <v>0</v>
      </c>
      <c r="GC19" s="9">
        <v>0</v>
      </c>
      <c r="GD19" s="29">
        <v>720</v>
      </c>
      <c r="GE19" s="7">
        <f>(GD19/$FZ$4)</f>
        <v>1</v>
      </c>
      <c r="GF19" s="9">
        <v>0</v>
      </c>
      <c r="GG19" s="7">
        <f t="shared" si="198"/>
        <v>0</v>
      </c>
      <c r="GH19" s="29">
        <v>0</v>
      </c>
      <c r="GI19" s="7">
        <f>(GH19/$FZ$4)*100</f>
        <v>0</v>
      </c>
      <c r="GJ19" s="9">
        <v>0</v>
      </c>
      <c r="GK19" s="7">
        <f>(GA19/$V$4)*100</f>
        <v>0</v>
      </c>
      <c r="GL19" s="7">
        <f t="shared" si="199"/>
        <v>0</v>
      </c>
      <c r="GM19" s="38">
        <f>IF((AND(GB19=0,GD19=0)),0,(GD19+GJ19)/(GB19+GD19)*100)</f>
        <v>100</v>
      </c>
      <c r="GN19" s="298">
        <f>(GP19/($FZ$4*GQ19))*100</f>
        <v>0</v>
      </c>
      <c r="GO19" s="7">
        <f>SUM(GB19:GD19,GF19,GH19)</f>
        <v>720</v>
      </c>
      <c r="GP19" s="9">
        <v>0</v>
      </c>
      <c r="GQ19" s="9">
        <v>450</v>
      </c>
      <c r="GR19" s="257">
        <v>350</v>
      </c>
      <c r="GS19" s="36" t="s">
        <v>44</v>
      </c>
      <c r="GT19" s="37">
        <v>1</v>
      </c>
      <c r="GU19" s="9">
        <v>0</v>
      </c>
      <c r="GV19" s="287">
        <v>0</v>
      </c>
      <c r="GW19" s="9">
        <v>0</v>
      </c>
      <c r="GX19" s="9">
        <v>744</v>
      </c>
      <c r="GY19" s="37">
        <f t="shared" ref="GY19:HA20" si="298">(GX19/$GT$4)*100</f>
        <v>100</v>
      </c>
      <c r="GZ19" s="9">
        <v>0</v>
      </c>
      <c r="HA19" s="37">
        <f t="shared" si="298"/>
        <v>0</v>
      </c>
      <c r="HB19" s="37">
        <v>0</v>
      </c>
      <c r="HC19" s="7">
        <f>(HB19/$GT$4)*100</f>
        <v>0</v>
      </c>
      <c r="HD19" s="9">
        <v>0</v>
      </c>
      <c r="HE19" s="7">
        <f>(GU19/$GT$4)*100</f>
        <v>0</v>
      </c>
      <c r="HF19" s="41">
        <f t="shared" si="83"/>
        <v>0</v>
      </c>
      <c r="HG19" s="41">
        <f t="shared" si="84"/>
        <v>100</v>
      </c>
      <c r="HH19" s="298">
        <f t="shared" si="85"/>
        <v>0</v>
      </c>
      <c r="HI19" s="7">
        <f>SUM(GV19:GX19,GZ19,HB19)</f>
        <v>744</v>
      </c>
      <c r="HJ19" s="9">
        <v>0</v>
      </c>
      <c r="HK19" s="9">
        <v>450</v>
      </c>
      <c r="HL19" s="257">
        <v>350</v>
      </c>
      <c r="HM19" s="36" t="s">
        <v>44</v>
      </c>
      <c r="HN19" s="37">
        <v>1</v>
      </c>
      <c r="HO19" s="102">
        <v>0</v>
      </c>
      <c r="HP19" s="312">
        <v>0</v>
      </c>
      <c r="HQ19" s="104">
        <v>0</v>
      </c>
      <c r="HR19" s="97">
        <v>720</v>
      </c>
      <c r="HS19" s="7">
        <f>(HR19/$HN$4)*100</f>
        <v>100</v>
      </c>
      <c r="HT19" s="9">
        <v>0</v>
      </c>
      <c r="HU19" s="7">
        <f>(HT19/$HN$4)*100</f>
        <v>0</v>
      </c>
      <c r="HV19" s="9">
        <v>0</v>
      </c>
      <c r="HW19" s="7">
        <f>(HV19/$HN$4)*100</f>
        <v>0</v>
      </c>
      <c r="HX19" s="9">
        <v>0</v>
      </c>
      <c r="HY19" s="7">
        <f>(HO19/$HN$4)*100</f>
        <v>0</v>
      </c>
      <c r="HZ19" s="41">
        <f>((HO19-HX19)/$HN$4)*100</f>
        <v>0</v>
      </c>
      <c r="IA19" s="41">
        <f t="shared" ref="IA19:IA20" si="299">IF((AND(HP19=0,HR19=0)),0,(HR19+HX19)/(HP19+HR19)*100)</f>
        <v>100</v>
      </c>
      <c r="IB19" s="298">
        <f>(ID19/($HN$4*IE19))*100</f>
        <v>0</v>
      </c>
      <c r="IC19" s="7">
        <f>SUM(HP19:HR19,HT19,HV19)</f>
        <v>720</v>
      </c>
      <c r="ID19" s="102">
        <v>0</v>
      </c>
      <c r="IE19" s="9">
        <v>450</v>
      </c>
      <c r="IF19" s="257">
        <v>350</v>
      </c>
      <c r="IG19" s="29">
        <v>0</v>
      </c>
    </row>
    <row r="20" spans="1:241" ht="13.8" hidden="1" x14ac:dyDescent="0.3">
      <c r="B20" s="37">
        <v>2</v>
      </c>
      <c r="C20" s="9">
        <v>557.17999999999995</v>
      </c>
      <c r="D20" s="287">
        <v>557.17999999999995</v>
      </c>
      <c r="E20" s="9">
        <v>0</v>
      </c>
      <c r="F20" s="9">
        <v>186.82</v>
      </c>
      <c r="G20" s="256">
        <f t="shared" ref="G20" si="300">(F20/$B$4)</f>
        <v>0.25110215053763441</v>
      </c>
      <c r="H20" s="9">
        <v>0</v>
      </c>
      <c r="I20" s="256">
        <f>(H20/$B$4)</f>
        <v>0</v>
      </c>
      <c r="J20" s="7">
        <v>0</v>
      </c>
      <c r="K20" s="256">
        <f>(J20/$B$4)</f>
        <v>0</v>
      </c>
      <c r="L20" s="9">
        <v>154.69999999999999</v>
      </c>
      <c r="M20" s="256">
        <f t="shared" ref="M20" si="301">(C20/$B$4)</f>
        <v>0.74889784946236548</v>
      </c>
      <c r="N20" s="256">
        <f t="shared" ref="N20" si="302">((C20-L20)/$B$4)</f>
        <v>0.5409677419354838</v>
      </c>
      <c r="O20" s="258">
        <f t="shared" ref="O20" si="303">IF((AND(D20=0,F20=0)),0,(F20+L20)/(D20+F20+L20))</f>
        <v>0.38001557805719366</v>
      </c>
      <c r="P20" s="290">
        <f t="shared" ref="P20" si="304">(R20/($B$4*T20))</f>
        <v>0.47914746543778802</v>
      </c>
      <c r="Q20" s="7">
        <f t="shared" ref="Q20" si="305">SUM(D20:F20,H20,J20)</f>
        <v>744</v>
      </c>
      <c r="R20" s="167">
        <v>124770</v>
      </c>
      <c r="S20" s="9">
        <v>450</v>
      </c>
      <c r="T20" s="257">
        <v>350</v>
      </c>
      <c r="V20" s="37">
        <v>2</v>
      </c>
      <c r="W20" s="9">
        <f>$V$4-Z20-AB20</f>
        <v>259.8</v>
      </c>
      <c r="X20" s="287">
        <v>259.8</v>
      </c>
      <c r="Y20" s="9">
        <v>0</v>
      </c>
      <c r="Z20" s="9">
        <v>439.45</v>
      </c>
      <c r="AA20" s="256">
        <f>(Z20/$V$4)</f>
        <v>0.59065860215053767</v>
      </c>
      <c r="AB20" s="9">
        <v>44.75</v>
      </c>
      <c r="AC20" s="256">
        <f t="shared" ref="AC20" si="306">(AB20/$V$4)</f>
        <v>6.0147849462365593E-2</v>
      </c>
      <c r="AD20" s="7">
        <v>0</v>
      </c>
      <c r="AE20" s="256">
        <f t="shared" ref="AE20" si="307">(AD20/$V$4)</f>
        <v>0</v>
      </c>
      <c r="AF20" s="9">
        <v>50</v>
      </c>
      <c r="AG20" s="256">
        <f t="shared" si="286"/>
        <v>0.34919354838709676</v>
      </c>
      <c r="AH20" s="256">
        <f t="shared" si="287"/>
        <v>0.28198924731182795</v>
      </c>
      <c r="AI20" s="258">
        <f t="shared" si="288"/>
        <v>0.65325325325325323</v>
      </c>
      <c r="AJ20" s="290">
        <f t="shared" ref="AJ20" si="308">AL20/($V$4*AN20)</f>
        <v>0.23663594470046084</v>
      </c>
      <c r="AK20" s="7">
        <f t="shared" ref="AK20" si="309">SUM(X20:Z20,AB20,AD20)</f>
        <v>744</v>
      </c>
      <c r="AL20" s="167">
        <v>61620</v>
      </c>
      <c r="AM20" s="9">
        <v>450</v>
      </c>
      <c r="AN20" s="257">
        <v>350</v>
      </c>
      <c r="AP20" s="37">
        <v>2</v>
      </c>
      <c r="AQ20" s="9">
        <v>0</v>
      </c>
      <c r="AR20" s="287">
        <v>0</v>
      </c>
      <c r="AS20" s="9">
        <v>0</v>
      </c>
      <c r="AT20" s="9">
        <v>720</v>
      </c>
      <c r="AU20" s="256">
        <f t="shared" ref="AU20" si="310">(AT20/$AP$4)</f>
        <v>1</v>
      </c>
      <c r="AV20" s="9">
        <v>0</v>
      </c>
      <c r="AW20" s="256">
        <f t="shared" ref="AW20" si="311">(AV20/$AP$4)</f>
        <v>0</v>
      </c>
      <c r="AX20" s="7">
        <v>0</v>
      </c>
      <c r="AY20" s="256">
        <f t="shared" ref="AY20" si="312">(AX20/$AP$4)</f>
        <v>0</v>
      </c>
      <c r="AZ20" s="9">
        <v>0</v>
      </c>
      <c r="BA20" s="256">
        <f t="shared" ref="BA20" si="313">(AQ20/$AP$4)</f>
        <v>0</v>
      </c>
      <c r="BB20" s="256">
        <f t="shared" ref="BB20" si="314">((AQ20-AZ20)/$AP$4)</f>
        <v>0</v>
      </c>
      <c r="BC20" s="258">
        <f t="shared" ref="BC20" si="315">IF((AND(AR20=0,AT20=0)),0,(AT20+AZ20)/(AR20+AT20+AZ20))</f>
        <v>1</v>
      </c>
      <c r="BD20" s="290">
        <f t="shared" ref="BD20" si="316">(BF20/($AP$4*BH20))</f>
        <v>0</v>
      </c>
      <c r="BE20" s="7">
        <f t="shared" ref="BE20" si="317">SUM(AR20:AT20,AV20,AX20)</f>
        <v>720</v>
      </c>
      <c r="BF20" s="9">
        <v>0</v>
      </c>
      <c r="BG20" s="9">
        <v>450</v>
      </c>
      <c r="BH20" s="257">
        <v>350</v>
      </c>
      <c r="BJ20" s="37">
        <v>2</v>
      </c>
      <c r="BK20" s="9">
        <v>0</v>
      </c>
      <c r="BL20" s="287">
        <v>0</v>
      </c>
      <c r="BM20" s="9">
        <v>0</v>
      </c>
      <c r="BN20" s="9">
        <v>0</v>
      </c>
      <c r="BO20" s="274">
        <f t="shared" si="289"/>
        <v>0</v>
      </c>
      <c r="BP20" s="9">
        <v>744</v>
      </c>
      <c r="BQ20" s="274">
        <f t="shared" si="290"/>
        <v>1</v>
      </c>
      <c r="BR20" s="7">
        <v>0</v>
      </c>
      <c r="BS20" s="274">
        <f t="shared" si="291"/>
        <v>0</v>
      </c>
      <c r="BT20" s="9">
        <v>0</v>
      </c>
      <c r="BU20" s="256">
        <f t="shared" ref="BU20" si="318">(BK20/$BJ$4)</f>
        <v>0</v>
      </c>
      <c r="BV20" s="256">
        <f t="shared" ref="BV20" si="319">((BK20-BT20)/$BJ$4)</f>
        <v>0</v>
      </c>
      <c r="BW20" s="258">
        <f t="shared" ref="BW20" si="320">IF((AND(BL20=0,BN20=0)),0,(BN20+BT20)/(BL20+BN20+BT20))</f>
        <v>0</v>
      </c>
      <c r="BX20" s="290">
        <f t="shared" si="292"/>
        <v>0</v>
      </c>
      <c r="BY20" s="7">
        <f t="shared" ref="BY20" si="321">SUM(BL20:BN20,BP20,BR20)</f>
        <v>744</v>
      </c>
      <c r="BZ20" s="9">
        <v>0</v>
      </c>
      <c r="CA20" s="9">
        <v>450</v>
      </c>
      <c r="CB20" s="257">
        <v>350</v>
      </c>
      <c r="CD20" s="37">
        <v>2</v>
      </c>
      <c r="CE20" s="9">
        <v>0</v>
      </c>
      <c r="CF20" s="287">
        <v>0</v>
      </c>
      <c r="CG20" s="9">
        <v>0</v>
      </c>
      <c r="CH20" s="9">
        <v>720</v>
      </c>
      <c r="CI20" s="274">
        <f t="shared" ref="CI20" si="322">(CH20/$CD$4)</f>
        <v>1</v>
      </c>
      <c r="CJ20" s="9">
        <v>0</v>
      </c>
      <c r="CK20" s="274">
        <f t="shared" ref="CK20" si="323">(CJ20/$CD$4)</f>
        <v>0</v>
      </c>
      <c r="CL20" s="7">
        <v>0</v>
      </c>
      <c r="CM20" s="274">
        <f t="shared" ref="CM20" si="324">(CL20/$CD$4)</f>
        <v>0</v>
      </c>
      <c r="CN20" s="9">
        <v>0</v>
      </c>
      <c r="CO20" s="274">
        <f t="shared" ref="CO20" si="325">(CE20/$CD$4)</f>
        <v>0</v>
      </c>
      <c r="CP20" s="274">
        <f t="shared" ref="CP20" si="326">((CE20-CN20)/$CD$4)</f>
        <v>0</v>
      </c>
      <c r="CQ20" s="275">
        <f t="shared" ref="CQ20" si="327">IF((AND(CF20=0,CH20=0)),0,(CH20+CN20)/(CF20+CH20+CN20))</f>
        <v>1</v>
      </c>
      <c r="CR20" s="290">
        <f t="shared" ref="CR20" si="328">(CT20/($CD$4*CV20))</f>
        <v>0</v>
      </c>
      <c r="CS20" s="7">
        <f t="shared" ref="CS20" si="329">SUM(CF20:CH20,CJ20,CL20)</f>
        <v>720</v>
      </c>
      <c r="CT20" s="9">
        <v>0</v>
      </c>
      <c r="CU20" s="9">
        <v>450</v>
      </c>
      <c r="CV20" s="257">
        <v>350</v>
      </c>
      <c r="CX20" s="37">
        <v>2</v>
      </c>
      <c r="CY20" s="9">
        <v>0</v>
      </c>
      <c r="CZ20" s="287">
        <v>0</v>
      </c>
      <c r="DA20" s="9">
        <v>0</v>
      </c>
      <c r="DB20" s="9">
        <v>0</v>
      </c>
      <c r="DC20" s="274">
        <f t="shared" ref="DC20" si="330">(DB20/$CX$4)</f>
        <v>0</v>
      </c>
      <c r="DD20" s="9">
        <v>744</v>
      </c>
      <c r="DE20" s="274">
        <f t="shared" ref="DE20" si="331">(DD20/$CX$4)</f>
        <v>1</v>
      </c>
      <c r="DF20" s="7">
        <v>0</v>
      </c>
      <c r="DG20" s="274">
        <f t="shared" ref="DG20" si="332">(DF20/$CX$4)</f>
        <v>0</v>
      </c>
      <c r="DH20" s="9">
        <v>0</v>
      </c>
      <c r="DI20" s="274">
        <f t="shared" ref="DI20" si="333">(CY20/$V$4)</f>
        <v>0</v>
      </c>
      <c r="DJ20" s="274">
        <f t="shared" ref="DJ20" si="334">((CY20-DH20)/$CX$4)</f>
        <v>0</v>
      </c>
      <c r="DK20" s="275">
        <f t="shared" ref="DK20" si="335">IF((AND(CZ20=0,DB20=0)),0,(DB20+DH20)/(CZ20+DB20+DH20))</f>
        <v>0</v>
      </c>
      <c r="DL20" s="290">
        <f t="shared" ref="DL20" si="336">(DN20/($CX$4*DP20))</f>
        <v>0</v>
      </c>
      <c r="DM20" s="7">
        <f t="shared" ref="DM20" si="337">SUM(CZ20:DB20,DD20,DF20)</f>
        <v>744</v>
      </c>
      <c r="DN20" s="9">
        <v>0</v>
      </c>
      <c r="DO20" s="9">
        <v>450</v>
      </c>
      <c r="DP20" s="257">
        <v>350</v>
      </c>
      <c r="DR20" s="37">
        <v>2</v>
      </c>
      <c r="DS20" s="9">
        <v>0</v>
      </c>
      <c r="DT20" s="287">
        <v>0</v>
      </c>
      <c r="DU20" s="9">
        <v>0</v>
      </c>
      <c r="DV20" s="9">
        <v>0</v>
      </c>
      <c r="DW20" s="7">
        <f t="shared" si="293"/>
        <v>0</v>
      </c>
      <c r="DX20" s="9">
        <v>744</v>
      </c>
      <c r="DY20" s="7">
        <f t="shared" si="294"/>
        <v>100</v>
      </c>
      <c r="DZ20" s="7">
        <v>0</v>
      </c>
      <c r="EA20" s="7">
        <f>(DZ20/$DR$4)*100</f>
        <v>0</v>
      </c>
      <c r="EB20" s="9">
        <v>0</v>
      </c>
      <c r="EC20" s="7">
        <f>(DS20/$V$4)*100</f>
        <v>0</v>
      </c>
      <c r="ED20" s="7">
        <f t="shared" si="295"/>
        <v>0</v>
      </c>
      <c r="EE20" s="38">
        <f t="shared" ref="EE20" si="338">IF((AND(DT20=0,DV20=0)),0,(DV20+EB20)/(DT20+DV20)*100)</f>
        <v>0</v>
      </c>
      <c r="EF20" s="298">
        <f t="shared" ref="EF20" si="339">(EH20/($DR$4*EI20))*100</f>
        <v>0</v>
      </c>
      <c r="EG20" s="7">
        <f t="shared" ref="EG20" si="340">SUM(DT20:DV20,DX20,DZ20)</f>
        <v>744</v>
      </c>
      <c r="EH20" s="9">
        <v>0</v>
      </c>
      <c r="EI20" s="9">
        <v>450</v>
      </c>
      <c r="EJ20" s="257">
        <v>350</v>
      </c>
      <c r="EL20" s="37">
        <v>2</v>
      </c>
      <c r="EM20" s="7">
        <v>3.5</v>
      </c>
      <c r="EN20" s="298">
        <v>3.5</v>
      </c>
      <c r="EO20" s="29">
        <v>0</v>
      </c>
      <c r="EP20" s="9">
        <v>0</v>
      </c>
      <c r="EQ20" s="7">
        <f t="shared" si="194"/>
        <v>0</v>
      </c>
      <c r="ER20" s="9">
        <v>668.5</v>
      </c>
      <c r="ES20" s="7">
        <f t="shared" si="195"/>
        <v>99.479166666666657</v>
      </c>
      <c r="ET20" s="7">
        <v>0</v>
      </c>
      <c r="EU20" s="7">
        <f>(ET20/$EL$4)*100</f>
        <v>0</v>
      </c>
      <c r="EV20" s="9">
        <v>0</v>
      </c>
      <c r="EW20" s="7">
        <f>(EM20/$V$4)*100</f>
        <v>0.47043010752688175</v>
      </c>
      <c r="EX20" s="7">
        <f t="shared" si="196"/>
        <v>0.52083333333333326</v>
      </c>
      <c r="EY20" s="38">
        <f t="shared" ref="EY20" si="341">IF((AND(EN20=0,EP20=0)),0,(EP20+EV20)/(EN20+EP20)*100)</f>
        <v>0</v>
      </c>
      <c r="EZ20" s="298">
        <f t="shared" si="296"/>
        <v>6.1177248677248677E-2</v>
      </c>
      <c r="FA20" s="7">
        <f t="shared" ref="FA20" si="342">SUM(EN20:EP20,ER20,ET20)</f>
        <v>672</v>
      </c>
      <c r="FB20" s="9">
        <v>185</v>
      </c>
      <c r="FC20" s="9">
        <v>450</v>
      </c>
      <c r="FD20" s="257">
        <v>350</v>
      </c>
      <c r="FF20" s="37">
        <v>2</v>
      </c>
      <c r="FG20" s="9">
        <v>0</v>
      </c>
      <c r="FH20" s="287">
        <v>0</v>
      </c>
      <c r="FI20" s="9">
        <v>0</v>
      </c>
      <c r="FJ20" s="9">
        <v>744</v>
      </c>
      <c r="FK20" s="7">
        <f t="shared" ref="FK20" si="343">(FJ20/$FF$4)*100</f>
        <v>100</v>
      </c>
      <c r="FL20" s="9">
        <v>0</v>
      </c>
      <c r="FM20" s="7">
        <f t="shared" ref="FM20" si="344">(FL20/$FF$4)*100</f>
        <v>0</v>
      </c>
      <c r="FN20" s="7">
        <v>0</v>
      </c>
      <c r="FO20" s="7">
        <f t="shared" si="297"/>
        <v>0</v>
      </c>
      <c r="FP20" s="9">
        <v>0</v>
      </c>
      <c r="FQ20" s="7">
        <f>(FG20/$V$4)*100</f>
        <v>0</v>
      </c>
      <c r="FR20" s="7">
        <f t="shared" ref="FR20" si="345">((FG20-FP20)/$FF$4)*100</f>
        <v>0</v>
      </c>
      <c r="FS20" s="38">
        <f t="shared" si="197"/>
        <v>100</v>
      </c>
      <c r="FT20" s="298">
        <f t="shared" ref="FT20" si="346">(FV20/($FF$4*FW20))*100</f>
        <v>0</v>
      </c>
      <c r="FU20" s="7">
        <f t="shared" ref="FU20" si="347">SUM(FH20:FJ20,FL20,FN20)</f>
        <v>744</v>
      </c>
      <c r="FV20" s="9">
        <v>0</v>
      </c>
      <c r="FW20" s="9">
        <v>450</v>
      </c>
      <c r="FX20" s="257">
        <v>350</v>
      </c>
      <c r="FZ20" s="37">
        <v>2</v>
      </c>
      <c r="GA20" s="9">
        <v>0</v>
      </c>
      <c r="GB20" s="287">
        <v>0</v>
      </c>
      <c r="GC20" s="9">
        <v>0</v>
      </c>
      <c r="GD20" s="29">
        <v>720</v>
      </c>
      <c r="GE20" s="7">
        <f>(GD20/$FZ$4)</f>
        <v>1</v>
      </c>
      <c r="GF20" s="9">
        <v>0</v>
      </c>
      <c r="GG20" s="7">
        <f t="shared" si="198"/>
        <v>0</v>
      </c>
      <c r="GH20" s="29">
        <v>0</v>
      </c>
      <c r="GI20" s="7">
        <f t="shared" ref="GI20" si="348">(GH20/$FZ$4)*100</f>
        <v>0</v>
      </c>
      <c r="GJ20" s="9">
        <v>0</v>
      </c>
      <c r="GK20" s="7">
        <f>(GA20/$V$4)*100</f>
        <v>0</v>
      </c>
      <c r="GL20" s="7">
        <f t="shared" si="199"/>
        <v>0</v>
      </c>
      <c r="GM20" s="38">
        <f t="shared" ref="GM20" si="349">IF((AND(GB20=0,GD20=0)),0,(GD20+GJ20)/(GB20+GD20)*100)</f>
        <v>100</v>
      </c>
      <c r="GN20" s="298">
        <f>(GP20/($FZ$4*GQ20))*100</f>
        <v>0</v>
      </c>
      <c r="GO20" s="7">
        <f t="shared" ref="GO20" si="350">SUM(GB20:GD20,GF20,GH20)</f>
        <v>720</v>
      </c>
      <c r="GP20" s="9">
        <v>0</v>
      </c>
      <c r="GQ20" s="9">
        <v>450</v>
      </c>
      <c r="GR20" s="257">
        <v>350</v>
      </c>
      <c r="GT20" s="37">
        <v>2</v>
      </c>
      <c r="GU20" s="9">
        <v>0</v>
      </c>
      <c r="GV20" s="287">
        <v>0</v>
      </c>
      <c r="GW20" s="9">
        <v>0</v>
      </c>
      <c r="GX20" s="9">
        <v>744</v>
      </c>
      <c r="GY20" s="9">
        <f t="shared" si="298"/>
        <v>100</v>
      </c>
      <c r="GZ20" s="9">
        <v>0</v>
      </c>
      <c r="HA20" s="9">
        <f t="shared" si="298"/>
        <v>0</v>
      </c>
      <c r="HB20" s="9">
        <v>0</v>
      </c>
      <c r="HC20" s="7">
        <f t="shared" ref="HC20" si="351">(HB20/$GT$4)*100</f>
        <v>0</v>
      </c>
      <c r="HD20" s="9">
        <v>0</v>
      </c>
      <c r="HE20" s="7">
        <f>(GU20/$GT$4)*100</f>
        <v>0</v>
      </c>
      <c r="HF20" s="9">
        <f t="shared" si="83"/>
        <v>0</v>
      </c>
      <c r="HG20" s="9">
        <f t="shared" si="84"/>
        <v>100</v>
      </c>
      <c r="HH20" s="298">
        <f t="shared" si="85"/>
        <v>0</v>
      </c>
      <c r="HI20" s="7">
        <f t="shared" ref="HI20" si="352">SUM(GV20:GX20,GZ20,HB20)</f>
        <v>744</v>
      </c>
      <c r="HJ20" s="9">
        <v>0</v>
      </c>
      <c r="HK20" s="9">
        <v>450</v>
      </c>
      <c r="HL20" s="257">
        <v>350</v>
      </c>
      <c r="HN20" s="37">
        <v>2</v>
      </c>
      <c r="HO20" s="102">
        <v>218.07</v>
      </c>
      <c r="HP20" s="312">
        <v>218.07</v>
      </c>
      <c r="HQ20" s="104">
        <v>0</v>
      </c>
      <c r="HR20" s="97">
        <v>501.93</v>
      </c>
      <c r="HS20" s="7">
        <f t="shared" ref="HS20" si="353">(HR20/$HN$4)*100</f>
        <v>69.712500000000006</v>
      </c>
      <c r="HT20" s="9">
        <v>0</v>
      </c>
      <c r="HU20" s="7">
        <f t="shared" ref="HU20" si="354">(HT20/$HN$4)*100</f>
        <v>0</v>
      </c>
      <c r="HV20" s="9">
        <v>0</v>
      </c>
      <c r="HW20" s="7">
        <f t="shared" ref="HW20" si="355">(HV20/$HN$4)*100</f>
        <v>0</v>
      </c>
      <c r="HX20" s="9">
        <v>57.97</v>
      </c>
      <c r="HY20" s="7">
        <f>(HO20/$HN$4)*100</f>
        <v>30.287500000000001</v>
      </c>
      <c r="HZ20" s="41">
        <f>((HO20-HX20)/$HN$4)*100</f>
        <v>22.236111111111111</v>
      </c>
      <c r="IA20" s="7">
        <f t="shared" si="299"/>
        <v>77.763888888888886</v>
      </c>
      <c r="IB20" s="298">
        <f>(ID20/($HN$4*IE20))*100</f>
        <v>13.402777777777777</v>
      </c>
      <c r="IC20" s="7">
        <f t="shared" ref="IC20" si="356">SUM(HP20:HR20,HT20,HV20)</f>
        <v>720</v>
      </c>
      <c r="ID20" s="108">
        <v>43425</v>
      </c>
      <c r="IE20" s="9">
        <v>450</v>
      </c>
      <c r="IF20" s="257">
        <v>350</v>
      </c>
      <c r="IG20" s="29">
        <v>350</v>
      </c>
    </row>
    <row r="21" spans="1:241" ht="13.8" hidden="1" x14ac:dyDescent="0.3">
      <c r="B21" s="44" t="s">
        <v>39</v>
      </c>
      <c r="C21" s="45">
        <f>SUM(C19:C20)</f>
        <v>1150.3599999999999</v>
      </c>
      <c r="D21" s="296">
        <f t="shared" ref="D21" si="357">SUM(D19:D20)</f>
        <v>1150.3599999999999</v>
      </c>
      <c r="E21" s="45">
        <f>SUM(E19:E20)</f>
        <v>0</v>
      </c>
      <c r="F21" s="45">
        <f t="shared" ref="F21" si="358">SUM(F19:F20)</f>
        <v>337.64</v>
      </c>
      <c r="G21" s="160">
        <f>(G19*S19+G20*S20)/S21</f>
        <v>0.22690860215053762</v>
      </c>
      <c r="H21" s="45">
        <f t="shared" ref="H21:L21" si="359">SUM(H19:H20)</f>
        <v>0</v>
      </c>
      <c r="I21" s="266">
        <f>(I19*T19+I20*T20)/T21</f>
        <v>0</v>
      </c>
      <c r="J21" s="46">
        <f>SUM(J19:J20)</f>
        <v>0</v>
      </c>
      <c r="K21" s="266">
        <f>(K19*T19+K20*T20)/T21</f>
        <v>0</v>
      </c>
      <c r="L21" s="45">
        <f t="shared" si="359"/>
        <v>377.6</v>
      </c>
      <c r="M21" s="266">
        <f>(M19*T19+M20*T20)/T21</f>
        <v>0.77309139784946235</v>
      </c>
      <c r="N21" s="270">
        <f>(N19*T19+N20*T20)/T21</f>
        <v>0.51932795698924727</v>
      </c>
      <c r="O21" s="270">
        <f>(O19*T19+O20*T20)/T21</f>
        <v>0.38326458911133549</v>
      </c>
      <c r="P21" s="291">
        <f>(P19*T19+P20*T20)/T21</f>
        <v>0.50107526881720432</v>
      </c>
      <c r="Q21" s="50">
        <f>SUM(Q19:Q20)</f>
        <v>1488</v>
      </c>
      <c r="R21" s="181">
        <f>SUM(R19:R20)</f>
        <v>260960</v>
      </c>
      <c r="S21" s="48">
        <f>SUM(S19:S20)</f>
        <v>900</v>
      </c>
      <c r="T21" s="259">
        <f>SUM(T19:T20)</f>
        <v>700</v>
      </c>
      <c r="V21" s="52" t="s">
        <v>39</v>
      </c>
      <c r="W21" s="49">
        <f>SUM(W19:W20)</f>
        <v>871.34999999999991</v>
      </c>
      <c r="X21" s="297">
        <f t="shared" ref="X21" si="360">SUM(X19:X20)</f>
        <v>871.34999999999991</v>
      </c>
      <c r="Y21" s="49">
        <f>SUM(Y19:Y20)</f>
        <v>0</v>
      </c>
      <c r="Z21" s="49">
        <f t="shared" ref="Z21" si="361">SUM(Z19:Z20)</f>
        <v>571.9</v>
      </c>
      <c r="AA21" s="266">
        <f>(AA19*AN19+AA20*AN20)/AN21</f>
        <v>0.38434139784946242</v>
      </c>
      <c r="AB21" s="49">
        <f>SUM(AB19:AB20)</f>
        <v>44.75</v>
      </c>
      <c r="AC21" s="268">
        <f>(AC19*AN19+AC20*AN20)/AN21</f>
        <v>3.0073924731182793E-2</v>
      </c>
      <c r="AD21" s="50">
        <f>SUM(AD19:AD20)</f>
        <v>0</v>
      </c>
      <c r="AE21" s="266">
        <f>(AE19*AN19+AE20*AN20)/AN21</f>
        <v>0</v>
      </c>
      <c r="AF21" s="49">
        <f>SUM(AF19:AF20)</f>
        <v>294</v>
      </c>
      <c r="AG21" s="266">
        <f>(AG19*AN19+AG20*AN20)/AN21</f>
        <v>0.58558467741935483</v>
      </c>
      <c r="AH21" s="270">
        <f>(AH19*AN19+AH20*AN20)/AN21</f>
        <v>0.38800403225806446</v>
      </c>
      <c r="AI21" s="270">
        <f>(AI19*AN19+AI20*AN20)/AN21</f>
        <v>0.51713776022986546</v>
      </c>
      <c r="AJ21" s="291">
        <f>(AJ19*AN19+AJ20*AN20)/AN21</f>
        <v>0.33631912442396317</v>
      </c>
      <c r="AK21" s="50">
        <f>SUM(AK19:AK20)</f>
        <v>1488</v>
      </c>
      <c r="AL21" s="47">
        <f>SUM(AL19:AL20)</f>
        <v>175155</v>
      </c>
      <c r="AM21" s="51">
        <f>SUM(AM19:AM20)</f>
        <v>900</v>
      </c>
      <c r="AN21" s="259">
        <f>SUM(AN19:AN20)</f>
        <v>700</v>
      </c>
      <c r="AP21" s="52" t="s">
        <v>39</v>
      </c>
      <c r="AQ21" s="45">
        <f>SUM(AQ19:AQ20)</f>
        <v>425.75</v>
      </c>
      <c r="AR21" s="296">
        <f t="shared" ref="AR21:AT21" si="362">SUM(AR19:AR20)</f>
        <v>425.75</v>
      </c>
      <c r="AS21" s="45">
        <f>SUM(AS19:AS20)</f>
        <v>0</v>
      </c>
      <c r="AT21" s="45">
        <f t="shared" si="362"/>
        <v>1014.25</v>
      </c>
      <c r="AU21" s="266">
        <f>(AU19*BH19+AU20*BH20)/BH21</f>
        <v>0.70434027777777775</v>
      </c>
      <c r="AV21" s="45">
        <f t="shared" ref="AV21:AZ21" si="363">SUM(AV19:AV20)</f>
        <v>0</v>
      </c>
      <c r="AW21" s="266">
        <f>(AW19*BH19+AW20*BH20)/BH21</f>
        <v>0</v>
      </c>
      <c r="AX21" s="46">
        <f>SUM(AX19:AX20)</f>
        <v>0</v>
      </c>
      <c r="AY21" s="266">
        <f>(AY19*BH19+AY20*BH20)/BH21</f>
        <v>0</v>
      </c>
      <c r="AZ21" s="45">
        <f t="shared" si="363"/>
        <v>138.26</v>
      </c>
      <c r="BA21" s="266">
        <f>(BA19*BH19+BA20*BH20)/BH21</f>
        <v>0.2956597222222222</v>
      </c>
      <c r="BB21" s="270">
        <f>(BB19*BH19+BB20*BH20)/BH21</f>
        <v>0.19964583333333333</v>
      </c>
      <c r="BC21" s="270">
        <f>(BC19*BH19+BC20*BH20)/BH21</f>
        <v>0.75196910027264463</v>
      </c>
      <c r="BD21" s="291">
        <f>(BD19*BH19+BD20*BH20)/BH21</f>
        <v>0.18195436507936508</v>
      </c>
      <c r="BE21" s="50">
        <f>SUM(BE19:BE20)</f>
        <v>1440</v>
      </c>
      <c r="BF21" s="53">
        <f>SUM(BF19:BF20)</f>
        <v>91705</v>
      </c>
      <c r="BG21" s="51">
        <f>SUM(BG19:BG20)</f>
        <v>900</v>
      </c>
      <c r="BH21" s="259">
        <f>SUM(BH19:BH20)</f>
        <v>700</v>
      </c>
      <c r="BJ21" s="52" t="s">
        <v>39</v>
      </c>
      <c r="BK21" s="45">
        <f>SUM(BK19:BK20)</f>
        <v>512.32000000000005</v>
      </c>
      <c r="BL21" s="296">
        <f t="shared" ref="BL21:BN21" si="364">SUM(BL19:BL20)</f>
        <v>512.32000000000005</v>
      </c>
      <c r="BM21" s="45">
        <f>SUM(BM19:BM20)</f>
        <v>0</v>
      </c>
      <c r="BN21" s="45">
        <f t="shared" si="364"/>
        <v>231.68</v>
      </c>
      <c r="BO21" s="266">
        <f>(BO19*CB19+BO20*CB20)/CB21</f>
        <v>0.1556989247311828</v>
      </c>
      <c r="BP21" s="45">
        <f t="shared" ref="BP21:BT21" si="365">SUM(BP19:BP20)</f>
        <v>744</v>
      </c>
      <c r="BQ21" s="267">
        <f>(BQ19*CB19+BQ20*CB20)/CB21</f>
        <v>0.5</v>
      </c>
      <c r="BR21" s="46">
        <f>SUM(BR19:BR20)</f>
        <v>0</v>
      </c>
      <c r="BS21" s="266">
        <f>(BS19*CB19+BS20*CB20)/CB21</f>
        <v>0</v>
      </c>
      <c r="BT21" s="45">
        <f t="shared" si="365"/>
        <v>225.6</v>
      </c>
      <c r="BU21" s="266">
        <f>(BU19*CB19+BU20*CB20)/CB21</f>
        <v>0.34430107526881726</v>
      </c>
      <c r="BV21" s="270">
        <f>(BV19*CB19+BV20*CB20)/CB21</f>
        <v>0.19268817204301078</v>
      </c>
      <c r="BW21" s="270">
        <f>(BW19*CB19+BW20*CB20)/CB21</f>
        <v>0.23580858085808579</v>
      </c>
      <c r="BX21" s="291">
        <f>(BX19*CB19+BX20*CB20)/CB21</f>
        <v>0.21556259600614436</v>
      </c>
      <c r="BY21" s="50">
        <f>SUM(BY19:BY20)</f>
        <v>1488</v>
      </c>
      <c r="BZ21" s="53">
        <f>SUM(BZ19:BZ20)</f>
        <v>112265</v>
      </c>
      <c r="CA21" s="51">
        <f>SUM(CA19:CA20)</f>
        <v>900</v>
      </c>
      <c r="CB21" s="259">
        <f>SUM(CB19:CB20)</f>
        <v>700</v>
      </c>
      <c r="CD21" s="52" t="s">
        <v>39</v>
      </c>
      <c r="CE21" s="45">
        <f>SUM(CE19:CE20)</f>
        <v>720</v>
      </c>
      <c r="CF21" s="296">
        <f t="shared" ref="CF21:CH21" si="366">SUM(CF19:CF20)</f>
        <v>720</v>
      </c>
      <c r="CG21" s="45">
        <f>SUM(CG19:CG20)</f>
        <v>0</v>
      </c>
      <c r="CH21" s="45">
        <f t="shared" si="366"/>
        <v>720</v>
      </c>
      <c r="CI21" s="266">
        <f>(CI19*CV19+CI20*CV20)/CV21</f>
        <v>0.5</v>
      </c>
      <c r="CJ21" s="45">
        <f t="shared" ref="CJ21:CN21" si="367">SUM(CJ19:CJ20)</f>
        <v>0</v>
      </c>
      <c r="CK21" s="267">
        <f>(CK19*CV19+CK20*CV20)/CV21</f>
        <v>0</v>
      </c>
      <c r="CL21" s="46">
        <f>SUM(CL19:CL20)</f>
        <v>0</v>
      </c>
      <c r="CM21" s="266">
        <f>(CM19*CV19+CM20*CV20)/CV21</f>
        <v>0</v>
      </c>
      <c r="CN21" s="45">
        <f t="shared" si="367"/>
        <v>0</v>
      </c>
      <c r="CO21" s="266">
        <f>(CO19*CV19+CO20*CV20)/CV21</f>
        <v>0.5</v>
      </c>
      <c r="CP21" s="270">
        <f>(CP19*CV19+CP20*CV20)/CV21</f>
        <v>0.5</v>
      </c>
      <c r="CQ21" s="270">
        <f>(CQ19*CV19+CQ20*CV20)/CV21</f>
        <v>0.5</v>
      </c>
      <c r="CR21" s="291">
        <f>(CR19*CV19+CR20*CV20)/CV21</f>
        <v>0.27378968253968256</v>
      </c>
      <c r="CS21" s="50">
        <f>SUM(CS19:CS20)</f>
        <v>1440</v>
      </c>
      <c r="CT21" s="53">
        <f>SUM(CT19:CT20)</f>
        <v>137990</v>
      </c>
      <c r="CU21" s="51">
        <f>SUM(CU19:CU20)</f>
        <v>900</v>
      </c>
      <c r="CV21" s="259">
        <f>SUM(CV19:CV20)</f>
        <v>700</v>
      </c>
      <c r="CX21" s="52" t="s">
        <v>39</v>
      </c>
      <c r="CY21" s="45">
        <f>SUM(CY19:CY20)</f>
        <v>0</v>
      </c>
      <c r="CZ21" s="296">
        <f t="shared" ref="CZ21:DB21" si="368">SUM(CZ19:CZ20)</f>
        <v>0</v>
      </c>
      <c r="DA21" s="45">
        <f>SUM(DA19:DA20)</f>
        <v>0</v>
      </c>
      <c r="DB21" s="45">
        <f t="shared" si="368"/>
        <v>0</v>
      </c>
      <c r="DC21" s="266">
        <f>(DC19*DP19+DC20*DP20)/DP21</f>
        <v>0</v>
      </c>
      <c r="DD21" s="45">
        <f t="shared" ref="DD21:DH21" si="369">SUM(DD19:DD20)</f>
        <v>1488</v>
      </c>
      <c r="DE21" s="267">
        <f>(DE19*DP19+DE20*DP20)/DP21</f>
        <v>1</v>
      </c>
      <c r="DF21" s="46">
        <f>SUM(DF19:DF20)</f>
        <v>0</v>
      </c>
      <c r="DG21" s="266">
        <f>(DG19*DP19+DG20*DP20)/DP21</f>
        <v>0</v>
      </c>
      <c r="DH21" s="45">
        <f t="shared" si="369"/>
        <v>0</v>
      </c>
      <c r="DI21" s="266">
        <f>(DI19*DP19+DI20*DP20)/DP21</f>
        <v>0</v>
      </c>
      <c r="DJ21" s="270">
        <f>(DJ19*DP19+DJ20*DP20)/DP21</f>
        <v>0</v>
      </c>
      <c r="DK21" s="270">
        <f>(DK19*DP19+DK20*DP20)/DP21</f>
        <v>0</v>
      </c>
      <c r="DL21" s="291">
        <f>(DL19*DP19+DL20*DP20)/DP21</f>
        <v>0</v>
      </c>
      <c r="DM21" s="50">
        <f>SUM(DM19:DM20)</f>
        <v>1488</v>
      </c>
      <c r="DN21" s="49">
        <f>SUM(DN19:DN20)</f>
        <v>0</v>
      </c>
      <c r="DO21" s="51">
        <f>SUM(DO19:DO20)</f>
        <v>900</v>
      </c>
      <c r="DP21" s="259">
        <f>SUM(DP19:DP20)</f>
        <v>700</v>
      </c>
      <c r="DR21" s="52" t="s">
        <v>39</v>
      </c>
      <c r="DS21" s="45">
        <f>SUM(DS19:DS20)</f>
        <v>293.60000000000002</v>
      </c>
      <c r="DT21" s="296">
        <f t="shared" ref="DT21:DV21" si="370">SUM(DT19:DT20)</f>
        <v>293.60000000000002</v>
      </c>
      <c r="DU21" s="45">
        <f>SUM(DU19:DU20)</f>
        <v>0</v>
      </c>
      <c r="DV21" s="45">
        <f t="shared" si="370"/>
        <v>360.43</v>
      </c>
      <c r="DW21" s="46">
        <f>(DW19*EI19+DW20*EI20)/EI21</f>
        <v>24.22244623655914</v>
      </c>
      <c r="DX21" s="45">
        <f t="shared" ref="DX21:EB21" si="371">SUM(DX19:DX20)</f>
        <v>833.97</v>
      </c>
      <c r="DY21" s="46">
        <f>(DY19*EI19+DY20*EI20)/EI21</f>
        <v>56.046370967741936</v>
      </c>
      <c r="DZ21" s="46">
        <f>SUM(DZ19:DZ20)</f>
        <v>0</v>
      </c>
      <c r="EA21" s="50">
        <f>(EA19*EI19+EA20*EI20)/EI21</f>
        <v>0</v>
      </c>
      <c r="EB21" s="45">
        <f t="shared" si="371"/>
        <v>136.15</v>
      </c>
      <c r="EC21" s="46">
        <f>(EC19*EI19+EC20*EI20)/EI21</f>
        <v>19.731182795698928</v>
      </c>
      <c r="ED21" s="8">
        <f>(ED19*EI19+ED20*EI20)/EI21</f>
        <v>10.581317204301076</v>
      </c>
      <c r="EE21" s="8">
        <f>(EE19*EI19+EE20*EI20)/EI21</f>
        <v>37.963090378117222</v>
      </c>
      <c r="EF21" s="305">
        <f>(EF19*EI19+EF20*EI20)/EI21</f>
        <v>10.049283154121865</v>
      </c>
      <c r="EG21" s="50">
        <f>SUM(EG19:EG20)</f>
        <v>1488</v>
      </c>
      <c r="EH21" s="53">
        <f>SUM(EH19:EH20)</f>
        <v>67290</v>
      </c>
      <c r="EI21" s="51">
        <f>SUM(EI19:EI20)</f>
        <v>900</v>
      </c>
      <c r="EJ21" s="259">
        <f>SUM(EJ19:EJ20)</f>
        <v>700</v>
      </c>
      <c r="EL21" s="44" t="s">
        <v>39</v>
      </c>
      <c r="EM21" s="45">
        <f>SUM(EM19:EM20)</f>
        <v>328.53</v>
      </c>
      <c r="EN21" s="296">
        <f t="shared" ref="EN21:EP21" si="372">SUM(EN19:EN20)</f>
        <v>328.53</v>
      </c>
      <c r="EO21" s="46">
        <f>SUM(EO19:EO20)</f>
        <v>0</v>
      </c>
      <c r="EP21" s="45">
        <f t="shared" si="372"/>
        <v>346.97</v>
      </c>
      <c r="EQ21" s="46">
        <f>(EQ19*FC19+EQ20*FC20)/FC21</f>
        <v>25.816220238095237</v>
      </c>
      <c r="ER21" s="45">
        <f t="shared" ref="ER21:EV21" si="373">SUM(ER19:ER20)</f>
        <v>668.5</v>
      </c>
      <c r="ES21" s="46">
        <f>(ES19*FC19+ES20*FC20)/FC21</f>
        <v>49.739583333333329</v>
      </c>
      <c r="ET21" s="46">
        <f>SUM(ET19:ET20)</f>
        <v>0</v>
      </c>
      <c r="EU21" s="50">
        <f>(EU19*FC19+EU20*FC20)/FC21</f>
        <v>0</v>
      </c>
      <c r="EV21" s="45">
        <f t="shared" si="373"/>
        <v>122.77</v>
      </c>
      <c r="EW21" s="46">
        <f>(EW19*FC19+EW20*FC20)/FC21</f>
        <v>22.078629032258064</v>
      </c>
      <c r="EX21" s="8">
        <f>(EX19*FC19+EX20*FC20)/FC21</f>
        <v>15.309523809523808</v>
      </c>
      <c r="EY21" s="8">
        <f>(EY19*FC19+EY20*FC20)/FC21</f>
        <v>34.950892857142854</v>
      </c>
      <c r="EZ21" s="305">
        <f>(EZ19*FC19+EZ20*FC20)/FC21</f>
        <v>12.900132275132274</v>
      </c>
      <c r="FA21" s="50">
        <f>SUM(FA19:FA20)</f>
        <v>1344</v>
      </c>
      <c r="FB21" s="53">
        <f>SUM(FB19:FB20)</f>
        <v>78020</v>
      </c>
      <c r="FC21" s="51">
        <f>SUM(FC19:FC20)</f>
        <v>900</v>
      </c>
      <c r="FD21" s="259">
        <f>SUM(FD19:FD20)</f>
        <v>700</v>
      </c>
      <c r="FF21" s="44" t="s">
        <v>39</v>
      </c>
      <c r="FG21" s="45">
        <f>SUM(FG19:FG20)</f>
        <v>0</v>
      </c>
      <c r="FH21" s="296">
        <f t="shared" ref="FH21:FJ21" si="374">SUM(FH19:FH20)</f>
        <v>0</v>
      </c>
      <c r="FI21" s="45">
        <f>SUM(FI19:FI20)</f>
        <v>0</v>
      </c>
      <c r="FJ21" s="45">
        <f t="shared" si="374"/>
        <v>1488</v>
      </c>
      <c r="FK21" s="46">
        <f>(FK19*FW19+FK20*FW20)/FW21</f>
        <v>100</v>
      </c>
      <c r="FL21" s="45">
        <f t="shared" ref="FL21:FP21" si="375">SUM(FL19:FL20)</f>
        <v>0</v>
      </c>
      <c r="FM21" s="46">
        <f>(FM19*FW19+FM20*FW20)/FW21</f>
        <v>0</v>
      </c>
      <c r="FN21" s="46">
        <f>SUM(FN19:FN20)</f>
        <v>0</v>
      </c>
      <c r="FO21" s="50">
        <f>(FO19*FW19+FO20*FW20)/FW21</f>
        <v>0</v>
      </c>
      <c r="FP21" s="45">
        <f t="shared" si="375"/>
        <v>0</v>
      </c>
      <c r="FQ21" s="46">
        <f>(FQ19*FW19+FQ20*FW20)/FW21</f>
        <v>0</v>
      </c>
      <c r="FR21" s="8">
        <f>(FR19*FW19+FR20*FW20)/FW21</f>
        <v>0</v>
      </c>
      <c r="FS21" s="8">
        <f>(FS19*FW19+FS20*FW20)/FW21</f>
        <v>100</v>
      </c>
      <c r="FT21" s="305">
        <f>(FT19*FW19+FT20*FW20)/FW21</f>
        <v>0</v>
      </c>
      <c r="FU21" s="50">
        <f>SUM(FU19:FU20)</f>
        <v>1488</v>
      </c>
      <c r="FV21" s="49">
        <f>SUM(FV19:FV20)</f>
        <v>0</v>
      </c>
      <c r="FW21" s="51">
        <f>SUM(FW19:FW20)</f>
        <v>900</v>
      </c>
      <c r="FX21" s="259">
        <f>SUM(FX19:FX20)</f>
        <v>700</v>
      </c>
      <c r="FZ21" s="52" t="s">
        <v>39</v>
      </c>
      <c r="GA21" s="45">
        <f>SUM(GA19:GA20)</f>
        <v>0</v>
      </c>
      <c r="GB21" s="296">
        <f t="shared" ref="GB21:GD21" si="376">SUM(GB19:GB20)</f>
        <v>0</v>
      </c>
      <c r="GC21" s="45">
        <f>SUM(GC19:GC20)</f>
        <v>0</v>
      </c>
      <c r="GD21" s="45">
        <f t="shared" si="376"/>
        <v>1440</v>
      </c>
      <c r="GE21" s="160">
        <f>(GE19*GQ19+GE20*GQ20)/GQ21</f>
        <v>1</v>
      </c>
      <c r="GF21" s="45">
        <f t="shared" ref="GF21:GJ21" si="377">SUM(GF19:GF20)</f>
        <v>0</v>
      </c>
      <c r="GG21" s="46">
        <f>(GG19*GQ19+GG20*GQ20)/GQ21</f>
        <v>0</v>
      </c>
      <c r="GH21" s="48">
        <f>SUM(GH19:GH20)</f>
        <v>0</v>
      </c>
      <c r="GI21" s="46">
        <f>(GI19*GQ19+GI20*GQ20)/GQ21</f>
        <v>0</v>
      </c>
      <c r="GJ21" s="45">
        <f t="shared" si="377"/>
        <v>0</v>
      </c>
      <c r="GK21" s="46">
        <f>(GK19*GQ19+GK20*GQ20)/GQ21</f>
        <v>0</v>
      </c>
      <c r="GL21" s="8">
        <f>(GL19*GQ19+GL20*GQ20)/GQ21</f>
        <v>0</v>
      </c>
      <c r="GM21" s="8">
        <f>(GM19*GQ19+GM20*GQ20)/GQ21</f>
        <v>100</v>
      </c>
      <c r="GN21" s="305">
        <f>(GN19*GQ19+GN20*GQ20)/GQ21</f>
        <v>0</v>
      </c>
      <c r="GO21" s="50">
        <f>SUM(GO19:GO20)</f>
        <v>1440</v>
      </c>
      <c r="GP21" s="49">
        <f>SUM(GP19:GP20)</f>
        <v>0</v>
      </c>
      <c r="GQ21" s="51">
        <f>SUM(GQ19:GQ20)</f>
        <v>900</v>
      </c>
      <c r="GR21" s="259">
        <f>SUM(GR19:GR20)</f>
        <v>700</v>
      </c>
      <c r="GT21" s="52" t="s">
        <v>39</v>
      </c>
      <c r="GU21" s="45">
        <f>SUM(GU19:GU20)</f>
        <v>0</v>
      </c>
      <c r="GV21" s="296">
        <f t="shared" ref="GV21:GX21" si="378">SUM(GV19:GV20)</f>
        <v>0</v>
      </c>
      <c r="GW21" s="45">
        <f>SUM(GW19:GW20)</f>
        <v>0</v>
      </c>
      <c r="GX21" s="45">
        <f t="shared" si="378"/>
        <v>1488</v>
      </c>
      <c r="GY21" s="46">
        <f>(GY19*HK19+GY20*HK20)/HK21</f>
        <v>100</v>
      </c>
      <c r="GZ21" s="45">
        <f t="shared" ref="GZ21:HD21" si="379">SUM(GZ19:GZ20)</f>
        <v>0</v>
      </c>
      <c r="HA21" s="46">
        <f>(HA19*HK19+HA20*HK20)/HK21</f>
        <v>0</v>
      </c>
      <c r="HB21" s="46">
        <f>SUM(HB19:HB20)</f>
        <v>0</v>
      </c>
      <c r="HC21" s="46">
        <f>(HC19*HK19+HC20*HK20)/HK21</f>
        <v>0</v>
      </c>
      <c r="HD21" s="45">
        <f t="shared" si="379"/>
        <v>0</v>
      </c>
      <c r="HE21" s="46">
        <f>(HE19*HK19+HE20*HK20)/HK21</f>
        <v>0</v>
      </c>
      <c r="HF21" s="8">
        <f>(HF19*HK19+HF20*HK20)/HK21</f>
        <v>0</v>
      </c>
      <c r="HG21" s="8">
        <f>(HG19*HK19+HG20*HK20)/HK21</f>
        <v>100</v>
      </c>
      <c r="HH21" s="305">
        <f>(HH19*HK19+HH20*HK20)/HK21</f>
        <v>0</v>
      </c>
      <c r="HI21" s="50">
        <f>SUM(HI19:HI20)</f>
        <v>1488</v>
      </c>
      <c r="HJ21" s="49">
        <f>SUM(HJ19:HJ20)</f>
        <v>0</v>
      </c>
      <c r="HK21" s="51">
        <f>SUM(HK19:HK20)</f>
        <v>900</v>
      </c>
      <c r="HL21" s="259">
        <f>SUM(HL19:HL20)</f>
        <v>700</v>
      </c>
      <c r="HN21" s="52" t="s">
        <v>39</v>
      </c>
      <c r="HO21" s="49">
        <f>SUM(HO19:HO20)</f>
        <v>218.07</v>
      </c>
      <c r="HP21" s="297">
        <f t="shared" ref="HP21:HR21" si="380">SUM(HP19:HP20)</f>
        <v>218.07</v>
      </c>
      <c r="HQ21" s="49">
        <f t="shared" si="380"/>
        <v>0</v>
      </c>
      <c r="HR21" s="49">
        <f t="shared" si="380"/>
        <v>1221.93</v>
      </c>
      <c r="HS21" s="46">
        <f>(HS19*IE19+HS20*IE20)/IE21</f>
        <v>84.856250000000003</v>
      </c>
      <c r="HT21" s="49">
        <f t="shared" ref="HT21" si="381">SUM(HT19:HT20)</f>
        <v>0</v>
      </c>
      <c r="HU21" s="46">
        <f>(HU19*IE19+HU20*IE20)/IE21</f>
        <v>0</v>
      </c>
      <c r="HV21" s="49">
        <f t="shared" ref="HV21" si="382">SUM(HV19:HV20)</f>
        <v>0</v>
      </c>
      <c r="HW21" s="46">
        <f>(HW19*IE19+HW20*IE20)/IE21</f>
        <v>0</v>
      </c>
      <c r="HX21" s="49">
        <f t="shared" ref="HX21" si="383">SUM(HX19:HX20)</f>
        <v>57.97</v>
      </c>
      <c r="HY21" s="50">
        <f>(HY19*IE19+HY20*IE20)/IE21</f>
        <v>15.143750000000001</v>
      </c>
      <c r="HZ21" s="54">
        <f>(HZ19*IE19+HZ20*IE20)/IE21</f>
        <v>11.118055555555555</v>
      </c>
      <c r="IA21" s="54">
        <f>(IA19*IE19+IA20*IE20)/IE21</f>
        <v>88.881944444444443</v>
      </c>
      <c r="IB21" s="308">
        <f>(IB19*IE19+IB20*IE20)/IE21</f>
        <v>6.7013888888888893</v>
      </c>
      <c r="IC21" s="50">
        <f>SUM(IC19:IC20)</f>
        <v>1440</v>
      </c>
      <c r="ID21" s="84">
        <f>SUM(ID19:ID20)</f>
        <v>43425</v>
      </c>
      <c r="IE21" s="51">
        <f>SUM(IE19:IE20)</f>
        <v>900</v>
      </c>
      <c r="IF21" s="259">
        <f>SUM(IF19:IF20)</f>
        <v>700</v>
      </c>
      <c r="IG21" s="29"/>
    </row>
    <row r="22" spans="1:241" ht="13.8" hidden="1" x14ac:dyDescent="0.3">
      <c r="B22" s="36"/>
      <c r="G22" s="7"/>
      <c r="I22" s="7"/>
      <c r="J22" s="7"/>
      <c r="K22" s="254"/>
      <c r="M22" s="7"/>
      <c r="N22" s="38"/>
      <c r="O22" s="38"/>
      <c r="P22" s="292"/>
      <c r="Q22" s="7"/>
      <c r="R22" s="253"/>
      <c r="S22" s="29"/>
      <c r="T22" s="260">
        <f>SUM(T12,T15,T18,T21)</f>
        <v>2405</v>
      </c>
      <c r="V22" s="36"/>
      <c r="AA22" s="256"/>
      <c r="AC22" s="256"/>
      <c r="AD22" s="7"/>
      <c r="AE22" s="256"/>
      <c r="AG22" s="256"/>
      <c r="AH22" s="271">
        <f>(AH12*AN12+AH15*AN15+AH18*AN18+AH21*AN21)/AN22</f>
        <v>0.54815941251425127</v>
      </c>
      <c r="AI22" s="258"/>
      <c r="AJ22" s="300"/>
      <c r="AK22" s="7"/>
      <c r="AL22" s="81"/>
      <c r="AM22" s="29"/>
      <c r="AN22" s="260">
        <f>SUM(AN12,AN15,AN18,AN21)</f>
        <v>2405</v>
      </c>
      <c r="AP22" s="36"/>
      <c r="AU22" s="256"/>
      <c r="AW22" s="256"/>
      <c r="AX22" s="7"/>
      <c r="AY22" s="256"/>
      <c r="BA22" s="256"/>
      <c r="BB22" s="271">
        <f>(BB12*BH12+BB15*BH15+BB18*BH18+BB21*BH21)/BH22</f>
        <v>0.51626946176946176</v>
      </c>
      <c r="BC22" s="258"/>
      <c r="BD22" s="300"/>
      <c r="BE22" s="7"/>
      <c r="BF22" s="81"/>
      <c r="BG22" s="29"/>
      <c r="BH22" s="260">
        <f>SUM(BH12,BH15,BH18,BH21)</f>
        <v>2405</v>
      </c>
      <c r="BJ22" s="36"/>
      <c r="BO22" s="274"/>
      <c r="BQ22" s="274"/>
      <c r="BR22" s="7"/>
      <c r="BS22" s="274"/>
      <c r="BU22" s="274"/>
      <c r="BV22" s="271">
        <f>(BV12*CB12+BV15*CB15+BV18*CB18+BV21*CB21)/CB22</f>
        <v>0.43922205083495414</v>
      </c>
      <c r="BW22" s="258"/>
      <c r="BX22" s="300"/>
      <c r="BY22" s="7"/>
      <c r="BZ22" s="81"/>
      <c r="CA22" s="29"/>
      <c r="CB22" s="260">
        <f>SUM(CB12,CB15,CB18,CB21)</f>
        <v>2405</v>
      </c>
      <c r="CD22" s="36"/>
      <c r="CI22" s="274"/>
      <c r="CK22" s="274"/>
      <c r="CL22" s="7"/>
      <c r="CM22" s="274"/>
      <c r="CO22" s="274"/>
      <c r="CP22" s="271">
        <f>(CP12*CV12+CP15*CV15+CP18*CV18+CP21*CV21)/CV22</f>
        <v>0.53174494109494119</v>
      </c>
      <c r="CQ22" s="258"/>
      <c r="CR22" s="300"/>
      <c r="CS22" s="7"/>
      <c r="CT22" s="81"/>
      <c r="CU22" s="29"/>
      <c r="CV22" s="260">
        <f>SUM(CV12,CV15,CV18,CV21)</f>
        <v>2405</v>
      </c>
      <c r="CX22" s="36"/>
      <c r="DC22" s="274"/>
      <c r="DE22" s="274"/>
      <c r="DF22" s="7"/>
      <c r="DG22" s="274"/>
      <c r="DI22" s="274"/>
      <c r="DJ22" s="271">
        <f>(DJ12*DP12+DJ15*DP15+DJ18*DP18+DJ21*DP21)/DP22</f>
        <v>0.32570669304540267</v>
      </c>
      <c r="DK22" s="258"/>
      <c r="DL22" s="300"/>
      <c r="DM22" s="7"/>
      <c r="DO22" s="29"/>
      <c r="DP22" s="260">
        <f>SUM(DP12,DP15,DP18,DP21)</f>
        <v>2405</v>
      </c>
      <c r="DR22" s="36"/>
      <c r="DW22" s="7">
        <f>(DW12*$EI12+DW15*$EI15+DW18*$EI18+DW21*$EI21)/$EI22</f>
        <v>9.930985298143284</v>
      </c>
      <c r="DY22" s="7"/>
      <c r="DZ22" s="7"/>
      <c r="EA22" s="7"/>
      <c r="EC22" s="7"/>
      <c r="ED22" s="38"/>
      <c r="EE22" s="38"/>
      <c r="EF22" s="292"/>
      <c r="EG22" s="7"/>
      <c r="EH22" s="81"/>
      <c r="EI22" s="29">
        <f>SUM(EI12,EI15,EI18,EI21)</f>
        <v>2792</v>
      </c>
      <c r="EJ22" s="260">
        <f>SUM(EJ12,EJ15,EJ18,EJ21)</f>
        <v>2405</v>
      </c>
      <c r="EL22" s="36"/>
      <c r="EO22" s="7"/>
      <c r="EQ22" s="7">
        <f>(EQ12*$EI12+EQ15*$EI15+EQ18*$EI18+EQ21*$EI21)/$EI22</f>
        <v>9.4614150989320986</v>
      </c>
      <c r="ES22" s="7"/>
      <c r="ET22" s="7"/>
      <c r="EU22" s="7"/>
      <c r="EW22" s="7"/>
      <c r="EX22" s="38"/>
      <c r="EY22" s="38"/>
      <c r="EZ22" s="292"/>
      <c r="FA22" s="7"/>
      <c r="FB22" s="81"/>
      <c r="FC22" s="29"/>
      <c r="FD22" s="260">
        <f>SUM(FD12,FD15,FD18,FD21)</f>
        <v>2405</v>
      </c>
      <c r="FF22" s="36"/>
      <c r="FK22" s="7">
        <f>(FK12*$EI12+FK15*$EI15+FK18*$EI18+FK21*$EI21)/$EI22</f>
        <v>32.592665740719291</v>
      </c>
      <c r="FM22" s="7"/>
      <c r="FN22" s="7"/>
      <c r="FO22" s="7"/>
      <c r="FQ22" s="7"/>
      <c r="FR22" s="38"/>
      <c r="FS22" s="38"/>
      <c r="FT22" s="292"/>
      <c r="FU22" s="7"/>
      <c r="FW22" s="29"/>
      <c r="FX22" s="260">
        <f>SUM(FX12,FX15,FX18,FX21)</f>
        <v>2405</v>
      </c>
      <c r="FZ22" s="36"/>
      <c r="GE22" s="135">
        <f>(GE12*GQ12+GE15*GQ15+GE18*GQ18+GE21*GQ21)/GQ22</f>
        <v>0.41782955086063439</v>
      </c>
      <c r="GG22" s="7"/>
      <c r="GH22" s="29"/>
      <c r="GI22" s="7"/>
      <c r="GK22" s="7"/>
      <c r="GL22" s="38"/>
      <c r="GM22" s="38"/>
      <c r="GN22" s="292"/>
      <c r="GO22" s="7"/>
      <c r="GQ22" s="29">
        <f>SUM(GQ21,GQ18,GQ15,GQ12)</f>
        <v>2792</v>
      </c>
      <c r="GR22" s="260">
        <f>SUM(GR12,GR15,GR18,GR21)</f>
        <v>2405</v>
      </c>
      <c r="GT22" s="36"/>
      <c r="GY22" s="7"/>
      <c r="HA22" s="7"/>
      <c r="HB22" s="7"/>
      <c r="HC22" s="7"/>
      <c r="HE22" s="7"/>
      <c r="HF22" s="38"/>
      <c r="HG22" s="38"/>
      <c r="HH22" s="292"/>
      <c r="HI22" s="7"/>
      <c r="HK22" s="29"/>
      <c r="HL22" s="260">
        <f>SUM(HL12,HL15,HL18,HL21)</f>
        <v>2405</v>
      </c>
      <c r="HN22" s="36"/>
      <c r="HS22" s="7"/>
      <c r="HU22" s="7"/>
      <c r="HW22" s="7"/>
      <c r="HY22" s="7"/>
      <c r="HZ22" s="38"/>
      <c r="IA22" s="38"/>
      <c r="IB22" s="292"/>
      <c r="IC22" s="7"/>
      <c r="ID22" s="82"/>
      <c r="IE22" s="29"/>
      <c r="IF22" s="260">
        <f>SUM(IF12,IF15,IF18,IF21)</f>
        <v>2405</v>
      </c>
      <c r="IG22" s="29">
        <f>SUM(IG6:IG20)</f>
        <v>1673</v>
      </c>
    </row>
    <row r="23" spans="1:241" ht="13.8" hidden="1" x14ac:dyDescent="0.3">
      <c r="A23" s="142" t="s">
        <v>45</v>
      </c>
      <c r="B23" s="9" t="s">
        <v>46</v>
      </c>
      <c r="C23" s="9">
        <v>504.8</v>
      </c>
      <c r="D23" s="287">
        <v>126</v>
      </c>
      <c r="E23" s="9">
        <v>378.8</v>
      </c>
      <c r="F23" s="9">
        <v>239.2</v>
      </c>
      <c r="G23" s="256">
        <f>(F23/$B$4)</f>
        <v>0.32150537634408599</v>
      </c>
      <c r="H23" s="9">
        <v>0</v>
      </c>
      <c r="I23" s="256">
        <f>(H23/$B$4)</f>
        <v>0</v>
      </c>
      <c r="J23" s="7">
        <v>0</v>
      </c>
      <c r="K23" s="256">
        <f>(J23/$B$4)</f>
        <v>0</v>
      </c>
      <c r="L23" s="9">
        <v>0</v>
      </c>
      <c r="M23" s="256">
        <f>(C23/$B$4)</f>
        <v>0.67849462365591395</v>
      </c>
      <c r="N23" s="256">
        <f>((C23-L23)/$B$4)</f>
        <v>0.67849462365591395</v>
      </c>
      <c r="O23" s="258">
        <f>IF((AND(D23=0,F23=0)),0,(F23+L23)/(D23+F23+L23))</f>
        <v>0.65498357064622126</v>
      </c>
      <c r="P23" s="290">
        <f>(R23/($B$4*T23))</f>
        <v>2.8407818100358424E-2</v>
      </c>
      <c r="Q23" s="7">
        <f>SUM(D23:F23,H23,J23)</f>
        <v>744</v>
      </c>
      <c r="R23" s="167">
        <v>2029</v>
      </c>
      <c r="S23" s="9">
        <v>96</v>
      </c>
      <c r="T23" s="257">
        <v>96</v>
      </c>
      <c r="U23" s="142" t="s">
        <v>45</v>
      </c>
      <c r="V23" s="9" t="s">
        <v>46</v>
      </c>
      <c r="W23" s="7">
        <f>$V$4-Z23-AB23-AD23</f>
        <v>636.79999999999995</v>
      </c>
      <c r="X23" s="287">
        <v>468</v>
      </c>
      <c r="Y23" s="9">
        <v>168.8</v>
      </c>
      <c r="Z23" s="9">
        <v>107.2</v>
      </c>
      <c r="AA23" s="256">
        <f>(Z23/$V$4)</f>
        <v>0.14408602150537636</v>
      </c>
      <c r="AB23" s="9">
        <v>0</v>
      </c>
      <c r="AC23" s="256">
        <f>(AB23/$V$4)</f>
        <v>0</v>
      </c>
      <c r="AD23" s="9">
        <v>0</v>
      </c>
      <c r="AE23" s="256">
        <f>(AD23/$V$4)</f>
        <v>0</v>
      </c>
      <c r="AF23" s="9">
        <v>0</v>
      </c>
      <c r="AG23" s="256">
        <f t="shared" ref="AG23:AG32" si="384">W23/$V$4</f>
        <v>0.85591397849462358</v>
      </c>
      <c r="AH23" s="256">
        <f t="shared" ref="AH23:AH32" si="385">(W23-AF23)/$V$4</f>
        <v>0.85591397849462358</v>
      </c>
      <c r="AI23" s="258">
        <f t="shared" ref="AI23:AI32" si="386">IF((AND(X23=0,Z23=0)),0,(Z23+AF23)/(X23+Z23+AF23))</f>
        <v>0.18636995827538247</v>
      </c>
      <c r="AJ23" s="290">
        <f t="shared" ref="AJ23:AJ32" si="387">AL23/($V$4*AN23)</f>
        <v>0.16301243279569894</v>
      </c>
      <c r="AK23" s="7">
        <f>SUM(X23:Z23,AB23,AD23)</f>
        <v>744</v>
      </c>
      <c r="AL23" s="167">
        <v>11643</v>
      </c>
      <c r="AM23" s="9">
        <v>96</v>
      </c>
      <c r="AN23" s="257">
        <v>96</v>
      </c>
      <c r="AO23" s="142" t="s">
        <v>45</v>
      </c>
      <c r="AP23" s="9" t="s">
        <v>46</v>
      </c>
      <c r="AQ23" s="9">
        <v>405.8</v>
      </c>
      <c r="AR23" s="287">
        <v>356</v>
      </c>
      <c r="AS23" s="9">
        <v>49.8</v>
      </c>
      <c r="AT23" s="9">
        <v>314.2</v>
      </c>
      <c r="AU23" s="256">
        <f t="shared" ref="AU23:AU32" si="388">(AT23/$AP$4)</f>
        <v>0.43638888888888888</v>
      </c>
      <c r="AV23" s="9">
        <v>0</v>
      </c>
      <c r="AW23" s="256">
        <f t="shared" ref="AW23:AW32" si="389">(AV23/$AP$4)</f>
        <v>0</v>
      </c>
      <c r="AX23" s="9">
        <v>0</v>
      </c>
      <c r="AY23" s="256">
        <f t="shared" ref="AY23:AY32" si="390">(AX23/$AP$4)</f>
        <v>0</v>
      </c>
      <c r="AZ23" s="9">
        <v>0</v>
      </c>
      <c r="BA23" s="256">
        <f>(AQ23/$AP$4)</f>
        <v>0.56361111111111117</v>
      </c>
      <c r="BB23" s="256">
        <f>((AQ23-AZ23)/$AP$4)</f>
        <v>0.56361111111111117</v>
      </c>
      <c r="BC23" s="258">
        <f>IF((AND(AR23=0,AT23=0)),0,(AT23+AZ23)/(AR23+AT23+AZ23))</f>
        <v>0.46881527902118764</v>
      </c>
      <c r="BD23" s="290">
        <f t="shared" ref="BD23:BD32" si="391">(BF23/($AP$4*BH23))</f>
        <v>0.14068287037037036</v>
      </c>
      <c r="BE23" s="7">
        <f>SUM(AR23:AT23,AV23,AX23)</f>
        <v>720</v>
      </c>
      <c r="BF23" s="167">
        <v>9724</v>
      </c>
      <c r="BG23" s="9">
        <v>96</v>
      </c>
      <c r="BH23" s="257">
        <v>96</v>
      </c>
      <c r="BI23" s="142" t="s">
        <v>45</v>
      </c>
      <c r="BJ23" s="9" t="s">
        <v>46</v>
      </c>
      <c r="BK23" s="9">
        <v>721.1</v>
      </c>
      <c r="BL23" s="287">
        <v>628</v>
      </c>
      <c r="BM23" s="9">
        <v>93.1</v>
      </c>
      <c r="BN23" s="9">
        <v>13.1</v>
      </c>
      <c r="BO23" s="274">
        <f t="shared" ref="BO23:BO32" si="392">(BN23/$BJ$4)</f>
        <v>1.7607526881720431E-2</v>
      </c>
      <c r="BP23" s="9">
        <v>0</v>
      </c>
      <c r="BQ23" s="274">
        <f t="shared" ref="BQ23:BQ32" si="393">(BP23/$BJ$4)</f>
        <v>0</v>
      </c>
      <c r="BR23" s="9">
        <v>9.8000000000000007</v>
      </c>
      <c r="BS23" s="274">
        <f t="shared" ref="BS23:BS32" si="394">(BR23/$BJ$4)</f>
        <v>1.3172043010752688E-2</v>
      </c>
      <c r="BT23" s="9">
        <v>0</v>
      </c>
      <c r="BU23" s="256">
        <f t="shared" ref="BU23:BU32" si="395">(BK23/$BJ$4)</f>
        <v>0.9692204301075269</v>
      </c>
      <c r="BV23" s="256">
        <f t="shared" ref="BV23:BV32" si="396">((BK23-BT23)/$BJ$4)</f>
        <v>0.9692204301075269</v>
      </c>
      <c r="BW23" s="258">
        <f t="shared" ref="BW23:BW32" si="397">IF((AND(BL23=0,BN23=0)),0,(BN23+BT23)/(BL23+BN23+BT23))</f>
        <v>2.043362969895492E-2</v>
      </c>
      <c r="BX23" s="290">
        <f t="shared" ref="BX23:BX32" si="398">(BZ23/($BJ$4*CB23))</f>
        <v>0.22913866487455198</v>
      </c>
      <c r="BY23" s="7">
        <f>SUM(BL23:BN23,BP23,BR23)</f>
        <v>744</v>
      </c>
      <c r="BZ23" s="167">
        <v>16366</v>
      </c>
      <c r="CA23" s="9">
        <v>96</v>
      </c>
      <c r="CB23" s="257">
        <v>96</v>
      </c>
      <c r="CC23" s="142" t="s">
        <v>45</v>
      </c>
      <c r="CD23" s="9" t="s">
        <v>46</v>
      </c>
      <c r="CE23" s="9">
        <v>720</v>
      </c>
      <c r="CF23" s="287">
        <v>239</v>
      </c>
      <c r="CG23" s="9">
        <v>481</v>
      </c>
      <c r="CH23" s="9">
        <v>0</v>
      </c>
      <c r="CI23" s="274">
        <f t="shared" ref="CI23:CI32" si="399">(CH23/$CD$4)</f>
        <v>0</v>
      </c>
      <c r="CJ23" s="9">
        <v>0</v>
      </c>
      <c r="CK23" s="274">
        <f t="shared" ref="CK23:CK32" si="400">(CJ23/$CD$4)</f>
        <v>0</v>
      </c>
      <c r="CL23" s="7">
        <v>0</v>
      </c>
      <c r="CM23" s="274">
        <f t="shared" ref="CM23:CM32" si="401">(CL23/$CD$4)</f>
        <v>0</v>
      </c>
      <c r="CN23" s="9">
        <v>0</v>
      </c>
      <c r="CO23" s="274">
        <f t="shared" ref="CO23:CO32" si="402">(CE23/$CD$4)</f>
        <v>1</v>
      </c>
      <c r="CP23" s="274">
        <f t="shared" ref="CP23:CP32" si="403">((CE23-CN23)/$CD$4)</f>
        <v>1</v>
      </c>
      <c r="CQ23" s="275">
        <f t="shared" ref="CQ23:CQ32" si="404">IF((AND(CF23=0,CH23=0)),0,(CH23+CN23)/(CF23+CH23+CN23))</f>
        <v>0</v>
      </c>
      <c r="CR23" s="290">
        <f t="shared" ref="CR23:CR32" si="405">(CT23/($CD$4*CV23))</f>
        <v>6.4163773148148154E-2</v>
      </c>
      <c r="CS23" s="7">
        <f>SUM(CF23:CH23,CJ23,CL23)</f>
        <v>720</v>
      </c>
      <c r="CT23" s="81">
        <v>4435</v>
      </c>
      <c r="CU23" s="9">
        <v>96</v>
      </c>
      <c r="CV23" s="257">
        <v>96</v>
      </c>
      <c r="CW23" s="142" t="s">
        <v>45</v>
      </c>
      <c r="CX23" s="9" t="s">
        <v>46</v>
      </c>
      <c r="CY23" s="9">
        <v>283.10000000000002</v>
      </c>
      <c r="CZ23" s="287">
        <v>241</v>
      </c>
      <c r="DA23" s="9">
        <v>42.1</v>
      </c>
      <c r="DB23" s="9">
        <v>460.9</v>
      </c>
      <c r="DC23" s="274">
        <f>(DB23/$CX$4)</f>
        <v>0.61948924731182797</v>
      </c>
      <c r="DD23" s="9">
        <v>0</v>
      </c>
      <c r="DE23" s="274">
        <f>(DD23/$CX$4)</f>
        <v>0</v>
      </c>
      <c r="DF23" s="7">
        <v>0</v>
      </c>
      <c r="DG23" s="274">
        <f>(DF23/$CX$4)</f>
        <v>0</v>
      </c>
      <c r="DH23" s="9">
        <v>0</v>
      </c>
      <c r="DI23" s="274">
        <f>(CY23/$V$4)</f>
        <v>0.38051075268817208</v>
      </c>
      <c r="DJ23" s="274">
        <f>((CY23-DH23)/$CX$4)</f>
        <v>0.38051075268817208</v>
      </c>
      <c r="DK23" s="275">
        <f>IF((AND(CZ23=0,DB23=0)),0,(DB23+DH23)/(CZ23+DB23+DH23))</f>
        <v>0.65664624590397491</v>
      </c>
      <c r="DL23" s="290">
        <f t="shared" ref="DL23:DL32" si="406">(DN23/($CX$4*DP23))</f>
        <v>0.11622143817204302</v>
      </c>
      <c r="DM23" s="7">
        <f>SUM(CZ23:DB23,DD23,DF23)</f>
        <v>744</v>
      </c>
      <c r="DN23" s="167">
        <v>8301</v>
      </c>
      <c r="DO23" s="9">
        <v>96</v>
      </c>
      <c r="DP23" s="257">
        <v>96</v>
      </c>
      <c r="DQ23" s="142" t="s">
        <v>45</v>
      </c>
      <c r="DR23" s="9" t="s">
        <v>46</v>
      </c>
      <c r="DS23" s="9">
        <v>0</v>
      </c>
      <c r="DT23" s="287">
        <v>0</v>
      </c>
      <c r="DU23" s="9">
        <v>0</v>
      </c>
      <c r="DV23" s="9">
        <v>744</v>
      </c>
      <c r="DW23" s="7">
        <f>(DV23/$DR$4)*100</f>
        <v>100</v>
      </c>
      <c r="DX23" s="9">
        <v>0</v>
      </c>
      <c r="DY23" s="7">
        <f>(DX23/$DR$4)*100</f>
        <v>0</v>
      </c>
      <c r="DZ23" s="7">
        <v>0</v>
      </c>
      <c r="EA23" s="7">
        <f>(DZ23/$DR$4)*100</f>
        <v>0</v>
      </c>
      <c r="EB23" s="9">
        <v>0</v>
      </c>
      <c r="EC23" s="7">
        <f>(DS23/$V$4)*100</f>
        <v>0</v>
      </c>
      <c r="ED23" s="7">
        <f>((DS23-EB23)/$DR$4)*100</f>
        <v>0</v>
      </c>
      <c r="EE23" s="38">
        <f>IF((AND(DT23=0,DV23=0)),0,(DV23+EB23)/(DT23+DV23)*100)</f>
        <v>100</v>
      </c>
      <c r="EF23" s="298">
        <f>(EH23/($DR$4*EI23))*100</f>
        <v>0</v>
      </c>
      <c r="EG23" s="7">
        <f>SUM(DT23:DV23,DX23,DZ23)</f>
        <v>744</v>
      </c>
      <c r="EH23" s="9">
        <v>0</v>
      </c>
      <c r="EI23" s="9">
        <v>96</v>
      </c>
      <c r="EJ23" s="257">
        <v>96</v>
      </c>
      <c r="EK23" s="142" t="s">
        <v>45</v>
      </c>
      <c r="EL23" s="9" t="s">
        <v>46</v>
      </c>
      <c r="EM23" s="9">
        <v>0</v>
      </c>
      <c r="EN23" s="287">
        <v>0</v>
      </c>
      <c r="EO23" s="9">
        <v>0</v>
      </c>
      <c r="EP23" s="9">
        <v>672</v>
      </c>
      <c r="EQ23" s="7">
        <f t="shared" si="194"/>
        <v>100</v>
      </c>
      <c r="ER23" s="9">
        <v>0</v>
      </c>
      <c r="ES23" s="7">
        <f t="shared" si="195"/>
        <v>0</v>
      </c>
      <c r="ET23" s="7">
        <v>0</v>
      </c>
      <c r="EU23" s="7">
        <f>(ET23/$EL$4)*100</f>
        <v>0</v>
      </c>
      <c r="EV23" s="9">
        <v>0</v>
      </c>
      <c r="EW23" s="7">
        <f>(EM23/$V$4)*100</f>
        <v>0</v>
      </c>
      <c r="EX23" s="7">
        <f t="shared" si="196"/>
        <v>0</v>
      </c>
      <c r="EY23" s="38">
        <f>IF((AND(EN23=0,EP23=0)),0,(EP23+EV23)/(EN23+EP23)*100)</f>
        <v>100</v>
      </c>
      <c r="EZ23" s="298">
        <f>(FB23/($EL$4*FC23))*100</f>
        <v>0</v>
      </c>
      <c r="FA23" s="7">
        <f>SUM(EN23:EP23,ER23,ET23)</f>
        <v>672</v>
      </c>
      <c r="FB23" s="9">
        <v>0</v>
      </c>
      <c r="FC23" s="9">
        <v>96</v>
      </c>
      <c r="FD23" s="257">
        <v>96</v>
      </c>
      <c r="FE23" s="142" t="s">
        <v>45</v>
      </c>
      <c r="FF23" s="9" t="s">
        <v>46</v>
      </c>
      <c r="FG23" s="9">
        <v>0</v>
      </c>
      <c r="FH23" s="287">
        <v>0</v>
      </c>
      <c r="FI23" s="9">
        <v>0</v>
      </c>
      <c r="FJ23" s="9">
        <v>744</v>
      </c>
      <c r="FK23" s="7">
        <f>(FJ23/$FF$4)*100</f>
        <v>100</v>
      </c>
      <c r="FL23" s="9">
        <v>0</v>
      </c>
      <c r="FM23" s="7">
        <f>(FL23/$FF$4)*100</f>
        <v>0</v>
      </c>
      <c r="FN23" s="7">
        <v>0</v>
      </c>
      <c r="FO23" s="7">
        <f>(FN23/$FF$4)*100</f>
        <v>0</v>
      </c>
      <c r="FP23" s="9">
        <v>0</v>
      </c>
      <c r="FQ23" s="7">
        <f>(FG23/$V$4)*100</f>
        <v>0</v>
      </c>
      <c r="FR23" s="7">
        <f>((FG23-FP23)/$FF$4)*100</f>
        <v>0</v>
      </c>
      <c r="FS23" s="38">
        <f t="shared" si="197"/>
        <v>100</v>
      </c>
      <c r="FT23" s="298">
        <f>(FV23/($FF$4*FW23))*100</f>
        <v>1.7515120967741933</v>
      </c>
      <c r="FU23" s="7">
        <f>SUM(FH23:FJ23,FL23,FN23)</f>
        <v>744</v>
      </c>
      <c r="FV23" s="178">
        <v>1251</v>
      </c>
      <c r="FW23" s="9">
        <v>96</v>
      </c>
      <c r="FX23" s="257">
        <v>96</v>
      </c>
      <c r="FY23" s="142" t="s">
        <v>45</v>
      </c>
      <c r="FZ23" s="9" t="s">
        <v>46</v>
      </c>
      <c r="GA23" s="9">
        <v>0</v>
      </c>
      <c r="GB23" s="287">
        <v>0</v>
      </c>
      <c r="GC23" s="9">
        <v>0</v>
      </c>
      <c r="GD23" s="9">
        <v>720</v>
      </c>
      <c r="GE23" s="7">
        <f>(GD23/$FZ$4)</f>
        <v>1</v>
      </c>
      <c r="GF23" s="9">
        <v>0</v>
      </c>
      <c r="GG23" s="7">
        <f t="shared" si="198"/>
        <v>0</v>
      </c>
      <c r="GH23" s="7">
        <v>0</v>
      </c>
      <c r="GI23" s="7">
        <f>(GH23/$FZ$4)*100</f>
        <v>0</v>
      </c>
      <c r="GJ23" s="9">
        <v>0</v>
      </c>
      <c r="GK23" s="7">
        <f>(GA23/$V$4)*100</f>
        <v>0</v>
      </c>
      <c r="GL23" s="7">
        <f t="shared" si="199"/>
        <v>0</v>
      </c>
      <c r="GM23" s="38">
        <f>IF((AND(GB23=0,GD23=0)),0,(GD23+GJ23)/(GB23+GD23)*100)</f>
        <v>100</v>
      </c>
      <c r="GN23" s="298">
        <f>(GP23/($FZ$4*GQ23))*100</f>
        <v>0</v>
      </c>
      <c r="GO23" s="7">
        <f>SUM(GB23:GD23,GF23,GH23)</f>
        <v>720</v>
      </c>
      <c r="GP23" s="9">
        <v>0</v>
      </c>
      <c r="GQ23" s="9">
        <v>96</v>
      </c>
      <c r="GR23" s="257">
        <v>96</v>
      </c>
      <c r="GS23" s="142" t="s">
        <v>45</v>
      </c>
      <c r="GT23" s="9" t="s">
        <v>46</v>
      </c>
      <c r="GU23" s="9">
        <v>0</v>
      </c>
      <c r="GV23" s="287">
        <v>0</v>
      </c>
      <c r="GW23" s="9">
        <v>0</v>
      </c>
      <c r="GX23" s="9">
        <v>744</v>
      </c>
      <c r="GY23" s="7">
        <f t="shared" ref="GY23:HA38" si="407">(GX23/$GT$4)*100</f>
        <v>100</v>
      </c>
      <c r="GZ23" s="9">
        <v>0</v>
      </c>
      <c r="HA23" s="7">
        <f t="shared" si="407"/>
        <v>0</v>
      </c>
      <c r="HB23" s="7">
        <v>0</v>
      </c>
      <c r="HC23" s="7">
        <f>(HB23/$GT$4)*100</f>
        <v>0</v>
      </c>
      <c r="HD23" s="9">
        <v>0</v>
      </c>
      <c r="HE23" s="7">
        <f>(GU23/$GT$4)*100</f>
        <v>0</v>
      </c>
      <c r="HF23" s="7">
        <f>((GU23-HD23)/$GT$4)*100</f>
        <v>0</v>
      </c>
      <c r="HG23" s="38">
        <f>IF((AND(GV23=0,GX23=0)),0,(GX23+HD23)/(GV23+GX23)*100)</f>
        <v>100</v>
      </c>
      <c r="HH23" s="298">
        <f>(HJ23/($GT$4*HK23))*100</f>
        <v>0</v>
      </c>
      <c r="HI23" s="7">
        <f>SUM(GV23:GX23,GZ23,HB23)</f>
        <v>744</v>
      </c>
      <c r="HJ23" s="9">
        <v>0</v>
      </c>
      <c r="HK23" s="9">
        <v>96</v>
      </c>
      <c r="HL23" s="257">
        <v>96</v>
      </c>
      <c r="HM23" s="142" t="s">
        <v>45</v>
      </c>
      <c r="HN23" s="9" t="s">
        <v>46</v>
      </c>
      <c r="HO23" s="102">
        <v>0</v>
      </c>
      <c r="HP23" s="312">
        <v>0</v>
      </c>
      <c r="HQ23" s="102">
        <v>0</v>
      </c>
      <c r="HR23" s="102">
        <v>720</v>
      </c>
      <c r="HS23" s="7">
        <f>(HR23/$HN$4)*100</f>
        <v>100</v>
      </c>
      <c r="HT23" s="102">
        <v>0</v>
      </c>
      <c r="HU23" s="7">
        <f>(HT23/$HN$4)*100</f>
        <v>0</v>
      </c>
      <c r="HV23" s="102">
        <v>0</v>
      </c>
      <c r="HW23" s="7">
        <f>(HV23/$HN$4)*100</f>
        <v>0</v>
      </c>
      <c r="HX23" s="9">
        <v>0</v>
      </c>
      <c r="HY23" s="7">
        <f>(HO23/$HN$4)*100</f>
        <v>0</v>
      </c>
      <c r="HZ23" s="7">
        <f>((HO23-HX23)/$HN$4)*100</f>
        <v>0</v>
      </c>
      <c r="IA23" s="38">
        <f>IF((AND(HP23=0,HR23=0)),0,(HR23+HX23)/(HP23+HR23)*100)</f>
        <v>100</v>
      </c>
      <c r="IB23" s="298">
        <f>(ID23/($HN$4*IE23))*100</f>
        <v>0</v>
      </c>
      <c r="IC23" s="7">
        <f>SUM(HP23:HR23,HT23,HV23)</f>
        <v>720</v>
      </c>
      <c r="ID23" s="104">
        <v>0</v>
      </c>
      <c r="IE23" s="9">
        <v>96</v>
      </c>
      <c r="IF23" s="257">
        <v>96</v>
      </c>
      <c r="IG23" s="29">
        <v>0</v>
      </c>
    </row>
    <row r="24" spans="1:241" ht="13.8" hidden="1" x14ac:dyDescent="0.3">
      <c r="B24" s="71" t="s">
        <v>47</v>
      </c>
      <c r="C24" s="9">
        <v>528.9</v>
      </c>
      <c r="D24" s="287">
        <v>184</v>
      </c>
      <c r="E24" s="9">
        <v>344.9</v>
      </c>
      <c r="F24" s="9">
        <v>21</v>
      </c>
      <c r="G24" s="256">
        <f t="shared" ref="G24:G32" si="408">(F24/$B$4)</f>
        <v>2.8225806451612902E-2</v>
      </c>
      <c r="H24" s="9">
        <v>185.6</v>
      </c>
      <c r="I24" s="256">
        <f t="shared" ref="I24:I32" si="409">(H24/$B$4)</f>
        <v>0.24946236559139784</v>
      </c>
      <c r="J24" s="7">
        <v>8.5</v>
      </c>
      <c r="K24" s="256">
        <f t="shared" ref="K24:K32" si="410">(J24/$B$4)</f>
        <v>1.1424731182795699E-2</v>
      </c>
      <c r="L24" s="9">
        <v>0</v>
      </c>
      <c r="M24" s="256">
        <f t="shared" ref="M24:M32" si="411">(C24/$B$4)</f>
        <v>0.71088709677419348</v>
      </c>
      <c r="N24" s="256">
        <f t="shared" ref="N24:N32" si="412">((C24-L24)/$B$4)</f>
        <v>0.71088709677419348</v>
      </c>
      <c r="O24" s="258">
        <f t="shared" ref="O24:O32" si="413">IF((AND(D24=0,F24=0)),0,(F24+L24)/(D24+F24+L24))</f>
        <v>0.1024390243902439</v>
      </c>
      <c r="P24" s="290">
        <f t="shared" ref="P24:P32" si="414">(R24/($B$4*T24))</f>
        <v>0.15615591397849463</v>
      </c>
      <c r="Q24" s="7">
        <f t="shared" ref="Q24:Q32" si="415">SUM(D24:F24,H24,J24)</f>
        <v>744</v>
      </c>
      <c r="R24" s="167">
        <v>5809</v>
      </c>
      <c r="S24" s="9">
        <v>50</v>
      </c>
      <c r="T24" s="257">
        <v>50</v>
      </c>
      <c r="V24" s="71" t="s">
        <v>47</v>
      </c>
      <c r="W24" s="7">
        <f t="shared" ref="W24:W31" si="416">$V$4-Z24-AB24-AD24</f>
        <v>684.2</v>
      </c>
      <c r="X24" s="287">
        <v>434</v>
      </c>
      <c r="Y24" s="9">
        <v>250.2</v>
      </c>
      <c r="Z24" s="9">
        <v>33.799999999999997</v>
      </c>
      <c r="AA24" s="256">
        <f t="shared" ref="AA24:AA32" si="417">(Z24/$V$4)</f>
        <v>4.5430107526881716E-2</v>
      </c>
      <c r="AB24" s="9">
        <v>17.899999999999999</v>
      </c>
      <c r="AC24" s="256">
        <f t="shared" ref="AC24:AC32" si="418">(AB24/$V$4)</f>
        <v>2.4059139784946233E-2</v>
      </c>
      <c r="AD24" s="7">
        <v>8.1</v>
      </c>
      <c r="AE24" s="256">
        <f t="shared" ref="AE24:AE32" si="419">(AD24/$V$4)</f>
        <v>1.0887096774193548E-2</v>
      </c>
      <c r="AF24" s="9">
        <v>0</v>
      </c>
      <c r="AG24" s="256">
        <f t="shared" si="384"/>
        <v>0.91962365591397854</v>
      </c>
      <c r="AH24" s="256">
        <f t="shared" si="385"/>
        <v>0.91962365591397854</v>
      </c>
      <c r="AI24" s="258">
        <f t="shared" si="386"/>
        <v>7.2253099615220168E-2</v>
      </c>
      <c r="AJ24" s="290">
        <f t="shared" si="387"/>
        <v>0.51758064516129032</v>
      </c>
      <c r="AK24" s="7">
        <f t="shared" ref="AK24:AK32" si="420">SUM(X24:Z24,AB24,AD24)</f>
        <v>744</v>
      </c>
      <c r="AL24" s="167">
        <v>19254</v>
      </c>
      <c r="AM24" s="9">
        <v>50</v>
      </c>
      <c r="AN24" s="257">
        <v>50</v>
      </c>
      <c r="AP24" s="71" t="s">
        <v>47</v>
      </c>
      <c r="AQ24" s="9">
        <v>720</v>
      </c>
      <c r="AR24" s="287">
        <v>556</v>
      </c>
      <c r="AS24" s="9">
        <v>164</v>
      </c>
      <c r="AT24" s="9">
        <v>0</v>
      </c>
      <c r="AU24" s="256">
        <f t="shared" si="388"/>
        <v>0</v>
      </c>
      <c r="AV24" s="9">
        <v>0</v>
      </c>
      <c r="AW24" s="256">
        <f t="shared" si="389"/>
        <v>0</v>
      </c>
      <c r="AX24" s="9">
        <v>0</v>
      </c>
      <c r="AY24" s="256">
        <f t="shared" si="390"/>
        <v>0</v>
      </c>
      <c r="AZ24" s="9">
        <v>0</v>
      </c>
      <c r="BA24" s="256">
        <f t="shared" ref="BA24:BA28" si="421">(AQ24/$AP$4)</f>
        <v>1</v>
      </c>
      <c r="BB24" s="256">
        <f t="shared" ref="BB24:BB28" si="422">((AQ24-AZ24)/$AP$4)</f>
        <v>1</v>
      </c>
      <c r="BC24" s="258">
        <f t="shared" ref="BC24:BC28" si="423">IF((AND(AR24=0,AT24=0)),0,(AT24+AZ24)/(AR24+AT24+AZ24))</f>
        <v>0</v>
      </c>
      <c r="BD24" s="290">
        <f t="shared" si="391"/>
        <v>0.66274999999999995</v>
      </c>
      <c r="BE24" s="7">
        <f t="shared" ref="BE24:BE32" si="424">SUM(AR24:AT24,AV24,AX24)</f>
        <v>720</v>
      </c>
      <c r="BF24" s="167">
        <v>23859</v>
      </c>
      <c r="BG24" s="9">
        <v>50</v>
      </c>
      <c r="BH24" s="257">
        <v>50</v>
      </c>
      <c r="BJ24" s="71" t="s">
        <v>47</v>
      </c>
      <c r="BK24" s="9">
        <v>744</v>
      </c>
      <c r="BL24" s="287">
        <v>526</v>
      </c>
      <c r="BM24" s="9">
        <v>218</v>
      </c>
      <c r="BN24" s="9">
        <v>0</v>
      </c>
      <c r="BO24" s="274">
        <f t="shared" si="392"/>
        <v>0</v>
      </c>
      <c r="BP24" s="9">
        <v>0</v>
      </c>
      <c r="BQ24" s="274">
        <f t="shared" si="393"/>
        <v>0</v>
      </c>
      <c r="BR24" s="9">
        <v>0</v>
      </c>
      <c r="BS24" s="274">
        <f t="shared" si="394"/>
        <v>0</v>
      </c>
      <c r="BT24" s="9">
        <v>0</v>
      </c>
      <c r="BU24" s="256">
        <f t="shared" si="395"/>
        <v>1</v>
      </c>
      <c r="BV24" s="256">
        <f t="shared" si="396"/>
        <v>1</v>
      </c>
      <c r="BW24" s="258">
        <f t="shared" si="397"/>
        <v>0</v>
      </c>
      <c r="BX24" s="290">
        <f t="shared" si="398"/>
        <v>0.66096774193548391</v>
      </c>
      <c r="BY24" s="7">
        <f t="shared" ref="BY24:BY32" si="425">SUM(BL24:BN24,BP24,BR24)</f>
        <v>744</v>
      </c>
      <c r="BZ24" s="167">
        <v>24588</v>
      </c>
      <c r="CA24" s="9">
        <v>50</v>
      </c>
      <c r="CB24" s="257">
        <v>50</v>
      </c>
      <c r="CD24" s="71" t="s">
        <v>47</v>
      </c>
      <c r="CE24" s="9">
        <v>718</v>
      </c>
      <c r="CF24" s="287">
        <v>347</v>
      </c>
      <c r="CG24" s="9">
        <v>371</v>
      </c>
      <c r="CH24" s="9">
        <v>2</v>
      </c>
      <c r="CI24" s="274">
        <f t="shared" si="399"/>
        <v>2.7777777777777779E-3</v>
      </c>
      <c r="CJ24" s="9">
        <v>0</v>
      </c>
      <c r="CK24" s="274">
        <f t="shared" si="400"/>
        <v>0</v>
      </c>
      <c r="CL24" s="7">
        <v>0</v>
      </c>
      <c r="CM24" s="274">
        <f t="shared" si="401"/>
        <v>0</v>
      </c>
      <c r="CN24" s="9">
        <v>0</v>
      </c>
      <c r="CO24" s="274">
        <f t="shared" si="402"/>
        <v>0.99722222222222223</v>
      </c>
      <c r="CP24" s="274">
        <f t="shared" si="403"/>
        <v>0.99722222222222223</v>
      </c>
      <c r="CQ24" s="275">
        <f t="shared" si="404"/>
        <v>5.7306590257879654E-3</v>
      </c>
      <c r="CR24" s="290">
        <f t="shared" si="405"/>
        <v>0.39100000000000001</v>
      </c>
      <c r="CS24" s="7">
        <f t="shared" ref="CS24:CS32" si="426">SUM(CF24:CH24,CJ24,CL24)</f>
        <v>720</v>
      </c>
      <c r="CT24" s="81">
        <v>14076</v>
      </c>
      <c r="CU24" s="9">
        <v>50</v>
      </c>
      <c r="CV24" s="257">
        <v>50</v>
      </c>
      <c r="CX24" s="71" t="s">
        <v>47</v>
      </c>
      <c r="CY24" s="9">
        <v>731.5</v>
      </c>
      <c r="CZ24" s="287">
        <v>419</v>
      </c>
      <c r="DA24" s="9">
        <v>312.5</v>
      </c>
      <c r="DB24" s="9">
        <v>12.5</v>
      </c>
      <c r="DC24" s="274">
        <f t="shared" ref="DC24:DC31" si="427">(DB24/$CX$4)</f>
        <v>1.6801075268817203E-2</v>
      </c>
      <c r="DD24" s="9">
        <v>0</v>
      </c>
      <c r="DE24" s="274">
        <f t="shared" ref="DE24:DE31" si="428">(DD24/$CX$4)</f>
        <v>0</v>
      </c>
      <c r="DF24" s="7">
        <v>0</v>
      </c>
      <c r="DG24" s="274">
        <f t="shared" ref="DG24:DG31" si="429">(DF24/$CX$4)</f>
        <v>0</v>
      </c>
      <c r="DH24" s="9">
        <v>0</v>
      </c>
      <c r="DI24" s="274">
        <f t="shared" ref="DI24" si="430">(CY24/$V$4)</f>
        <v>0.98319892473118276</v>
      </c>
      <c r="DJ24" s="274">
        <f t="shared" ref="DJ24" si="431">((CY24-DH24)/$CX$4)</f>
        <v>0.98319892473118276</v>
      </c>
      <c r="DK24" s="275">
        <f t="shared" ref="DK24" si="432">IF((AND(CZ24=0,DB24=0)),0,(DB24+DH24)/(CZ24+DB24+DH24))</f>
        <v>2.8968713789107765E-2</v>
      </c>
      <c r="DL24" s="290">
        <f t="shared" si="406"/>
        <v>0.49080645161290321</v>
      </c>
      <c r="DM24" s="7">
        <f t="shared" ref="DM24:DM32" si="433">SUM(CZ24:DB24,DD24,DF24)</f>
        <v>744</v>
      </c>
      <c r="DN24" s="167">
        <v>18258</v>
      </c>
      <c r="DO24" s="9">
        <v>50</v>
      </c>
      <c r="DP24" s="257">
        <v>50</v>
      </c>
      <c r="DR24" s="71" t="s">
        <v>47</v>
      </c>
      <c r="DS24" s="9">
        <v>737.9</v>
      </c>
      <c r="DT24" s="287">
        <v>343</v>
      </c>
      <c r="DU24" s="9">
        <v>394.9</v>
      </c>
      <c r="DV24" s="9">
        <v>6.1</v>
      </c>
      <c r="DW24" s="7">
        <f t="shared" ref="DW24:DW27" si="434">(DV24/$DR$4)*100</f>
        <v>0.81989247311827951</v>
      </c>
      <c r="DX24" s="9">
        <v>0</v>
      </c>
      <c r="DY24" s="7">
        <f t="shared" ref="DY24:DY27" si="435">(DX24/$DR$4)*100</f>
        <v>0</v>
      </c>
      <c r="DZ24" s="7">
        <v>0</v>
      </c>
      <c r="EA24" s="7">
        <f t="shared" ref="EA24:EA32" si="436">(DZ24/$DR$4)*100</f>
        <v>0</v>
      </c>
      <c r="EB24" s="9">
        <v>0</v>
      </c>
      <c r="EC24" s="7">
        <f t="shared" ref="EC24:EC32" si="437">(DS24/$V$4)*100</f>
        <v>99.180107526881727</v>
      </c>
      <c r="ED24" s="7">
        <f t="shared" ref="ED24:ED27" si="438">((DS24-EB24)/$DR$4)*100</f>
        <v>99.180107526881727</v>
      </c>
      <c r="EE24" s="38">
        <f t="shared" ref="EE24:EE27" si="439">IF((AND(DT24=0,DV24=0)),0,(DV24+EB24)/(DT24+DV24)*100)</f>
        <v>1.7473503294185047</v>
      </c>
      <c r="EF24" s="298">
        <f t="shared" ref="EF24:EF32" si="440">(EH24/($DR$4*EI24))*100</f>
        <v>30.798387096774192</v>
      </c>
      <c r="EG24" s="7">
        <f t="shared" ref="EG24:EG32" si="441">SUM(DT24:DV24,DX24,DZ24)</f>
        <v>744</v>
      </c>
      <c r="EH24" s="167">
        <v>11457</v>
      </c>
      <c r="EI24" s="9">
        <v>50</v>
      </c>
      <c r="EJ24" s="257">
        <v>50</v>
      </c>
      <c r="EL24" s="71" t="s">
        <v>47</v>
      </c>
      <c r="EM24" s="9">
        <v>642.5</v>
      </c>
      <c r="EN24" s="287">
        <v>152</v>
      </c>
      <c r="EO24" s="9">
        <v>490.5</v>
      </c>
      <c r="EP24" s="179">
        <v>0</v>
      </c>
      <c r="EQ24" s="7">
        <f t="shared" si="194"/>
        <v>0</v>
      </c>
      <c r="ER24" s="179">
        <v>29.5</v>
      </c>
      <c r="ES24" s="7">
        <f t="shared" si="195"/>
        <v>4.3898809523809517</v>
      </c>
      <c r="ET24" s="7">
        <v>0</v>
      </c>
      <c r="EU24" s="7">
        <f t="shared" ref="EU24:EU32" si="442">(ET24/$EL$4)*100</f>
        <v>0</v>
      </c>
      <c r="EV24" s="9">
        <v>0</v>
      </c>
      <c r="EW24" s="7">
        <f t="shared" ref="EW24:EW32" si="443">(EM24/$V$4)*100</f>
        <v>86.357526881720432</v>
      </c>
      <c r="EX24" s="7">
        <f t="shared" si="196"/>
        <v>95.610119047619051</v>
      </c>
      <c r="EY24" s="38">
        <f t="shared" ref="EY24:EY27" si="444">IF((AND(EN24=0,EP24=0)),0,(EP24+EV24)/(EN24+EP24)*100)</f>
        <v>0</v>
      </c>
      <c r="EZ24" s="298">
        <f t="shared" ref="EZ24:EZ32" si="445">(FB24/($EL$4*FC24))*100</f>
        <v>25.979166666666664</v>
      </c>
      <c r="FA24" s="7">
        <f t="shared" ref="FA24:FA32" si="446">SUM(EN24:EP24,ER24,ET24)</f>
        <v>672</v>
      </c>
      <c r="FB24" s="81">
        <v>8729</v>
      </c>
      <c r="FC24" s="9">
        <v>50</v>
      </c>
      <c r="FD24" s="257">
        <v>50</v>
      </c>
      <c r="FF24" s="71" t="s">
        <v>47</v>
      </c>
      <c r="FG24" s="41">
        <v>424.5</v>
      </c>
      <c r="FH24" s="307">
        <v>107</v>
      </c>
      <c r="FI24" s="179">
        <v>317.5</v>
      </c>
      <c r="FJ24" s="9">
        <v>319.5</v>
      </c>
      <c r="FK24" s="7">
        <f t="shared" ref="FK24:FM24" si="447">(FJ24/$FF$4)*100</f>
        <v>42.943548387096776</v>
      </c>
      <c r="FL24" s="9">
        <v>0</v>
      </c>
      <c r="FM24" s="7">
        <f t="shared" si="447"/>
        <v>0</v>
      </c>
      <c r="FN24" s="7">
        <v>0</v>
      </c>
      <c r="FO24" s="7">
        <f t="shared" ref="FO24:FO32" si="448">(FN24/$FF$4)*100</f>
        <v>0</v>
      </c>
      <c r="FP24" s="9">
        <v>0</v>
      </c>
      <c r="FQ24" s="7">
        <f t="shared" ref="FQ24:FQ32" si="449">(FG24/$V$4)*100</f>
        <v>57.056451612903224</v>
      </c>
      <c r="FR24" s="7">
        <f t="shared" ref="FR24" si="450">((FG24-FP24)/$FF$4)*100</f>
        <v>57.056451612903224</v>
      </c>
      <c r="FS24" s="38">
        <f t="shared" si="197"/>
        <v>74.912075029308326</v>
      </c>
      <c r="FT24" s="298">
        <f t="shared" ref="FT24:FT32" si="451">(FV24/($FF$4*FW24))*100</f>
        <v>16.1747311827957</v>
      </c>
      <c r="FU24" s="7">
        <f t="shared" ref="FU24:FU32" si="452">SUM(FH24:FJ24,FL24,FN24)</f>
        <v>744</v>
      </c>
      <c r="FV24" s="178">
        <v>6017</v>
      </c>
      <c r="FW24" s="9">
        <v>50</v>
      </c>
      <c r="FX24" s="257">
        <v>50</v>
      </c>
      <c r="FZ24" s="71" t="s">
        <v>47</v>
      </c>
      <c r="GA24" s="9">
        <v>710.1</v>
      </c>
      <c r="GB24" s="287">
        <v>523</v>
      </c>
      <c r="GC24" s="9">
        <v>187.1</v>
      </c>
      <c r="GD24" s="9">
        <v>9.9</v>
      </c>
      <c r="GE24" s="7">
        <f t="shared" ref="GE24:GE32" si="453">(GD24/$FZ$4)</f>
        <v>1.375E-2</v>
      </c>
      <c r="GF24" s="9">
        <v>0</v>
      </c>
      <c r="GG24" s="7">
        <f t="shared" si="198"/>
        <v>0</v>
      </c>
      <c r="GH24" s="7">
        <v>0</v>
      </c>
      <c r="GI24" s="7">
        <f t="shared" ref="GI24:GI32" si="454">(GH24/$FZ$4)*100</f>
        <v>0</v>
      </c>
      <c r="GJ24" s="9">
        <v>0</v>
      </c>
      <c r="GK24" s="7">
        <f t="shared" ref="GK24:GK32" si="455">(GA24/$V$4)*100</f>
        <v>95.443548387096783</v>
      </c>
      <c r="GL24" s="7">
        <f t="shared" si="199"/>
        <v>98.625</v>
      </c>
      <c r="GM24" s="38">
        <f t="shared" ref="GM24:GM27" si="456">IF((AND(GB24=0,GD24=0)),0,(GD24+GJ24)/(GB24+GD24)*100)</f>
        <v>1.8577594295364985</v>
      </c>
      <c r="GN24" s="298">
        <f t="shared" ref="GN24:GN32" si="457">(GP24/($FZ$4*GQ24))*100</f>
        <v>48.494444444444447</v>
      </c>
      <c r="GO24" s="7">
        <f t="shared" ref="GO24:GO32" si="458">SUM(GB24:GD24,GF24,GH24)</f>
        <v>720</v>
      </c>
      <c r="GP24" s="81">
        <v>17458</v>
      </c>
      <c r="GQ24" s="9">
        <v>50</v>
      </c>
      <c r="GR24" s="257">
        <v>50</v>
      </c>
      <c r="GT24" s="71" t="s">
        <v>47</v>
      </c>
      <c r="GU24" s="9">
        <v>744</v>
      </c>
      <c r="GV24" s="287">
        <v>374</v>
      </c>
      <c r="GW24" s="9">
        <v>370</v>
      </c>
      <c r="GX24" s="9">
        <v>0</v>
      </c>
      <c r="GY24" s="9">
        <f t="shared" si="407"/>
        <v>0</v>
      </c>
      <c r="GZ24" s="9">
        <v>0</v>
      </c>
      <c r="HA24" s="9">
        <f t="shared" si="407"/>
        <v>0</v>
      </c>
      <c r="HB24" s="9">
        <v>0</v>
      </c>
      <c r="HC24" s="7">
        <f t="shared" ref="HC24:HC32" si="459">(HB24/$GT$4)*100</f>
        <v>0</v>
      </c>
      <c r="HD24" s="9">
        <v>0</v>
      </c>
      <c r="HE24" s="7">
        <f t="shared" ref="HE24:HE32" si="460">(GU24/$GT$4)*100</f>
        <v>100</v>
      </c>
      <c r="HF24" s="7">
        <f t="shared" ref="HF24:HF63" si="461">((GU24-HD24)/$GT$4)*100</f>
        <v>100</v>
      </c>
      <c r="HG24" s="38">
        <f t="shared" ref="HG24:HG78" si="462">IF((AND(GV24=0,GX24=0)),0,(GX24+HD24)/(GV24+GX24)*100)</f>
        <v>0</v>
      </c>
      <c r="HH24" s="298">
        <f t="shared" ref="HH24:HH32" si="463">(HJ24/($GT$4*HK24))*100</f>
        <v>31.827956989247312</v>
      </c>
      <c r="HI24" s="7">
        <f t="shared" ref="HI24:HI32" si="464">SUM(GV24:GX24,GZ24,HB24)</f>
        <v>744</v>
      </c>
      <c r="HJ24" s="167">
        <v>11840</v>
      </c>
      <c r="HK24" s="9">
        <v>50</v>
      </c>
      <c r="HL24" s="257">
        <v>50</v>
      </c>
      <c r="HN24" s="71" t="s">
        <v>47</v>
      </c>
      <c r="HO24" s="102">
        <v>720</v>
      </c>
      <c r="HP24" s="312">
        <f>HN4-HQ24-HR24-HT24-HV24</f>
        <v>395</v>
      </c>
      <c r="HQ24" s="102">
        <v>325</v>
      </c>
      <c r="HR24" s="102">
        <v>0</v>
      </c>
      <c r="HS24" s="7">
        <f t="shared" ref="HS24:HS32" si="465">(HR24/$HN$4)*100</f>
        <v>0</v>
      </c>
      <c r="HT24" s="102">
        <v>0</v>
      </c>
      <c r="HU24" s="7">
        <f t="shared" ref="HU24:HU28" si="466">(HT24/$HN$4)*100</f>
        <v>0</v>
      </c>
      <c r="HV24" s="102">
        <v>0</v>
      </c>
      <c r="HW24" s="7">
        <f t="shared" ref="HW24:HW28" si="467">(HV24/$HN$4)*100</f>
        <v>0</v>
      </c>
      <c r="HX24" s="9">
        <v>0</v>
      </c>
      <c r="HY24" s="7">
        <f t="shared" ref="HY24:HY28" si="468">(HO24/$HN$4)*100</f>
        <v>100</v>
      </c>
      <c r="HZ24" s="7">
        <f t="shared" ref="HZ24:HZ32" si="469">((HO24-HX24)/$HN$4)*100</f>
        <v>100</v>
      </c>
      <c r="IA24" s="38">
        <f t="shared" ref="IA24:IA32" si="470">IF((AND(HP24=0,HR24=0)),0,(HR24+HX24)/(HP24+HR24)*100)</f>
        <v>0</v>
      </c>
      <c r="IB24" s="298">
        <f t="shared" ref="IB24:IB28" si="471">(ID24/($HN$4*IE24))*100</f>
        <v>38.477777777777774</v>
      </c>
      <c r="IC24" s="7">
        <f t="shared" ref="IC24:IC32" si="472">SUM(HP24:HR24,HT24,HV24)</f>
        <v>720</v>
      </c>
      <c r="ID24" s="104">
        <v>13852</v>
      </c>
      <c r="IE24" s="9">
        <v>50</v>
      </c>
      <c r="IF24" s="257">
        <v>50</v>
      </c>
      <c r="IG24" s="29">
        <v>50</v>
      </c>
    </row>
    <row r="25" spans="1:241" ht="13.8" hidden="1" x14ac:dyDescent="0.3">
      <c r="B25" s="71" t="s">
        <v>48</v>
      </c>
      <c r="C25" s="9">
        <v>735.5</v>
      </c>
      <c r="D25" s="287">
        <v>334</v>
      </c>
      <c r="E25" s="9">
        <v>401.5</v>
      </c>
      <c r="F25" s="9">
        <v>0</v>
      </c>
      <c r="G25" s="256">
        <f t="shared" si="408"/>
        <v>0</v>
      </c>
      <c r="H25" s="9">
        <v>0</v>
      </c>
      <c r="I25" s="256">
        <f t="shared" si="409"/>
        <v>0</v>
      </c>
      <c r="J25" s="7">
        <v>8.5</v>
      </c>
      <c r="K25" s="256">
        <f t="shared" si="410"/>
        <v>1.1424731182795699E-2</v>
      </c>
      <c r="L25" s="9">
        <v>0</v>
      </c>
      <c r="M25" s="256">
        <f t="shared" si="411"/>
        <v>0.98857526881720426</v>
      </c>
      <c r="N25" s="256">
        <f t="shared" si="412"/>
        <v>0.98857526881720426</v>
      </c>
      <c r="O25" s="258">
        <f t="shared" si="413"/>
        <v>0</v>
      </c>
      <c r="P25" s="290">
        <f t="shared" si="414"/>
        <v>0.34322580645161288</v>
      </c>
      <c r="Q25" s="7">
        <f t="shared" si="415"/>
        <v>744</v>
      </c>
      <c r="R25" s="167">
        <v>12768</v>
      </c>
      <c r="S25" s="9">
        <v>50</v>
      </c>
      <c r="T25" s="257">
        <v>50</v>
      </c>
      <c r="V25" s="71" t="s">
        <v>48</v>
      </c>
      <c r="W25" s="7">
        <f t="shared" si="416"/>
        <v>735.9</v>
      </c>
      <c r="X25" s="287">
        <v>607</v>
      </c>
      <c r="Y25" s="9">
        <v>128.9</v>
      </c>
      <c r="Z25" s="9">
        <v>8.1</v>
      </c>
      <c r="AA25" s="256">
        <f t="shared" si="417"/>
        <v>1.0887096774193548E-2</v>
      </c>
      <c r="AB25" s="9">
        <v>0</v>
      </c>
      <c r="AC25" s="256">
        <f t="shared" si="418"/>
        <v>0</v>
      </c>
      <c r="AD25" s="9">
        <v>0</v>
      </c>
      <c r="AE25" s="256">
        <f t="shared" si="419"/>
        <v>0</v>
      </c>
      <c r="AF25" s="9">
        <v>0</v>
      </c>
      <c r="AG25" s="256">
        <f t="shared" si="384"/>
        <v>0.98911290322580647</v>
      </c>
      <c r="AH25" s="256">
        <f t="shared" si="385"/>
        <v>0.98911290322580647</v>
      </c>
      <c r="AI25" s="258">
        <f t="shared" si="386"/>
        <v>1.3168590473093805E-2</v>
      </c>
      <c r="AJ25" s="290">
        <f t="shared" si="387"/>
        <v>0.7353494623655914</v>
      </c>
      <c r="AK25" s="7">
        <f t="shared" si="420"/>
        <v>744</v>
      </c>
      <c r="AL25" s="167">
        <v>27355</v>
      </c>
      <c r="AM25" s="9">
        <v>50</v>
      </c>
      <c r="AN25" s="257">
        <v>50</v>
      </c>
      <c r="AP25" s="71" t="s">
        <v>48</v>
      </c>
      <c r="AQ25" s="9">
        <v>720</v>
      </c>
      <c r="AR25" s="287">
        <v>652</v>
      </c>
      <c r="AS25" s="9">
        <v>68</v>
      </c>
      <c r="AT25" s="9">
        <v>0</v>
      </c>
      <c r="AU25" s="256">
        <f t="shared" si="388"/>
        <v>0</v>
      </c>
      <c r="AV25" s="9">
        <v>0</v>
      </c>
      <c r="AW25" s="256">
        <f t="shared" si="389"/>
        <v>0</v>
      </c>
      <c r="AX25" s="9">
        <v>0</v>
      </c>
      <c r="AY25" s="256">
        <f t="shared" si="390"/>
        <v>0</v>
      </c>
      <c r="AZ25" s="9">
        <v>0</v>
      </c>
      <c r="BA25" s="256">
        <f t="shared" si="421"/>
        <v>1</v>
      </c>
      <c r="BB25" s="256">
        <f t="shared" si="422"/>
        <v>1</v>
      </c>
      <c r="BC25" s="258">
        <f t="shared" si="423"/>
        <v>0</v>
      </c>
      <c r="BD25" s="290">
        <f t="shared" si="391"/>
        <v>0.76891666666666669</v>
      </c>
      <c r="BE25" s="7">
        <f t="shared" si="424"/>
        <v>720</v>
      </c>
      <c r="BF25" s="167">
        <v>27681</v>
      </c>
      <c r="BG25" s="9">
        <v>50</v>
      </c>
      <c r="BH25" s="257">
        <v>50</v>
      </c>
      <c r="BJ25" s="71" t="s">
        <v>48</v>
      </c>
      <c r="BK25" s="9">
        <v>734.3</v>
      </c>
      <c r="BL25" s="287">
        <v>667</v>
      </c>
      <c r="BM25" s="9">
        <v>67.3</v>
      </c>
      <c r="BN25" s="9">
        <v>9.6999999999999993</v>
      </c>
      <c r="BO25" s="274">
        <f t="shared" si="392"/>
        <v>1.303763440860215E-2</v>
      </c>
      <c r="BP25" s="9">
        <v>0</v>
      </c>
      <c r="BQ25" s="274">
        <f t="shared" si="393"/>
        <v>0</v>
      </c>
      <c r="BR25" s="9">
        <v>0</v>
      </c>
      <c r="BS25" s="274">
        <f t="shared" si="394"/>
        <v>0</v>
      </c>
      <c r="BT25" s="9">
        <v>0</v>
      </c>
      <c r="BU25" s="256">
        <f t="shared" si="395"/>
        <v>0.98696236559139783</v>
      </c>
      <c r="BV25" s="256">
        <f t="shared" si="396"/>
        <v>0.98696236559139783</v>
      </c>
      <c r="BW25" s="258">
        <f t="shared" si="397"/>
        <v>1.4334269247820303E-2</v>
      </c>
      <c r="BX25" s="290">
        <f t="shared" si="398"/>
        <v>0.82825268817204301</v>
      </c>
      <c r="BY25" s="7">
        <f t="shared" si="425"/>
        <v>744</v>
      </c>
      <c r="BZ25" s="167">
        <v>30811</v>
      </c>
      <c r="CA25" s="9">
        <v>50</v>
      </c>
      <c r="CB25" s="257">
        <v>50</v>
      </c>
      <c r="CD25" s="71" t="s">
        <v>48</v>
      </c>
      <c r="CE25" s="9">
        <v>598.4</v>
      </c>
      <c r="CF25" s="287">
        <v>269</v>
      </c>
      <c r="CG25" s="9">
        <v>329.4</v>
      </c>
      <c r="CH25" s="9">
        <v>0</v>
      </c>
      <c r="CI25" s="274">
        <f t="shared" si="399"/>
        <v>0</v>
      </c>
      <c r="CJ25" s="9">
        <v>121.6</v>
      </c>
      <c r="CK25" s="274">
        <f t="shared" si="400"/>
        <v>0.16888888888888889</v>
      </c>
      <c r="CL25" s="7">
        <v>0</v>
      </c>
      <c r="CM25" s="274">
        <f t="shared" si="401"/>
        <v>0</v>
      </c>
      <c r="CN25" s="9">
        <v>0</v>
      </c>
      <c r="CO25" s="274">
        <f t="shared" si="402"/>
        <v>0.83111111111111113</v>
      </c>
      <c r="CP25" s="274">
        <f t="shared" si="403"/>
        <v>0.83111111111111113</v>
      </c>
      <c r="CQ25" s="275">
        <f t="shared" si="404"/>
        <v>0</v>
      </c>
      <c r="CR25" s="290">
        <f t="shared" si="405"/>
        <v>0.28480555555555553</v>
      </c>
      <c r="CS25" s="7">
        <f t="shared" si="426"/>
        <v>720</v>
      </c>
      <c r="CT25" s="81">
        <v>10253</v>
      </c>
      <c r="CU25" s="9">
        <v>50</v>
      </c>
      <c r="CV25" s="257">
        <v>50</v>
      </c>
      <c r="CX25" s="71" t="s">
        <v>48</v>
      </c>
      <c r="CY25" s="9">
        <v>731.5</v>
      </c>
      <c r="CZ25" s="287">
        <v>423</v>
      </c>
      <c r="DA25" s="9">
        <v>308.5</v>
      </c>
      <c r="DB25" s="9">
        <v>12.5</v>
      </c>
      <c r="DC25" s="274">
        <f t="shared" si="427"/>
        <v>1.6801075268817203E-2</v>
      </c>
      <c r="DD25" s="9">
        <v>0</v>
      </c>
      <c r="DE25" s="274">
        <f t="shared" si="428"/>
        <v>0</v>
      </c>
      <c r="DF25" s="7">
        <v>0</v>
      </c>
      <c r="DG25" s="274">
        <f t="shared" si="429"/>
        <v>0</v>
      </c>
      <c r="DH25" s="9">
        <v>0</v>
      </c>
      <c r="DI25" s="274">
        <f>(CY25/$V$4)</f>
        <v>0.98319892473118276</v>
      </c>
      <c r="DJ25" s="274">
        <f>((CY25-DH25)/$CX$4)</f>
        <v>0.98319892473118276</v>
      </c>
      <c r="DK25" s="275">
        <f>IF((AND(CZ25=0,DB25=0)),0,(DB25+DH25)/(CZ25+DB25+DH25))</f>
        <v>2.8702640642939151E-2</v>
      </c>
      <c r="DL25" s="290">
        <f t="shared" si="406"/>
        <v>0.46349462365591398</v>
      </c>
      <c r="DM25" s="7">
        <f t="shared" si="433"/>
        <v>744</v>
      </c>
      <c r="DN25" s="167">
        <v>17242</v>
      </c>
      <c r="DO25" s="9">
        <v>50</v>
      </c>
      <c r="DP25" s="257">
        <v>50</v>
      </c>
      <c r="DR25" s="71" t="s">
        <v>48</v>
      </c>
      <c r="DS25" s="9">
        <v>385.1</v>
      </c>
      <c r="DT25" s="287">
        <v>208</v>
      </c>
      <c r="DU25" s="9">
        <v>177.1</v>
      </c>
      <c r="DV25" s="9">
        <v>358.9</v>
      </c>
      <c r="DW25" s="7">
        <f t="shared" si="434"/>
        <v>48.239247311827953</v>
      </c>
      <c r="DX25" s="9">
        <v>0</v>
      </c>
      <c r="DY25" s="7">
        <f t="shared" si="435"/>
        <v>0</v>
      </c>
      <c r="DZ25" s="7">
        <v>0</v>
      </c>
      <c r="EA25" s="7">
        <f t="shared" si="436"/>
        <v>0</v>
      </c>
      <c r="EB25" s="9">
        <v>0</v>
      </c>
      <c r="EC25" s="7">
        <f t="shared" si="437"/>
        <v>51.760752688172055</v>
      </c>
      <c r="ED25" s="7">
        <f t="shared" si="438"/>
        <v>51.760752688172055</v>
      </c>
      <c r="EE25" s="38">
        <f t="shared" si="439"/>
        <v>63.309225612982885</v>
      </c>
      <c r="EF25" s="298">
        <f t="shared" si="440"/>
        <v>19.075268817204304</v>
      </c>
      <c r="EG25" s="7">
        <f t="shared" si="441"/>
        <v>744</v>
      </c>
      <c r="EH25" s="167">
        <v>7096</v>
      </c>
      <c r="EI25" s="9">
        <v>50</v>
      </c>
      <c r="EJ25" s="257">
        <v>50</v>
      </c>
      <c r="EL25" s="71" t="s">
        <v>48</v>
      </c>
      <c r="EM25" s="9">
        <v>670.7</v>
      </c>
      <c r="EN25" s="287">
        <v>253</v>
      </c>
      <c r="EO25" s="9">
        <v>417.7</v>
      </c>
      <c r="EP25" s="179">
        <v>1.3</v>
      </c>
      <c r="EQ25" s="7">
        <f t="shared" si="194"/>
        <v>0.19345238095238096</v>
      </c>
      <c r="ER25" s="179">
        <v>0</v>
      </c>
      <c r="ES25" s="7">
        <f t="shared" si="195"/>
        <v>0</v>
      </c>
      <c r="ET25" s="7">
        <v>0</v>
      </c>
      <c r="EU25" s="7">
        <f t="shared" si="442"/>
        <v>0</v>
      </c>
      <c r="EV25" s="9">
        <v>0</v>
      </c>
      <c r="EW25" s="7">
        <f t="shared" si="443"/>
        <v>90.147849462365599</v>
      </c>
      <c r="EX25" s="7">
        <f t="shared" si="196"/>
        <v>99.80654761904762</v>
      </c>
      <c r="EY25" s="38">
        <f t="shared" si="444"/>
        <v>0.51120723554856462</v>
      </c>
      <c r="EZ25" s="298">
        <f t="shared" si="445"/>
        <v>30.077380952380949</v>
      </c>
      <c r="FA25" s="7">
        <f t="shared" si="446"/>
        <v>672</v>
      </c>
      <c r="FB25" s="81">
        <v>10106</v>
      </c>
      <c r="FC25" s="9">
        <v>50</v>
      </c>
      <c r="FD25" s="257">
        <v>50</v>
      </c>
      <c r="FF25" s="71" t="s">
        <v>48</v>
      </c>
      <c r="FG25" s="41">
        <v>744</v>
      </c>
      <c r="FH25" s="307">
        <v>441</v>
      </c>
      <c r="FI25" s="179">
        <v>303</v>
      </c>
      <c r="FJ25" s="9">
        <v>0</v>
      </c>
      <c r="FK25" s="7">
        <f>(FJ25/$FF$4)*100</f>
        <v>0</v>
      </c>
      <c r="FL25" s="9">
        <v>0</v>
      </c>
      <c r="FM25" s="7">
        <f>(FL25/$FF$4)*100</f>
        <v>0</v>
      </c>
      <c r="FN25" s="7">
        <v>0</v>
      </c>
      <c r="FO25" s="7">
        <f t="shared" si="448"/>
        <v>0</v>
      </c>
      <c r="FP25" s="9">
        <v>0</v>
      </c>
      <c r="FQ25" s="7">
        <f t="shared" si="449"/>
        <v>100</v>
      </c>
      <c r="FR25" s="7">
        <f>((FG25-FP25)/$FF$4)*100</f>
        <v>100</v>
      </c>
      <c r="FS25" s="38">
        <f t="shared" si="197"/>
        <v>0</v>
      </c>
      <c r="FT25" s="298">
        <f t="shared" si="451"/>
        <v>28.306451612903228</v>
      </c>
      <c r="FU25" s="7">
        <f t="shared" si="452"/>
        <v>744</v>
      </c>
      <c r="FV25" s="180">
        <v>10530</v>
      </c>
      <c r="FW25" s="9">
        <v>50</v>
      </c>
      <c r="FX25" s="257">
        <v>50</v>
      </c>
      <c r="FZ25" s="71" t="s">
        <v>48</v>
      </c>
      <c r="GA25" s="9">
        <v>703.7</v>
      </c>
      <c r="GB25" s="287">
        <v>486</v>
      </c>
      <c r="GC25" s="9">
        <v>217.7</v>
      </c>
      <c r="GD25" s="9">
        <v>16.3</v>
      </c>
      <c r="GE25" s="7">
        <f t="shared" si="453"/>
        <v>2.2638888888888889E-2</v>
      </c>
      <c r="GF25" s="9">
        <v>0</v>
      </c>
      <c r="GG25" s="7">
        <f t="shared" si="198"/>
        <v>0</v>
      </c>
      <c r="GH25" s="7">
        <v>0</v>
      </c>
      <c r="GI25" s="7">
        <f t="shared" si="454"/>
        <v>0</v>
      </c>
      <c r="GJ25" s="9">
        <v>0</v>
      </c>
      <c r="GK25" s="7">
        <f t="shared" si="455"/>
        <v>94.583333333333343</v>
      </c>
      <c r="GL25" s="7">
        <f t="shared" si="199"/>
        <v>97.736111111111114</v>
      </c>
      <c r="GM25" s="38">
        <f t="shared" si="456"/>
        <v>3.2450726657376068</v>
      </c>
      <c r="GN25" s="298">
        <f t="shared" si="457"/>
        <v>43.105555555555561</v>
      </c>
      <c r="GO25" s="7">
        <f t="shared" si="458"/>
        <v>720</v>
      </c>
      <c r="GP25" s="81">
        <v>15518</v>
      </c>
      <c r="GQ25" s="9">
        <v>50</v>
      </c>
      <c r="GR25" s="257">
        <v>50</v>
      </c>
      <c r="GT25" s="71" t="s">
        <v>48</v>
      </c>
      <c r="GU25" s="9">
        <v>676.2</v>
      </c>
      <c r="GV25" s="287">
        <v>236</v>
      </c>
      <c r="GW25" s="9">
        <v>440.2</v>
      </c>
      <c r="GX25" s="9">
        <v>0</v>
      </c>
      <c r="GY25" s="9">
        <f t="shared" si="407"/>
        <v>0</v>
      </c>
      <c r="GZ25" s="9">
        <v>58.3</v>
      </c>
      <c r="HA25" s="7">
        <f t="shared" si="407"/>
        <v>7.8360215053763431</v>
      </c>
      <c r="HB25" s="7">
        <v>9.5</v>
      </c>
      <c r="HC25" s="7">
        <f t="shared" si="459"/>
        <v>1.2768817204301075</v>
      </c>
      <c r="HD25" s="9">
        <v>0</v>
      </c>
      <c r="HE25" s="7">
        <f t="shared" si="460"/>
        <v>90.887096774193552</v>
      </c>
      <c r="HF25" s="7">
        <f t="shared" si="461"/>
        <v>90.887096774193552</v>
      </c>
      <c r="HG25" s="38">
        <f t="shared" si="462"/>
        <v>0</v>
      </c>
      <c r="HH25" s="298">
        <f t="shared" si="463"/>
        <v>19.252688172043012</v>
      </c>
      <c r="HI25" s="7">
        <f t="shared" si="464"/>
        <v>744</v>
      </c>
      <c r="HJ25" s="167">
        <v>7162</v>
      </c>
      <c r="HK25" s="9">
        <v>50</v>
      </c>
      <c r="HL25" s="257">
        <v>50</v>
      </c>
      <c r="HN25" s="71" t="s">
        <v>48</v>
      </c>
      <c r="HO25" s="102">
        <v>696.7</v>
      </c>
      <c r="HP25" s="312">
        <v>298</v>
      </c>
      <c r="HQ25" s="102">
        <v>398.7</v>
      </c>
      <c r="HR25" s="102">
        <v>23.3</v>
      </c>
      <c r="HS25" s="7">
        <f t="shared" si="465"/>
        <v>3.2361111111111112</v>
      </c>
      <c r="HT25" s="102">
        <v>0</v>
      </c>
      <c r="HU25" s="7">
        <f t="shared" si="466"/>
        <v>0</v>
      </c>
      <c r="HV25" s="102">
        <v>0</v>
      </c>
      <c r="HW25" s="7">
        <f t="shared" si="467"/>
        <v>0</v>
      </c>
      <c r="HX25" s="9">
        <v>0</v>
      </c>
      <c r="HY25" s="7">
        <f t="shared" si="468"/>
        <v>96.7638888888889</v>
      </c>
      <c r="HZ25" s="7">
        <f t="shared" si="469"/>
        <v>96.7638888888889</v>
      </c>
      <c r="IA25" s="38">
        <f t="shared" si="470"/>
        <v>7.2517896047307806</v>
      </c>
      <c r="IB25" s="298">
        <f t="shared" si="471"/>
        <v>26.980555555555558</v>
      </c>
      <c r="IC25" s="7">
        <f t="shared" si="472"/>
        <v>720</v>
      </c>
      <c r="ID25" s="104">
        <v>9713</v>
      </c>
      <c r="IE25" s="9">
        <v>50</v>
      </c>
      <c r="IF25" s="257">
        <v>50</v>
      </c>
      <c r="IG25" s="29">
        <v>50</v>
      </c>
    </row>
    <row r="26" spans="1:241" ht="13.8" hidden="1" x14ac:dyDescent="0.3">
      <c r="B26" s="71" t="s">
        <v>49</v>
      </c>
      <c r="C26" s="9">
        <v>0</v>
      </c>
      <c r="D26" s="287">
        <v>0</v>
      </c>
      <c r="E26" s="9">
        <v>0</v>
      </c>
      <c r="F26" s="9">
        <v>0</v>
      </c>
      <c r="G26" s="256">
        <f t="shared" si="408"/>
        <v>0</v>
      </c>
      <c r="H26" s="9">
        <v>744</v>
      </c>
      <c r="I26" s="256">
        <f t="shared" si="409"/>
        <v>1</v>
      </c>
      <c r="J26" s="7">
        <v>0</v>
      </c>
      <c r="K26" s="256">
        <f t="shared" si="410"/>
        <v>0</v>
      </c>
      <c r="L26" s="9">
        <v>0</v>
      </c>
      <c r="M26" s="256">
        <f t="shared" si="411"/>
        <v>0</v>
      </c>
      <c r="N26" s="256">
        <f t="shared" si="412"/>
        <v>0</v>
      </c>
      <c r="O26" s="258">
        <f t="shared" si="413"/>
        <v>0</v>
      </c>
      <c r="P26" s="290">
        <f t="shared" si="414"/>
        <v>0</v>
      </c>
      <c r="Q26" s="7">
        <f t="shared" si="415"/>
        <v>744</v>
      </c>
      <c r="R26" s="9">
        <v>0</v>
      </c>
      <c r="S26" s="9">
        <v>50</v>
      </c>
      <c r="T26" s="257">
        <v>50</v>
      </c>
      <c r="V26" s="71" t="s">
        <v>49</v>
      </c>
      <c r="W26" s="7">
        <f>$V$4-Z26-AB26-AD26</f>
        <v>0</v>
      </c>
      <c r="X26" s="287">
        <v>0</v>
      </c>
      <c r="Y26" s="9">
        <v>0</v>
      </c>
      <c r="Z26" s="9">
        <v>0</v>
      </c>
      <c r="AA26" s="256">
        <f t="shared" si="417"/>
        <v>0</v>
      </c>
      <c r="AB26" s="9">
        <v>744</v>
      </c>
      <c r="AC26" s="256">
        <f t="shared" si="418"/>
        <v>1</v>
      </c>
      <c r="AD26" s="9">
        <v>0</v>
      </c>
      <c r="AE26" s="256">
        <f t="shared" si="419"/>
        <v>0</v>
      </c>
      <c r="AF26" s="9">
        <v>0</v>
      </c>
      <c r="AG26" s="256">
        <f t="shared" si="384"/>
        <v>0</v>
      </c>
      <c r="AH26" s="256">
        <f t="shared" si="385"/>
        <v>0</v>
      </c>
      <c r="AI26" s="258">
        <f t="shared" si="386"/>
        <v>0</v>
      </c>
      <c r="AJ26" s="290">
        <f t="shared" si="387"/>
        <v>0</v>
      </c>
      <c r="AK26" s="7">
        <f t="shared" si="420"/>
        <v>744</v>
      </c>
      <c r="AL26" s="9">
        <v>0</v>
      </c>
      <c r="AM26" s="9">
        <v>50</v>
      </c>
      <c r="AN26" s="257">
        <v>50</v>
      </c>
      <c r="AP26" s="71" t="s">
        <v>49</v>
      </c>
      <c r="AQ26" s="9">
        <v>0</v>
      </c>
      <c r="AR26" s="287">
        <v>0</v>
      </c>
      <c r="AS26" s="9">
        <v>0</v>
      </c>
      <c r="AT26" s="9">
        <v>0</v>
      </c>
      <c r="AU26" s="256">
        <f t="shared" si="388"/>
        <v>0</v>
      </c>
      <c r="AV26" s="9">
        <v>720</v>
      </c>
      <c r="AW26" s="256">
        <f t="shared" si="389"/>
        <v>1</v>
      </c>
      <c r="AX26" s="9">
        <v>0</v>
      </c>
      <c r="AY26" s="256">
        <f t="shared" si="390"/>
        <v>0</v>
      </c>
      <c r="AZ26" s="9">
        <v>0</v>
      </c>
      <c r="BA26" s="256">
        <f t="shared" si="421"/>
        <v>0</v>
      </c>
      <c r="BB26" s="256">
        <f t="shared" si="422"/>
        <v>0</v>
      </c>
      <c r="BC26" s="258">
        <f t="shared" si="423"/>
        <v>0</v>
      </c>
      <c r="BD26" s="290">
        <f t="shared" si="391"/>
        <v>0</v>
      </c>
      <c r="BE26" s="7">
        <f t="shared" si="424"/>
        <v>720</v>
      </c>
      <c r="BF26" s="9">
        <v>0</v>
      </c>
      <c r="BG26" s="9">
        <v>50</v>
      </c>
      <c r="BH26" s="257">
        <v>50</v>
      </c>
      <c r="BJ26" s="71" t="s">
        <v>49</v>
      </c>
      <c r="BK26" s="9">
        <v>0</v>
      </c>
      <c r="BL26" s="287">
        <v>0</v>
      </c>
      <c r="BM26" s="9">
        <v>0</v>
      </c>
      <c r="BN26" s="9">
        <v>0</v>
      </c>
      <c r="BO26" s="274">
        <f t="shared" si="392"/>
        <v>0</v>
      </c>
      <c r="BP26" s="9">
        <v>744</v>
      </c>
      <c r="BQ26" s="274">
        <f t="shared" si="393"/>
        <v>1</v>
      </c>
      <c r="BR26" s="9">
        <v>0</v>
      </c>
      <c r="BS26" s="274">
        <f t="shared" si="394"/>
        <v>0</v>
      </c>
      <c r="BT26" s="9">
        <v>0</v>
      </c>
      <c r="BU26" s="256">
        <f t="shared" si="395"/>
        <v>0</v>
      </c>
      <c r="BV26" s="256">
        <f t="shared" si="396"/>
        <v>0</v>
      </c>
      <c r="BW26" s="258">
        <f t="shared" si="397"/>
        <v>0</v>
      </c>
      <c r="BX26" s="290">
        <f t="shared" si="398"/>
        <v>0</v>
      </c>
      <c r="BY26" s="7">
        <f t="shared" si="425"/>
        <v>744</v>
      </c>
      <c r="BZ26" s="9">
        <v>0</v>
      </c>
      <c r="CA26" s="9">
        <v>50</v>
      </c>
      <c r="CB26" s="257">
        <v>50</v>
      </c>
      <c r="CD26" s="71" t="s">
        <v>49</v>
      </c>
      <c r="CE26" s="9">
        <v>0</v>
      </c>
      <c r="CF26" s="287">
        <v>0</v>
      </c>
      <c r="CG26" s="9">
        <v>0</v>
      </c>
      <c r="CH26" s="9">
        <v>0</v>
      </c>
      <c r="CI26" s="274">
        <f t="shared" si="399"/>
        <v>0</v>
      </c>
      <c r="CJ26" s="9">
        <v>720</v>
      </c>
      <c r="CK26" s="274">
        <f t="shared" si="400"/>
        <v>1</v>
      </c>
      <c r="CL26" s="7">
        <v>0</v>
      </c>
      <c r="CM26" s="274">
        <f t="shared" si="401"/>
        <v>0</v>
      </c>
      <c r="CN26" s="9">
        <v>0</v>
      </c>
      <c r="CO26" s="274">
        <f t="shared" si="402"/>
        <v>0</v>
      </c>
      <c r="CP26" s="274">
        <f t="shared" si="403"/>
        <v>0</v>
      </c>
      <c r="CQ26" s="275">
        <f t="shared" si="404"/>
        <v>0</v>
      </c>
      <c r="CR26" s="290">
        <f t="shared" si="405"/>
        <v>0</v>
      </c>
      <c r="CS26" s="7">
        <f t="shared" si="426"/>
        <v>720</v>
      </c>
      <c r="CT26" s="9">
        <v>0</v>
      </c>
      <c r="CU26" s="9">
        <v>50</v>
      </c>
      <c r="CV26" s="257">
        <v>50</v>
      </c>
      <c r="CX26" s="71" t="s">
        <v>49</v>
      </c>
      <c r="CY26" s="9">
        <v>0</v>
      </c>
      <c r="CZ26" s="287">
        <v>0</v>
      </c>
      <c r="DA26" s="9">
        <v>0</v>
      </c>
      <c r="DB26" s="9">
        <v>0</v>
      </c>
      <c r="DC26" s="274">
        <f t="shared" si="427"/>
        <v>0</v>
      </c>
      <c r="DD26" s="9">
        <v>744</v>
      </c>
      <c r="DE26" s="274">
        <f t="shared" si="428"/>
        <v>1</v>
      </c>
      <c r="DF26" s="7">
        <v>0</v>
      </c>
      <c r="DG26" s="274">
        <f t="shared" si="429"/>
        <v>0</v>
      </c>
      <c r="DH26" s="9">
        <v>0</v>
      </c>
      <c r="DI26" s="274">
        <f t="shared" ref="DI26:DI32" si="473">(CY26/$V$4)</f>
        <v>0</v>
      </c>
      <c r="DJ26" s="274">
        <f t="shared" ref="DJ26:DJ32" si="474">((CY26-DH26)/$CX$4)</f>
        <v>0</v>
      </c>
      <c r="DK26" s="275">
        <f t="shared" ref="DK26:DK32" si="475">IF((AND(CZ26=0,DB26=0)),0,(DB26+DH26)/(CZ26+DB26+DH26))</f>
        <v>0</v>
      </c>
      <c r="DL26" s="290">
        <f t="shared" si="406"/>
        <v>0</v>
      </c>
      <c r="DM26" s="7">
        <f t="shared" si="433"/>
        <v>744</v>
      </c>
      <c r="DN26" s="9">
        <v>0</v>
      </c>
      <c r="DO26" s="9">
        <v>50</v>
      </c>
      <c r="DP26" s="257">
        <v>50</v>
      </c>
      <c r="DR26" s="71" t="s">
        <v>49</v>
      </c>
      <c r="DS26" s="9">
        <v>0</v>
      </c>
      <c r="DT26" s="287">
        <v>0</v>
      </c>
      <c r="DU26" s="9">
        <v>0</v>
      </c>
      <c r="DV26" s="9">
        <v>0</v>
      </c>
      <c r="DW26" s="7">
        <f t="shared" si="434"/>
        <v>0</v>
      </c>
      <c r="DX26" s="9">
        <v>744</v>
      </c>
      <c r="DY26" s="7">
        <f t="shared" si="435"/>
        <v>100</v>
      </c>
      <c r="DZ26" s="7">
        <v>0</v>
      </c>
      <c r="EA26" s="7">
        <f t="shared" si="436"/>
        <v>0</v>
      </c>
      <c r="EB26" s="9">
        <v>0</v>
      </c>
      <c r="EC26" s="7">
        <f t="shared" si="437"/>
        <v>0</v>
      </c>
      <c r="ED26" s="7">
        <f t="shared" si="438"/>
        <v>0</v>
      </c>
      <c r="EE26" s="38">
        <f t="shared" si="439"/>
        <v>0</v>
      </c>
      <c r="EF26" s="298">
        <f t="shared" si="440"/>
        <v>0</v>
      </c>
      <c r="EG26" s="7">
        <f t="shared" si="441"/>
        <v>744</v>
      </c>
      <c r="EH26" s="9">
        <v>0</v>
      </c>
      <c r="EI26" s="9">
        <v>50</v>
      </c>
      <c r="EJ26" s="257">
        <v>50</v>
      </c>
      <c r="EL26" s="71" t="s">
        <v>49</v>
      </c>
      <c r="EM26" s="9">
        <v>0</v>
      </c>
      <c r="EN26" s="287">
        <v>0</v>
      </c>
      <c r="EO26" s="9">
        <v>0</v>
      </c>
      <c r="EP26" s="179">
        <v>0</v>
      </c>
      <c r="EQ26" s="7">
        <f t="shared" si="194"/>
        <v>0</v>
      </c>
      <c r="ER26" s="179">
        <v>672</v>
      </c>
      <c r="ES26" s="7">
        <f t="shared" si="195"/>
        <v>100</v>
      </c>
      <c r="ET26" s="7">
        <v>0</v>
      </c>
      <c r="EU26" s="7">
        <f t="shared" si="442"/>
        <v>0</v>
      </c>
      <c r="EV26" s="9">
        <v>0</v>
      </c>
      <c r="EW26" s="7">
        <f t="shared" si="443"/>
        <v>0</v>
      </c>
      <c r="EX26" s="7">
        <f t="shared" si="196"/>
        <v>0</v>
      </c>
      <c r="EY26" s="38">
        <f t="shared" si="444"/>
        <v>0</v>
      </c>
      <c r="EZ26" s="298">
        <f t="shared" si="445"/>
        <v>0</v>
      </c>
      <c r="FA26" s="7">
        <f t="shared" si="446"/>
        <v>672</v>
      </c>
      <c r="FB26" s="9">
        <v>0</v>
      </c>
      <c r="FC26" s="9">
        <v>50</v>
      </c>
      <c r="FD26" s="257">
        <v>50</v>
      </c>
      <c r="FF26" s="71" t="s">
        <v>49</v>
      </c>
      <c r="FG26" s="41">
        <v>0</v>
      </c>
      <c r="FH26" s="307">
        <v>0</v>
      </c>
      <c r="FI26" s="179">
        <v>0</v>
      </c>
      <c r="FJ26" s="9">
        <v>0</v>
      </c>
      <c r="FK26" s="7">
        <f t="shared" ref="FK26:FM27" si="476">(FJ26/$FF$4)*100</f>
        <v>0</v>
      </c>
      <c r="FL26" s="9">
        <v>744</v>
      </c>
      <c r="FM26" s="7">
        <f t="shared" si="476"/>
        <v>100</v>
      </c>
      <c r="FN26" s="7">
        <v>0</v>
      </c>
      <c r="FO26" s="7">
        <f t="shared" si="448"/>
        <v>0</v>
      </c>
      <c r="FP26" s="9">
        <v>0</v>
      </c>
      <c r="FQ26" s="7">
        <f t="shared" si="449"/>
        <v>0</v>
      </c>
      <c r="FR26" s="7">
        <f t="shared" ref="FR26:FR27" si="477">((FG26-FP26)/$FF$4)*100</f>
        <v>0</v>
      </c>
      <c r="FS26" s="38">
        <f t="shared" si="197"/>
        <v>0</v>
      </c>
      <c r="FT26" s="298">
        <f t="shared" si="451"/>
        <v>0</v>
      </c>
      <c r="FU26" s="7">
        <f t="shared" si="452"/>
        <v>744</v>
      </c>
      <c r="FV26" s="9">
        <v>0</v>
      </c>
      <c r="FW26" s="9">
        <v>50</v>
      </c>
      <c r="FX26" s="257">
        <v>50</v>
      </c>
      <c r="FZ26" s="71" t="s">
        <v>49</v>
      </c>
      <c r="GA26" s="9">
        <v>0</v>
      </c>
      <c r="GB26" s="287">
        <v>0</v>
      </c>
      <c r="GC26" s="9">
        <v>0</v>
      </c>
      <c r="GD26" s="9">
        <v>0</v>
      </c>
      <c r="GE26" s="7">
        <f t="shared" si="453"/>
        <v>0</v>
      </c>
      <c r="GF26" s="9">
        <v>720</v>
      </c>
      <c r="GG26" s="7">
        <f t="shared" si="198"/>
        <v>100</v>
      </c>
      <c r="GH26" s="7">
        <v>0</v>
      </c>
      <c r="GI26" s="7">
        <f t="shared" si="454"/>
        <v>0</v>
      </c>
      <c r="GJ26" s="9">
        <v>0</v>
      </c>
      <c r="GK26" s="7">
        <f t="shared" si="455"/>
        <v>0</v>
      </c>
      <c r="GL26" s="7">
        <f t="shared" si="199"/>
        <v>0</v>
      </c>
      <c r="GM26" s="38">
        <f t="shared" si="456"/>
        <v>0</v>
      </c>
      <c r="GN26" s="298">
        <f t="shared" si="457"/>
        <v>0</v>
      </c>
      <c r="GO26" s="7">
        <f t="shared" si="458"/>
        <v>720</v>
      </c>
      <c r="GP26" s="9">
        <v>0</v>
      </c>
      <c r="GQ26" s="9">
        <v>50</v>
      </c>
      <c r="GR26" s="257">
        <v>50</v>
      </c>
      <c r="GT26" s="71" t="s">
        <v>49</v>
      </c>
      <c r="GU26" s="9">
        <v>0</v>
      </c>
      <c r="GV26" s="287">
        <v>0</v>
      </c>
      <c r="GW26" s="9">
        <v>0</v>
      </c>
      <c r="GX26" s="9">
        <v>0</v>
      </c>
      <c r="GY26" s="9">
        <f t="shared" si="407"/>
        <v>0</v>
      </c>
      <c r="GZ26" s="9">
        <v>744</v>
      </c>
      <c r="HA26" s="9">
        <f t="shared" si="407"/>
        <v>100</v>
      </c>
      <c r="HB26" s="9">
        <v>0</v>
      </c>
      <c r="HC26" s="7">
        <f t="shared" si="459"/>
        <v>0</v>
      </c>
      <c r="HD26" s="9">
        <v>0</v>
      </c>
      <c r="HE26" s="7">
        <f t="shared" si="460"/>
        <v>0</v>
      </c>
      <c r="HF26" s="7">
        <f t="shared" si="461"/>
        <v>0</v>
      </c>
      <c r="HG26" s="38">
        <f t="shared" si="462"/>
        <v>0</v>
      </c>
      <c r="HH26" s="298">
        <f t="shared" si="463"/>
        <v>0</v>
      </c>
      <c r="HI26" s="7">
        <f t="shared" si="464"/>
        <v>744</v>
      </c>
      <c r="HJ26" s="9">
        <v>0</v>
      </c>
      <c r="HK26" s="9">
        <v>50</v>
      </c>
      <c r="HL26" s="257">
        <v>50</v>
      </c>
      <c r="HN26" s="71" t="s">
        <v>49</v>
      </c>
      <c r="HO26" s="102">
        <v>0</v>
      </c>
      <c r="HP26" s="312">
        <v>0</v>
      </c>
      <c r="HQ26" s="102">
        <v>0</v>
      </c>
      <c r="HR26" s="102">
        <v>0</v>
      </c>
      <c r="HS26" s="7">
        <f t="shared" si="465"/>
        <v>0</v>
      </c>
      <c r="HT26" s="102">
        <v>720</v>
      </c>
      <c r="HU26" s="7">
        <f t="shared" si="466"/>
        <v>100</v>
      </c>
      <c r="HV26" s="102">
        <v>0</v>
      </c>
      <c r="HW26" s="7">
        <f t="shared" si="467"/>
        <v>0</v>
      </c>
      <c r="HX26" s="9">
        <v>0</v>
      </c>
      <c r="HY26" s="7">
        <f t="shared" si="468"/>
        <v>0</v>
      </c>
      <c r="HZ26" s="7">
        <f t="shared" si="469"/>
        <v>0</v>
      </c>
      <c r="IA26" s="38">
        <f t="shared" si="470"/>
        <v>0</v>
      </c>
      <c r="IB26" s="298">
        <f t="shared" si="471"/>
        <v>0</v>
      </c>
      <c r="IC26" s="7">
        <f t="shared" si="472"/>
        <v>720</v>
      </c>
      <c r="ID26" s="104">
        <v>0</v>
      </c>
      <c r="IE26" s="9">
        <v>50</v>
      </c>
      <c r="IF26" s="257">
        <v>50</v>
      </c>
      <c r="IG26" s="29">
        <v>0</v>
      </c>
    </row>
    <row r="27" spans="1:241" ht="13.8" hidden="1" x14ac:dyDescent="0.3">
      <c r="B27" s="71" t="s">
        <v>50</v>
      </c>
      <c r="C27" s="9">
        <v>705.9</v>
      </c>
      <c r="D27" s="287">
        <v>203</v>
      </c>
      <c r="E27" s="9">
        <v>502.9</v>
      </c>
      <c r="F27" s="9">
        <v>29.6</v>
      </c>
      <c r="G27" s="256">
        <f t="shared" si="408"/>
        <v>3.9784946236559142E-2</v>
      </c>
      <c r="H27" s="9">
        <v>0</v>
      </c>
      <c r="I27" s="256">
        <f t="shared" si="409"/>
        <v>0</v>
      </c>
      <c r="J27" s="7">
        <v>8.5</v>
      </c>
      <c r="K27" s="256">
        <f t="shared" si="410"/>
        <v>1.1424731182795699E-2</v>
      </c>
      <c r="L27" s="9">
        <v>0</v>
      </c>
      <c r="M27" s="256">
        <f t="shared" si="411"/>
        <v>0.94879032258064511</v>
      </c>
      <c r="N27" s="256">
        <f t="shared" si="412"/>
        <v>0.94879032258064511</v>
      </c>
      <c r="O27" s="258">
        <f t="shared" si="413"/>
        <v>0.12725709372312985</v>
      </c>
      <c r="P27" s="290">
        <f t="shared" si="414"/>
        <v>0.16841397849462367</v>
      </c>
      <c r="Q27" s="7">
        <f t="shared" si="415"/>
        <v>744</v>
      </c>
      <c r="R27" s="167">
        <v>6265</v>
      </c>
      <c r="S27" s="9">
        <v>50</v>
      </c>
      <c r="T27" s="257">
        <v>50</v>
      </c>
      <c r="V27" s="71" t="s">
        <v>50</v>
      </c>
      <c r="W27" s="7">
        <f t="shared" si="416"/>
        <v>744</v>
      </c>
      <c r="X27" s="287">
        <v>398</v>
      </c>
      <c r="Y27" s="9">
        <v>346</v>
      </c>
      <c r="Z27" s="9">
        <v>0</v>
      </c>
      <c r="AA27" s="256">
        <f t="shared" si="417"/>
        <v>0</v>
      </c>
      <c r="AB27" s="9">
        <v>0</v>
      </c>
      <c r="AC27" s="256">
        <f t="shared" si="418"/>
        <v>0</v>
      </c>
      <c r="AD27" s="9">
        <v>0</v>
      </c>
      <c r="AE27" s="256">
        <f t="shared" si="419"/>
        <v>0</v>
      </c>
      <c r="AF27" s="9">
        <v>0</v>
      </c>
      <c r="AG27" s="256">
        <f t="shared" si="384"/>
        <v>1</v>
      </c>
      <c r="AH27" s="256">
        <f t="shared" si="385"/>
        <v>1</v>
      </c>
      <c r="AI27" s="258">
        <f t="shared" si="386"/>
        <v>0</v>
      </c>
      <c r="AJ27" s="290">
        <f t="shared" si="387"/>
        <v>0.35943548387096774</v>
      </c>
      <c r="AK27" s="7">
        <f t="shared" si="420"/>
        <v>744</v>
      </c>
      <c r="AL27" s="167">
        <v>13371</v>
      </c>
      <c r="AM27" s="9">
        <v>50</v>
      </c>
      <c r="AN27" s="257">
        <v>50</v>
      </c>
      <c r="AP27" s="71" t="s">
        <v>50</v>
      </c>
      <c r="AQ27" s="9">
        <v>720</v>
      </c>
      <c r="AR27" s="287">
        <v>338</v>
      </c>
      <c r="AS27" s="9">
        <v>382</v>
      </c>
      <c r="AT27" s="9">
        <v>0</v>
      </c>
      <c r="AU27" s="256">
        <f t="shared" si="388"/>
        <v>0</v>
      </c>
      <c r="AV27" s="9">
        <v>0</v>
      </c>
      <c r="AW27" s="256">
        <f t="shared" si="389"/>
        <v>0</v>
      </c>
      <c r="AX27" s="9">
        <v>0</v>
      </c>
      <c r="AY27" s="256">
        <f t="shared" si="390"/>
        <v>0</v>
      </c>
      <c r="AZ27" s="9">
        <v>0</v>
      </c>
      <c r="BA27" s="256">
        <f t="shared" si="421"/>
        <v>1</v>
      </c>
      <c r="BB27" s="256">
        <f t="shared" si="422"/>
        <v>1</v>
      </c>
      <c r="BC27" s="258">
        <f t="shared" si="423"/>
        <v>0</v>
      </c>
      <c r="BD27" s="290">
        <f t="shared" si="391"/>
        <v>0.32338888888888889</v>
      </c>
      <c r="BE27" s="7">
        <f t="shared" si="424"/>
        <v>720</v>
      </c>
      <c r="BF27" s="167">
        <v>11642</v>
      </c>
      <c r="BG27" s="9">
        <v>50</v>
      </c>
      <c r="BH27" s="257">
        <v>50</v>
      </c>
      <c r="BJ27" s="71" t="s">
        <v>50</v>
      </c>
      <c r="BK27" s="9">
        <v>744</v>
      </c>
      <c r="BL27" s="287">
        <v>427</v>
      </c>
      <c r="BM27" s="9">
        <v>317</v>
      </c>
      <c r="BN27" s="9">
        <v>0</v>
      </c>
      <c r="BO27" s="274">
        <f t="shared" si="392"/>
        <v>0</v>
      </c>
      <c r="BP27" s="9">
        <v>0</v>
      </c>
      <c r="BQ27" s="274">
        <f t="shared" si="393"/>
        <v>0</v>
      </c>
      <c r="BR27" s="9">
        <v>0</v>
      </c>
      <c r="BS27" s="274">
        <f t="shared" si="394"/>
        <v>0</v>
      </c>
      <c r="BT27" s="9">
        <v>0</v>
      </c>
      <c r="BU27" s="256">
        <f t="shared" si="395"/>
        <v>1</v>
      </c>
      <c r="BV27" s="256">
        <f t="shared" si="396"/>
        <v>1</v>
      </c>
      <c r="BW27" s="258">
        <f t="shared" si="397"/>
        <v>0</v>
      </c>
      <c r="BX27" s="290">
        <f t="shared" si="398"/>
        <v>0.37161290322580648</v>
      </c>
      <c r="BY27" s="7">
        <f t="shared" si="425"/>
        <v>744</v>
      </c>
      <c r="BZ27" s="167">
        <v>13824</v>
      </c>
      <c r="CA27" s="9">
        <v>50</v>
      </c>
      <c r="CB27" s="257">
        <v>50</v>
      </c>
      <c r="CD27" s="71" t="s">
        <v>50</v>
      </c>
      <c r="CE27" s="9">
        <v>578.79999999999995</v>
      </c>
      <c r="CF27" s="287">
        <v>162</v>
      </c>
      <c r="CG27" s="9">
        <v>416.8</v>
      </c>
      <c r="CH27" s="9">
        <v>141.19999999999999</v>
      </c>
      <c r="CI27" s="274">
        <f t="shared" si="399"/>
        <v>0.1961111111111111</v>
      </c>
      <c r="CJ27" s="9">
        <v>0</v>
      </c>
      <c r="CK27" s="274">
        <f t="shared" si="400"/>
        <v>0</v>
      </c>
      <c r="CL27" s="7">
        <v>0</v>
      </c>
      <c r="CM27" s="274">
        <f t="shared" si="401"/>
        <v>0</v>
      </c>
      <c r="CN27" s="9">
        <v>0</v>
      </c>
      <c r="CO27" s="274">
        <f t="shared" si="402"/>
        <v>0.80388888888888888</v>
      </c>
      <c r="CP27" s="274">
        <f t="shared" si="403"/>
        <v>0.80388888888888888</v>
      </c>
      <c r="CQ27" s="275">
        <f t="shared" si="404"/>
        <v>0.46569920844327173</v>
      </c>
      <c r="CR27" s="290">
        <f t="shared" si="405"/>
        <v>0.13763888888888889</v>
      </c>
      <c r="CS27" s="7">
        <f t="shared" si="426"/>
        <v>720</v>
      </c>
      <c r="CT27" s="81">
        <v>4955</v>
      </c>
      <c r="CU27" s="9">
        <v>50</v>
      </c>
      <c r="CV27" s="257">
        <v>50</v>
      </c>
      <c r="CX27" s="71" t="s">
        <v>50</v>
      </c>
      <c r="CY27" s="9">
        <v>724.9</v>
      </c>
      <c r="CZ27" s="287">
        <v>218</v>
      </c>
      <c r="DA27" s="9">
        <v>506.9</v>
      </c>
      <c r="DB27" s="9">
        <v>19.100000000000001</v>
      </c>
      <c r="DC27" s="274">
        <f t="shared" si="427"/>
        <v>2.5672043010752689E-2</v>
      </c>
      <c r="DD27" s="9">
        <v>0</v>
      </c>
      <c r="DE27" s="274">
        <f t="shared" si="428"/>
        <v>0</v>
      </c>
      <c r="DF27" s="7">
        <v>0</v>
      </c>
      <c r="DG27" s="274">
        <f t="shared" si="429"/>
        <v>0</v>
      </c>
      <c r="DH27" s="9">
        <v>0</v>
      </c>
      <c r="DI27" s="274">
        <f t="shared" si="473"/>
        <v>0.97432795698924723</v>
      </c>
      <c r="DJ27" s="274">
        <f t="shared" si="474"/>
        <v>0.97432795698924723</v>
      </c>
      <c r="DK27" s="275">
        <f t="shared" si="475"/>
        <v>8.0556727119358934E-2</v>
      </c>
      <c r="DL27" s="290">
        <f t="shared" si="406"/>
        <v>0.17475806451612902</v>
      </c>
      <c r="DM27" s="7">
        <f t="shared" si="433"/>
        <v>744</v>
      </c>
      <c r="DN27" s="167">
        <v>6501</v>
      </c>
      <c r="DO27" s="9">
        <v>50</v>
      </c>
      <c r="DP27" s="257">
        <v>50</v>
      </c>
      <c r="DR27" s="71" t="s">
        <v>50</v>
      </c>
      <c r="DS27" s="9">
        <v>523.20000000000005</v>
      </c>
      <c r="DT27" s="287">
        <v>247</v>
      </c>
      <c r="DU27" s="9">
        <v>276.2</v>
      </c>
      <c r="DV27" s="9">
        <v>220.8</v>
      </c>
      <c r="DW27" s="7">
        <f t="shared" si="434"/>
        <v>29.677419354838712</v>
      </c>
      <c r="DX27" s="9">
        <v>0</v>
      </c>
      <c r="DY27" s="7">
        <f t="shared" si="435"/>
        <v>0</v>
      </c>
      <c r="DZ27" s="7">
        <v>0</v>
      </c>
      <c r="EA27" s="7">
        <f t="shared" si="436"/>
        <v>0</v>
      </c>
      <c r="EB27" s="9">
        <v>0</v>
      </c>
      <c r="EC27" s="7">
        <f t="shared" si="437"/>
        <v>70.322580645161295</v>
      </c>
      <c r="ED27" s="7">
        <f t="shared" si="438"/>
        <v>70.322580645161295</v>
      </c>
      <c r="EE27" s="38">
        <f t="shared" si="439"/>
        <v>47.199657973492947</v>
      </c>
      <c r="EF27" s="298">
        <f t="shared" si="440"/>
        <v>20.940860215053764</v>
      </c>
      <c r="EG27" s="7">
        <f t="shared" si="441"/>
        <v>744</v>
      </c>
      <c r="EH27" s="167">
        <v>7790</v>
      </c>
      <c r="EI27" s="9">
        <v>50</v>
      </c>
      <c r="EJ27" s="257">
        <v>50</v>
      </c>
      <c r="EL27" s="71" t="s">
        <v>50</v>
      </c>
      <c r="EM27" s="9">
        <v>672</v>
      </c>
      <c r="EN27" s="287">
        <v>235</v>
      </c>
      <c r="EO27" s="9">
        <v>437</v>
      </c>
      <c r="EP27" s="179">
        <v>0</v>
      </c>
      <c r="EQ27" s="7">
        <f t="shared" si="194"/>
        <v>0</v>
      </c>
      <c r="ER27" s="179">
        <v>0</v>
      </c>
      <c r="ES27" s="7">
        <f t="shared" si="195"/>
        <v>0</v>
      </c>
      <c r="ET27" s="7">
        <v>0</v>
      </c>
      <c r="EU27" s="7">
        <f t="shared" si="442"/>
        <v>0</v>
      </c>
      <c r="EV27" s="9">
        <v>0</v>
      </c>
      <c r="EW27" s="7">
        <f t="shared" si="443"/>
        <v>90.322580645161281</v>
      </c>
      <c r="EX27" s="7">
        <f t="shared" si="196"/>
        <v>100</v>
      </c>
      <c r="EY27" s="38">
        <f t="shared" si="444"/>
        <v>0</v>
      </c>
      <c r="EZ27" s="298">
        <f t="shared" si="445"/>
        <v>0</v>
      </c>
      <c r="FA27" s="7">
        <f t="shared" si="446"/>
        <v>672</v>
      </c>
      <c r="FB27" s="9">
        <v>0</v>
      </c>
      <c r="FC27" s="9">
        <v>50</v>
      </c>
      <c r="FD27" s="257">
        <v>50</v>
      </c>
      <c r="FF27" s="71" t="s">
        <v>50</v>
      </c>
      <c r="FG27" s="41">
        <v>744</v>
      </c>
      <c r="FH27" s="307">
        <v>379</v>
      </c>
      <c r="FI27" s="179">
        <v>365</v>
      </c>
      <c r="FJ27" s="9">
        <v>0</v>
      </c>
      <c r="FK27" s="7">
        <f t="shared" si="476"/>
        <v>0</v>
      </c>
      <c r="FL27" s="9">
        <v>0</v>
      </c>
      <c r="FM27" s="7">
        <f t="shared" si="476"/>
        <v>0</v>
      </c>
      <c r="FN27" s="7">
        <v>0</v>
      </c>
      <c r="FO27" s="7">
        <f t="shared" si="448"/>
        <v>0</v>
      </c>
      <c r="FP27" s="9">
        <v>0</v>
      </c>
      <c r="FQ27" s="7">
        <f t="shared" si="449"/>
        <v>100</v>
      </c>
      <c r="FR27" s="7">
        <f t="shared" si="477"/>
        <v>100</v>
      </c>
      <c r="FS27" s="38">
        <f t="shared" si="197"/>
        <v>0</v>
      </c>
      <c r="FT27" s="298">
        <f t="shared" si="451"/>
        <v>0</v>
      </c>
      <c r="FU27" s="7">
        <f t="shared" si="452"/>
        <v>744</v>
      </c>
      <c r="FV27" s="9">
        <v>0</v>
      </c>
      <c r="FW27" s="9">
        <v>50</v>
      </c>
      <c r="FX27" s="257">
        <v>50</v>
      </c>
      <c r="FZ27" s="71" t="s">
        <v>50</v>
      </c>
      <c r="GA27" s="9">
        <v>709.7</v>
      </c>
      <c r="GB27" s="287">
        <v>483</v>
      </c>
      <c r="GC27" s="9">
        <v>226.7</v>
      </c>
      <c r="GD27" s="9">
        <v>10.3</v>
      </c>
      <c r="GE27" s="7">
        <f t="shared" si="453"/>
        <v>1.4305555555555556E-2</v>
      </c>
      <c r="GF27" s="9">
        <v>0</v>
      </c>
      <c r="GG27" s="7">
        <f t="shared" si="198"/>
        <v>0</v>
      </c>
      <c r="GH27" s="7">
        <v>0</v>
      </c>
      <c r="GI27" s="7">
        <f t="shared" si="454"/>
        <v>0</v>
      </c>
      <c r="GJ27" s="9">
        <v>0</v>
      </c>
      <c r="GK27" s="7">
        <f t="shared" si="455"/>
        <v>95.38978494623656</v>
      </c>
      <c r="GL27" s="7">
        <f t="shared" si="199"/>
        <v>98.569444444444457</v>
      </c>
      <c r="GM27" s="38">
        <f t="shared" si="456"/>
        <v>2.0879789174944254</v>
      </c>
      <c r="GN27" s="298">
        <f t="shared" si="457"/>
        <v>43.883333333333333</v>
      </c>
      <c r="GO27" s="7">
        <f t="shared" si="458"/>
        <v>720</v>
      </c>
      <c r="GP27" s="81">
        <v>15798</v>
      </c>
      <c r="GQ27" s="9">
        <v>50</v>
      </c>
      <c r="GR27" s="257">
        <v>50</v>
      </c>
      <c r="GT27" s="71" t="s">
        <v>50</v>
      </c>
      <c r="GU27" s="9">
        <v>744</v>
      </c>
      <c r="GV27" s="287">
        <v>277</v>
      </c>
      <c r="GW27" s="9">
        <v>467</v>
      </c>
      <c r="GX27" s="9">
        <v>0</v>
      </c>
      <c r="GY27" s="9">
        <f t="shared" si="407"/>
        <v>0</v>
      </c>
      <c r="GZ27" s="9">
        <v>0</v>
      </c>
      <c r="HA27" s="9">
        <f t="shared" si="407"/>
        <v>0</v>
      </c>
      <c r="HB27" s="9">
        <v>0</v>
      </c>
      <c r="HC27" s="7">
        <f t="shared" si="459"/>
        <v>0</v>
      </c>
      <c r="HD27" s="9">
        <v>0</v>
      </c>
      <c r="HE27" s="7">
        <f t="shared" si="460"/>
        <v>100</v>
      </c>
      <c r="HF27" s="7">
        <f t="shared" si="461"/>
        <v>100</v>
      </c>
      <c r="HG27" s="38">
        <f t="shared" si="462"/>
        <v>0</v>
      </c>
      <c r="HH27" s="298">
        <f t="shared" si="463"/>
        <v>22.959677419354836</v>
      </c>
      <c r="HI27" s="7">
        <f t="shared" si="464"/>
        <v>744</v>
      </c>
      <c r="HJ27" s="167">
        <v>8541</v>
      </c>
      <c r="HK27" s="9">
        <v>50</v>
      </c>
      <c r="HL27" s="257">
        <v>50</v>
      </c>
      <c r="HN27" s="71" t="s">
        <v>50</v>
      </c>
      <c r="HO27" s="102">
        <v>720</v>
      </c>
      <c r="HP27" s="312">
        <v>335</v>
      </c>
      <c r="HQ27" s="102">
        <v>385</v>
      </c>
      <c r="HR27" s="102">
        <v>0</v>
      </c>
      <c r="HS27" s="7">
        <f t="shared" si="465"/>
        <v>0</v>
      </c>
      <c r="HT27" s="102">
        <v>0</v>
      </c>
      <c r="HU27" s="7">
        <f t="shared" si="466"/>
        <v>0</v>
      </c>
      <c r="HV27" s="102">
        <v>0</v>
      </c>
      <c r="HW27" s="7">
        <f t="shared" si="467"/>
        <v>0</v>
      </c>
      <c r="HX27" s="9">
        <v>0</v>
      </c>
      <c r="HY27" s="7">
        <f t="shared" si="468"/>
        <v>100</v>
      </c>
      <c r="HZ27" s="7">
        <f t="shared" si="469"/>
        <v>100</v>
      </c>
      <c r="IA27" s="38">
        <f t="shared" si="470"/>
        <v>0</v>
      </c>
      <c r="IB27" s="298">
        <f t="shared" si="471"/>
        <v>30.575000000000003</v>
      </c>
      <c r="IC27" s="7">
        <f t="shared" si="472"/>
        <v>720</v>
      </c>
      <c r="ID27" s="104">
        <v>11007</v>
      </c>
      <c r="IE27" s="9">
        <v>50</v>
      </c>
      <c r="IF27" s="257">
        <v>50</v>
      </c>
      <c r="IG27" s="29">
        <v>50</v>
      </c>
    </row>
    <row r="28" spans="1:241" ht="13.8" hidden="1" x14ac:dyDescent="0.3">
      <c r="B28" s="71" t="s">
        <v>51</v>
      </c>
      <c r="C28" s="9">
        <v>0</v>
      </c>
      <c r="D28" s="287">
        <v>0</v>
      </c>
      <c r="E28" s="9">
        <v>0</v>
      </c>
      <c r="F28" s="9">
        <v>0</v>
      </c>
      <c r="G28" s="256">
        <f t="shared" si="408"/>
        <v>0</v>
      </c>
      <c r="H28" s="9">
        <v>744</v>
      </c>
      <c r="I28" s="256">
        <f t="shared" si="409"/>
        <v>1</v>
      </c>
      <c r="J28" s="7">
        <v>0</v>
      </c>
      <c r="K28" s="256">
        <f t="shared" si="410"/>
        <v>0</v>
      </c>
      <c r="L28" s="9">
        <v>0</v>
      </c>
      <c r="M28" s="256">
        <f t="shared" si="411"/>
        <v>0</v>
      </c>
      <c r="N28" s="256">
        <f t="shared" si="412"/>
        <v>0</v>
      </c>
      <c r="O28" s="258">
        <f t="shared" si="413"/>
        <v>0</v>
      </c>
      <c r="P28" s="290">
        <f t="shared" si="414"/>
        <v>0</v>
      </c>
      <c r="Q28" s="7">
        <f t="shared" si="415"/>
        <v>744</v>
      </c>
      <c r="R28" s="9">
        <v>0</v>
      </c>
      <c r="S28" s="9">
        <v>96</v>
      </c>
      <c r="T28" s="257">
        <v>96</v>
      </c>
      <c r="V28" s="71" t="s">
        <v>51</v>
      </c>
      <c r="W28" s="7">
        <f t="shared" si="416"/>
        <v>0</v>
      </c>
      <c r="X28" s="287">
        <v>0</v>
      </c>
      <c r="Y28" s="9">
        <v>0</v>
      </c>
      <c r="Z28" s="9">
        <v>0</v>
      </c>
      <c r="AA28" s="256">
        <f t="shared" si="417"/>
        <v>0</v>
      </c>
      <c r="AB28" s="9">
        <v>744</v>
      </c>
      <c r="AC28" s="256">
        <f t="shared" si="418"/>
        <v>1</v>
      </c>
      <c r="AD28" s="9">
        <v>0</v>
      </c>
      <c r="AE28" s="256">
        <f t="shared" si="419"/>
        <v>0</v>
      </c>
      <c r="AF28" s="9">
        <v>0</v>
      </c>
      <c r="AG28" s="256">
        <f t="shared" si="384"/>
        <v>0</v>
      </c>
      <c r="AH28" s="256">
        <f t="shared" si="385"/>
        <v>0</v>
      </c>
      <c r="AI28" s="258">
        <f t="shared" si="386"/>
        <v>0</v>
      </c>
      <c r="AJ28" s="290">
        <f t="shared" si="387"/>
        <v>0</v>
      </c>
      <c r="AK28" s="7">
        <f t="shared" si="420"/>
        <v>744</v>
      </c>
      <c r="AL28" s="9">
        <v>0</v>
      </c>
      <c r="AM28" s="9">
        <v>96</v>
      </c>
      <c r="AN28" s="257">
        <v>96</v>
      </c>
      <c r="AP28" s="71" t="s">
        <v>51</v>
      </c>
      <c r="AQ28" s="9">
        <v>0</v>
      </c>
      <c r="AR28" s="287">
        <v>0</v>
      </c>
      <c r="AS28" s="9">
        <v>0</v>
      </c>
      <c r="AT28" s="9">
        <v>0</v>
      </c>
      <c r="AU28" s="256">
        <f t="shared" si="388"/>
        <v>0</v>
      </c>
      <c r="AV28" s="9">
        <v>720</v>
      </c>
      <c r="AW28" s="256">
        <f t="shared" si="389"/>
        <v>1</v>
      </c>
      <c r="AX28" s="9">
        <v>0</v>
      </c>
      <c r="AY28" s="256">
        <f t="shared" si="390"/>
        <v>0</v>
      </c>
      <c r="AZ28" s="9">
        <v>0</v>
      </c>
      <c r="BA28" s="256">
        <f t="shared" si="421"/>
        <v>0</v>
      </c>
      <c r="BB28" s="256">
        <f t="shared" si="422"/>
        <v>0</v>
      </c>
      <c r="BC28" s="258">
        <f t="shared" si="423"/>
        <v>0</v>
      </c>
      <c r="BD28" s="290">
        <f t="shared" si="391"/>
        <v>0</v>
      </c>
      <c r="BE28" s="7">
        <f t="shared" si="424"/>
        <v>720</v>
      </c>
      <c r="BF28" s="9">
        <v>0</v>
      </c>
      <c r="BG28" s="9">
        <v>96</v>
      </c>
      <c r="BH28" s="257">
        <v>96</v>
      </c>
      <c r="BJ28" s="71" t="s">
        <v>51</v>
      </c>
      <c r="BK28" s="9">
        <v>0</v>
      </c>
      <c r="BL28" s="287">
        <v>0</v>
      </c>
      <c r="BM28" s="9">
        <v>0</v>
      </c>
      <c r="BN28" s="9">
        <v>0</v>
      </c>
      <c r="BO28" s="274">
        <f t="shared" si="392"/>
        <v>0</v>
      </c>
      <c r="BP28" s="9">
        <v>744</v>
      </c>
      <c r="BQ28" s="274">
        <f t="shared" si="393"/>
        <v>1</v>
      </c>
      <c r="BR28" s="9">
        <v>0</v>
      </c>
      <c r="BS28" s="274">
        <f t="shared" si="394"/>
        <v>0</v>
      </c>
      <c r="BT28" s="9">
        <v>0</v>
      </c>
      <c r="BU28" s="256">
        <f t="shared" si="395"/>
        <v>0</v>
      </c>
      <c r="BV28" s="256">
        <f t="shared" si="396"/>
        <v>0</v>
      </c>
      <c r="BW28" s="258">
        <f t="shared" si="397"/>
        <v>0</v>
      </c>
      <c r="BX28" s="290">
        <f t="shared" si="398"/>
        <v>0</v>
      </c>
      <c r="BY28" s="7">
        <f t="shared" si="425"/>
        <v>744</v>
      </c>
      <c r="BZ28" s="9">
        <v>0</v>
      </c>
      <c r="CA28" s="9">
        <v>96</v>
      </c>
      <c r="CB28" s="257">
        <v>96</v>
      </c>
      <c r="CD28" s="71" t="s">
        <v>51</v>
      </c>
      <c r="CE28" s="9">
        <v>0</v>
      </c>
      <c r="CF28" s="287">
        <v>0</v>
      </c>
      <c r="CG28" s="9">
        <v>0</v>
      </c>
      <c r="CH28" s="9">
        <v>0</v>
      </c>
      <c r="CI28" s="274">
        <f t="shared" si="399"/>
        <v>0</v>
      </c>
      <c r="CJ28" s="9">
        <v>720</v>
      </c>
      <c r="CK28" s="274">
        <f t="shared" si="400"/>
        <v>1</v>
      </c>
      <c r="CL28" s="7">
        <v>0</v>
      </c>
      <c r="CM28" s="274">
        <f t="shared" si="401"/>
        <v>0</v>
      </c>
      <c r="CN28" s="9">
        <v>0</v>
      </c>
      <c r="CO28" s="274">
        <f t="shared" si="402"/>
        <v>0</v>
      </c>
      <c r="CP28" s="274">
        <f t="shared" si="403"/>
        <v>0</v>
      </c>
      <c r="CQ28" s="275">
        <f t="shared" si="404"/>
        <v>0</v>
      </c>
      <c r="CR28" s="290">
        <f t="shared" si="405"/>
        <v>0</v>
      </c>
      <c r="CS28" s="7">
        <f t="shared" si="426"/>
        <v>720</v>
      </c>
      <c r="CT28" s="9">
        <v>0</v>
      </c>
      <c r="CU28" s="9">
        <v>96</v>
      </c>
      <c r="CV28" s="257">
        <v>96</v>
      </c>
      <c r="CX28" s="71" t="s">
        <v>51</v>
      </c>
      <c r="CY28" s="9">
        <v>0</v>
      </c>
      <c r="CZ28" s="287">
        <v>0</v>
      </c>
      <c r="DA28" s="9">
        <v>0</v>
      </c>
      <c r="DB28" s="9">
        <v>0</v>
      </c>
      <c r="DC28" s="274">
        <f t="shared" si="427"/>
        <v>0</v>
      </c>
      <c r="DD28" s="9">
        <v>744</v>
      </c>
      <c r="DE28" s="274">
        <f t="shared" si="428"/>
        <v>1</v>
      </c>
      <c r="DF28" s="7">
        <v>0</v>
      </c>
      <c r="DG28" s="274">
        <f t="shared" si="429"/>
        <v>0</v>
      </c>
      <c r="DH28" s="9">
        <v>0</v>
      </c>
      <c r="DI28" s="274">
        <f t="shared" si="473"/>
        <v>0</v>
      </c>
      <c r="DJ28" s="274">
        <f t="shared" si="474"/>
        <v>0</v>
      </c>
      <c r="DK28" s="275">
        <f t="shared" si="475"/>
        <v>0</v>
      </c>
      <c r="DL28" s="290">
        <f t="shared" si="406"/>
        <v>0</v>
      </c>
      <c r="DM28" s="7">
        <f t="shared" si="433"/>
        <v>744</v>
      </c>
      <c r="DN28" s="9">
        <v>0</v>
      </c>
      <c r="DO28" s="9">
        <v>96</v>
      </c>
      <c r="DP28" s="257">
        <v>96</v>
      </c>
      <c r="DR28" s="71" t="s">
        <v>51</v>
      </c>
      <c r="DS28" s="9">
        <v>0</v>
      </c>
      <c r="DT28" s="287">
        <v>0</v>
      </c>
      <c r="DU28" s="9">
        <v>0</v>
      </c>
      <c r="DV28" s="9">
        <v>0</v>
      </c>
      <c r="DW28" s="7">
        <f>(DV28/$DR$4)*100</f>
        <v>0</v>
      </c>
      <c r="DX28" s="9">
        <v>744</v>
      </c>
      <c r="DY28" s="7">
        <f>(DX28/$DR$4)*100</f>
        <v>100</v>
      </c>
      <c r="DZ28" s="7">
        <v>0</v>
      </c>
      <c r="EA28" s="7">
        <f t="shared" si="436"/>
        <v>0</v>
      </c>
      <c r="EB28" s="9">
        <v>0</v>
      </c>
      <c r="EC28" s="7">
        <f t="shared" si="437"/>
        <v>0</v>
      </c>
      <c r="ED28" s="7">
        <f>((DS28-EB28)/$DR$4)*100</f>
        <v>0</v>
      </c>
      <c r="EE28" s="38">
        <f>IF((AND(DT28=0,DV28=0)),0,(DV28+EB28)/(DT28+DV28)*100)</f>
        <v>0</v>
      </c>
      <c r="EF28" s="298">
        <f t="shared" si="440"/>
        <v>0</v>
      </c>
      <c r="EG28" s="7">
        <f t="shared" si="441"/>
        <v>744</v>
      </c>
      <c r="EH28" s="9">
        <v>0</v>
      </c>
      <c r="EI28" s="9">
        <v>96</v>
      </c>
      <c r="EJ28" s="257">
        <v>96</v>
      </c>
      <c r="EL28" s="71" t="s">
        <v>51</v>
      </c>
      <c r="EM28" s="9">
        <v>0</v>
      </c>
      <c r="EN28" s="287">
        <v>0</v>
      </c>
      <c r="EO28" s="9">
        <v>0</v>
      </c>
      <c r="EP28" s="9">
        <v>0</v>
      </c>
      <c r="EQ28" s="7">
        <f>(EP28/$EL$4)*100</f>
        <v>0</v>
      </c>
      <c r="ER28" s="9">
        <v>672</v>
      </c>
      <c r="ES28" s="7">
        <f>(ER28/$EL$4)*100</f>
        <v>100</v>
      </c>
      <c r="ET28" s="7">
        <v>0</v>
      </c>
      <c r="EU28" s="7">
        <f t="shared" si="442"/>
        <v>0</v>
      </c>
      <c r="EV28" s="9">
        <v>0</v>
      </c>
      <c r="EW28" s="7">
        <f t="shared" si="443"/>
        <v>0</v>
      </c>
      <c r="EX28" s="7">
        <f>((EM28-EV28)/$EL$4)*100</f>
        <v>0</v>
      </c>
      <c r="EY28" s="38">
        <f>IF((AND(EN28=0,EP28=0)),0,(EP28+EV28)/(EN28+EP28)*100)</f>
        <v>0</v>
      </c>
      <c r="EZ28" s="298">
        <f t="shared" si="445"/>
        <v>0</v>
      </c>
      <c r="FA28" s="7">
        <f t="shared" si="446"/>
        <v>672</v>
      </c>
      <c r="FB28" s="9">
        <v>0</v>
      </c>
      <c r="FC28" s="9">
        <v>96</v>
      </c>
      <c r="FD28" s="257">
        <v>96</v>
      </c>
      <c r="FF28" s="71" t="s">
        <v>51</v>
      </c>
      <c r="FG28" s="9">
        <v>0</v>
      </c>
      <c r="FH28" s="287">
        <v>0</v>
      </c>
      <c r="FI28" s="9">
        <v>0</v>
      </c>
      <c r="FJ28" s="9">
        <v>0</v>
      </c>
      <c r="FK28" s="7">
        <f>(FJ28/$FF$4)*100</f>
        <v>0</v>
      </c>
      <c r="FL28" s="9">
        <v>744</v>
      </c>
      <c r="FM28" s="7">
        <f>(FL28/$FF$4)*100</f>
        <v>100</v>
      </c>
      <c r="FN28" s="7">
        <v>0</v>
      </c>
      <c r="FO28" s="7">
        <f t="shared" si="448"/>
        <v>0</v>
      </c>
      <c r="FP28" s="9">
        <v>0</v>
      </c>
      <c r="FQ28" s="7">
        <f t="shared" si="449"/>
        <v>0</v>
      </c>
      <c r="FR28" s="7">
        <f>((FG28-FP28)/$FF$4)*100</f>
        <v>0</v>
      </c>
      <c r="FS28" s="38">
        <f t="shared" si="197"/>
        <v>0</v>
      </c>
      <c r="FT28" s="298">
        <f t="shared" si="451"/>
        <v>0</v>
      </c>
      <c r="FU28" s="7">
        <f t="shared" si="452"/>
        <v>744</v>
      </c>
      <c r="FV28" s="9">
        <v>0</v>
      </c>
      <c r="FW28" s="9">
        <v>96</v>
      </c>
      <c r="FX28" s="257">
        <v>96</v>
      </c>
      <c r="FZ28" s="71" t="s">
        <v>51</v>
      </c>
      <c r="GA28" s="9">
        <v>0</v>
      </c>
      <c r="GB28" s="287">
        <v>0</v>
      </c>
      <c r="GC28" s="9">
        <v>0</v>
      </c>
      <c r="GD28" s="9">
        <v>0</v>
      </c>
      <c r="GE28" s="7">
        <f t="shared" si="453"/>
        <v>0</v>
      </c>
      <c r="GF28" s="9">
        <v>720</v>
      </c>
      <c r="GG28" s="7">
        <f>(GF28/$FZ$4)*100</f>
        <v>100</v>
      </c>
      <c r="GH28" s="7">
        <v>0</v>
      </c>
      <c r="GI28" s="7">
        <f t="shared" si="454"/>
        <v>0</v>
      </c>
      <c r="GJ28" s="9">
        <v>0</v>
      </c>
      <c r="GK28" s="7">
        <f t="shared" si="455"/>
        <v>0</v>
      </c>
      <c r="GL28" s="7">
        <f>((GA28-GJ28)/$FZ$4)*100</f>
        <v>0</v>
      </c>
      <c r="GM28" s="38">
        <f>IF((AND(GB28=0,GD28=0)),0,(GD28+GJ28)/(GB28+GD28)*100)</f>
        <v>0</v>
      </c>
      <c r="GN28" s="298">
        <f t="shared" si="457"/>
        <v>0</v>
      </c>
      <c r="GO28" s="7">
        <f t="shared" si="458"/>
        <v>720</v>
      </c>
      <c r="GP28" s="9">
        <v>0</v>
      </c>
      <c r="GQ28" s="9">
        <v>96</v>
      </c>
      <c r="GR28" s="257">
        <v>96</v>
      </c>
      <c r="GT28" s="71" t="s">
        <v>51</v>
      </c>
      <c r="GU28" s="9">
        <v>0</v>
      </c>
      <c r="GV28" s="287">
        <v>0</v>
      </c>
      <c r="GW28" s="9">
        <v>0</v>
      </c>
      <c r="GX28" s="9">
        <v>0</v>
      </c>
      <c r="GY28" s="9">
        <f t="shared" si="407"/>
        <v>0</v>
      </c>
      <c r="GZ28" s="9">
        <v>744</v>
      </c>
      <c r="HA28" s="9">
        <f t="shared" si="407"/>
        <v>100</v>
      </c>
      <c r="HB28" s="9">
        <v>0</v>
      </c>
      <c r="HC28" s="7">
        <f t="shared" si="459"/>
        <v>0</v>
      </c>
      <c r="HD28" s="9">
        <v>0</v>
      </c>
      <c r="HE28" s="7">
        <f t="shared" si="460"/>
        <v>0</v>
      </c>
      <c r="HF28" s="7">
        <f t="shared" si="461"/>
        <v>0</v>
      </c>
      <c r="HG28" s="38">
        <f t="shared" si="462"/>
        <v>0</v>
      </c>
      <c r="HH28" s="298">
        <f t="shared" si="463"/>
        <v>0</v>
      </c>
      <c r="HI28" s="7">
        <f t="shared" si="464"/>
        <v>744</v>
      </c>
      <c r="HJ28" s="9">
        <v>0</v>
      </c>
      <c r="HK28" s="9">
        <v>96</v>
      </c>
      <c r="HL28" s="257">
        <v>96</v>
      </c>
      <c r="HN28" s="71" t="s">
        <v>51</v>
      </c>
      <c r="HO28" s="102">
        <v>0</v>
      </c>
      <c r="HP28" s="312">
        <v>0</v>
      </c>
      <c r="HQ28" s="102">
        <v>0</v>
      </c>
      <c r="HR28" s="102">
        <v>0</v>
      </c>
      <c r="HS28" s="7">
        <f t="shared" si="465"/>
        <v>0</v>
      </c>
      <c r="HT28" s="102">
        <v>720</v>
      </c>
      <c r="HU28" s="7">
        <f t="shared" si="466"/>
        <v>100</v>
      </c>
      <c r="HV28" s="102">
        <v>0</v>
      </c>
      <c r="HW28" s="7">
        <f t="shared" si="467"/>
        <v>0</v>
      </c>
      <c r="HX28" s="9">
        <v>0</v>
      </c>
      <c r="HY28" s="7">
        <f t="shared" si="468"/>
        <v>0</v>
      </c>
      <c r="HZ28" s="7">
        <f t="shared" si="469"/>
        <v>0</v>
      </c>
      <c r="IA28" s="38">
        <f t="shared" si="470"/>
        <v>0</v>
      </c>
      <c r="IB28" s="298">
        <f t="shared" si="471"/>
        <v>0</v>
      </c>
      <c r="IC28" s="7">
        <f t="shared" si="472"/>
        <v>720</v>
      </c>
      <c r="ID28" s="104">
        <v>0</v>
      </c>
      <c r="IE28" s="9">
        <v>96</v>
      </c>
      <c r="IF28" s="257">
        <v>96</v>
      </c>
      <c r="IG28" s="29">
        <v>0</v>
      </c>
    </row>
    <row r="29" spans="1:241" ht="13.8" hidden="1" x14ac:dyDescent="0.3">
      <c r="A29" s="142"/>
      <c r="B29" s="71" t="s">
        <v>52</v>
      </c>
      <c r="C29" s="9">
        <v>0</v>
      </c>
      <c r="D29" s="287">
        <v>0</v>
      </c>
      <c r="E29" s="9">
        <v>0</v>
      </c>
      <c r="F29" s="9">
        <v>744</v>
      </c>
      <c r="G29" s="256">
        <f t="shared" si="408"/>
        <v>1</v>
      </c>
      <c r="H29" s="9">
        <v>0</v>
      </c>
      <c r="I29" s="256">
        <f t="shared" si="409"/>
        <v>0</v>
      </c>
      <c r="J29" s="7">
        <v>0</v>
      </c>
      <c r="K29" s="256">
        <f t="shared" si="410"/>
        <v>0</v>
      </c>
      <c r="L29" s="9">
        <v>0</v>
      </c>
      <c r="M29" s="256">
        <f t="shared" si="411"/>
        <v>0</v>
      </c>
      <c r="N29" s="256">
        <f t="shared" si="412"/>
        <v>0</v>
      </c>
      <c r="O29" s="258">
        <f>IF((AND(D29=0,F29=0)),0,(F29+L29)/(D29+F29+L29))</f>
        <v>1</v>
      </c>
      <c r="P29" s="290">
        <f t="shared" si="414"/>
        <v>0</v>
      </c>
      <c r="Q29" s="7">
        <f>SUM(D29:F29,H29,J29)</f>
        <v>744</v>
      </c>
      <c r="R29" s="9">
        <v>0</v>
      </c>
      <c r="S29" s="9">
        <v>50</v>
      </c>
      <c r="T29" s="257">
        <v>50</v>
      </c>
      <c r="U29" s="142"/>
      <c r="V29" s="71" t="s">
        <v>52</v>
      </c>
      <c r="W29" s="7">
        <f>$V$4-Z29-AB29-AD29</f>
        <v>0</v>
      </c>
      <c r="X29" s="287">
        <v>0</v>
      </c>
      <c r="Y29" s="9">
        <v>0</v>
      </c>
      <c r="Z29" s="9">
        <v>744</v>
      </c>
      <c r="AA29" s="256">
        <f t="shared" si="417"/>
        <v>1</v>
      </c>
      <c r="AB29" s="9">
        <v>0</v>
      </c>
      <c r="AC29" s="256">
        <f t="shared" si="418"/>
        <v>0</v>
      </c>
      <c r="AD29" s="9">
        <v>0</v>
      </c>
      <c r="AE29" s="256">
        <f t="shared" si="419"/>
        <v>0</v>
      </c>
      <c r="AF29" s="9">
        <v>0</v>
      </c>
      <c r="AG29" s="256">
        <f t="shared" si="384"/>
        <v>0</v>
      </c>
      <c r="AH29" s="256">
        <f t="shared" si="385"/>
        <v>0</v>
      </c>
      <c r="AI29" s="258">
        <f t="shared" si="386"/>
        <v>1</v>
      </c>
      <c r="AJ29" s="290">
        <f t="shared" si="387"/>
        <v>0</v>
      </c>
      <c r="AK29" s="7">
        <f>SUM(X29:Z29,AB29,AD29)</f>
        <v>744</v>
      </c>
      <c r="AL29" s="9">
        <v>0</v>
      </c>
      <c r="AM29" s="9">
        <v>50</v>
      </c>
      <c r="AN29" s="257">
        <v>50</v>
      </c>
      <c r="AO29" s="142"/>
      <c r="AP29" s="71" t="s">
        <v>52</v>
      </c>
      <c r="AQ29" s="9">
        <v>9</v>
      </c>
      <c r="AR29" s="287">
        <v>9</v>
      </c>
      <c r="AS29" s="9">
        <v>0</v>
      </c>
      <c r="AT29" s="9">
        <v>711</v>
      </c>
      <c r="AU29" s="256">
        <f t="shared" si="388"/>
        <v>0.98750000000000004</v>
      </c>
      <c r="AV29" s="9">
        <v>0</v>
      </c>
      <c r="AW29" s="256">
        <f t="shared" si="389"/>
        <v>0</v>
      </c>
      <c r="AX29" s="9">
        <v>0</v>
      </c>
      <c r="AY29" s="256">
        <f t="shared" si="390"/>
        <v>0</v>
      </c>
      <c r="AZ29" s="9">
        <v>0</v>
      </c>
      <c r="BA29" s="256">
        <f>(AQ29/$AP$4)</f>
        <v>1.2500000000000001E-2</v>
      </c>
      <c r="BB29" s="256">
        <f>((AQ29-AZ29)/$AP$4)</f>
        <v>1.2500000000000001E-2</v>
      </c>
      <c r="BC29" s="258">
        <f>IF((AND(AR29=0,AT29=0)),0,(AT29+AZ29)/(AR29+AT29+AZ29))</f>
        <v>0.98750000000000004</v>
      </c>
      <c r="BD29" s="290">
        <f t="shared" si="391"/>
        <v>1.1944444444444445E-2</v>
      </c>
      <c r="BE29" s="7">
        <f>SUM(AR29:AT29,AV29,AX29)</f>
        <v>720</v>
      </c>
      <c r="BF29" s="9">
        <v>430</v>
      </c>
      <c r="BG29" s="9">
        <v>50</v>
      </c>
      <c r="BH29" s="257">
        <v>50</v>
      </c>
      <c r="BI29" s="142"/>
      <c r="BJ29" s="71" t="s">
        <v>52</v>
      </c>
      <c r="BK29" s="9">
        <v>670.6</v>
      </c>
      <c r="BL29" s="287">
        <v>341.5</v>
      </c>
      <c r="BM29" s="9">
        <v>329.1</v>
      </c>
      <c r="BN29" s="9">
        <v>54.8</v>
      </c>
      <c r="BO29" s="274">
        <f t="shared" si="392"/>
        <v>7.3655913978494622E-2</v>
      </c>
      <c r="BP29" s="9">
        <v>0</v>
      </c>
      <c r="BQ29" s="274">
        <f t="shared" si="393"/>
        <v>0</v>
      </c>
      <c r="BR29" s="9">
        <v>18.600000000000001</v>
      </c>
      <c r="BS29" s="274">
        <f t="shared" si="394"/>
        <v>2.5000000000000001E-2</v>
      </c>
      <c r="BT29" s="9">
        <v>0</v>
      </c>
      <c r="BU29" s="256">
        <f t="shared" si="395"/>
        <v>0.9013440860215054</v>
      </c>
      <c r="BV29" s="256">
        <f t="shared" si="396"/>
        <v>0.9013440860215054</v>
      </c>
      <c r="BW29" s="258">
        <f t="shared" si="397"/>
        <v>0.13827908150391116</v>
      </c>
      <c r="BX29" s="290">
        <f t="shared" si="398"/>
        <v>0.27841397849462368</v>
      </c>
      <c r="BY29" s="7">
        <f>SUM(BL29:BN29,BP29,BR29)</f>
        <v>744</v>
      </c>
      <c r="BZ29" s="167">
        <v>10357</v>
      </c>
      <c r="CA29" s="9">
        <v>50</v>
      </c>
      <c r="CB29" s="257">
        <v>50</v>
      </c>
      <c r="CC29" s="142"/>
      <c r="CD29" s="71" t="s">
        <v>52</v>
      </c>
      <c r="CE29" s="9">
        <v>671.7</v>
      </c>
      <c r="CF29" s="287">
        <v>119.5</v>
      </c>
      <c r="CG29" s="9">
        <v>552.20000000000005</v>
      </c>
      <c r="CH29" s="9">
        <v>33.4</v>
      </c>
      <c r="CI29" s="274">
        <f t="shared" si="399"/>
        <v>4.6388888888888889E-2</v>
      </c>
      <c r="CJ29" s="9">
        <v>0</v>
      </c>
      <c r="CK29" s="274">
        <f t="shared" si="400"/>
        <v>0</v>
      </c>
      <c r="CL29" s="7">
        <v>14.9</v>
      </c>
      <c r="CM29" s="274">
        <f t="shared" si="401"/>
        <v>2.0694444444444446E-2</v>
      </c>
      <c r="CN29" s="9">
        <v>0</v>
      </c>
      <c r="CO29" s="274">
        <f t="shared" si="402"/>
        <v>0.93291666666666673</v>
      </c>
      <c r="CP29" s="274">
        <f t="shared" si="403"/>
        <v>0.93291666666666673</v>
      </c>
      <c r="CQ29" s="275">
        <f t="shared" si="404"/>
        <v>0.21844342707652059</v>
      </c>
      <c r="CR29" s="290">
        <f t="shared" si="405"/>
        <v>9.3166666666666662E-2</v>
      </c>
      <c r="CS29" s="7">
        <f>SUM(CF29:CH29,CJ29,CL29)</f>
        <v>720</v>
      </c>
      <c r="CT29" s="81">
        <v>3354</v>
      </c>
      <c r="CU29" s="9">
        <v>50</v>
      </c>
      <c r="CV29" s="257">
        <v>50</v>
      </c>
      <c r="CW29" s="142"/>
      <c r="CX29" s="71" t="s">
        <v>52</v>
      </c>
      <c r="CY29" s="9">
        <v>620.9</v>
      </c>
      <c r="CZ29" s="287">
        <v>149.6</v>
      </c>
      <c r="DA29" s="9">
        <v>471.3</v>
      </c>
      <c r="DB29" s="9">
        <v>123.1</v>
      </c>
      <c r="DC29" s="274">
        <f t="shared" si="427"/>
        <v>0.16545698924731181</v>
      </c>
      <c r="DD29" s="9">
        <v>0</v>
      </c>
      <c r="DE29" s="274">
        <f t="shared" si="428"/>
        <v>0</v>
      </c>
      <c r="DF29" s="7">
        <v>0</v>
      </c>
      <c r="DG29" s="274">
        <f t="shared" si="429"/>
        <v>0</v>
      </c>
      <c r="DH29" s="9">
        <v>0</v>
      </c>
      <c r="DI29" s="274">
        <f t="shared" si="473"/>
        <v>0.83454301075268811</v>
      </c>
      <c r="DJ29" s="274">
        <f t="shared" si="474"/>
        <v>0.83454301075268811</v>
      </c>
      <c r="DK29" s="275">
        <f t="shared" si="475"/>
        <v>0.45141180784745139</v>
      </c>
      <c r="DL29" s="290">
        <f t="shared" si="406"/>
        <v>0.11545698924731183</v>
      </c>
      <c r="DM29" s="7">
        <f>SUM(CZ29:DB29,DD29,DF29)</f>
        <v>744</v>
      </c>
      <c r="DN29" s="167">
        <v>4295</v>
      </c>
      <c r="DO29" s="9">
        <v>50</v>
      </c>
      <c r="DP29" s="257">
        <v>50</v>
      </c>
      <c r="DQ29" s="142"/>
      <c r="DR29" s="71" t="s">
        <v>52</v>
      </c>
      <c r="DS29" s="9">
        <v>0</v>
      </c>
      <c r="DT29" s="287">
        <v>0</v>
      </c>
      <c r="DU29" s="9">
        <v>0</v>
      </c>
      <c r="DV29" s="9">
        <v>744</v>
      </c>
      <c r="DW29" s="7">
        <f t="shared" ref="DW29:DW78" si="478">(DV29/$DR$4)*100</f>
        <v>100</v>
      </c>
      <c r="DX29" s="9">
        <v>0</v>
      </c>
      <c r="DY29" s="7">
        <f t="shared" ref="DY29:DY78" si="479">(DX29/$DR$4)*100</f>
        <v>0</v>
      </c>
      <c r="DZ29" s="7">
        <v>0</v>
      </c>
      <c r="EA29" s="7">
        <f t="shared" si="436"/>
        <v>0</v>
      </c>
      <c r="EB29" s="9">
        <v>0</v>
      </c>
      <c r="EC29" s="7">
        <f t="shared" si="437"/>
        <v>0</v>
      </c>
      <c r="ED29" s="7">
        <f t="shared" ref="ED29:ED32" si="480">((DS29-EB29)/$DR$4)*100</f>
        <v>0</v>
      </c>
      <c r="EE29" s="38">
        <f t="shared" ref="EE29:EE32" si="481">IF((AND(DT29=0,DV29=0)),0,(DV29+EB29)/(DT29+DV29)*100)</f>
        <v>100</v>
      </c>
      <c r="EF29" s="298">
        <f>(EH29/($DR$4*EI29))*100</f>
        <v>0</v>
      </c>
      <c r="EG29" s="7">
        <f>SUM(DT29:DV29,DX29,DZ29)</f>
        <v>744</v>
      </c>
      <c r="EH29" s="9">
        <v>0</v>
      </c>
      <c r="EI29" s="9">
        <v>50</v>
      </c>
      <c r="EJ29" s="257">
        <v>50</v>
      </c>
      <c r="EK29" s="142"/>
      <c r="EL29" s="71" t="s">
        <v>52</v>
      </c>
      <c r="EM29" s="37">
        <v>0</v>
      </c>
      <c r="EN29" s="306">
        <v>0</v>
      </c>
      <c r="EO29" s="40">
        <v>0</v>
      </c>
      <c r="EP29" s="9">
        <v>672</v>
      </c>
      <c r="EQ29" s="7">
        <f t="shared" ref="EQ29:EQ78" si="482">(EP29/$EL$4)*100</f>
        <v>100</v>
      </c>
      <c r="ER29" s="40">
        <v>0</v>
      </c>
      <c r="ES29" s="7">
        <f t="shared" ref="ES29:ES78" si="483">(ER29/$EL$4)*100</f>
        <v>0</v>
      </c>
      <c r="ET29" s="7">
        <v>0</v>
      </c>
      <c r="EU29" s="7">
        <f>(ET29/$EL$4)*100</f>
        <v>0</v>
      </c>
      <c r="EV29" s="9">
        <v>0</v>
      </c>
      <c r="EW29" s="7">
        <f t="shared" si="443"/>
        <v>0</v>
      </c>
      <c r="EX29" s="7">
        <f t="shared" ref="EX29:EX32" si="484">((EM29-EV29)/$EL$4)*100</f>
        <v>0</v>
      </c>
      <c r="EY29" s="38">
        <f t="shared" ref="EY29:EY32" si="485">IF((AND(EN29=0,EP29=0)),0,(EP29+EV29)/(EN29+EP29)*100)</f>
        <v>100</v>
      </c>
      <c r="EZ29" s="298">
        <f>(FB29/($EL$4*FC29))*100</f>
        <v>0</v>
      </c>
      <c r="FA29" s="7">
        <f>SUM(EN29:EP29,ER29,ET29)</f>
        <v>672</v>
      </c>
      <c r="FB29" s="9">
        <v>0</v>
      </c>
      <c r="FC29" s="9">
        <v>50</v>
      </c>
      <c r="FD29" s="257">
        <v>50</v>
      </c>
      <c r="FE29" s="142"/>
      <c r="FF29" s="71" t="s">
        <v>52</v>
      </c>
      <c r="FG29" s="9">
        <v>0</v>
      </c>
      <c r="FH29" s="287">
        <v>0</v>
      </c>
      <c r="FI29" s="9">
        <v>0</v>
      </c>
      <c r="FJ29" s="9">
        <v>744</v>
      </c>
      <c r="FK29" s="7">
        <f t="shared" ref="FK29" si="486">(FJ29/$FF$4)*100</f>
        <v>100</v>
      </c>
      <c r="FL29" s="9">
        <v>0</v>
      </c>
      <c r="FM29" s="7">
        <f t="shared" ref="FM29" si="487">(FL29/$FF$4)*100</f>
        <v>0</v>
      </c>
      <c r="FN29" s="7">
        <v>0</v>
      </c>
      <c r="FO29" s="7">
        <f>(FN29/$FF$4)*100</f>
        <v>0</v>
      </c>
      <c r="FP29" s="9">
        <v>0</v>
      </c>
      <c r="FQ29" s="7">
        <f t="shared" si="449"/>
        <v>0</v>
      </c>
      <c r="FR29" s="7">
        <f t="shared" ref="FR29" si="488">((FG29-FP29)/$FF$4)*100</f>
        <v>0</v>
      </c>
      <c r="FS29" s="38">
        <f t="shared" si="197"/>
        <v>100</v>
      </c>
      <c r="FT29" s="298">
        <f>(FV29/($FF$4*FW29))*100</f>
        <v>0</v>
      </c>
      <c r="FU29" s="7">
        <f>SUM(FH29:FJ29,FL29,FN29)</f>
        <v>744</v>
      </c>
      <c r="FV29" s="9">
        <v>0</v>
      </c>
      <c r="FW29" s="9">
        <v>50</v>
      </c>
      <c r="FX29" s="257">
        <v>50</v>
      </c>
      <c r="FY29" s="142"/>
      <c r="FZ29" s="71" t="s">
        <v>52</v>
      </c>
      <c r="GA29" s="9">
        <v>0</v>
      </c>
      <c r="GB29" s="287">
        <v>0</v>
      </c>
      <c r="GC29" s="9">
        <v>0</v>
      </c>
      <c r="GD29" s="9">
        <v>720</v>
      </c>
      <c r="GE29" s="7">
        <f t="shared" si="453"/>
        <v>1</v>
      </c>
      <c r="GF29" s="9">
        <v>0</v>
      </c>
      <c r="GG29" s="7">
        <f t="shared" ref="GG29:GG51" si="489">(GF29/$FZ$4)*100</f>
        <v>0</v>
      </c>
      <c r="GH29" s="7">
        <v>0</v>
      </c>
      <c r="GI29" s="7">
        <f>(GH29/$FZ$4)*100</f>
        <v>0</v>
      </c>
      <c r="GJ29" s="9">
        <v>0</v>
      </c>
      <c r="GK29" s="7">
        <f t="shared" si="455"/>
        <v>0</v>
      </c>
      <c r="GL29" s="7">
        <f t="shared" ref="GL29:GL36" si="490">((GA29-GJ29)/$FZ$4)*100</f>
        <v>0</v>
      </c>
      <c r="GM29" s="38">
        <f t="shared" ref="GM29:GM36" si="491">IF((AND(GB29=0,GD29=0)),0,(GD29+GJ29)/(GB29+GD29)*100)</f>
        <v>100</v>
      </c>
      <c r="GN29" s="298">
        <f t="shared" si="457"/>
        <v>0</v>
      </c>
      <c r="GO29" s="7">
        <f>SUM(GB29:GD29,GF29,GH29)</f>
        <v>720</v>
      </c>
      <c r="GP29" s="9">
        <v>0</v>
      </c>
      <c r="GQ29" s="9">
        <v>50</v>
      </c>
      <c r="GR29" s="257">
        <v>50</v>
      </c>
      <c r="GS29" s="142"/>
      <c r="GT29" s="71" t="s">
        <v>52</v>
      </c>
      <c r="GU29" s="9">
        <v>540.5</v>
      </c>
      <c r="GV29" s="287">
        <v>249.6</v>
      </c>
      <c r="GW29" s="9">
        <v>290.89999999999998</v>
      </c>
      <c r="GX29" s="9">
        <v>186.4</v>
      </c>
      <c r="GY29" s="7">
        <f t="shared" si="407"/>
        <v>25.053763440860216</v>
      </c>
      <c r="GZ29" s="9">
        <v>0</v>
      </c>
      <c r="HA29" s="9">
        <f t="shared" si="407"/>
        <v>0</v>
      </c>
      <c r="HB29" s="9">
        <v>17.100000000000001</v>
      </c>
      <c r="HC29" s="7">
        <f>(HB29/$GT$4)*100</f>
        <v>2.2983870967741939</v>
      </c>
      <c r="HD29" s="9">
        <v>0</v>
      </c>
      <c r="HE29" s="7">
        <f t="shared" si="460"/>
        <v>72.647849462365585</v>
      </c>
      <c r="HF29" s="7">
        <f t="shared" si="461"/>
        <v>72.647849462365585</v>
      </c>
      <c r="HG29" s="38">
        <f t="shared" si="462"/>
        <v>42.752293577981654</v>
      </c>
      <c r="HH29" s="298">
        <f>(HJ29/($GT$4*HK29))*100</f>
        <v>20.091397849462368</v>
      </c>
      <c r="HI29" s="7">
        <f>SUM(GV29:GX29,GZ29,HB29)</f>
        <v>744</v>
      </c>
      <c r="HJ29" s="167">
        <v>7474</v>
      </c>
      <c r="HK29" s="9">
        <v>50</v>
      </c>
      <c r="HL29" s="257">
        <v>50</v>
      </c>
      <c r="HM29" s="142"/>
      <c r="HN29" s="71" t="s">
        <v>52</v>
      </c>
      <c r="HO29" s="102">
        <v>719.3</v>
      </c>
      <c r="HP29" s="312">
        <v>457.4</v>
      </c>
      <c r="HQ29" s="102">
        <v>261.89999999999998</v>
      </c>
      <c r="HR29" s="102">
        <v>0.7</v>
      </c>
      <c r="HS29" s="7">
        <f>(HR29/$HN$4)*100</f>
        <v>9.7222222222222224E-2</v>
      </c>
      <c r="HT29" s="102">
        <v>0</v>
      </c>
      <c r="HU29" s="7">
        <f>(HT29/$HN$4)*100</f>
        <v>0</v>
      </c>
      <c r="HV29" s="102">
        <v>0</v>
      </c>
      <c r="HW29" s="7">
        <f>(HV29/$HN$4)*100</f>
        <v>0</v>
      </c>
      <c r="HX29" s="9">
        <v>0</v>
      </c>
      <c r="HY29" s="7">
        <f>(HO29/$HN$4)*100</f>
        <v>99.902777777777771</v>
      </c>
      <c r="HZ29" s="7">
        <f t="shared" si="469"/>
        <v>99.902777777777771</v>
      </c>
      <c r="IA29" s="38">
        <f t="shared" si="470"/>
        <v>0.15280506439642</v>
      </c>
      <c r="IB29" s="298">
        <f>(ID29/($HN$4*IE29))*100</f>
        <v>43.916666666666664</v>
      </c>
      <c r="IC29" s="7">
        <f>SUM(HP29:HR29,HT29,HV29)</f>
        <v>720</v>
      </c>
      <c r="ID29" s="104">
        <v>15810</v>
      </c>
      <c r="IE29" s="9">
        <v>50</v>
      </c>
      <c r="IF29" s="257">
        <v>50</v>
      </c>
      <c r="IG29" s="29">
        <v>50</v>
      </c>
    </row>
    <row r="30" spans="1:241" ht="13.8" hidden="1" x14ac:dyDescent="0.3">
      <c r="B30" s="71" t="s">
        <v>53</v>
      </c>
      <c r="C30" s="9">
        <v>0</v>
      </c>
      <c r="D30" s="287">
        <v>0</v>
      </c>
      <c r="E30" s="9">
        <v>0</v>
      </c>
      <c r="F30" s="9">
        <v>0</v>
      </c>
      <c r="G30" s="256">
        <f t="shared" si="408"/>
        <v>0</v>
      </c>
      <c r="H30" s="9">
        <v>744</v>
      </c>
      <c r="I30" s="256">
        <f t="shared" si="409"/>
        <v>1</v>
      </c>
      <c r="J30" s="7">
        <v>0</v>
      </c>
      <c r="K30" s="256">
        <f t="shared" si="410"/>
        <v>0</v>
      </c>
      <c r="L30" s="9">
        <v>0</v>
      </c>
      <c r="M30" s="256">
        <f t="shared" si="411"/>
        <v>0</v>
      </c>
      <c r="N30" s="256">
        <f t="shared" si="412"/>
        <v>0</v>
      </c>
      <c r="O30" s="258">
        <f t="shared" si="413"/>
        <v>0</v>
      </c>
      <c r="P30" s="290">
        <f t="shared" si="414"/>
        <v>0</v>
      </c>
      <c r="Q30" s="7">
        <f t="shared" si="415"/>
        <v>744</v>
      </c>
      <c r="R30" s="9">
        <v>0</v>
      </c>
      <c r="S30" s="9">
        <v>50</v>
      </c>
      <c r="T30" s="257">
        <v>50</v>
      </c>
      <c r="V30" s="71" t="s">
        <v>53</v>
      </c>
      <c r="W30" s="7">
        <f t="shared" si="416"/>
        <v>0</v>
      </c>
      <c r="X30" s="287">
        <v>0</v>
      </c>
      <c r="Y30" s="9">
        <v>0</v>
      </c>
      <c r="Z30" s="9">
        <v>0</v>
      </c>
      <c r="AA30" s="256">
        <f t="shared" si="417"/>
        <v>0</v>
      </c>
      <c r="AB30" s="9">
        <v>744</v>
      </c>
      <c r="AC30" s="256">
        <f t="shared" si="418"/>
        <v>1</v>
      </c>
      <c r="AD30" s="9">
        <v>0</v>
      </c>
      <c r="AE30" s="256">
        <f t="shared" si="419"/>
        <v>0</v>
      </c>
      <c r="AF30" s="9">
        <v>0</v>
      </c>
      <c r="AG30" s="256">
        <f t="shared" si="384"/>
        <v>0</v>
      </c>
      <c r="AH30" s="256">
        <f t="shared" si="385"/>
        <v>0</v>
      </c>
      <c r="AI30" s="258">
        <f t="shared" si="386"/>
        <v>0</v>
      </c>
      <c r="AJ30" s="290">
        <f t="shared" si="387"/>
        <v>0</v>
      </c>
      <c r="AK30" s="7">
        <f t="shared" si="420"/>
        <v>744</v>
      </c>
      <c r="AL30" s="9">
        <v>0</v>
      </c>
      <c r="AM30" s="9">
        <v>50</v>
      </c>
      <c r="AN30" s="257">
        <v>50</v>
      </c>
      <c r="AP30" s="71" t="s">
        <v>53</v>
      </c>
      <c r="AQ30" s="9">
        <v>0</v>
      </c>
      <c r="AR30" s="287">
        <v>0</v>
      </c>
      <c r="AS30" s="9">
        <v>0</v>
      </c>
      <c r="AT30" s="9">
        <v>0</v>
      </c>
      <c r="AU30" s="256">
        <f t="shared" si="388"/>
        <v>0</v>
      </c>
      <c r="AV30" s="9">
        <v>720</v>
      </c>
      <c r="AW30" s="256">
        <f t="shared" si="389"/>
        <v>1</v>
      </c>
      <c r="AX30" s="9">
        <v>0</v>
      </c>
      <c r="AY30" s="256">
        <f t="shared" si="390"/>
        <v>0</v>
      </c>
      <c r="AZ30" s="9">
        <v>0</v>
      </c>
      <c r="BA30" s="256">
        <f t="shared" ref="BA30:BA32" si="492">(AQ30/$AP$4)</f>
        <v>0</v>
      </c>
      <c r="BB30" s="256">
        <f t="shared" ref="BB30:BB32" si="493">((AQ30-AZ30)/$AP$4)</f>
        <v>0</v>
      </c>
      <c r="BC30" s="258">
        <f t="shared" ref="BC30:BC32" si="494">IF((AND(AR30=0,AT30=0)),0,(AT30+AZ30)/(AR30+AT30+AZ30))</f>
        <v>0</v>
      </c>
      <c r="BD30" s="290">
        <f t="shared" si="391"/>
        <v>0</v>
      </c>
      <c r="BE30" s="7">
        <f t="shared" si="424"/>
        <v>720</v>
      </c>
      <c r="BF30" s="9">
        <v>0</v>
      </c>
      <c r="BG30" s="9">
        <v>50</v>
      </c>
      <c r="BH30" s="257">
        <v>50</v>
      </c>
      <c r="BJ30" s="71" t="s">
        <v>53</v>
      </c>
      <c r="BK30" s="9">
        <v>0</v>
      </c>
      <c r="BL30" s="287">
        <v>0</v>
      </c>
      <c r="BM30" s="9">
        <v>0</v>
      </c>
      <c r="BN30" s="9">
        <v>0</v>
      </c>
      <c r="BO30" s="274">
        <f t="shared" si="392"/>
        <v>0</v>
      </c>
      <c r="BP30" s="9">
        <v>744</v>
      </c>
      <c r="BQ30" s="274">
        <f t="shared" si="393"/>
        <v>1</v>
      </c>
      <c r="BR30" s="9">
        <v>0</v>
      </c>
      <c r="BS30" s="274">
        <f t="shared" si="394"/>
        <v>0</v>
      </c>
      <c r="BT30" s="9">
        <v>0</v>
      </c>
      <c r="BU30" s="256">
        <f t="shared" si="395"/>
        <v>0</v>
      </c>
      <c r="BV30" s="256">
        <f t="shared" si="396"/>
        <v>0</v>
      </c>
      <c r="BW30" s="258">
        <f t="shared" si="397"/>
        <v>0</v>
      </c>
      <c r="BX30" s="290">
        <f t="shared" si="398"/>
        <v>8.0645161290322581E-5</v>
      </c>
      <c r="BY30" s="7">
        <f t="shared" si="425"/>
        <v>744</v>
      </c>
      <c r="BZ30" s="9">
        <v>3</v>
      </c>
      <c r="CA30" s="9">
        <v>50</v>
      </c>
      <c r="CB30" s="257">
        <v>50</v>
      </c>
      <c r="CD30" s="71" t="s">
        <v>53</v>
      </c>
      <c r="CE30" s="9">
        <v>0</v>
      </c>
      <c r="CF30" s="287">
        <v>0</v>
      </c>
      <c r="CG30" s="9">
        <v>0</v>
      </c>
      <c r="CH30" s="9">
        <v>0</v>
      </c>
      <c r="CI30" s="274">
        <f t="shared" si="399"/>
        <v>0</v>
      </c>
      <c r="CJ30" s="9">
        <v>720</v>
      </c>
      <c r="CK30" s="274">
        <f t="shared" si="400"/>
        <v>1</v>
      </c>
      <c r="CL30" s="7">
        <v>0</v>
      </c>
      <c r="CM30" s="274">
        <f t="shared" si="401"/>
        <v>0</v>
      </c>
      <c r="CN30" s="9">
        <v>0</v>
      </c>
      <c r="CO30" s="274">
        <f t="shared" si="402"/>
        <v>0</v>
      </c>
      <c r="CP30" s="274">
        <f t="shared" si="403"/>
        <v>0</v>
      </c>
      <c r="CQ30" s="275">
        <f t="shared" si="404"/>
        <v>0</v>
      </c>
      <c r="CR30" s="290">
        <f t="shared" si="405"/>
        <v>0</v>
      </c>
      <c r="CS30" s="7">
        <f t="shared" si="426"/>
        <v>720</v>
      </c>
      <c r="CT30" s="9">
        <v>0</v>
      </c>
      <c r="CU30" s="9">
        <v>50</v>
      </c>
      <c r="CV30" s="257">
        <v>50</v>
      </c>
      <c r="CX30" s="71" t="s">
        <v>53</v>
      </c>
      <c r="CY30" s="9">
        <v>115</v>
      </c>
      <c r="CZ30" s="287">
        <v>22.3</v>
      </c>
      <c r="DA30" s="9">
        <v>92.7</v>
      </c>
      <c r="DB30" s="9">
        <v>12.5</v>
      </c>
      <c r="DC30" s="274">
        <f t="shared" si="427"/>
        <v>1.6801075268817203E-2</v>
      </c>
      <c r="DD30" s="9">
        <v>616.5</v>
      </c>
      <c r="DE30" s="274">
        <f t="shared" si="428"/>
        <v>0.8286290322580645</v>
      </c>
      <c r="DF30" s="7">
        <v>0</v>
      </c>
      <c r="DG30" s="274">
        <f t="shared" si="429"/>
        <v>0</v>
      </c>
      <c r="DH30" s="9">
        <v>0</v>
      </c>
      <c r="DI30" s="274">
        <f t="shared" si="473"/>
        <v>0.15456989247311828</v>
      </c>
      <c r="DJ30" s="274">
        <f t="shared" si="474"/>
        <v>0.15456989247311828</v>
      </c>
      <c r="DK30" s="275">
        <f t="shared" si="475"/>
        <v>0.35919540229885061</v>
      </c>
      <c r="DL30" s="290">
        <f t="shared" si="406"/>
        <v>1.8037634408602149E-2</v>
      </c>
      <c r="DM30" s="7">
        <f t="shared" si="433"/>
        <v>744</v>
      </c>
      <c r="DN30" s="9">
        <v>671</v>
      </c>
      <c r="DO30" s="9">
        <v>50</v>
      </c>
      <c r="DP30" s="257">
        <v>50</v>
      </c>
      <c r="DR30" s="71" t="s">
        <v>53</v>
      </c>
      <c r="DS30" s="9">
        <v>12.200000000000045</v>
      </c>
      <c r="DT30" s="287">
        <v>12.200000000000045</v>
      </c>
      <c r="DU30" s="9">
        <v>0</v>
      </c>
      <c r="DV30" s="9">
        <v>731.8</v>
      </c>
      <c r="DW30" s="7">
        <f t="shared" si="478"/>
        <v>98.36021505376344</v>
      </c>
      <c r="DX30" s="9">
        <v>0</v>
      </c>
      <c r="DY30" s="7">
        <f t="shared" si="479"/>
        <v>0</v>
      </c>
      <c r="DZ30" s="7">
        <v>0</v>
      </c>
      <c r="EA30" s="7">
        <f t="shared" si="436"/>
        <v>0</v>
      </c>
      <c r="EB30" s="9">
        <v>0</v>
      </c>
      <c r="EC30" s="7">
        <f t="shared" si="437"/>
        <v>1.6397849462365652</v>
      </c>
      <c r="ED30" s="7">
        <f t="shared" si="480"/>
        <v>1.6397849462365652</v>
      </c>
      <c r="EE30" s="38">
        <f t="shared" si="481"/>
        <v>98.36021505376344</v>
      </c>
      <c r="EF30" s="298">
        <f t="shared" si="440"/>
        <v>1.8252688172043012</v>
      </c>
      <c r="EG30" s="7">
        <f t="shared" si="441"/>
        <v>744</v>
      </c>
      <c r="EH30" s="9">
        <v>679</v>
      </c>
      <c r="EI30" s="9">
        <v>50</v>
      </c>
      <c r="EJ30" s="257">
        <v>50</v>
      </c>
      <c r="EL30" s="71" t="s">
        <v>53</v>
      </c>
      <c r="EM30" s="37">
        <v>0</v>
      </c>
      <c r="EN30" s="306">
        <v>0</v>
      </c>
      <c r="EO30" s="40">
        <v>0</v>
      </c>
      <c r="EP30" s="9">
        <v>672</v>
      </c>
      <c r="EQ30" s="7">
        <f t="shared" si="482"/>
        <v>100</v>
      </c>
      <c r="ER30" s="40">
        <v>0</v>
      </c>
      <c r="ES30" s="7">
        <f t="shared" si="483"/>
        <v>0</v>
      </c>
      <c r="ET30" s="7">
        <v>0</v>
      </c>
      <c r="EU30" s="7">
        <f t="shared" si="442"/>
        <v>0</v>
      </c>
      <c r="EV30" s="9">
        <v>0</v>
      </c>
      <c r="EW30" s="7">
        <f t="shared" si="443"/>
        <v>0</v>
      </c>
      <c r="EX30" s="7">
        <f t="shared" si="484"/>
        <v>0</v>
      </c>
      <c r="EY30" s="38">
        <f t="shared" si="485"/>
        <v>100</v>
      </c>
      <c r="EZ30" s="298">
        <f t="shared" si="445"/>
        <v>0</v>
      </c>
      <c r="FA30" s="7">
        <f t="shared" si="446"/>
        <v>672</v>
      </c>
      <c r="FB30" s="9">
        <v>0</v>
      </c>
      <c r="FC30" s="9">
        <v>50</v>
      </c>
      <c r="FD30" s="257">
        <v>50</v>
      </c>
      <c r="FF30" s="71" t="s">
        <v>53</v>
      </c>
      <c r="FG30" s="9">
        <v>0</v>
      </c>
      <c r="FH30" s="287">
        <v>0</v>
      </c>
      <c r="FI30" s="9">
        <v>0</v>
      </c>
      <c r="FJ30" s="9">
        <v>744</v>
      </c>
      <c r="FK30" s="7">
        <f>(FJ30/$FF$4)*100</f>
        <v>100</v>
      </c>
      <c r="FL30" s="9">
        <v>0</v>
      </c>
      <c r="FM30" s="7">
        <f>(FL30/$FF$4)*100</f>
        <v>0</v>
      </c>
      <c r="FN30" s="7">
        <v>0</v>
      </c>
      <c r="FO30" s="7">
        <f t="shared" si="448"/>
        <v>0</v>
      </c>
      <c r="FP30" s="9">
        <v>0</v>
      </c>
      <c r="FQ30" s="7">
        <f t="shared" si="449"/>
        <v>0</v>
      </c>
      <c r="FR30" s="7">
        <f>((FG30-FP30)/$FF$4)*100</f>
        <v>0</v>
      </c>
      <c r="FS30" s="38">
        <f t="shared" si="197"/>
        <v>100</v>
      </c>
      <c r="FT30" s="298">
        <f t="shared" si="451"/>
        <v>0</v>
      </c>
      <c r="FU30" s="7">
        <f t="shared" si="452"/>
        <v>744</v>
      </c>
      <c r="FV30" s="9">
        <v>0</v>
      </c>
      <c r="FW30" s="9">
        <v>50</v>
      </c>
      <c r="FX30" s="257">
        <v>50</v>
      </c>
      <c r="FZ30" s="71" t="s">
        <v>53</v>
      </c>
      <c r="GA30" s="9">
        <v>0</v>
      </c>
      <c r="GB30" s="287">
        <v>0</v>
      </c>
      <c r="GC30" s="9">
        <v>0</v>
      </c>
      <c r="GD30" s="9">
        <v>720</v>
      </c>
      <c r="GE30" s="7">
        <f t="shared" si="453"/>
        <v>1</v>
      </c>
      <c r="GF30" s="9">
        <v>0</v>
      </c>
      <c r="GG30" s="7">
        <f t="shared" si="489"/>
        <v>0</v>
      </c>
      <c r="GH30" s="7">
        <v>0</v>
      </c>
      <c r="GI30" s="7">
        <f t="shared" si="454"/>
        <v>0</v>
      </c>
      <c r="GJ30" s="9">
        <v>0</v>
      </c>
      <c r="GK30" s="7">
        <f t="shared" si="455"/>
        <v>0</v>
      </c>
      <c r="GL30" s="7">
        <f t="shared" si="490"/>
        <v>0</v>
      </c>
      <c r="GM30" s="38">
        <f t="shared" si="491"/>
        <v>100</v>
      </c>
      <c r="GN30" s="298">
        <f t="shared" si="457"/>
        <v>0</v>
      </c>
      <c r="GO30" s="7">
        <f t="shared" si="458"/>
        <v>720</v>
      </c>
      <c r="GP30" s="9">
        <v>0</v>
      </c>
      <c r="GQ30" s="9">
        <v>50</v>
      </c>
      <c r="GR30" s="257">
        <v>50</v>
      </c>
      <c r="GT30" s="71" t="s">
        <v>53</v>
      </c>
      <c r="GU30" s="9">
        <v>541.9</v>
      </c>
      <c r="GV30" s="287">
        <v>263.10000000000002</v>
      </c>
      <c r="GW30" s="9">
        <v>278.8</v>
      </c>
      <c r="GX30" s="9">
        <v>185</v>
      </c>
      <c r="GY30" s="7">
        <f t="shared" si="407"/>
        <v>24.865591397849464</v>
      </c>
      <c r="GZ30" s="9">
        <v>0</v>
      </c>
      <c r="HA30" s="9">
        <f t="shared" si="407"/>
        <v>0</v>
      </c>
      <c r="HB30" s="9">
        <v>17.100000000000001</v>
      </c>
      <c r="HC30" s="7">
        <f t="shared" si="459"/>
        <v>2.2983870967741939</v>
      </c>
      <c r="HD30" s="9">
        <v>0</v>
      </c>
      <c r="HE30" s="7">
        <f t="shared" si="460"/>
        <v>72.836021505376337</v>
      </c>
      <c r="HF30" s="7">
        <f t="shared" si="461"/>
        <v>72.836021505376337</v>
      </c>
      <c r="HG30" s="38">
        <f t="shared" si="462"/>
        <v>41.285427359964295</v>
      </c>
      <c r="HH30" s="298">
        <f t="shared" si="463"/>
        <v>21.00537634408602</v>
      </c>
      <c r="HI30" s="7">
        <f t="shared" si="464"/>
        <v>744.00000000000011</v>
      </c>
      <c r="HJ30" s="167">
        <v>7814</v>
      </c>
      <c r="HK30" s="9">
        <v>50</v>
      </c>
      <c r="HL30" s="257">
        <v>50</v>
      </c>
      <c r="HN30" s="71" t="s">
        <v>53</v>
      </c>
      <c r="HO30" s="102">
        <v>717.3</v>
      </c>
      <c r="HP30" s="312">
        <v>401.5</v>
      </c>
      <c r="HQ30" s="102">
        <v>315.8</v>
      </c>
      <c r="HR30" s="102">
        <v>0</v>
      </c>
      <c r="HS30" s="7">
        <f t="shared" si="465"/>
        <v>0</v>
      </c>
      <c r="HT30" s="102">
        <v>0</v>
      </c>
      <c r="HU30" s="7">
        <f t="shared" ref="HU30:HU32" si="495">(HT30/$HN$4)*100</f>
        <v>0</v>
      </c>
      <c r="HV30" s="102">
        <v>2.7</v>
      </c>
      <c r="HW30" s="7">
        <f t="shared" ref="HW30:HW32" si="496">(HV30/$HN$4)*100</f>
        <v>0.37500000000000006</v>
      </c>
      <c r="HX30" s="9">
        <v>0</v>
      </c>
      <c r="HY30" s="7">
        <f t="shared" ref="HY30:HY32" si="497">(HO30/$HN$4)*100</f>
        <v>99.625</v>
      </c>
      <c r="HZ30" s="7">
        <f t="shared" si="469"/>
        <v>99.625</v>
      </c>
      <c r="IA30" s="38">
        <f t="shared" si="470"/>
        <v>0</v>
      </c>
      <c r="IB30" s="298">
        <f t="shared" ref="IB30:IB32" si="498">(ID30/($HN$4*IE30))*100</f>
        <v>37.81388888888889</v>
      </c>
      <c r="IC30" s="7">
        <f t="shared" si="472"/>
        <v>720</v>
      </c>
      <c r="ID30" s="104">
        <v>13613</v>
      </c>
      <c r="IE30" s="9">
        <v>50</v>
      </c>
      <c r="IF30" s="257">
        <v>50</v>
      </c>
      <c r="IG30" s="29">
        <v>50</v>
      </c>
    </row>
    <row r="31" spans="1:241" ht="13.8" hidden="1" x14ac:dyDescent="0.3">
      <c r="B31" s="71" t="s">
        <v>54</v>
      </c>
      <c r="C31" s="9">
        <v>0</v>
      </c>
      <c r="D31" s="287">
        <v>0</v>
      </c>
      <c r="E31" s="9">
        <v>0</v>
      </c>
      <c r="F31" s="9">
        <v>0</v>
      </c>
      <c r="G31" s="256">
        <f t="shared" si="408"/>
        <v>0</v>
      </c>
      <c r="H31" s="9">
        <v>744</v>
      </c>
      <c r="I31" s="256">
        <f t="shared" si="409"/>
        <v>1</v>
      </c>
      <c r="J31" s="7">
        <v>0</v>
      </c>
      <c r="K31" s="256">
        <f t="shared" si="410"/>
        <v>0</v>
      </c>
      <c r="L31" s="9">
        <v>0</v>
      </c>
      <c r="M31" s="256">
        <f t="shared" si="411"/>
        <v>0</v>
      </c>
      <c r="N31" s="256">
        <f t="shared" si="412"/>
        <v>0</v>
      </c>
      <c r="O31" s="258">
        <f t="shared" si="413"/>
        <v>0</v>
      </c>
      <c r="P31" s="290">
        <f t="shared" si="414"/>
        <v>0</v>
      </c>
      <c r="Q31" s="7">
        <f t="shared" si="415"/>
        <v>744</v>
      </c>
      <c r="R31" s="9">
        <v>0</v>
      </c>
      <c r="S31" s="9">
        <v>50</v>
      </c>
      <c r="T31" s="257">
        <v>50</v>
      </c>
      <c r="V31" s="71" t="s">
        <v>54</v>
      </c>
      <c r="W31" s="7">
        <f t="shared" si="416"/>
        <v>0</v>
      </c>
      <c r="X31" s="287">
        <v>0</v>
      </c>
      <c r="Y31" s="9">
        <v>0</v>
      </c>
      <c r="Z31" s="9">
        <v>0</v>
      </c>
      <c r="AA31" s="256">
        <f t="shared" si="417"/>
        <v>0</v>
      </c>
      <c r="AB31" s="9">
        <v>744</v>
      </c>
      <c r="AC31" s="256">
        <f t="shared" si="418"/>
        <v>1</v>
      </c>
      <c r="AD31" s="9">
        <v>0</v>
      </c>
      <c r="AE31" s="256">
        <f t="shared" si="419"/>
        <v>0</v>
      </c>
      <c r="AF31" s="9">
        <v>0</v>
      </c>
      <c r="AG31" s="256">
        <f t="shared" si="384"/>
        <v>0</v>
      </c>
      <c r="AH31" s="256">
        <f t="shared" si="385"/>
        <v>0</v>
      </c>
      <c r="AI31" s="258">
        <f t="shared" si="386"/>
        <v>0</v>
      </c>
      <c r="AJ31" s="290">
        <f t="shared" si="387"/>
        <v>0</v>
      </c>
      <c r="AK31" s="7">
        <f t="shared" si="420"/>
        <v>744</v>
      </c>
      <c r="AL31" s="9">
        <v>0</v>
      </c>
      <c r="AM31" s="9">
        <v>50</v>
      </c>
      <c r="AN31" s="257">
        <v>50</v>
      </c>
      <c r="AP31" s="71" t="s">
        <v>54</v>
      </c>
      <c r="AQ31" s="9">
        <v>0</v>
      </c>
      <c r="AR31" s="287">
        <v>0</v>
      </c>
      <c r="AS31" s="9">
        <v>0</v>
      </c>
      <c r="AT31" s="9">
        <v>0</v>
      </c>
      <c r="AU31" s="256">
        <f t="shared" si="388"/>
        <v>0</v>
      </c>
      <c r="AV31" s="9">
        <v>720</v>
      </c>
      <c r="AW31" s="256">
        <f t="shared" si="389"/>
        <v>1</v>
      </c>
      <c r="AX31" s="9">
        <v>0</v>
      </c>
      <c r="AY31" s="256">
        <f t="shared" si="390"/>
        <v>0</v>
      </c>
      <c r="AZ31" s="9">
        <v>0</v>
      </c>
      <c r="BA31" s="256">
        <f t="shared" si="492"/>
        <v>0</v>
      </c>
      <c r="BB31" s="256">
        <f t="shared" si="493"/>
        <v>0</v>
      </c>
      <c r="BC31" s="258">
        <f t="shared" si="494"/>
        <v>0</v>
      </c>
      <c r="BD31" s="290">
        <f t="shared" si="391"/>
        <v>0</v>
      </c>
      <c r="BE31" s="7">
        <f t="shared" si="424"/>
        <v>720</v>
      </c>
      <c r="BF31" s="9">
        <v>0</v>
      </c>
      <c r="BG31" s="9">
        <v>50</v>
      </c>
      <c r="BH31" s="257">
        <v>50</v>
      </c>
      <c r="BJ31" s="71" t="s">
        <v>54</v>
      </c>
      <c r="BK31" s="9">
        <v>4</v>
      </c>
      <c r="BL31" s="287">
        <v>0</v>
      </c>
      <c r="BM31" s="9">
        <v>4</v>
      </c>
      <c r="BN31" s="9">
        <v>0</v>
      </c>
      <c r="BO31" s="274">
        <f t="shared" si="392"/>
        <v>0</v>
      </c>
      <c r="BP31" s="9">
        <v>740</v>
      </c>
      <c r="BQ31" s="274">
        <f t="shared" si="393"/>
        <v>0.9946236559139785</v>
      </c>
      <c r="BR31" s="9">
        <v>0</v>
      </c>
      <c r="BS31" s="274">
        <f t="shared" si="394"/>
        <v>0</v>
      </c>
      <c r="BT31" s="9">
        <v>0</v>
      </c>
      <c r="BU31" s="256">
        <f t="shared" si="395"/>
        <v>5.3763440860215058E-3</v>
      </c>
      <c r="BV31" s="256">
        <f t="shared" si="396"/>
        <v>5.3763440860215058E-3</v>
      </c>
      <c r="BW31" s="258">
        <f t="shared" si="397"/>
        <v>0</v>
      </c>
      <c r="BX31" s="290">
        <f t="shared" si="398"/>
        <v>0</v>
      </c>
      <c r="BY31" s="7">
        <f t="shared" si="425"/>
        <v>744</v>
      </c>
      <c r="BZ31" s="9">
        <v>0</v>
      </c>
      <c r="CA31" s="9">
        <v>50</v>
      </c>
      <c r="CB31" s="257">
        <v>50</v>
      </c>
      <c r="CD31" s="71" t="s">
        <v>54</v>
      </c>
      <c r="CE31" s="9">
        <v>0</v>
      </c>
      <c r="CF31" s="287">
        <v>0</v>
      </c>
      <c r="CG31" s="9">
        <v>0</v>
      </c>
      <c r="CH31" s="9">
        <v>0</v>
      </c>
      <c r="CI31" s="274">
        <f t="shared" si="399"/>
        <v>0</v>
      </c>
      <c r="CJ31" s="9">
        <v>720</v>
      </c>
      <c r="CK31" s="274">
        <f t="shared" si="400"/>
        <v>1</v>
      </c>
      <c r="CL31" s="7">
        <v>0</v>
      </c>
      <c r="CM31" s="274">
        <f t="shared" si="401"/>
        <v>0</v>
      </c>
      <c r="CN31" s="9">
        <v>0</v>
      </c>
      <c r="CO31" s="274">
        <f t="shared" si="402"/>
        <v>0</v>
      </c>
      <c r="CP31" s="274">
        <f t="shared" si="403"/>
        <v>0</v>
      </c>
      <c r="CQ31" s="275">
        <f t="shared" si="404"/>
        <v>0</v>
      </c>
      <c r="CR31" s="290">
        <f t="shared" si="405"/>
        <v>0</v>
      </c>
      <c r="CS31" s="7">
        <f t="shared" si="426"/>
        <v>720</v>
      </c>
      <c r="CT31" s="9">
        <v>0</v>
      </c>
      <c r="CU31" s="9">
        <v>50</v>
      </c>
      <c r="CV31" s="257">
        <v>50</v>
      </c>
      <c r="CX31" s="71" t="s">
        <v>54</v>
      </c>
      <c r="CY31" s="9">
        <v>0</v>
      </c>
      <c r="CZ31" s="287">
        <v>0</v>
      </c>
      <c r="DA31" s="9">
        <v>0</v>
      </c>
      <c r="DB31" s="9">
        <v>0</v>
      </c>
      <c r="DC31" s="274">
        <f t="shared" si="427"/>
        <v>0</v>
      </c>
      <c r="DD31" s="9">
        <v>744</v>
      </c>
      <c r="DE31" s="274">
        <f t="shared" si="428"/>
        <v>1</v>
      </c>
      <c r="DF31" s="7">
        <v>0</v>
      </c>
      <c r="DG31" s="274">
        <f t="shared" si="429"/>
        <v>0</v>
      </c>
      <c r="DH31" s="9">
        <v>0</v>
      </c>
      <c r="DI31" s="274">
        <f t="shared" si="473"/>
        <v>0</v>
      </c>
      <c r="DJ31" s="274">
        <f t="shared" si="474"/>
        <v>0</v>
      </c>
      <c r="DK31" s="275">
        <f t="shared" si="475"/>
        <v>0</v>
      </c>
      <c r="DL31" s="290">
        <f t="shared" si="406"/>
        <v>0</v>
      </c>
      <c r="DM31" s="7">
        <f t="shared" si="433"/>
        <v>744</v>
      </c>
      <c r="DN31" s="9">
        <v>0</v>
      </c>
      <c r="DO31" s="9">
        <v>50</v>
      </c>
      <c r="DP31" s="257">
        <v>50</v>
      </c>
      <c r="DR31" s="71" t="s">
        <v>54</v>
      </c>
      <c r="DS31" s="9">
        <v>0</v>
      </c>
      <c r="DT31" s="287">
        <v>0</v>
      </c>
      <c r="DU31" s="9">
        <v>0</v>
      </c>
      <c r="DV31" s="9">
        <v>0</v>
      </c>
      <c r="DW31" s="7">
        <f t="shared" si="478"/>
        <v>0</v>
      </c>
      <c r="DX31" s="9">
        <v>744</v>
      </c>
      <c r="DY31" s="7">
        <f t="shared" si="479"/>
        <v>100</v>
      </c>
      <c r="DZ31" s="7">
        <v>0</v>
      </c>
      <c r="EA31" s="7">
        <f t="shared" si="436"/>
        <v>0</v>
      </c>
      <c r="EB31" s="9">
        <v>0</v>
      </c>
      <c r="EC31" s="7">
        <f t="shared" si="437"/>
        <v>0</v>
      </c>
      <c r="ED31" s="7">
        <f t="shared" si="480"/>
        <v>0</v>
      </c>
      <c r="EE31" s="38">
        <f t="shared" si="481"/>
        <v>0</v>
      </c>
      <c r="EF31" s="298">
        <f t="shared" si="440"/>
        <v>0</v>
      </c>
      <c r="EG31" s="7">
        <f t="shared" si="441"/>
        <v>744</v>
      </c>
      <c r="EH31" s="9">
        <v>0</v>
      </c>
      <c r="EI31" s="9">
        <v>50</v>
      </c>
      <c r="EJ31" s="257">
        <v>50</v>
      </c>
      <c r="EL31" s="71" t="s">
        <v>54</v>
      </c>
      <c r="EM31" s="37">
        <v>0</v>
      </c>
      <c r="EN31" s="306">
        <v>0</v>
      </c>
      <c r="EO31" s="40">
        <v>0</v>
      </c>
      <c r="EP31" s="9">
        <v>0</v>
      </c>
      <c r="EQ31" s="7">
        <f t="shared" si="482"/>
        <v>0</v>
      </c>
      <c r="ER31" s="40">
        <v>672</v>
      </c>
      <c r="ES31" s="7">
        <f t="shared" si="483"/>
        <v>100</v>
      </c>
      <c r="ET31" s="7">
        <v>0</v>
      </c>
      <c r="EU31" s="7">
        <f t="shared" si="442"/>
        <v>0</v>
      </c>
      <c r="EV31" s="9">
        <v>0</v>
      </c>
      <c r="EW31" s="7">
        <f t="shared" si="443"/>
        <v>0</v>
      </c>
      <c r="EX31" s="7">
        <f t="shared" si="484"/>
        <v>0</v>
      </c>
      <c r="EY31" s="38">
        <f t="shared" si="485"/>
        <v>0</v>
      </c>
      <c r="EZ31" s="298">
        <f t="shared" si="445"/>
        <v>0</v>
      </c>
      <c r="FA31" s="7">
        <f t="shared" si="446"/>
        <v>672</v>
      </c>
      <c r="FB31" s="9">
        <v>0</v>
      </c>
      <c r="FC31" s="9">
        <v>50</v>
      </c>
      <c r="FD31" s="257">
        <v>50</v>
      </c>
      <c r="FF31" s="71" t="s">
        <v>54</v>
      </c>
      <c r="FG31" s="9">
        <v>0</v>
      </c>
      <c r="FH31" s="287">
        <v>0</v>
      </c>
      <c r="FI31" s="9">
        <v>0</v>
      </c>
      <c r="FJ31" s="9">
        <v>0</v>
      </c>
      <c r="FK31" s="7">
        <f t="shared" ref="FK31:FK78" si="499">(FJ31/$FF$4)*100</f>
        <v>0</v>
      </c>
      <c r="FL31" s="9">
        <v>744</v>
      </c>
      <c r="FM31" s="7">
        <f t="shared" ref="FM31:FM78" si="500">(FL31/$FF$4)*100</f>
        <v>100</v>
      </c>
      <c r="FN31" s="7">
        <v>0</v>
      </c>
      <c r="FO31" s="7">
        <f t="shared" si="448"/>
        <v>0</v>
      </c>
      <c r="FP31" s="9">
        <v>0</v>
      </c>
      <c r="FQ31" s="7">
        <f t="shared" si="449"/>
        <v>0</v>
      </c>
      <c r="FR31" s="7">
        <f t="shared" ref="FR31:FR32" si="501">((FG31-FP31)/$FF$4)*100</f>
        <v>0</v>
      </c>
      <c r="FS31" s="38">
        <f t="shared" si="197"/>
        <v>0</v>
      </c>
      <c r="FT31" s="298">
        <f t="shared" si="451"/>
        <v>0</v>
      </c>
      <c r="FU31" s="7">
        <f t="shared" si="452"/>
        <v>744</v>
      </c>
      <c r="FV31" s="9">
        <v>0</v>
      </c>
      <c r="FW31" s="9">
        <v>50</v>
      </c>
      <c r="FX31" s="257">
        <v>50</v>
      </c>
      <c r="FZ31" s="71" t="s">
        <v>54</v>
      </c>
      <c r="GA31" s="9">
        <v>0</v>
      </c>
      <c r="GB31" s="287">
        <v>0</v>
      </c>
      <c r="GC31" s="9">
        <v>0</v>
      </c>
      <c r="GD31" s="9">
        <v>0</v>
      </c>
      <c r="GE31" s="7">
        <f t="shared" si="453"/>
        <v>0</v>
      </c>
      <c r="GF31" s="9">
        <v>720</v>
      </c>
      <c r="GG31" s="7">
        <f t="shared" si="489"/>
        <v>100</v>
      </c>
      <c r="GH31" s="7">
        <v>0</v>
      </c>
      <c r="GI31" s="7">
        <f t="shared" si="454"/>
        <v>0</v>
      </c>
      <c r="GJ31" s="9">
        <v>0</v>
      </c>
      <c r="GK31" s="7">
        <f t="shared" si="455"/>
        <v>0</v>
      </c>
      <c r="GL31" s="7">
        <f t="shared" si="490"/>
        <v>0</v>
      </c>
      <c r="GM31" s="38">
        <f t="shared" si="491"/>
        <v>0</v>
      </c>
      <c r="GN31" s="298">
        <f t="shared" si="457"/>
        <v>0</v>
      </c>
      <c r="GO31" s="7">
        <f t="shared" si="458"/>
        <v>720</v>
      </c>
      <c r="GP31" s="9">
        <v>0</v>
      </c>
      <c r="GQ31" s="9">
        <v>50</v>
      </c>
      <c r="GR31" s="257">
        <v>50</v>
      </c>
      <c r="GT31" s="71" t="s">
        <v>54</v>
      </c>
      <c r="GU31" s="9">
        <v>0</v>
      </c>
      <c r="GV31" s="287">
        <v>0</v>
      </c>
      <c r="GW31" s="9">
        <v>0</v>
      </c>
      <c r="GX31" s="9">
        <v>0</v>
      </c>
      <c r="GY31" s="9">
        <f t="shared" si="407"/>
        <v>0</v>
      </c>
      <c r="GZ31" s="9">
        <v>744</v>
      </c>
      <c r="HA31" s="9">
        <f t="shared" si="407"/>
        <v>100</v>
      </c>
      <c r="HB31" s="9">
        <v>0</v>
      </c>
      <c r="HC31" s="7">
        <f t="shared" si="459"/>
        <v>0</v>
      </c>
      <c r="HD31" s="9">
        <v>0</v>
      </c>
      <c r="HE31" s="7">
        <f t="shared" si="460"/>
        <v>0</v>
      </c>
      <c r="HF31" s="7">
        <f t="shared" si="461"/>
        <v>0</v>
      </c>
      <c r="HG31" s="38">
        <f t="shared" si="462"/>
        <v>0</v>
      </c>
      <c r="HH31" s="298">
        <f t="shared" si="463"/>
        <v>0</v>
      </c>
      <c r="HI31" s="7">
        <f t="shared" si="464"/>
        <v>744</v>
      </c>
      <c r="HJ31" s="9">
        <v>0</v>
      </c>
      <c r="HK31" s="9">
        <v>50</v>
      </c>
      <c r="HL31" s="257">
        <v>50</v>
      </c>
      <c r="HN31" s="71" t="s">
        <v>54</v>
      </c>
      <c r="HO31" s="102">
        <v>0</v>
      </c>
      <c r="HP31" s="312">
        <v>0</v>
      </c>
      <c r="HQ31" s="102">
        <v>0</v>
      </c>
      <c r="HR31" s="102">
        <v>0</v>
      </c>
      <c r="HS31" s="7">
        <f t="shared" si="465"/>
        <v>0</v>
      </c>
      <c r="HT31" s="102">
        <v>720</v>
      </c>
      <c r="HU31" s="7">
        <f t="shared" si="495"/>
        <v>100</v>
      </c>
      <c r="HV31" s="102">
        <v>0</v>
      </c>
      <c r="HW31" s="7">
        <f t="shared" si="496"/>
        <v>0</v>
      </c>
      <c r="HX31" s="9">
        <v>0</v>
      </c>
      <c r="HY31" s="7">
        <f t="shared" si="497"/>
        <v>0</v>
      </c>
      <c r="HZ31" s="7">
        <f t="shared" si="469"/>
        <v>0</v>
      </c>
      <c r="IA31" s="38">
        <f t="shared" si="470"/>
        <v>0</v>
      </c>
      <c r="IB31" s="298">
        <f t="shared" si="498"/>
        <v>0</v>
      </c>
      <c r="IC31" s="7">
        <f t="shared" si="472"/>
        <v>720</v>
      </c>
      <c r="ID31" s="104">
        <v>0</v>
      </c>
      <c r="IE31" s="9">
        <v>50</v>
      </c>
      <c r="IF31" s="257">
        <v>50</v>
      </c>
      <c r="IG31" s="29">
        <v>0</v>
      </c>
    </row>
    <row r="32" spans="1:241" ht="13.8" hidden="1" x14ac:dyDescent="0.3">
      <c r="B32" s="71" t="s">
        <v>55</v>
      </c>
      <c r="C32" s="9">
        <v>735.5</v>
      </c>
      <c r="D32" s="287">
        <v>215.9</v>
      </c>
      <c r="E32" s="9">
        <v>519.6</v>
      </c>
      <c r="F32" s="9">
        <v>0</v>
      </c>
      <c r="G32" s="256">
        <f t="shared" si="408"/>
        <v>0</v>
      </c>
      <c r="H32" s="9">
        <v>0</v>
      </c>
      <c r="I32" s="256">
        <f t="shared" si="409"/>
        <v>0</v>
      </c>
      <c r="J32" s="7">
        <v>8.5</v>
      </c>
      <c r="K32" s="256">
        <f t="shared" si="410"/>
        <v>1.1424731182795699E-2</v>
      </c>
      <c r="L32" s="9">
        <v>0</v>
      </c>
      <c r="M32" s="256">
        <f t="shared" si="411"/>
        <v>0.98857526881720426</v>
      </c>
      <c r="N32" s="256">
        <f t="shared" si="412"/>
        <v>0.98857526881720426</v>
      </c>
      <c r="O32" s="258">
        <f t="shared" si="413"/>
        <v>0</v>
      </c>
      <c r="P32" s="290">
        <f t="shared" si="414"/>
        <v>0.18965053763440859</v>
      </c>
      <c r="Q32" s="7">
        <f t="shared" si="415"/>
        <v>744</v>
      </c>
      <c r="R32" s="167">
        <v>7055</v>
      </c>
      <c r="S32" s="9">
        <v>50</v>
      </c>
      <c r="T32" s="257">
        <v>50</v>
      </c>
      <c r="V32" s="71" t="s">
        <v>55</v>
      </c>
      <c r="W32" s="7">
        <f>$V$4-Z32-AB32-AD32</f>
        <v>593</v>
      </c>
      <c r="X32" s="287">
        <v>363.9</v>
      </c>
      <c r="Y32" s="9">
        <v>229.1</v>
      </c>
      <c r="Z32" s="9">
        <v>32.1</v>
      </c>
      <c r="AA32" s="256">
        <f t="shared" si="417"/>
        <v>4.314516129032258E-2</v>
      </c>
      <c r="AB32" s="9">
        <v>105.6</v>
      </c>
      <c r="AC32" s="256">
        <f t="shared" si="418"/>
        <v>0.14193548387096774</v>
      </c>
      <c r="AD32" s="7">
        <v>13.3</v>
      </c>
      <c r="AE32" s="256">
        <f t="shared" si="419"/>
        <v>1.7876344086021505E-2</v>
      </c>
      <c r="AF32" s="9">
        <v>0</v>
      </c>
      <c r="AG32" s="256">
        <f t="shared" si="384"/>
        <v>0.79704301075268813</v>
      </c>
      <c r="AH32" s="256">
        <f t="shared" si="385"/>
        <v>0.79704301075268813</v>
      </c>
      <c r="AI32" s="258">
        <f t="shared" si="386"/>
        <v>8.1060606060606069E-2</v>
      </c>
      <c r="AJ32" s="290">
        <f t="shared" si="387"/>
        <v>0.33306451612903226</v>
      </c>
      <c r="AK32" s="7">
        <f t="shared" si="420"/>
        <v>744</v>
      </c>
      <c r="AL32" s="167">
        <v>12390</v>
      </c>
      <c r="AM32" s="9">
        <v>50</v>
      </c>
      <c r="AN32" s="257">
        <v>50</v>
      </c>
      <c r="AP32" s="71" t="s">
        <v>55</v>
      </c>
      <c r="AQ32" s="9">
        <v>709.1</v>
      </c>
      <c r="AR32" s="287">
        <v>355.9</v>
      </c>
      <c r="AS32" s="9">
        <v>353.2</v>
      </c>
      <c r="AT32" s="9">
        <v>0</v>
      </c>
      <c r="AU32" s="256">
        <f t="shared" si="388"/>
        <v>0</v>
      </c>
      <c r="AV32" s="9">
        <v>0</v>
      </c>
      <c r="AW32" s="256">
        <f t="shared" si="389"/>
        <v>0</v>
      </c>
      <c r="AX32" s="9">
        <v>10.9</v>
      </c>
      <c r="AY32" s="256">
        <f t="shared" si="390"/>
        <v>1.5138888888888889E-2</v>
      </c>
      <c r="AZ32" s="9">
        <v>0</v>
      </c>
      <c r="BA32" s="256">
        <f t="shared" si="492"/>
        <v>0.98486111111111119</v>
      </c>
      <c r="BB32" s="256">
        <f t="shared" si="493"/>
        <v>0.98486111111111119</v>
      </c>
      <c r="BC32" s="258">
        <f t="shared" si="494"/>
        <v>0</v>
      </c>
      <c r="BD32" s="290">
        <f t="shared" si="391"/>
        <v>0.34719444444444447</v>
      </c>
      <c r="BE32" s="7">
        <f t="shared" si="424"/>
        <v>719.99999999999989</v>
      </c>
      <c r="BF32" s="167">
        <v>12499</v>
      </c>
      <c r="BG32" s="9">
        <v>50</v>
      </c>
      <c r="BH32" s="257">
        <v>50</v>
      </c>
      <c r="BJ32" s="71" t="s">
        <v>55</v>
      </c>
      <c r="BK32" s="9">
        <v>729.3</v>
      </c>
      <c r="BL32" s="287">
        <v>423.7</v>
      </c>
      <c r="BM32" s="9">
        <v>305.60000000000002</v>
      </c>
      <c r="BN32" s="9">
        <v>14.7</v>
      </c>
      <c r="BO32" s="274">
        <f t="shared" si="392"/>
        <v>1.9758064516129031E-2</v>
      </c>
      <c r="BP32" s="9">
        <v>0</v>
      </c>
      <c r="BQ32" s="274">
        <f t="shared" si="393"/>
        <v>0</v>
      </c>
      <c r="BR32" s="9">
        <v>0</v>
      </c>
      <c r="BS32" s="274">
        <f t="shared" si="394"/>
        <v>0</v>
      </c>
      <c r="BT32" s="9">
        <v>0</v>
      </c>
      <c r="BU32" s="256">
        <f t="shared" si="395"/>
        <v>0.98024193548387095</v>
      </c>
      <c r="BV32" s="256">
        <f t="shared" si="396"/>
        <v>0.98024193548387095</v>
      </c>
      <c r="BW32" s="258">
        <f t="shared" si="397"/>
        <v>3.3531021897810216E-2</v>
      </c>
      <c r="BX32" s="290">
        <f t="shared" si="398"/>
        <v>0.37583333333333335</v>
      </c>
      <c r="BY32" s="7">
        <f t="shared" si="425"/>
        <v>744</v>
      </c>
      <c r="BZ32" s="167">
        <v>13981</v>
      </c>
      <c r="CA32" s="9">
        <v>50</v>
      </c>
      <c r="CB32" s="257">
        <v>50</v>
      </c>
      <c r="CD32" s="71" t="s">
        <v>55</v>
      </c>
      <c r="CE32" s="9">
        <v>687</v>
      </c>
      <c r="CF32" s="287">
        <v>146.1</v>
      </c>
      <c r="CG32" s="9">
        <v>540.9</v>
      </c>
      <c r="CH32" s="9">
        <v>0</v>
      </c>
      <c r="CI32" s="274">
        <f t="shared" si="399"/>
        <v>0</v>
      </c>
      <c r="CJ32" s="9">
        <v>0</v>
      </c>
      <c r="CK32" s="274">
        <f t="shared" si="400"/>
        <v>0</v>
      </c>
      <c r="CL32" s="7">
        <v>33</v>
      </c>
      <c r="CM32" s="274">
        <f t="shared" si="401"/>
        <v>4.583333333333333E-2</v>
      </c>
      <c r="CN32" s="9">
        <v>0</v>
      </c>
      <c r="CO32" s="274">
        <f t="shared" si="402"/>
        <v>0.95416666666666672</v>
      </c>
      <c r="CP32" s="274">
        <f t="shared" si="403"/>
        <v>0.95416666666666672</v>
      </c>
      <c r="CQ32" s="275">
        <f t="shared" si="404"/>
        <v>0</v>
      </c>
      <c r="CR32" s="290">
        <f t="shared" si="405"/>
        <v>0.12436111111111112</v>
      </c>
      <c r="CS32" s="7">
        <f t="shared" si="426"/>
        <v>720</v>
      </c>
      <c r="CT32" s="81">
        <v>4477</v>
      </c>
      <c r="CU32" s="9">
        <v>50</v>
      </c>
      <c r="CV32" s="257">
        <v>50</v>
      </c>
      <c r="CX32" s="71" t="s">
        <v>55</v>
      </c>
      <c r="CY32" s="9">
        <v>727.6</v>
      </c>
      <c r="CZ32" s="287">
        <v>227.4</v>
      </c>
      <c r="DA32" s="9">
        <v>500.2</v>
      </c>
      <c r="DB32" s="9">
        <v>16.399999999999999</v>
      </c>
      <c r="DC32" s="274">
        <f>(DB32/$CX$4)</f>
        <v>2.2043010752688171E-2</v>
      </c>
      <c r="DD32" s="9">
        <v>0</v>
      </c>
      <c r="DE32" s="274">
        <f>(DD32/$CX$4)</f>
        <v>0</v>
      </c>
      <c r="DF32" s="7">
        <v>0</v>
      </c>
      <c r="DG32" s="274">
        <f>(DF32/$CX$4)</f>
        <v>0</v>
      </c>
      <c r="DH32" s="9">
        <v>0</v>
      </c>
      <c r="DI32" s="274">
        <f t="shared" si="473"/>
        <v>0.97795698924731189</v>
      </c>
      <c r="DJ32" s="274">
        <f t="shared" si="474"/>
        <v>0.97795698924731189</v>
      </c>
      <c r="DK32" s="275">
        <f t="shared" si="475"/>
        <v>6.7268252666119757E-2</v>
      </c>
      <c r="DL32" s="290">
        <f t="shared" si="406"/>
        <v>0.17489247311827957</v>
      </c>
      <c r="DM32" s="7">
        <f t="shared" si="433"/>
        <v>744</v>
      </c>
      <c r="DN32" s="167">
        <v>6506</v>
      </c>
      <c r="DO32" s="9">
        <v>50</v>
      </c>
      <c r="DP32" s="257">
        <v>50</v>
      </c>
      <c r="DR32" s="71" t="s">
        <v>55</v>
      </c>
      <c r="DS32" s="9">
        <v>12.200000000000045</v>
      </c>
      <c r="DT32" s="287">
        <v>12.200000000000045</v>
      </c>
      <c r="DU32" s="9">
        <v>0</v>
      </c>
      <c r="DV32" s="9">
        <v>731.8</v>
      </c>
      <c r="DW32" s="7">
        <f t="shared" si="478"/>
        <v>98.36021505376344</v>
      </c>
      <c r="DX32" s="9">
        <v>0</v>
      </c>
      <c r="DY32" s="7">
        <f t="shared" si="479"/>
        <v>0</v>
      </c>
      <c r="DZ32" s="7">
        <v>0</v>
      </c>
      <c r="EA32" s="7">
        <f t="shared" si="436"/>
        <v>0</v>
      </c>
      <c r="EB32" s="9">
        <v>0</v>
      </c>
      <c r="EC32" s="7">
        <f t="shared" si="437"/>
        <v>1.6397849462365652</v>
      </c>
      <c r="ED32" s="7">
        <f t="shared" si="480"/>
        <v>1.6397849462365652</v>
      </c>
      <c r="EE32" s="38">
        <f t="shared" si="481"/>
        <v>98.36021505376344</v>
      </c>
      <c r="EF32" s="298">
        <f t="shared" si="440"/>
        <v>1.8118279569892475</v>
      </c>
      <c r="EG32" s="7">
        <f t="shared" si="441"/>
        <v>744</v>
      </c>
      <c r="EH32" s="9">
        <v>674</v>
      </c>
      <c r="EI32" s="9">
        <v>50</v>
      </c>
      <c r="EJ32" s="257">
        <v>50</v>
      </c>
      <c r="EL32" s="71" t="s">
        <v>55</v>
      </c>
      <c r="EM32" s="37">
        <v>0</v>
      </c>
      <c r="EN32" s="306">
        <v>0</v>
      </c>
      <c r="EO32" s="40">
        <v>0</v>
      </c>
      <c r="EP32" s="9">
        <v>672</v>
      </c>
      <c r="EQ32" s="7">
        <f t="shared" si="482"/>
        <v>100</v>
      </c>
      <c r="ER32" s="40">
        <v>0</v>
      </c>
      <c r="ES32" s="7">
        <f t="shared" si="483"/>
        <v>0</v>
      </c>
      <c r="ET32" s="7">
        <v>0</v>
      </c>
      <c r="EU32" s="7">
        <f t="shared" si="442"/>
        <v>0</v>
      </c>
      <c r="EV32" s="9">
        <v>0</v>
      </c>
      <c r="EW32" s="7">
        <f t="shared" si="443"/>
        <v>0</v>
      </c>
      <c r="EX32" s="7">
        <f t="shared" si="484"/>
        <v>0</v>
      </c>
      <c r="EY32" s="38">
        <f t="shared" si="485"/>
        <v>100</v>
      </c>
      <c r="EZ32" s="298">
        <f t="shared" si="445"/>
        <v>27.669642857142858</v>
      </c>
      <c r="FA32" s="7">
        <f t="shared" si="446"/>
        <v>672</v>
      </c>
      <c r="FB32" s="81">
        <v>9297</v>
      </c>
      <c r="FC32" s="9">
        <v>50</v>
      </c>
      <c r="FD32" s="257">
        <v>50</v>
      </c>
      <c r="FF32" s="71" t="s">
        <v>55</v>
      </c>
      <c r="FG32" s="9">
        <v>0</v>
      </c>
      <c r="FH32" s="287">
        <v>0</v>
      </c>
      <c r="FI32" s="9">
        <v>0</v>
      </c>
      <c r="FJ32" s="9">
        <v>744</v>
      </c>
      <c r="FK32" s="7">
        <f t="shared" si="499"/>
        <v>100</v>
      </c>
      <c r="FL32" s="9">
        <v>0</v>
      </c>
      <c r="FM32" s="7">
        <f t="shared" si="500"/>
        <v>0</v>
      </c>
      <c r="FN32" s="7">
        <v>0</v>
      </c>
      <c r="FO32" s="7">
        <f t="shared" si="448"/>
        <v>0</v>
      </c>
      <c r="FP32" s="9">
        <v>0</v>
      </c>
      <c r="FQ32" s="7">
        <f t="shared" si="449"/>
        <v>0</v>
      </c>
      <c r="FR32" s="7">
        <f t="shared" si="501"/>
        <v>0</v>
      </c>
      <c r="FS32" s="38">
        <f t="shared" si="197"/>
        <v>100</v>
      </c>
      <c r="FT32" s="298">
        <f t="shared" si="451"/>
        <v>21.263440860215056</v>
      </c>
      <c r="FU32" s="7">
        <f t="shared" si="452"/>
        <v>744</v>
      </c>
      <c r="FV32" s="81">
        <v>7910</v>
      </c>
      <c r="FW32" s="9">
        <v>50</v>
      </c>
      <c r="FX32" s="257">
        <v>50</v>
      </c>
      <c r="FZ32" s="71" t="s">
        <v>55</v>
      </c>
      <c r="GA32" s="9">
        <v>0</v>
      </c>
      <c r="GB32" s="287">
        <v>0</v>
      </c>
      <c r="GC32" s="9">
        <v>0</v>
      </c>
      <c r="GD32" s="9">
        <v>720</v>
      </c>
      <c r="GE32" s="7">
        <f t="shared" si="453"/>
        <v>1</v>
      </c>
      <c r="GF32" s="9">
        <v>0</v>
      </c>
      <c r="GG32" s="7">
        <f t="shared" si="489"/>
        <v>0</v>
      </c>
      <c r="GH32" s="7">
        <v>0</v>
      </c>
      <c r="GI32" s="7">
        <f t="shared" si="454"/>
        <v>0</v>
      </c>
      <c r="GJ32" s="9">
        <v>0</v>
      </c>
      <c r="GK32" s="7">
        <f t="shared" si="455"/>
        <v>0</v>
      </c>
      <c r="GL32" s="7">
        <f t="shared" si="490"/>
        <v>0</v>
      </c>
      <c r="GM32" s="38">
        <f t="shared" si="491"/>
        <v>100</v>
      </c>
      <c r="GN32" s="298">
        <f t="shared" si="457"/>
        <v>0</v>
      </c>
      <c r="GO32" s="7">
        <f t="shared" si="458"/>
        <v>720</v>
      </c>
      <c r="GP32" s="9">
        <v>0</v>
      </c>
      <c r="GQ32" s="9">
        <v>50</v>
      </c>
      <c r="GR32" s="257">
        <v>50</v>
      </c>
      <c r="GT32" s="71" t="s">
        <v>55</v>
      </c>
      <c r="GU32" s="9">
        <v>516.79999999999995</v>
      </c>
      <c r="GV32" s="287">
        <v>144.80000000000001</v>
      </c>
      <c r="GW32" s="9">
        <v>372</v>
      </c>
      <c r="GX32" s="9">
        <v>210.1</v>
      </c>
      <c r="GY32" s="7">
        <f t="shared" si="407"/>
        <v>28.23924731182796</v>
      </c>
      <c r="GZ32" s="9">
        <v>0</v>
      </c>
      <c r="HA32" s="9">
        <f t="shared" si="407"/>
        <v>0</v>
      </c>
      <c r="HB32" s="9">
        <v>17.100000000000001</v>
      </c>
      <c r="HC32" s="7">
        <f t="shared" si="459"/>
        <v>2.2983870967741939</v>
      </c>
      <c r="HD32" s="9">
        <v>0</v>
      </c>
      <c r="HE32" s="7">
        <f t="shared" si="460"/>
        <v>69.462365591397841</v>
      </c>
      <c r="HF32" s="7">
        <f t="shared" si="461"/>
        <v>69.462365591397841</v>
      </c>
      <c r="HG32" s="38">
        <f t="shared" si="462"/>
        <v>59.199774584389978</v>
      </c>
      <c r="HH32" s="298">
        <f t="shared" si="463"/>
        <v>11.663978494623656</v>
      </c>
      <c r="HI32" s="7">
        <f t="shared" si="464"/>
        <v>744</v>
      </c>
      <c r="HJ32" s="167">
        <v>4339</v>
      </c>
      <c r="HK32" s="9">
        <v>50</v>
      </c>
      <c r="HL32" s="257">
        <v>50</v>
      </c>
      <c r="HN32" s="71" t="s">
        <v>55</v>
      </c>
      <c r="HO32" s="102">
        <v>720</v>
      </c>
      <c r="HP32" s="312">
        <v>343.2</v>
      </c>
      <c r="HQ32" s="102">
        <v>376.8</v>
      </c>
      <c r="HR32" s="102">
        <v>0</v>
      </c>
      <c r="HS32" s="7">
        <f t="shared" si="465"/>
        <v>0</v>
      </c>
      <c r="HT32" s="102">
        <v>0</v>
      </c>
      <c r="HU32" s="7">
        <f t="shared" si="495"/>
        <v>0</v>
      </c>
      <c r="HV32" s="102">
        <v>0</v>
      </c>
      <c r="HW32" s="7">
        <f t="shared" si="496"/>
        <v>0</v>
      </c>
      <c r="HX32" s="9">
        <v>0</v>
      </c>
      <c r="HY32" s="7">
        <f t="shared" si="497"/>
        <v>100</v>
      </c>
      <c r="HZ32" s="7">
        <f t="shared" si="469"/>
        <v>100</v>
      </c>
      <c r="IA32" s="38">
        <f t="shared" si="470"/>
        <v>0</v>
      </c>
      <c r="IB32" s="298">
        <f t="shared" si="498"/>
        <v>32.9</v>
      </c>
      <c r="IC32" s="7">
        <f t="shared" si="472"/>
        <v>720</v>
      </c>
      <c r="ID32" s="104">
        <v>11844</v>
      </c>
      <c r="IE32" s="9">
        <v>50</v>
      </c>
      <c r="IF32" s="257">
        <v>50</v>
      </c>
      <c r="IG32" s="29">
        <v>50</v>
      </c>
    </row>
    <row r="33" spans="1:241" ht="13.8" hidden="1" x14ac:dyDescent="0.3">
      <c r="B33" s="174" t="s">
        <v>39</v>
      </c>
      <c r="C33" s="45">
        <f>SUM(C23:C32)</f>
        <v>3210.6</v>
      </c>
      <c r="D33" s="296">
        <f t="shared" ref="D33:L33" si="502">SUM(D23:D32)</f>
        <v>1062.9000000000001</v>
      </c>
      <c r="E33" s="45">
        <f t="shared" si="502"/>
        <v>2147.6999999999998</v>
      </c>
      <c r="F33" s="45">
        <f t="shared" si="502"/>
        <v>1033.8</v>
      </c>
      <c r="G33" s="266">
        <f>(G23*T23+G24*T24+G25*T25+G26*T26+G27*T27+G28*T28+G29*T29+G30*T30+G31*T31+G32*T32)/T33</f>
        <v>0.1423396178436501</v>
      </c>
      <c r="H33" s="45">
        <f t="shared" si="502"/>
        <v>3161.6</v>
      </c>
      <c r="I33" s="266">
        <f>(I23*T23+I24*T24+I25*T25+I26*T26+I27*T27+I28*T28+I29*T29+I30*T30+I31*T31+I32*T32)/T33</f>
        <v>0.43660999709386811</v>
      </c>
      <c r="J33" s="46">
        <f>SUM(J23:J32)</f>
        <v>34</v>
      </c>
      <c r="K33" s="267">
        <f>(K23*T23+K24*T24+K25*T25+K26*T26+K27*T27+K28*T28+K29*T29+K30*T30+K31*T31+K32*T32)/T33</f>
        <v>3.8597064806742227E-3</v>
      </c>
      <c r="L33" s="45">
        <f t="shared" si="502"/>
        <v>0</v>
      </c>
      <c r="M33" s="266">
        <f>(M23*T23+M24*T24+M25*T25+M26*T26+M27*T27+M28*T28+M29*T29+M30*T30+M31*T31+M32*T32)/T33</f>
        <v>0.41719067858180758</v>
      </c>
      <c r="N33" s="270">
        <f>(N23*T23+N24*T24+N25*T25+N26*T26+N27*T27+N28*T28+N29*T29+N30*T30+N31*T31+N32*T32)/T33</f>
        <v>0.41719067858180758</v>
      </c>
      <c r="O33" s="270">
        <f>(O23*T23+O24*T24+O25*T25+O26*T26+O27*T27+O28*T28+O29*T29+O30*T30+O31*T31+O32*T32)/T33</f>
        <v>0.21007302143193568</v>
      </c>
      <c r="P33" s="291">
        <f>(P23*T23+P24*T24+P25*T25+P26*T26+P27*T27+P28*T28+P29*T29+P30*T30+P31*T31+P32*T32)/T33</f>
        <v>7.7026118860796286E-2</v>
      </c>
      <c r="Q33" s="50">
        <f>SUM(Q23:Q32)</f>
        <v>7440</v>
      </c>
      <c r="R33" s="181">
        <f>SUM(R23:R32)</f>
        <v>33926</v>
      </c>
      <c r="S33" s="45">
        <f>SUM(S23:S32)</f>
        <v>592</v>
      </c>
      <c r="T33" s="259">
        <f>SUM(T23:T32)</f>
        <v>592</v>
      </c>
      <c r="V33" s="74" t="s">
        <v>39</v>
      </c>
      <c r="W33" s="45">
        <f>SUM(W23:W32)</f>
        <v>3393.9</v>
      </c>
      <c r="X33" s="296">
        <f t="shared" ref="X33:AF33" si="503">SUM(X23:X32)</f>
        <v>2270.9</v>
      </c>
      <c r="Y33" s="45">
        <f>SUM(Y23:Y32)</f>
        <v>1123</v>
      </c>
      <c r="Z33" s="45">
        <f t="shared" si="503"/>
        <v>925.2</v>
      </c>
      <c r="AA33" s="266">
        <f>(AA23*AN23+AA24*AN24+AA25*AN25+AA26*AN26+AA27*AN27+AA28*AN28+AA29*AN29+AA30*AN30+AA31*AN31+AA32*AN32)/AN33</f>
        <v>0.11622529787852369</v>
      </c>
      <c r="AB33" s="45">
        <f t="shared" si="503"/>
        <v>3099.5</v>
      </c>
      <c r="AC33" s="266">
        <f>(AC23*AN23+AC24*AN24+AC25*AN25+AC26*AN26+AC27*AN27+AC28*AN28+AC29*AN29+AC30*AN30+AC31*AN31+AC32*AN32)/AN33</f>
        <v>0.42956035672769544</v>
      </c>
      <c r="AD33" s="46">
        <f>SUM(AD23:AD32)</f>
        <v>21.4</v>
      </c>
      <c r="AE33" s="267">
        <f>(AE23*AN23+AE24*AN24+AE25*AN25+AE26*AN26+AE27*AN27+AE28*AN28+AE29*AN29+AE30*AN30+AE31*AN31+AE32*AN32)/AN33</f>
        <v>2.4293446672478927E-3</v>
      </c>
      <c r="AF33" s="45">
        <f t="shared" si="503"/>
        <v>0</v>
      </c>
      <c r="AG33" s="266">
        <f>(AG23*AN23+AG24*AN24+AG25*AN25+AG26*AN26+AG27*AN27+AG28*AN28+AG29*AN29+AG30*AN30+AG31*AN31+AG32*AN32)/AN33</f>
        <v>0.45178500072653294</v>
      </c>
      <c r="AH33" s="270">
        <f>(AH23*AN23+AH24*AN24+AH25*AN25+AH26*AN26+AH27*AN27+AH28*AN28+AH29*AN29+AH30*AN30+AH31*AN31+AH32*AN32)/AN33</f>
        <v>0.45178500072653294</v>
      </c>
      <c r="AI33" s="270">
        <f>(AI23*AN23+AI24*UM24+AI25*AN25+AI26*AN26+AI27*AN27+AI28*AN28+AI29*AN29+AI30*AN30+AI31*AN31+AI32*AN32)/AN33</f>
        <v>0.12264016186000287</v>
      </c>
      <c r="AJ33" s="291">
        <f>(AJ23*AN23+AJ24*AN24+AJ25*AN25+AJ26*AN26+AJ27*AN27+AJ28*AN28+AJ29*AN29+AJ30*AN30+AJ31*AN31+AJ32*AN32)/AN33</f>
        <v>0.1907444238593432</v>
      </c>
      <c r="AK33" s="50">
        <f>SUM(AK23:AK32)</f>
        <v>7440</v>
      </c>
      <c r="AL33" s="169">
        <f>SUM(AL23:AL32)</f>
        <v>84013</v>
      </c>
      <c r="AM33" s="49">
        <f>SUM(AM23:AM32)</f>
        <v>592</v>
      </c>
      <c r="AN33" s="259">
        <f>SUM(AN23:AN32)</f>
        <v>592</v>
      </c>
      <c r="AP33" s="74" t="s">
        <v>39</v>
      </c>
      <c r="AQ33" s="45">
        <f>SUM(AQ23:AQ32)</f>
        <v>3283.9</v>
      </c>
      <c r="AR33" s="296">
        <f t="shared" ref="AR33:AZ33" si="504">SUM(AR23:AR32)</f>
        <v>2266.9</v>
      </c>
      <c r="AS33" s="45">
        <f>SUM(AS23:AS32)</f>
        <v>1017</v>
      </c>
      <c r="AT33" s="45">
        <f t="shared" si="504"/>
        <v>1025.2</v>
      </c>
      <c r="AU33" s="266">
        <f>(AU23*BH23+AU24*BH24+AU25*BH25+AU26*BH26+AU27*BH27+AU28*BH28+AU29*BH29+AU30*BH30+AU31*BH31+AU32*BH32)/BH33</f>
        <v>0.15416948198198197</v>
      </c>
      <c r="AV33" s="45">
        <f t="shared" si="504"/>
        <v>2880</v>
      </c>
      <c r="AW33" s="266">
        <f>(AW23*BH23+AW24*BH24+AW25*BH25+AW26*BH26+AW27*BH27+AW28*BH28+AW29*BH29+AW30*BH30+AW31*BH31+AW32*BH32)/BH33</f>
        <v>0.41554054054054052</v>
      </c>
      <c r="AX33" s="46">
        <f>SUM(AX23:AX32)</f>
        <v>10.9</v>
      </c>
      <c r="AY33" s="268">
        <f>(AY23*BH23+AY24*BH24+AY25*BH25+AY26*BH26+AY27*BH27+AY28*BH28+AY29*BH29+AY30*BH30+AY31*BH31+AY32*BH32)/BH33</f>
        <v>1.2786223723723724E-3</v>
      </c>
      <c r="AZ33" s="45">
        <f t="shared" si="504"/>
        <v>0</v>
      </c>
      <c r="BA33" s="266">
        <f>(BA23*BH23+BA24*BH24+BA25*BH25+BA26*BH26+BA27*BH27+BA28*BH28+BA29*BH29+BA30*BH30+BA31*BH31+BA32*BH32)/BH33</f>
        <v>0.42901135510510513</v>
      </c>
      <c r="BB33" s="270">
        <f>(BB23*BH23+BB24*BH24+BB25*BH25+BB26*BH26+BB27*BH27+BB28*BH28+BB29*BH29+BB30*BH30+BB31*BH31+BB32*BH32)/BH33</f>
        <v>0.42901135510510513</v>
      </c>
      <c r="BC33" s="270">
        <f>(BC23*BH23+BC24*VG24+BC25*BH25+BC26*BH26+BC27*BH27+BC28*BH28+BC29*BH29+BC30*BH30+BC31*BH31+BC32*BH32)/BH33</f>
        <v>0.15942781551694934</v>
      </c>
      <c r="BD33" s="291">
        <f>(BD23*BH23+BD24*BH24+BD25*BH25+BD26*BH26+BD27*BH27+BD28*BH28+BD29*BH29+BD30*BH30+BD31*BH31+BD32*BH32)/BH33</f>
        <v>0.20137715840840839</v>
      </c>
      <c r="BE33" s="50">
        <f>SUM(BE23:BE32)</f>
        <v>7200</v>
      </c>
      <c r="BF33" s="169">
        <f>SUM(BF23:BF32)</f>
        <v>85835</v>
      </c>
      <c r="BG33" s="49">
        <f>SUM(BG23:BG32)</f>
        <v>592</v>
      </c>
      <c r="BH33" s="259">
        <f>SUM(BH23:BH32)</f>
        <v>592</v>
      </c>
      <c r="BJ33" s="74" t="s">
        <v>39</v>
      </c>
      <c r="BK33" s="45">
        <f>SUM(BK23:BK32)</f>
        <v>4347.2999999999993</v>
      </c>
      <c r="BL33" s="296">
        <f t="shared" ref="BL33:BT33" si="505">SUM(BL23:BL32)</f>
        <v>3013.2</v>
      </c>
      <c r="BM33" s="45">
        <f>SUM(BM23:BM32)</f>
        <v>1334.1</v>
      </c>
      <c r="BN33" s="45">
        <f t="shared" si="505"/>
        <v>92.3</v>
      </c>
      <c r="BO33" s="266">
        <f>(BO23*CB23+BO24*CB24+BO25*CB25+BO26*CB26+BO27*CB27+BO28*CB28+BO29*CB29+BO30*CB30+BO31*CB31+BO32*CB32)/CB33</f>
        <v>1.184612031386225E-2</v>
      </c>
      <c r="BP33" s="45">
        <f t="shared" si="505"/>
        <v>2972</v>
      </c>
      <c r="BQ33" s="266">
        <f>(BQ23*CB23+BQ24*CB24+BQ25*CB25+BQ26*CB26+BQ27*CB27+BQ28*CB28+BQ29*CB29+BQ30*CB30+BQ31*CB31+BQ32*CB32)/CB33</f>
        <v>0.41508645742516714</v>
      </c>
      <c r="BR33" s="46">
        <f>SUM(BR23:BR32)</f>
        <v>28.400000000000002</v>
      </c>
      <c r="BS33" s="268">
        <f>(BS23*CB23+BS24*CB24+BS25*CB25+BS26*CB26+BS27*CB27+BS28*CB28+BS29*CB29+BS30*CB30+BS31*CB31+BS32*CB32)/CB33</f>
        <v>4.2474934612031388E-3</v>
      </c>
      <c r="BT33" s="45">
        <f t="shared" si="505"/>
        <v>0</v>
      </c>
      <c r="BU33" s="266">
        <f>(BU23*CB23+BU24*CB24+BU25*CB25+BU26*CB26+BU27*CB27+BU28*CB28+BU29*CB29+BU30*CB30+BU31*CB31+BU32*CB32)/CB33</f>
        <v>0.5688199287997675</v>
      </c>
      <c r="BV33" s="270">
        <f>(BV23*CB23+BV24*CB24+BV25*CB25+BV26*CB26+BV27*CB27+BV28*CB28+BV29*CB29+BV30*CB30+BV31*CB31+BV32*CB32)/CB33</f>
        <v>0.5688199287997675</v>
      </c>
      <c r="BW33" s="270">
        <f>(BW23*CB23+BW24*WA24+BW25*CB25+BW26*CB26+BW27*CB27+BW28*CB28+BW29*CB29+BW30*CB30+BW31*CB31+BW32*CB32)/CB33</f>
        <v>1.903521466820398E-2</v>
      </c>
      <c r="BX33" s="291">
        <f>(BX23*CB23+BX24*CB24+BX25*CB25+BX26*CB26+BX27*CB27+BX28*CB28+BX29*CB29+BX30*CB30+BX31*CB31+BX32*CB32)/CB33</f>
        <v>0.24958678436501017</v>
      </c>
      <c r="BY33" s="50">
        <f>SUM(BY23:BY32)</f>
        <v>7440</v>
      </c>
      <c r="BZ33" s="169">
        <f>SUM(BZ23:BZ32)</f>
        <v>109930</v>
      </c>
      <c r="CA33" s="49">
        <f>SUM(CA23:CA32)</f>
        <v>592</v>
      </c>
      <c r="CB33" s="259">
        <f>SUM(CB23:CB32)</f>
        <v>592</v>
      </c>
      <c r="CD33" s="74" t="s">
        <v>39</v>
      </c>
      <c r="CE33" s="45">
        <f>SUM(CE23:CE32)</f>
        <v>3973.8999999999996</v>
      </c>
      <c r="CF33" s="296">
        <f t="shared" ref="CF33:CN33" si="506">SUM(CF23:CF32)</f>
        <v>1282.5999999999999</v>
      </c>
      <c r="CG33" s="45">
        <f>SUM(CG23:CG32)</f>
        <v>2691.3</v>
      </c>
      <c r="CH33" s="45">
        <f t="shared" si="506"/>
        <v>176.6</v>
      </c>
      <c r="CI33" s="266">
        <f>(CI23*CV23+CI24*CV24+CI25*CV25+CI26*CV26+CI27*CV27+CI28*CV28+CI29*CV29+CI30*CV30+CI31*CV31+CI32*CV32)/CV33</f>
        <v>2.0716028528528531E-2</v>
      </c>
      <c r="CJ33" s="45">
        <f t="shared" si="506"/>
        <v>3001.6</v>
      </c>
      <c r="CK33" s="267">
        <f>(CK23*CV23+CK24*CV24+CK25*CV25+CK26*CV26+CK27*CV27+CK28*CV28+CK29*CV29+CK30*CV30+CK31*CV31+CK32*CV32)/CV33</f>
        <v>0.42980480480480482</v>
      </c>
      <c r="CL33" s="46">
        <f>SUM(CL23:CL32)</f>
        <v>47.9</v>
      </c>
      <c r="CM33" s="267">
        <f>(CM23*CV23+CM24*CV24+CM25*CV25+CM26*CV26+CM27*CV27+CM28*CV28+CM29*CV29+CM30*CV30+CM31*CV31+CM32*CV32)/CV33</f>
        <v>5.6189001501501497E-3</v>
      </c>
      <c r="CN33" s="45">
        <f t="shared" si="506"/>
        <v>0</v>
      </c>
      <c r="CO33" s="266">
        <f>(CO23*CV23+CO24*CV24+CO25*CV25+CO26*CV26+CO27*CV27+CO28*CV28+CO29*CV29+CO30*CV30+CO31*CV31+CO32*CV32)/CV33</f>
        <v>0.54386026651651653</v>
      </c>
      <c r="CP33" s="270">
        <f>(CP23*CV23+CP24*CV24+CP25*CV25+CP26*CV26+CP27*CV27+CP28*CV28+CP29*CV29+CP30*CV30+CP31*CV31+CP32*CV32)/CV33</f>
        <v>0.54386026651651653</v>
      </c>
      <c r="CQ33" s="270">
        <f>(CQ23*CV23+CQ24*WU24+CQ25*CV25+CQ26*CV26+CQ27*CV27+CQ28*CV28+CQ29*CV29+CQ30*CV30+CQ31*CV31+CQ32*CV32)/CV33</f>
        <v>5.778231718917165E-2</v>
      </c>
      <c r="CR33" s="291">
        <f>(CR23*CV23+CR24*CV24+CR25*CV25+CR26*CV26+CR27*CV27+CR28*CV28+CR29*CV29+CR30*CV30+CR31*CV31+CR32*CV32)/CV33</f>
        <v>9.74802927927928E-2</v>
      </c>
      <c r="CS33" s="50">
        <f>SUM(CS23:CS32)</f>
        <v>7200</v>
      </c>
      <c r="CT33" s="53">
        <f>SUM(CT23:CT32)</f>
        <v>41550</v>
      </c>
      <c r="CU33" s="49">
        <f>SUM(CU23:CU32)</f>
        <v>592</v>
      </c>
      <c r="CV33" s="259">
        <f>SUM(CV23:CV32)</f>
        <v>592</v>
      </c>
      <c r="CX33" s="74" t="s">
        <v>39</v>
      </c>
      <c r="CY33" s="45">
        <f>SUM(CY23:CY32)</f>
        <v>3934.5</v>
      </c>
      <c r="CZ33" s="296">
        <f t="shared" ref="CZ33:DH33" si="507">SUM(CZ23:CZ32)</f>
        <v>1700.3</v>
      </c>
      <c r="DA33" s="45">
        <f>SUM(DA23:DA32)</f>
        <v>2234.1999999999998</v>
      </c>
      <c r="DB33" s="45">
        <f t="shared" si="507"/>
        <v>657</v>
      </c>
      <c r="DC33" s="266">
        <f>(DC23*DP23+DC24*DP24+DC25*DP25+DC26*DP26+DC27*DP27+DC28*DP28+DC29*DP29+DC30*DP30+DC31*DP31+DC32*DP32)/DP33</f>
        <v>0.12271914051147922</v>
      </c>
      <c r="DD33" s="45">
        <f t="shared" si="507"/>
        <v>2848.5</v>
      </c>
      <c r="DE33" s="267">
        <f>(DE23*DP23+DE24*DP24+DE25*DP25+DE26*DP26+DE27*DP27+DE28*DP28+DE29*DP29+DE30*DP30+DE31*DP31+DE32*DP32)/DP33</f>
        <v>0.40106664123801222</v>
      </c>
      <c r="DF33" s="46">
        <f>SUM(DF23:DF32)</f>
        <v>0</v>
      </c>
      <c r="DG33" s="265">
        <f>(DG23*DP23+DG24*DP24+DG25*DP25+DG26*DP26+DG27*DP27+DG28*DP28+DG29*DP29+DG30*DP30+DG31*DP31+DG32*DP32)/DP33</f>
        <v>0</v>
      </c>
      <c r="DH33" s="45">
        <f t="shared" si="507"/>
        <v>0</v>
      </c>
      <c r="DI33" s="266">
        <f>(DI23*DP23+DI24*DP24+DI25*DP25+DI26*DP26+DI27*DP27+DI28*DP28+DI29*DP29+DI30*DP30+DI31*DP31+DI32*DP32)/DP33</f>
        <v>0.47621421825050853</v>
      </c>
      <c r="DJ33" s="270">
        <f>(DJ23*DP23+DJ24*DP24+DJ25*DP25+DJ26*DP26+DJ27*DP27+DJ28*DP28+DJ29*DP29+DJ30*DP30+DJ31*DP31+DJ32*DP32)/DP33</f>
        <v>0.47621421825050853</v>
      </c>
      <c r="DK33" s="270">
        <f>(DK23*DP23+DK24*XO24+DK25*DP25+DK26*DP26+DK27*DP27+DK28*DP28+DK29*DP29+DK30*DP30+DK31*DP31+DK32*DP32)/DP33</f>
        <v>0.18985604921540131</v>
      </c>
      <c r="DL33" s="291">
        <f>(DL23*DP23+DL24*DP24+DL25*DP25+DL26*DP26+DL27*DP27+DL28*DP28+DL29*DP29+DL30*DP30+DL31*DP31+DL32*DP32)/DP33</f>
        <v>0.14025265184539379</v>
      </c>
      <c r="DM33" s="50">
        <f>SUM(DM23:DM32)</f>
        <v>7440</v>
      </c>
      <c r="DN33" s="169">
        <f>SUM(DN23:DN32)</f>
        <v>61774</v>
      </c>
      <c r="DO33" s="49">
        <f>SUM(DO23:DO32)</f>
        <v>592</v>
      </c>
      <c r="DP33" s="259">
        <f>SUM(DP23:DP32)</f>
        <v>592</v>
      </c>
      <c r="DR33" s="74" t="s">
        <v>39</v>
      </c>
      <c r="DS33" s="45">
        <f>SUM(DS23:DS32)</f>
        <v>1670.6000000000001</v>
      </c>
      <c r="DT33" s="296">
        <f t="shared" ref="DT33:EB33" si="508">SUM(DT23:DT32)</f>
        <v>822.40000000000009</v>
      </c>
      <c r="DU33" s="45">
        <f>SUM(DU23:DU32)</f>
        <v>848.2</v>
      </c>
      <c r="DV33" s="45">
        <f t="shared" si="508"/>
        <v>3537.4000000000005</v>
      </c>
      <c r="DW33" s="46">
        <f>(DW23*EI23+DW24*EI24+DW25*EI25+DW26*EI26+DW27*EI27+DW28*EI28+DW29*EI29+DW30*EI30+DW31*EI31+DW32*EI32)/EI33</f>
        <v>47.92711057832026</v>
      </c>
      <c r="DX33" s="45">
        <f t="shared" si="508"/>
        <v>2232</v>
      </c>
      <c r="DY33" s="46">
        <f>(DY23*EI23+DY24*EI24+DY25*EI25+DY26*EI26+DY27*EI27+DY28*EI28+DY29*EI29+DY30*EI30+DY31*EI31+DY32*EI32)/EI33</f>
        <v>33.108108108108105</v>
      </c>
      <c r="DZ33" s="46">
        <f>SUM(DZ23:DZ32)</f>
        <v>0</v>
      </c>
      <c r="EA33" s="50">
        <f>(EA23*EI23+EA24*EI24+EA25*EI25+EA26*EI26+EA27*EI27+EA28*EI28+EA29*EI29+EA30*EI30+EA31*EI31+EA32*EI32)/EI33</f>
        <v>0</v>
      </c>
      <c r="EB33" s="45">
        <f t="shared" si="508"/>
        <v>0</v>
      </c>
      <c r="EC33" s="46">
        <f>(EC23*EI23+EC24*EI24+EC25*EI25+EC26*EI26+EC27*EI27+EC28*EI28+EC29*EI29+EC30*EI30+EC31*EI31+EC32*EI32)/EI33</f>
        <v>18.964781313571642</v>
      </c>
      <c r="ED33" s="8">
        <f>(ED23*EI23+ED24*EI24+ED25*EI25+ED26*EI26+ED27*EI27+ED28*EI28+ED29*EI29+ED30*EI30+ED31*EI31+ED32*EI32)/EI33</f>
        <v>18.964781313571642</v>
      </c>
      <c r="EE33" s="8">
        <f>(EE23*EI23+EE24*EI24+EE25*EI25+EE26*EI26+EE27*EI27+EE28*EI28+EE29*EI29+EE30*EI30+EE31*EI31+EE32*EI32)/EI33</f>
        <v>50.758164191167339</v>
      </c>
      <c r="EF33" s="305">
        <f>(EF23*EI23+EF24*EI24+EF25*EI25+EF26*EI26+EF27*EI27+EF28*EI28+EF29*EI29+EF30*EI30+EF31*EI31+EF32*EI32)/EI33</f>
        <v>6.2881429816913688</v>
      </c>
      <c r="EG33" s="50">
        <f>SUM(EG23:EG32)</f>
        <v>7440</v>
      </c>
      <c r="EH33" s="53">
        <f>SUM(EH23:EH32)</f>
        <v>27696</v>
      </c>
      <c r="EI33" s="49">
        <f>SUM(EI23:EI32)</f>
        <v>592</v>
      </c>
      <c r="EJ33" s="259">
        <f>SUM(EJ23:EJ32)</f>
        <v>592</v>
      </c>
      <c r="EL33" s="74" t="s">
        <v>39</v>
      </c>
      <c r="EM33" s="45">
        <f>SUM(EM23:EM32)</f>
        <v>1985.2</v>
      </c>
      <c r="EN33" s="296">
        <f t="shared" ref="EN33:EV33" si="509">SUM(EN23:EN32)</f>
        <v>640</v>
      </c>
      <c r="EO33" s="45">
        <f>SUM(EO23:EO32)</f>
        <v>1345.2</v>
      </c>
      <c r="EP33" s="45">
        <f t="shared" si="509"/>
        <v>2689.3</v>
      </c>
      <c r="EQ33" s="46">
        <f>(EQ23*FC23+EQ24*FC24+EQ25*FC25+EQ26*FC26+EQ27*FC27+EQ28*FC28+EQ29*FC29+EQ30*FC30+EQ31*FC31+EQ32*FC32)/FC33</f>
        <v>41.570392937580436</v>
      </c>
      <c r="ER33" s="45">
        <f t="shared" si="509"/>
        <v>2045.5</v>
      </c>
      <c r="ES33" s="46">
        <f>(ES23*FC23+ES24*FC24+ES25*FC25+ES26*FC26+ES27*FC27+ES28*FC28+ES29*FC29+ES30*FC30+ES31*FC31+ES32*FC32)/FC33</f>
        <v>33.478875080437575</v>
      </c>
      <c r="ET33" s="46">
        <f>SUM(ET23:ET32)</f>
        <v>0</v>
      </c>
      <c r="EU33" s="50">
        <f>(EU23*FC23+EU24*FC24+EU25*FC25+EU26*FC26+EU27*FC27+EU28*FC28+EU29*FC29+EU30*FC30+EU31*FC31+EU32*FC32)/FC33</f>
        <v>0</v>
      </c>
      <c r="EV33" s="45">
        <f t="shared" si="509"/>
        <v>0</v>
      </c>
      <c r="EW33" s="46">
        <f>(EW23*FC23+EW24*FC24+EW25*FC25+EW26*FC26+EW27*FC27+EW28*FC28+EW29*FC29+EW30*FC30+EW31*FC31+EW32*FC32)/FC33</f>
        <v>22.536145015983728</v>
      </c>
      <c r="EX33" s="8">
        <f>(EX23*FC23+EX24*FC24+EX25*FC25+EX26*FC26+EX27*FC27+EX28*FC28+EX29*FC29+EX30*FC30+EX31*FC31+EX32*FC32)/FC33</f>
        <v>24.950731981981981</v>
      </c>
      <c r="EY33" s="8">
        <f>(EY23*FC23+EY24*FC24+EY25*FC25+EY26*FC26+EY27*FC27+EY28*FC28+EY29*FC29+EY30*FC30+EY31*FC31+EY32*FC32)/FC33</f>
        <v>41.597230340840248</v>
      </c>
      <c r="EZ33" s="305">
        <f>(EZ23*FC23+EZ24*FC24+EZ25*FC25+EZ26*FC26+EZ27*FC27+EZ28*FC28+EZ29*FC29+EZ30*FC30+EZ31*FC31+EZ32*FC32)/FC33</f>
        <v>7.0714687902187903</v>
      </c>
      <c r="FA33" s="50">
        <f>SUM(FA23:FA32)</f>
        <v>6720</v>
      </c>
      <c r="FB33" s="53">
        <f>SUM(FB23:FB32)</f>
        <v>28132</v>
      </c>
      <c r="FC33" s="49">
        <f>SUM(FC23:FC32)</f>
        <v>592</v>
      </c>
      <c r="FD33" s="259">
        <f>SUM(FD23:FD32)</f>
        <v>592</v>
      </c>
      <c r="FF33" s="74" t="s">
        <v>39</v>
      </c>
      <c r="FG33" s="45">
        <f>SUM(FG23:FG32)</f>
        <v>1912.5</v>
      </c>
      <c r="FH33" s="296">
        <f t="shared" ref="FH33:FP33" si="510">SUM(FH23:FH32)</f>
        <v>927</v>
      </c>
      <c r="FI33" s="45">
        <f>SUM(FI23:FI32)</f>
        <v>985.5</v>
      </c>
      <c r="FJ33" s="45">
        <f t="shared" si="510"/>
        <v>3295.5</v>
      </c>
      <c r="FK33" s="46">
        <f>(FK23*FW23+FK24*FW24+FK25*FW25+FK26*FW26+FK27*FW27+FK28*FW28+FK29*FW29+FK30*FW30+FK31*FW31+FK32*FW32)/FW33</f>
        <v>45.181042938099395</v>
      </c>
      <c r="FL33" s="45">
        <f t="shared" si="510"/>
        <v>2232</v>
      </c>
      <c r="FM33" s="46">
        <f>(FM23*FW23+FM24*FW24+FM25*FW25+FM26*FW26+FM27*FW27+FM28*FW28+FM29*FW29+FM30*FW30+FM31*FW31+FM32*FW32)/FW33</f>
        <v>33.108108108108105</v>
      </c>
      <c r="FN33" s="46">
        <f>SUM(FN23:FN32)</f>
        <v>0</v>
      </c>
      <c r="FO33" s="50">
        <f>(FO23*FW23+FO24*FW24+FO25*FW25+FO26*FW26+FO27*FW27+FO28*FW28+FO29*FW29+FO30*FW30+FO31*FW31+FO32*FW32)/FW33</f>
        <v>0</v>
      </c>
      <c r="FP33" s="45">
        <f t="shared" si="510"/>
        <v>0</v>
      </c>
      <c r="FQ33" s="46">
        <f>(FQ23*FW23+FQ24*FW24+FQ25*FW25+FQ26*FW26+FQ27*FW27+FQ28*FW28+FQ29*FW29+FQ30*FW30+FQ31*FW31+FQ32*FW32)/FW33</f>
        <v>21.710848953792503</v>
      </c>
      <c r="FR33" s="8">
        <f>(FR23*FW23+FR24*FW24+FR25*FW25+FR26*FW26+FR27*FW27+FR28*FW28+FR29*FW29+FR30*FW30+FR31*FW31+FR32*FW32)/FW33</f>
        <v>21.710848953792503</v>
      </c>
      <c r="FS33" s="8">
        <f>(FS23*FW23+FS24*FW24+FS25*FW25+FS26*FW26+FS27*FW27+FS28*FW28+FS29*FW29+FS30*FW30+FS31*FW31+FS32*FW32)/FW33</f>
        <v>47.881087418015909</v>
      </c>
      <c r="FT33" s="305">
        <f>(FT23*FW23+FT24*FW24+FT25*FW25+FT26*FW26+FT27*FW27+FT28*FW28+FT29*FW29+FT30*FW30+FT31*FW31+FT32*FW32)/FW33</f>
        <v>5.8367843650101721</v>
      </c>
      <c r="FU33" s="50">
        <f>SUM(FU23:FU32)</f>
        <v>7440</v>
      </c>
      <c r="FV33" s="53">
        <f>SUM(FV23:FV32)</f>
        <v>25708</v>
      </c>
      <c r="FW33" s="49">
        <f>SUM(FW23:FW32)</f>
        <v>592</v>
      </c>
      <c r="FX33" s="259">
        <f>SUM(FX23:FX32)</f>
        <v>592</v>
      </c>
      <c r="FZ33" s="74" t="s">
        <v>39</v>
      </c>
      <c r="GA33" s="45">
        <f>SUM(GA23:GA32)</f>
        <v>2123.5</v>
      </c>
      <c r="GB33" s="296">
        <f t="shared" ref="GB33:GJ33" si="511">SUM(GB23:GB32)</f>
        <v>1492</v>
      </c>
      <c r="GC33" s="45">
        <f>SUM(GC23:GC32)</f>
        <v>631.5</v>
      </c>
      <c r="GD33" s="45">
        <f t="shared" si="511"/>
        <v>2916.5</v>
      </c>
      <c r="GE33" s="160">
        <f>(GE23*GQ23+GE24*GQ24+GE25*GQ25+GE26*GQ26+GE27*GQ27+GE28*GQ28+GE29*GQ29+GE30*GQ30+GE31*GQ31+GE32*GQ32)/GQ33</f>
        <v>0.41982216591591592</v>
      </c>
      <c r="GF33" s="45">
        <f t="shared" si="511"/>
        <v>2160</v>
      </c>
      <c r="GG33" s="46">
        <f>(GG23*GQ23+GG24*GQ24+GG25*GQ25+GG26*GQ26+GG27*GQ27+GG28*GQ28+GG29*GQ29+GG30*GQ30+GG31*GQ31+GG32*GQ32)/GQ33</f>
        <v>33.108108108108105</v>
      </c>
      <c r="GH33" s="46">
        <f>SUM(GH23:GH32)</f>
        <v>0</v>
      </c>
      <c r="GI33" s="50">
        <f>(GI23*GQ23+GI24*GQ24+GI25*GQ25+GI26*GQ26+GI27*GQ27+GI28*GQ28+GI29*GQ29+GI30*GQ30+GI31*GQ31+GI32*GQ32)/GQ33</f>
        <v>0</v>
      </c>
      <c r="GJ33" s="45">
        <f t="shared" si="511"/>
        <v>0</v>
      </c>
      <c r="GK33" s="46">
        <f>(GK23*GQ23+GK24*GQ24+GK25*GQ25+GK26*GQ26+GK27*GQ27+GK28*GQ28+GK29*GQ29+GK30*GQ30+GK31*GQ31+GK32*GQ32)/GQ33</f>
        <v>24.106137387387385</v>
      </c>
      <c r="GL33" s="8">
        <f>(GL23*GQ23+GL24*GQ24+GL25*GQ25+GL26*GQ26+GL27*GQ27+GL28*GQ28+GL29*GQ29+GL30*GQ30+GL31*GQ31+GL32*GQ32)/GQ33</f>
        <v>24.9096753003003</v>
      </c>
      <c r="GM33" s="8">
        <f>(GM23*GQ23+GM24*GQ24+GM25*GQ25+GM26*GQ26+GM27*GQ27+GM28*GQ28+GM29*GQ29+GM30*GQ30+GM31*GQ31+GM32*GQ32)/GQ33</f>
        <v>42.161386065267614</v>
      </c>
      <c r="GN33" s="305">
        <f>(GN23*GQ23+GN24*GQ24+GN25*GQ25+GN26*GQ26+GN27*GQ27+GN28*GQ28+GN29*GQ29+GN30*GQ30+GN31*GQ31+GN32*GQ32)/GQ33</f>
        <v>11.442849099099098</v>
      </c>
      <c r="GO33" s="50">
        <f>SUM(GO23:GO32)</f>
        <v>7200</v>
      </c>
      <c r="GP33" s="53">
        <f>SUM(GP23:GP32)</f>
        <v>48774</v>
      </c>
      <c r="GQ33" s="49">
        <f>SUM(GQ23:GQ32)</f>
        <v>592</v>
      </c>
      <c r="GR33" s="259">
        <f>SUM(GR23:GR32)</f>
        <v>592</v>
      </c>
      <c r="GT33" s="74" t="s">
        <v>39</v>
      </c>
      <c r="GU33" s="45">
        <f>SUM(GU23:GU32)</f>
        <v>3763.3999999999996</v>
      </c>
      <c r="GV33" s="296">
        <f t="shared" ref="GV33:HD33" si="512">SUM(GV23:GV32)</f>
        <v>1544.4999999999998</v>
      </c>
      <c r="GW33" s="45">
        <f>SUM(GW23:GW32)</f>
        <v>2218.8999999999996</v>
      </c>
      <c r="GX33" s="45">
        <f t="shared" si="512"/>
        <v>1325.5</v>
      </c>
      <c r="GY33" s="46">
        <f>(GY23*HK23+GY24*HK24+GY25*HK25+GY26*HK26+GY27*HK27+GY28*HK28+GY29*HK29+GY30*HK30+GY31*HK31+GY32*HK32)/HK33</f>
        <v>22.817449505957569</v>
      </c>
      <c r="GZ33" s="45">
        <f t="shared" si="512"/>
        <v>2290.3000000000002</v>
      </c>
      <c r="HA33" s="46">
        <f>(HA23*HK23+HA24*HK24+HA25*HK25+HA26*HK26+HA27*HK27+HA28*HK28+HA29*HK29+HA30*HK30+HA31*HK31+HA32*HK32)/HK33</f>
        <v>33.769934248764891</v>
      </c>
      <c r="HB33" s="46">
        <f>SUM(HB23:HB32)</f>
        <v>60.800000000000004</v>
      </c>
      <c r="HC33" s="50">
        <f>(HC23*HK23+HC24*HK24+HC25*HK25+HC26*HK26+HC27*HK27+HC28*HK28+HC29*HK29+HC30*HK30+HC31*HK31+HC32*HK32)/HK33</f>
        <v>0.69020633536762577</v>
      </c>
      <c r="HD33" s="45">
        <f t="shared" si="512"/>
        <v>0</v>
      </c>
      <c r="HE33" s="46">
        <f>(HE23*HK23+HE24*HK24+HE25*HK25+HE26*HK26+HE27*HK27+HE28*HK28+HE29*HK29+HE30*HK30+HE31*HK31+HE32*HK32)/HK33</f>
        <v>42.722409909909906</v>
      </c>
      <c r="HF33" s="8">
        <f>(HF23*HK23+HF24*HK24+HF25*HK25+HF26*HK26+HF27*HK27+HF28*HK28+HF29*HK29+HF30*HK30+HF31*HK31+HF32*HK32)/HK33</f>
        <v>42.722409909909906</v>
      </c>
      <c r="HG33" s="8">
        <f>(HG23*HK23+HG24*HK24+HG25*HK25+HG26*HK26+HG27*HK27+HG28*HK28+HG29*HK29+HG30*HK30+HG31*HK31+HG32*HK32)/HK33</f>
        <v>28.313977662359456</v>
      </c>
      <c r="HH33" s="305">
        <f>(HH23*HK23+HH24*HK24+HH25*HK25+HH26*HK26+HH27*HK27+HH28*HK28+HH29*HK29+HH30*HK30+HH31*HK31+HH32*HK32)/HK33</f>
        <v>10.709550276082535</v>
      </c>
      <c r="HI33" s="50">
        <f>SUM(HI23:HI32)</f>
        <v>7440</v>
      </c>
      <c r="HJ33" s="169">
        <f>SUM(HJ23:HJ32)</f>
        <v>47170</v>
      </c>
      <c r="HK33" s="49">
        <f>SUM(HK23:HK32)</f>
        <v>592</v>
      </c>
      <c r="HL33" s="259">
        <f>SUM(HL23:HL32)</f>
        <v>592</v>
      </c>
      <c r="HN33" s="74" t="s">
        <v>39</v>
      </c>
      <c r="HO33" s="50">
        <f>SUM(HO23:HO32)</f>
        <v>4293.3</v>
      </c>
      <c r="HP33" s="310">
        <f t="shared" ref="HP33:HR33" si="513">SUM(HP23:HP32)</f>
        <v>2230.1</v>
      </c>
      <c r="HQ33" s="50">
        <f t="shared" si="513"/>
        <v>2063.1999999999998</v>
      </c>
      <c r="HR33" s="50">
        <f t="shared" si="513"/>
        <v>744</v>
      </c>
      <c r="HS33" s="46">
        <f>(HS23*IE23+HS24*IE24+HS25*IE25+HS26*IE26+HS27*IE27+HS28*IE28+HS29*IE29+HS30*IE30+HS31*IE31+HS32*IE32)/IE33</f>
        <v>16.497747747747745</v>
      </c>
      <c r="HT33" s="50">
        <f>SUM(HT23:HT32)</f>
        <v>2160</v>
      </c>
      <c r="HU33" s="50">
        <f>(HU23*IE23+HU24*IE24+HU25*IE25+HU26*IE26+HU27*IE27+HU28*IE28+HU29*IE29+HU30*IE30+HU31*IE31+HU32*IE32)/IE33</f>
        <v>33.108108108108105</v>
      </c>
      <c r="HV33" s="50">
        <f>SUM(HV23:HV32)</f>
        <v>2.7</v>
      </c>
      <c r="HW33" s="50">
        <f>(HW23*IE23+HW24*IE24+HW25*IE25+HW26*IE26+HW27*IE27+HW28*IE28+HW29*IE29+HW30*IE30+HW31*IE31+HW32*IE32)/IE33</f>
        <v>3.16722972972973E-2</v>
      </c>
      <c r="HX33" s="50">
        <f>SUM(HX23:HX32)</f>
        <v>0</v>
      </c>
      <c r="HY33" s="46">
        <f>(HY23*IE23+HY24*IE24+HY25*IE25+HY26*IE26+HY27*IE27+HY28*IE28+HY29*IE29+HY30*IE30+HY31*IE31+HY32*IE32)/IE33</f>
        <v>50.362471846846852</v>
      </c>
      <c r="HZ33" s="46">
        <f>(HZ23*IE23+HZ24*IE24+HZ25*IE25+HZ26*IE26+HZ27*IE27+HZ28*IE28+HZ29*IE29+HZ30*IE30+HZ31*IE31+HZ32*IE32)/IE33</f>
        <v>50.362471846846852</v>
      </c>
      <c r="IA33" s="46">
        <f>(IA23*IE23+IA24*IE24+IA25*IE25+IA26*IE26+IA27*IE27+IA28*IE28+IA29*IE29+IA30*IE30+IA31*IE31+IA32*IE32)/IE33</f>
        <v>16.841604279487093</v>
      </c>
      <c r="IB33" s="316">
        <f>(IB23*IE23+IB24*IE24+IB25*IE25+IB26*IE26+IB27*IE27+IB28*IE28+IB29*IE29+IB30*IE30+IB31*IE31+IB32*IE32)/IE33</f>
        <v>17.792558183183186</v>
      </c>
      <c r="IC33" s="50">
        <f>SUM(IC23:IC32)</f>
        <v>7200</v>
      </c>
      <c r="ID33" s="51">
        <f>SUM(ID23:ID32)</f>
        <v>75839</v>
      </c>
      <c r="IE33" s="49">
        <f>SUM(IE23:IE32)</f>
        <v>592</v>
      </c>
      <c r="IF33" s="259">
        <f>SUM(IF23:IF32)</f>
        <v>592</v>
      </c>
      <c r="IG33" s="29"/>
    </row>
    <row r="34" spans="1:241" ht="13.8" hidden="1" x14ac:dyDescent="0.3">
      <c r="A34" s="36" t="s">
        <v>40</v>
      </c>
      <c r="B34" s="71" t="s">
        <v>47</v>
      </c>
      <c r="C34" s="9">
        <v>744</v>
      </c>
      <c r="D34" s="287">
        <v>99.7</v>
      </c>
      <c r="E34" s="9">
        <v>644.29999999999995</v>
      </c>
      <c r="F34" s="9">
        <v>0</v>
      </c>
      <c r="G34" s="256">
        <f>(F34/$B$4)</f>
        <v>0</v>
      </c>
      <c r="H34" s="9">
        <v>0</v>
      </c>
      <c r="I34" s="256">
        <f>(H34/$B$4)</f>
        <v>0</v>
      </c>
      <c r="J34" s="7">
        <v>0</v>
      </c>
      <c r="K34" s="256">
        <f>(J34/$B$4)</f>
        <v>0</v>
      </c>
      <c r="L34" s="9">
        <v>0</v>
      </c>
      <c r="M34" s="256">
        <f>(C34/$B$4)</f>
        <v>1</v>
      </c>
      <c r="N34" s="256">
        <f>((C34-L34)/$B$4)</f>
        <v>1</v>
      </c>
      <c r="O34" s="258">
        <f t="shared" ref="O34:O36" si="514">IF((AND(D34=0,F34=0)),0,(F34+L34)/(D34+F34+L34))</f>
        <v>0</v>
      </c>
      <c r="P34" s="290">
        <f>(R34/($B$4*T34))</f>
        <v>0.10720686123911931</v>
      </c>
      <c r="Q34" s="7">
        <f>SUM(D34:F34,H34,J34)</f>
        <v>744</v>
      </c>
      <c r="R34" s="167">
        <v>1675</v>
      </c>
      <c r="S34" s="9">
        <v>21</v>
      </c>
      <c r="T34" s="257">
        <v>21</v>
      </c>
      <c r="U34" s="36" t="s">
        <v>40</v>
      </c>
      <c r="V34" s="71" t="s">
        <v>47</v>
      </c>
      <c r="W34" s="9">
        <v>744</v>
      </c>
      <c r="X34" s="287">
        <v>221.6</v>
      </c>
      <c r="Y34" s="9">
        <v>522.4</v>
      </c>
      <c r="Z34" s="9">
        <v>0</v>
      </c>
      <c r="AA34" s="256">
        <f>(Z34/$V$4)</f>
        <v>0</v>
      </c>
      <c r="AB34" s="9">
        <v>0</v>
      </c>
      <c r="AC34" s="256">
        <f>(AB34/$V$4)</f>
        <v>0</v>
      </c>
      <c r="AD34" s="7">
        <v>0</v>
      </c>
      <c r="AE34" s="256">
        <f>(AD34/$V$4)</f>
        <v>0</v>
      </c>
      <c r="AF34" s="9">
        <v>0</v>
      </c>
      <c r="AG34" s="256">
        <f t="shared" ref="AG34:AG36" si="515">W34/$V$4</f>
        <v>1</v>
      </c>
      <c r="AH34" s="256">
        <f t="shared" ref="AH34:AH36" si="516">(W34-AF34)/$V$4</f>
        <v>1</v>
      </c>
      <c r="AI34" s="258">
        <f t="shared" ref="AI34:AI36" si="517">IF((AND(X34=0,Z34=0)),0,(Z34+AF34)/(X34+Z34+AF34))</f>
        <v>0</v>
      </c>
      <c r="AJ34" s="290">
        <f t="shared" ref="AJ34:AJ36" si="518">AL34/($V$4*AN34)</f>
        <v>0.24545570916538659</v>
      </c>
      <c r="AK34" s="7">
        <f>SUM(X34:Z34,AB34,AD34)</f>
        <v>744</v>
      </c>
      <c r="AL34" s="167">
        <v>3835</v>
      </c>
      <c r="AM34" s="9">
        <v>21</v>
      </c>
      <c r="AN34" s="257">
        <v>21</v>
      </c>
      <c r="AO34" s="36" t="s">
        <v>40</v>
      </c>
      <c r="AP34" s="71" t="s">
        <v>47</v>
      </c>
      <c r="AQ34" s="9">
        <v>720</v>
      </c>
      <c r="AR34" s="287">
        <v>236.3</v>
      </c>
      <c r="AS34" s="9">
        <v>483.7</v>
      </c>
      <c r="AT34" s="9">
        <v>0</v>
      </c>
      <c r="AU34" s="256">
        <f t="shared" ref="AU34:AU36" si="519">(AT34/$AP$4)</f>
        <v>0</v>
      </c>
      <c r="AV34" s="9">
        <v>0</v>
      </c>
      <c r="AW34" s="256">
        <f t="shared" ref="AW34:AW36" si="520">(AV34/$AP$4)</f>
        <v>0</v>
      </c>
      <c r="AX34" s="9">
        <v>0</v>
      </c>
      <c r="AY34" s="256">
        <f t="shared" ref="AY34:AY36" si="521">(AX34/$AP$4)</f>
        <v>0</v>
      </c>
      <c r="AZ34" s="9">
        <v>0</v>
      </c>
      <c r="BA34" s="256">
        <f t="shared" ref="BA34:BA36" si="522">(AQ34/$AP$4)</f>
        <v>1</v>
      </c>
      <c r="BB34" s="256">
        <f t="shared" ref="BB34:BB36" si="523">((AQ34-AZ34)/$AP$4)</f>
        <v>1</v>
      </c>
      <c r="BC34" s="258">
        <f t="shared" ref="BC34:BC36" si="524">IF((AND(AR34=0,AT34=0)),0,(AT34+AZ34)/(AR34+AT34+AZ34))</f>
        <v>0</v>
      </c>
      <c r="BD34" s="290">
        <f t="shared" ref="BD34:BD36" si="525">(BF34/($AP$4*BH34))</f>
        <v>0.27850529100529098</v>
      </c>
      <c r="BE34" s="7">
        <f>SUM(AR34:AT34,AV34,AX34)</f>
        <v>720</v>
      </c>
      <c r="BF34" s="9">
        <v>4211</v>
      </c>
      <c r="BG34" s="9">
        <v>21</v>
      </c>
      <c r="BH34" s="257">
        <v>21</v>
      </c>
      <c r="BI34" s="36" t="s">
        <v>40</v>
      </c>
      <c r="BJ34" s="71" t="s">
        <v>47</v>
      </c>
      <c r="BK34" s="9">
        <v>744</v>
      </c>
      <c r="BL34" s="287">
        <v>248.8</v>
      </c>
      <c r="BM34" s="9">
        <v>495.2</v>
      </c>
      <c r="BN34" s="9">
        <v>0</v>
      </c>
      <c r="BO34" s="274">
        <f t="shared" ref="BO34:BO36" si="526">(BN34/$BJ$4)</f>
        <v>0</v>
      </c>
      <c r="BP34" s="9">
        <v>0</v>
      </c>
      <c r="BQ34" s="274">
        <f t="shared" ref="BQ34:BQ36" si="527">(BP34/$BJ$4)</f>
        <v>0</v>
      </c>
      <c r="BR34" s="9">
        <v>0</v>
      </c>
      <c r="BS34" s="274">
        <f t="shared" ref="BS34:BS35" si="528">(BR34/$BJ$4)</f>
        <v>0</v>
      </c>
      <c r="BT34" s="9">
        <v>0</v>
      </c>
      <c r="BU34" s="256">
        <f t="shared" ref="BU34:BU36" si="529">(BK34/$BJ$4)</f>
        <v>1</v>
      </c>
      <c r="BV34" s="256">
        <f t="shared" ref="BV34:BV36" si="530">((BK34-BT34)/$BJ$4)</f>
        <v>1</v>
      </c>
      <c r="BW34" s="258">
        <f t="shared" ref="BW34:BW36" si="531">IF((AND(BL34=0,BN34=0)),0,(BN34+BT34)/(BL34+BN34+BT34))</f>
        <v>0</v>
      </c>
      <c r="BX34" s="290">
        <f t="shared" ref="BX34:BX36" si="532">(BZ34/($BJ$4*CB34))</f>
        <v>0.28251408090117769</v>
      </c>
      <c r="BY34" s="7">
        <f>SUM(BL34:BN34,BP34,BR34)</f>
        <v>744</v>
      </c>
      <c r="BZ34" s="167">
        <v>4414</v>
      </c>
      <c r="CA34" s="9">
        <v>21</v>
      </c>
      <c r="CB34" s="257">
        <v>21</v>
      </c>
      <c r="CC34" s="36" t="s">
        <v>40</v>
      </c>
      <c r="CD34" s="71" t="s">
        <v>47</v>
      </c>
      <c r="CE34" s="9">
        <v>720</v>
      </c>
      <c r="CF34" s="287">
        <v>69.900000000000006</v>
      </c>
      <c r="CG34" s="9">
        <v>650.1</v>
      </c>
      <c r="CH34" s="9">
        <v>0</v>
      </c>
      <c r="CI34" s="274">
        <f t="shared" ref="CI34:CI36" si="533">(CH34/$CD$4)</f>
        <v>0</v>
      </c>
      <c r="CJ34" s="9">
        <v>0</v>
      </c>
      <c r="CK34" s="274">
        <f t="shared" ref="CK34:CK36" si="534">(CJ34/$CD$4)</f>
        <v>0</v>
      </c>
      <c r="CL34" s="9">
        <v>0</v>
      </c>
      <c r="CM34" s="274">
        <f t="shared" ref="CM34:CM36" si="535">(CL34/$CD$4)</f>
        <v>0</v>
      </c>
      <c r="CN34" s="9">
        <v>0</v>
      </c>
      <c r="CO34" s="274">
        <f t="shared" ref="CO34:CO36" si="536">(CE34/$CD$4)</f>
        <v>1</v>
      </c>
      <c r="CP34" s="274">
        <f t="shared" ref="CP34:CP36" si="537">((CE34-CN34)/$CD$4)</f>
        <v>1</v>
      </c>
      <c r="CQ34" s="275">
        <f t="shared" ref="CQ34:CQ36" si="538">IF((AND(CF34=0,CH34=0)),0,(CH34+CN34)/(CF34+CH34+CN34))</f>
        <v>0</v>
      </c>
      <c r="CR34" s="290">
        <f t="shared" ref="CR34:CR36" si="539">(CT34/($CD$4*CV34))</f>
        <v>8.0753968253968259E-2</v>
      </c>
      <c r="CS34" s="7">
        <f>SUM(CF34:CH34,CJ34,CL34)</f>
        <v>720</v>
      </c>
      <c r="CT34" s="167">
        <v>1221</v>
      </c>
      <c r="CU34" s="9">
        <v>21</v>
      </c>
      <c r="CV34" s="257">
        <v>21</v>
      </c>
      <c r="CW34" s="36" t="s">
        <v>40</v>
      </c>
      <c r="CX34" s="71" t="s">
        <v>47</v>
      </c>
      <c r="CY34" s="9">
        <v>734</v>
      </c>
      <c r="CZ34" s="287">
        <v>110.1</v>
      </c>
      <c r="DA34" s="9">
        <v>623.9</v>
      </c>
      <c r="DB34" s="9">
        <v>10</v>
      </c>
      <c r="DC34" s="274">
        <f>(DB34/$CX$4)</f>
        <v>1.3440860215053764E-2</v>
      </c>
      <c r="DD34" s="9">
        <v>0</v>
      </c>
      <c r="DE34" s="274">
        <f>(DD34/$CX$4)</f>
        <v>0</v>
      </c>
      <c r="DF34" s="7">
        <v>0</v>
      </c>
      <c r="DG34" s="274">
        <f>(DF34/$CX$4)</f>
        <v>0</v>
      </c>
      <c r="DH34" s="9">
        <v>0</v>
      </c>
      <c r="DI34" s="274">
        <f>(CY34/$V$4)</f>
        <v>0.98655913978494625</v>
      </c>
      <c r="DJ34" s="274">
        <f>((CY34-DH34)/$CX$4)</f>
        <v>0.98655913978494625</v>
      </c>
      <c r="DK34" s="275">
        <f>IF((AND(CZ34=0,DB34=0)),0,(DB34+DH34)/(CZ34+DB34+DH34))</f>
        <v>8.3263946711074108E-2</v>
      </c>
      <c r="DL34" s="290">
        <f t="shared" ref="DL34:DL36" si="540">(DN34/($CX$4*DP34))</f>
        <v>0.12154377880184332</v>
      </c>
      <c r="DM34" s="7">
        <f>SUM(CZ34:DB34,DD34,DF34)</f>
        <v>744</v>
      </c>
      <c r="DN34" s="166">
        <v>1899</v>
      </c>
      <c r="DO34" s="9">
        <v>21</v>
      </c>
      <c r="DP34" s="257">
        <v>21</v>
      </c>
      <c r="DQ34" s="36" t="s">
        <v>40</v>
      </c>
      <c r="DR34" s="71" t="s">
        <v>47</v>
      </c>
      <c r="DS34" s="9">
        <v>744</v>
      </c>
      <c r="DT34" s="287">
        <v>150.19999999999999</v>
      </c>
      <c r="DU34" s="9">
        <v>593.79999999999995</v>
      </c>
      <c r="DV34" s="9">
        <v>0</v>
      </c>
      <c r="DW34" s="7">
        <f t="shared" si="478"/>
        <v>0</v>
      </c>
      <c r="DX34" s="9">
        <v>0</v>
      </c>
      <c r="DY34" s="7">
        <f t="shared" si="479"/>
        <v>0</v>
      </c>
      <c r="DZ34" s="7">
        <v>0</v>
      </c>
      <c r="EA34" s="7">
        <f>(DZ34/$DR$4)*100</f>
        <v>0</v>
      </c>
      <c r="EB34" s="9">
        <v>0</v>
      </c>
      <c r="EC34" s="7">
        <f>(DS34/$V$4)*100</f>
        <v>100</v>
      </c>
      <c r="ED34" s="7">
        <f t="shared" ref="ED34:ED78" si="541">((DS34-EB34)/$DR$4)*100</f>
        <v>100</v>
      </c>
      <c r="EE34" s="38">
        <f t="shared" ref="EE34:EE78" si="542">IF((AND(DT34=0,DV34=0)),0,(DV34+EB34)/(DT34+DV34)*100)</f>
        <v>0</v>
      </c>
      <c r="EF34" s="298">
        <f>(EH34/($DR$4*EI34))*100</f>
        <v>16.372247823860729</v>
      </c>
      <c r="EG34" s="7">
        <f>SUM(DT34:DV34,DX34,DZ34)</f>
        <v>744</v>
      </c>
      <c r="EH34" s="167">
        <v>2558</v>
      </c>
      <c r="EI34" s="9">
        <v>21</v>
      </c>
      <c r="EJ34" s="257">
        <v>21</v>
      </c>
      <c r="EK34" s="36" t="s">
        <v>40</v>
      </c>
      <c r="EL34" s="71" t="s">
        <v>47</v>
      </c>
      <c r="EM34" s="9">
        <v>672</v>
      </c>
      <c r="EN34" s="287">
        <v>103.2</v>
      </c>
      <c r="EO34" s="9">
        <v>568.79999999999995</v>
      </c>
      <c r="EP34" s="9">
        <v>0</v>
      </c>
      <c r="EQ34" s="7">
        <f t="shared" si="482"/>
        <v>0</v>
      </c>
      <c r="ER34" s="9">
        <v>0</v>
      </c>
      <c r="ES34" s="7">
        <f t="shared" si="483"/>
        <v>0</v>
      </c>
      <c r="ET34" s="7">
        <v>0</v>
      </c>
      <c r="EU34" s="7">
        <f>(ET34/$EL$4)*100</f>
        <v>0</v>
      </c>
      <c r="EV34" s="9">
        <v>0</v>
      </c>
      <c r="EW34" s="7">
        <f>(EM34/$V$4)*100</f>
        <v>90.322580645161281</v>
      </c>
      <c r="EX34" s="7">
        <f t="shared" ref="EX34:EX78" si="543">((EM34-EV34)/$EL$4)*100</f>
        <v>100</v>
      </c>
      <c r="EY34" s="38">
        <f t="shared" ref="EY34:EY78" si="544">IF((AND(EN34=0,EP34=0)),0,(EP34+EV34)/(EN34+EP34)*100)</f>
        <v>0</v>
      </c>
      <c r="EZ34" s="298">
        <f t="shared" ref="EZ34:EZ36" si="545">(FB34/($EL$4*FC34))*100</f>
        <v>12.301587301587301</v>
      </c>
      <c r="FA34" s="7">
        <f>SUM(EN34:EP34,ER34,ET34)</f>
        <v>672</v>
      </c>
      <c r="FB34" s="167">
        <v>1736</v>
      </c>
      <c r="FC34" s="9">
        <v>21</v>
      </c>
      <c r="FD34" s="257">
        <v>21</v>
      </c>
      <c r="FE34" s="36" t="s">
        <v>40</v>
      </c>
      <c r="FF34" s="71" t="s">
        <v>47</v>
      </c>
      <c r="FG34" s="9">
        <v>744</v>
      </c>
      <c r="FH34" s="287">
        <v>237.5</v>
      </c>
      <c r="FI34" s="9">
        <v>506.5</v>
      </c>
      <c r="FJ34" s="9">
        <v>0</v>
      </c>
      <c r="FK34" s="7">
        <f t="shared" si="499"/>
        <v>0</v>
      </c>
      <c r="FL34" s="9">
        <v>0</v>
      </c>
      <c r="FM34" s="7">
        <f t="shared" si="500"/>
        <v>0</v>
      </c>
      <c r="FN34" s="7">
        <v>0</v>
      </c>
      <c r="FO34" s="7">
        <f t="shared" ref="FO34:FO36" si="546">(FN34/$FF$4)*100</f>
        <v>0</v>
      </c>
      <c r="FP34" s="9">
        <v>0</v>
      </c>
      <c r="FQ34" s="7">
        <f>(FG34/$V$4)*100</f>
        <v>100</v>
      </c>
      <c r="FR34" s="7">
        <f t="shared" ref="FR34:FR78" si="547">((FG34-FP34)/$FF$4)*100</f>
        <v>100</v>
      </c>
      <c r="FS34" s="38">
        <f t="shared" ref="FS34:FS78" si="548">IF((AND(FH34=0,FJ34=0)),0,(FJ34+FP34)/(FH34+FJ34)*100)</f>
        <v>0</v>
      </c>
      <c r="FT34" s="298">
        <f>(FV34/($FF$4*FW34))*100</f>
        <v>25.556835637480802</v>
      </c>
      <c r="FU34" s="7">
        <f>SUM(FH34:FJ34,FL34,FN34)</f>
        <v>744</v>
      </c>
      <c r="FV34" s="167">
        <v>3993</v>
      </c>
      <c r="FW34" s="9">
        <v>21</v>
      </c>
      <c r="FX34" s="257">
        <v>21</v>
      </c>
      <c r="FY34" s="36" t="s">
        <v>40</v>
      </c>
      <c r="FZ34" s="71" t="s">
        <v>47</v>
      </c>
      <c r="GA34" s="9">
        <v>600</v>
      </c>
      <c r="GB34" s="287">
        <v>193.3</v>
      </c>
      <c r="GC34" s="9">
        <v>406.7</v>
      </c>
      <c r="GD34" s="9">
        <v>120</v>
      </c>
      <c r="GE34" s="7">
        <f>(GD34/$FZ$4)</f>
        <v>0.16666666666666666</v>
      </c>
      <c r="GF34" s="9">
        <v>0</v>
      </c>
      <c r="GG34" s="9">
        <f t="shared" si="489"/>
        <v>0</v>
      </c>
      <c r="GH34" s="9">
        <v>0</v>
      </c>
      <c r="GI34" s="7">
        <f>(GH34/$FZ$4)*100</f>
        <v>0</v>
      </c>
      <c r="GJ34" s="9">
        <v>0</v>
      </c>
      <c r="GK34" s="7">
        <f>(GA34/$V$4)*100</f>
        <v>80.645161290322577</v>
      </c>
      <c r="GL34" s="7">
        <f t="shared" si="490"/>
        <v>83.333333333333343</v>
      </c>
      <c r="GM34" s="7">
        <f t="shared" si="491"/>
        <v>38.301947015639961</v>
      </c>
      <c r="GN34" s="298">
        <f>(GP34/($FZ$4*GQ34))*100</f>
        <v>20.87962962962963</v>
      </c>
      <c r="GO34" s="7">
        <f>SUM(GB34:GD34,GF34,GH34)</f>
        <v>720</v>
      </c>
      <c r="GP34" s="167">
        <v>3157</v>
      </c>
      <c r="GQ34" s="9">
        <v>21</v>
      </c>
      <c r="GR34" s="257">
        <v>21</v>
      </c>
      <c r="GS34" s="36" t="s">
        <v>40</v>
      </c>
      <c r="GT34" s="71" t="s">
        <v>47</v>
      </c>
      <c r="GU34" s="9">
        <v>0</v>
      </c>
      <c r="GV34" s="287">
        <v>0</v>
      </c>
      <c r="GW34" s="9">
        <v>0</v>
      </c>
      <c r="GX34" s="9">
        <v>744</v>
      </c>
      <c r="GY34" s="9">
        <f t="shared" si="407"/>
        <v>100</v>
      </c>
      <c r="GZ34" s="9">
        <v>0</v>
      </c>
      <c r="HA34" s="9">
        <f t="shared" si="407"/>
        <v>0</v>
      </c>
      <c r="HB34" s="9">
        <v>0</v>
      </c>
      <c r="HC34" s="7">
        <f>(HB34/$GT$4)*100</f>
        <v>0</v>
      </c>
      <c r="HD34" s="9">
        <v>0</v>
      </c>
      <c r="HE34" s="7">
        <f>(GU34/$GT$4)*100</f>
        <v>0</v>
      </c>
      <c r="HF34" s="9">
        <f t="shared" si="461"/>
        <v>0</v>
      </c>
      <c r="HG34" s="9">
        <f t="shared" si="462"/>
        <v>100</v>
      </c>
      <c r="HH34" s="298">
        <f t="shared" ref="HH34:HH36" si="549">(HJ34/($GT$4*HK34))*100</f>
        <v>0</v>
      </c>
      <c r="HI34" s="7">
        <f>SUM(GV34:GX34,GZ34,HB34)</f>
        <v>744</v>
      </c>
      <c r="HJ34" s="9">
        <v>0</v>
      </c>
      <c r="HK34" s="9">
        <v>21</v>
      </c>
      <c r="HL34" s="257">
        <v>21</v>
      </c>
      <c r="HM34" s="36" t="s">
        <v>40</v>
      </c>
      <c r="HN34" s="71" t="s">
        <v>47</v>
      </c>
      <c r="HO34" s="103">
        <v>0</v>
      </c>
      <c r="HP34" s="314">
        <v>0</v>
      </c>
      <c r="HQ34" s="103">
        <v>0</v>
      </c>
      <c r="HR34" s="103">
        <v>720</v>
      </c>
      <c r="HS34" s="7">
        <f>(HR34/$HN$4)*100</f>
        <v>100</v>
      </c>
      <c r="HT34" s="103">
        <v>0</v>
      </c>
      <c r="HU34" s="7">
        <f>(HT34/$HN$4)*100</f>
        <v>0</v>
      </c>
      <c r="HV34" s="103">
        <v>0</v>
      </c>
      <c r="HW34" s="7">
        <f>(HV34/$HN$4)*100</f>
        <v>0</v>
      </c>
      <c r="HX34" s="103">
        <v>0</v>
      </c>
      <c r="HY34" s="7">
        <f>(HO34/$HN$4)*100</f>
        <v>0</v>
      </c>
      <c r="HZ34" s="41">
        <f>((HO34-HX34)/$HN$4)*100</f>
        <v>0</v>
      </c>
      <c r="IA34" s="41">
        <f t="shared" ref="IA34:IA36" si="550">IF((AND(HP34=0,HR34=0)),0,(HR34+HX34)/(HP34+HR34)*100)</f>
        <v>100</v>
      </c>
      <c r="IB34" s="298">
        <f>(ID34/($HN$4*IE34))*100</f>
        <v>0</v>
      </c>
      <c r="IC34" s="7">
        <f>SUM(HP34:HR34,HT34,HV34)</f>
        <v>720</v>
      </c>
      <c r="ID34" s="104">
        <v>0</v>
      </c>
      <c r="IE34" s="9">
        <v>21</v>
      </c>
      <c r="IF34" s="257">
        <v>21</v>
      </c>
      <c r="IG34" s="29">
        <v>0</v>
      </c>
    </row>
    <row r="35" spans="1:241" ht="13.8" hidden="1" x14ac:dyDescent="0.3">
      <c r="A35" s="36" t="s">
        <v>41</v>
      </c>
      <c r="B35" s="71" t="s">
        <v>48</v>
      </c>
      <c r="C35" s="9">
        <v>704</v>
      </c>
      <c r="D35" s="287">
        <v>86.7</v>
      </c>
      <c r="E35" s="9">
        <v>617.29999999999995</v>
      </c>
      <c r="F35" s="9">
        <v>40</v>
      </c>
      <c r="G35" s="256">
        <f t="shared" ref="G35:G36" si="551">(F35/$B$4)</f>
        <v>5.3763440860215055E-2</v>
      </c>
      <c r="H35" s="9">
        <v>0</v>
      </c>
      <c r="I35" s="256">
        <f t="shared" ref="I35:I36" si="552">(H35/$B$4)</f>
        <v>0</v>
      </c>
      <c r="J35" s="7">
        <v>0</v>
      </c>
      <c r="K35" s="256">
        <f t="shared" ref="K35:K36" si="553">(J35/$B$4)</f>
        <v>0</v>
      </c>
      <c r="L35" s="9">
        <v>0</v>
      </c>
      <c r="M35" s="256">
        <f t="shared" ref="M35:M36" si="554">(C35/$B$4)</f>
        <v>0.94623655913978499</v>
      </c>
      <c r="N35" s="256">
        <f t="shared" ref="N35:N36" si="555">((C35-L35)/$B$4)</f>
        <v>0.94623655913978499</v>
      </c>
      <c r="O35" s="258">
        <f t="shared" si="514"/>
        <v>0.31570639305445936</v>
      </c>
      <c r="P35" s="290">
        <f t="shared" ref="P35:P36" si="556">(R35/($B$4*T35))</f>
        <v>9.9014336917562729E-2</v>
      </c>
      <c r="Q35" s="7">
        <f t="shared" ref="Q35:Q36" si="557">SUM(D35:F35,H35,J35)</f>
        <v>744</v>
      </c>
      <c r="R35" s="167">
        <v>1547</v>
      </c>
      <c r="S35" s="9">
        <v>21</v>
      </c>
      <c r="T35" s="257">
        <v>21</v>
      </c>
      <c r="U35" s="36" t="s">
        <v>41</v>
      </c>
      <c r="V35" s="71" t="s">
        <v>48</v>
      </c>
      <c r="W35" s="9">
        <v>744</v>
      </c>
      <c r="X35" s="287">
        <v>199.5</v>
      </c>
      <c r="Y35" s="9">
        <v>544.5</v>
      </c>
      <c r="Z35" s="9">
        <v>0</v>
      </c>
      <c r="AA35" s="256">
        <f t="shared" ref="AA35:AA36" si="558">(Z35/$V$4)</f>
        <v>0</v>
      </c>
      <c r="AB35" s="9">
        <v>0</v>
      </c>
      <c r="AC35" s="256">
        <f t="shared" ref="AC35:AC36" si="559">(AB35/$V$4)</f>
        <v>0</v>
      </c>
      <c r="AD35" s="7">
        <v>0</v>
      </c>
      <c r="AE35" s="256">
        <f t="shared" ref="AE35:AE36" si="560">(AD35/$V$4)</f>
        <v>0</v>
      </c>
      <c r="AF35" s="9">
        <v>0</v>
      </c>
      <c r="AG35" s="256">
        <f t="shared" si="515"/>
        <v>1</v>
      </c>
      <c r="AH35" s="256">
        <f t="shared" si="516"/>
        <v>1</v>
      </c>
      <c r="AI35" s="258">
        <f t="shared" si="517"/>
        <v>0</v>
      </c>
      <c r="AJ35" s="290">
        <f t="shared" si="518"/>
        <v>0.22875064004096263</v>
      </c>
      <c r="AK35" s="7">
        <f t="shared" ref="AK35:AK36" si="561">SUM(X35:Z35,AB35,AD35)</f>
        <v>744</v>
      </c>
      <c r="AL35" s="167">
        <v>3574</v>
      </c>
      <c r="AM35" s="9">
        <v>21</v>
      </c>
      <c r="AN35" s="257">
        <v>21</v>
      </c>
      <c r="AO35" s="36" t="s">
        <v>41</v>
      </c>
      <c r="AP35" s="71" t="s">
        <v>48</v>
      </c>
      <c r="AQ35" s="9">
        <v>720</v>
      </c>
      <c r="AR35" s="287">
        <v>236.8</v>
      </c>
      <c r="AS35" s="9">
        <v>483.2</v>
      </c>
      <c r="AT35" s="9">
        <v>0</v>
      </c>
      <c r="AU35" s="256">
        <f t="shared" si="519"/>
        <v>0</v>
      </c>
      <c r="AV35" s="9">
        <v>0</v>
      </c>
      <c r="AW35" s="256">
        <f t="shared" si="520"/>
        <v>0</v>
      </c>
      <c r="AX35" s="9">
        <v>0</v>
      </c>
      <c r="AY35" s="256">
        <f t="shared" si="521"/>
        <v>0</v>
      </c>
      <c r="AZ35" s="9">
        <v>0</v>
      </c>
      <c r="BA35" s="256">
        <f t="shared" si="522"/>
        <v>1</v>
      </c>
      <c r="BB35" s="256">
        <f t="shared" si="523"/>
        <v>1</v>
      </c>
      <c r="BC35" s="258">
        <f t="shared" si="524"/>
        <v>0</v>
      </c>
      <c r="BD35" s="290">
        <f t="shared" si="525"/>
        <v>0.2812169312169312</v>
      </c>
      <c r="BE35" s="7">
        <f t="shared" ref="BE35:BE36" si="562">SUM(AR35:AT35,AV35,AX35)</f>
        <v>720</v>
      </c>
      <c r="BF35" s="9">
        <v>4252</v>
      </c>
      <c r="BG35" s="9">
        <v>21</v>
      </c>
      <c r="BH35" s="257">
        <v>21</v>
      </c>
      <c r="BI35" s="36" t="s">
        <v>41</v>
      </c>
      <c r="BJ35" s="71" t="s">
        <v>48</v>
      </c>
      <c r="BK35" s="9">
        <v>744</v>
      </c>
      <c r="BL35" s="287">
        <v>235.1</v>
      </c>
      <c r="BM35" s="9">
        <v>508.9</v>
      </c>
      <c r="BN35" s="9">
        <v>0</v>
      </c>
      <c r="BO35" s="274">
        <f t="shared" si="526"/>
        <v>0</v>
      </c>
      <c r="BP35" s="9">
        <v>0</v>
      </c>
      <c r="BQ35" s="274">
        <f t="shared" si="527"/>
        <v>0</v>
      </c>
      <c r="BR35" s="9">
        <v>0</v>
      </c>
      <c r="BS35" s="274">
        <f t="shared" si="528"/>
        <v>0</v>
      </c>
      <c r="BT35" s="9">
        <v>0</v>
      </c>
      <c r="BU35" s="256">
        <f t="shared" si="529"/>
        <v>1</v>
      </c>
      <c r="BV35" s="256">
        <f t="shared" si="530"/>
        <v>1</v>
      </c>
      <c r="BW35" s="258">
        <f t="shared" si="531"/>
        <v>0</v>
      </c>
      <c r="BX35" s="290">
        <f t="shared" si="532"/>
        <v>0.26920122887864822</v>
      </c>
      <c r="BY35" s="7">
        <f t="shared" ref="BY35:BY36" si="563">SUM(BL35:BN35,BP35,BR35)</f>
        <v>744</v>
      </c>
      <c r="BZ35" s="167">
        <v>4206</v>
      </c>
      <c r="CA35" s="9">
        <v>21</v>
      </c>
      <c r="CB35" s="257">
        <v>21</v>
      </c>
      <c r="CC35" s="36" t="s">
        <v>41</v>
      </c>
      <c r="CD35" s="71" t="s">
        <v>48</v>
      </c>
      <c r="CE35" s="9">
        <v>720</v>
      </c>
      <c r="CF35" s="287">
        <v>69.7</v>
      </c>
      <c r="CG35" s="9">
        <v>650.29999999999995</v>
      </c>
      <c r="CH35" s="9">
        <v>0</v>
      </c>
      <c r="CI35" s="274">
        <f t="shared" si="533"/>
        <v>0</v>
      </c>
      <c r="CJ35" s="9">
        <v>0</v>
      </c>
      <c r="CK35" s="274">
        <f t="shared" si="534"/>
        <v>0</v>
      </c>
      <c r="CL35" s="9">
        <v>0</v>
      </c>
      <c r="CM35" s="274">
        <f t="shared" si="535"/>
        <v>0</v>
      </c>
      <c r="CN35" s="9">
        <v>0</v>
      </c>
      <c r="CO35" s="274">
        <f t="shared" si="536"/>
        <v>1</v>
      </c>
      <c r="CP35" s="274">
        <f t="shared" si="537"/>
        <v>1</v>
      </c>
      <c r="CQ35" s="275">
        <f t="shared" si="538"/>
        <v>0</v>
      </c>
      <c r="CR35" s="290">
        <f t="shared" si="539"/>
        <v>8.1283068783068776E-2</v>
      </c>
      <c r="CS35" s="7">
        <f t="shared" ref="CS35:CS36" si="564">SUM(CF35:CH35,CJ35,CL35)</f>
        <v>720</v>
      </c>
      <c r="CT35" s="167">
        <v>1229</v>
      </c>
      <c r="CU35" s="9">
        <v>21</v>
      </c>
      <c r="CV35" s="257">
        <v>21</v>
      </c>
      <c r="CW35" s="36" t="s">
        <v>41</v>
      </c>
      <c r="CX35" s="71" t="s">
        <v>48</v>
      </c>
      <c r="CY35" s="9">
        <v>744</v>
      </c>
      <c r="CZ35" s="287">
        <v>105.8</v>
      </c>
      <c r="DA35" s="9">
        <v>638.20000000000005</v>
      </c>
      <c r="DB35" s="9">
        <v>0</v>
      </c>
      <c r="DC35" s="274">
        <f t="shared" ref="DC35:DC36" si="565">(DB35/$CX$4)</f>
        <v>0</v>
      </c>
      <c r="DD35" s="9">
        <v>0</v>
      </c>
      <c r="DE35" s="274">
        <f t="shared" ref="DE35" si="566">(DD35/$CX$4)</f>
        <v>0</v>
      </c>
      <c r="DF35" s="7">
        <v>0</v>
      </c>
      <c r="DG35" s="274">
        <f t="shared" ref="DG35" si="567">(DF35/$CX$4)</f>
        <v>0</v>
      </c>
      <c r="DH35" s="9">
        <v>0</v>
      </c>
      <c r="DI35" s="274">
        <f t="shared" ref="DI35" si="568">(CY35/$V$4)</f>
        <v>1</v>
      </c>
      <c r="DJ35" s="274">
        <f t="shared" ref="DJ35" si="569">((CY35-DH35)/$CX$4)</f>
        <v>1</v>
      </c>
      <c r="DK35" s="275">
        <f t="shared" ref="DK35" si="570">IF((AND(CZ35=0,DB35=0)),0,(DB35+DH35)/(CZ35+DB35+DH35))</f>
        <v>0</v>
      </c>
      <c r="DL35" s="290">
        <f t="shared" si="540"/>
        <v>0.11981566820276497</v>
      </c>
      <c r="DM35" s="7">
        <f t="shared" ref="DM35:DM36" si="571">SUM(CZ35:DB35,DD35,DF35)</f>
        <v>744</v>
      </c>
      <c r="DN35" s="166">
        <v>1872</v>
      </c>
      <c r="DO35" s="9">
        <v>21</v>
      </c>
      <c r="DP35" s="257">
        <v>21</v>
      </c>
      <c r="DQ35" s="36" t="s">
        <v>41</v>
      </c>
      <c r="DR35" s="71" t="s">
        <v>48</v>
      </c>
      <c r="DS35" s="9">
        <v>732</v>
      </c>
      <c r="DT35" s="287">
        <v>137</v>
      </c>
      <c r="DU35" s="9">
        <v>595</v>
      </c>
      <c r="DV35" s="9">
        <v>12</v>
      </c>
      <c r="DW35" s="7">
        <f t="shared" si="478"/>
        <v>1.6129032258064515</v>
      </c>
      <c r="DX35" s="9">
        <v>0</v>
      </c>
      <c r="DY35" s="7">
        <f t="shared" si="479"/>
        <v>0</v>
      </c>
      <c r="DZ35" s="7">
        <v>0</v>
      </c>
      <c r="EA35" s="7">
        <f>(DZ35/$DR$4)*100</f>
        <v>0</v>
      </c>
      <c r="EB35" s="9">
        <v>0</v>
      </c>
      <c r="EC35" s="7">
        <f t="shared" ref="EC35:EC36" si="572">(DS35/$V$4)*100</f>
        <v>98.387096774193552</v>
      </c>
      <c r="ED35" s="7">
        <f t="shared" si="541"/>
        <v>98.387096774193552</v>
      </c>
      <c r="EE35" s="38">
        <f t="shared" si="542"/>
        <v>8.0536912751677843</v>
      </c>
      <c r="EF35" s="298">
        <f t="shared" ref="EF35" si="573">(EH35/($DR$4*EI35))*100</f>
        <v>16.199436763952892</v>
      </c>
      <c r="EG35" s="7">
        <f t="shared" ref="EG35:EG36" si="574">SUM(DT35:DV35,DX35,DZ35)</f>
        <v>744</v>
      </c>
      <c r="EH35" s="167">
        <v>2531</v>
      </c>
      <c r="EI35" s="9">
        <v>21</v>
      </c>
      <c r="EJ35" s="257">
        <v>21</v>
      </c>
      <c r="EK35" s="36" t="s">
        <v>41</v>
      </c>
      <c r="EL35" s="71" t="s">
        <v>48</v>
      </c>
      <c r="EM35" s="9">
        <v>672</v>
      </c>
      <c r="EN35" s="287">
        <v>116.3</v>
      </c>
      <c r="EO35" s="9">
        <v>555.70000000000005</v>
      </c>
      <c r="EP35" s="9">
        <v>0</v>
      </c>
      <c r="EQ35" s="7">
        <f t="shared" si="482"/>
        <v>0</v>
      </c>
      <c r="ER35" s="9">
        <v>0</v>
      </c>
      <c r="ES35" s="7">
        <f t="shared" si="483"/>
        <v>0</v>
      </c>
      <c r="ET35" s="7">
        <v>0</v>
      </c>
      <c r="EU35" s="7">
        <f>(ET35/$EL$4)*100</f>
        <v>0</v>
      </c>
      <c r="EV35" s="9">
        <v>0</v>
      </c>
      <c r="EW35" s="7">
        <f t="shared" ref="EW35:EW36" si="575">(EM35/$V$4)*100</f>
        <v>90.322580645161281</v>
      </c>
      <c r="EX35" s="7">
        <f t="shared" si="543"/>
        <v>100</v>
      </c>
      <c r="EY35" s="38">
        <f t="shared" si="544"/>
        <v>0</v>
      </c>
      <c r="EZ35" s="298">
        <f t="shared" si="545"/>
        <v>15.143140589569162</v>
      </c>
      <c r="FA35" s="7">
        <f t="shared" ref="FA35:FA36" si="576">SUM(EN35:EP35,ER35,ET35)</f>
        <v>672</v>
      </c>
      <c r="FB35" s="167">
        <v>2137</v>
      </c>
      <c r="FC35" s="9">
        <v>21</v>
      </c>
      <c r="FD35" s="257">
        <v>21</v>
      </c>
      <c r="FE35" s="36" t="s">
        <v>41</v>
      </c>
      <c r="FF35" s="71" t="s">
        <v>48</v>
      </c>
      <c r="FG35" s="9">
        <v>744</v>
      </c>
      <c r="FH35" s="287">
        <v>286.10000000000002</v>
      </c>
      <c r="FI35" s="9">
        <v>457.9</v>
      </c>
      <c r="FJ35" s="9">
        <v>0</v>
      </c>
      <c r="FK35" s="7">
        <f t="shared" si="499"/>
        <v>0</v>
      </c>
      <c r="FL35" s="9">
        <v>0</v>
      </c>
      <c r="FM35" s="7">
        <f t="shared" si="500"/>
        <v>0</v>
      </c>
      <c r="FN35" s="7">
        <v>0</v>
      </c>
      <c r="FO35" s="7">
        <f t="shared" si="546"/>
        <v>0</v>
      </c>
      <c r="FP35" s="9">
        <v>0</v>
      </c>
      <c r="FQ35" s="7">
        <f t="shared" ref="FQ35:FQ36" si="577">(FG35/$V$4)*100</f>
        <v>100</v>
      </c>
      <c r="FR35" s="7">
        <f t="shared" si="547"/>
        <v>100</v>
      </c>
      <c r="FS35" s="38">
        <f t="shared" si="548"/>
        <v>0</v>
      </c>
      <c r="FT35" s="298">
        <f t="shared" ref="FT35" si="578">(FV35/($FF$4*FW35))*100</f>
        <v>35.170250896057347</v>
      </c>
      <c r="FU35" s="7">
        <f t="shared" ref="FU35:FU36" si="579">SUM(FH35:FJ35,FL35,FN35)</f>
        <v>744</v>
      </c>
      <c r="FV35" s="167">
        <v>5495</v>
      </c>
      <c r="FW35" s="9">
        <v>21</v>
      </c>
      <c r="FX35" s="257">
        <v>21</v>
      </c>
      <c r="FY35" s="36" t="s">
        <v>41</v>
      </c>
      <c r="FZ35" s="71" t="s">
        <v>48</v>
      </c>
      <c r="GA35" s="9">
        <v>720</v>
      </c>
      <c r="GB35" s="287">
        <v>405</v>
      </c>
      <c r="GC35" s="9">
        <v>315</v>
      </c>
      <c r="GD35" s="9">
        <v>0</v>
      </c>
      <c r="GE35" s="9">
        <f>(GD35/$FZ$4)</f>
        <v>0</v>
      </c>
      <c r="GF35" s="9">
        <v>0</v>
      </c>
      <c r="GG35" s="9">
        <f t="shared" si="489"/>
        <v>0</v>
      </c>
      <c r="GH35" s="9">
        <v>0</v>
      </c>
      <c r="GI35" s="7">
        <f t="shared" ref="GI35" si="580">(GH35/$FZ$4)*100</f>
        <v>0</v>
      </c>
      <c r="GJ35" s="9">
        <v>0</v>
      </c>
      <c r="GK35" s="7">
        <f t="shared" ref="GK35:GK36" si="581">(GA35/$V$4)*100</f>
        <v>96.774193548387103</v>
      </c>
      <c r="GL35" s="9">
        <f t="shared" si="490"/>
        <v>100</v>
      </c>
      <c r="GM35" s="9">
        <f t="shared" si="491"/>
        <v>0</v>
      </c>
      <c r="GN35" s="298">
        <f>(GP35/($FZ$4*GQ35))*100</f>
        <v>51.547619047619044</v>
      </c>
      <c r="GO35" s="7">
        <f t="shared" ref="GO35:GO36" si="582">SUM(GB35:GD35,GF35,GH35)</f>
        <v>720</v>
      </c>
      <c r="GP35" s="167">
        <v>7794</v>
      </c>
      <c r="GQ35" s="9">
        <v>21</v>
      </c>
      <c r="GR35" s="257">
        <v>21</v>
      </c>
      <c r="GS35" s="36" t="s">
        <v>41</v>
      </c>
      <c r="GT35" s="71" t="s">
        <v>48</v>
      </c>
      <c r="GU35" s="9">
        <v>744</v>
      </c>
      <c r="GV35" s="287">
        <v>168.8</v>
      </c>
      <c r="GW35" s="9">
        <v>575.20000000000005</v>
      </c>
      <c r="GX35" s="9">
        <v>0</v>
      </c>
      <c r="GY35" s="9">
        <f t="shared" si="407"/>
        <v>0</v>
      </c>
      <c r="GZ35" s="9">
        <v>0</v>
      </c>
      <c r="HA35" s="9">
        <f t="shared" si="407"/>
        <v>0</v>
      </c>
      <c r="HB35" s="9">
        <v>0</v>
      </c>
      <c r="HC35" s="7">
        <f>(HB35/$GT$4)*100</f>
        <v>0</v>
      </c>
      <c r="HD35" s="9">
        <v>0</v>
      </c>
      <c r="HE35" s="7">
        <f t="shared" ref="HE35:HE36" si="583">(GU35/$GT$4)*100</f>
        <v>100</v>
      </c>
      <c r="HF35" s="9">
        <f t="shared" si="461"/>
        <v>100</v>
      </c>
      <c r="HG35" s="9">
        <f t="shared" si="462"/>
        <v>0</v>
      </c>
      <c r="HH35" s="298">
        <f t="shared" si="549"/>
        <v>20.602918586789553</v>
      </c>
      <c r="HI35" s="7">
        <f t="shared" ref="HI35:HI36" si="584">SUM(GV35:GX35,GZ35,HB35)</f>
        <v>744</v>
      </c>
      <c r="HJ35" s="167">
        <v>3219</v>
      </c>
      <c r="HK35" s="9">
        <v>21</v>
      </c>
      <c r="HL35" s="257">
        <v>21</v>
      </c>
      <c r="HM35" s="36" t="s">
        <v>41</v>
      </c>
      <c r="HN35" s="71" t="s">
        <v>48</v>
      </c>
      <c r="HO35" s="103">
        <v>720</v>
      </c>
      <c r="HP35" s="314">
        <v>197.09999999999991</v>
      </c>
      <c r="HQ35" s="103">
        <v>522.90000000000009</v>
      </c>
      <c r="HR35" s="103">
        <v>0</v>
      </c>
      <c r="HS35" s="7">
        <f t="shared" ref="HS35" si="585">(HR35/$HN$4)*100</f>
        <v>0</v>
      </c>
      <c r="HT35" s="103">
        <v>0</v>
      </c>
      <c r="HU35" s="7">
        <f t="shared" ref="HU35" si="586">(HT35/$HN$4)*100</f>
        <v>0</v>
      </c>
      <c r="HV35" s="103">
        <v>0</v>
      </c>
      <c r="HW35" s="7">
        <f t="shared" ref="HW35" si="587">(HV35/$HN$4)*100</f>
        <v>0</v>
      </c>
      <c r="HX35" s="103">
        <v>0</v>
      </c>
      <c r="HY35" s="7">
        <f>(HO35/$HN$4)*100</f>
        <v>100</v>
      </c>
      <c r="HZ35" s="41">
        <f>((HO35-HX35)/$HN$4)*100</f>
        <v>100</v>
      </c>
      <c r="IA35" s="7">
        <f t="shared" si="550"/>
        <v>0</v>
      </c>
      <c r="IB35" s="298">
        <f>(ID35/($HN$4*IE35))*100</f>
        <v>23.538359788359788</v>
      </c>
      <c r="IC35" s="7">
        <f t="shared" ref="IC35:IC36" si="588">SUM(HP35:HR35,HT35,HV35)</f>
        <v>720</v>
      </c>
      <c r="ID35" s="104">
        <v>3559</v>
      </c>
      <c r="IE35" s="9">
        <v>21</v>
      </c>
      <c r="IF35" s="257">
        <v>21</v>
      </c>
      <c r="IG35" s="29">
        <v>21</v>
      </c>
    </row>
    <row r="36" spans="1:241" ht="13.8" hidden="1" x14ac:dyDescent="0.3">
      <c r="B36" s="71" t="s">
        <v>52</v>
      </c>
      <c r="C36" s="9">
        <v>744</v>
      </c>
      <c r="D36" s="287">
        <v>92.4</v>
      </c>
      <c r="E36" s="9">
        <v>651.6</v>
      </c>
      <c r="F36" s="9">
        <v>0</v>
      </c>
      <c r="G36" s="256">
        <f t="shared" si="551"/>
        <v>0</v>
      </c>
      <c r="H36" s="9">
        <v>0</v>
      </c>
      <c r="I36" s="256">
        <f t="shared" si="552"/>
        <v>0</v>
      </c>
      <c r="J36" s="7">
        <v>0</v>
      </c>
      <c r="K36" s="256">
        <f t="shared" si="553"/>
        <v>0</v>
      </c>
      <c r="L36" s="9">
        <v>0</v>
      </c>
      <c r="M36" s="256">
        <f t="shared" si="554"/>
        <v>1</v>
      </c>
      <c r="N36" s="256">
        <f t="shared" si="555"/>
        <v>1</v>
      </c>
      <c r="O36" s="258">
        <f t="shared" si="514"/>
        <v>0</v>
      </c>
      <c r="P36" s="290">
        <f t="shared" si="556"/>
        <v>0.1057347670250896</v>
      </c>
      <c r="Q36" s="7">
        <f t="shared" si="557"/>
        <v>744</v>
      </c>
      <c r="R36" s="167">
        <v>1652</v>
      </c>
      <c r="S36" s="9">
        <v>21</v>
      </c>
      <c r="T36" s="257">
        <v>21</v>
      </c>
      <c r="V36" s="71" t="s">
        <v>52</v>
      </c>
      <c r="W36" s="9">
        <v>744</v>
      </c>
      <c r="X36" s="287">
        <v>145.1</v>
      </c>
      <c r="Y36" s="9">
        <v>598.9</v>
      </c>
      <c r="Z36" s="9">
        <v>0</v>
      </c>
      <c r="AA36" s="256">
        <f t="shared" si="558"/>
        <v>0</v>
      </c>
      <c r="AB36" s="9">
        <v>0</v>
      </c>
      <c r="AC36" s="256">
        <f t="shared" si="559"/>
        <v>0</v>
      </c>
      <c r="AD36" s="7">
        <v>0</v>
      </c>
      <c r="AE36" s="256">
        <f t="shared" si="560"/>
        <v>0</v>
      </c>
      <c r="AF36" s="9">
        <v>0</v>
      </c>
      <c r="AG36" s="256">
        <f t="shared" si="515"/>
        <v>1</v>
      </c>
      <c r="AH36" s="256">
        <f t="shared" si="516"/>
        <v>1</v>
      </c>
      <c r="AI36" s="258">
        <f t="shared" si="517"/>
        <v>0</v>
      </c>
      <c r="AJ36" s="290">
        <f t="shared" si="518"/>
        <v>0.22791858678955454</v>
      </c>
      <c r="AK36" s="7">
        <f t="shared" si="561"/>
        <v>744</v>
      </c>
      <c r="AL36" s="167">
        <v>3561</v>
      </c>
      <c r="AM36" s="9">
        <v>21</v>
      </c>
      <c r="AN36" s="257">
        <v>21</v>
      </c>
      <c r="AP36" s="71" t="s">
        <v>52</v>
      </c>
      <c r="AQ36" s="9">
        <v>720</v>
      </c>
      <c r="AR36" s="287">
        <v>373.1</v>
      </c>
      <c r="AS36" s="9">
        <v>346.9</v>
      </c>
      <c r="AT36" s="9">
        <v>0</v>
      </c>
      <c r="AU36" s="256">
        <f t="shared" si="519"/>
        <v>0</v>
      </c>
      <c r="AV36" s="9">
        <v>0</v>
      </c>
      <c r="AW36" s="256">
        <f t="shared" si="520"/>
        <v>0</v>
      </c>
      <c r="AX36" s="9">
        <v>0</v>
      </c>
      <c r="AY36" s="256">
        <f t="shared" si="521"/>
        <v>0</v>
      </c>
      <c r="AZ36" s="9">
        <v>0</v>
      </c>
      <c r="BA36" s="256">
        <f t="shared" si="522"/>
        <v>1</v>
      </c>
      <c r="BB36" s="256">
        <f t="shared" si="523"/>
        <v>1</v>
      </c>
      <c r="BC36" s="258">
        <f t="shared" si="524"/>
        <v>0</v>
      </c>
      <c r="BD36" s="290">
        <f t="shared" si="525"/>
        <v>0.27407407407407408</v>
      </c>
      <c r="BE36" s="7">
        <f t="shared" si="562"/>
        <v>720</v>
      </c>
      <c r="BF36" s="9">
        <v>4144</v>
      </c>
      <c r="BG36" s="9">
        <v>21</v>
      </c>
      <c r="BH36" s="257">
        <v>21</v>
      </c>
      <c r="BJ36" s="71" t="s">
        <v>52</v>
      </c>
      <c r="BK36" s="9">
        <v>744</v>
      </c>
      <c r="BL36" s="287">
        <v>250.3</v>
      </c>
      <c r="BM36" s="9">
        <v>493.7</v>
      </c>
      <c r="BN36" s="9">
        <v>0</v>
      </c>
      <c r="BO36" s="274">
        <f t="shared" si="526"/>
        <v>0</v>
      </c>
      <c r="BP36" s="9">
        <v>0</v>
      </c>
      <c r="BQ36" s="274">
        <f t="shared" si="527"/>
        <v>0</v>
      </c>
      <c r="BR36" s="9">
        <v>0</v>
      </c>
      <c r="BS36" s="274">
        <f>(BR36/$BJ$4)</f>
        <v>0</v>
      </c>
      <c r="BT36" s="9">
        <v>0</v>
      </c>
      <c r="BU36" s="256">
        <f t="shared" si="529"/>
        <v>1</v>
      </c>
      <c r="BV36" s="256">
        <f t="shared" si="530"/>
        <v>1</v>
      </c>
      <c r="BW36" s="258">
        <f t="shared" si="531"/>
        <v>0</v>
      </c>
      <c r="BX36" s="290">
        <f t="shared" si="532"/>
        <v>0.28686635944700462</v>
      </c>
      <c r="BY36" s="7">
        <f t="shared" si="563"/>
        <v>744</v>
      </c>
      <c r="BZ36" s="167">
        <v>4482</v>
      </c>
      <c r="CA36" s="9">
        <v>21</v>
      </c>
      <c r="CB36" s="257">
        <v>21</v>
      </c>
      <c r="CD36" s="71" t="s">
        <v>52</v>
      </c>
      <c r="CE36" s="9">
        <v>699</v>
      </c>
      <c r="CF36" s="287">
        <v>69</v>
      </c>
      <c r="CG36" s="9">
        <v>630</v>
      </c>
      <c r="CH36" s="9">
        <v>21</v>
      </c>
      <c r="CI36" s="274">
        <f t="shared" si="533"/>
        <v>2.9166666666666667E-2</v>
      </c>
      <c r="CJ36" s="9">
        <v>0</v>
      </c>
      <c r="CK36" s="274">
        <f t="shared" si="534"/>
        <v>0</v>
      </c>
      <c r="CL36" s="9">
        <v>0</v>
      </c>
      <c r="CM36" s="274">
        <f t="shared" si="535"/>
        <v>0</v>
      </c>
      <c r="CN36" s="9">
        <v>0</v>
      </c>
      <c r="CO36" s="274">
        <f t="shared" si="536"/>
        <v>0.97083333333333333</v>
      </c>
      <c r="CP36" s="274">
        <f t="shared" si="537"/>
        <v>0.97083333333333333</v>
      </c>
      <c r="CQ36" s="275">
        <f t="shared" si="538"/>
        <v>0.23333333333333334</v>
      </c>
      <c r="CR36" s="290">
        <f t="shared" si="539"/>
        <v>8.0753968253968259E-2</v>
      </c>
      <c r="CS36" s="7">
        <f t="shared" si="564"/>
        <v>720</v>
      </c>
      <c r="CT36" s="167">
        <v>1221</v>
      </c>
      <c r="CU36" s="9">
        <v>21</v>
      </c>
      <c r="CV36" s="257">
        <v>21</v>
      </c>
      <c r="CX36" s="71" t="s">
        <v>52</v>
      </c>
      <c r="CY36" s="9">
        <v>723</v>
      </c>
      <c r="CZ36" s="287">
        <v>106.7</v>
      </c>
      <c r="DA36" s="9">
        <v>616.29999999999995</v>
      </c>
      <c r="DB36" s="9">
        <v>21</v>
      </c>
      <c r="DC36" s="274">
        <f t="shared" si="565"/>
        <v>2.8225806451612902E-2</v>
      </c>
      <c r="DD36" s="9">
        <v>0</v>
      </c>
      <c r="DE36" s="274">
        <f>(DD36/$CX$4)</f>
        <v>0</v>
      </c>
      <c r="DF36" s="7">
        <v>0</v>
      </c>
      <c r="DG36" s="274">
        <f>(DF36/$CX$4)</f>
        <v>0</v>
      </c>
      <c r="DH36" s="9">
        <v>0</v>
      </c>
      <c r="DI36" s="274">
        <f>(CY36/$V$4)</f>
        <v>0.97177419354838712</v>
      </c>
      <c r="DJ36" s="274">
        <f>((CY36-DH36)/$CX$4)</f>
        <v>0.97177419354838712</v>
      </c>
      <c r="DK36" s="275">
        <f>IF((AND(CZ36=0,DB36=0)),0,(DB36+DH36)/(CZ36+DB36+DH36))</f>
        <v>0.1644479248238058</v>
      </c>
      <c r="DL36" s="290">
        <f t="shared" si="540"/>
        <v>0.1246799795186892</v>
      </c>
      <c r="DM36" s="7">
        <f t="shared" si="571"/>
        <v>744</v>
      </c>
      <c r="DN36" s="166">
        <v>1948</v>
      </c>
      <c r="DO36" s="9">
        <v>21</v>
      </c>
      <c r="DP36" s="257">
        <v>21</v>
      </c>
      <c r="DR36" s="71" t="s">
        <v>52</v>
      </c>
      <c r="DS36" s="9">
        <v>504</v>
      </c>
      <c r="DT36" s="287">
        <v>97.4</v>
      </c>
      <c r="DU36" s="9">
        <v>406.6</v>
      </c>
      <c r="DV36" s="9">
        <v>240</v>
      </c>
      <c r="DW36" s="7">
        <f t="shared" si="478"/>
        <v>32.258064516129032</v>
      </c>
      <c r="DX36" s="9">
        <v>0</v>
      </c>
      <c r="DY36" s="7">
        <f t="shared" si="479"/>
        <v>0</v>
      </c>
      <c r="DZ36" s="7">
        <v>0</v>
      </c>
      <c r="EA36" s="7">
        <f>(DZ36/$DR$4)*100</f>
        <v>0</v>
      </c>
      <c r="EB36" s="9">
        <v>0</v>
      </c>
      <c r="EC36" s="7">
        <f t="shared" si="572"/>
        <v>67.741935483870961</v>
      </c>
      <c r="ED36" s="7">
        <f t="shared" si="541"/>
        <v>67.741935483870961</v>
      </c>
      <c r="EE36" s="38">
        <f t="shared" si="542"/>
        <v>71.132187314759932</v>
      </c>
      <c r="EF36" s="298">
        <f>(EH36/($DR$4*EI36))*100</f>
        <v>11.437532002048131</v>
      </c>
      <c r="EG36" s="7">
        <f t="shared" si="574"/>
        <v>744</v>
      </c>
      <c r="EH36" s="167">
        <v>1787</v>
      </c>
      <c r="EI36" s="9">
        <v>21</v>
      </c>
      <c r="EJ36" s="257">
        <v>21</v>
      </c>
      <c r="EL36" s="71" t="s">
        <v>52</v>
      </c>
      <c r="EM36" s="9">
        <v>0</v>
      </c>
      <c r="EN36" s="287">
        <v>0</v>
      </c>
      <c r="EO36" s="9">
        <v>0</v>
      </c>
      <c r="EP36" s="9">
        <v>672</v>
      </c>
      <c r="EQ36" s="7">
        <f t="shared" si="482"/>
        <v>100</v>
      </c>
      <c r="ER36" s="9">
        <v>0</v>
      </c>
      <c r="ES36" s="7">
        <f t="shared" si="483"/>
        <v>0</v>
      </c>
      <c r="ET36" s="7">
        <v>0</v>
      </c>
      <c r="EU36" s="7">
        <f>(ET36/$EL$4)*100</f>
        <v>0</v>
      </c>
      <c r="EV36" s="9">
        <v>0</v>
      </c>
      <c r="EW36" s="7">
        <f t="shared" si="575"/>
        <v>0</v>
      </c>
      <c r="EX36" s="7">
        <f t="shared" si="543"/>
        <v>0</v>
      </c>
      <c r="EY36" s="38">
        <f t="shared" si="544"/>
        <v>100</v>
      </c>
      <c r="EZ36" s="298">
        <f t="shared" si="545"/>
        <v>0</v>
      </c>
      <c r="FA36" s="7">
        <f t="shared" si="576"/>
        <v>672</v>
      </c>
      <c r="FB36" s="9">
        <v>0</v>
      </c>
      <c r="FC36" s="9">
        <v>21</v>
      </c>
      <c r="FD36" s="257">
        <v>21</v>
      </c>
      <c r="FF36" s="71" t="s">
        <v>52</v>
      </c>
      <c r="FG36" s="9">
        <v>3.7</v>
      </c>
      <c r="FH36" s="287">
        <v>2.7</v>
      </c>
      <c r="FI36" s="9">
        <v>1</v>
      </c>
      <c r="FJ36" s="9">
        <v>740.3</v>
      </c>
      <c r="FK36" s="7">
        <f t="shared" si="499"/>
        <v>99.502688172043008</v>
      </c>
      <c r="FL36" s="9">
        <v>0</v>
      </c>
      <c r="FM36" s="7">
        <f t="shared" si="500"/>
        <v>0</v>
      </c>
      <c r="FN36" s="7">
        <v>0</v>
      </c>
      <c r="FO36" s="7">
        <f t="shared" si="546"/>
        <v>0</v>
      </c>
      <c r="FP36" s="9">
        <v>0</v>
      </c>
      <c r="FQ36" s="7">
        <f t="shared" si="577"/>
        <v>0.49731182795698925</v>
      </c>
      <c r="FR36" s="7">
        <f t="shared" si="547"/>
        <v>0.49731182795698925</v>
      </c>
      <c r="FS36" s="38">
        <f t="shared" si="548"/>
        <v>99.636608344549117</v>
      </c>
      <c r="FT36" s="298">
        <f>(FV36/($FF$4*FW36))*100</f>
        <v>0.2240143369175627</v>
      </c>
      <c r="FU36" s="7">
        <f t="shared" si="579"/>
        <v>744</v>
      </c>
      <c r="FV36" s="9">
        <v>35</v>
      </c>
      <c r="FW36" s="9">
        <v>21</v>
      </c>
      <c r="FX36" s="257">
        <v>21</v>
      </c>
      <c r="FZ36" s="71" t="s">
        <v>52</v>
      </c>
      <c r="GA36" s="9">
        <v>0</v>
      </c>
      <c r="GB36" s="287">
        <v>0</v>
      </c>
      <c r="GC36" s="9">
        <v>0</v>
      </c>
      <c r="GD36" s="9">
        <v>720</v>
      </c>
      <c r="GE36" s="9">
        <f>(GD36/$FZ$4)</f>
        <v>1</v>
      </c>
      <c r="GF36" s="9">
        <v>0</v>
      </c>
      <c r="GG36" s="9">
        <f t="shared" si="489"/>
        <v>0</v>
      </c>
      <c r="GH36" s="9">
        <v>0</v>
      </c>
      <c r="GI36" s="7">
        <f>(GH36/$FZ$4)*100</f>
        <v>0</v>
      </c>
      <c r="GJ36" s="9">
        <v>0</v>
      </c>
      <c r="GK36" s="7">
        <f t="shared" si="581"/>
        <v>0</v>
      </c>
      <c r="GL36" s="9">
        <f t="shared" si="490"/>
        <v>0</v>
      </c>
      <c r="GM36" s="7">
        <f t="shared" si="491"/>
        <v>100</v>
      </c>
      <c r="GN36" s="298">
        <f>(GP36/($FZ$4*GQ36))*100</f>
        <v>0</v>
      </c>
      <c r="GO36" s="7">
        <f t="shared" si="582"/>
        <v>720</v>
      </c>
      <c r="GP36" s="9">
        <v>0</v>
      </c>
      <c r="GQ36" s="9">
        <v>21</v>
      </c>
      <c r="GR36" s="257">
        <v>21</v>
      </c>
      <c r="GT36" s="71" t="s">
        <v>52</v>
      </c>
      <c r="GU36" s="9">
        <v>0</v>
      </c>
      <c r="GV36" s="287">
        <v>0</v>
      </c>
      <c r="GW36" s="9">
        <v>0</v>
      </c>
      <c r="GX36" s="9">
        <v>744</v>
      </c>
      <c r="GY36" s="9">
        <f t="shared" si="407"/>
        <v>100</v>
      </c>
      <c r="GZ36" s="9">
        <v>0</v>
      </c>
      <c r="HA36" s="9">
        <f t="shared" si="407"/>
        <v>0</v>
      </c>
      <c r="HB36" s="9">
        <v>0</v>
      </c>
      <c r="HC36" s="7">
        <f t="shared" ref="HC36" si="589">(HB36/$GT$4)*100</f>
        <v>0</v>
      </c>
      <c r="HD36" s="9">
        <v>0</v>
      </c>
      <c r="HE36" s="7">
        <f t="shared" si="583"/>
        <v>0</v>
      </c>
      <c r="HF36" s="9">
        <f t="shared" si="461"/>
        <v>0</v>
      </c>
      <c r="HG36" s="9">
        <f t="shared" si="462"/>
        <v>100</v>
      </c>
      <c r="HH36" s="298">
        <f t="shared" si="549"/>
        <v>0</v>
      </c>
      <c r="HI36" s="7">
        <f t="shared" si="584"/>
        <v>744</v>
      </c>
      <c r="HJ36" s="9">
        <v>0</v>
      </c>
      <c r="HK36" s="9">
        <v>21</v>
      </c>
      <c r="HL36" s="257">
        <v>21</v>
      </c>
      <c r="HN36" s="71" t="s">
        <v>52</v>
      </c>
      <c r="HO36" s="103">
        <v>0</v>
      </c>
      <c r="HP36" s="314">
        <v>0</v>
      </c>
      <c r="HQ36" s="103">
        <v>0</v>
      </c>
      <c r="HR36" s="103">
        <v>720</v>
      </c>
      <c r="HS36" s="7">
        <f>(HR36/$HN$4)*100</f>
        <v>100</v>
      </c>
      <c r="HT36" s="103">
        <v>0</v>
      </c>
      <c r="HU36" s="7">
        <f>(HT36/$HN$4)*100</f>
        <v>0</v>
      </c>
      <c r="HV36" s="103">
        <v>0</v>
      </c>
      <c r="HW36" s="7">
        <f>(HV36/$HN$4)*100</f>
        <v>0</v>
      </c>
      <c r="HX36" s="103">
        <v>0</v>
      </c>
      <c r="HY36" s="7">
        <f>(HO36/$HN$4)*100</f>
        <v>0</v>
      </c>
      <c r="HZ36" s="41">
        <f>((HO36-HX36)/$HN$4)*100</f>
        <v>0</v>
      </c>
      <c r="IA36" s="41">
        <f t="shared" si="550"/>
        <v>100</v>
      </c>
      <c r="IB36" s="298">
        <f>(ID36/($HN$4*IE36))*100</f>
        <v>0</v>
      </c>
      <c r="IC36" s="7">
        <f t="shared" si="588"/>
        <v>720</v>
      </c>
      <c r="ID36" s="104">
        <v>0</v>
      </c>
      <c r="IE36" s="9">
        <v>21</v>
      </c>
      <c r="IF36" s="257">
        <v>21</v>
      </c>
      <c r="IG36" s="29">
        <v>0</v>
      </c>
    </row>
    <row r="37" spans="1:241" ht="13.8" hidden="1" x14ac:dyDescent="0.3">
      <c r="B37" s="44" t="s">
        <v>39</v>
      </c>
      <c r="C37" s="45">
        <f>SUM(C34:C36)</f>
        <v>2192</v>
      </c>
      <c r="D37" s="296">
        <f t="shared" ref="D37:L37" si="590">SUM(D34:D36)</f>
        <v>278.8</v>
      </c>
      <c r="E37" s="45">
        <f t="shared" si="590"/>
        <v>1913.1999999999998</v>
      </c>
      <c r="F37" s="45">
        <f t="shared" si="590"/>
        <v>40</v>
      </c>
      <c r="G37" s="266">
        <f>(G34*T34+G35*T35+G36*T36)/T37</f>
        <v>1.7921146953405021E-2</v>
      </c>
      <c r="H37" s="45">
        <f t="shared" si="590"/>
        <v>0</v>
      </c>
      <c r="I37" s="266">
        <f>(I34*T34+I35*T35+I36*T36)/T37</f>
        <v>0</v>
      </c>
      <c r="J37" s="45">
        <f t="shared" si="590"/>
        <v>0</v>
      </c>
      <c r="K37" s="268">
        <f>(K34*T34+K35*T35+K36*T36)/T37</f>
        <v>0</v>
      </c>
      <c r="L37" s="45">
        <f t="shared" si="590"/>
        <v>0</v>
      </c>
      <c r="M37" s="266">
        <f>(M34*T34+M35*T35+M36*T36)/T37</f>
        <v>0.98207885304659504</v>
      </c>
      <c r="N37" s="270">
        <f>(N34*T34+N35*T35+N36*T36)/T37</f>
        <v>0.98207885304659504</v>
      </c>
      <c r="O37" s="270">
        <f>(O34*T34+O35*T35+O36*T36)/T37</f>
        <v>0.10523546435148645</v>
      </c>
      <c r="P37" s="291">
        <f>(P34*T34+P35*T35+P36*T36)/T37</f>
        <v>0.1039853217272572</v>
      </c>
      <c r="Q37" s="50">
        <f>SUM(Q34:Q36)</f>
        <v>2232</v>
      </c>
      <c r="R37" s="181">
        <f>SUM(R34:R36)</f>
        <v>4874</v>
      </c>
      <c r="S37" s="45">
        <f>SUM(S34:S36)</f>
        <v>63</v>
      </c>
      <c r="T37" s="261">
        <f>SUM(T34:T36)</f>
        <v>63</v>
      </c>
      <c r="V37" s="52" t="s">
        <v>39</v>
      </c>
      <c r="W37" s="49">
        <f>SUM(W34:W36)</f>
        <v>2232</v>
      </c>
      <c r="X37" s="297">
        <f t="shared" ref="X37:AF37" si="591">SUM(X34:X36)</f>
        <v>566.20000000000005</v>
      </c>
      <c r="Y37" s="49">
        <f>SUM(Y34:Y36)</f>
        <v>1665.8000000000002</v>
      </c>
      <c r="Z37" s="49">
        <f t="shared" si="591"/>
        <v>0</v>
      </c>
      <c r="AA37" s="268">
        <f>(AA34*AN34+AA35*AN35+AA36*AN36)/AN37</f>
        <v>0</v>
      </c>
      <c r="AB37" s="49">
        <f t="shared" si="591"/>
        <v>0</v>
      </c>
      <c r="AC37" s="268">
        <f>(AC34*AN34+AC35*AN35+AC36*AN36)/AN37</f>
        <v>0</v>
      </c>
      <c r="AD37" s="50">
        <f>SUM(AD34:AD36)</f>
        <v>0</v>
      </c>
      <c r="AE37" s="268">
        <f>(AE34*AN34+AE35*AN35+AE36*AN36)/AN37</f>
        <v>0</v>
      </c>
      <c r="AF37" s="49">
        <f t="shared" si="591"/>
        <v>0</v>
      </c>
      <c r="AG37" s="266">
        <f>(AG34*AN34+AG35*AN35+AG36*AN36)/AN37</f>
        <v>1</v>
      </c>
      <c r="AH37" s="270">
        <f>(AH34*AN34+AH35*AN35+AH36*AN36)/AN37</f>
        <v>1</v>
      </c>
      <c r="AI37" s="270">
        <f>(AI34*AN34+AI35*AN35+AI36*AN36)/AN37</f>
        <v>0</v>
      </c>
      <c r="AJ37" s="291">
        <f>(AJ34*AN34+AJ35*AN35+AJ36*AN36)/AN37</f>
        <v>0.23404164533196789</v>
      </c>
      <c r="AK37" s="50">
        <f>SUM(AK34:AK36)</f>
        <v>2232</v>
      </c>
      <c r="AL37" s="169">
        <f>SUM(AL34:AL36)</f>
        <v>10970</v>
      </c>
      <c r="AM37" s="49">
        <f>SUM(AM34:AM36)</f>
        <v>63</v>
      </c>
      <c r="AN37" s="261">
        <f>SUM(AN34:AN36)</f>
        <v>63</v>
      </c>
      <c r="AP37" s="52" t="s">
        <v>39</v>
      </c>
      <c r="AQ37" s="45">
        <f>SUM(AQ34:AQ36)</f>
        <v>2160</v>
      </c>
      <c r="AR37" s="296">
        <f t="shared" ref="AR37:AZ37" si="592">SUM(AR34:AR36)</f>
        <v>846.2</v>
      </c>
      <c r="AS37" s="45">
        <f>SUM(AS34:AS36)</f>
        <v>1313.8</v>
      </c>
      <c r="AT37" s="45">
        <f t="shared" si="592"/>
        <v>0</v>
      </c>
      <c r="AU37" s="266">
        <f>(AU34*BH34+AU35*BH35+AU36*BH36)/BH37</f>
        <v>0</v>
      </c>
      <c r="AV37" s="45">
        <f t="shared" si="592"/>
        <v>0</v>
      </c>
      <c r="AW37" s="266">
        <f>(AW34*BH34+AW35*BH35+AW36*BH36)/BH37</f>
        <v>0</v>
      </c>
      <c r="AX37" s="46">
        <f>SUM(AX34:AX36)</f>
        <v>0</v>
      </c>
      <c r="AY37" s="268">
        <f>(AY34*BH34+AY35*BH35+AY36*BH36)/BH37</f>
        <v>0</v>
      </c>
      <c r="AZ37" s="45">
        <f t="shared" si="592"/>
        <v>0</v>
      </c>
      <c r="BA37" s="266">
        <f>(BA34*BH34+BA35*BH35+BA36*BH36)/BH37</f>
        <v>1</v>
      </c>
      <c r="BB37" s="270">
        <f>(BB34*BH34+BB35*BH35+BB36*BH36)/BH37</f>
        <v>1</v>
      </c>
      <c r="BC37" s="270">
        <f>(BC34*BH34+BC35*BH35+BC36*BH36)/BH37</f>
        <v>0</v>
      </c>
      <c r="BD37" s="291">
        <f>(BD34*BH34+BD35*BH35+BD36*BH36)/BH37</f>
        <v>0.27793209876543212</v>
      </c>
      <c r="BE37" s="50">
        <f>SUM(BE34:BE36)</f>
        <v>2160</v>
      </c>
      <c r="BF37" s="53">
        <f>SUM(BF34:BF36)</f>
        <v>12607</v>
      </c>
      <c r="BG37" s="49">
        <f>SUM(BG34:BG36)</f>
        <v>63</v>
      </c>
      <c r="BH37" s="261">
        <f>SUM(BH34:BH36)</f>
        <v>63</v>
      </c>
      <c r="BJ37" s="52" t="s">
        <v>39</v>
      </c>
      <c r="BK37" s="45">
        <f>SUM(BK34:BK36)</f>
        <v>2232</v>
      </c>
      <c r="BL37" s="296">
        <f t="shared" ref="BL37:BT37" si="593">SUM(BL34:BL36)</f>
        <v>734.2</v>
      </c>
      <c r="BM37" s="45">
        <f>SUM(BM34:BM36)</f>
        <v>1497.8</v>
      </c>
      <c r="BN37" s="45">
        <f t="shared" si="593"/>
        <v>0</v>
      </c>
      <c r="BO37" s="267">
        <f>(BO34*CB34+BO35*CB35+BO36*CB36)/CB37</f>
        <v>0</v>
      </c>
      <c r="BP37" s="45">
        <f t="shared" si="593"/>
        <v>0</v>
      </c>
      <c r="BQ37" s="267">
        <f>(BQ34*CB34+BQ35*CB35+BQ36*CB36)/CB37</f>
        <v>0</v>
      </c>
      <c r="BR37" s="46">
        <f>SUM(BR34:BR36)</f>
        <v>0</v>
      </c>
      <c r="BS37" s="265">
        <f>(BS34*CB34+BS35*CB35+BS36*CB36)/CB37</f>
        <v>0</v>
      </c>
      <c r="BT37" s="45">
        <f t="shared" si="593"/>
        <v>0</v>
      </c>
      <c r="BU37" s="266">
        <f>(BU34*CB34+BU35*CB35+BU36*CB36)/CB37</f>
        <v>1</v>
      </c>
      <c r="BV37" s="270">
        <f>(BV34*CB34+BV35*CB35+BV36*CB36)/CB37</f>
        <v>1</v>
      </c>
      <c r="BW37" s="270">
        <f>(BW34*CB34+BW35*CB35+BW36*CB36)/CB37</f>
        <v>0</v>
      </c>
      <c r="BX37" s="291">
        <f>(BX34*CB34+BX35*CB35+BX36*CB36)/CB37</f>
        <v>0.27952722307561018</v>
      </c>
      <c r="BY37" s="50">
        <f>SUM(BY34:BY36)</f>
        <v>2232</v>
      </c>
      <c r="BZ37" s="169">
        <f>SUM(BZ34:BZ36)</f>
        <v>13102</v>
      </c>
      <c r="CA37" s="49">
        <f>SUM(CA34:CA36)</f>
        <v>63</v>
      </c>
      <c r="CB37" s="261">
        <f>SUM(CB34:CB36)</f>
        <v>63</v>
      </c>
      <c r="CD37" s="52" t="s">
        <v>39</v>
      </c>
      <c r="CE37" s="45">
        <f>SUM(CE34:CE36)</f>
        <v>2139</v>
      </c>
      <c r="CF37" s="296">
        <f t="shared" ref="CF37:CN37" si="594">SUM(CF34:CF36)</f>
        <v>208.60000000000002</v>
      </c>
      <c r="CG37" s="45">
        <f>SUM(CG34:CG36)</f>
        <v>1930.4</v>
      </c>
      <c r="CH37" s="45">
        <f t="shared" si="594"/>
        <v>21</v>
      </c>
      <c r="CI37" s="267">
        <f>(CI34*CV34+CI35*CV35+CI36*CV36)/CV37</f>
        <v>9.7222222222222224E-3</v>
      </c>
      <c r="CJ37" s="45">
        <f t="shared" si="594"/>
        <v>0</v>
      </c>
      <c r="CK37" s="267">
        <f>(CK34*CV34+CK35*CV35+CK36*CV36)/CV37</f>
        <v>0</v>
      </c>
      <c r="CL37" s="46">
        <f>SUM(CL34:CL36)</f>
        <v>0</v>
      </c>
      <c r="CM37" s="267">
        <f>(CM34*CV34+CM35*CV35+CM36*CV36)/CV37</f>
        <v>0</v>
      </c>
      <c r="CN37" s="45">
        <f t="shared" si="594"/>
        <v>0</v>
      </c>
      <c r="CO37" s="266">
        <f>(CO34*CV34+CO35*CV35+CO36*CV36)/CV37</f>
        <v>0.99027777777777781</v>
      </c>
      <c r="CP37" s="270">
        <f>(CP34*CV34+CP35*CV35+CP36*CV36)/CV37</f>
        <v>0.99027777777777781</v>
      </c>
      <c r="CQ37" s="270">
        <f>(CQ34*CV34+CQ35*CV35+CQ36*CV36)/CV37</f>
        <v>7.7777777777777779E-2</v>
      </c>
      <c r="CR37" s="291">
        <f>(CR34*CV34+CR35*CV35+CR36*CV36)/CV37</f>
        <v>8.0930335097001774E-2</v>
      </c>
      <c r="CS37" s="50">
        <f>SUM(CS34:CS36)</f>
        <v>2160</v>
      </c>
      <c r="CT37" s="169">
        <f>SUM(CT34:CT36)</f>
        <v>3671</v>
      </c>
      <c r="CU37" s="49">
        <f>SUM(CU34:CU36)</f>
        <v>63</v>
      </c>
      <c r="CV37" s="261">
        <f>SUM(CV34:CV36)</f>
        <v>63</v>
      </c>
      <c r="CX37" s="52" t="s">
        <v>39</v>
      </c>
      <c r="CY37" s="45">
        <f>SUM(CY34:CY36)</f>
        <v>2201</v>
      </c>
      <c r="CZ37" s="296">
        <f t="shared" ref="CZ37:DH37" si="595">SUM(CZ34:CZ36)</f>
        <v>322.59999999999997</v>
      </c>
      <c r="DA37" s="45">
        <f>SUM(DA34:DA36)</f>
        <v>1878.3999999999999</v>
      </c>
      <c r="DB37" s="45">
        <f t="shared" si="595"/>
        <v>31</v>
      </c>
      <c r="DC37" s="267">
        <f>(DC34*DP34+DC35*DP35+DC36*DP36)/DP37</f>
        <v>1.3888888888888888E-2</v>
      </c>
      <c r="DD37" s="45">
        <f t="shared" si="595"/>
        <v>0</v>
      </c>
      <c r="DE37" s="267">
        <f>(DE34*DP34+DE35*DP35+DE36*DP36)/DP37</f>
        <v>0</v>
      </c>
      <c r="DF37" s="46">
        <f>SUM(DF34:DF36)</f>
        <v>0</v>
      </c>
      <c r="DG37" s="265">
        <f>(DG34*DP34+DG35*DP35+DG36*DP36)/DP37</f>
        <v>0</v>
      </c>
      <c r="DH37" s="45">
        <f t="shared" si="595"/>
        <v>0</v>
      </c>
      <c r="DI37" s="266">
        <f>(DI34*DP34+DI35*DP35+DI36*DP36)/DP37</f>
        <v>0.98611111111111116</v>
      </c>
      <c r="DJ37" s="270">
        <f>(DJ34*DP34+DJ35*DP35+DJ36*DP36)/DP37</f>
        <v>0.98611111111111116</v>
      </c>
      <c r="DK37" s="270">
        <f>(DK34*DP34+DK35*DP35+DK36*DP36)/DP37</f>
        <v>8.2570623844959973E-2</v>
      </c>
      <c r="DL37" s="291">
        <f>(DL34*DP34+DL35*DP35+DL36*DP36)/DP37</f>
        <v>0.12201314217443249</v>
      </c>
      <c r="DM37" s="50">
        <f>SUM(DM34:DM36)</f>
        <v>2232</v>
      </c>
      <c r="DN37" s="168">
        <f>SUM(DN34:DN36)</f>
        <v>5719</v>
      </c>
      <c r="DO37" s="49">
        <f>SUM(DO34:DO36)</f>
        <v>63</v>
      </c>
      <c r="DP37" s="261">
        <f>SUM(DP34:DP36)</f>
        <v>63</v>
      </c>
      <c r="DR37" s="52" t="s">
        <v>39</v>
      </c>
      <c r="DS37" s="45">
        <f>SUM(DS34:DS36)</f>
        <v>1980</v>
      </c>
      <c r="DT37" s="296">
        <f t="shared" ref="DT37:EB37" si="596">SUM(DT34:DT36)</f>
        <v>384.6</v>
      </c>
      <c r="DU37" s="45">
        <f>SUM(DU34:DU36)</f>
        <v>1595.4</v>
      </c>
      <c r="DV37" s="45">
        <f t="shared" si="596"/>
        <v>252</v>
      </c>
      <c r="DW37" s="46">
        <f>(DW34*EI34+DW35*EI35+DW36*EI36)/EI37</f>
        <v>11.29032258064516</v>
      </c>
      <c r="DX37" s="45">
        <f t="shared" si="596"/>
        <v>0</v>
      </c>
      <c r="DY37" s="46">
        <f>(DY35*EI35+DY36*EI36)/EI37</f>
        <v>0</v>
      </c>
      <c r="DZ37" s="46">
        <f>SUM(DZ34:DZ36)</f>
        <v>0</v>
      </c>
      <c r="EA37" s="50">
        <f>(EA34*EI34+EA35*EI35+EA36*EI36)/EI37</f>
        <v>0</v>
      </c>
      <c r="EB37" s="45">
        <f t="shared" si="596"/>
        <v>0</v>
      </c>
      <c r="EC37" s="46">
        <f>(EC34*EI34+EC35*EI35+EC36*EI36)/EI37</f>
        <v>88.709677419354833</v>
      </c>
      <c r="ED37" s="8">
        <f>(ED34*EI34+ED35*EI35+ED36*EI36)/EI37</f>
        <v>88.709677419354833</v>
      </c>
      <c r="EE37" s="8">
        <f>(EE34*EI34+EE35*EI35+EE36*EI36)/EI37</f>
        <v>26.395292863309241</v>
      </c>
      <c r="EF37" s="305">
        <f>(EF34*EI34+EF35*EI35+EF36*EI36)/EI37</f>
        <v>14.669738863287252</v>
      </c>
      <c r="EG37" s="50">
        <f>SUM(EG34:EG36)</f>
        <v>2232</v>
      </c>
      <c r="EH37" s="169">
        <f>SUM(EH34:EH36)</f>
        <v>6876</v>
      </c>
      <c r="EI37" s="49">
        <f>SUM(EI34:EI36)</f>
        <v>63</v>
      </c>
      <c r="EJ37" s="261">
        <f>SUM(EJ34:EJ36)</f>
        <v>63</v>
      </c>
      <c r="EL37" s="44" t="s">
        <v>39</v>
      </c>
      <c r="EM37" s="45">
        <f>SUM(EM34:EM36)</f>
        <v>1344</v>
      </c>
      <c r="EN37" s="296">
        <f t="shared" ref="EN37:EV37" si="597">SUM(EN34:EN36)</f>
        <v>219.5</v>
      </c>
      <c r="EO37" s="45">
        <f>SUM(EO34:EO36)</f>
        <v>1124.5</v>
      </c>
      <c r="EP37" s="45">
        <f t="shared" si="597"/>
        <v>672</v>
      </c>
      <c r="EQ37" s="46">
        <f>(EQ34*FC34+EQ35*FC35+EQ36*FC36)/FC37</f>
        <v>33.333333333333336</v>
      </c>
      <c r="ER37" s="45">
        <f t="shared" si="597"/>
        <v>0</v>
      </c>
      <c r="ES37" s="46">
        <f>(ES35*FC35+ES36*FC36)/FC37</f>
        <v>0</v>
      </c>
      <c r="ET37" s="46">
        <f>SUM(ET34:ET36)</f>
        <v>0</v>
      </c>
      <c r="EU37" s="50">
        <f>(EU34*FC34+EU35*FC35+EU36*FC36)/FC37</f>
        <v>0</v>
      </c>
      <c r="EV37" s="45">
        <f t="shared" si="597"/>
        <v>0</v>
      </c>
      <c r="EW37" s="46">
        <f>(EW34*FC34+EW35*FC35+EW36*FC36)/FC37</f>
        <v>60.215053763440849</v>
      </c>
      <c r="EX37" s="8">
        <f>(EX34*FC34+EX35*FC35+EX36*FC36)/FC37</f>
        <v>66.666666666666671</v>
      </c>
      <c r="EY37" s="8">
        <f>(EY34*FC34+EY35*FC35+EY36*FC36)/FC37</f>
        <v>33.333333333333336</v>
      </c>
      <c r="EZ37" s="305">
        <f>(EZ34*FC34+EZ35*FC35+EZ36*FC36)/FC37</f>
        <v>9.1482426303854893</v>
      </c>
      <c r="FA37" s="50">
        <f>SUM(FA34:FA36)</f>
        <v>2016</v>
      </c>
      <c r="FB37" s="53">
        <f>SUM(FB34:FB36)</f>
        <v>3873</v>
      </c>
      <c r="FC37" s="49">
        <f>SUM(FC34:FC36)</f>
        <v>63</v>
      </c>
      <c r="FD37" s="261">
        <f>SUM(FD34:FD36)</f>
        <v>63</v>
      </c>
      <c r="FF37" s="44" t="s">
        <v>39</v>
      </c>
      <c r="FG37" s="45">
        <f>SUM(FG34:FG36)</f>
        <v>1491.7</v>
      </c>
      <c r="FH37" s="296">
        <f t="shared" ref="FH37:FP37" si="598">SUM(FH34:FH36)</f>
        <v>526.30000000000007</v>
      </c>
      <c r="FI37" s="45">
        <f>SUM(FI34:FI36)</f>
        <v>965.4</v>
      </c>
      <c r="FJ37" s="45">
        <f t="shared" si="598"/>
        <v>740.3</v>
      </c>
      <c r="FK37" s="46">
        <f>(FK34*FW34+FK35*FW35+FK36*FW36)/FW37</f>
        <v>33.167562724014338</v>
      </c>
      <c r="FL37" s="45">
        <f t="shared" si="598"/>
        <v>0</v>
      </c>
      <c r="FM37" s="46">
        <f>(FM35*FW35+FM36*FW36)/FW37</f>
        <v>0</v>
      </c>
      <c r="FN37" s="46">
        <f>SUM(FN34:FN36)</f>
        <v>0</v>
      </c>
      <c r="FO37" s="50">
        <f>(FO34*FW34+FO35*FW35+FO36*FW36)/FW37</f>
        <v>0</v>
      </c>
      <c r="FP37" s="45">
        <f t="shared" si="598"/>
        <v>0</v>
      </c>
      <c r="FQ37" s="46">
        <f>(FQ34*FW34+FQ35*FW35+FQ36*FW36)/FW37</f>
        <v>66.832437275985654</v>
      </c>
      <c r="FR37" s="8">
        <f>(FR34*FW34+FR35*FW35+FR36*FW36)/FW37</f>
        <v>66.832437275985654</v>
      </c>
      <c r="FS37" s="8">
        <f>(FS34*FW34+FS35*FW35+FS36*FW36)/FW37</f>
        <v>33.212202781516368</v>
      </c>
      <c r="FT37" s="305">
        <f>(FT34*FW34+FT35*FW35+FT36*FW36)/FW37</f>
        <v>20.317033623485237</v>
      </c>
      <c r="FU37" s="50">
        <f>SUM(FU34:FU36)</f>
        <v>2232</v>
      </c>
      <c r="FV37" s="53">
        <f>SUM(FV34:FV36)</f>
        <v>9523</v>
      </c>
      <c r="FW37" s="49">
        <f>SUM(FW34:FW36)</f>
        <v>63</v>
      </c>
      <c r="FX37" s="261">
        <f>SUM(FX34:FX36)</f>
        <v>63</v>
      </c>
      <c r="FZ37" s="52" t="s">
        <v>39</v>
      </c>
      <c r="GA37" s="45">
        <f>SUM(GA34:GA36)</f>
        <v>1320</v>
      </c>
      <c r="GB37" s="296">
        <f t="shared" ref="GB37:GJ37" si="599">SUM(GB34:GB36)</f>
        <v>598.29999999999995</v>
      </c>
      <c r="GC37" s="45">
        <f>SUM(GC34:GC36)</f>
        <v>721.7</v>
      </c>
      <c r="GD37" s="45">
        <f t="shared" si="599"/>
        <v>840</v>
      </c>
      <c r="GE37" s="160">
        <f>(GE34*GQ34+GE35*GQ35+GE36*GQ36)/GQ37</f>
        <v>0.3888888888888889</v>
      </c>
      <c r="GF37" s="45">
        <f t="shared" si="599"/>
        <v>0</v>
      </c>
      <c r="GG37" s="46">
        <f>(GG35*GQ35+GG36*GQ36)/GQ37</f>
        <v>0</v>
      </c>
      <c r="GH37" s="46">
        <f>SUM(GH34:GH36)</f>
        <v>0</v>
      </c>
      <c r="GI37" s="46">
        <f>(GI34*GQ34+GI35*GQ35+GI36*GQ36)/GQ37</f>
        <v>0</v>
      </c>
      <c r="GJ37" s="45">
        <f t="shared" si="599"/>
        <v>0</v>
      </c>
      <c r="GK37" s="46">
        <f>(GK34*GQ34+GK35*GQ35+GK36*GQ36)/GQ37</f>
        <v>59.13978494623656</v>
      </c>
      <c r="GL37" s="8">
        <f>(GL34*GQ34+GL35*GQ35+GL36*GQ36)/GQ37</f>
        <v>61.111111111111114</v>
      </c>
      <c r="GM37" s="8">
        <f>(GM34*GQ34+GM35*GQ35+GM36*GQ36)/GQ37</f>
        <v>46.10064900521332</v>
      </c>
      <c r="GN37" s="308">
        <f>(GN34*GQ34+GN35*GQ35+GN36*GQ36)/GQ37</f>
        <v>24.142416225749557</v>
      </c>
      <c r="GO37" s="50">
        <f>SUM(GO34:GO36)</f>
        <v>2160</v>
      </c>
      <c r="GP37" s="53">
        <f>SUM(GP34:GP36)</f>
        <v>10951</v>
      </c>
      <c r="GQ37" s="49">
        <f>SUM(GQ34:GQ36)</f>
        <v>63</v>
      </c>
      <c r="GR37" s="261">
        <f>SUM(GR34:GR36)</f>
        <v>63</v>
      </c>
      <c r="GT37" s="52" t="s">
        <v>39</v>
      </c>
      <c r="GU37" s="45">
        <f>SUM(GU34:GU36)</f>
        <v>744</v>
      </c>
      <c r="GV37" s="296">
        <f t="shared" ref="GV37:HD37" si="600">SUM(GV34:GV36)</f>
        <v>168.8</v>
      </c>
      <c r="GW37" s="45">
        <f>SUM(GW34:GW36)</f>
        <v>575.20000000000005</v>
      </c>
      <c r="GX37" s="45">
        <f t="shared" si="600"/>
        <v>1488</v>
      </c>
      <c r="GY37" s="46">
        <f>(GY34*HK34+GY35*HK35+GY36*HK36)/HK37</f>
        <v>66.666666666666671</v>
      </c>
      <c r="GZ37" s="45">
        <f t="shared" si="600"/>
        <v>0</v>
      </c>
      <c r="HA37" s="46">
        <f>(HA35*HK35+HA36*HK36)/HK37</f>
        <v>0</v>
      </c>
      <c r="HB37" s="46">
        <f>SUM(HB34:HB36)</f>
        <v>0</v>
      </c>
      <c r="HC37" s="46">
        <f>(HC35*HK35+HC36*HK36)/HK37</f>
        <v>0</v>
      </c>
      <c r="HD37" s="45">
        <f t="shared" si="600"/>
        <v>0</v>
      </c>
      <c r="HE37" s="46">
        <f>(HE34*HK34+HE35*HK35+HE36*HK36)/HK37</f>
        <v>33.333333333333336</v>
      </c>
      <c r="HF37" s="8">
        <f>(HF34*HK34+HF35*HK35+HF36*HK36)/HK37</f>
        <v>33.333333333333336</v>
      </c>
      <c r="HG37" s="8">
        <f>(HG34*HK34+HG35*HK35+HG36*HK36)/HK37</f>
        <v>66.666666666666671</v>
      </c>
      <c r="HH37" s="308">
        <f>(HH34*HK34+HH35*HK35+HH36*HK36)/HK37</f>
        <v>6.8676395289298506</v>
      </c>
      <c r="HI37" s="50">
        <f>SUM(HI34:HI36)</f>
        <v>2232</v>
      </c>
      <c r="HJ37" s="53">
        <f>SUM(HJ34:HJ36)</f>
        <v>3219</v>
      </c>
      <c r="HK37" s="49">
        <f>SUM(HK34:HK36)</f>
        <v>63</v>
      </c>
      <c r="HL37" s="261">
        <f>SUM(HL34:HL36)</f>
        <v>63</v>
      </c>
      <c r="HN37" s="74" t="s">
        <v>39</v>
      </c>
      <c r="HO37" s="49">
        <f>SUM(HO34:HO36)</f>
        <v>720</v>
      </c>
      <c r="HP37" s="297">
        <f t="shared" ref="HP37:HR37" si="601">SUM(HP34:HP36)</f>
        <v>197.09999999999991</v>
      </c>
      <c r="HQ37" s="49">
        <f t="shared" si="601"/>
        <v>522.90000000000009</v>
      </c>
      <c r="HR37" s="49">
        <f t="shared" si="601"/>
        <v>1440</v>
      </c>
      <c r="HS37" s="46">
        <f>(HS34*IE34+HS35*IE35+HS36*IE36)/IE37</f>
        <v>66.666666666666671</v>
      </c>
      <c r="HT37" s="49">
        <f t="shared" ref="HT37:HV37" si="602">SUM(HT34:HT36)</f>
        <v>0</v>
      </c>
      <c r="HU37" s="46">
        <f>(HU34*IE34+HU35*IE35+HU36*IE36)/IE37</f>
        <v>0</v>
      </c>
      <c r="HV37" s="49">
        <f t="shared" si="602"/>
        <v>0</v>
      </c>
      <c r="HW37" s="46">
        <f>(HW34*IE34+HW35*IE35+HW36*IE36)/IE37</f>
        <v>0</v>
      </c>
      <c r="HX37" s="49">
        <f t="shared" ref="HX37" si="603">SUM(HX34:HX36)</f>
        <v>0</v>
      </c>
      <c r="HY37" s="50">
        <f>(HY34*IE34+HY35*IE35+HY36*IE36)/IE37</f>
        <v>33.333333333333336</v>
      </c>
      <c r="HZ37" s="54">
        <f>(HZ34*IE34+HZ35*IE35+HZ36*IE36)/IE37</f>
        <v>33.333333333333336</v>
      </c>
      <c r="IA37" s="54">
        <f>(IA34*IE34+IA35*IE35+IA36*IE36)/IE37</f>
        <v>66.666666666666671</v>
      </c>
      <c r="IB37" s="308">
        <f>(IB34*IE34+IB35*IE35+IB36*IE36)/IE37</f>
        <v>7.8461199294532626</v>
      </c>
      <c r="IC37" s="50">
        <f>SUM(IC34:IC36)</f>
        <v>2160</v>
      </c>
      <c r="ID37" s="51">
        <f>SUM(ID34:ID36)</f>
        <v>3559</v>
      </c>
      <c r="IE37" s="49">
        <f>SUM(IE34:IE36)</f>
        <v>63</v>
      </c>
      <c r="IF37" s="261">
        <f>SUM(IF34:IF36)</f>
        <v>63</v>
      </c>
    </row>
    <row r="38" spans="1:241" ht="13.8" hidden="1" x14ac:dyDescent="0.3">
      <c r="A38" s="36" t="s">
        <v>42</v>
      </c>
      <c r="B38" s="71" t="s">
        <v>47</v>
      </c>
      <c r="C38" s="9">
        <v>0</v>
      </c>
      <c r="D38" s="287">
        <v>0</v>
      </c>
      <c r="E38" s="9">
        <v>0</v>
      </c>
      <c r="F38" s="9">
        <v>744</v>
      </c>
      <c r="G38" s="256">
        <f>(F38/$B$4)</f>
        <v>1</v>
      </c>
      <c r="H38" s="9">
        <v>0</v>
      </c>
      <c r="I38" s="256">
        <f>(H38/$B$4)</f>
        <v>0</v>
      </c>
      <c r="J38" s="7">
        <v>0</v>
      </c>
      <c r="K38" s="256">
        <f>(J38/$B$4)</f>
        <v>0</v>
      </c>
      <c r="L38" s="9">
        <v>0</v>
      </c>
      <c r="M38" s="256">
        <f>(C38/$B$4)</f>
        <v>0</v>
      </c>
      <c r="N38" s="256">
        <f>((C38-L38)/$B$4)</f>
        <v>0</v>
      </c>
      <c r="O38" s="258">
        <f t="shared" ref="O38:O39" si="604">IF((AND(D38=0,F38=0)),0,(F38+L38)/(D38+F38+L38))</f>
        <v>1</v>
      </c>
      <c r="P38" s="290">
        <f>(R38/($B$4*T38))</f>
        <v>0</v>
      </c>
      <c r="Q38" s="7">
        <f>SUM(D38:F38,H38,J38)</f>
        <v>744</v>
      </c>
      <c r="R38" s="9">
        <v>0</v>
      </c>
      <c r="S38" s="9">
        <v>21</v>
      </c>
      <c r="T38" s="257">
        <v>21</v>
      </c>
      <c r="U38" s="36" t="s">
        <v>42</v>
      </c>
      <c r="V38" s="71" t="s">
        <v>47</v>
      </c>
      <c r="W38" s="9">
        <v>0</v>
      </c>
      <c r="X38" s="287">
        <v>0</v>
      </c>
      <c r="Y38" s="9">
        <v>0</v>
      </c>
      <c r="Z38" s="9">
        <v>744</v>
      </c>
      <c r="AA38" s="256">
        <f>(Z38/$V$4)</f>
        <v>1</v>
      </c>
      <c r="AB38" s="9">
        <v>0</v>
      </c>
      <c r="AC38" s="256">
        <f>(AB38/$V$4)</f>
        <v>0</v>
      </c>
      <c r="AD38" s="9">
        <v>0</v>
      </c>
      <c r="AE38" s="256">
        <f>(AD38/$V$4)</f>
        <v>0</v>
      </c>
      <c r="AF38" s="9">
        <v>0</v>
      </c>
      <c r="AG38" s="256">
        <f t="shared" ref="AG38:AG39" si="605">W38/$V$4</f>
        <v>0</v>
      </c>
      <c r="AH38" s="256">
        <f t="shared" ref="AH38:AH39" si="606">(W38-AF38)/$V$4</f>
        <v>0</v>
      </c>
      <c r="AI38" s="258">
        <f t="shared" ref="AI38:AI39" si="607">IF((AND(X38=0,Z38=0)),0,(Z38+AF38)/(X38+Z38+AF38))</f>
        <v>1</v>
      </c>
      <c r="AJ38" s="290">
        <f t="shared" ref="AJ38:AJ39" si="608">AL38/($V$4*AN38)</f>
        <v>0</v>
      </c>
      <c r="AK38" s="7">
        <f>SUM(X38:Z38,AB38,AD38)</f>
        <v>744</v>
      </c>
      <c r="AL38" s="9">
        <v>0</v>
      </c>
      <c r="AM38" s="9">
        <v>21</v>
      </c>
      <c r="AN38" s="257">
        <v>21</v>
      </c>
      <c r="AO38" s="36" t="s">
        <v>42</v>
      </c>
      <c r="AP38" s="71" t="s">
        <v>47</v>
      </c>
      <c r="AQ38" s="9">
        <v>0</v>
      </c>
      <c r="AR38" s="287">
        <v>0</v>
      </c>
      <c r="AS38" s="9">
        <v>0</v>
      </c>
      <c r="AT38" s="9">
        <v>720</v>
      </c>
      <c r="AU38" s="256">
        <f t="shared" ref="AU38:AU39" si="609">(AT38/$AP$4)</f>
        <v>1</v>
      </c>
      <c r="AV38" s="9">
        <v>0</v>
      </c>
      <c r="AW38" s="256">
        <f t="shared" ref="AW38:AW39" si="610">(AV38/$AP$4)</f>
        <v>0</v>
      </c>
      <c r="AX38" s="9">
        <v>0</v>
      </c>
      <c r="AY38" s="256">
        <f t="shared" ref="AY38:AY39" si="611">(AX38/$AP$4)</f>
        <v>0</v>
      </c>
      <c r="AZ38" s="9">
        <v>0</v>
      </c>
      <c r="BA38" s="256">
        <f t="shared" ref="BA38:BA39" si="612">(AQ38/$AP$4)</f>
        <v>0</v>
      </c>
      <c r="BB38" s="256">
        <f t="shared" ref="BB38:BB39" si="613">((AQ38-AZ38)/$AP$4)</f>
        <v>0</v>
      </c>
      <c r="BC38" s="258">
        <f t="shared" ref="BC38:BC39" si="614">IF((AND(AR38=0,AT38=0)),0,(AT38+AZ38)/(AR38+AT38+AZ38))</f>
        <v>1</v>
      </c>
      <c r="BD38" s="290">
        <f t="shared" ref="BD38:BD39" si="615">(BF38/($AP$4*BH38))</f>
        <v>0</v>
      </c>
      <c r="BE38" s="7">
        <f>SUM(AR38:AT38,AV38,AX38)</f>
        <v>720</v>
      </c>
      <c r="BF38" s="9">
        <v>0</v>
      </c>
      <c r="BG38" s="9">
        <v>21</v>
      </c>
      <c r="BH38" s="257">
        <v>21</v>
      </c>
      <c r="BI38" s="36" t="s">
        <v>42</v>
      </c>
      <c r="BJ38" s="71" t="s">
        <v>47</v>
      </c>
      <c r="BK38" s="9">
        <v>0</v>
      </c>
      <c r="BL38" s="287">
        <v>0</v>
      </c>
      <c r="BM38" s="9">
        <v>0</v>
      </c>
      <c r="BN38" s="9">
        <v>744</v>
      </c>
      <c r="BO38" s="274">
        <f t="shared" ref="BO38:BO39" si="616">(BN38/$BJ$4)</f>
        <v>1</v>
      </c>
      <c r="BP38" s="9">
        <v>0</v>
      </c>
      <c r="BQ38" s="274">
        <f t="shared" ref="BQ38:BQ39" si="617">(BP38/$BJ$4)</f>
        <v>0</v>
      </c>
      <c r="BR38" s="9">
        <v>0</v>
      </c>
      <c r="BS38" s="274">
        <f t="shared" ref="BS38:BS39" si="618">(BR38/$BJ$4)</f>
        <v>0</v>
      </c>
      <c r="BT38" s="9">
        <v>0</v>
      </c>
      <c r="BU38" s="256">
        <f t="shared" ref="BU38:BU39" si="619">(BK38/$BJ$4)</f>
        <v>0</v>
      </c>
      <c r="BV38" s="256">
        <f t="shared" ref="BV38:BV39" si="620">((BK38-BT38)/$BJ$4)</f>
        <v>0</v>
      </c>
      <c r="BW38" s="258">
        <f t="shared" ref="BW38:BW39" si="621">IF((AND(BL38=0,BN38=0)),0,(BN38+BT38)/(BL38+BN38+BT38))</f>
        <v>1</v>
      </c>
      <c r="BX38" s="290">
        <f t="shared" ref="BX38:BX39" si="622">(BZ38/($BJ$4*CB38))</f>
        <v>0</v>
      </c>
      <c r="BY38" s="7">
        <f>SUM(BL38:BN38,BP38,BR38)</f>
        <v>744</v>
      </c>
      <c r="BZ38" s="9">
        <v>0</v>
      </c>
      <c r="CA38" s="9">
        <v>21</v>
      </c>
      <c r="CB38" s="257">
        <v>21</v>
      </c>
      <c r="CC38" s="36" t="s">
        <v>42</v>
      </c>
      <c r="CD38" s="71" t="s">
        <v>47</v>
      </c>
      <c r="CE38" s="9">
        <v>0</v>
      </c>
      <c r="CF38" s="287">
        <v>0</v>
      </c>
      <c r="CG38" s="9">
        <v>0</v>
      </c>
      <c r="CH38" s="9">
        <v>720</v>
      </c>
      <c r="CI38" s="274">
        <f t="shared" ref="CI38:CI39" si="623">(CH38/$CD$4)</f>
        <v>1</v>
      </c>
      <c r="CJ38" s="9">
        <v>0</v>
      </c>
      <c r="CK38" s="274">
        <f t="shared" ref="CK38:CK39" si="624">(CJ38/$CD$4)</f>
        <v>0</v>
      </c>
      <c r="CL38" s="9">
        <v>0</v>
      </c>
      <c r="CM38" s="274">
        <f t="shared" ref="CM38:CM39" si="625">(CL38/$CD$4)</f>
        <v>0</v>
      </c>
      <c r="CN38" s="9">
        <v>0</v>
      </c>
      <c r="CO38" s="274">
        <f>(CE38/$CD$4)</f>
        <v>0</v>
      </c>
      <c r="CP38" s="274">
        <f>((CE38-CN38)/$CD$4)</f>
        <v>0</v>
      </c>
      <c r="CQ38" s="275">
        <f>IF((AND(CF38=0,CH38=0)),0,(CH38+CN38)/(CF38+CH38+CN38))</f>
        <v>1</v>
      </c>
      <c r="CR38" s="290">
        <f t="shared" ref="CR38:CR39" si="626">(CT38/($CD$4*CV38))</f>
        <v>0</v>
      </c>
      <c r="CS38" s="7">
        <f>SUM(CF38:CH38,CJ38,CL38)</f>
        <v>720</v>
      </c>
      <c r="CT38" s="9">
        <v>0</v>
      </c>
      <c r="CU38" s="9">
        <v>21</v>
      </c>
      <c r="CV38" s="257">
        <v>21</v>
      </c>
      <c r="CW38" s="36" t="s">
        <v>42</v>
      </c>
      <c r="CX38" s="71" t="s">
        <v>47</v>
      </c>
      <c r="CY38" s="9">
        <v>24</v>
      </c>
      <c r="CZ38" s="287">
        <v>0</v>
      </c>
      <c r="DA38" s="9">
        <v>24</v>
      </c>
      <c r="DB38" s="9">
        <v>720</v>
      </c>
      <c r="DC38" s="274">
        <f>(DB38/$CX$4)</f>
        <v>0.967741935483871</v>
      </c>
      <c r="DD38" s="9">
        <v>0</v>
      </c>
      <c r="DE38" s="274">
        <f>(DD38/$CX$4)</f>
        <v>0</v>
      </c>
      <c r="DF38" s="7">
        <v>0</v>
      </c>
      <c r="DG38" s="274">
        <f>(DF38/$CX$4)</f>
        <v>0</v>
      </c>
      <c r="DH38" s="9">
        <v>0</v>
      </c>
      <c r="DI38" s="274">
        <f>(CY38/$V$4)</f>
        <v>3.2258064516129031E-2</v>
      </c>
      <c r="DJ38" s="274">
        <f>((CY38-DH38)/$CX$4)</f>
        <v>3.2258064516129031E-2</v>
      </c>
      <c r="DK38" s="275">
        <f>IF((AND(CZ38=0,DB38=0)),0,(DB38+DH38)/(CZ38+DB38+DH38))</f>
        <v>1</v>
      </c>
      <c r="DL38" s="290">
        <f t="shared" ref="DL38:DL39" si="627">(DN38/($CX$4*DP38))</f>
        <v>0</v>
      </c>
      <c r="DM38" s="7">
        <f>SUM(CZ38:DB38,DD38,DF38)</f>
        <v>744</v>
      </c>
      <c r="DN38" s="9">
        <v>0</v>
      </c>
      <c r="DO38" s="9">
        <v>21</v>
      </c>
      <c r="DP38" s="257">
        <v>21</v>
      </c>
      <c r="DQ38" s="36" t="s">
        <v>42</v>
      </c>
      <c r="DR38" s="71" t="s">
        <v>47</v>
      </c>
      <c r="DS38" s="9">
        <v>0</v>
      </c>
      <c r="DT38" s="287">
        <v>0</v>
      </c>
      <c r="DU38" s="9">
        <v>0</v>
      </c>
      <c r="DV38" s="9">
        <v>744</v>
      </c>
      <c r="DW38" s="7">
        <f t="shared" si="478"/>
        <v>100</v>
      </c>
      <c r="DX38" s="9">
        <v>0</v>
      </c>
      <c r="DY38" s="7">
        <f t="shared" si="479"/>
        <v>0</v>
      </c>
      <c r="DZ38" s="7">
        <v>0</v>
      </c>
      <c r="EA38" s="7">
        <f>(DZ38/$DR$4)*100</f>
        <v>0</v>
      </c>
      <c r="EB38" s="9">
        <v>0</v>
      </c>
      <c r="EC38" s="7">
        <f>(DS38/$V$4)*100</f>
        <v>0</v>
      </c>
      <c r="ED38" s="7">
        <f t="shared" si="541"/>
        <v>0</v>
      </c>
      <c r="EE38" s="38">
        <f t="shared" si="542"/>
        <v>100</v>
      </c>
      <c r="EF38" s="298">
        <f>(EH38/($DR$4*EI38))*100</f>
        <v>0</v>
      </c>
      <c r="EG38" s="7">
        <f>SUM(DT38:DV38,DX38,DZ38)</f>
        <v>744</v>
      </c>
      <c r="EH38" s="9">
        <v>0</v>
      </c>
      <c r="EI38" s="9">
        <v>21</v>
      </c>
      <c r="EJ38" s="257">
        <v>21</v>
      </c>
      <c r="EK38" s="36" t="s">
        <v>42</v>
      </c>
      <c r="EL38" s="71" t="s">
        <v>47</v>
      </c>
      <c r="EM38" s="9">
        <v>0</v>
      </c>
      <c r="EN38" s="287">
        <v>0</v>
      </c>
      <c r="EO38" s="9">
        <v>0</v>
      </c>
      <c r="EP38" s="9">
        <v>672</v>
      </c>
      <c r="EQ38" s="7">
        <f t="shared" si="482"/>
        <v>100</v>
      </c>
      <c r="ER38" s="9">
        <v>0</v>
      </c>
      <c r="ES38" s="7">
        <f t="shared" si="483"/>
        <v>0</v>
      </c>
      <c r="ET38" s="7">
        <v>0</v>
      </c>
      <c r="EU38" s="7">
        <f>(ET38/$EL$4)*100</f>
        <v>0</v>
      </c>
      <c r="EV38" s="9">
        <v>0</v>
      </c>
      <c r="EW38" s="7">
        <f>(EM38/$V$4)*100</f>
        <v>0</v>
      </c>
      <c r="EX38" s="7">
        <f t="shared" si="543"/>
        <v>0</v>
      </c>
      <c r="EY38" s="38">
        <f t="shared" si="544"/>
        <v>100</v>
      </c>
      <c r="EZ38" s="298">
        <f>(FB38/($EL$4*FC38))*100</f>
        <v>0</v>
      </c>
      <c r="FA38" s="7">
        <f>SUM(EN38:EP38,ER38,ET38)</f>
        <v>672</v>
      </c>
      <c r="FB38" s="9">
        <v>0</v>
      </c>
      <c r="FC38" s="9">
        <v>21</v>
      </c>
      <c r="FD38" s="257">
        <v>21</v>
      </c>
      <c r="FE38" s="36" t="s">
        <v>42</v>
      </c>
      <c r="FF38" s="71" t="s">
        <v>47</v>
      </c>
      <c r="FG38" s="9">
        <v>0</v>
      </c>
      <c r="FH38" s="287">
        <v>0</v>
      </c>
      <c r="FI38" s="9">
        <v>0</v>
      </c>
      <c r="FJ38" s="9">
        <v>744</v>
      </c>
      <c r="FK38" s="7">
        <f t="shared" si="499"/>
        <v>100</v>
      </c>
      <c r="FL38" s="9">
        <v>0</v>
      </c>
      <c r="FM38" s="7">
        <f t="shared" si="500"/>
        <v>0</v>
      </c>
      <c r="FN38" s="7">
        <v>0</v>
      </c>
      <c r="FO38" s="7">
        <f>(FN38/$FF$4)*100</f>
        <v>0</v>
      </c>
      <c r="FP38" s="9">
        <v>0</v>
      </c>
      <c r="FQ38" s="7">
        <f>(FG38/$V$4)*100</f>
        <v>0</v>
      </c>
      <c r="FR38" s="7">
        <f t="shared" si="547"/>
        <v>0</v>
      </c>
      <c r="FS38" s="38">
        <f t="shared" si="548"/>
        <v>100</v>
      </c>
      <c r="FT38" s="298">
        <f>(FV38/($FF$4*FW38))*100</f>
        <v>0</v>
      </c>
      <c r="FU38" s="7">
        <f>SUM(FH38:FJ38,FL38,FN38)</f>
        <v>744</v>
      </c>
      <c r="FV38" s="9">
        <v>0</v>
      </c>
      <c r="FW38" s="9">
        <v>21</v>
      </c>
      <c r="FX38" s="257">
        <v>21</v>
      </c>
      <c r="FY38" s="36" t="s">
        <v>42</v>
      </c>
      <c r="FZ38" s="71" t="s">
        <v>47</v>
      </c>
      <c r="GA38" s="9">
        <v>0</v>
      </c>
      <c r="GB38" s="287">
        <v>0</v>
      </c>
      <c r="GC38" s="9">
        <v>0</v>
      </c>
      <c r="GD38" s="9">
        <v>720</v>
      </c>
      <c r="GE38" s="9">
        <f>(GD38/$FZ$4)</f>
        <v>1</v>
      </c>
      <c r="GF38" s="9">
        <v>0</v>
      </c>
      <c r="GG38" s="9">
        <f t="shared" si="489"/>
        <v>0</v>
      </c>
      <c r="GH38" s="9">
        <v>0</v>
      </c>
      <c r="GI38" s="7">
        <f>(GH38/$FZ$4)*100</f>
        <v>0</v>
      </c>
      <c r="GJ38" s="9">
        <v>0</v>
      </c>
      <c r="GK38" s="7">
        <f>(GA38/$V$4)*100</f>
        <v>0</v>
      </c>
      <c r="GL38" s="9">
        <f t="shared" ref="GL38:GL42" si="628">((GA38-GJ38)/$FZ$4)*100</f>
        <v>0</v>
      </c>
      <c r="GM38" s="7">
        <f t="shared" ref="GM38:GM42" si="629">IF((AND(GB38=0,GD38=0)),0,(GD38+GJ38)/(GB38+GD38)*100)</f>
        <v>100</v>
      </c>
      <c r="GN38" s="298">
        <f>(GP38/($FZ$4*GQ38))*100</f>
        <v>0</v>
      </c>
      <c r="GO38" s="7">
        <f>SUM(GB38:GD38,GF38,GH38)</f>
        <v>720</v>
      </c>
      <c r="GP38" s="9">
        <v>0</v>
      </c>
      <c r="GQ38" s="9">
        <v>21</v>
      </c>
      <c r="GR38" s="257">
        <v>21</v>
      </c>
      <c r="GS38" s="36" t="s">
        <v>42</v>
      </c>
      <c r="GT38" s="71" t="s">
        <v>47</v>
      </c>
      <c r="GU38" s="9">
        <v>0</v>
      </c>
      <c r="GV38" s="287">
        <v>0</v>
      </c>
      <c r="GW38" s="9">
        <v>0</v>
      </c>
      <c r="GX38" s="9">
        <v>744</v>
      </c>
      <c r="GY38" s="9">
        <f t="shared" si="407"/>
        <v>100</v>
      </c>
      <c r="GZ38" s="9">
        <v>0</v>
      </c>
      <c r="HA38" s="9">
        <f t="shared" si="407"/>
        <v>0</v>
      </c>
      <c r="HB38" s="9">
        <v>0</v>
      </c>
      <c r="HC38" s="7">
        <f>(HB38/$GT$4)*100</f>
        <v>0</v>
      </c>
      <c r="HD38" s="9">
        <v>0</v>
      </c>
      <c r="HE38" s="7">
        <f>(GU38/$GT$4)*100</f>
        <v>0</v>
      </c>
      <c r="HF38" s="9">
        <f t="shared" si="461"/>
        <v>0</v>
      </c>
      <c r="HG38" s="9">
        <f t="shared" si="462"/>
        <v>100</v>
      </c>
      <c r="HH38" s="298">
        <f t="shared" ref="HH38:HH39" si="630">(HJ38/($GT$4*HK38))*100</f>
        <v>0</v>
      </c>
      <c r="HI38" s="7">
        <f>SUM(GV38:GX38,GZ38,HB38)</f>
        <v>744</v>
      </c>
      <c r="HJ38" s="9">
        <v>0</v>
      </c>
      <c r="HK38" s="9">
        <v>21</v>
      </c>
      <c r="HL38" s="257">
        <v>21</v>
      </c>
      <c r="HM38" s="36" t="s">
        <v>42</v>
      </c>
      <c r="HN38" s="71" t="s">
        <v>47</v>
      </c>
      <c r="HO38" s="103">
        <v>0</v>
      </c>
      <c r="HP38" s="314">
        <v>0</v>
      </c>
      <c r="HQ38" s="103">
        <v>0</v>
      </c>
      <c r="HR38" s="103">
        <v>720</v>
      </c>
      <c r="HS38" s="7">
        <f>(HR38/$HN$4)*100</f>
        <v>100</v>
      </c>
      <c r="HT38" s="9">
        <v>0</v>
      </c>
      <c r="HU38" s="7">
        <f>(HT38/$HN$4)*100</f>
        <v>0</v>
      </c>
      <c r="HV38" s="9">
        <v>0</v>
      </c>
      <c r="HW38" s="7">
        <f>(HV38/$HN$4)*100</f>
        <v>0</v>
      </c>
      <c r="HX38" s="9">
        <v>0</v>
      </c>
      <c r="HY38" s="7">
        <f>(HO38/$HN$4)*100</f>
        <v>0</v>
      </c>
      <c r="HZ38" s="41">
        <f>((HO38-HX38)/$HN$4)*100</f>
        <v>0</v>
      </c>
      <c r="IA38" s="41">
        <f t="shared" ref="IA38:IA39" si="631">IF((AND(HP38=0,HR38=0)),0,(HR38+HX38)/(HP38+HR38)*100)</f>
        <v>100</v>
      </c>
      <c r="IB38" s="298">
        <f>(ID38/($HN$4*IE38))*100</f>
        <v>0</v>
      </c>
      <c r="IC38" s="7">
        <f>SUM(HP38:HR38,HT38,HV38)</f>
        <v>720</v>
      </c>
      <c r="ID38" s="9">
        <v>0</v>
      </c>
      <c r="IE38" s="9">
        <v>21</v>
      </c>
      <c r="IF38" s="257">
        <v>21</v>
      </c>
      <c r="IG38" s="29">
        <v>0</v>
      </c>
    </row>
    <row r="39" spans="1:241" ht="13.8" hidden="1" x14ac:dyDescent="0.3">
      <c r="A39" s="36" t="s">
        <v>43</v>
      </c>
      <c r="B39" s="71" t="s">
        <v>48</v>
      </c>
      <c r="C39" s="9">
        <v>24</v>
      </c>
      <c r="D39" s="287">
        <v>2.2000000000000002</v>
      </c>
      <c r="E39" s="9">
        <v>21.8</v>
      </c>
      <c r="F39" s="9">
        <v>720</v>
      </c>
      <c r="G39" s="256">
        <f>(F39/$B$4)</f>
        <v>0.967741935483871</v>
      </c>
      <c r="H39" s="9">
        <v>0</v>
      </c>
      <c r="I39" s="256">
        <f>(H39/$B$4)</f>
        <v>0</v>
      </c>
      <c r="J39" s="7">
        <v>0</v>
      </c>
      <c r="K39" s="256">
        <f>(J39/$B$4)</f>
        <v>0</v>
      </c>
      <c r="L39" s="9">
        <v>0</v>
      </c>
      <c r="M39" s="256">
        <f t="shared" ref="M39" si="632">(C39/$B$4)</f>
        <v>3.2258064516129031E-2</v>
      </c>
      <c r="N39" s="256">
        <f t="shared" ref="N39" si="633">((C39-L39)/$B$4)</f>
        <v>3.2258064516129031E-2</v>
      </c>
      <c r="O39" s="258">
        <f t="shared" si="604"/>
        <v>0.99695375242315143</v>
      </c>
      <c r="P39" s="290">
        <f t="shared" ref="P39" si="634">(R39/($B$4*T39))</f>
        <v>2.1121351766513058E-3</v>
      </c>
      <c r="Q39" s="7">
        <f t="shared" ref="Q39" si="635">SUM(D39:F39,H39,J39)</f>
        <v>744</v>
      </c>
      <c r="R39" s="9">
        <v>33</v>
      </c>
      <c r="S39" s="9">
        <v>21</v>
      </c>
      <c r="T39" s="257">
        <v>21</v>
      </c>
      <c r="U39" s="36" t="s">
        <v>43</v>
      </c>
      <c r="V39" s="71" t="s">
        <v>48</v>
      </c>
      <c r="W39" s="9">
        <v>3.7</v>
      </c>
      <c r="X39" s="287">
        <v>2.7</v>
      </c>
      <c r="Y39" s="9">
        <v>1</v>
      </c>
      <c r="Z39" s="9">
        <v>740.3</v>
      </c>
      <c r="AA39" s="256">
        <f>(Z39/$V$4)</f>
        <v>0.99502688172043008</v>
      </c>
      <c r="AB39" s="9">
        <v>0</v>
      </c>
      <c r="AC39" s="256">
        <f>(AB39/$V$4)</f>
        <v>0</v>
      </c>
      <c r="AD39" s="9">
        <v>0</v>
      </c>
      <c r="AE39" s="256">
        <f>(AD39/$V$4)</f>
        <v>0</v>
      </c>
      <c r="AF39" s="9">
        <v>0</v>
      </c>
      <c r="AG39" s="256">
        <f t="shared" si="605"/>
        <v>4.9731182795698927E-3</v>
      </c>
      <c r="AH39" s="256">
        <f t="shared" si="606"/>
        <v>4.9731182795698927E-3</v>
      </c>
      <c r="AI39" s="258">
        <f t="shared" si="607"/>
        <v>0.99636608344549116</v>
      </c>
      <c r="AJ39" s="290">
        <f t="shared" si="608"/>
        <v>2.3681515616999489E-3</v>
      </c>
      <c r="AK39" s="7">
        <f t="shared" ref="AK39" si="636">SUM(X39:Z39,AB39,AD39)</f>
        <v>744</v>
      </c>
      <c r="AL39" s="9">
        <v>37</v>
      </c>
      <c r="AM39" s="9">
        <v>21</v>
      </c>
      <c r="AN39" s="257">
        <v>21</v>
      </c>
      <c r="AO39" s="36" t="s">
        <v>43</v>
      </c>
      <c r="AP39" s="71" t="s">
        <v>48</v>
      </c>
      <c r="AQ39" s="9">
        <v>9.8000000000000007</v>
      </c>
      <c r="AR39" s="287">
        <v>9.8000000000000007</v>
      </c>
      <c r="AS39" s="9">
        <v>0</v>
      </c>
      <c r="AT39" s="9">
        <v>710.2</v>
      </c>
      <c r="AU39" s="256">
        <f t="shared" si="609"/>
        <v>0.98638888888888898</v>
      </c>
      <c r="AV39" s="9">
        <v>0</v>
      </c>
      <c r="AW39" s="256">
        <f t="shared" si="610"/>
        <v>0</v>
      </c>
      <c r="AX39" s="9">
        <v>0</v>
      </c>
      <c r="AY39" s="256">
        <f t="shared" si="611"/>
        <v>0</v>
      </c>
      <c r="AZ39" s="9">
        <v>0</v>
      </c>
      <c r="BA39" s="256">
        <f t="shared" si="612"/>
        <v>1.3611111111111112E-2</v>
      </c>
      <c r="BB39" s="256">
        <f t="shared" si="613"/>
        <v>1.3611111111111112E-2</v>
      </c>
      <c r="BC39" s="258">
        <f t="shared" si="614"/>
        <v>0.98638888888888898</v>
      </c>
      <c r="BD39" s="290">
        <f t="shared" si="615"/>
        <v>1.2050264550264549E-2</v>
      </c>
      <c r="BE39" s="7">
        <f t="shared" ref="BE39" si="637">SUM(AR39:AT39,AV39,AX39)</f>
        <v>720</v>
      </c>
      <c r="BF39" s="9">
        <v>182.2</v>
      </c>
      <c r="BG39" s="9">
        <v>21</v>
      </c>
      <c r="BH39" s="257">
        <v>21</v>
      </c>
      <c r="BI39" s="36" t="s">
        <v>43</v>
      </c>
      <c r="BJ39" s="71" t="s">
        <v>48</v>
      </c>
      <c r="BK39" s="9">
        <f>744-BN39-BP39-BR39</f>
        <v>48.200000000000045</v>
      </c>
      <c r="BL39" s="287">
        <v>48.2</v>
      </c>
      <c r="BM39" s="9">
        <v>0</v>
      </c>
      <c r="BN39" s="9">
        <v>695.8</v>
      </c>
      <c r="BO39" s="274">
        <f t="shared" si="616"/>
        <v>0.93521505376344083</v>
      </c>
      <c r="BP39" s="9">
        <v>0</v>
      </c>
      <c r="BQ39" s="274">
        <f t="shared" si="617"/>
        <v>0</v>
      </c>
      <c r="BR39" s="9">
        <v>0</v>
      </c>
      <c r="BS39" s="274">
        <f t="shared" si="618"/>
        <v>0</v>
      </c>
      <c r="BT39" s="9">
        <v>0</v>
      </c>
      <c r="BU39" s="256">
        <f t="shared" si="619"/>
        <v>6.4784946236559199E-2</v>
      </c>
      <c r="BV39" s="256">
        <f t="shared" si="620"/>
        <v>6.4784946236559199E-2</v>
      </c>
      <c r="BW39" s="258">
        <f t="shared" si="621"/>
        <v>0.93521505376344083</v>
      </c>
      <c r="BX39" s="290">
        <f t="shared" si="622"/>
        <v>5.4531490015360985E-2</v>
      </c>
      <c r="BY39" s="7">
        <f t="shared" ref="BY39" si="638">SUM(BL39:BN39,BP39,BR39)</f>
        <v>744</v>
      </c>
      <c r="BZ39" s="9">
        <v>852</v>
      </c>
      <c r="CA39" s="9">
        <v>21</v>
      </c>
      <c r="CB39" s="257">
        <v>21</v>
      </c>
      <c r="CC39" s="36" t="s">
        <v>43</v>
      </c>
      <c r="CD39" s="71" t="s">
        <v>48</v>
      </c>
      <c r="CE39" s="9">
        <v>6.2</v>
      </c>
      <c r="CF39" s="287">
        <v>6.2</v>
      </c>
      <c r="CG39" s="9">
        <v>0</v>
      </c>
      <c r="CH39" s="9">
        <v>713.8</v>
      </c>
      <c r="CI39" s="274">
        <f t="shared" si="623"/>
        <v>0.99138888888888888</v>
      </c>
      <c r="CJ39" s="9">
        <v>0</v>
      </c>
      <c r="CK39" s="274">
        <f t="shared" si="624"/>
        <v>0</v>
      </c>
      <c r="CL39" s="9">
        <v>0</v>
      </c>
      <c r="CM39" s="274">
        <f t="shared" si="625"/>
        <v>0</v>
      </c>
      <c r="CN39" s="9">
        <v>0</v>
      </c>
      <c r="CO39" s="274">
        <f t="shared" ref="CO39" si="639">(CE39/$CD$4)</f>
        <v>8.611111111111111E-3</v>
      </c>
      <c r="CP39" s="274">
        <f t="shared" ref="CP39" si="640">((CE39-CN39)/$CD$4)</f>
        <v>8.611111111111111E-3</v>
      </c>
      <c r="CQ39" s="275">
        <f t="shared" ref="CQ39" si="641">IF((AND(CF39=0,CH39=0)),0,(CH39+CN39)/(CF39+CH39+CN39))</f>
        <v>0.99138888888888888</v>
      </c>
      <c r="CR39" s="290">
        <f t="shared" si="626"/>
        <v>7.9365079365079361E-3</v>
      </c>
      <c r="CS39" s="7">
        <f t="shared" ref="CS39" si="642">SUM(CF39:CH39,CJ39,CL39)</f>
        <v>720</v>
      </c>
      <c r="CT39" s="9">
        <v>120</v>
      </c>
      <c r="CU39" s="9">
        <v>21</v>
      </c>
      <c r="CV39" s="257">
        <v>21</v>
      </c>
      <c r="CW39" s="36" t="s">
        <v>43</v>
      </c>
      <c r="CX39" s="71" t="s">
        <v>48</v>
      </c>
      <c r="CY39" s="9">
        <v>12.6</v>
      </c>
      <c r="CZ39" s="287">
        <v>12.6</v>
      </c>
      <c r="DA39" s="9">
        <v>0</v>
      </c>
      <c r="DB39" s="9">
        <v>731.4</v>
      </c>
      <c r="DC39" s="274">
        <f t="shared" ref="DC39" si="643">(DB39/$CX$4)</f>
        <v>0.98306451612903223</v>
      </c>
      <c r="DD39" s="9">
        <v>0</v>
      </c>
      <c r="DE39" s="274">
        <f t="shared" ref="DE39" si="644">(DD39/$CX$4)</f>
        <v>0</v>
      </c>
      <c r="DF39" s="7">
        <v>0</v>
      </c>
      <c r="DG39" s="274">
        <f t="shared" ref="DG39" si="645">(DF39/$CX$4)</f>
        <v>0</v>
      </c>
      <c r="DH39" s="9">
        <v>0</v>
      </c>
      <c r="DI39" s="274">
        <f t="shared" ref="DI39" si="646">(CY39/$V$4)</f>
        <v>1.693548387096774E-2</v>
      </c>
      <c r="DJ39" s="274">
        <f t="shared" ref="DJ39" si="647">((CY39-DH39)/$CX$4)</f>
        <v>1.693548387096774E-2</v>
      </c>
      <c r="DK39" s="275">
        <f t="shared" ref="DK39" si="648">IF((AND(CZ39=0,DB39=0)),0,(DB39+DH39)/(CZ39+DB39+DH39))</f>
        <v>0.98306451612903223</v>
      </c>
      <c r="DL39" s="290">
        <f t="shared" si="627"/>
        <v>3.7122375832053254E-3</v>
      </c>
      <c r="DM39" s="7">
        <f t="shared" ref="DM39" si="649">SUM(CZ39:DB39,DD39,DF39)</f>
        <v>744</v>
      </c>
      <c r="DN39" s="9">
        <v>58</v>
      </c>
      <c r="DO39" s="9">
        <v>21</v>
      </c>
      <c r="DP39" s="257">
        <v>21</v>
      </c>
      <c r="DQ39" s="36" t="s">
        <v>43</v>
      </c>
      <c r="DR39" s="71" t="s">
        <v>48</v>
      </c>
      <c r="DS39" s="9">
        <v>21.6</v>
      </c>
      <c r="DT39" s="287">
        <v>21.6</v>
      </c>
      <c r="DU39" s="9">
        <v>0</v>
      </c>
      <c r="DV39" s="9">
        <v>722.4</v>
      </c>
      <c r="DW39" s="7">
        <f t="shared" si="478"/>
        <v>97.096774193548384</v>
      </c>
      <c r="DX39" s="9">
        <v>0</v>
      </c>
      <c r="DY39" s="7">
        <f t="shared" si="479"/>
        <v>0</v>
      </c>
      <c r="DZ39" s="7">
        <v>0</v>
      </c>
      <c r="EA39" s="7">
        <f>(DZ39/$DR$4)*100</f>
        <v>0</v>
      </c>
      <c r="EB39" s="9">
        <v>0</v>
      </c>
      <c r="EC39" s="7">
        <f>(DS39/$V$4)*100</f>
        <v>2.903225806451613</v>
      </c>
      <c r="ED39" s="7">
        <f t="shared" si="541"/>
        <v>2.903225806451613</v>
      </c>
      <c r="EE39" s="38">
        <f t="shared" si="542"/>
        <v>97.096774193548384</v>
      </c>
      <c r="EF39" s="298">
        <f t="shared" ref="EF39" si="650">(EH39/($DR$4*EI39))*100</f>
        <v>2.5153609831029189</v>
      </c>
      <c r="EG39" s="7">
        <f t="shared" ref="EG39" si="651">SUM(DT39:DV39,DX39,DZ39)</f>
        <v>744</v>
      </c>
      <c r="EH39" s="9">
        <v>393</v>
      </c>
      <c r="EI39" s="9">
        <v>21</v>
      </c>
      <c r="EJ39" s="257">
        <v>21</v>
      </c>
      <c r="EK39" s="36" t="s">
        <v>43</v>
      </c>
      <c r="EL39" s="71" t="s">
        <v>48</v>
      </c>
      <c r="EM39" s="9">
        <f>EN39+EO39</f>
        <v>9.9</v>
      </c>
      <c r="EN39" s="287">
        <v>4.7</v>
      </c>
      <c r="EO39" s="9">
        <v>5.2</v>
      </c>
      <c r="EP39" s="9">
        <v>662.1</v>
      </c>
      <c r="EQ39" s="7">
        <f t="shared" si="482"/>
        <v>98.526785714285708</v>
      </c>
      <c r="ER39" s="9">
        <v>0</v>
      </c>
      <c r="ES39" s="7">
        <f t="shared" si="483"/>
        <v>0</v>
      </c>
      <c r="ET39" s="7">
        <v>0</v>
      </c>
      <c r="EU39" s="7">
        <f>(ET39/$EL$4)*100</f>
        <v>0</v>
      </c>
      <c r="EV39" s="9">
        <v>0</v>
      </c>
      <c r="EW39" s="7">
        <f>(EM39/$V$4)*100</f>
        <v>1.3306451612903227</v>
      </c>
      <c r="EX39" s="7">
        <f t="shared" si="543"/>
        <v>1.4732142857142856</v>
      </c>
      <c r="EY39" s="38">
        <f t="shared" si="544"/>
        <v>99.295140971805623</v>
      </c>
      <c r="EZ39" s="298">
        <f t="shared" ref="EZ39" si="652">(FB39/($EL$4*FC39))*100</f>
        <v>0.55272108843537415</v>
      </c>
      <c r="FA39" s="7">
        <f t="shared" ref="FA39" si="653">SUM(EN39:EP39,ER39,ET39)</f>
        <v>672</v>
      </c>
      <c r="FB39" s="9">
        <v>78</v>
      </c>
      <c r="FC39" s="9">
        <v>21</v>
      </c>
      <c r="FD39" s="257">
        <v>21</v>
      </c>
      <c r="FE39" s="36" t="s">
        <v>43</v>
      </c>
      <c r="FF39" s="71" t="s">
        <v>48</v>
      </c>
      <c r="FG39" s="9">
        <f>FH39+FI39</f>
        <v>6.9</v>
      </c>
      <c r="FH39" s="287">
        <v>1.2</v>
      </c>
      <c r="FI39" s="9">
        <v>5.7</v>
      </c>
      <c r="FJ39" s="9">
        <v>737.1</v>
      </c>
      <c r="FK39" s="7">
        <f t="shared" si="499"/>
        <v>99.072580645161295</v>
      </c>
      <c r="FL39" s="9">
        <v>0</v>
      </c>
      <c r="FM39" s="7">
        <f t="shared" si="500"/>
        <v>0</v>
      </c>
      <c r="FN39" s="7">
        <v>0</v>
      </c>
      <c r="FO39" s="7">
        <f t="shared" ref="FO39" si="654">(FN39/$FF$4)*100</f>
        <v>0</v>
      </c>
      <c r="FP39" s="9">
        <v>0</v>
      </c>
      <c r="FQ39" s="7">
        <f>(FG39/$V$4)*100</f>
        <v>0.92741935483870974</v>
      </c>
      <c r="FR39" s="7">
        <f t="shared" si="547"/>
        <v>0.92741935483870974</v>
      </c>
      <c r="FS39" s="38">
        <f t="shared" si="548"/>
        <v>99.837464445347408</v>
      </c>
      <c r="FT39" s="298">
        <f t="shared" ref="FT39" si="655">(FV39/($FF$4*FW39))*100</f>
        <v>0.15360983102918588</v>
      </c>
      <c r="FU39" s="7">
        <f t="shared" ref="FU39" si="656">SUM(FH39:FJ39,FL39,FN39)</f>
        <v>744</v>
      </c>
      <c r="FV39" s="9">
        <v>24</v>
      </c>
      <c r="FW39" s="9">
        <v>21</v>
      </c>
      <c r="FX39" s="257">
        <v>21</v>
      </c>
      <c r="FY39" s="36" t="s">
        <v>43</v>
      </c>
      <c r="FZ39" s="71" t="s">
        <v>48</v>
      </c>
      <c r="GA39" s="9">
        <v>0</v>
      </c>
      <c r="GB39" s="287">
        <v>0</v>
      </c>
      <c r="GC39" s="9">
        <v>0</v>
      </c>
      <c r="GD39" s="9">
        <v>720</v>
      </c>
      <c r="GE39" s="9">
        <f>(GD39/$FZ$4)</f>
        <v>1</v>
      </c>
      <c r="GF39" s="9">
        <v>0</v>
      </c>
      <c r="GG39" s="9">
        <f t="shared" si="489"/>
        <v>0</v>
      </c>
      <c r="GH39" s="9">
        <v>0</v>
      </c>
      <c r="GI39" s="7">
        <f t="shared" ref="GI39" si="657">(GH39/$FZ$4)*100</f>
        <v>0</v>
      </c>
      <c r="GJ39" s="9">
        <v>0</v>
      </c>
      <c r="GK39" s="7">
        <f>(GA39/$V$4)*100</f>
        <v>0</v>
      </c>
      <c r="GL39" s="9">
        <f t="shared" si="628"/>
        <v>0</v>
      </c>
      <c r="GM39" s="7">
        <f t="shared" si="629"/>
        <v>100</v>
      </c>
      <c r="GN39" s="298">
        <f t="shared" ref="GN39" si="658">(GP39/($FZ$4*GQ39))*100</f>
        <v>0</v>
      </c>
      <c r="GO39" s="7">
        <f t="shared" ref="GO39" si="659">SUM(GB39:GD39,GF39,GH39)</f>
        <v>720</v>
      </c>
      <c r="GP39" s="9">
        <v>0</v>
      </c>
      <c r="GQ39" s="9">
        <v>21</v>
      </c>
      <c r="GR39" s="257">
        <v>21</v>
      </c>
      <c r="GS39" s="36" t="s">
        <v>43</v>
      </c>
      <c r="GT39" s="71" t="s">
        <v>48</v>
      </c>
      <c r="GU39" s="9">
        <v>0</v>
      </c>
      <c r="GV39" s="287">
        <v>0</v>
      </c>
      <c r="GW39" s="9">
        <v>0</v>
      </c>
      <c r="GX39" s="9">
        <v>744</v>
      </c>
      <c r="GY39" s="9">
        <f t="shared" ref="GY39:GY78" si="660">(GX39/$GT$4)*100</f>
        <v>100</v>
      </c>
      <c r="GZ39" s="9">
        <v>0</v>
      </c>
      <c r="HA39" s="9">
        <f t="shared" ref="HA39:HA78" si="661">(GZ39/$GT$4)*100</f>
        <v>0</v>
      </c>
      <c r="HB39" s="9">
        <v>0</v>
      </c>
      <c r="HC39" s="7">
        <f t="shared" ref="HC39" si="662">(HB39/$GT$4)*100</f>
        <v>0</v>
      </c>
      <c r="HD39" s="9">
        <v>0</v>
      </c>
      <c r="HE39" s="7">
        <f>(GU39/$GT$4)*100</f>
        <v>0</v>
      </c>
      <c r="HF39" s="9">
        <f t="shared" si="461"/>
        <v>0</v>
      </c>
      <c r="HG39" s="9">
        <f t="shared" si="462"/>
        <v>100</v>
      </c>
      <c r="HH39" s="298">
        <f t="shared" si="630"/>
        <v>0</v>
      </c>
      <c r="HI39" s="7">
        <f t="shared" ref="HI39" si="663">SUM(GV39:GX39,GZ39,HB39)</f>
        <v>744</v>
      </c>
      <c r="HJ39" s="9">
        <v>0</v>
      </c>
      <c r="HK39" s="9">
        <v>21</v>
      </c>
      <c r="HL39" s="257">
        <v>21</v>
      </c>
      <c r="HM39" s="36" t="s">
        <v>43</v>
      </c>
      <c r="HN39" s="71" t="s">
        <v>48</v>
      </c>
      <c r="HO39" s="103">
        <v>0</v>
      </c>
      <c r="HP39" s="314">
        <v>0</v>
      </c>
      <c r="HQ39" s="103">
        <v>0</v>
      </c>
      <c r="HR39" s="103">
        <v>720</v>
      </c>
      <c r="HS39" s="7">
        <f t="shared" ref="HS39" si="664">(HR39/$HN$4)*100</f>
        <v>100</v>
      </c>
      <c r="HT39" s="9">
        <v>0</v>
      </c>
      <c r="HU39" s="7">
        <f t="shared" ref="HU39" si="665">(HT39/$HN$4)*100</f>
        <v>0</v>
      </c>
      <c r="HV39" s="9">
        <v>0</v>
      </c>
      <c r="HW39" s="7">
        <f t="shared" ref="HW39" si="666">(HV39/$HN$4)*100</f>
        <v>0</v>
      </c>
      <c r="HX39" s="9">
        <v>0</v>
      </c>
      <c r="HY39" s="7">
        <f>(HO39/$HN$4)*100</f>
        <v>0</v>
      </c>
      <c r="HZ39" s="41">
        <f>((HO39-HX39)/$HN$4)*100</f>
        <v>0</v>
      </c>
      <c r="IA39" s="7">
        <f t="shared" si="631"/>
        <v>100</v>
      </c>
      <c r="IB39" s="298">
        <f>(ID39/($HN$4*IE39))*100</f>
        <v>0</v>
      </c>
      <c r="IC39" s="7">
        <f t="shared" ref="IC39" si="667">SUM(HP39:HR39,HT39,HV39)</f>
        <v>720</v>
      </c>
      <c r="ID39" s="9">
        <v>0</v>
      </c>
      <c r="IE39" s="9">
        <v>21</v>
      </c>
      <c r="IF39" s="257">
        <v>21</v>
      </c>
      <c r="IG39" s="29">
        <v>0</v>
      </c>
    </row>
    <row r="40" spans="1:241" ht="13.8" hidden="1" x14ac:dyDescent="0.3">
      <c r="A40" s="36"/>
      <c r="B40" s="174" t="s">
        <v>39</v>
      </c>
      <c r="C40" s="45">
        <f>SUM(C38:C39)</f>
        <v>24</v>
      </c>
      <c r="D40" s="296">
        <f t="shared" ref="D40" si="668">SUM(D38:D39)</f>
        <v>2.2000000000000002</v>
      </c>
      <c r="E40" s="45">
        <f>SUM(E38:E39)</f>
        <v>21.8</v>
      </c>
      <c r="F40" s="45">
        <f t="shared" ref="F40" si="669">SUM(F38:F39)</f>
        <v>1464</v>
      </c>
      <c r="G40" s="266">
        <f>(G38*T38+G39*T39)/T40</f>
        <v>0.98387096774193561</v>
      </c>
      <c r="H40" s="49">
        <f t="shared" ref="H40:L40" si="670">SUM(H38:H39)</f>
        <v>0</v>
      </c>
      <c r="I40" s="266">
        <f>(I38*T38+I39*T39)/T40</f>
        <v>0</v>
      </c>
      <c r="J40" s="50">
        <f>SUM(J38:J39)</f>
        <v>0</v>
      </c>
      <c r="K40" s="268">
        <f>(K38*T38+K39*T39)/T40</f>
        <v>0</v>
      </c>
      <c r="L40" s="49">
        <f t="shared" si="670"/>
        <v>0</v>
      </c>
      <c r="M40" s="266">
        <f>(M38*T38+M39*T39)/T40</f>
        <v>1.6129032258064516E-2</v>
      </c>
      <c r="N40" s="270">
        <f>(N38*T38+N39*T39)/T40</f>
        <v>1.6129032258064516E-2</v>
      </c>
      <c r="O40" s="270">
        <f>(O38*T38+O39*T39)/T40</f>
        <v>0.99847687621157566</v>
      </c>
      <c r="P40" s="291">
        <f>(P38*T38+P39*T39)/T40</f>
        <v>1.0560675883256529E-3</v>
      </c>
      <c r="Q40" s="50">
        <f>SUM(Q38:Q39)</f>
        <v>1488</v>
      </c>
      <c r="R40" s="45">
        <f>SUM(R38:R39)</f>
        <v>33</v>
      </c>
      <c r="S40" s="45">
        <f>SUM(S38:S39)</f>
        <v>42</v>
      </c>
      <c r="T40" s="259">
        <f>SUM(T38:T39)</f>
        <v>42</v>
      </c>
      <c r="U40" s="36"/>
      <c r="V40" s="74" t="s">
        <v>39</v>
      </c>
      <c r="W40" s="49">
        <f>SUM(W38:W39)</f>
        <v>3.7</v>
      </c>
      <c r="X40" s="297">
        <f t="shared" ref="X40:Z40" si="671">SUM(X38:X39)</f>
        <v>2.7</v>
      </c>
      <c r="Y40" s="49">
        <f>SUM(Y38:Y39)</f>
        <v>1</v>
      </c>
      <c r="Z40" s="49">
        <f t="shared" si="671"/>
        <v>1484.3</v>
      </c>
      <c r="AA40" s="268">
        <f>(AA38*AN38+AA39*AN39)/AN40</f>
        <v>0.99751344086021498</v>
      </c>
      <c r="AB40" s="49">
        <f t="shared" ref="AB40:AF40" si="672">SUM(AB38:AB39)</f>
        <v>0</v>
      </c>
      <c r="AC40" s="268">
        <f>(AC38*AN38+AC39*AN39)/AN40</f>
        <v>0</v>
      </c>
      <c r="AD40" s="50">
        <f>SUM(AD38:AD39)</f>
        <v>0</v>
      </c>
      <c r="AE40" s="268">
        <f>(AE38*AN38+AE39*AN39)/AN40</f>
        <v>0</v>
      </c>
      <c r="AF40" s="49">
        <f t="shared" si="672"/>
        <v>0</v>
      </c>
      <c r="AG40" s="266">
        <f>(AG38*AN38+AG39*AN39)/AN40</f>
        <v>2.4865591397849464E-3</v>
      </c>
      <c r="AH40" s="270">
        <f>(AH38*AN38+AH39*AN39)/AN40</f>
        <v>2.4865591397849464E-3</v>
      </c>
      <c r="AI40" s="270">
        <f>(AI38*AN38+AI39*AN39)/AN40</f>
        <v>0.99818304172274552</v>
      </c>
      <c r="AJ40" s="291">
        <f>(AJ38*AN38+AJ39*AN39)/AN40</f>
        <v>1.1840757808499745E-3</v>
      </c>
      <c r="AK40" s="50">
        <f>SUM(AK38:AK39)</f>
        <v>1488</v>
      </c>
      <c r="AL40" s="53">
        <f>SUM(AL38:AL39)</f>
        <v>37</v>
      </c>
      <c r="AM40" s="49">
        <f>SUM(AM38:AM39)</f>
        <v>42</v>
      </c>
      <c r="AN40" s="259">
        <f>SUM(AN38:AN39)</f>
        <v>42</v>
      </c>
      <c r="AO40" s="36"/>
      <c r="AP40" s="74" t="s">
        <v>39</v>
      </c>
      <c r="AQ40" s="45">
        <f>SUM(AQ38:AQ39)</f>
        <v>9.8000000000000007</v>
      </c>
      <c r="AR40" s="296">
        <f t="shared" ref="AR40:AT40" si="673">SUM(AR38:AR39)</f>
        <v>9.8000000000000007</v>
      </c>
      <c r="AS40" s="45">
        <f>SUM(AS38:AS39)</f>
        <v>0</v>
      </c>
      <c r="AT40" s="45">
        <f t="shared" si="673"/>
        <v>1430.2</v>
      </c>
      <c r="AU40" s="266">
        <f>(AU38*BH38+AU39*BH39)/BH40</f>
        <v>0.99319444444444449</v>
      </c>
      <c r="AV40" s="49">
        <f t="shared" ref="AV40:AZ40" si="674">SUM(AV38:AV39)</f>
        <v>0</v>
      </c>
      <c r="AW40" s="266">
        <f>(AW38*BH38+AW39*BH39)/BH40</f>
        <v>0</v>
      </c>
      <c r="AX40" s="50">
        <f>SUM(AX38:AX39)</f>
        <v>0</v>
      </c>
      <c r="AY40" s="266">
        <f>(AY38*BH38+AY39*BH39)/BH40</f>
        <v>0</v>
      </c>
      <c r="AZ40" s="49">
        <f t="shared" si="674"/>
        <v>0</v>
      </c>
      <c r="BA40" s="266">
        <f>(BA38*BH38+BA39*BH39)/BH40</f>
        <v>6.8055555555555551E-3</v>
      </c>
      <c r="BB40" s="270">
        <f>(BB38*BH38+BB39*BH39)/BH40</f>
        <v>6.8055555555555551E-3</v>
      </c>
      <c r="BC40" s="270">
        <f>(BC38*BH38+BC39*BH39)/BH40</f>
        <v>0.99319444444444449</v>
      </c>
      <c r="BD40" s="291">
        <f>(BD38*BH38+BD39*BH39)/BH40</f>
        <v>6.0251322751322745E-3</v>
      </c>
      <c r="BE40" s="50">
        <f>SUM(BE38:BE39)</f>
        <v>1440</v>
      </c>
      <c r="BF40" s="49">
        <f>SUM(BF38:BF39)</f>
        <v>182.2</v>
      </c>
      <c r="BG40" s="49">
        <f>SUM(BG38:BG39)</f>
        <v>42</v>
      </c>
      <c r="BH40" s="259">
        <f>SUM(BH38:BH39)</f>
        <v>42</v>
      </c>
      <c r="BI40" s="36"/>
      <c r="BJ40" s="74" t="s">
        <v>39</v>
      </c>
      <c r="BK40" s="45">
        <f>SUM(BK38:BK39)</f>
        <v>48.200000000000045</v>
      </c>
      <c r="BL40" s="296">
        <f t="shared" ref="BL40:BN40" si="675">SUM(BL38:BL39)</f>
        <v>48.2</v>
      </c>
      <c r="BM40" s="45">
        <f>SUM(BM38:BM39)</f>
        <v>0</v>
      </c>
      <c r="BN40" s="45">
        <f t="shared" si="675"/>
        <v>1439.8</v>
      </c>
      <c r="BO40" s="267">
        <f>(BO38*CB38+BO39*CB39)/CB40</f>
        <v>0.96760752688172047</v>
      </c>
      <c r="BP40" s="49">
        <f t="shared" ref="BP40:BT40" si="676">SUM(BP38:BP39)</f>
        <v>0</v>
      </c>
      <c r="BQ40" s="267">
        <f>(BQ38*CB38+BQ39*CB39)/CB40</f>
        <v>0</v>
      </c>
      <c r="BR40" s="50">
        <f>SUM(BR38:BR39)</f>
        <v>0</v>
      </c>
      <c r="BS40" s="266">
        <f>(BS38*CB38+BS39*CB39)/CB40</f>
        <v>0</v>
      </c>
      <c r="BT40" s="49">
        <f t="shared" si="676"/>
        <v>0</v>
      </c>
      <c r="BU40" s="266">
        <f>(BU38*CB38+BU39*CB39)/CB40</f>
        <v>3.2392473118279599E-2</v>
      </c>
      <c r="BV40" s="270">
        <f>(BV38*CB38+BV39*CB39)/CB40</f>
        <v>3.2392473118279599E-2</v>
      </c>
      <c r="BW40" s="270">
        <f>(BW38*CB38+BW39*CB39)/CB40</f>
        <v>0.96760752688172047</v>
      </c>
      <c r="BX40" s="291">
        <f>(BX38*CB38+BX39*CB39)/CB40</f>
        <v>2.7265745007680493E-2</v>
      </c>
      <c r="BY40" s="50">
        <f>SUM(BY38:BY39)</f>
        <v>1488</v>
      </c>
      <c r="BZ40" s="49">
        <f>SUM(BZ38:BZ39)</f>
        <v>852</v>
      </c>
      <c r="CA40" s="49">
        <f>SUM(CA38:CA39)</f>
        <v>42</v>
      </c>
      <c r="CB40" s="259">
        <f>SUM(CB38:CB39)</f>
        <v>42</v>
      </c>
      <c r="CC40" s="36"/>
      <c r="CD40" s="74" t="s">
        <v>39</v>
      </c>
      <c r="CE40" s="45">
        <f>SUM(CE38:CE39)</f>
        <v>6.2</v>
      </c>
      <c r="CF40" s="296">
        <f t="shared" ref="CF40:CH40" si="677">SUM(CF38:CF39)</f>
        <v>6.2</v>
      </c>
      <c r="CG40" s="45">
        <f>SUM(CG38:CG39)</f>
        <v>0</v>
      </c>
      <c r="CH40" s="45">
        <f t="shared" si="677"/>
        <v>1433.8</v>
      </c>
      <c r="CI40" s="266">
        <f>(CI38*CV38+CI39*CV39)/CV40</f>
        <v>0.99569444444444444</v>
      </c>
      <c r="CJ40" s="49">
        <f t="shared" ref="CJ40:CN40" si="678">SUM(CJ38:CJ39)</f>
        <v>0</v>
      </c>
      <c r="CK40" s="267">
        <f>(CK38*CV38+CK39*CV39)/CV40</f>
        <v>0</v>
      </c>
      <c r="CL40" s="50">
        <f>SUM(CL38:CL39)</f>
        <v>0</v>
      </c>
      <c r="CM40" s="266">
        <f>(CM38*CV38+CM39*CV39)/CV40</f>
        <v>0</v>
      </c>
      <c r="CN40" s="49">
        <f t="shared" si="678"/>
        <v>0</v>
      </c>
      <c r="CO40" s="266">
        <f>(CO38*CV38+CO39*CV39)/CV40</f>
        <v>4.3055555555555555E-3</v>
      </c>
      <c r="CP40" s="270">
        <f>(CP38*CV38+CP39*CV39)/CV40</f>
        <v>4.3055555555555555E-3</v>
      </c>
      <c r="CQ40" s="270">
        <f>(CQ38*CV38+CQ39*CV39)/CV40</f>
        <v>0.99569444444444444</v>
      </c>
      <c r="CR40" s="291">
        <f>(CR38*CV38+CR39*CV39)/CV40</f>
        <v>3.968253968253968E-3</v>
      </c>
      <c r="CS40" s="50">
        <f>SUM(CS38:CS39)</f>
        <v>1440</v>
      </c>
      <c r="CT40" s="49">
        <f>SUM(CT38:CT39)</f>
        <v>120</v>
      </c>
      <c r="CU40" s="49">
        <f>SUM(CU38:CU39)</f>
        <v>42</v>
      </c>
      <c r="CV40" s="259">
        <f>SUM(CV38:CV39)</f>
        <v>42</v>
      </c>
      <c r="CW40" s="36"/>
      <c r="CX40" s="74" t="s">
        <v>39</v>
      </c>
      <c r="CY40" s="45">
        <f>SUM(CY38:CY39)</f>
        <v>36.6</v>
      </c>
      <c r="CZ40" s="296">
        <f t="shared" ref="CZ40:DB40" si="679">SUM(CZ38:CZ39)</f>
        <v>12.6</v>
      </c>
      <c r="DA40" s="45">
        <f>SUM(DA38:DA39)</f>
        <v>24</v>
      </c>
      <c r="DB40" s="45">
        <f t="shared" si="679"/>
        <v>1451.4</v>
      </c>
      <c r="DC40" s="266">
        <f>(DC38*DP38+DC39*DP39)/DP40</f>
        <v>0.97540322580645167</v>
      </c>
      <c r="DD40" s="49">
        <f t="shared" ref="DD40:DH40" si="680">SUM(DD38:DD39)</f>
        <v>0</v>
      </c>
      <c r="DE40" s="267">
        <f>(DE38*DP38+DE39*DP39)/DP40</f>
        <v>0</v>
      </c>
      <c r="DF40" s="50">
        <f>SUM(DF38:DF39)</f>
        <v>0</v>
      </c>
      <c r="DG40" s="265">
        <f>(DG38*DP38+DG39*DP39)/DP40</f>
        <v>0</v>
      </c>
      <c r="DH40" s="49">
        <f t="shared" si="680"/>
        <v>0</v>
      </c>
      <c r="DI40" s="266">
        <f>(DI38*DP38+DI39*DP39)/DP40</f>
        <v>2.4596774193548384E-2</v>
      </c>
      <c r="DJ40" s="270">
        <f>(DJ38*DP38+DJ39*DP39)/DP40</f>
        <v>2.4596774193548384E-2</v>
      </c>
      <c r="DK40" s="270">
        <f>(DK38*DP38+DK39*DP39)/DP40</f>
        <v>0.99153225806451606</v>
      </c>
      <c r="DL40" s="291">
        <f>(DL38*DP38+DL39*DP39)/DP40</f>
        <v>1.8561187916026627E-3</v>
      </c>
      <c r="DM40" s="50">
        <f>SUM(DM38:DM39)</f>
        <v>1488</v>
      </c>
      <c r="DN40" s="49">
        <f>SUM(DN38:DN39)</f>
        <v>58</v>
      </c>
      <c r="DO40" s="49">
        <f>SUM(DO38:DO39)</f>
        <v>42</v>
      </c>
      <c r="DP40" s="259">
        <f>SUM(DP38:DP39)</f>
        <v>42</v>
      </c>
      <c r="DQ40" s="36"/>
      <c r="DR40" s="74" t="s">
        <v>39</v>
      </c>
      <c r="DS40" s="45">
        <f>SUM(DS38:DS39)</f>
        <v>21.6</v>
      </c>
      <c r="DT40" s="296">
        <f t="shared" ref="DT40:DV40" si="681">SUM(DT38:DT39)</f>
        <v>21.6</v>
      </c>
      <c r="DU40" s="45">
        <f>SUM(DU38:DU39)</f>
        <v>0</v>
      </c>
      <c r="DV40" s="45">
        <f t="shared" si="681"/>
        <v>1466.4</v>
      </c>
      <c r="DW40" s="46">
        <f>(DW38*EI38+DW39*EI39)/EI40</f>
        <v>98.548387096774192</v>
      </c>
      <c r="DX40" s="49">
        <f t="shared" ref="DX40:EB40" si="682">SUM(DX38:DX39)</f>
        <v>0</v>
      </c>
      <c r="DY40" s="46">
        <f>(DY38*EI38+DY39*EI39)/EI40</f>
        <v>0</v>
      </c>
      <c r="DZ40" s="50">
        <f>SUM(DZ38:DZ39)</f>
        <v>0</v>
      </c>
      <c r="EA40" s="50">
        <f>(EA38*EI38+EA39*EI39)/EI40</f>
        <v>0</v>
      </c>
      <c r="EB40" s="49">
        <f t="shared" si="682"/>
        <v>0</v>
      </c>
      <c r="EC40" s="46">
        <f>(EC38*EI38+EC39*EI39)/EI40</f>
        <v>1.4516129032258065</v>
      </c>
      <c r="ED40" s="8">
        <f>(ED38*EI38+ED39*EI39)/EI40</f>
        <v>1.4516129032258065</v>
      </c>
      <c r="EE40" s="8">
        <f>(EE38*EI38+EE39*EI39)/EI40</f>
        <v>98.548387096774192</v>
      </c>
      <c r="EF40" s="305">
        <f>(EF38*EI38+EF39*EI39)/EI40</f>
        <v>1.2576804915514594</v>
      </c>
      <c r="EG40" s="50">
        <f>SUM(EG38:EG39)</f>
        <v>1488</v>
      </c>
      <c r="EH40" s="49">
        <f>SUM(EH38:EH39)</f>
        <v>393</v>
      </c>
      <c r="EI40" s="49">
        <f>SUM(EI38:EI39)</f>
        <v>42</v>
      </c>
      <c r="EJ40" s="259">
        <f>SUM(EJ38:EJ39)</f>
        <v>42</v>
      </c>
      <c r="EK40" s="36"/>
      <c r="EL40" s="74" t="s">
        <v>39</v>
      </c>
      <c r="EM40" s="45">
        <f>SUM(EM38:EM39)</f>
        <v>9.9</v>
      </c>
      <c r="EN40" s="296">
        <f t="shared" ref="EN40:EP40" si="683">SUM(EN38:EN39)</f>
        <v>4.7</v>
      </c>
      <c r="EO40" s="45">
        <f>SUM(EO38:EO39)</f>
        <v>5.2</v>
      </c>
      <c r="EP40" s="45">
        <f t="shared" si="683"/>
        <v>1334.1</v>
      </c>
      <c r="EQ40" s="46">
        <f>(EQ38*FC38+EQ39*FC39)/FC40</f>
        <v>99.263392857142861</v>
      </c>
      <c r="ER40" s="49">
        <f t="shared" ref="ER40:EV40" si="684">SUM(ER38:ER39)</f>
        <v>0</v>
      </c>
      <c r="ES40" s="46">
        <f>(ES38*FC38+ES39*FC39)/FC40</f>
        <v>0</v>
      </c>
      <c r="ET40" s="50">
        <f>SUM(ET38:ET39)</f>
        <v>0</v>
      </c>
      <c r="EU40" s="50">
        <f>(EU38*FC38+EU39*FC39)/FC40</f>
        <v>0</v>
      </c>
      <c r="EV40" s="49">
        <f t="shared" si="684"/>
        <v>0</v>
      </c>
      <c r="EW40" s="46">
        <f>(EW38*FC38+EW39*FC39)/FC40</f>
        <v>0.66532258064516137</v>
      </c>
      <c r="EX40" s="8">
        <f>(EX38*FC38+EX39*FC39)/FC40</f>
        <v>0.73660714285714279</v>
      </c>
      <c r="EY40" s="8">
        <f>(EY38*FC38+EY39*FC39)/FC40</f>
        <v>99.647570485902804</v>
      </c>
      <c r="EZ40" s="305">
        <f>(EZ38*FC38+EZ39*FC39)/FC40</f>
        <v>0.27636054421768708</v>
      </c>
      <c r="FA40" s="50">
        <f>SUM(FA38:FA39)</f>
        <v>1344</v>
      </c>
      <c r="FB40" s="49">
        <f>SUM(FB38:FB39)</f>
        <v>78</v>
      </c>
      <c r="FC40" s="49">
        <f>SUM(FC38:FC39)</f>
        <v>42</v>
      </c>
      <c r="FD40" s="259">
        <f>SUM(FD38:FD39)</f>
        <v>42</v>
      </c>
      <c r="FE40" s="36"/>
      <c r="FF40" s="74" t="s">
        <v>39</v>
      </c>
      <c r="FG40" s="45">
        <f>SUM(FG38:FG39)</f>
        <v>6.9</v>
      </c>
      <c r="FH40" s="296">
        <f t="shared" ref="FH40:FJ40" si="685">SUM(FH38:FH39)</f>
        <v>1.2</v>
      </c>
      <c r="FI40" s="45">
        <f>SUM(FI38:FI39)</f>
        <v>5.7</v>
      </c>
      <c r="FJ40" s="45">
        <f t="shared" si="685"/>
        <v>1481.1</v>
      </c>
      <c r="FK40" s="46">
        <f>(FK38*FW38+FK39*FW39)/FW40</f>
        <v>99.536290322580655</v>
      </c>
      <c r="FL40" s="49">
        <f t="shared" ref="FL40:FP40" si="686">SUM(FL38:FL39)</f>
        <v>0</v>
      </c>
      <c r="FM40" s="46">
        <f>(FM38*FW38+FM39*FW39)/FW40</f>
        <v>0</v>
      </c>
      <c r="FN40" s="50">
        <f>SUM(FN38:FN39)</f>
        <v>0</v>
      </c>
      <c r="FO40" s="50">
        <f>(FO38*FW38+FO39*FW39)/FW40</f>
        <v>0</v>
      </c>
      <c r="FP40" s="49">
        <f t="shared" si="686"/>
        <v>0</v>
      </c>
      <c r="FQ40" s="46">
        <f>(FQ38*FW38+FQ39*FW39)/FW40</f>
        <v>0.46370967741935487</v>
      </c>
      <c r="FR40" s="8">
        <f>(FR38*FW38+FR39*FW39)/FW40</f>
        <v>0.46370967741935487</v>
      </c>
      <c r="FS40" s="8">
        <f>(FS38*FW38+FS39*FW39)/FW40</f>
        <v>99.918732222673711</v>
      </c>
      <c r="FT40" s="305">
        <f>(FT38*FW38+FT39*FW39)/FW40</f>
        <v>7.6804915514592939E-2</v>
      </c>
      <c r="FU40" s="50">
        <f>SUM(FU38:FU39)</f>
        <v>1488</v>
      </c>
      <c r="FV40" s="49">
        <f>SUM(FV38:FV39)</f>
        <v>24</v>
      </c>
      <c r="FW40" s="49">
        <f>SUM(FW38:FW39)</f>
        <v>42</v>
      </c>
      <c r="FX40" s="259">
        <f>SUM(FX38:FX39)</f>
        <v>42</v>
      </c>
      <c r="FY40" s="36"/>
      <c r="FZ40" s="74" t="s">
        <v>39</v>
      </c>
      <c r="GA40" s="45">
        <f>SUM(GA38:GA39)</f>
        <v>0</v>
      </c>
      <c r="GB40" s="296">
        <f t="shared" ref="GB40:GD40" si="687">SUM(GB38:GB39)</f>
        <v>0</v>
      </c>
      <c r="GC40" s="45">
        <f>SUM(GC38:GC39)</f>
        <v>0</v>
      </c>
      <c r="GD40" s="45">
        <f t="shared" si="687"/>
        <v>1440</v>
      </c>
      <c r="GE40" s="160">
        <f>(GE38*GQ38+GE39*GQ39)/GQ40</f>
        <v>1</v>
      </c>
      <c r="GF40" s="49">
        <f t="shared" ref="GF40:GJ40" si="688">SUM(GF38:GF39)</f>
        <v>0</v>
      </c>
      <c r="GG40" s="46">
        <f>(GG38*GQ38+GG39*GQ39)/GQ40</f>
        <v>0</v>
      </c>
      <c r="GH40" s="50">
        <f>SUM(GH38:GH39)</f>
        <v>0</v>
      </c>
      <c r="GI40" s="46">
        <f>(GI38*GQ38+GI39*GQ39)/GQ40</f>
        <v>0</v>
      </c>
      <c r="GJ40" s="49">
        <f t="shared" si="688"/>
        <v>0</v>
      </c>
      <c r="GK40" s="46">
        <f>(GK38*GQ38+GK39*GQ39)/GQ40</f>
        <v>0</v>
      </c>
      <c r="GL40" s="8">
        <f>(GL38*GQ38+GL39*GQ39)/GQ40</f>
        <v>0</v>
      </c>
      <c r="GM40" s="8">
        <f>(GM38*GQ38+GM39*GQ39)/GQ40</f>
        <v>100</v>
      </c>
      <c r="GN40" s="305">
        <f>(GN38*GQ38+GN39*GQ39)/GQ40</f>
        <v>0</v>
      </c>
      <c r="GO40" s="50">
        <f>SUM(GO38:GO39)</f>
        <v>1440</v>
      </c>
      <c r="GP40" s="49">
        <f>SUM(GP38:GP39)</f>
        <v>0</v>
      </c>
      <c r="GQ40" s="49">
        <f>SUM(GQ38:GQ39)</f>
        <v>42</v>
      </c>
      <c r="GR40" s="259">
        <f>SUM(GR38:GR39)</f>
        <v>42</v>
      </c>
      <c r="GS40" s="36"/>
      <c r="GT40" s="74" t="s">
        <v>39</v>
      </c>
      <c r="GU40" s="45">
        <f>SUM(GU38:GU39)</f>
        <v>0</v>
      </c>
      <c r="GV40" s="296">
        <f t="shared" ref="GV40:GX40" si="689">SUM(GV38:GV39)</f>
        <v>0</v>
      </c>
      <c r="GW40" s="45">
        <f>SUM(GW38:GW39)</f>
        <v>0</v>
      </c>
      <c r="GX40" s="45">
        <f t="shared" si="689"/>
        <v>1488</v>
      </c>
      <c r="GY40" s="46">
        <f>(GY38*HK38+GY39*HK39)/HK40</f>
        <v>100</v>
      </c>
      <c r="GZ40" s="49">
        <f t="shared" ref="GZ40:HD40" si="690">SUM(GZ38:GZ39)</f>
        <v>0</v>
      </c>
      <c r="HA40" s="46">
        <f>(HA38*HK38+HA39*HK39)/HK40</f>
        <v>0</v>
      </c>
      <c r="HB40" s="50">
        <f>SUM(HB38:HB39)</f>
        <v>0</v>
      </c>
      <c r="HC40" s="46">
        <f>(HC38*HK38+HC39*HK39)/HK40</f>
        <v>0</v>
      </c>
      <c r="HD40" s="49">
        <f t="shared" si="690"/>
        <v>0</v>
      </c>
      <c r="HE40" s="46">
        <f>(HE38*HK38+HE39*HK39)/HK40</f>
        <v>0</v>
      </c>
      <c r="HF40" s="8">
        <f>(HF38*HK38+HF39*HK39)/HK40</f>
        <v>0</v>
      </c>
      <c r="HG40" s="8">
        <f>(HG38*HK38+HG39*HK39)/HK40</f>
        <v>100</v>
      </c>
      <c r="HH40" s="305">
        <f>(HH38*HK38+HH39*HK39)/HK40</f>
        <v>0</v>
      </c>
      <c r="HI40" s="50">
        <f>SUM(HI38:HI39)</f>
        <v>1488</v>
      </c>
      <c r="HJ40" s="49">
        <f>SUM(HJ38:HJ39)</f>
        <v>0</v>
      </c>
      <c r="HK40" s="49">
        <f>SUM(HK38:HK39)</f>
        <v>42</v>
      </c>
      <c r="HL40" s="259">
        <f>SUM(HL38:HL39)</f>
        <v>42</v>
      </c>
      <c r="HM40" s="36"/>
      <c r="HN40" s="74" t="s">
        <v>39</v>
      </c>
      <c r="HO40" s="119">
        <f>SUM(HO38:HO39)</f>
        <v>0</v>
      </c>
      <c r="HP40" s="313">
        <f t="shared" ref="HP40:HR40" si="691">SUM(HP38:HP39)</f>
        <v>0</v>
      </c>
      <c r="HQ40" s="119">
        <f t="shared" si="691"/>
        <v>0</v>
      </c>
      <c r="HR40" s="119">
        <f t="shared" si="691"/>
        <v>1440</v>
      </c>
      <c r="HS40" s="46">
        <f>(HS38*IE38+HS39*IE39)/IE40</f>
        <v>100</v>
      </c>
      <c r="HT40" s="119">
        <f t="shared" ref="HT40" si="692">SUM(HT38:HT39)</f>
        <v>0</v>
      </c>
      <c r="HU40" s="46">
        <f>(HU38*IE38+HU39*IE39)/IE40</f>
        <v>0</v>
      </c>
      <c r="HV40" s="119">
        <f t="shared" ref="HV40:HX40" si="693">SUM(HV38:HV39)</f>
        <v>0</v>
      </c>
      <c r="HW40" s="46">
        <f>(HW38*IE38+HW39*IE39)/IE40</f>
        <v>0</v>
      </c>
      <c r="HX40" s="119">
        <f t="shared" si="693"/>
        <v>0</v>
      </c>
      <c r="HY40" s="50">
        <f>(HY38*IE38+HY39*IE39)/IE40</f>
        <v>0</v>
      </c>
      <c r="HZ40" s="54">
        <f>(HZ38*IE38+HZ39*IE39)/IE40</f>
        <v>0</v>
      </c>
      <c r="IA40" s="54">
        <f>(IA38*IE38+IA39*IE39)/IE40</f>
        <v>100</v>
      </c>
      <c r="IB40" s="308">
        <f>(IB38*IE38+IB39*IE39)/IE40</f>
        <v>0</v>
      </c>
      <c r="IC40" s="50">
        <f>SUM(IC38:IC39)</f>
        <v>1440</v>
      </c>
      <c r="ID40" s="49">
        <f>SUM(ID38:ID39)</f>
        <v>0</v>
      </c>
      <c r="IE40" s="49">
        <f>SUM(IE38:IE39)</f>
        <v>42</v>
      </c>
      <c r="IF40" s="259">
        <f>SUM(IF38:IF39)</f>
        <v>42</v>
      </c>
      <c r="IG40" s="29"/>
    </row>
    <row r="41" spans="1:241" ht="13.8" hidden="1" x14ac:dyDescent="0.3">
      <c r="A41" s="142" t="s">
        <v>44</v>
      </c>
      <c r="B41" s="71" t="s">
        <v>52</v>
      </c>
      <c r="C41" s="9">
        <v>0</v>
      </c>
      <c r="D41" s="287">
        <v>0</v>
      </c>
      <c r="E41" s="9">
        <v>0</v>
      </c>
      <c r="F41" s="9">
        <v>744</v>
      </c>
      <c r="G41" s="256">
        <f>(F41/$B$4)</f>
        <v>1</v>
      </c>
      <c r="H41" s="9">
        <v>0</v>
      </c>
      <c r="I41" s="256">
        <f>(H41/$B$4)</f>
        <v>0</v>
      </c>
      <c r="J41" s="7">
        <v>0</v>
      </c>
      <c r="K41" s="256">
        <f>(J41/$B$4)</f>
        <v>0</v>
      </c>
      <c r="L41" s="9">
        <v>0</v>
      </c>
      <c r="M41" s="256">
        <f>(C41/$B$4)</f>
        <v>0</v>
      </c>
      <c r="N41" s="256">
        <f>((C41-L41)/$B$4)</f>
        <v>0</v>
      </c>
      <c r="O41" s="258">
        <f t="shared" ref="O41:O42" si="694">IF((AND(D41=0,F41=0)),0,(F41+L41)/(D41+F41+L41))</f>
        <v>1</v>
      </c>
      <c r="P41" s="290" t="e">
        <f>(R41/($B$4*T41))</f>
        <v>#DIV/0!</v>
      </c>
      <c r="Q41" s="7">
        <f>SUM(D41:F41,H41,J41)</f>
        <v>744</v>
      </c>
      <c r="R41" s="9">
        <v>0</v>
      </c>
      <c r="S41" s="9">
        <v>21</v>
      </c>
      <c r="T41" s="257">
        <v>0</v>
      </c>
      <c r="U41" s="142" t="s">
        <v>44</v>
      </c>
      <c r="V41" s="71" t="s">
        <v>52</v>
      </c>
      <c r="W41" s="9">
        <v>0</v>
      </c>
      <c r="X41" s="287">
        <v>0</v>
      </c>
      <c r="Y41" s="9">
        <v>0</v>
      </c>
      <c r="Z41" s="9">
        <v>744</v>
      </c>
      <c r="AA41" s="256">
        <f>(Z41/$V$4)</f>
        <v>1</v>
      </c>
      <c r="AB41" s="9">
        <v>0</v>
      </c>
      <c r="AC41" s="256">
        <f>(AB41/$V$4)</f>
        <v>0</v>
      </c>
      <c r="AD41" s="9">
        <v>0</v>
      </c>
      <c r="AE41" s="256">
        <f>(AD41/$V$4)</f>
        <v>0</v>
      </c>
      <c r="AF41" s="9">
        <v>0</v>
      </c>
      <c r="AG41" s="256">
        <f t="shared" ref="AG41:AG42" si="695">W41/$V$4</f>
        <v>0</v>
      </c>
      <c r="AH41" s="256">
        <f t="shared" ref="AH41:AH42" si="696">(W41-AF41)/$V$4</f>
        <v>0</v>
      </c>
      <c r="AI41" s="258">
        <f t="shared" ref="AI41:AI42" si="697">IF((AND(X41=0,Z41=0)),0,(Z41+AF41)/(X41+Z41+AF41))</f>
        <v>1</v>
      </c>
      <c r="AJ41" s="290" t="e">
        <f t="shared" ref="AJ41:AJ42" si="698">AL41/($V$4*AN41)</f>
        <v>#DIV/0!</v>
      </c>
      <c r="AK41" s="7">
        <f>SUM(X41:Z41,AB41,AD41)</f>
        <v>744</v>
      </c>
      <c r="AL41" s="9">
        <v>0</v>
      </c>
      <c r="AM41" s="9">
        <v>21</v>
      </c>
      <c r="AN41" s="257">
        <v>0</v>
      </c>
      <c r="AO41" s="142" t="s">
        <v>44</v>
      </c>
      <c r="AP41" s="71" t="s">
        <v>52</v>
      </c>
      <c r="AQ41" s="9">
        <v>0</v>
      </c>
      <c r="AR41" s="287">
        <v>0</v>
      </c>
      <c r="AS41" s="9">
        <v>0</v>
      </c>
      <c r="AT41" s="9">
        <v>720</v>
      </c>
      <c r="AU41" s="256">
        <f t="shared" ref="AU41:AU42" si="699">(AT41/$AP$4)</f>
        <v>1</v>
      </c>
      <c r="AV41" s="9">
        <v>0</v>
      </c>
      <c r="AW41" s="256">
        <f t="shared" ref="AW41:AW42" si="700">(AV41/$AP$4)</f>
        <v>0</v>
      </c>
      <c r="AX41" s="9">
        <v>0</v>
      </c>
      <c r="AY41" s="256">
        <f t="shared" ref="AY41:AY42" si="701">(AX41/$AP$4)</f>
        <v>0</v>
      </c>
      <c r="AZ41" s="9">
        <v>0</v>
      </c>
      <c r="BA41" s="256">
        <f t="shared" ref="BA41:BA42" si="702">(AQ41/$AP$4)</f>
        <v>0</v>
      </c>
      <c r="BB41" s="256">
        <f t="shared" ref="BB41:BB42" si="703">((AQ41-AZ41)/$AP$4)</f>
        <v>0</v>
      </c>
      <c r="BC41" s="258">
        <f t="shared" ref="BC41:BC42" si="704">IF((AND(AR41=0,AT41=0)),0,(AT41+AZ41)/(AR41+AT41+AZ41))</f>
        <v>1</v>
      </c>
      <c r="BD41" s="290" t="e">
        <f t="shared" ref="BD41:BD42" si="705">(BF41/($AP$4*BH41))</f>
        <v>#DIV/0!</v>
      </c>
      <c r="BE41" s="7">
        <f>SUM(AR41:AT41,AV41,AX41)</f>
        <v>720</v>
      </c>
      <c r="BF41" s="9">
        <v>0</v>
      </c>
      <c r="BG41" s="9">
        <v>21</v>
      </c>
      <c r="BH41" s="257">
        <v>0</v>
      </c>
      <c r="BI41" s="142" t="s">
        <v>44</v>
      </c>
      <c r="BJ41" s="71" t="s">
        <v>52</v>
      </c>
      <c r="BK41" s="9">
        <v>0</v>
      </c>
      <c r="BL41" s="287">
        <v>0</v>
      </c>
      <c r="BM41" s="9">
        <v>0</v>
      </c>
      <c r="BN41" s="9">
        <v>744</v>
      </c>
      <c r="BO41" s="274">
        <f t="shared" ref="BO41:BO42" si="706">(BN41/$BJ$4)</f>
        <v>1</v>
      </c>
      <c r="BP41" s="9">
        <v>0</v>
      </c>
      <c r="BQ41" s="274">
        <f t="shared" ref="BQ41:BQ42" si="707">(BP41/$BJ$4)</f>
        <v>0</v>
      </c>
      <c r="BR41" s="9">
        <v>0</v>
      </c>
      <c r="BS41" s="274">
        <f t="shared" ref="BS41:BS42" si="708">(BR41/$BJ$4)</f>
        <v>0</v>
      </c>
      <c r="BT41" s="9">
        <v>0</v>
      </c>
      <c r="BU41" s="256">
        <f t="shared" ref="BU41:BU42" si="709">(BK41/$BJ$4)</f>
        <v>0</v>
      </c>
      <c r="BV41" s="256">
        <f t="shared" ref="BV41:BV42" si="710">((BK41-BT41)/$BJ$4)</f>
        <v>0</v>
      </c>
      <c r="BW41" s="258">
        <f t="shared" ref="BW41:BW42" si="711">IF((AND(BL41=0,BN41=0)),0,(BN41+BT41)/(BL41+BN41+BT41))</f>
        <v>1</v>
      </c>
      <c r="BX41" s="290" t="e">
        <f t="shared" ref="BX41:BX42" si="712">(BZ41/($BJ$4*CB41))</f>
        <v>#DIV/0!</v>
      </c>
      <c r="BY41" s="7">
        <f>SUM(BL41:BN41,BP41,BR41)</f>
        <v>744</v>
      </c>
      <c r="BZ41" s="9">
        <v>0</v>
      </c>
      <c r="CA41" s="9">
        <v>21</v>
      </c>
      <c r="CB41" s="257">
        <v>0</v>
      </c>
      <c r="CC41" s="142" t="s">
        <v>44</v>
      </c>
      <c r="CD41" s="71" t="s">
        <v>52</v>
      </c>
      <c r="CE41" s="9">
        <v>0</v>
      </c>
      <c r="CF41" s="287">
        <v>0</v>
      </c>
      <c r="CG41" s="9">
        <v>0</v>
      </c>
      <c r="CH41" s="9">
        <v>720</v>
      </c>
      <c r="CI41" s="274">
        <f t="shared" ref="CI41:CI42" si="713">(CH41/$CD$4)</f>
        <v>1</v>
      </c>
      <c r="CJ41" s="9">
        <v>0</v>
      </c>
      <c r="CK41" s="274">
        <f t="shared" ref="CK41:CK42" si="714">(CJ41/$CD$4)</f>
        <v>0</v>
      </c>
      <c r="CL41" s="7">
        <v>0</v>
      </c>
      <c r="CM41" s="274">
        <f t="shared" ref="CM41:CM42" si="715">(CL41/$CD$4)</f>
        <v>0</v>
      </c>
      <c r="CN41" s="9">
        <v>0</v>
      </c>
      <c r="CO41" s="274">
        <f>(CE41/$CD$4)</f>
        <v>0</v>
      </c>
      <c r="CP41" s="274">
        <f>((CE41-CN41)/$CD$4)</f>
        <v>0</v>
      </c>
      <c r="CQ41" s="275">
        <f>IF((AND(CF41=0,CH41=0)),0,(CH41+CN41)/(CF41+CH41+CN41))</f>
        <v>1</v>
      </c>
      <c r="CR41" s="290" t="e">
        <f t="shared" ref="CR41:CR42" si="716">(CT41/($CD$4*CV41))</f>
        <v>#DIV/0!</v>
      </c>
      <c r="CS41" s="7">
        <f>SUM(CF41:CH41,CJ41,CL41)</f>
        <v>720</v>
      </c>
      <c r="CT41" s="9">
        <v>0</v>
      </c>
      <c r="CU41" s="9">
        <v>21</v>
      </c>
      <c r="CV41" s="257">
        <v>0</v>
      </c>
      <c r="CW41" s="142" t="s">
        <v>44</v>
      </c>
      <c r="CX41" s="71" t="s">
        <v>52</v>
      </c>
      <c r="CY41" s="9">
        <v>0</v>
      </c>
      <c r="CZ41" s="287">
        <v>0</v>
      </c>
      <c r="DA41" s="9">
        <v>0</v>
      </c>
      <c r="DB41" s="9">
        <v>744</v>
      </c>
      <c r="DC41" s="274">
        <f>(DB41/$CX$4)</f>
        <v>1</v>
      </c>
      <c r="DD41" s="9">
        <v>0</v>
      </c>
      <c r="DE41" s="274">
        <f>(DD41/$CX$4)</f>
        <v>0</v>
      </c>
      <c r="DF41" s="7">
        <v>0</v>
      </c>
      <c r="DG41" s="274">
        <f>(DF41/$CX$4)</f>
        <v>0</v>
      </c>
      <c r="DH41" s="9">
        <v>0</v>
      </c>
      <c r="DI41" s="274">
        <f>(CY41/$V$4)</f>
        <v>0</v>
      </c>
      <c r="DJ41" s="274">
        <f>((CY41-DH41)/$CX$4)</f>
        <v>0</v>
      </c>
      <c r="DK41" s="275">
        <f>IF((AND(CZ41=0,DB41=0)),0,(DB41+DH41)/(CZ41+DB41+DH41))</f>
        <v>1</v>
      </c>
      <c r="DL41" s="290" t="e">
        <f t="shared" ref="DL41:DL42" si="717">(DN41/($CX$4*DP41))</f>
        <v>#DIV/0!</v>
      </c>
      <c r="DM41" s="7">
        <f>SUM(CZ41:DB41,DD41,DF41)</f>
        <v>744</v>
      </c>
      <c r="DN41" s="9">
        <v>0</v>
      </c>
      <c r="DO41" s="9">
        <v>21</v>
      </c>
      <c r="DP41" s="257">
        <v>0</v>
      </c>
      <c r="DQ41" s="142" t="s">
        <v>44</v>
      </c>
      <c r="DR41" s="71" t="s">
        <v>52</v>
      </c>
      <c r="DS41" s="9">
        <v>0</v>
      </c>
      <c r="DT41" s="287">
        <v>0</v>
      </c>
      <c r="DU41" s="9">
        <v>0</v>
      </c>
      <c r="DV41" s="9">
        <v>744</v>
      </c>
      <c r="DW41" s="7">
        <f t="shared" si="478"/>
        <v>100</v>
      </c>
      <c r="DX41" s="9">
        <v>0</v>
      </c>
      <c r="DY41" s="7">
        <f t="shared" si="479"/>
        <v>0</v>
      </c>
      <c r="DZ41" s="7">
        <v>0</v>
      </c>
      <c r="EA41" s="7">
        <f>(DZ41/$DR$4)*100</f>
        <v>0</v>
      </c>
      <c r="EB41" s="9">
        <v>0</v>
      </c>
      <c r="EC41" s="7">
        <f>(DS41/$V$4)*100</f>
        <v>0</v>
      </c>
      <c r="ED41" s="7">
        <f t="shared" si="541"/>
        <v>0</v>
      </c>
      <c r="EE41" s="38">
        <f t="shared" si="542"/>
        <v>100</v>
      </c>
      <c r="EF41" s="298">
        <f>(EH41/($DR$4*EI41))*100</f>
        <v>0</v>
      </c>
      <c r="EG41" s="7">
        <f>SUM(DT41:DV41,DX41,DZ41)</f>
        <v>744</v>
      </c>
      <c r="EH41" s="9">
        <v>0</v>
      </c>
      <c r="EI41" s="9">
        <v>21</v>
      </c>
      <c r="EJ41" s="257">
        <v>0</v>
      </c>
      <c r="EK41" s="142" t="s">
        <v>44</v>
      </c>
      <c r="EL41" s="71" t="s">
        <v>52</v>
      </c>
      <c r="EM41" s="9">
        <v>0</v>
      </c>
      <c r="EN41" s="287">
        <v>0</v>
      </c>
      <c r="EO41" s="9">
        <v>0</v>
      </c>
      <c r="EP41" s="9">
        <v>672</v>
      </c>
      <c r="EQ41" s="7">
        <f t="shared" si="482"/>
        <v>100</v>
      </c>
      <c r="ER41" s="9">
        <v>0</v>
      </c>
      <c r="ES41" s="7">
        <f t="shared" si="483"/>
        <v>0</v>
      </c>
      <c r="ET41" s="7">
        <v>0</v>
      </c>
      <c r="EU41" s="7">
        <f>(ET41/$EL$4)*100</f>
        <v>0</v>
      </c>
      <c r="EV41" s="9">
        <v>0</v>
      </c>
      <c r="EW41" s="7">
        <f>(EM41/$V$4)*100</f>
        <v>0</v>
      </c>
      <c r="EX41" s="7">
        <f t="shared" si="543"/>
        <v>0</v>
      </c>
      <c r="EY41" s="38">
        <f t="shared" si="544"/>
        <v>100</v>
      </c>
      <c r="EZ41" s="298">
        <f t="shared" ref="EZ41:EZ42" si="718">(FB41/($EL$4*FC41))*100</f>
        <v>0</v>
      </c>
      <c r="FA41" s="7">
        <f>SUM(EN41:EP41,ER41,ET41)</f>
        <v>672</v>
      </c>
      <c r="FB41" s="9">
        <v>0</v>
      </c>
      <c r="FC41" s="9">
        <v>21</v>
      </c>
      <c r="FD41" s="257">
        <v>0</v>
      </c>
      <c r="FE41" s="142" t="s">
        <v>44</v>
      </c>
      <c r="FF41" s="71" t="s">
        <v>52</v>
      </c>
      <c r="FG41" s="9">
        <v>0</v>
      </c>
      <c r="FH41" s="287">
        <v>0</v>
      </c>
      <c r="FI41" s="9">
        <v>0</v>
      </c>
      <c r="FJ41" s="9">
        <v>744</v>
      </c>
      <c r="FK41" s="7">
        <f t="shared" si="499"/>
        <v>100</v>
      </c>
      <c r="FL41" s="9">
        <v>0</v>
      </c>
      <c r="FM41" s="7">
        <f t="shared" si="500"/>
        <v>0</v>
      </c>
      <c r="FN41" s="7">
        <v>0</v>
      </c>
      <c r="FO41" s="7">
        <f t="shared" ref="FO41:FO42" si="719">(FN41/$FF$4)*100</f>
        <v>0</v>
      </c>
      <c r="FP41" s="9">
        <v>0</v>
      </c>
      <c r="FQ41" s="7">
        <f>(FG41/$V$4)*100</f>
        <v>0</v>
      </c>
      <c r="FR41" s="7">
        <f t="shared" si="547"/>
        <v>0</v>
      </c>
      <c r="FS41" s="38">
        <f t="shared" si="548"/>
        <v>100</v>
      </c>
      <c r="FT41" s="298">
        <f>(FV41/($FF$4*FW41))*100</f>
        <v>0</v>
      </c>
      <c r="FU41" s="7">
        <f>SUM(FH41:FJ41,FL41,FN41)</f>
        <v>744</v>
      </c>
      <c r="FV41" s="9">
        <v>0</v>
      </c>
      <c r="FW41" s="9">
        <v>21</v>
      </c>
      <c r="FX41" s="257">
        <v>0</v>
      </c>
      <c r="FY41" s="142" t="s">
        <v>44</v>
      </c>
      <c r="FZ41" s="71" t="s">
        <v>52</v>
      </c>
      <c r="GA41" s="9">
        <v>0</v>
      </c>
      <c r="GB41" s="287">
        <v>0</v>
      </c>
      <c r="GC41" s="9">
        <v>0</v>
      </c>
      <c r="GD41" s="9">
        <v>720</v>
      </c>
      <c r="GE41" s="9">
        <f>(GD41/$FZ$4)</f>
        <v>1</v>
      </c>
      <c r="GF41" s="9">
        <v>0</v>
      </c>
      <c r="GG41" s="9">
        <f t="shared" si="489"/>
        <v>0</v>
      </c>
      <c r="GH41" s="9">
        <v>0</v>
      </c>
      <c r="GI41" s="7">
        <f>(GH41/$FZ$4)*100</f>
        <v>0</v>
      </c>
      <c r="GJ41" s="9">
        <v>0</v>
      </c>
      <c r="GK41" s="7">
        <f>(GA41/$V$4)*100</f>
        <v>0</v>
      </c>
      <c r="GL41" s="7">
        <f t="shared" si="628"/>
        <v>0</v>
      </c>
      <c r="GM41" s="7">
        <f t="shared" si="629"/>
        <v>100</v>
      </c>
      <c r="GN41" s="298">
        <f>(GP41/($FZ$4*GQ41))*100</f>
        <v>0</v>
      </c>
      <c r="GO41" s="7">
        <f>SUM(GB41:GD41,GF41,GH41)</f>
        <v>720</v>
      </c>
      <c r="GP41" s="9">
        <v>0</v>
      </c>
      <c r="GQ41" s="9">
        <v>21</v>
      </c>
      <c r="GR41" s="257">
        <v>0</v>
      </c>
      <c r="GS41" s="142" t="s">
        <v>44</v>
      </c>
      <c r="GT41" s="71" t="s">
        <v>52</v>
      </c>
      <c r="GU41" s="9">
        <v>0</v>
      </c>
      <c r="GV41" s="287">
        <v>0</v>
      </c>
      <c r="GW41" s="9">
        <v>0</v>
      </c>
      <c r="GX41" s="9">
        <v>744</v>
      </c>
      <c r="GY41" s="9">
        <f t="shared" si="660"/>
        <v>100</v>
      </c>
      <c r="GZ41" s="9">
        <v>0</v>
      </c>
      <c r="HA41" s="9">
        <f t="shared" si="661"/>
        <v>0</v>
      </c>
      <c r="HB41" s="9">
        <v>0</v>
      </c>
      <c r="HC41" s="7">
        <f>(HB41/$GT$4)*100</f>
        <v>0</v>
      </c>
      <c r="HD41" s="9">
        <v>0</v>
      </c>
      <c r="HE41" s="7">
        <f>(GU41/$GT$4)*100</f>
        <v>0</v>
      </c>
      <c r="HF41" s="9">
        <f t="shared" si="461"/>
        <v>0</v>
      </c>
      <c r="HG41" s="9">
        <f t="shared" si="462"/>
        <v>100</v>
      </c>
      <c r="HH41" s="298">
        <f t="shared" ref="HH41:HH42" si="720">(HJ41/($GT$4*HK41))*100</f>
        <v>0</v>
      </c>
      <c r="HI41" s="7">
        <f>SUM(GV41:GX41,GZ41,HB41)</f>
        <v>744</v>
      </c>
      <c r="HJ41" s="9">
        <v>0</v>
      </c>
      <c r="HK41" s="9">
        <v>21</v>
      </c>
      <c r="HL41" s="257">
        <v>0</v>
      </c>
      <c r="HM41" s="142" t="s">
        <v>44</v>
      </c>
      <c r="HN41" s="71" t="s">
        <v>52</v>
      </c>
      <c r="HO41" s="9">
        <v>0</v>
      </c>
      <c r="HP41" s="287">
        <v>0</v>
      </c>
      <c r="HQ41" s="9">
        <v>0</v>
      </c>
      <c r="HR41" s="9">
        <v>720</v>
      </c>
      <c r="HS41" s="7">
        <f>(HR41/$HN$4)*100</f>
        <v>100</v>
      </c>
      <c r="HT41" s="9">
        <v>0</v>
      </c>
      <c r="HU41" s="7">
        <f>(HT41/$HN$4)*100</f>
        <v>0</v>
      </c>
      <c r="HV41" s="9">
        <v>0</v>
      </c>
      <c r="HW41" s="7">
        <f>(HV41/$HN$4)*100</f>
        <v>0</v>
      </c>
      <c r="HX41" s="9">
        <v>0</v>
      </c>
      <c r="HY41" s="7">
        <f>(HO41/$HN$4)*100</f>
        <v>0</v>
      </c>
      <c r="HZ41" s="41">
        <f>((HO41-HX41)/$HN$4)*100</f>
        <v>0</v>
      </c>
      <c r="IA41" s="41">
        <f t="shared" ref="IA41:IA42" si="721">IF((AND(HP41=0,HR41=0)),0,(HR41+HX41)/(HP41+HR41)*100)</f>
        <v>100</v>
      </c>
      <c r="IB41" s="298">
        <f>(ID41/($HN$4*IE41))*100</f>
        <v>0</v>
      </c>
      <c r="IC41" s="7">
        <f>SUM(HP41:HR41,HT41,HV41)</f>
        <v>720</v>
      </c>
      <c r="ID41" s="9">
        <v>0</v>
      </c>
      <c r="IE41" s="9">
        <v>21</v>
      </c>
      <c r="IF41" s="257">
        <v>0</v>
      </c>
      <c r="IG41" s="29">
        <v>0</v>
      </c>
    </row>
    <row r="42" spans="1:241" ht="13.8" hidden="1" x14ac:dyDescent="0.3">
      <c r="B42" s="71" t="s">
        <v>53</v>
      </c>
      <c r="C42" s="9">
        <v>0</v>
      </c>
      <c r="D42" s="287">
        <v>0</v>
      </c>
      <c r="E42" s="9">
        <v>0</v>
      </c>
      <c r="F42" s="9">
        <v>744</v>
      </c>
      <c r="G42" s="256">
        <f>(F42/$B$4)</f>
        <v>1</v>
      </c>
      <c r="H42" s="9">
        <v>0</v>
      </c>
      <c r="I42" s="256">
        <f>(H42/$B$4)</f>
        <v>0</v>
      </c>
      <c r="J42" s="7">
        <v>0</v>
      </c>
      <c r="K42" s="256">
        <f>(J42/$B$4)</f>
        <v>0</v>
      </c>
      <c r="L42" s="9">
        <v>0</v>
      </c>
      <c r="M42" s="256">
        <f t="shared" ref="M42" si="722">(C42/$B$4)</f>
        <v>0</v>
      </c>
      <c r="N42" s="256">
        <f t="shared" ref="N42" si="723">((C42-L42)/$B$4)</f>
        <v>0</v>
      </c>
      <c r="O42" s="258">
        <f t="shared" si="694"/>
        <v>1</v>
      </c>
      <c r="P42" s="290" t="e">
        <f t="shared" ref="P42" si="724">(R42/($B$4*T42))</f>
        <v>#DIV/0!</v>
      </c>
      <c r="Q42" s="7">
        <f t="shared" ref="Q42" si="725">SUM(D42:F42,H42,J42)</f>
        <v>744</v>
      </c>
      <c r="R42" s="9">
        <v>0</v>
      </c>
      <c r="S42" s="9">
        <v>21</v>
      </c>
      <c r="T42" s="257">
        <v>0</v>
      </c>
      <c r="V42" s="71" t="s">
        <v>53</v>
      </c>
      <c r="W42" s="9">
        <v>0</v>
      </c>
      <c r="X42" s="287">
        <v>0</v>
      </c>
      <c r="Y42" s="9">
        <v>0</v>
      </c>
      <c r="Z42" s="9">
        <v>744</v>
      </c>
      <c r="AA42" s="256">
        <f>(Z42/$V$4)</f>
        <v>1</v>
      </c>
      <c r="AB42" s="9">
        <v>0</v>
      </c>
      <c r="AC42" s="256">
        <f>(AB42/$V$4)</f>
        <v>0</v>
      </c>
      <c r="AD42" s="9">
        <v>0</v>
      </c>
      <c r="AE42" s="256">
        <f>(AD42/$V$4)</f>
        <v>0</v>
      </c>
      <c r="AF42" s="9">
        <v>0</v>
      </c>
      <c r="AG42" s="256">
        <f t="shared" si="695"/>
        <v>0</v>
      </c>
      <c r="AH42" s="256">
        <f t="shared" si="696"/>
        <v>0</v>
      </c>
      <c r="AI42" s="258">
        <f t="shared" si="697"/>
        <v>1</v>
      </c>
      <c r="AJ42" s="290" t="e">
        <f t="shared" si="698"/>
        <v>#DIV/0!</v>
      </c>
      <c r="AK42" s="7">
        <f t="shared" ref="AK42" si="726">SUM(X42:Z42,AB42,AD42)</f>
        <v>744</v>
      </c>
      <c r="AL42" s="9">
        <v>0</v>
      </c>
      <c r="AM42" s="9">
        <v>21</v>
      </c>
      <c r="AN42" s="257">
        <v>0</v>
      </c>
      <c r="AP42" s="71" t="s">
        <v>53</v>
      </c>
      <c r="AQ42" s="9">
        <v>0</v>
      </c>
      <c r="AR42" s="287">
        <v>0</v>
      </c>
      <c r="AS42" s="9">
        <v>0</v>
      </c>
      <c r="AT42" s="9">
        <v>720</v>
      </c>
      <c r="AU42" s="256">
        <f t="shared" si="699"/>
        <v>1</v>
      </c>
      <c r="AV42" s="9">
        <v>0</v>
      </c>
      <c r="AW42" s="256">
        <f t="shared" si="700"/>
        <v>0</v>
      </c>
      <c r="AX42" s="9">
        <v>0</v>
      </c>
      <c r="AY42" s="256">
        <f t="shared" si="701"/>
        <v>0</v>
      </c>
      <c r="AZ42" s="9">
        <v>0</v>
      </c>
      <c r="BA42" s="256">
        <f t="shared" si="702"/>
        <v>0</v>
      </c>
      <c r="BB42" s="256">
        <f t="shared" si="703"/>
        <v>0</v>
      </c>
      <c r="BC42" s="258">
        <f t="shared" si="704"/>
        <v>1</v>
      </c>
      <c r="BD42" s="290" t="e">
        <f t="shared" si="705"/>
        <v>#DIV/0!</v>
      </c>
      <c r="BE42" s="7">
        <f t="shared" ref="BE42" si="727">SUM(AR42:AT42,AV42,AX42)</f>
        <v>720</v>
      </c>
      <c r="BF42" s="9">
        <v>0</v>
      </c>
      <c r="BG42" s="9">
        <v>21</v>
      </c>
      <c r="BH42" s="257">
        <v>0</v>
      </c>
      <c r="BJ42" s="71" t="s">
        <v>53</v>
      </c>
      <c r="BK42" s="9">
        <v>0</v>
      </c>
      <c r="BL42" s="287">
        <v>0</v>
      </c>
      <c r="BM42" s="9">
        <v>0</v>
      </c>
      <c r="BN42" s="9">
        <v>744</v>
      </c>
      <c r="BO42" s="274">
        <f t="shared" si="706"/>
        <v>1</v>
      </c>
      <c r="BP42" s="9">
        <v>0</v>
      </c>
      <c r="BQ42" s="274">
        <f t="shared" si="707"/>
        <v>0</v>
      </c>
      <c r="BR42" s="9">
        <v>0</v>
      </c>
      <c r="BS42" s="274">
        <f t="shared" si="708"/>
        <v>0</v>
      </c>
      <c r="BT42" s="9">
        <v>0</v>
      </c>
      <c r="BU42" s="256">
        <f t="shared" si="709"/>
        <v>0</v>
      </c>
      <c r="BV42" s="256">
        <f t="shared" si="710"/>
        <v>0</v>
      </c>
      <c r="BW42" s="258">
        <f t="shared" si="711"/>
        <v>1</v>
      </c>
      <c r="BX42" s="290" t="e">
        <f t="shared" si="712"/>
        <v>#DIV/0!</v>
      </c>
      <c r="BY42" s="7">
        <f t="shared" ref="BY42" si="728">SUM(BL42:BN42,BP42,BR42)</f>
        <v>744</v>
      </c>
      <c r="BZ42" s="9">
        <v>0</v>
      </c>
      <c r="CA42" s="9">
        <v>21</v>
      </c>
      <c r="CB42" s="257">
        <v>0</v>
      </c>
      <c r="CD42" s="71" t="s">
        <v>53</v>
      </c>
      <c r="CE42" s="9">
        <v>0</v>
      </c>
      <c r="CF42" s="287">
        <v>0</v>
      </c>
      <c r="CG42" s="9">
        <v>0</v>
      </c>
      <c r="CH42" s="9">
        <v>720</v>
      </c>
      <c r="CI42" s="274">
        <f t="shared" si="713"/>
        <v>1</v>
      </c>
      <c r="CJ42" s="9">
        <v>0</v>
      </c>
      <c r="CK42" s="274">
        <f t="shared" si="714"/>
        <v>0</v>
      </c>
      <c r="CL42" s="7">
        <v>0</v>
      </c>
      <c r="CM42" s="274">
        <f t="shared" si="715"/>
        <v>0</v>
      </c>
      <c r="CN42" s="9">
        <v>0</v>
      </c>
      <c r="CO42" s="274">
        <f t="shared" ref="CO42" si="729">(CE42/$CD$4)</f>
        <v>0</v>
      </c>
      <c r="CP42" s="274">
        <f t="shared" ref="CP42" si="730">((CE42-CN42)/$CD$4)</f>
        <v>0</v>
      </c>
      <c r="CQ42" s="275">
        <f t="shared" ref="CQ42" si="731">IF((AND(CF42=0,CH42=0)),0,(CH42+CN42)/(CF42+CH42+CN42))</f>
        <v>1</v>
      </c>
      <c r="CR42" s="290" t="e">
        <f t="shared" si="716"/>
        <v>#DIV/0!</v>
      </c>
      <c r="CS42" s="7">
        <f t="shared" ref="CS42" si="732">SUM(CF42:CH42,CJ42,CL42)</f>
        <v>720</v>
      </c>
      <c r="CT42" s="9">
        <v>0</v>
      </c>
      <c r="CU42" s="9">
        <v>21</v>
      </c>
      <c r="CV42" s="257">
        <v>0</v>
      </c>
      <c r="CX42" s="71" t="s">
        <v>53</v>
      </c>
      <c r="CY42" s="9">
        <v>0</v>
      </c>
      <c r="CZ42" s="287">
        <v>0</v>
      </c>
      <c r="DA42" s="9">
        <v>0</v>
      </c>
      <c r="DB42" s="9">
        <v>744</v>
      </c>
      <c r="DC42" s="274">
        <f t="shared" ref="DC42" si="733">(DB42/$CX$4)</f>
        <v>1</v>
      </c>
      <c r="DD42" s="9">
        <v>0</v>
      </c>
      <c r="DE42" s="274">
        <f t="shared" ref="DE42" si="734">(DD42/$CX$4)</f>
        <v>0</v>
      </c>
      <c r="DF42" s="7">
        <v>0</v>
      </c>
      <c r="DG42" s="274">
        <f t="shared" ref="DG42" si="735">(DF42/$CX$4)</f>
        <v>0</v>
      </c>
      <c r="DH42" s="9">
        <v>0</v>
      </c>
      <c r="DI42" s="274">
        <f t="shared" ref="DI42" si="736">(CY42/$V$4)</f>
        <v>0</v>
      </c>
      <c r="DJ42" s="274">
        <f t="shared" ref="DJ42" si="737">((CY42-DH42)/$CX$4)</f>
        <v>0</v>
      </c>
      <c r="DK42" s="275">
        <f t="shared" ref="DK42" si="738">IF((AND(CZ42=0,DB42=0)),0,(DB42+DH42)/(CZ42+DB42+DH42))</f>
        <v>1</v>
      </c>
      <c r="DL42" s="290" t="e">
        <f t="shared" si="717"/>
        <v>#DIV/0!</v>
      </c>
      <c r="DM42" s="7">
        <f t="shared" ref="DM42" si="739">SUM(CZ42:DB42,DD42,DF42)</f>
        <v>744</v>
      </c>
      <c r="DN42" s="9">
        <v>0</v>
      </c>
      <c r="DO42" s="9">
        <v>21</v>
      </c>
      <c r="DP42" s="257">
        <v>0</v>
      </c>
      <c r="DR42" s="71" t="s">
        <v>53</v>
      </c>
      <c r="DS42" s="9">
        <v>0</v>
      </c>
      <c r="DT42" s="287">
        <v>0</v>
      </c>
      <c r="DU42" s="9">
        <v>0</v>
      </c>
      <c r="DV42" s="9">
        <v>744</v>
      </c>
      <c r="DW42" s="7">
        <f t="shared" si="478"/>
        <v>100</v>
      </c>
      <c r="DX42" s="9">
        <v>0</v>
      </c>
      <c r="DY42" s="7">
        <f t="shared" si="479"/>
        <v>0</v>
      </c>
      <c r="DZ42" s="7">
        <v>0</v>
      </c>
      <c r="EA42" s="7">
        <f>(DZ42/$DR$4)*100</f>
        <v>0</v>
      </c>
      <c r="EB42" s="9">
        <v>0</v>
      </c>
      <c r="EC42" s="7">
        <f>(DS42/$V$4)*100</f>
        <v>0</v>
      </c>
      <c r="ED42" s="7">
        <f t="shared" si="541"/>
        <v>0</v>
      </c>
      <c r="EE42" s="38">
        <f t="shared" si="542"/>
        <v>100</v>
      </c>
      <c r="EF42" s="298">
        <f t="shared" ref="EF42" si="740">(EH42/($DR$4*EI42))*100</f>
        <v>0</v>
      </c>
      <c r="EG42" s="7">
        <f t="shared" ref="EG42" si="741">SUM(DT42:DV42,DX42,DZ42)</f>
        <v>744</v>
      </c>
      <c r="EH42" s="9">
        <v>0</v>
      </c>
      <c r="EI42" s="9">
        <v>21</v>
      </c>
      <c r="EJ42" s="257">
        <v>0</v>
      </c>
      <c r="EL42" s="71" t="s">
        <v>53</v>
      </c>
      <c r="EM42" s="9">
        <v>0</v>
      </c>
      <c r="EN42" s="287">
        <v>0</v>
      </c>
      <c r="EO42" s="9">
        <v>0</v>
      </c>
      <c r="EP42" s="9">
        <v>672</v>
      </c>
      <c r="EQ42" s="7">
        <f t="shared" si="482"/>
        <v>100</v>
      </c>
      <c r="ER42" s="9">
        <v>0</v>
      </c>
      <c r="ES42" s="7">
        <f t="shared" si="483"/>
        <v>0</v>
      </c>
      <c r="ET42" s="7">
        <v>0</v>
      </c>
      <c r="EU42" s="7">
        <f>(ET42/$EL$4)*100</f>
        <v>0</v>
      </c>
      <c r="EV42" s="9">
        <v>0</v>
      </c>
      <c r="EW42" s="7">
        <f>(EM42/$V$4)*100</f>
        <v>0</v>
      </c>
      <c r="EX42" s="7">
        <f t="shared" si="543"/>
        <v>0</v>
      </c>
      <c r="EY42" s="38">
        <f t="shared" si="544"/>
        <v>100</v>
      </c>
      <c r="EZ42" s="298">
        <f t="shared" si="718"/>
        <v>0</v>
      </c>
      <c r="FA42" s="7">
        <f t="shared" ref="FA42" si="742">SUM(EN42:EP42,ER42,ET42)</f>
        <v>672</v>
      </c>
      <c r="FB42" s="9">
        <v>0</v>
      </c>
      <c r="FC42" s="9">
        <v>21</v>
      </c>
      <c r="FD42" s="257">
        <v>0</v>
      </c>
      <c r="FF42" s="71" t="s">
        <v>53</v>
      </c>
      <c r="FG42" s="9">
        <v>0</v>
      </c>
      <c r="FH42" s="287">
        <v>0</v>
      </c>
      <c r="FI42" s="9">
        <v>0</v>
      </c>
      <c r="FJ42" s="9">
        <v>744</v>
      </c>
      <c r="FK42" s="7">
        <f t="shared" si="499"/>
        <v>100</v>
      </c>
      <c r="FL42" s="9">
        <v>0</v>
      </c>
      <c r="FM42" s="7">
        <f t="shared" si="500"/>
        <v>0</v>
      </c>
      <c r="FN42" s="7">
        <v>0</v>
      </c>
      <c r="FO42" s="7">
        <f t="shared" si="719"/>
        <v>0</v>
      </c>
      <c r="FP42" s="9">
        <v>0</v>
      </c>
      <c r="FQ42" s="7">
        <f>(FG42/$V$4)*100</f>
        <v>0</v>
      </c>
      <c r="FR42" s="7">
        <f t="shared" si="547"/>
        <v>0</v>
      </c>
      <c r="FS42" s="38">
        <f t="shared" si="548"/>
        <v>100</v>
      </c>
      <c r="FT42" s="298">
        <f t="shared" ref="FT42" si="743">(FV42/($FF$4*FW42))*100</f>
        <v>0</v>
      </c>
      <c r="FU42" s="7">
        <f t="shared" ref="FU42" si="744">SUM(FH42:FJ42,FL42,FN42)</f>
        <v>744</v>
      </c>
      <c r="FV42" s="9">
        <v>0</v>
      </c>
      <c r="FW42" s="9">
        <v>21</v>
      </c>
      <c r="FX42" s="257">
        <v>0</v>
      </c>
      <c r="FZ42" s="71" t="s">
        <v>53</v>
      </c>
      <c r="GA42" s="9">
        <v>0</v>
      </c>
      <c r="GB42" s="287">
        <v>0</v>
      </c>
      <c r="GC42" s="9">
        <v>0</v>
      </c>
      <c r="GD42" s="9">
        <v>720</v>
      </c>
      <c r="GE42" s="9">
        <f>(GD42/$FZ$4)</f>
        <v>1</v>
      </c>
      <c r="GF42" s="9">
        <v>0</v>
      </c>
      <c r="GG42" s="9">
        <f t="shared" si="489"/>
        <v>0</v>
      </c>
      <c r="GH42" s="9">
        <v>0</v>
      </c>
      <c r="GI42" s="7">
        <f t="shared" ref="GI42" si="745">(GH42/$FZ$4)*100</f>
        <v>0</v>
      </c>
      <c r="GJ42" s="9">
        <v>0</v>
      </c>
      <c r="GK42" s="7">
        <f>(GA42/$V$4)*100</f>
        <v>0</v>
      </c>
      <c r="GL42" s="9">
        <f t="shared" si="628"/>
        <v>0</v>
      </c>
      <c r="GM42" s="7">
        <f t="shared" si="629"/>
        <v>100</v>
      </c>
      <c r="GN42" s="298">
        <f>(GP42/($FZ$4*GQ42))*100</f>
        <v>0</v>
      </c>
      <c r="GO42" s="7">
        <f t="shared" ref="GO42" si="746">SUM(GB42:GD42,GF42,GH42)</f>
        <v>720</v>
      </c>
      <c r="GP42" s="9">
        <v>0</v>
      </c>
      <c r="GQ42" s="9">
        <v>21</v>
      </c>
      <c r="GR42" s="257">
        <v>0</v>
      </c>
      <c r="GT42" s="71" t="s">
        <v>53</v>
      </c>
      <c r="GU42" s="9">
        <v>0</v>
      </c>
      <c r="GV42" s="287">
        <v>0</v>
      </c>
      <c r="GW42" s="9">
        <v>0</v>
      </c>
      <c r="GX42" s="9">
        <v>744</v>
      </c>
      <c r="GY42" s="9">
        <f t="shared" si="660"/>
        <v>100</v>
      </c>
      <c r="GZ42" s="9">
        <v>0</v>
      </c>
      <c r="HA42" s="9">
        <f t="shared" si="661"/>
        <v>0</v>
      </c>
      <c r="HB42" s="9">
        <v>0</v>
      </c>
      <c r="HC42" s="7">
        <f t="shared" ref="HC42" si="747">(HB42/$GT$4)*100</f>
        <v>0</v>
      </c>
      <c r="HD42" s="9">
        <v>0</v>
      </c>
      <c r="HE42" s="7">
        <f>(GU42/$GT$4)*100</f>
        <v>0</v>
      </c>
      <c r="HF42" s="9">
        <f t="shared" si="461"/>
        <v>0</v>
      </c>
      <c r="HG42" s="9">
        <f t="shared" si="462"/>
        <v>100</v>
      </c>
      <c r="HH42" s="298">
        <f t="shared" si="720"/>
        <v>0</v>
      </c>
      <c r="HI42" s="7">
        <f t="shared" ref="HI42" si="748">SUM(GV42:GX42,GZ42,HB42)</f>
        <v>744</v>
      </c>
      <c r="HJ42" s="9">
        <v>0</v>
      </c>
      <c r="HK42" s="9">
        <v>21</v>
      </c>
      <c r="HL42" s="257">
        <v>0</v>
      </c>
      <c r="HN42" s="71" t="s">
        <v>53</v>
      </c>
      <c r="HO42" s="9">
        <v>0</v>
      </c>
      <c r="HP42" s="287">
        <v>0</v>
      </c>
      <c r="HQ42" s="9">
        <v>0</v>
      </c>
      <c r="HR42" s="9">
        <v>720</v>
      </c>
      <c r="HS42" s="7">
        <f t="shared" ref="HS42" si="749">(HR42/$HN$4)*100</f>
        <v>100</v>
      </c>
      <c r="HT42" s="9">
        <v>0</v>
      </c>
      <c r="HU42" s="7">
        <f t="shared" ref="HU42" si="750">(HT42/$HN$4)*100</f>
        <v>0</v>
      </c>
      <c r="HV42" s="9">
        <v>0</v>
      </c>
      <c r="HW42" s="7">
        <f t="shared" ref="HW42" si="751">(HV42/$HN$4)*100</f>
        <v>0</v>
      </c>
      <c r="HX42" s="9">
        <v>0</v>
      </c>
      <c r="HY42" s="7">
        <f>(HO42/$HN$4)*100</f>
        <v>0</v>
      </c>
      <c r="HZ42" s="41">
        <f>((HO42-HX42)/$HN$4)*100</f>
        <v>0</v>
      </c>
      <c r="IA42" s="7">
        <f t="shared" si="721"/>
        <v>100</v>
      </c>
      <c r="IB42" s="298">
        <f>(ID42/($HN$4*IE42))*100</f>
        <v>0</v>
      </c>
      <c r="IC42" s="7">
        <f t="shared" ref="IC42" si="752">SUM(HP42:HR42,HT42,HV42)</f>
        <v>720</v>
      </c>
      <c r="ID42" s="9">
        <v>0</v>
      </c>
      <c r="IE42" s="9">
        <v>21</v>
      </c>
      <c r="IF42" s="257">
        <v>0</v>
      </c>
      <c r="IG42" s="29">
        <v>0</v>
      </c>
    </row>
    <row r="43" spans="1:241" ht="13.8" hidden="1" x14ac:dyDescent="0.3">
      <c r="B43" s="44" t="s">
        <v>39</v>
      </c>
      <c r="C43" s="45">
        <f>SUM(C41:C42)</f>
        <v>0</v>
      </c>
      <c r="D43" s="296">
        <f t="shared" ref="D43:F43" si="753">SUM(D41:D42)</f>
        <v>0</v>
      </c>
      <c r="E43" s="45">
        <f>SUM(E41:E42)</f>
        <v>0</v>
      </c>
      <c r="F43" s="45">
        <f t="shared" si="753"/>
        <v>1488</v>
      </c>
      <c r="G43" s="266" t="e">
        <f>(G41*T41+G42*T42)/T43</f>
        <v>#DIV/0!</v>
      </c>
      <c r="H43" s="45">
        <f t="shared" ref="H43" si="754">SUM(H41:H42)</f>
        <v>0</v>
      </c>
      <c r="I43" s="266" t="e">
        <f>(I41*T41+I42*T42)/T43</f>
        <v>#DIV/0!</v>
      </c>
      <c r="J43" s="46">
        <f>SUM(J41:J42)</f>
        <v>0</v>
      </c>
      <c r="K43" s="268" t="e">
        <f>(K41*T41+K42*T42)/T43</f>
        <v>#DIV/0!</v>
      </c>
      <c r="L43" s="45">
        <f t="shared" ref="L43" si="755">SUM(L41:L42)</f>
        <v>0</v>
      </c>
      <c r="M43" s="266" t="e">
        <f>(M41*T41+M42*T42)/T43</f>
        <v>#DIV/0!</v>
      </c>
      <c r="N43" s="270" t="e">
        <f>(N41*T41+N42*T42)/T43</f>
        <v>#DIV/0!</v>
      </c>
      <c r="O43" s="270" t="e">
        <f>(O41*T41+O42*T42)/T43</f>
        <v>#DIV/0!</v>
      </c>
      <c r="P43" s="291" t="e">
        <f>(P41*T41+P42*T42)/T43</f>
        <v>#DIV/0!</v>
      </c>
      <c r="Q43" s="50">
        <f>SUM(Q41:Q42)</f>
        <v>1488</v>
      </c>
      <c r="R43" s="45">
        <f>SUM(R41:R42)</f>
        <v>0</v>
      </c>
      <c r="S43" s="45">
        <f>SUM(S41:S42)</f>
        <v>42</v>
      </c>
      <c r="T43" s="259">
        <f>SUM(T41:T42)</f>
        <v>0</v>
      </c>
      <c r="V43" s="52" t="s">
        <v>39</v>
      </c>
      <c r="W43" s="49">
        <f>SUM(W41:W42)</f>
        <v>0</v>
      </c>
      <c r="X43" s="297">
        <f t="shared" ref="X43" si="756">SUM(X41:X42)</f>
        <v>0</v>
      </c>
      <c r="Y43" s="49">
        <f>SUM(Y41:Y42)</f>
        <v>0</v>
      </c>
      <c r="Z43" s="49">
        <f t="shared" ref="Z43" si="757">SUM(Z41:Z42)</f>
        <v>1488</v>
      </c>
      <c r="AA43" s="268" t="e">
        <f>(AA41*AN41+AA42*AN42)/AN43</f>
        <v>#DIV/0!</v>
      </c>
      <c r="AB43" s="49">
        <f>SUM(AB41:AB42)</f>
        <v>0</v>
      </c>
      <c r="AC43" s="268" t="e">
        <f>(AC41*AN41+AC42*AN42)/AN43</f>
        <v>#DIV/0!</v>
      </c>
      <c r="AD43" s="50">
        <f>SUM(AD41:AD42)</f>
        <v>0</v>
      </c>
      <c r="AE43" s="268" t="e">
        <f>(AE41*AN41+AE42*AN42)/AN43</f>
        <v>#DIV/0!</v>
      </c>
      <c r="AF43" s="49">
        <f>SUM(AF41:AF42)</f>
        <v>0</v>
      </c>
      <c r="AG43" s="266" t="e">
        <f>(AG41*AN41+AG42*AN42)/AN43</f>
        <v>#DIV/0!</v>
      </c>
      <c r="AH43" s="270" t="e">
        <f>(AH41*AN41+AH42*AN42)/AN43</f>
        <v>#DIV/0!</v>
      </c>
      <c r="AI43" s="270" t="e">
        <f>(AI41*AN41+AI42*AN42)/AN43</f>
        <v>#DIV/0!</v>
      </c>
      <c r="AJ43" s="291" t="e">
        <f>(AJ41*AN41+AJ42*AN42)/AN43</f>
        <v>#DIV/0!</v>
      </c>
      <c r="AK43" s="50">
        <f>SUM(AK41:AK42)</f>
        <v>1488</v>
      </c>
      <c r="AL43" s="49">
        <f>SUM(AL41:AL42)</f>
        <v>0</v>
      </c>
      <c r="AM43" s="49">
        <f>SUM(AM41:AM42)</f>
        <v>42</v>
      </c>
      <c r="AN43" s="259">
        <f>SUM(AN41:AN42)</f>
        <v>0</v>
      </c>
      <c r="AP43" s="52" t="s">
        <v>39</v>
      </c>
      <c r="AQ43" s="49">
        <f>SUM(AQ41:AQ42)</f>
        <v>0</v>
      </c>
      <c r="AR43" s="297">
        <f t="shared" ref="AR43:AT43" si="758">SUM(AR41:AR42)</f>
        <v>0</v>
      </c>
      <c r="AS43" s="49">
        <f>SUM(AS41:AS42)</f>
        <v>0</v>
      </c>
      <c r="AT43" s="49">
        <f t="shared" si="758"/>
        <v>1440</v>
      </c>
      <c r="AU43" s="266" t="e">
        <f>(AU41*BH41+AU42*BH42)/BH43</f>
        <v>#DIV/0!</v>
      </c>
      <c r="AV43" s="49">
        <f>SUM(AV41:AV42)</f>
        <v>0</v>
      </c>
      <c r="AW43" s="266" t="e">
        <f>(AW41*BH41+AW42*BH42)/BH43</f>
        <v>#DIV/0!</v>
      </c>
      <c r="AX43" s="50">
        <f>SUM(AX41:AX42)</f>
        <v>0</v>
      </c>
      <c r="AY43" s="266" t="e">
        <f>(AY41*BH41+AY42*BH42)/BH43</f>
        <v>#DIV/0!</v>
      </c>
      <c r="AZ43" s="49">
        <f>SUM(AZ41:AZ42)</f>
        <v>0</v>
      </c>
      <c r="BA43" s="266" t="e">
        <f>(BA41*BH41+BA42*BH42)/BH43</f>
        <v>#DIV/0!</v>
      </c>
      <c r="BB43" s="270" t="e">
        <f>(BB41*BH41+BB42*BH42)/BH43</f>
        <v>#DIV/0!</v>
      </c>
      <c r="BC43" s="270" t="e">
        <f>(BC41*BH41+BC42*BH42)/BH43</f>
        <v>#DIV/0!</v>
      </c>
      <c r="BD43" s="291" t="e">
        <f>(BD41*BH41+BD42*BH42)/BH43</f>
        <v>#DIV/0!</v>
      </c>
      <c r="BE43" s="50">
        <f>SUM(BE41:BE42)</f>
        <v>1440</v>
      </c>
      <c r="BF43" s="49">
        <f>SUM(BF41:BF42)</f>
        <v>0</v>
      </c>
      <c r="BG43" s="49">
        <f>SUM(BG41:BG42)</f>
        <v>42</v>
      </c>
      <c r="BH43" s="259">
        <f>SUM(BH41:BH42)</f>
        <v>0</v>
      </c>
      <c r="BJ43" s="52" t="s">
        <v>39</v>
      </c>
      <c r="BK43" s="49">
        <f>SUM(BK41:BK42)</f>
        <v>0</v>
      </c>
      <c r="BL43" s="297">
        <f t="shared" ref="BL43:BN43" si="759">SUM(BL41:BL42)</f>
        <v>0</v>
      </c>
      <c r="BM43" s="49">
        <f>SUM(BM41:BM42)</f>
        <v>0</v>
      </c>
      <c r="BN43" s="49">
        <f t="shared" si="759"/>
        <v>1488</v>
      </c>
      <c r="BO43" s="267" t="e">
        <f>(BO41*CB41+BO42*CB42)/CB43</f>
        <v>#DIV/0!</v>
      </c>
      <c r="BP43" s="49">
        <f>SUM(BP41:BP42)</f>
        <v>0</v>
      </c>
      <c r="BQ43" s="267" t="e">
        <f>(BQ41*CB41+BQ42*CB42)/CB43</f>
        <v>#DIV/0!</v>
      </c>
      <c r="BR43" s="50">
        <f>SUM(BR41:BR42)</f>
        <v>0</v>
      </c>
      <c r="BS43" s="266" t="e">
        <f>(BS41*CB41+BS42*CB42)/CB43</f>
        <v>#DIV/0!</v>
      </c>
      <c r="BT43" s="49">
        <f>SUM(BT41:BT42)</f>
        <v>0</v>
      </c>
      <c r="BU43" s="266" t="e">
        <f>(BU41*CB41+BU42*CB42)/CB43</f>
        <v>#DIV/0!</v>
      </c>
      <c r="BV43" s="270" t="e">
        <f>(BV41*CB41+BV42*CB42)/CB43</f>
        <v>#DIV/0!</v>
      </c>
      <c r="BW43" s="270" t="e">
        <f>(BW41*CB41+BW42*CB42)/CB43</f>
        <v>#DIV/0!</v>
      </c>
      <c r="BX43" s="291" t="e">
        <f>(BX41*CB41+BX42*CB42)/CB43</f>
        <v>#DIV/0!</v>
      </c>
      <c r="BY43" s="50">
        <f>SUM(BY41:BY42)</f>
        <v>1488</v>
      </c>
      <c r="BZ43" s="49">
        <f>SUM(BZ41:BZ42)</f>
        <v>0</v>
      </c>
      <c r="CA43" s="49">
        <f>SUM(CA41:CA42)</f>
        <v>42</v>
      </c>
      <c r="CB43" s="259">
        <f>SUM(CB41:CB42)</f>
        <v>0</v>
      </c>
      <c r="CD43" s="52" t="s">
        <v>39</v>
      </c>
      <c r="CE43" s="49">
        <f>SUM(CE41:CE42)</f>
        <v>0</v>
      </c>
      <c r="CF43" s="297">
        <f t="shared" ref="CF43:CH43" si="760">SUM(CF41:CF42)</f>
        <v>0</v>
      </c>
      <c r="CG43" s="45">
        <f>SUM(CG41:CG42)</f>
        <v>0</v>
      </c>
      <c r="CH43" s="49">
        <f t="shared" si="760"/>
        <v>1440</v>
      </c>
      <c r="CI43" s="266" t="e">
        <f>(CI41*CV41+CI42*CV42)/CV43</f>
        <v>#DIV/0!</v>
      </c>
      <c r="CJ43" s="49">
        <f>SUM(CJ41:CJ42)</f>
        <v>0</v>
      </c>
      <c r="CK43" s="267" t="e">
        <f>(CK41*CV41+CK42*CV42)/CV43</f>
        <v>#DIV/0!</v>
      </c>
      <c r="CL43" s="46">
        <f>SUM(CL41:CL42)</f>
        <v>0</v>
      </c>
      <c r="CM43" s="266" t="e">
        <f>(CM41*CV41+CM42*CV42)/CV43</f>
        <v>#DIV/0!</v>
      </c>
      <c r="CN43" s="49">
        <f>SUM(CN41:CN42)</f>
        <v>0</v>
      </c>
      <c r="CO43" s="266" t="e">
        <f>(CO41*CV41+CO42*CV42)/CV43</f>
        <v>#DIV/0!</v>
      </c>
      <c r="CP43" s="270" t="e">
        <f>(CP41*CV41+CP42*CV42)/CV43</f>
        <v>#DIV/0!</v>
      </c>
      <c r="CQ43" s="270" t="e">
        <f>(CQ41*CV41+CQ42*CV42)/CV43</f>
        <v>#DIV/0!</v>
      </c>
      <c r="CR43" s="291" t="e">
        <f>(CR41*CV41+CR42*CV42)/CV43</f>
        <v>#DIV/0!</v>
      </c>
      <c r="CS43" s="50">
        <f>SUM(CS41:CS42)</f>
        <v>1440</v>
      </c>
      <c r="CT43" s="49">
        <f>SUM(CT41:CT42)</f>
        <v>0</v>
      </c>
      <c r="CU43" s="49">
        <f>SUM(CU41:CU42)</f>
        <v>42</v>
      </c>
      <c r="CV43" s="259">
        <f>SUM(CV41:CV42)</f>
        <v>0</v>
      </c>
      <c r="CX43" s="44" t="s">
        <v>39</v>
      </c>
      <c r="CY43" s="49">
        <f>SUM(CY41:CY42)</f>
        <v>0</v>
      </c>
      <c r="CZ43" s="297">
        <f t="shared" ref="CZ43:DB43" si="761">SUM(CZ41:CZ42)</f>
        <v>0</v>
      </c>
      <c r="DA43" s="49">
        <f>SUM(DA41:DA42)</f>
        <v>0</v>
      </c>
      <c r="DB43" s="49">
        <f t="shared" si="761"/>
        <v>1488</v>
      </c>
      <c r="DC43" s="266" t="e">
        <f>(DC41*DP41+DC42*DP42)/DP43</f>
        <v>#DIV/0!</v>
      </c>
      <c r="DD43" s="49">
        <f>SUM(DD41:DD42)</f>
        <v>0</v>
      </c>
      <c r="DE43" s="267" t="e">
        <f>(DE41*DP41+DE42*DP42)/DP43</f>
        <v>#DIV/0!</v>
      </c>
      <c r="DF43" s="50">
        <f>SUM(DF41:DF42)</f>
        <v>0</v>
      </c>
      <c r="DG43" s="265" t="e">
        <f>(DG41*DP41+DG42*DP42)/DP43</f>
        <v>#DIV/0!</v>
      </c>
      <c r="DH43" s="49">
        <f>SUM(DH41:DH42)</f>
        <v>0</v>
      </c>
      <c r="DI43" s="266" t="e">
        <f>(DI41*DP41+DI42*DP42)/DP43</f>
        <v>#DIV/0!</v>
      </c>
      <c r="DJ43" s="270" t="e">
        <f>(DJ41*DP41+DJ42*DP42)/DP43</f>
        <v>#DIV/0!</v>
      </c>
      <c r="DK43" s="270" t="e">
        <f>(DK41*DP41+DK42*DP42)/DP43</f>
        <v>#DIV/0!</v>
      </c>
      <c r="DL43" s="291" t="e">
        <f>(DL41*DP41+DL42*DP42)/DP43</f>
        <v>#DIV/0!</v>
      </c>
      <c r="DM43" s="50">
        <f>SUM(DM41:DM42)</f>
        <v>1488</v>
      </c>
      <c r="DN43" s="49">
        <f>SUM(DN41:DN42)</f>
        <v>0</v>
      </c>
      <c r="DO43" s="49">
        <f>SUM(DO41:DO42)</f>
        <v>42</v>
      </c>
      <c r="DP43" s="259">
        <f>SUM(DP41:DP42)</f>
        <v>0</v>
      </c>
      <c r="DR43" s="52" t="s">
        <v>39</v>
      </c>
      <c r="DS43" s="49">
        <f>SUM(DS41:DS42)</f>
        <v>0</v>
      </c>
      <c r="DT43" s="297">
        <f t="shared" ref="DT43:DV43" si="762">SUM(DT41:DT42)</f>
        <v>0</v>
      </c>
      <c r="DU43" s="49">
        <f>SUM(DU41:DU42)</f>
        <v>0</v>
      </c>
      <c r="DV43" s="49">
        <f t="shared" si="762"/>
        <v>1488</v>
      </c>
      <c r="DW43" s="50">
        <f>(DW41*EI41+DW42*EI42)/EI43</f>
        <v>100</v>
      </c>
      <c r="DX43" s="49">
        <f>SUM(DX41:DX42)</f>
        <v>0</v>
      </c>
      <c r="DY43" s="50">
        <f>(DY41*EI41+DY42*EI42)/EI43</f>
        <v>0</v>
      </c>
      <c r="DZ43" s="50">
        <f>SUM(DZ41:DZ42)</f>
        <v>0</v>
      </c>
      <c r="EA43" s="50">
        <f>(EA41*EI41+EA42*EI42)/EI43</f>
        <v>0</v>
      </c>
      <c r="EB43" s="49">
        <f>SUM(EB41:EB42)</f>
        <v>0</v>
      </c>
      <c r="EC43" s="46">
        <f>(EC41*EI41+EC42*EI42)/EI43</f>
        <v>0</v>
      </c>
      <c r="ED43" s="50">
        <f>(ED41*EI41+ED42*EI42)/EI43</f>
        <v>0</v>
      </c>
      <c r="EE43" s="50">
        <f>(EE41*EI41+EE42*EI42)/EI43</f>
        <v>100</v>
      </c>
      <c r="EF43" s="305">
        <f>(EF41*EI41+EF42*EI42)/EI43</f>
        <v>0</v>
      </c>
      <c r="EG43" s="50">
        <f>SUM(EG41:EG42)</f>
        <v>1488</v>
      </c>
      <c r="EH43" s="49">
        <f>SUM(EH41:EH42)</f>
        <v>0</v>
      </c>
      <c r="EI43" s="49">
        <f>SUM(EI41:EI42)</f>
        <v>42</v>
      </c>
      <c r="EJ43" s="259">
        <f>SUM(EJ41:EJ42)</f>
        <v>0</v>
      </c>
      <c r="EL43" s="44" t="s">
        <v>39</v>
      </c>
      <c r="EM43" s="49">
        <f>SUM(EM41:EM42)</f>
        <v>0</v>
      </c>
      <c r="EN43" s="297">
        <f t="shared" ref="EN43:EP43" si="763">SUM(EN41:EN42)</f>
        <v>0</v>
      </c>
      <c r="EO43" s="49">
        <f>SUM(EO41:EO42)</f>
        <v>0</v>
      </c>
      <c r="EP43" s="49">
        <f t="shared" si="763"/>
        <v>1344</v>
      </c>
      <c r="EQ43" s="50">
        <f>(EQ41*FC41+EQ42*FC42)/FC43</f>
        <v>100</v>
      </c>
      <c r="ER43" s="49">
        <f>SUM(ER41:ER42)</f>
        <v>0</v>
      </c>
      <c r="ES43" s="50">
        <f>(ES41*FC41+ES42*FC42)/FC43</f>
        <v>0</v>
      </c>
      <c r="ET43" s="50">
        <f>SUM(ET41:ET42)</f>
        <v>0</v>
      </c>
      <c r="EU43" s="50">
        <f>(EU41*FC41+EU42*FC42)/FC43</f>
        <v>0</v>
      </c>
      <c r="EV43" s="49">
        <f>SUM(EV41:EV42)</f>
        <v>0</v>
      </c>
      <c r="EW43" s="46">
        <f>(EW41*FC41+EW42*FC42)/FC43</f>
        <v>0</v>
      </c>
      <c r="EX43" s="50">
        <f>(EX41*FC41+EX42*FC42)/FC43</f>
        <v>0</v>
      </c>
      <c r="EY43" s="50">
        <f>(EY41*FC41+EY42*FC42)/FC43</f>
        <v>100</v>
      </c>
      <c r="EZ43" s="305">
        <f>(EZ41*FC41+EZ42*FC42)/FC43</f>
        <v>0</v>
      </c>
      <c r="FA43" s="50">
        <f>SUM(FA41:FA42)</f>
        <v>1344</v>
      </c>
      <c r="FB43" s="49">
        <f>SUM(FB41:FB42)</f>
        <v>0</v>
      </c>
      <c r="FC43" s="49">
        <f>SUM(FC41:FC42)</f>
        <v>42</v>
      </c>
      <c r="FD43" s="259">
        <f>SUM(FD41:FD42)</f>
        <v>0</v>
      </c>
      <c r="FF43" s="44" t="s">
        <v>39</v>
      </c>
      <c r="FG43" s="49">
        <f>SUM(FG41:FG42)</f>
        <v>0</v>
      </c>
      <c r="FH43" s="297">
        <f t="shared" ref="FH43:FJ43" si="764">SUM(FH41:FH42)</f>
        <v>0</v>
      </c>
      <c r="FI43" s="49">
        <f>SUM(FI41:FI42)</f>
        <v>0</v>
      </c>
      <c r="FJ43" s="49">
        <f t="shared" si="764"/>
        <v>1488</v>
      </c>
      <c r="FK43" s="50">
        <f>(FK41*FW41+FK42*FW42)/FW43</f>
        <v>100</v>
      </c>
      <c r="FL43" s="49">
        <f>SUM(FL41:FL42)</f>
        <v>0</v>
      </c>
      <c r="FM43" s="50">
        <f>(FM41*FW41+FM42*FW42)/FW43</f>
        <v>0</v>
      </c>
      <c r="FN43" s="50">
        <f>SUM(FN41:FN42)</f>
        <v>0</v>
      </c>
      <c r="FO43" s="50">
        <f>(FO41*FW41+FO42*FW42)/FW43</f>
        <v>0</v>
      </c>
      <c r="FP43" s="49">
        <f>SUM(FP41:FP42)</f>
        <v>0</v>
      </c>
      <c r="FQ43" s="46">
        <f>(FQ41*FW41+FQ42*FW42)/FW43</f>
        <v>0</v>
      </c>
      <c r="FR43" s="50">
        <f>(FR41*FW41+FR42*FW42)/FW43</f>
        <v>0</v>
      </c>
      <c r="FS43" s="50">
        <f>(FS41*FW41+FS42*FW42)/FW43</f>
        <v>100</v>
      </c>
      <c r="FT43" s="305">
        <f>(FT41*FW41+FT42*FW42)/FW43</f>
        <v>0</v>
      </c>
      <c r="FU43" s="50">
        <f>SUM(FU41:FU42)</f>
        <v>1488</v>
      </c>
      <c r="FV43" s="49">
        <f>SUM(FV41:FV42)</f>
        <v>0</v>
      </c>
      <c r="FW43" s="49">
        <f>SUM(FW41:FW42)</f>
        <v>42</v>
      </c>
      <c r="FX43" s="259">
        <f>SUM(FX41:FX42)</f>
        <v>0</v>
      </c>
      <c r="FZ43" s="52" t="s">
        <v>39</v>
      </c>
      <c r="GA43" s="49">
        <f>SUM(GA41:GA42)</f>
        <v>0</v>
      </c>
      <c r="GB43" s="297">
        <f t="shared" ref="GB43:GD43" si="765">SUM(GB41:GB42)</f>
        <v>0</v>
      </c>
      <c r="GC43" s="49">
        <f>SUM(GC41:GC42)</f>
        <v>0</v>
      </c>
      <c r="GD43" s="49">
        <f t="shared" si="765"/>
        <v>1440</v>
      </c>
      <c r="GE43" s="161">
        <f>(GE41*GQ41+GE42*GQ42)/GQ43</f>
        <v>1</v>
      </c>
      <c r="GF43" s="49">
        <f>SUM(GF41:GF42)</f>
        <v>0</v>
      </c>
      <c r="GG43" s="50">
        <f>(GG41*GQ41+GG42*GQ42)/GQ43</f>
        <v>0</v>
      </c>
      <c r="GH43" s="50">
        <f>SUM(GH41:GH42)</f>
        <v>0</v>
      </c>
      <c r="GI43" s="46">
        <f>(GI41*GQ41+GI42*GQ42)/GQ43</f>
        <v>0</v>
      </c>
      <c r="GJ43" s="49">
        <f>SUM(GJ41:GJ42)</f>
        <v>0</v>
      </c>
      <c r="GK43" s="46">
        <f>(GK41*GQ41+GK42*GQ42)/GQ43</f>
        <v>0</v>
      </c>
      <c r="GL43" s="50">
        <f>(GL41*GQ41+GL42*GQ42)/GQ43</f>
        <v>0</v>
      </c>
      <c r="GM43" s="50">
        <f>(GM41*GQ41+GM42*GQ42)/GQ43</f>
        <v>100</v>
      </c>
      <c r="GN43" s="305">
        <f>(GN41*GQ41+GN42*GQ42)/GQ43</f>
        <v>0</v>
      </c>
      <c r="GO43" s="50">
        <f>SUM(GO41:GO42)</f>
        <v>1440</v>
      </c>
      <c r="GP43" s="49">
        <f>SUM(GP41:GP42)</f>
        <v>0</v>
      </c>
      <c r="GQ43" s="49">
        <f>SUM(GQ41:GQ42)</f>
        <v>42</v>
      </c>
      <c r="GR43" s="259">
        <f>SUM(GR41:GR42)</f>
        <v>0</v>
      </c>
      <c r="GT43" s="52" t="s">
        <v>39</v>
      </c>
      <c r="GU43" s="49">
        <f>SUM(GU41:GU42)</f>
        <v>0</v>
      </c>
      <c r="GV43" s="297">
        <f t="shared" ref="GV43:GX43" si="766">SUM(GV41:GV42)</f>
        <v>0</v>
      </c>
      <c r="GW43" s="49">
        <f>SUM(GW41:GW42)</f>
        <v>0</v>
      </c>
      <c r="GX43" s="49">
        <f t="shared" si="766"/>
        <v>1488</v>
      </c>
      <c r="GY43" s="50">
        <f>(GY41*HK41+GY42*HK42)/HK43</f>
        <v>100</v>
      </c>
      <c r="GZ43" s="49">
        <f>SUM(GZ41:GZ42)</f>
        <v>0</v>
      </c>
      <c r="HA43" s="50">
        <f>(HA41*HK41+HA42*HK42)/HK43</f>
        <v>0</v>
      </c>
      <c r="HB43" s="50">
        <f>SUM(HB41:HB42)</f>
        <v>0</v>
      </c>
      <c r="HC43" s="46">
        <f>(HC41*HK41+HC42*HK42)/HK43</f>
        <v>0</v>
      </c>
      <c r="HD43" s="49">
        <f>SUM(HD41:HD42)</f>
        <v>0</v>
      </c>
      <c r="HE43" s="46">
        <f>(HE41*HK41+HE42*HK42)/HK43</f>
        <v>0</v>
      </c>
      <c r="HF43" s="50">
        <f>(HF41*HK41+HF42*HK42)/HK43</f>
        <v>0</v>
      </c>
      <c r="HG43" s="50">
        <f>(HG41*HK41+HG42*HK42)/HK43</f>
        <v>100</v>
      </c>
      <c r="HH43" s="305">
        <f>(HH41*HK41+HH42*HK42)/HK43</f>
        <v>0</v>
      </c>
      <c r="HI43" s="50">
        <f>SUM(HI41:HI42)</f>
        <v>1488</v>
      </c>
      <c r="HJ43" s="49">
        <f>SUM(HJ41:HJ42)</f>
        <v>0</v>
      </c>
      <c r="HK43" s="49">
        <f>SUM(HK41:HK42)</f>
        <v>42</v>
      </c>
      <c r="HL43" s="259">
        <f>SUM(HL41:HL42)</f>
        <v>0</v>
      </c>
      <c r="HN43" s="75" t="s">
        <v>39</v>
      </c>
      <c r="HO43" s="49">
        <f>SUM(HO41:HO42)</f>
        <v>0</v>
      </c>
      <c r="HP43" s="297">
        <f t="shared" ref="HP43" si="767">SUM(HP41:HP42)</f>
        <v>0</v>
      </c>
      <c r="HQ43" s="49">
        <f>SUM(HQ41:HQ42)</f>
        <v>0</v>
      </c>
      <c r="HR43" s="49">
        <f t="shared" ref="HR43" si="768">SUM(HR41:HR42)</f>
        <v>1440</v>
      </c>
      <c r="HS43" s="46">
        <f>(HS41*IE41+HS42*IE42)/IE43</f>
        <v>100</v>
      </c>
      <c r="HT43" s="49">
        <f>SUM(HT41:HT42)</f>
        <v>0</v>
      </c>
      <c r="HU43" s="46">
        <f>(HU41*IE41+HU42*IE42)/IE43</f>
        <v>0</v>
      </c>
      <c r="HV43" s="49">
        <f>SUM(HV41:HV42)</f>
        <v>0</v>
      </c>
      <c r="HW43" s="46">
        <f>(HW41*IE41+HW42*IE42)/IE43</f>
        <v>0</v>
      </c>
      <c r="HX43" s="49">
        <f>SUM(HX41:HX42)</f>
        <v>0</v>
      </c>
      <c r="HY43" s="50">
        <f>(HY41*IE41+HY42*IE42)/IE43</f>
        <v>0</v>
      </c>
      <c r="HZ43" s="54">
        <f>(HZ41*IE41+HZ42*IE42)/IE43</f>
        <v>0</v>
      </c>
      <c r="IA43" s="54">
        <f>(IA41*IE41+IA42*IE42)/IE43</f>
        <v>100</v>
      </c>
      <c r="IB43" s="308">
        <f>(IB41*IE41+IB42*IE42)/IE43</f>
        <v>0</v>
      </c>
      <c r="IC43" s="50">
        <f>SUM(IC41:IC42)</f>
        <v>1440</v>
      </c>
      <c r="ID43" s="49">
        <f>SUM(ID41:ID42)</f>
        <v>0</v>
      </c>
      <c r="IE43" s="49">
        <f>SUM(IE41:IE42)</f>
        <v>42</v>
      </c>
      <c r="IF43" s="259">
        <f>SUM(IF41:IF42)</f>
        <v>0</v>
      </c>
      <c r="IG43" s="29"/>
    </row>
    <row r="44" spans="1:241" ht="13.8" hidden="1" x14ac:dyDescent="0.3">
      <c r="A44" s="142" t="s">
        <v>56</v>
      </c>
      <c r="B44" s="71" t="s">
        <v>47</v>
      </c>
      <c r="C44" s="9">
        <v>0</v>
      </c>
      <c r="D44" s="287">
        <v>0</v>
      </c>
      <c r="E44" s="9">
        <v>0</v>
      </c>
      <c r="F44" s="9">
        <v>0</v>
      </c>
      <c r="G44" s="256">
        <f>(F44/$B$4)</f>
        <v>0</v>
      </c>
      <c r="H44" s="9">
        <v>744</v>
      </c>
      <c r="I44" s="256">
        <f>(H44/$B$4)</f>
        <v>1</v>
      </c>
      <c r="J44" s="7">
        <v>0</v>
      </c>
      <c r="K44" s="269">
        <f>(J44/$B$4)</f>
        <v>0</v>
      </c>
      <c r="L44" s="9">
        <v>0</v>
      </c>
      <c r="M44" s="256">
        <f>(C44/$B$4)</f>
        <v>0</v>
      </c>
      <c r="N44" s="256">
        <f>((C44-L44)/$B$4)</f>
        <v>0</v>
      </c>
      <c r="O44" s="258">
        <f t="shared" ref="O44:O45" si="769">IF((AND(D44=0,F44=0)),0,(F44+L44)/(D44+F44+L44))</f>
        <v>0</v>
      </c>
      <c r="P44" s="290">
        <f>(R44/($B$4*T44))</f>
        <v>0</v>
      </c>
      <c r="Q44" s="7">
        <f>SUM(D44:F44,H44,J44)</f>
        <v>744</v>
      </c>
      <c r="R44" s="9">
        <v>0</v>
      </c>
      <c r="S44" s="9">
        <v>21</v>
      </c>
      <c r="T44" s="257">
        <v>21</v>
      </c>
      <c r="U44" s="142" t="s">
        <v>56</v>
      </c>
      <c r="V44" s="71" t="s">
        <v>47</v>
      </c>
      <c r="W44" s="9">
        <v>0</v>
      </c>
      <c r="X44" s="287">
        <v>0</v>
      </c>
      <c r="Y44" s="9">
        <v>0</v>
      </c>
      <c r="Z44" s="9">
        <v>0</v>
      </c>
      <c r="AA44" s="256">
        <f>(Z44/$V$4)</f>
        <v>0</v>
      </c>
      <c r="AB44" s="9">
        <v>744</v>
      </c>
      <c r="AC44" s="256">
        <f>(AB44/$V$4)</f>
        <v>1</v>
      </c>
      <c r="AD44" s="9">
        <v>0</v>
      </c>
      <c r="AE44" s="256">
        <f>(AD44/$V$4)</f>
        <v>0</v>
      </c>
      <c r="AF44" s="9">
        <v>0</v>
      </c>
      <c r="AG44" s="256">
        <f t="shared" ref="AG44:AG45" si="770">W44/$V$4</f>
        <v>0</v>
      </c>
      <c r="AH44" s="256">
        <f t="shared" ref="AH44:AH45" si="771">(W44-AF44)/$V$4</f>
        <v>0</v>
      </c>
      <c r="AI44" s="258">
        <f t="shared" ref="AI44:AI45" si="772">IF((AND(X44=0,Z44=0)),0,(Z44+AF44)/(X44+Z44+AF44))</f>
        <v>0</v>
      </c>
      <c r="AJ44" s="290">
        <f t="shared" ref="AJ44:AJ45" si="773">AL44/($V$4*AN44)</f>
        <v>0</v>
      </c>
      <c r="AK44" s="7">
        <f>SUM(X44:Z44,AB44,AD44)</f>
        <v>744</v>
      </c>
      <c r="AL44" s="9">
        <v>0</v>
      </c>
      <c r="AM44" s="9">
        <v>21</v>
      </c>
      <c r="AN44" s="257">
        <v>21</v>
      </c>
      <c r="AO44" s="142" t="s">
        <v>56</v>
      </c>
      <c r="AP44" s="71" t="s">
        <v>47</v>
      </c>
      <c r="AQ44" s="9">
        <v>0</v>
      </c>
      <c r="AR44" s="287">
        <v>0</v>
      </c>
      <c r="AS44" s="9">
        <v>0</v>
      </c>
      <c r="AT44" s="9">
        <v>0</v>
      </c>
      <c r="AU44" s="256">
        <f t="shared" ref="AU44:AU45" si="774">(AT44/$AP$4)</f>
        <v>0</v>
      </c>
      <c r="AV44" s="9">
        <v>720</v>
      </c>
      <c r="AW44" s="256">
        <f t="shared" ref="AW44:AW45" si="775">(AV44/$AP$4)</f>
        <v>1</v>
      </c>
      <c r="AX44" s="9">
        <v>0</v>
      </c>
      <c r="AY44" s="256">
        <f t="shared" ref="AY44:AY45" si="776">(AX44/$AP$4)</f>
        <v>0</v>
      </c>
      <c r="AZ44" s="9">
        <v>0</v>
      </c>
      <c r="BA44" s="256">
        <f t="shared" ref="BA44:BA45" si="777">(AQ44/$AP$4)</f>
        <v>0</v>
      </c>
      <c r="BB44" s="256">
        <f t="shared" ref="BB44:BB45" si="778">((AQ44-AZ44)/$AP$4)</f>
        <v>0</v>
      </c>
      <c r="BC44" s="258">
        <f t="shared" ref="BC44:BC45" si="779">IF((AND(AR44=0,AT44=0)),0,(AT44+AZ44)/(AR44+AT44+AZ44))</f>
        <v>0</v>
      </c>
      <c r="BD44" s="290">
        <f t="shared" ref="BD44:BD45" si="780">(BF44/($AP$4*BH44))</f>
        <v>0</v>
      </c>
      <c r="BE44" s="7">
        <f>SUM(AR44:AT44,AV44,AX44)</f>
        <v>720</v>
      </c>
      <c r="BF44" s="9">
        <v>0</v>
      </c>
      <c r="BG44" s="9">
        <v>21</v>
      </c>
      <c r="BH44" s="257">
        <v>21</v>
      </c>
      <c r="BI44" s="142" t="s">
        <v>56</v>
      </c>
      <c r="BJ44" s="71" t="s">
        <v>47</v>
      </c>
      <c r="BK44" s="9">
        <v>0</v>
      </c>
      <c r="BL44" s="287">
        <v>0</v>
      </c>
      <c r="BM44" s="9">
        <v>0</v>
      </c>
      <c r="BN44" s="9">
        <v>0</v>
      </c>
      <c r="BO44" s="274">
        <f t="shared" ref="BO44:BO45" si="781">(BN44/$BJ$4)</f>
        <v>0</v>
      </c>
      <c r="BP44" s="9">
        <v>744</v>
      </c>
      <c r="BQ44" s="274">
        <f t="shared" ref="BQ44:BQ45" si="782">(BP44/$BJ$4)</f>
        <v>1</v>
      </c>
      <c r="BR44" s="9">
        <v>0</v>
      </c>
      <c r="BS44" s="274">
        <f t="shared" ref="BS44:BS45" si="783">(BR44/$BJ$4)</f>
        <v>0</v>
      </c>
      <c r="BT44" s="9">
        <v>0</v>
      </c>
      <c r="BU44" s="256">
        <f t="shared" ref="BU44:BU45" si="784">(BK44/$BJ$4)</f>
        <v>0</v>
      </c>
      <c r="BV44" s="256">
        <f t="shared" ref="BV44:BV45" si="785">((BK44-BT44)/$BJ$4)</f>
        <v>0</v>
      </c>
      <c r="BW44" s="258">
        <f t="shared" ref="BW44:BW45" si="786">IF((AND(BL44=0,BN44=0)),0,(BN44+BT44)/(BL44+BN44+BT44))</f>
        <v>0</v>
      </c>
      <c r="BX44" s="290">
        <f t="shared" ref="BX44:BX45" si="787">(BZ44/($BJ$4*CB44))</f>
        <v>0</v>
      </c>
      <c r="BY44" s="7">
        <f>SUM(BL44:BN44,BP44,BR44)</f>
        <v>744</v>
      </c>
      <c r="BZ44" s="9">
        <v>0</v>
      </c>
      <c r="CA44" s="9">
        <v>21</v>
      </c>
      <c r="CB44" s="257">
        <v>21</v>
      </c>
      <c r="CC44" s="142" t="s">
        <v>56</v>
      </c>
      <c r="CD44" s="71" t="s">
        <v>47</v>
      </c>
      <c r="CE44" s="9">
        <v>0</v>
      </c>
      <c r="CF44" s="287">
        <v>0</v>
      </c>
      <c r="CG44" s="9">
        <v>0</v>
      </c>
      <c r="CH44" s="9">
        <v>0</v>
      </c>
      <c r="CI44" s="274">
        <f t="shared" ref="CI44:CI45" si="788">(CH44/$CD$4)</f>
        <v>0</v>
      </c>
      <c r="CJ44" s="9">
        <v>720</v>
      </c>
      <c r="CK44" s="274">
        <f t="shared" ref="CK44:CK45" si="789">(CJ44/$CD$4)</f>
        <v>1</v>
      </c>
      <c r="CL44" s="7">
        <v>0</v>
      </c>
      <c r="CM44" s="274">
        <f t="shared" ref="CM44:CM45" si="790">(CL44/$CD$4)</f>
        <v>0</v>
      </c>
      <c r="CN44" s="9">
        <v>0</v>
      </c>
      <c r="CO44" s="274">
        <f>(CE44/$CD$4)</f>
        <v>0</v>
      </c>
      <c r="CP44" s="274">
        <f>((CE44-CN44)/$CD$4)</f>
        <v>0</v>
      </c>
      <c r="CQ44" s="275">
        <f>IF((AND(CF44=0,CH44=0)),0,(CH44+CN44)/(CF44+CH44+CN44))</f>
        <v>0</v>
      </c>
      <c r="CR44" s="290">
        <f t="shared" ref="CR44:CR45" si="791">(CT44/($CD$4*CV44))</f>
        <v>0</v>
      </c>
      <c r="CS44" s="7">
        <f>SUM(CF44:CH44,CJ44,CL44)</f>
        <v>720</v>
      </c>
      <c r="CT44" s="9">
        <v>0</v>
      </c>
      <c r="CU44" s="9">
        <v>21</v>
      </c>
      <c r="CV44" s="257">
        <v>21</v>
      </c>
      <c r="CW44" s="142" t="s">
        <v>56</v>
      </c>
      <c r="CX44" s="71" t="s">
        <v>47</v>
      </c>
      <c r="CY44" s="9">
        <v>24</v>
      </c>
      <c r="CZ44" s="287">
        <v>0</v>
      </c>
      <c r="DA44" s="9">
        <v>24</v>
      </c>
      <c r="DB44" s="9">
        <v>0</v>
      </c>
      <c r="DC44" s="274">
        <f>(DB44/$CX$4)</f>
        <v>0</v>
      </c>
      <c r="DD44" s="9">
        <v>720</v>
      </c>
      <c r="DE44" s="274">
        <f>(DD44/$CX$4)</f>
        <v>0.967741935483871</v>
      </c>
      <c r="DF44" s="7">
        <v>0</v>
      </c>
      <c r="DG44" s="274">
        <f>(DF44/$CX$4)</f>
        <v>0</v>
      </c>
      <c r="DH44" s="9">
        <v>0</v>
      </c>
      <c r="DI44" s="274">
        <f>(CY44/$V$4)</f>
        <v>3.2258064516129031E-2</v>
      </c>
      <c r="DJ44" s="274">
        <f>((CY44-DH44)/$CX$4)</f>
        <v>3.2258064516129031E-2</v>
      </c>
      <c r="DK44" s="275">
        <f>IF((AND(CZ44=0,DB44=0)),0,(DB44+DH44)/(CZ44+DB44+DH44))</f>
        <v>0</v>
      </c>
      <c r="DL44" s="290">
        <f t="shared" ref="DL44:DL45" si="792">(DN44/($CX$4*DP44))</f>
        <v>0</v>
      </c>
      <c r="DM44" s="7">
        <f>SUM(CZ44:DB44,DD44,DF44)</f>
        <v>744</v>
      </c>
      <c r="DN44" s="9">
        <v>0</v>
      </c>
      <c r="DO44" s="9">
        <v>21</v>
      </c>
      <c r="DP44" s="257">
        <v>21</v>
      </c>
      <c r="DQ44" s="142" t="s">
        <v>56</v>
      </c>
      <c r="DR44" s="71" t="s">
        <v>47</v>
      </c>
      <c r="DS44" s="9">
        <v>0</v>
      </c>
      <c r="DT44" s="287">
        <v>0</v>
      </c>
      <c r="DU44" s="9">
        <v>0</v>
      </c>
      <c r="DV44" s="9">
        <v>0</v>
      </c>
      <c r="DW44" s="7">
        <f t="shared" si="478"/>
        <v>0</v>
      </c>
      <c r="DX44" s="9">
        <v>744</v>
      </c>
      <c r="DY44" s="7">
        <f t="shared" si="479"/>
        <v>100</v>
      </c>
      <c r="DZ44" s="7">
        <v>0</v>
      </c>
      <c r="EA44" s="7">
        <f>(DZ44/$DR$4)*100</f>
        <v>0</v>
      </c>
      <c r="EB44" s="9">
        <v>0</v>
      </c>
      <c r="EC44" s="7">
        <f>(DS44/$V$4)*100</f>
        <v>0</v>
      </c>
      <c r="ED44" s="7">
        <f t="shared" si="541"/>
        <v>0</v>
      </c>
      <c r="EE44" s="38">
        <f t="shared" si="542"/>
        <v>0</v>
      </c>
      <c r="EF44" s="298">
        <f>(EH44/($DR$4*EI44))*100</f>
        <v>0</v>
      </c>
      <c r="EG44" s="7">
        <f>SUM(DT44:DV44,DX44,DZ44)</f>
        <v>744</v>
      </c>
      <c r="EH44" s="9">
        <v>0</v>
      </c>
      <c r="EI44" s="9">
        <v>21</v>
      </c>
      <c r="EJ44" s="257">
        <v>21</v>
      </c>
      <c r="EK44" s="142" t="s">
        <v>56</v>
      </c>
      <c r="EL44" s="71" t="s">
        <v>47</v>
      </c>
      <c r="EM44" s="9">
        <v>0</v>
      </c>
      <c r="EN44" s="287">
        <v>0</v>
      </c>
      <c r="EO44" s="9">
        <v>0</v>
      </c>
      <c r="EP44" s="9">
        <v>0</v>
      </c>
      <c r="EQ44" s="7">
        <f t="shared" si="482"/>
        <v>0</v>
      </c>
      <c r="ER44" s="9">
        <v>672</v>
      </c>
      <c r="ES44" s="7">
        <f t="shared" si="483"/>
        <v>100</v>
      </c>
      <c r="ET44" s="7">
        <v>0</v>
      </c>
      <c r="EU44" s="7">
        <f>(ET44/$EL$4)*100</f>
        <v>0</v>
      </c>
      <c r="EV44" s="9">
        <v>0</v>
      </c>
      <c r="EW44" s="7">
        <f>(EM44/$V$4)*100</f>
        <v>0</v>
      </c>
      <c r="EX44" s="7">
        <f t="shared" si="543"/>
        <v>0</v>
      </c>
      <c r="EY44" s="38">
        <f t="shared" si="544"/>
        <v>0</v>
      </c>
      <c r="EZ44" s="298">
        <f>(FB44/($EL$4*FC44))*100</f>
        <v>0</v>
      </c>
      <c r="FA44" s="7">
        <f>SUM(EN44:EP44,ER44,ET44)</f>
        <v>672</v>
      </c>
      <c r="FB44" s="9">
        <v>0</v>
      </c>
      <c r="FC44" s="9">
        <v>21</v>
      </c>
      <c r="FD44" s="257">
        <v>21</v>
      </c>
      <c r="FE44" s="142" t="s">
        <v>56</v>
      </c>
      <c r="FF44" s="71" t="s">
        <v>47</v>
      </c>
      <c r="FG44" s="9">
        <v>0</v>
      </c>
      <c r="FH44" s="287">
        <v>0</v>
      </c>
      <c r="FI44" s="9">
        <v>0</v>
      </c>
      <c r="FJ44" s="9">
        <v>0</v>
      </c>
      <c r="FK44" s="7">
        <f t="shared" si="499"/>
        <v>0</v>
      </c>
      <c r="FL44" s="9">
        <v>744</v>
      </c>
      <c r="FM44" s="7">
        <f t="shared" si="500"/>
        <v>100</v>
      </c>
      <c r="FN44" s="7">
        <v>0</v>
      </c>
      <c r="FO44" s="7">
        <f>(FN44/$FF$4)*100</f>
        <v>0</v>
      </c>
      <c r="FP44" s="9">
        <v>0</v>
      </c>
      <c r="FQ44" s="7">
        <f>(FG44/$V$4)*100</f>
        <v>0</v>
      </c>
      <c r="FR44" s="7">
        <f t="shared" si="547"/>
        <v>0</v>
      </c>
      <c r="FS44" s="38">
        <f t="shared" si="548"/>
        <v>0</v>
      </c>
      <c r="FT44" s="298">
        <f>(FV44/($FF$4*FW44))*100</f>
        <v>0</v>
      </c>
      <c r="FU44" s="7">
        <f>SUM(FH44:FJ44,FL44,FN44)</f>
        <v>744</v>
      </c>
      <c r="FV44" s="9">
        <v>0</v>
      </c>
      <c r="FW44" s="9">
        <v>21</v>
      </c>
      <c r="FX44" s="257">
        <v>21</v>
      </c>
      <c r="FY44" s="142" t="s">
        <v>56</v>
      </c>
      <c r="FZ44" s="71" t="s">
        <v>47</v>
      </c>
      <c r="GA44" s="9">
        <v>0</v>
      </c>
      <c r="GB44" s="287">
        <v>0</v>
      </c>
      <c r="GC44" s="9">
        <v>0</v>
      </c>
      <c r="GD44" s="9">
        <v>0</v>
      </c>
      <c r="GE44" s="9">
        <f>(GD44/$FZ$4)</f>
        <v>0</v>
      </c>
      <c r="GF44" s="9">
        <v>720</v>
      </c>
      <c r="GG44" s="9">
        <f t="shared" si="489"/>
        <v>100</v>
      </c>
      <c r="GH44" s="9">
        <v>0</v>
      </c>
      <c r="GI44" s="7">
        <f>(GH44/$FZ$4)*100</f>
        <v>0</v>
      </c>
      <c r="GJ44" s="9">
        <v>0</v>
      </c>
      <c r="GK44" s="7">
        <f>(GA44/$V$4)*100</f>
        <v>0</v>
      </c>
      <c r="GL44" s="9">
        <f t="shared" ref="GL44:GL48" si="793">((GA44-GJ44)/$FZ$4)*100</f>
        <v>0</v>
      </c>
      <c r="GM44" s="7">
        <f t="shared" ref="GM44:GM48" si="794">IF((AND(GB44=0,GD44=0)),0,(GD44+GJ44)/(GB44+GD44)*100)</f>
        <v>0</v>
      </c>
      <c r="GN44" s="298">
        <f>(GP44/($FZ$4*GQ44))*100</f>
        <v>0</v>
      </c>
      <c r="GO44" s="7">
        <f>SUM(GB44:GD44,GF44,GH44)</f>
        <v>720</v>
      </c>
      <c r="GP44" s="9">
        <v>0</v>
      </c>
      <c r="GQ44" s="9">
        <v>21</v>
      </c>
      <c r="GR44" s="257">
        <v>21</v>
      </c>
      <c r="GS44" s="142" t="s">
        <v>56</v>
      </c>
      <c r="GT44" s="71" t="s">
        <v>47</v>
      </c>
      <c r="GU44" s="9">
        <v>0</v>
      </c>
      <c r="GV44" s="287">
        <v>0</v>
      </c>
      <c r="GW44" s="9">
        <v>0</v>
      </c>
      <c r="GX44" s="9">
        <v>0</v>
      </c>
      <c r="GY44" s="9">
        <f t="shared" si="660"/>
        <v>0</v>
      </c>
      <c r="GZ44" s="9">
        <v>744</v>
      </c>
      <c r="HA44" s="9">
        <f t="shared" si="661"/>
        <v>100</v>
      </c>
      <c r="HB44" s="9">
        <v>0</v>
      </c>
      <c r="HC44" s="7">
        <f>(HB44/$GT$4)*100</f>
        <v>0</v>
      </c>
      <c r="HD44" s="9">
        <v>0</v>
      </c>
      <c r="HE44" s="7">
        <f>(GU44/$GT$4)*100</f>
        <v>0</v>
      </c>
      <c r="HF44" s="9">
        <f t="shared" si="461"/>
        <v>0</v>
      </c>
      <c r="HG44" s="9">
        <f t="shared" si="462"/>
        <v>0</v>
      </c>
      <c r="HH44" s="298">
        <f t="shared" ref="HH44:HH45" si="795">(HJ44/($GT$4*HK44))*100</f>
        <v>0</v>
      </c>
      <c r="HI44" s="7">
        <f>SUM(GV44:GX44,GZ44,HB44)</f>
        <v>744</v>
      </c>
      <c r="HJ44" s="9">
        <v>0</v>
      </c>
      <c r="HK44" s="9">
        <v>21</v>
      </c>
      <c r="HL44" s="257">
        <v>21</v>
      </c>
      <c r="HM44" s="142" t="s">
        <v>56</v>
      </c>
      <c r="HN44" s="71" t="s">
        <v>47</v>
      </c>
      <c r="HO44" s="9">
        <v>0</v>
      </c>
      <c r="HP44" s="287">
        <v>0</v>
      </c>
      <c r="HQ44" s="9">
        <v>0</v>
      </c>
      <c r="HR44" s="9">
        <v>0</v>
      </c>
      <c r="HS44" s="7">
        <f>(HR44/$HN$4)*100</f>
        <v>0</v>
      </c>
      <c r="HT44" s="9">
        <v>720</v>
      </c>
      <c r="HU44" s="7">
        <f>(HT44/$HN$4)*100</f>
        <v>100</v>
      </c>
      <c r="HV44" s="9">
        <v>0</v>
      </c>
      <c r="HW44" s="7">
        <f>(HV44/$HN$4)*100</f>
        <v>0</v>
      </c>
      <c r="HX44" s="9">
        <v>0</v>
      </c>
      <c r="HY44" s="7">
        <f>(HO44/$HN$4)*100</f>
        <v>0</v>
      </c>
      <c r="HZ44" s="41">
        <f>((HO44-HX44)/$HN$4)*100</f>
        <v>0</v>
      </c>
      <c r="IA44" s="41">
        <f t="shared" ref="IA44:IA45" si="796">IF((AND(HP44=0,HR44=0)),0,(HR44+HX44)/(HP44+HR44)*100)</f>
        <v>0</v>
      </c>
      <c r="IB44" s="298">
        <f>(ID44/($HN$4*IE44))*100</f>
        <v>0</v>
      </c>
      <c r="IC44" s="7">
        <f>SUM(HP44:HR44,HT44,HV44)</f>
        <v>720</v>
      </c>
      <c r="ID44" s="9">
        <v>0</v>
      </c>
      <c r="IE44" s="9">
        <v>21</v>
      </c>
      <c r="IF44" s="257">
        <v>21</v>
      </c>
      <c r="IG44" s="29">
        <v>0</v>
      </c>
    </row>
    <row r="45" spans="1:241" ht="13.8" hidden="1" x14ac:dyDescent="0.3">
      <c r="B45" s="71" t="s">
        <v>48</v>
      </c>
      <c r="C45" s="9">
        <v>744</v>
      </c>
      <c r="D45" s="287">
        <v>37.5</v>
      </c>
      <c r="E45" s="9">
        <v>706.5</v>
      </c>
      <c r="F45" s="9">
        <v>0</v>
      </c>
      <c r="G45" s="256">
        <f>(F45/$B$4)</f>
        <v>0</v>
      </c>
      <c r="H45" s="9">
        <v>0</v>
      </c>
      <c r="I45" s="256">
        <f>(H45/$B$4)</f>
        <v>0</v>
      </c>
      <c r="J45" s="7">
        <v>0</v>
      </c>
      <c r="K45" s="269">
        <f>(J45/$B$4)</f>
        <v>0</v>
      </c>
      <c r="L45" s="9">
        <v>0</v>
      </c>
      <c r="M45" s="256">
        <f t="shared" ref="M45" si="797">(C45/$B$4)</f>
        <v>1</v>
      </c>
      <c r="N45" s="256">
        <f t="shared" ref="N45" si="798">((C45-L45)/$B$4)</f>
        <v>1</v>
      </c>
      <c r="O45" s="258">
        <f t="shared" si="769"/>
        <v>0</v>
      </c>
      <c r="P45" s="290">
        <f t="shared" ref="P45" si="799">(R45/($B$4*T45))</f>
        <v>5.3853046594982079E-2</v>
      </c>
      <c r="Q45" s="7">
        <f t="shared" ref="Q45" si="800">SUM(D45:F45,H45,J45)</f>
        <v>744</v>
      </c>
      <c r="R45" s="9">
        <v>601</v>
      </c>
      <c r="S45" s="9">
        <v>21</v>
      </c>
      <c r="T45" s="257">
        <v>15</v>
      </c>
      <c r="V45" s="71" t="s">
        <v>48</v>
      </c>
      <c r="W45" s="9">
        <v>744</v>
      </c>
      <c r="X45" s="287">
        <v>162.9</v>
      </c>
      <c r="Y45" s="9">
        <v>581.1</v>
      </c>
      <c r="Z45" s="9">
        <v>0</v>
      </c>
      <c r="AA45" s="256">
        <f>(Z45/$V$4)</f>
        <v>0</v>
      </c>
      <c r="AB45" s="9">
        <v>0</v>
      </c>
      <c r="AC45" s="256">
        <f>(AB45/$V$4)</f>
        <v>0</v>
      </c>
      <c r="AD45" s="7">
        <v>0</v>
      </c>
      <c r="AE45" s="256">
        <f>(AD45/$V$4)</f>
        <v>0</v>
      </c>
      <c r="AF45" s="9">
        <v>0</v>
      </c>
      <c r="AG45" s="256">
        <f t="shared" si="770"/>
        <v>1</v>
      </c>
      <c r="AH45" s="256">
        <f t="shared" si="771"/>
        <v>1</v>
      </c>
      <c r="AI45" s="258">
        <f t="shared" si="772"/>
        <v>0</v>
      </c>
      <c r="AJ45" s="290">
        <f t="shared" si="773"/>
        <v>0.23431899641577061</v>
      </c>
      <c r="AK45" s="7">
        <f t="shared" ref="AK45" si="801">SUM(X45:Z45,AB45,AD45)</f>
        <v>744</v>
      </c>
      <c r="AL45" s="167">
        <v>2615</v>
      </c>
      <c r="AM45" s="9">
        <v>21</v>
      </c>
      <c r="AN45" s="257">
        <v>15</v>
      </c>
      <c r="AP45" s="71" t="s">
        <v>48</v>
      </c>
      <c r="AQ45" s="9">
        <v>600</v>
      </c>
      <c r="AR45" s="287">
        <v>143.69999999999999</v>
      </c>
      <c r="AS45" s="9">
        <v>456.3</v>
      </c>
      <c r="AT45" s="9">
        <v>120</v>
      </c>
      <c r="AU45" s="256">
        <f t="shared" si="774"/>
        <v>0.16666666666666666</v>
      </c>
      <c r="AV45" s="9">
        <v>0</v>
      </c>
      <c r="AW45" s="256">
        <f t="shared" si="775"/>
        <v>0</v>
      </c>
      <c r="AX45" s="9">
        <v>0</v>
      </c>
      <c r="AY45" s="256">
        <f t="shared" si="776"/>
        <v>0</v>
      </c>
      <c r="AZ45" s="9">
        <v>0</v>
      </c>
      <c r="BA45" s="256">
        <f t="shared" si="777"/>
        <v>0.83333333333333337</v>
      </c>
      <c r="BB45" s="256">
        <f t="shared" si="778"/>
        <v>0.83333333333333337</v>
      </c>
      <c r="BC45" s="258">
        <f t="shared" si="779"/>
        <v>0.45506257110352677</v>
      </c>
      <c r="BD45" s="290">
        <f t="shared" si="780"/>
        <v>0.21212962962962964</v>
      </c>
      <c r="BE45" s="7">
        <f t="shared" ref="BE45" si="802">SUM(AR45:AT45,AV45,AX45)</f>
        <v>720</v>
      </c>
      <c r="BF45" s="9">
        <v>2291</v>
      </c>
      <c r="BG45" s="9">
        <v>21</v>
      </c>
      <c r="BH45" s="257">
        <v>15</v>
      </c>
      <c r="BJ45" s="71" t="s">
        <v>48</v>
      </c>
      <c r="BK45" s="9">
        <v>576</v>
      </c>
      <c r="BL45" s="287">
        <v>86.9</v>
      </c>
      <c r="BM45" s="9">
        <v>489.1</v>
      </c>
      <c r="BN45" s="9">
        <v>168</v>
      </c>
      <c r="BO45" s="274">
        <f t="shared" si="781"/>
        <v>0.22580645161290322</v>
      </c>
      <c r="BP45" s="9">
        <v>0</v>
      </c>
      <c r="BQ45" s="274">
        <f t="shared" si="782"/>
        <v>0</v>
      </c>
      <c r="BR45" s="9">
        <v>0</v>
      </c>
      <c r="BS45" s="274">
        <f t="shared" si="783"/>
        <v>0</v>
      </c>
      <c r="BT45" s="9">
        <v>0</v>
      </c>
      <c r="BU45" s="256">
        <f t="shared" si="784"/>
        <v>0.77419354838709675</v>
      </c>
      <c r="BV45" s="256">
        <f t="shared" si="785"/>
        <v>0.77419354838709675</v>
      </c>
      <c r="BW45" s="258">
        <f t="shared" si="786"/>
        <v>0.65908199293840719</v>
      </c>
      <c r="BX45" s="290">
        <f t="shared" si="787"/>
        <v>0.11792114695340501</v>
      </c>
      <c r="BY45" s="7">
        <f t="shared" ref="BY45" si="803">SUM(BL45:BN45,BP45,BR45)</f>
        <v>744</v>
      </c>
      <c r="BZ45" s="167">
        <v>1316</v>
      </c>
      <c r="CA45" s="9">
        <v>21</v>
      </c>
      <c r="CB45" s="257">
        <v>15</v>
      </c>
      <c r="CD45" s="71" t="s">
        <v>48</v>
      </c>
      <c r="CE45" s="9">
        <v>720</v>
      </c>
      <c r="CF45" s="287">
        <v>17</v>
      </c>
      <c r="CG45" s="9">
        <v>703</v>
      </c>
      <c r="CH45" s="9">
        <v>0</v>
      </c>
      <c r="CI45" s="274">
        <f t="shared" si="788"/>
        <v>0</v>
      </c>
      <c r="CJ45" s="9">
        <v>0</v>
      </c>
      <c r="CK45" s="274">
        <f t="shared" si="789"/>
        <v>0</v>
      </c>
      <c r="CL45" s="7">
        <v>0</v>
      </c>
      <c r="CM45" s="274">
        <f t="shared" si="790"/>
        <v>0</v>
      </c>
      <c r="CN45" s="9">
        <v>0</v>
      </c>
      <c r="CO45" s="274">
        <f t="shared" ref="CO45" si="804">(CE45/$CD$4)</f>
        <v>1</v>
      </c>
      <c r="CP45" s="274">
        <f t="shared" ref="CP45" si="805">((CE45-CN45)/$CD$4)</f>
        <v>1</v>
      </c>
      <c r="CQ45" s="275">
        <f t="shared" ref="CQ45" si="806">IF((AND(CF45=0,CH45=0)),0,(CH45+CN45)/(CF45+CH45+CN45))</f>
        <v>0</v>
      </c>
      <c r="CR45" s="290">
        <f t="shared" si="791"/>
        <v>2.4259259259259258E-2</v>
      </c>
      <c r="CS45" s="7">
        <f t="shared" ref="CS45" si="807">SUM(CF45:CH45,CJ45,CL45)</f>
        <v>720</v>
      </c>
      <c r="CT45" s="9">
        <v>262</v>
      </c>
      <c r="CU45" s="9">
        <v>21</v>
      </c>
      <c r="CV45" s="257">
        <v>15</v>
      </c>
      <c r="CX45" s="71" t="s">
        <v>48</v>
      </c>
      <c r="CY45" s="9">
        <v>744</v>
      </c>
      <c r="CZ45" s="287">
        <v>31.2</v>
      </c>
      <c r="DA45" s="9">
        <v>712.8</v>
      </c>
      <c r="DB45" s="9">
        <v>0</v>
      </c>
      <c r="DC45" s="274">
        <f t="shared" ref="DC45" si="808">(DB45/$CX$4)</f>
        <v>0</v>
      </c>
      <c r="DD45" s="9">
        <v>0</v>
      </c>
      <c r="DE45" s="274">
        <f t="shared" ref="DE45" si="809">(DD45/$CX$4)</f>
        <v>0</v>
      </c>
      <c r="DF45" s="7">
        <v>0</v>
      </c>
      <c r="DG45" s="274">
        <f t="shared" ref="DG45" si="810">(DF45/$CX$4)</f>
        <v>0</v>
      </c>
      <c r="DH45" s="9">
        <v>0</v>
      </c>
      <c r="DI45" s="274">
        <f t="shared" ref="DI45" si="811">(CY45/$V$4)</f>
        <v>1</v>
      </c>
      <c r="DJ45" s="274">
        <f t="shared" ref="DJ45" si="812">((CY45-DH45)/$CX$4)</f>
        <v>1</v>
      </c>
      <c r="DK45" s="275">
        <f t="shared" ref="DK45" si="813">IF((AND(CZ45=0,DB45=0)),0,(DB45+DH45)/(CZ45+DB45+DH45))</f>
        <v>0</v>
      </c>
      <c r="DL45" s="290">
        <f t="shared" si="792"/>
        <v>4.3637992831541218E-2</v>
      </c>
      <c r="DM45" s="7">
        <f t="shared" ref="DM45" si="814">SUM(CZ45:DB45,DD45,DF45)</f>
        <v>744</v>
      </c>
      <c r="DN45" s="9">
        <v>487</v>
      </c>
      <c r="DO45" s="9">
        <v>21</v>
      </c>
      <c r="DP45" s="257">
        <v>15</v>
      </c>
      <c r="DR45" s="71" t="s">
        <v>48</v>
      </c>
      <c r="DS45" s="9">
        <v>744</v>
      </c>
      <c r="DT45" s="287">
        <v>100.7</v>
      </c>
      <c r="DU45" s="9">
        <v>643.29999999999995</v>
      </c>
      <c r="DV45" s="9">
        <v>0</v>
      </c>
      <c r="DW45" s="7">
        <f t="shared" si="478"/>
        <v>0</v>
      </c>
      <c r="DX45" s="9">
        <v>0</v>
      </c>
      <c r="DY45" s="7">
        <f t="shared" si="479"/>
        <v>0</v>
      </c>
      <c r="DZ45" s="7">
        <v>0</v>
      </c>
      <c r="EA45" s="7">
        <f>(DZ45/$DR$4)*100</f>
        <v>0</v>
      </c>
      <c r="EB45" s="9">
        <v>0</v>
      </c>
      <c r="EC45" s="7">
        <f>(DS45/$V$4)*100</f>
        <v>100</v>
      </c>
      <c r="ED45" s="7">
        <f t="shared" si="541"/>
        <v>100</v>
      </c>
      <c r="EE45" s="38">
        <f t="shared" si="542"/>
        <v>0</v>
      </c>
      <c r="EF45" s="298">
        <f t="shared" ref="EF45" si="815">(EH45/($DR$4*EI45))*100</f>
        <v>9.5878136200716852</v>
      </c>
      <c r="EG45" s="7">
        <f t="shared" ref="EG45" si="816">SUM(DT45:DV45,DX45,DZ45)</f>
        <v>744</v>
      </c>
      <c r="EH45" s="167">
        <v>1498</v>
      </c>
      <c r="EI45" s="9">
        <v>21</v>
      </c>
      <c r="EJ45" s="257">
        <v>15</v>
      </c>
      <c r="EL45" s="71" t="s">
        <v>48</v>
      </c>
      <c r="EM45" s="9">
        <v>672</v>
      </c>
      <c r="EN45" s="287">
        <v>66.5</v>
      </c>
      <c r="EO45" s="9">
        <v>605.5</v>
      </c>
      <c r="EP45" s="9">
        <v>0</v>
      </c>
      <c r="EQ45" s="7">
        <f t="shared" si="482"/>
        <v>0</v>
      </c>
      <c r="ER45" s="9">
        <v>0</v>
      </c>
      <c r="ES45" s="7">
        <f t="shared" si="483"/>
        <v>0</v>
      </c>
      <c r="ET45" s="7">
        <v>0</v>
      </c>
      <c r="EU45" s="7">
        <f>(ET45/$EL$4)*100</f>
        <v>0</v>
      </c>
      <c r="EV45" s="9">
        <v>0</v>
      </c>
      <c r="EW45" s="7">
        <f>(EM45/$V$4)*100</f>
        <v>90.322580645161281</v>
      </c>
      <c r="EX45" s="7">
        <f t="shared" si="543"/>
        <v>100</v>
      </c>
      <c r="EY45" s="38">
        <f t="shared" si="544"/>
        <v>0</v>
      </c>
      <c r="EZ45" s="298">
        <f t="shared" ref="EZ45" si="817">(FB45/($EL$4*FC45))*100</f>
        <v>7.1074263038548748</v>
      </c>
      <c r="FA45" s="7">
        <f t="shared" ref="FA45" si="818">SUM(EN45:EP45,ER45,ET45)</f>
        <v>672</v>
      </c>
      <c r="FB45" s="167">
        <v>1003</v>
      </c>
      <c r="FC45" s="9">
        <v>21</v>
      </c>
      <c r="FD45" s="257">
        <v>15</v>
      </c>
      <c r="FF45" s="71" t="s">
        <v>48</v>
      </c>
      <c r="FG45" s="9">
        <v>744</v>
      </c>
      <c r="FH45" s="287">
        <v>166.2</v>
      </c>
      <c r="FI45" s="9">
        <v>577.79999999999995</v>
      </c>
      <c r="FJ45" s="9">
        <v>0</v>
      </c>
      <c r="FK45" s="7">
        <f t="shared" si="499"/>
        <v>0</v>
      </c>
      <c r="FL45" s="9">
        <v>0</v>
      </c>
      <c r="FM45" s="7">
        <f t="shared" si="500"/>
        <v>0</v>
      </c>
      <c r="FN45" s="7">
        <v>0</v>
      </c>
      <c r="FO45" s="7">
        <f t="shared" ref="FO45" si="819">(FN45/$FF$4)*100</f>
        <v>0</v>
      </c>
      <c r="FP45" s="9">
        <v>0</v>
      </c>
      <c r="FQ45" s="7">
        <f>(FG45/$V$4)*100</f>
        <v>100</v>
      </c>
      <c r="FR45" s="7">
        <f t="shared" si="547"/>
        <v>100</v>
      </c>
      <c r="FS45" s="38">
        <f t="shared" si="548"/>
        <v>0</v>
      </c>
      <c r="FT45" s="298">
        <f t="shared" ref="FT45" si="820">(FV45/($FF$4*FW45))*100</f>
        <v>15.97542242703533</v>
      </c>
      <c r="FU45" s="7">
        <f t="shared" ref="FU45" si="821">SUM(FH45:FJ45,FL45,FN45)</f>
        <v>744</v>
      </c>
      <c r="FV45" s="167">
        <v>2496</v>
      </c>
      <c r="FW45" s="9">
        <v>21</v>
      </c>
      <c r="FX45" s="257">
        <v>15</v>
      </c>
      <c r="FZ45" s="71" t="s">
        <v>48</v>
      </c>
      <c r="GA45" s="9">
        <v>720</v>
      </c>
      <c r="GB45" s="287">
        <v>214.3</v>
      </c>
      <c r="GC45" s="9">
        <v>505.7</v>
      </c>
      <c r="GD45" s="9">
        <v>0</v>
      </c>
      <c r="GE45" s="9">
        <f>(GD45/$FZ$4)</f>
        <v>0</v>
      </c>
      <c r="GF45" s="9">
        <v>0</v>
      </c>
      <c r="GG45" s="9">
        <f t="shared" si="489"/>
        <v>0</v>
      </c>
      <c r="GH45" s="9">
        <v>0</v>
      </c>
      <c r="GI45" s="7">
        <f t="shared" ref="GI45" si="822">(GH45/$FZ$4)*100</f>
        <v>0</v>
      </c>
      <c r="GJ45" s="9">
        <v>0</v>
      </c>
      <c r="GK45" s="7">
        <f>(GA45/$V$4)*100</f>
        <v>96.774193548387103</v>
      </c>
      <c r="GL45" s="9">
        <f t="shared" si="793"/>
        <v>100</v>
      </c>
      <c r="GM45" s="7">
        <f t="shared" si="794"/>
        <v>0</v>
      </c>
      <c r="GN45" s="298">
        <f t="shared" ref="GN45" si="823">(GP45/($FZ$4*GQ45))*100</f>
        <v>21.30952380952381</v>
      </c>
      <c r="GO45" s="7">
        <f t="shared" ref="GO45" si="824">SUM(GB45:GD45,GF45,GH45)</f>
        <v>720</v>
      </c>
      <c r="GP45" s="167">
        <v>3222</v>
      </c>
      <c r="GQ45" s="9">
        <v>21</v>
      </c>
      <c r="GR45" s="257">
        <v>15</v>
      </c>
      <c r="GT45" s="71" t="s">
        <v>48</v>
      </c>
      <c r="GU45" s="9">
        <v>744</v>
      </c>
      <c r="GV45" s="287">
        <v>83.1</v>
      </c>
      <c r="GW45" s="9">
        <v>660.9</v>
      </c>
      <c r="GX45" s="9">
        <v>0</v>
      </c>
      <c r="GY45" s="9">
        <f t="shared" si="660"/>
        <v>0</v>
      </c>
      <c r="GZ45" s="9">
        <v>0</v>
      </c>
      <c r="HA45" s="9">
        <f t="shared" si="661"/>
        <v>0</v>
      </c>
      <c r="HB45" s="9">
        <v>0</v>
      </c>
      <c r="HC45" s="7">
        <f t="shared" ref="HC45" si="825">(HB45/$GT$4)*100</f>
        <v>0</v>
      </c>
      <c r="HD45" s="9">
        <v>0</v>
      </c>
      <c r="HE45" s="7">
        <f>(GU45/$GT$4)*100</f>
        <v>100</v>
      </c>
      <c r="HF45" s="9">
        <f t="shared" si="461"/>
        <v>100</v>
      </c>
      <c r="HG45" s="9">
        <f t="shared" si="462"/>
        <v>0</v>
      </c>
      <c r="HH45" s="298">
        <f t="shared" si="795"/>
        <v>8.0133128520225299</v>
      </c>
      <c r="HI45" s="7">
        <f t="shared" ref="HI45" si="826">SUM(GV45:GX45,GZ45,HB45)</f>
        <v>744</v>
      </c>
      <c r="HJ45" s="167">
        <v>1252</v>
      </c>
      <c r="HK45" s="9">
        <v>21</v>
      </c>
      <c r="HL45" s="257">
        <v>15</v>
      </c>
      <c r="HN45" s="71" t="s">
        <v>48</v>
      </c>
      <c r="HO45" s="9">
        <v>720</v>
      </c>
      <c r="HP45" s="287">
        <v>124.1</v>
      </c>
      <c r="HQ45" s="9">
        <v>595.9</v>
      </c>
      <c r="HR45" s="9">
        <v>0</v>
      </c>
      <c r="HS45" s="7">
        <f t="shared" ref="HS45" si="827">(HR45/$HN$4)*100</f>
        <v>0</v>
      </c>
      <c r="HT45" s="9">
        <v>0</v>
      </c>
      <c r="HU45" s="7">
        <f t="shared" ref="HU45" si="828">(HT45/$HN$4)*100</f>
        <v>0</v>
      </c>
      <c r="HV45" s="9">
        <v>0</v>
      </c>
      <c r="HW45" s="7">
        <f t="shared" ref="HW45" si="829">(HV45/$HN$4)*100</f>
        <v>0</v>
      </c>
      <c r="HX45" s="9">
        <v>0</v>
      </c>
      <c r="HY45" s="7">
        <f>(HO45/$HN$4)*100</f>
        <v>100</v>
      </c>
      <c r="HZ45" s="41">
        <f>((HO45-HX45)/$HN$4)*100</f>
        <v>100</v>
      </c>
      <c r="IA45" s="7">
        <f t="shared" si="796"/>
        <v>0</v>
      </c>
      <c r="IB45" s="298">
        <f>(ID45/($HN$4*IE45))*100</f>
        <v>12.347883597883598</v>
      </c>
      <c r="IC45" s="7">
        <f t="shared" ref="IC45" si="830">SUM(HP45:HR45,HT45,HV45)</f>
        <v>720</v>
      </c>
      <c r="ID45" s="88">
        <v>1867</v>
      </c>
      <c r="IE45" s="9">
        <v>21</v>
      </c>
      <c r="IF45" s="257">
        <v>15</v>
      </c>
      <c r="IG45" s="29">
        <v>21</v>
      </c>
    </row>
    <row r="46" spans="1:241" ht="13.8" hidden="1" x14ac:dyDescent="0.3">
      <c r="B46" s="174" t="s">
        <v>39</v>
      </c>
      <c r="C46" s="45">
        <f>SUM(C44:C45)</f>
        <v>744</v>
      </c>
      <c r="D46" s="296">
        <f t="shared" ref="D46" si="831">SUM(D44:D45)</f>
        <v>37.5</v>
      </c>
      <c r="E46" s="45">
        <f>SUM(E44:E45)</f>
        <v>706.5</v>
      </c>
      <c r="F46" s="45">
        <f t="shared" ref="F46:L46" si="832">SUM(F44:F45)</f>
        <v>0</v>
      </c>
      <c r="G46" s="266">
        <f>(G44*T44+G45*T45)/T46</f>
        <v>0</v>
      </c>
      <c r="H46" s="45">
        <f t="shared" si="832"/>
        <v>744</v>
      </c>
      <c r="I46" s="266">
        <f>(I44*T44+I45*T45)/T46</f>
        <v>0.58333333333333337</v>
      </c>
      <c r="J46" s="46">
        <f>SUM(J44:J45)</f>
        <v>0</v>
      </c>
      <c r="K46" s="268">
        <f>(K44*T44+K45*T45)/T46</f>
        <v>0</v>
      </c>
      <c r="L46" s="45">
        <f t="shared" si="832"/>
        <v>0</v>
      </c>
      <c r="M46" s="266">
        <f>(M44*T44+M45*T45)/T46</f>
        <v>0.41666666666666669</v>
      </c>
      <c r="N46" s="270">
        <f>(N44*T44+N45*T45)/T46</f>
        <v>0.41666666666666669</v>
      </c>
      <c r="O46" s="270">
        <f>(O44*T44+O45*T45)/T46</f>
        <v>0</v>
      </c>
      <c r="P46" s="291">
        <f>(P44*T44+P45*T45)/T46</f>
        <v>2.2438769414575867E-2</v>
      </c>
      <c r="Q46" s="50">
        <f>SUM(Q44:Q45)</f>
        <v>1488</v>
      </c>
      <c r="R46" s="45">
        <f>SUM(R44:R45)</f>
        <v>601</v>
      </c>
      <c r="S46" s="45">
        <f>SUM(S44:S45)</f>
        <v>42</v>
      </c>
      <c r="T46" s="259">
        <f>SUM(T44:T45)</f>
        <v>36</v>
      </c>
      <c r="V46" s="74" t="s">
        <v>39</v>
      </c>
      <c r="W46" s="49">
        <f>SUM(W44:W45)</f>
        <v>744</v>
      </c>
      <c r="X46" s="297">
        <f t="shared" ref="X46:Z46" si="833">SUM(X44:X45)</f>
        <v>162.9</v>
      </c>
      <c r="Y46" s="49">
        <f>SUM(Y44:Y45)</f>
        <v>581.1</v>
      </c>
      <c r="Z46" s="49">
        <f t="shared" si="833"/>
        <v>0</v>
      </c>
      <c r="AA46" s="268">
        <f>(AA44*AN44+AA45*AN45)/AN46</f>
        <v>0</v>
      </c>
      <c r="AB46" s="49">
        <f t="shared" ref="AB46:AF46" si="834">SUM(AB44:AB45)</f>
        <v>744</v>
      </c>
      <c r="AC46" s="268">
        <f>(AC44*AN44+AC45*AN45)/AN46</f>
        <v>0.58333333333333337</v>
      </c>
      <c r="AD46" s="50">
        <f>SUM(AD44:AD45)</f>
        <v>0</v>
      </c>
      <c r="AE46" s="268">
        <f>(AE44*AN44+AE45*AN45)/AN46</f>
        <v>0</v>
      </c>
      <c r="AF46" s="49">
        <f t="shared" si="834"/>
        <v>0</v>
      </c>
      <c r="AG46" s="266">
        <f>(AG44*AN44+AG45*AN45)/AN46</f>
        <v>0.41666666666666669</v>
      </c>
      <c r="AH46" s="270">
        <f>(AH44*AN44+AH45*AN45)/AN46</f>
        <v>0.41666666666666669</v>
      </c>
      <c r="AI46" s="270">
        <f>(AI44*AN44+AI45*AN45)/AN46</f>
        <v>0</v>
      </c>
      <c r="AJ46" s="291">
        <f>(AJ44*AN44+AJ45*AN45)/AN46</f>
        <v>9.7632915173237744E-2</v>
      </c>
      <c r="AK46" s="50">
        <f>SUM(AK44:AK45)</f>
        <v>1488</v>
      </c>
      <c r="AL46" s="53">
        <f>SUM(AL44:AL45)</f>
        <v>2615</v>
      </c>
      <c r="AM46" s="49">
        <f>SUM(AM44:AM45)</f>
        <v>42</v>
      </c>
      <c r="AN46" s="259">
        <f>SUM(AN44:AN45)</f>
        <v>36</v>
      </c>
      <c r="AP46" s="74" t="s">
        <v>39</v>
      </c>
      <c r="AQ46" s="49">
        <f>SUM(AQ44:AQ45)</f>
        <v>600</v>
      </c>
      <c r="AR46" s="297">
        <f t="shared" ref="AR46:AT46" si="835">SUM(AR44:AR45)</f>
        <v>143.69999999999999</v>
      </c>
      <c r="AS46" s="49">
        <f>SUM(AS44:AS45)</f>
        <v>456.3</v>
      </c>
      <c r="AT46" s="49">
        <f t="shared" si="835"/>
        <v>120</v>
      </c>
      <c r="AU46" s="266">
        <f>(AU44*BH44+AU45*BH45)/BH46</f>
        <v>6.9444444444444448E-2</v>
      </c>
      <c r="AV46" s="49">
        <f t="shared" ref="AV46:AZ46" si="836">SUM(AV44:AV45)</f>
        <v>720</v>
      </c>
      <c r="AW46" s="266">
        <f>(AW44*BH44+AW45*BH45)/BH46</f>
        <v>0.58333333333333337</v>
      </c>
      <c r="AX46" s="50">
        <f>SUM(AX44:AX45)</f>
        <v>0</v>
      </c>
      <c r="AY46" s="266">
        <f>(AY44*BH44+AY45*BH45)/BH46</f>
        <v>0</v>
      </c>
      <c r="AZ46" s="49">
        <f t="shared" si="836"/>
        <v>0</v>
      </c>
      <c r="BA46" s="266">
        <f>(BA44*BH44+BA45*BH45)/BH46</f>
        <v>0.34722222222222221</v>
      </c>
      <c r="BB46" s="270">
        <f>(BB44*BH44+BB45*BH45)/BH46</f>
        <v>0.34722222222222221</v>
      </c>
      <c r="BC46" s="270">
        <f>(BC44*BH44+BC45*BH45)/BH46</f>
        <v>0.18960940462646947</v>
      </c>
      <c r="BD46" s="291">
        <f>(BD44*BH44+BD45*BH45)/BH46</f>
        <v>8.8387345679012352E-2</v>
      </c>
      <c r="BE46" s="50">
        <f>SUM(BE44:BE45)</f>
        <v>1440</v>
      </c>
      <c r="BF46" s="53">
        <f>SUM(BF44:BF45)</f>
        <v>2291</v>
      </c>
      <c r="BG46" s="49">
        <f>SUM(BG44:BG45)</f>
        <v>42</v>
      </c>
      <c r="BH46" s="259">
        <f>SUM(BH44:BH45)</f>
        <v>36</v>
      </c>
      <c r="BJ46" s="74" t="s">
        <v>39</v>
      </c>
      <c r="BK46" s="49">
        <f>SUM(BK44:BK45)</f>
        <v>576</v>
      </c>
      <c r="BL46" s="297">
        <f t="shared" ref="BL46:BN46" si="837">SUM(BL44:BL45)</f>
        <v>86.9</v>
      </c>
      <c r="BM46" s="49">
        <f>SUM(BM44:BM45)</f>
        <v>489.1</v>
      </c>
      <c r="BN46" s="49">
        <f t="shared" si="837"/>
        <v>168</v>
      </c>
      <c r="BO46" s="267">
        <f>(BO44*CB44+BO45*CB45)/CB46</f>
        <v>9.4086021505376344E-2</v>
      </c>
      <c r="BP46" s="49">
        <f t="shared" ref="BP46:BT46" si="838">SUM(BP44:BP45)</f>
        <v>744</v>
      </c>
      <c r="BQ46" s="267">
        <f>(BQ44*CB44+BQ45*CB45)/CB46</f>
        <v>0.58333333333333337</v>
      </c>
      <c r="BR46" s="50">
        <f>SUM(BR44:BR45)</f>
        <v>0</v>
      </c>
      <c r="BS46" s="266">
        <f>(BS44*CB44+BS45*CB45)/CB46</f>
        <v>0</v>
      </c>
      <c r="BT46" s="49">
        <f t="shared" si="838"/>
        <v>0</v>
      </c>
      <c r="BU46" s="266">
        <f>(BU44*CB44+BU45*CB45)/CB46</f>
        <v>0.32258064516129031</v>
      </c>
      <c r="BV46" s="270">
        <f>(BV44*CB44+BV45*CB45)/CB46</f>
        <v>0.32258064516129031</v>
      </c>
      <c r="BW46" s="270">
        <f>(BW44*CB44+BW45*CB45)/CB46</f>
        <v>0.27461749705766964</v>
      </c>
      <c r="BX46" s="291">
        <f>(BX44*CB44+BX45*CB45)/CB46</f>
        <v>4.9133811230585425E-2</v>
      </c>
      <c r="BY46" s="50">
        <f>SUM(BY44:BY45)</f>
        <v>1488</v>
      </c>
      <c r="BZ46" s="169">
        <f>SUM(BZ44:BZ45)</f>
        <v>1316</v>
      </c>
      <c r="CA46" s="49">
        <f>SUM(CA44:CA45)</f>
        <v>42</v>
      </c>
      <c r="CB46" s="259">
        <f>SUM(CB44:CB45)</f>
        <v>36</v>
      </c>
      <c r="CD46" s="74" t="s">
        <v>39</v>
      </c>
      <c r="CE46" s="49">
        <f>SUM(CE44:CE45)</f>
        <v>720</v>
      </c>
      <c r="CF46" s="297">
        <f t="shared" ref="CF46:CH46" si="839">SUM(CF44:CF45)</f>
        <v>17</v>
      </c>
      <c r="CG46" s="49">
        <f>SUM(CG44:CG45)</f>
        <v>703</v>
      </c>
      <c r="CH46" s="49">
        <f t="shared" si="839"/>
        <v>0</v>
      </c>
      <c r="CI46" s="266">
        <f>(CI44*CV44+CI45*CV45)/CV46</f>
        <v>0</v>
      </c>
      <c r="CJ46" s="49">
        <f t="shared" ref="CJ46:CN46" si="840">SUM(CJ44:CJ45)</f>
        <v>720</v>
      </c>
      <c r="CK46" s="267">
        <f>(CK44*CV44+CK45*CV45)/CV46</f>
        <v>0.58333333333333337</v>
      </c>
      <c r="CL46" s="50">
        <f>SUM(CL44:CL45)</f>
        <v>0</v>
      </c>
      <c r="CM46" s="266">
        <f>(CM44*CV44+CM45*CV45)/CV46</f>
        <v>0</v>
      </c>
      <c r="CN46" s="49">
        <f t="shared" si="840"/>
        <v>0</v>
      </c>
      <c r="CO46" s="266">
        <f>(CO44*CV44+CO45*CV45)/CV46</f>
        <v>0.41666666666666669</v>
      </c>
      <c r="CP46" s="270">
        <f>(CP44*CV44+CP45*CV45)/CV46</f>
        <v>0.41666666666666669</v>
      </c>
      <c r="CQ46" s="270">
        <f>(CQ44*CV44+CQ45*CV45)/CV46</f>
        <v>0</v>
      </c>
      <c r="CR46" s="291">
        <f>(CR44*CV44+CR45*CV45)/CV46</f>
        <v>1.0108024691358025E-2</v>
      </c>
      <c r="CS46" s="50">
        <f>SUM(CS44:CS45)</f>
        <v>1440</v>
      </c>
      <c r="CT46" s="49">
        <f>SUM(CT44:CT45)</f>
        <v>262</v>
      </c>
      <c r="CU46" s="49">
        <f>SUM(CU44:CU45)</f>
        <v>42</v>
      </c>
      <c r="CV46" s="259">
        <f>SUM(CV44:CV45)</f>
        <v>36</v>
      </c>
      <c r="CX46" s="74" t="s">
        <v>39</v>
      </c>
      <c r="CY46" s="49">
        <f>SUM(CY44:CY45)</f>
        <v>768</v>
      </c>
      <c r="CZ46" s="297">
        <f t="shared" ref="CZ46:DB46" si="841">SUM(CZ44:CZ45)</f>
        <v>31.2</v>
      </c>
      <c r="DA46" s="49">
        <f>SUM(DA44:DA45)</f>
        <v>736.8</v>
      </c>
      <c r="DB46" s="49">
        <f t="shared" si="841"/>
        <v>0</v>
      </c>
      <c r="DC46" s="266">
        <f>(DC44*DP44+DC45*DP45)/DP46</f>
        <v>0</v>
      </c>
      <c r="DD46" s="49">
        <f t="shared" ref="DD46:DH46" si="842">SUM(DD44:DD45)</f>
        <v>720</v>
      </c>
      <c r="DE46" s="267">
        <f>(DE44*DP44+DE45*DP45)/DP46</f>
        <v>0.56451612903225812</v>
      </c>
      <c r="DF46" s="50">
        <f>SUM(DF44:DF45)</f>
        <v>0</v>
      </c>
      <c r="DG46" s="265">
        <f>(DG44*DP44+DG45*DP45)/DP46</f>
        <v>0</v>
      </c>
      <c r="DH46" s="49">
        <f t="shared" si="842"/>
        <v>0</v>
      </c>
      <c r="DI46" s="266">
        <f>(DI44*DP44+DI45*DP45)/DP46</f>
        <v>0.43548387096774194</v>
      </c>
      <c r="DJ46" s="270">
        <f>(DJ44*DP44+DJ45*DP45)/DP46</f>
        <v>0.43548387096774194</v>
      </c>
      <c r="DK46" s="270">
        <f>(DK44*DP44+DK45*DP45)/DP46</f>
        <v>0</v>
      </c>
      <c r="DL46" s="291">
        <f>(DL44*DP44+DL45*DP45)/DP46</f>
        <v>1.8182497013142174E-2</v>
      </c>
      <c r="DM46" s="50">
        <f>SUM(DM44:DM45)</f>
        <v>1488</v>
      </c>
      <c r="DN46" s="49">
        <f>SUM(DN44:DN45)</f>
        <v>487</v>
      </c>
      <c r="DO46" s="49">
        <f>SUM(DO44:DO45)</f>
        <v>42</v>
      </c>
      <c r="DP46" s="259">
        <f>SUM(DP44:DP45)</f>
        <v>36</v>
      </c>
      <c r="DR46" s="74" t="s">
        <v>39</v>
      </c>
      <c r="DS46" s="49">
        <f>SUM(DS44:DS45)</f>
        <v>744</v>
      </c>
      <c r="DT46" s="297">
        <f t="shared" ref="DT46:DV46" si="843">SUM(DT44:DT45)</f>
        <v>100.7</v>
      </c>
      <c r="DU46" s="49">
        <f>SUM(DU44:DU45)</f>
        <v>643.29999999999995</v>
      </c>
      <c r="DV46" s="49">
        <f t="shared" si="843"/>
        <v>0</v>
      </c>
      <c r="DW46" s="50">
        <f>(DW44*EI44+DW45*EI45)/EI46</f>
        <v>0</v>
      </c>
      <c r="DX46" s="49">
        <f t="shared" ref="DX46:EB46" si="844">SUM(DX44:DX45)</f>
        <v>744</v>
      </c>
      <c r="DY46" s="50">
        <f>(DY44*EI44+DY45*EI45)/EI46</f>
        <v>50</v>
      </c>
      <c r="DZ46" s="50">
        <f>SUM(DZ44:DZ45)</f>
        <v>0</v>
      </c>
      <c r="EA46" s="50">
        <f>(EA44*EI44+EA45*EI45)/EI46</f>
        <v>0</v>
      </c>
      <c r="EB46" s="49">
        <f t="shared" si="844"/>
        <v>0</v>
      </c>
      <c r="EC46" s="46">
        <f>(EC44*EI44+EC45*EI45)/EI46</f>
        <v>50</v>
      </c>
      <c r="ED46" s="50">
        <f>(ED44*EI44+ED45*EI45)/EI46</f>
        <v>50</v>
      </c>
      <c r="EE46" s="50">
        <f>(EE44*EI44+EE45*EI45)/EI46</f>
        <v>0</v>
      </c>
      <c r="EF46" s="305">
        <f>(EF44*EI44+EF45*EI45)/EI46</f>
        <v>4.7939068100358426</v>
      </c>
      <c r="EG46" s="50">
        <f>SUM(EG44:EG45)</f>
        <v>1488</v>
      </c>
      <c r="EH46" s="169">
        <f>SUM(EH44:EH45)</f>
        <v>1498</v>
      </c>
      <c r="EI46" s="49">
        <f>SUM(EI44:EI45)</f>
        <v>42</v>
      </c>
      <c r="EJ46" s="259">
        <f>SUM(EJ44:EJ45)</f>
        <v>36</v>
      </c>
      <c r="EL46" s="74" t="s">
        <v>39</v>
      </c>
      <c r="EM46" s="49">
        <f>SUM(EM44:EM45)</f>
        <v>672</v>
      </c>
      <c r="EN46" s="297">
        <f t="shared" ref="EN46:EP46" si="845">SUM(EN44:EN45)</f>
        <v>66.5</v>
      </c>
      <c r="EO46" s="49">
        <f>SUM(EO44:EO45)</f>
        <v>605.5</v>
      </c>
      <c r="EP46" s="49">
        <f t="shared" si="845"/>
        <v>0</v>
      </c>
      <c r="EQ46" s="50">
        <f>(EQ44*FC44+EQ45*FC45)/FC46</f>
        <v>0</v>
      </c>
      <c r="ER46" s="49">
        <f t="shared" ref="ER46:EV46" si="846">SUM(ER44:ER45)</f>
        <v>672</v>
      </c>
      <c r="ES46" s="50">
        <f>(ES44*FC44+ES45*FC45)/FC46</f>
        <v>50</v>
      </c>
      <c r="ET46" s="50">
        <f>SUM(ET44:ET45)</f>
        <v>0</v>
      </c>
      <c r="EU46" s="50">
        <f>(EU44*FC44+EU45*FC45)/FC46</f>
        <v>0</v>
      </c>
      <c r="EV46" s="49">
        <f t="shared" si="846"/>
        <v>0</v>
      </c>
      <c r="EW46" s="46">
        <f>(EW44*FC44+EW45*FC45)/FC46</f>
        <v>45.161290322580641</v>
      </c>
      <c r="EX46" s="50">
        <f>(EX44*FC44+EX45*FC45)/FC46</f>
        <v>50</v>
      </c>
      <c r="EY46" s="50">
        <f>(EY44*FC44+EY45*FC45)/FC46</f>
        <v>0</v>
      </c>
      <c r="EZ46" s="305">
        <f>(EZ44*FC44+EZ45*FC45)/FC46</f>
        <v>3.5537131519274374</v>
      </c>
      <c r="FA46" s="50">
        <f>SUM(FA44:FA45)</f>
        <v>1344</v>
      </c>
      <c r="FB46" s="53">
        <f>SUM(FB44:FB45)</f>
        <v>1003</v>
      </c>
      <c r="FC46" s="49">
        <f>SUM(FC44:FC45)</f>
        <v>42</v>
      </c>
      <c r="FD46" s="259">
        <f>SUM(FD44:FD45)</f>
        <v>36</v>
      </c>
      <c r="FF46" s="74" t="s">
        <v>39</v>
      </c>
      <c r="FG46" s="49">
        <f>SUM(FG44:FG45)</f>
        <v>744</v>
      </c>
      <c r="FH46" s="297">
        <f t="shared" ref="FH46:FJ46" si="847">SUM(FH44:FH45)</f>
        <v>166.2</v>
      </c>
      <c r="FI46" s="49">
        <f>SUM(FI44:FI45)</f>
        <v>577.79999999999995</v>
      </c>
      <c r="FJ46" s="49">
        <f t="shared" si="847"/>
        <v>0</v>
      </c>
      <c r="FK46" s="50">
        <f>(FK44*FW44+FK45*FW45)/FW46</f>
        <v>0</v>
      </c>
      <c r="FL46" s="49">
        <f t="shared" ref="FL46:FP46" si="848">SUM(FL44:FL45)</f>
        <v>744</v>
      </c>
      <c r="FM46" s="50">
        <f>(FM44*FW44+FM45*FW45)/FW46</f>
        <v>50</v>
      </c>
      <c r="FN46" s="50">
        <f>SUM(FN44:FN45)</f>
        <v>0</v>
      </c>
      <c r="FO46" s="50">
        <f>(FO44*FW44+FO45*FW45)/FW46</f>
        <v>0</v>
      </c>
      <c r="FP46" s="49">
        <f t="shared" si="848"/>
        <v>0</v>
      </c>
      <c r="FQ46" s="46">
        <f>(FQ44*FW44+FQ45*FW45)/FW46</f>
        <v>50</v>
      </c>
      <c r="FR46" s="50">
        <f>(FR44*FW44+FR45*FW45)/FW46</f>
        <v>50</v>
      </c>
      <c r="FS46" s="50">
        <f>(FS44*FW44+FS45*FW45)/FW46</f>
        <v>0</v>
      </c>
      <c r="FT46" s="305">
        <f>(FT44*FW44+FT45*FW45)/FW46</f>
        <v>7.9877112135176658</v>
      </c>
      <c r="FU46" s="50">
        <f>SUM(FU44:FU45)</f>
        <v>1488</v>
      </c>
      <c r="FV46" s="53">
        <f>SUM(FV44:FV45)</f>
        <v>2496</v>
      </c>
      <c r="FW46" s="49">
        <f>SUM(FW44:FW45)</f>
        <v>42</v>
      </c>
      <c r="FX46" s="259">
        <f>SUM(FX44:FX45)</f>
        <v>36</v>
      </c>
      <c r="FZ46" s="174" t="s">
        <v>39</v>
      </c>
      <c r="GA46" s="49">
        <f>SUM(GA44:GA45)</f>
        <v>720</v>
      </c>
      <c r="GB46" s="297">
        <f t="shared" ref="GB46:GD46" si="849">SUM(GB44:GB45)</f>
        <v>214.3</v>
      </c>
      <c r="GC46" s="49">
        <f>SUM(GC44:GC45)</f>
        <v>505.7</v>
      </c>
      <c r="GD46" s="49">
        <f t="shared" si="849"/>
        <v>0</v>
      </c>
      <c r="GE46" s="161">
        <f>(GE44*GQ44+GE45*GQ45)/GQ46</f>
        <v>0</v>
      </c>
      <c r="GF46" s="49">
        <f t="shared" ref="GF46:GJ46" si="850">SUM(GF44:GF45)</f>
        <v>720</v>
      </c>
      <c r="GG46" s="50">
        <f>(GG44*GQ44+GG45*GQ45)/GQ46</f>
        <v>50</v>
      </c>
      <c r="GH46" s="50">
        <f>SUM(GH44:GH45)</f>
        <v>0</v>
      </c>
      <c r="GI46" s="46">
        <f>(GI44*GQ44+GI45*GQ45)/GQ46</f>
        <v>0</v>
      </c>
      <c r="GJ46" s="49">
        <f t="shared" si="850"/>
        <v>0</v>
      </c>
      <c r="GK46" s="46">
        <f>(GK44*GQ44+GK45*GQ45)/GQ46</f>
        <v>48.387096774193552</v>
      </c>
      <c r="GL46" s="50">
        <f>(GL44*GQ44+GL45*GQ45)/GQ46</f>
        <v>50</v>
      </c>
      <c r="GM46" s="50">
        <f>(GM44*GQ44+GM45*GQ45)/GQ46</f>
        <v>0</v>
      </c>
      <c r="GN46" s="305">
        <f>(GN44*GQ44+GN45*GQ45)/GQ46</f>
        <v>10.654761904761905</v>
      </c>
      <c r="GO46" s="50">
        <f>SUM(GO44:GO45)</f>
        <v>1440</v>
      </c>
      <c r="GP46" s="169">
        <f>SUM(GP44:GP45)</f>
        <v>3222</v>
      </c>
      <c r="GQ46" s="49">
        <f>SUM(GQ44:GQ45)</f>
        <v>42</v>
      </c>
      <c r="GR46" s="259">
        <f>SUM(GR44:GR45)</f>
        <v>36</v>
      </c>
      <c r="GT46" s="74" t="s">
        <v>39</v>
      </c>
      <c r="GU46" s="49">
        <f>SUM(GU44:GU45)</f>
        <v>744</v>
      </c>
      <c r="GV46" s="297">
        <f t="shared" ref="GV46:GX46" si="851">SUM(GV44:GV45)</f>
        <v>83.1</v>
      </c>
      <c r="GW46" s="49">
        <f>SUM(GW44:GW45)</f>
        <v>660.9</v>
      </c>
      <c r="GX46" s="49">
        <f t="shared" si="851"/>
        <v>0</v>
      </c>
      <c r="GY46" s="50">
        <f>(GY44*HK44+GY45*HK45)/HK46</f>
        <v>0</v>
      </c>
      <c r="GZ46" s="49">
        <f t="shared" ref="GZ46:HD46" si="852">SUM(GZ44:GZ45)</f>
        <v>744</v>
      </c>
      <c r="HA46" s="50">
        <f>(HA44*HK44+HA45*HK45)/HK46</f>
        <v>50</v>
      </c>
      <c r="HB46" s="50">
        <f>SUM(HB44:HB45)</f>
        <v>0</v>
      </c>
      <c r="HC46" s="46">
        <f>(HC44*HK44+HC45*HK45)/HK46</f>
        <v>0</v>
      </c>
      <c r="HD46" s="49">
        <f t="shared" si="852"/>
        <v>0</v>
      </c>
      <c r="HE46" s="46">
        <f>(HE44*HK44+HE45*HK45)/HK46</f>
        <v>50</v>
      </c>
      <c r="HF46" s="50">
        <f>(HF44*HK44+HF45*HK45)/HK46</f>
        <v>50</v>
      </c>
      <c r="HG46" s="50">
        <f>(HG44*HK44+HG45*HK45)/HK46</f>
        <v>0</v>
      </c>
      <c r="HH46" s="305">
        <f>(HH44*HK44+HH45*HK45)/HK46</f>
        <v>4.0066564260112649</v>
      </c>
      <c r="HI46" s="50">
        <f>SUM(HI44:HI45)</f>
        <v>1488</v>
      </c>
      <c r="HJ46" s="169">
        <f>SUM(HJ44:HJ45)</f>
        <v>1252</v>
      </c>
      <c r="HK46" s="49">
        <f>SUM(HK44:HK45)</f>
        <v>42</v>
      </c>
      <c r="HL46" s="259">
        <f>SUM(HL44:HL45)</f>
        <v>36</v>
      </c>
      <c r="HN46" s="74" t="s">
        <v>39</v>
      </c>
      <c r="HO46" s="119">
        <f>SUM(HO44:HO45)</f>
        <v>720</v>
      </c>
      <c r="HP46" s="313">
        <f t="shared" ref="HP46" si="853">SUM(HP44:HP45)</f>
        <v>124.1</v>
      </c>
      <c r="HQ46" s="119">
        <f>SUM(HQ44:HQ45)</f>
        <v>595.9</v>
      </c>
      <c r="HR46" s="119">
        <f t="shared" ref="HR46" si="854">SUM(HR44:HR45)</f>
        <v>0</v>
      </c>
      <c r="HS46" s="46">
        <f>(HS44*IE44+HS45*IE45)/IE46</f>
        <v>0</v>
      </c>
      <c r="HT46" s="49">
        <f>SUM(HT44:HT45)</f>
        <v>720</v>
      </c>
      <c r="HU46" s="46">
        <f>(HU44*IE44+HU45*IE45)/IE46</f>
        <v>50</v>
      </c>
      <c r="HV46" s="49">
        <f>SUM(HV44:HV45)</f>
        <v>0</v>
      </c>
      <c r="HW46" s="46">
        <f>(HW44*IE44+HW45*IE45)/IE46</f>
        <v>0</v>
      </c>
      <c r="HX46" s="49">
        <f>SUM(HX44:HX45)</f>
        <v>0</v>
      </c>
      <c r="HY46" s="50">
        <f>(HY44*IE44+HY45*IE45)/IE46</f>
        <v>50</v>
      </c>
      <c r="HZ46" s="54">
        <f>(HZ44*IE44+HZ45*IE45)/IE46</f>
        <v>50</v>
      </c>
      <c r="IA46" s="54">
        <f>(IA44*IE44+IA45*IE45)/IE46</f>
        <v>0</v>
      </c>
      <c r="IB46" s="308">
        <f>(IB44*IE44+IB45*IE45)/IE46</f>
        <v>6.1739417989417991</v>
      </c>
      <c r="IC46" s="50">
        <f>SUM(IC44:IC45)</f>
        <v>1440</v>
      </c>
      <c r="ID46" s="89">
        <f>SUM(ID44:ID45)</f>
        <v>1867</v>
      </c>
      <c r="IE46" s="49">
        <f>SUM(IE44:IE45)</f>
        <v>42</v>
      </c>
      <c r="IF46" s="259">
        <f>SUM(IF44:IF45)</f>
        <v>36</v>
      </c>
      <c r="IG46" s="29"/>
    </row>
    <row r="47" spans="1:241" ht="13.8" hidden="1" x14ac:dyDescent="0.3">
      <c r="A47" s="142" t="s">
        <v>57</v>
      </c>
      <c r="B47" s="71" t="s">
        <v>47</v>
      </c>
      <c r="C47" s="9">
        <v>0</v>
      </c>
      <c r="D47" s="287">
        <v>0</v>
      </c>
      <c r="E47" s="9">
        <v>0</v>
      </c>
      <c r="F47" s="9">
        <v>744</v>
      </c>
      <c r="G47" s="256">
        <f>(F47/$B$4)</f>
        <v>1</v>
      </c>
      <c r="H47" s="9">
        <v>0</v>
      </c>
      <c r="I47" s="256">
        <f>(H47/$B$4)</f>
        <v>0</v>
      </c>
      <c r="J47" s="7">
        <v>0</v>
      </c>
      <c r="K47" s="269">
        <f>(J47/$B$4)</f>
        <v>0</v>
      </c>
      <c r="L47" s="9">
        <v>0</v>
      </c>
      <c r="M47" s="256">
        <f>(C47/$B$4)</f>
        <v>0</v>
      </c>
      <c r="N47" s="256">
        <f>((C47-L47)/$B$4)</f>
        <v>0</v>
      </c>
      <c r="O47" s="258">
        <f t="shared" ref="O47:O48" si="855">IF((AND(D47=0,F47=0)),0,(F47+L47)/(D47+F47+L47))</f>
        <v>1</v>
      </c>
      <c r="P47" s="290">
        <f>(R47/($B$4*T47))</f>
        <v>0</v>
      </c>
      <c r="Q47" s="7">
        <f>SUM(D47:F47,H47,J47)</f>
        <v>744</v>
      </c>
      <c r="R47" s="9">
        <v>0</v>
      </c>
      <c r="S47" s="9">
        <v>21</v>
      </c>
      <c r="T47" s="257">
        <v>21</v>
      </c>
      <c r="U47" s="142" t="s">
        <v>57</v>
      </c>
      <c r="V47" s="71" t="s">
        <v>47</v>
      </c>
      <c r="W47" s="9">
        <v>0</v>
      </c>
      <c r="X47" s="287">
        <v>0</v>
      </c>
      <c r="Y47" s="9">
        <v>0</v>
      </c>
      <c r="Z47" s="9">
        <v>744</v>
      </c>
      <c r="AA47" s="256">
        <f>(Z47/$V$4)</f>
        <v>1</v>
      </c>
      <c r="AB47" s="9">
        <v>0</v>
      </c>
      <c r="AC47" s="256">
        <f>(AB47/$V$4)</f>
        <v>0</v>
      </c>
      <c r="AD47" s="9">
        <v>0</v>
      </c>
      <c r="AE47" s="256">
        <f>(AD47/$V$4)</f>
        <v>0</v>
      </c>
      <c r="AF47" s="9">
        <v>0</v>
      </c>
      <c r="AG47" s="256">
        <f t="shared" ref="AG47:AG48" si="856">W47/$V$4</f>
        <v>0</v>
      </c>
      <c r="AH47" s="256">
        <f t="shared" ref="AH47:AH48" si="857">(W47-AF47)/$V$4</f>
        <v>0</v>
      </c>
      <c r="AI47" s="258">
        <f t="shared" ref="AI47:AI48" si="858">IF((AND(X47=0,Z47=0)),0,(Z47+AF47)/(X47+Z47+AF47))</f>
        <v>1</v>
      </c>
      <c r="AJ47" s="290">
        <f t="shared" ref="AJ47:AJ48" si="859">AL47/($V$4*AN47)</f>
        <v>0</v>
      </c>
      <c r="AK47" s="7">
        <f>SUM(X47:Z47,AB47,AD47)</f>
        <v>744</v>
      </c>
      <c r="AL47" s="9">
        <v>0</v>
      </c>
      <c r="AM47" s="9">
        <v>21</v>
      </c>
      <c r="AN47" s="257">
        <v>21</v>
      </c>
      <c r="AO47" s="142" t="s">
        <v>57</v>
      </c>
      <c r="AP47" s="71" t="s">
        <v>47</v>
      </c>
      <c r="AQ47" s="9">
        <v>0</v>
      </c>
      <c r="AR47" s="287">
        <v>0</v>
      </c>
      <c r="AS47" s="9">
        <v>0</v>
      </c>
      <c r="AT47" s="9">
        <v>720</v>
      </c>
      <c r="AU47" s="256">
        <f t="shared" ref="AU47:AU48" si="860">(AT47/$AP$4)</f>
        <v>1</v>
      </c>
      <c r="AV47" s="9">
        <v>0</v>
      </c>
      <c r="AW47" s="256">
        <f t="shared" ref="AW47:AW48" si="861">(AV47/$AP$4)</f>
        <v>0</v>
      </c>
      <c r="AX47" s="9">
        <v>0</v>
      </c>
      <c r="AY47" s="256">
        <f t="shared" ref="AY47:AY48" si="862">(AX47/$AP$4)</f>
        <v>0</v>
      </c>
      <c r="AZ47" s="9">
        <v>0</v>
      </c>
      <c r="BA47" s="256">
        <f t="shared" ref="BA47:BA48" si="863">(AQ47/$AP$4)</f>
        <v>0</v>
      </c>
      <c r="BB47" s="256">
        <f t="shared" ref="BB47:BB48" si="864">((AQ47-AZ47)/$AP$4)</f>
        <v>0</v>
      </c>
      <c r="BC47" s="258">
        <f t="shared" ref="BC47:BC48" si="865">IF((AND(AR47=0,AT47=0)),0,(AT47+AZ47)/(AR47+AT47+AZ47))</f>
        <v>1</v>
      </c>
      <c r="BD47" s="290">
        <f t="shared" ref="BD47:BD48" si="866">(BF47/($AP$4*BH47))</f>
        <v>0</v>
      </c>
      <c r="BE47" s="7">
        <f>SUM(AR47:AT47,AV47,AX47)</f>
        <v>720</v>
      </c>
      <c r="BF47" s="9">
        <v>0</v>
      </c>
      <c r="BG47" s="9">
        <v>21</v>
      </c>
      <c r="BH47" s="257">
        <v>21</v>
      </c>
      <c r="BI47" s="142" t="s">
        <v>57</v>
      </c>
      <c r="BJ47" s="71" t="s">
        <v>47</v>
      </c>
      <c r="BK47" s="9">
        <v>0</v>
      </c>
      <c r="BL47" s="287">
        <v>0</v>
      </c>
      <c r="BM47" s="9">
        <v>0</v>
      </c>
      <c r="BN47" s="9">
        <v>744</v>
      </c>
      <c r="BO47" s="274">
        <f t="shared" ref="BO47:BO48" si="867">(BN47/$BJ$4)</f>
        <v>1</v>
      </c>
      <c r="BP47" s="9">
        <v>0</v>
      </c>
      <c r="BQ47" s="274">
        <f t="shared" ref="BQ47:BQ48" si="868">(BP47/$BJ$4)</f>
        <v>0</v>
      </c>
      <c r="BR47" s="9">
        <v>0</v>
      </c>
      <c r="BS47" s="274">
        <f t="shared" ref="BS47:BS48" si="869">(BR47/$BJ$4)</f>
        <v>0</v>
      </c>
      <c r="BT47" s="9">
        <v>0</v>
      </c>
      <c r="BU47" s="256">
        <f t="shared" ref="BU47:BU48" si="870">(BK47/$BJ$4)</f>
        <v>0</v>
      </c>
      <c r="BV47" s="256">
        <f t="shared" ref="BV47:BV48" si="871">((BK47-BT47)/$BJ$4)</f>
        <v>0</v>
      </c>
      <c r="BW47" s="258">
        <f t="shared" ref="BW47:BW48" si="872">IF((AND(BL47=0,BN47=0)),0,(BN47+BT47)/(BL47+BN47+BT47))</f>
        <v>1</v>
      </c>
      <c r="BX47" s="290">
        <f t="shared" ref="BX47:BX48" si="873">(BZ47/($BJ$4*CB47))</f>
        <v>0</v>
      </c>
      <c r="BY47" s="7">
        <f>SUM(BL47:BN47,BP47,BR47)</f>
        <v>744</v>
      </c>
      <c r="BZ47" s="9">
        <v>0</v>
      </c>
      <c r="CA47" s="9">
        <v>21</v>
      </c>
      <c r="CB47" s="257">
        <v>21</v>
      </c>
      <c r="CC47" s="142" t="s">
        <v>57</v>
      </c>
      <c r="CD47" s="71" t="s">
        <v>47</v>
      </c>
      <c r="CE47" s="9">
        <v>0</v>
      </c>
      <c r="CF47" s="287">
        <v>0</v>
      </c>
      <c r="CG47" s="9">
        <v>0</v>
      </c>
      <c r="CH47" s="9">
        <v>720</v>
      </c>
      <c r="CI47" s="274">
        <f t="shared" ref="CI47:CI48" si="874">(CH47/$CD$4)</f>
        <v>1</v>
      </c>
      <c r="CJ47" s="9">
        <v>0</v>
      </c>
      <c r="CK47" s="274">
        <f t="shared" ref="CK47:CK48" si="875">(CJ47/$CD$4)</f>
        <v>0</v>
      </c>
      <c r="CL47" s="9">
        <v>0</v>
      </c>
      <c r="CM47" s="274">
        <f t="shared" ref="CM47:CM48" si="876">(CL47/$CD$4)</f>
        <v>0</v>
      </c>
      <c r="CN47" s="9">
        <v>0</v>
      </c>
      <c r="CO47" s="274">
        <f>(CE47/$CD$4)</f>
        <v>0</v>
      </c>
      <c r="CP47" s="274">
        <f>((CE47-CN47)/$CD$4)</f>
        <v>0</v>
      </c>
      <c r="CQ47" s="275">
        <f>IF((AND(CF47=0,CH47=0)),0,(CH47+CN47)/(CF47+CH47+CN47))</f>
        <v>1</v>
      </c>
      <c r="CR47" s="290">
        <f t="shared" ref="CR47:CR48" si="877">(CT47/($CD$4*CV47))</f>
        <v>0</v>
      </c>
      <c r="CS47" s="7">
        <f>SUM(CF47:CH47,CJ47,CL47)</f>
        <v>720</v>
      </c>
      <c r="CT47" s="9">
        <v>0</v>
      </c>
      <c r="CU47" s="9">
        <v>21</v>
      </c>
      <c r="CV47" s="257">
        <v>21</v>
      </c>
      <c r="CW47" s="142" t="s">
        <v>57</v>
      </c>
      <c r="CX47" s="71" t="s">
        <v>47</v>
      </c>
      <c r="CY47" s="9">
        <v>0</v>
      </c>
      <c r="CZ47" s="287">
        <v>0</v>
      </c>
      <c r="DA47" s="9">
        <v>0</v>
      </c>
      <c r="DB47" s="9">
        <v>744</v>
      </c>
      <c r="DC47" s="274">
        <f>(DB47/$CX$4)</f>
        <v>1</v>
      </c>
      <c r="DD47" s="9">
        <v>0</v>
      </c>
      <c r="DE47" s="274">
        <f>(DD47/$CX$4)</f>
        <v>0</v>
      </c>
      <c r="DF47" s="7">
        <v>0</v>
      </c>
      <c r="DG47" s="274">
        <f>(DF47/$CX$4)</f>
        <v>0</v>
      </c>
      <c r="DH47" s="9">
        <v>0</v>
      </c>
      <c r="DI47" s="274">
        <f>(CY47/$V$4)</f>
        <v>0</v>
      </c>
      <c r="DJ47" s="274">
        <f>((CY47-DH47)/$CX$4)</f>
        <v>0</v>
      </c>
      <c r="DK47" s="275">
        <f>IF((AND(CZ47=0,DB47=0)),0,(DB47+DH47)/(CZ47+DB47+DH47))</f>
        <v>1</v>
      </c>
      <c r="DL47" s="290">
        <f t="shared" ref="DL47:DL48" si="878">(DN47/($CX$4*DP47))</f>
        <v>0</v>
      </c>
      <c r="DM47" s="7">
        <f>SUM(CZ47:DB47,DD47,DF47)</f>
        <v>744</v>
      </c>
      <c r="DN47" s="9">
        <v>0</v>
      </c>
      <c r="DO47" s="9">
        <v>21</v>
      </c>
      <c r="DP47" s="257">
        <v>21</v>
      </c>
      <c r="DQ47" s="142" t="s">
        <v>57</v>
      </c>
      <c r="DR47" s="71" t="s">
        <v>47</v>
      </c>
      <c r="DS47" s="9">
        <v>0</v>
      </c>
      <c r="DT47" s="287">
        <v>0</v>
      </c>
      <c r="DU47" s="9">
        <v>0</v>
      </c>
      <c r="DV47" s="9">
        <v>744</v>
      </c>
      <c r="DW47" s="7">
        <f t="shared" si="478"/>
        <v>100</v>
      </c>
      <c r="DX47" s="9">
        <v>0</v>
      </c>
      <c r="DY47" s="7">
        <f t="shared" si="479"/>
        <v>0</v>
      </c>
      <c r="DZ47" s="7">
        <v>0</v>
      </c>
      <c r="EA47" s="7">
        <f>(DZ47/$DR$4)*100</f>
        <v>0</v>
      </c>
      <c r="EB47" s="9">
        <v>0</v>
      </c>
      <c r="EC47" s="7">
        <f>(DS47/$V$4)*100</f>
        <v>0</v>
      </c>
      <c r="ED47" s="7">
        <f t="shared" si="541"/>
        <v>0</v>
      </c>
      <c r="EE47" s="38">
        <f t="shared" si="542"/>
        <v>100</v>
      </c>
      <c r="EF47" s="298">
        <f>(EH47/($DR$4*EI47))*100</f>
        <v>0</v>
      </c>
      <c r="EG47" s="7">
        <f>SUM(DT47:DV47,DX47,DZ47)</f>
        <v>744</v>
      </c>
      <c r="EH47" s="9">
        <v>0</v>
      </c>
      <c r="EI47" s="9">
        <v>21</v>
      </c>
      <c r="EJ47" s="257">
        <v>21</v>
      </c>
      <c r="EK47" s="142" t="s">
        <v>57</v>
      </c>
      <c r="EL47" s="71" t="s">
        <v>47</v>
      </c>
      <c r="EM47" s="9">
        <v>0</v>
      </c>
      <c r="EN47" s="287">
        <v>0</v>
      </c>
      <c r="EO47" s="9">
        <v>0</v>
      </c>
      <c r="EP47" s="9">
        <v>672</v>
      </c>
      <c r="EQ47" s="7">
        <f t="shared" si="482"/>
        <v>100</v>
      </c>
      <c r="ER47" s="9">
        <v>0</v>
      </c>
      <c r="ES47" s="7">
        <f t="shared" si="483"/>
        <v>0</v>
      </c>
      <c r="ET47" s="7">
        <v>0</v>
      </c>
      <c r="EU47" s="7">
        <f>(ET47/$EL$4)*100</f>
        <v>0</v>
      </c>
      <c r="EV47" s="9">
        <v>0</v>
      </c>
      <c r="EW47" s="7">
        <f>(EM47/$V$4)*100</f>
        <v>0</v>
      </c>
      <c r="EX47" s="7">
        <f t="shared" si="543"/>
        <v>0</v>
      </c>
      <c r="EY47" s="38">
        <f t="shared" si="544"/>
        <v>100</v>
      </c>
      <c r="EZ47" s="298">
        <f t="shared" ref="EZ47:EZ48" si="879">(FB47/($EL$4*FC47))*100</f>
        <v>0</v>
      </c>
      <c r="FA47" s="7">
        <f>SUM(EN47:EP47,ER47,ET47)</f>
        <v>672</v>
      </c>
      <c r="FB47" s="9">
        <v>0</v>
      </c>
      <c r="FC47" s="9">
        <v>21</v>
      </c>
      <c r="FD47" s="257">
        <v>21</v>
      </c>
      <c r="FE47" s="142" t="s">
        <v>57</v>
      </c>
      <c r="FF47" s="71" t="s">
        <v>47</v>
      </c>
      <c r="FG47" s="9">
        <v>0</v>
      </c>
      <c r="FH47" s="287">
        <v>0</v>
      </c>
      <c r="FI47" s="9">
        <v>0</v>
      </c>
      <c r="FJ47" s="9">
        <v>744</v>
      </c>
      <c r="FK47" s="7">
        <f t="shared" si="499"/>
        <v>100</v>
      </c>
      <c r="FL47" s="9">
        <v>0</v>
      </c>
      <c r="FM47" s="7">
        <f t="shared" si="500"/>
        <v>0</v>
      </c>
      <c r="FN47" s="7">
        <v>0</v>
      </c>
      <c r="FO47" s="7">
        <f t="shared" ref="FO47:FO48" si="880">(FN47/$FF$4)*100</f>
        <v>0</v>
      </c>
      <c r="FP47" s="9">
        <v>0</v>
      </c>
      <c r="FQ47" s="7">
        <f>(FG47/$V$4)*100</f>
        <v>0</v>
      </c>
      <c r="FR47" s="7">
        <f t="shared" si="547"/>
        <v>0</v>
      </c>
      <c r="FS47" s="38">
        <f t="shared" si="548"/>
        <v>100</v>
      </c>
      <c r="FT47" s="298">
        <f>(FV47/($FF$4*FW47))*100</f>
        <v>0</v>
      </c>
      <c r="FU47" s="7">
        <f>SUM(FH47:FJ47,FL47,FN47)</f>
        <v>744</v>
      </c>
      <c r="FV47" s="9">
        <v>0</v>
      </c>
      <c r="FW47" s="9">
        <v>21</v>
      </c>
      <c r="FX47" s="257">
        <v>21</v>
      </c>
      <c r="FY47" s="142" t="s">
        <v>57</v>
      </c>
      <c r="FZ47" s="71" t="s">
        <v>47</v>
      </c>
      <c r="GA47" s="9">
        <v>0</v>
      </c>
      <c r="GB47" s="287">
        <v>0</v>
      </c>
      <c r="GC47" s="9">
        <v>0</v>
      </c>
      <c r="GD47" s="9">
        <v>720</v>
      </c>
      <c r="GE47" s="9">
        <f>(GD47/$FZ$4)</f>
        <v>1</v>
      </c>
      <c r="GF47" s="9">
        <v>0</v>
      </c>
      <c r="GG47" s="9">
        <f t="shared" si="489"/>
        <v>0</v>
      </c>
      <c r="GH47" s="9">
        <v>0</v>
      </c>
      <c r="GI47" s="7">
        <f>(GH47/$FZ$4)*100</f>
        <v>0</v>
      </c>
      <c r="GJ47" s="9">
        <v>0</v>
      </c>
      <c r="GK47" s="7">
        <f>(GA47/$V$4)*100</f>
        <v>0</v>
      </c>
      <c r="GL47" s="9">
        <f t="shared" si="793"/>
        <v>0</v>
      </c>
      <c r="GM47" s="9">
        <f t="shared" si="794"/>
        <v>100</v>
      </c>
      <c r="GN47" s="298">
        <f>(GP47/($FZ$4*GQ47))*100</f>
        <v>0</v>
      </c>
      <c r="GO47" s="7">
        <f>SUM(GB47:GD47,GF47,GH47)</f>
        <v>720</v>
      </c>
      <c r="GP47" s="9">
        <v>0</v>
      </c>
      <c r="GQ47" s="9">
        <v>21</v>
      </c>
      <c r="GR47" s="257">
        <v>21</v>
      </c>
      <c r="GS47" s="142" t="s">
        <v>57</v>
      </c>
      <c r="GT47" s="71" t="s">
        <v>47</v>
      </c>
      <c r="GU47" s="9">
        <v>0</v>
      </c>
      <c r="GV47" s="287">
        <v>0</v>
      </c>
      <c r="GW47" s="9">
        <v>0</v>
      </c>
      <c r="GX47" s="9">
        <v>744</v>
      </c>
      <c r="GY47" s="9">
        <f t="shared" si="660"/>
        <v>100</v>
      </c>
      <c r="GZ47" s="9">
        <v>0</v>
      </c>
      <c r="HA47" s="9">
        <f t="shared" si="661"/>
        <v>0</v>
      </c>
      <c r="HB47" s="9">
        <v>0</v>
      </c>
      <c r="HC47" s="7">
        <f>(HB47/$GT$4)*100</f>
        <v>0</v>
      </c>
      <c r="HD47" s="9">
        <v>0</v>
      </c>
      <c r="HE47" s="7">
        <f>(GU47/$GT$4)*100</f>
        <v>0</v>
      </c>
      <c r="HF47" s="9">
        <f t="shared" si="461"/>
        <v>0</v>
      </c>
      <c r="HG47" s="9">
        <f t="shared" si="462"/>
        <v>100</v>
      </c>
      <c r="HH47" s="298">
        <f t="shared" ref="HH47:HH48" si="881">(HJ47/($GT$4*HK47))*100</f>
        <v>0</v>
      </c>
      <c r="HI47" s="7">
        <f>SUM(GV47:GX47,GZ47,HB47)</f>
        <v>744</v>
      </c>
      <c r="HJ47" s="9">
        <v>0</v>
      </c>
      <c r="HK47" s="9">
        <v>21</v>
      </c>
      <c r="HL47" s="257">
        <v>21</v>
      </c>
      <c r="HM47" s="142" t="s">
        <v>57</v>
      </c>
      <c r="HN47" s="71" t="s">
        <v>47</v>
      </c>
      <c r="HO47" s="9">
        <v>0</v>
      </c>
      <c r="HP47" s="287">
        <v>0</v>
      </c>
      <c r="HQ47" s="9">
        <v>0</v>
      </c>
      <c r="HR47" s="9">
        <v>720</v>
      </c>
      <c r="HS47" s="7">
        <f>(HR47/$HN$4)*100</f>
        <v>100</v>
      </c>
      <c r="HT47" s="9">
        <v>0</v>
      </c>
      <c r="HU47" s="7">
        <f>(HT47/$HN$4)*100</f>
        <v>0</v>
      </c>
      <c r="HV47" s="9">
        <v>0</v>
      </c>
      <c r="HW47" s="7">
        <f>(HV47/$HN$4)*100</f>
        <v>0</v>
      </c>
      <c r="HX47" s="9">
        <v>0</v>
      </c>
      <c r="HY47" s="7">
        <f>(HO47/$HN$4)*100</f>
        <v>0</v>
      </c>
      <c r="HZ47" s="41">
        <f>((HO47-HX47)/$HN$4)*100</f>
        <v>0</v>
      </c>
      <c r="IA47" s="41">
        <f t="shared" ref="IA47:IA48" si="882">IF((AND(HP47=0,HR47=0)),0,(HR47+HX47)/(HP47+HR47)*100)</f>
        <v>100</v>
      </c>
      <c r="IB47" s="298">
        <f>(ID47/($HN$4*IE47))*100</f>
        <v>0</v>
      </c>
      <c r="IC47" s="7">
        <f>SUM(HP47:HR47,HT47,HV47)</f>
        <v>720</v>
      </c>
      <c r="ID47" s="9">
        <v>0</v>
      </c>
      <c r="IE47" s="9">
        <v>21</v>
      </c>
      <c r="IF47" s="257">
        <v>21</v>
      </c>
      <c r="IG47" s="29">
        <v>0</v>
      </c>
    </row>
    <row r="48" spans="1:241" ht="13.8" hidden="1" x14ac:dyDescent="0.3">
      <c r="B48" s="71" t="s">
        <v>48</v>
      </c>
      <c r="C48" s="9">
        <v>744</v>
      </c>
      <c r="D48" s="287">
        <v>39.799999999999997</v>
      </c>
      <c r="E48" s="9">
        <v>704.2</v>
      </c>
      <c r="F48" s="9">
        <v>0</v>
      </c>
      <c r="G48" s="256">
        <f>(F48/$B$4)</f>
        <v>0</v>
      </c>
      <c r="H48" s="9">
        <v>0</v>
      </c>
      <c r="I48" s="256">
        <f>(H48/$B$4)</f>
        <v>0</v>
      </c>
      <c r="J48" s="7">
        <v>0</v>
      </c>
      <c r="K48" s="269">
        <f>(J48/$B$4)</f>
        <v>0</v>
      </c>
      <c r="L48" s="9">
        <v>0</v>
      </c>
      <c r="M48" s="256">
        <f t="shared" ref="M48" si="883">(C48/$B$4)</f>
        <v>1</v>
      </c>
      <c r="N48" s="256">
        <f t="shared" ref="N48" si="884">((C48-L48)/$B$4)</f>
        <v>1</v>
      </c>
      <c r="O48" s="258">
        <f t="shared" si="855"/>
        <v>0</v>
      </c>
      <c r="P48" s="290">
        <f t="shared" ref="P48" si="885">(R48/($B$4*T48))</f>
        <v>5.0806451612903224E-2</v>
      </c>
      <c r="Q48" s="7">
        <f t="shared" ref="Q48" si="886">SUM(D48:F48,H48,J48)</f>
        <v>744</v>
      </c>
      <c r="R48" s="9">
        <v>756</v>
      </c>
      <c r="S48" s="9">
        <v>21</v>
      </c>
      <c r="T48" s="257">
        <v>20</v>
      </c>
      <c r="V48" s="71" t="s">
        <v>48</v>
      </c>
      <c r="W48" s="9">
        <v>744</v>
      </c>
      <c r="X48" s="287">
        <v>158.6</v>
      </c>
      <c r="Y48" s="9">
        <v>585.4</v>
      </c>
      <c r="Z48" s="9">
        <v>0</v>
      </c>
      <c r="AA48" s="256">
        <f>(Z48/$V$4)</f>
        <v>0</v>
      </c>
      <c r="AB48" s="9">
        <v>0</v>
      </c>
      <c r="AC48" s="256">
        <f>(AB48/$V$4)</f>
        <v>0</v>
      </c>
      <c r="AD48" s="9">
        <v>0</v>
      </c>
      <c r="AE48" s="256">
        <f>(AD48/$V$4)</f>
        <v>0</v>
      </c>
      <c r="AF48" s="9">
        <v>0</v>
      </c>
      <c r="AG48" s="256">
        <f t="shared" si="856"/>
        <v>1</v>
      </c>
      <c r="AH48" s="256">
        <f t="shared" si="857"/>
        <v>1</v>
      </c>
      <c r="AI48" s="258">
        <f t="shared" si="858"/>
        <v>0</v>
      </c>
      <c r="AJ48" s="290">
        <f t="shared" si="859"/>
        <v>0.20685483870967741</v>
      </c>
      <c r="AK48" s="7">
        <f t="shared" ref="AK48" si="887">SUM(X48:Z48,AB48,AD48)</f>
        <v>744</v>
      </c>
      <c r="AL48" s="167">
        <v>3078</v>
      </c>
      <c r="AM48" s="9">
        <v>21</v>
      </c>
      <c r="AN48" s="257">
        <v>20</v>
      </c>
      <c r="AP48" s="71" t="s">
        <v>48</v>
      </c>
      <c r="AQ48" s="9">
        <v>720</v>
      </c>
      <c r="AR48" s="287">
        <v>162.30000000000001</v>
      </c>
      <c r="AS48" s="9">
        <v>557.70000000000005</v>
      </c>
      <c r="AT48" s="9">
        <v>0</v>
      </c>
      <c r="AU48" s="256">
        <f t="shared" si="860"/>
        <v>0</v>
      </c>
      <c r="AV48" s="9">
        <v>0</v>
      </c>
      <c r="AW48" s="256">
        <f t="shared" si="861"/>
        <v>0</v>
      </c>
      <c r="AX48" s="9">
        <v>0</v>
      </c>
      <c r="AY48" s="256">
        <f t="shared" si="862"/>
        <v>0</v>
      </c>
      <c r="AZ48" s="9">
        <v>0</v>
      </c>
      <c r="BA48" s="256">
        <f t="shared" si="863"/>
        <v>1</v>
      </c>
      <c r="BB48" s="256">
        <f t="shared" si="864"/>
        <v>1</v>
      </c>
      <c r="BC48" s="258">
        <f t="shared" si="865"/>
        <v>0</v>
      </c>
      <c r="BD48" s="290">
        <f t="shared" si="866"/>
        <v>0.21715277777777778</v>
      </c>
      <c r="BE48" s="7">
        <f t="shared" ref="BE48" si="888">SUM(AR48:AT48,AV48,AX48)</f>
        <v>720</v>
      </c>
      <c r="BF48" s="9">
        <v>3127</v>
      </c>
      <c r="BG48" s="9">
        <v>21</v>
      </c>
      <c r="BH48" s="257">
        <v>20</v>
      </c>
      <c r="BJ48" s="71" t="s">
        <v>48</v>
      </c>
      <c r="BK48" s="9">
        <v>744</v>
      </c>
      <c r="BL48" s="287">
        <v>136.6</v>
      </c>
      <c r="BM48" s="9">
        <v>607.4</v>
      </c>
      <c r="BN48" s="9">
        <v>0</v>
      </c>
      <c r="BO48" s="274">
        <f t="shared" si="867"/>
        <v>0</v>
      </c>
      <c r="BP48" s="9">
        <v>0</v>
      </c>
      <c r="BQ48" s="274">
        <f t="shared" si="868"/>
        <v>0</v>
      </c>
      <c r="BR48" s="9">
        <v>0</v>
      </c>
      <c r="BS48" s="274">
        <f t="shared" si="869"/>
        <v>0</v>
      </c>
      <c r="BT48" s="9">
        <v>0</v>
      </c>
      <c r="BU48" s="256">
        <f t="shared" si="870"/>
        <v>1</v>
      </c>
      <c r="BV48" s="256">
        <f t="shared" si="871"/>
        <v>1</v>
      </c>
      <c r="BW48" s="258">
        <f t="shared" si="872"/>
        <v>0</v>
      </c>
      <c r="BX48" s="290">
        <f t="shared" si="873"/>
        <v>0.17681451612903226</v>
      </c>
      <c r="BY48" s="7">
        <f t="shared" ref="BY48" si="889">SUM(BL48:BN48,BP48,BR48)</f>
        <v>744</v>
      </c>
      <c r="BZ48" s="167">
        <v>2631</v>
      </c>
      <c r="CA48" s="9">
        <v>21</v>
      </c>
      <c r="CB48" s="257">
        <v>20</v>
      </c>
      <c r="CD48" s="71" t="s">
        <v>48</v>
      </c>
      <c r="CE48" s="9">
        <v>720</v>
      </c>
      <c r="CF48" s="287">
        <v>20.100000000000001</v>
      </c>
      <c r="CG48" s="9">
        <v>699.9</v>
      </c>
      <c r="CH48" s="9">
        <v>0</v>
      </c>
      <c r="CI48" s="274">
        <f t="shared" si="874"/>
        <v>0</v>
      </c>
      <c r="CJ48" s="9">
        <v>0</v>
      </c>
      <c r="CK48" s="274">
        <f t="shared" si="875"/>
        <v>0</v>
      </c>
      <c r="CL48" s="9">
        <v>0</v>
      </c>
      <c r="CM48" s="274">
        <f t="shared" si="876"/>
        <v>0</v>
      </c>
      <c r="CN48" s="9">
        <v>0</v>
      </c>
      <c r="CO48" s="274">
        <f t="shared" ref="CO48" si="890">(CE48/$CD$4)</f>
        <v>1</v>
      </c>
      <c r="CP48" s="274">
        <f t="shared" ref="CP48" si="891">((CE48-CN48)/$CD$4)</f>
        <v>1</v>
      </c>
      <c r="CQ48" s="275">
        <f t="shared" ref="CQ48" si="892">IF((AND(CF48=0,CH48=0)),0,(CH48+CN48)/(CF48+CH48+CN48))</f>
        <v>0</v>
      </c>
      <c r="CR48" s="290">
        <f t="shared" si="877"/>
        <v>2.6875E-2</v>
      </c>
      <c r="CS48" s="7">
        <f t="shared" ref="CS48" si="893">SUM(CF48:CH48,CJ48,CL48)</f>
        <v>720</v>
      </c>
      <c r="CT48" s="9">
        <v>387</v>
      </c>
      <c r="CU48" s="9">
        <v>21</v>
      </c>
      <c r="CV48" s="257">
        <v>20</v>
      </c>
      <c r="CX48" s="71" t="s">
        <v>48</v>
      </c>
      <c r="CY48" s="9">
        <v>744</v>
      </c>
      <c r="CZ48" s="287">
        <v>36.5</v>
      </c>
      <c r="DA48" s="9">
        <v>707.5</v>
      </c>
      <c r="DB48" s="9">
        <v>0</v>
      </c>
      <c r="DC48" s="274">
        <f t="shared" ref="DC48" si="894">(DB48/$CX$4)</f>
        <v>0</v>
      </c>
      <c r="DD48" s="9">
        <v>0</v>
      </c>
      <c r="DE48" s="274">
        <f t="shared" ref="DE48" si="895">(DD48/$CX$4)</f>
        <v>0</v>
      </c>
      <c r="DF48" s="7">
        <v>0</v>
      </c>
      <c r="DG48" s="274">
        <f t="shared" ref="DG48" si="896">(DF48/$CX$4)</f>
        <v>0</v>
      </c>
      <c r="DH48" s="9">
        <v>0</v>
      </c>
      <c r="DI48" s="274">
        <f t="shared" ref="DI48" si="897">(CY48/$V$4)</f>
        <v>1</v>
      </c>
      <c r="DJ48" s="274">
        <f t="shared" ref="DJ48" si="898">((CY48-DH48)/$CX$4)</f>
        <v>1</v>
      </c>
      <c r="DK48" s="275">
        <f t="shared" ref="DK48" si="899">IF((AND(CZ48=0,DB48=0)),0,(DB48+DH48)/(CZ48+DB48+DH48))</f>
        <v>0</v>
      </c>
      <c r="DL48" s="290">
        <f t="shared" si="878"/>
        <v>5.4704301075268816E-2</v>
      </c>
      <c r="DM48" s="7">
        <f t="shared" ref="DM48" si="900">SUM(CZ48:DB48,DD48,DF48)</f>
        <v>744</v>
      </c>
      <c r="DN48" s="9">
        <v>814</v>
      </c>
      <c r="DO48" s="9">
        <v>21</v>
      </c>
      <c r="DP48" s="257">
        <v>20</v>
      </c>
      <c r="DR48" s="71" t="s">
        <v>48</v>
      </c>
      <c r="DS48" s="9">
        <v>744</v>
      </c>
      <c r="DT48" s="287">
        <v>92</v>
      </c>
      <c r="DU48" s="9">
        <v>652</v>
      </c>
      <c r="DV48" s="9">
        <v>0</v>
      </c>
      <c r="DW48" s="7">
        <f t="shared" si="478"/>
        <v>0</v>
      </c>
      <c r="DX48" s="9">
        <v>0</v>
      </c>
      <c r="DY48" s="7">
        <f t="shared" si="479"/>
        <v>0</v>
      </c>
      <c r="DZ48" s="7">
        <v>0</v>
      </c>
      <c r="EA48" s="7">
        <f>(DZ48/$DR$4)*100</f>
        <v>0</v>
      </c>
      <c r="EB48" s="9">
        <v>0</v>
      </c>
      <c r="EC48" s="7">
        <f>(DS48/$V$4)*100</f>
        <v>100</v>
      </c>
      <c r="ED48" s="7">
        <f t="shared" si="541"/>
        <v>100</v>
      </c>
      <c r="EE48" s="38">
        <f t="shared" si="542"/>
        <v>0</v>
      </c>
      <c r="EF48" s="298">
        <f t="shared" ref="EF48" si="901">(EH48/($DR$4*EI48))*100</f>
        <v>11.603942652329749</v>
      </c>
      <c r="EG48" s="7">
        <f t="shared" ref="EG48" si="902">SUM(DT48:DV48,DX48,DZ48)</f>
        <v>744</v>
      </c>
      <c r="EH48" s="167">
        <v>1813</v>
      </c>
      <c r="EI48" s="9">
        <v>21</v>
      </c>
      <c r="EJ48" s="257">
        <v>20</v>
      </c>
      <c r="EL48" s="71" t="s">
        <v>48</v>
      </c>
      <c r="EM48" s="9">
        <v>672</v>
      </c>
      <c r="EN48" s="287">
        <v>66.400000000000006</v>
      </c>
      <c r="EO48" s="9">
        <v>605.6</v>
      </c>
      <c r="EP48" s="9">
        <v>0</v>
      </c>
      <c r="EQ48" s="7">
        <f t="shared" si="482"/>
        <v>0</v>
      </c>
      <c r="ER48" s="9">
        <v>0</v>
      </c>
      <c r="ES48" s="7">
        <f t="shared" si="483"/>
        <v>0</v>
      </c>
      <c r="ET48" s="7">
        <v>0</v>
      </c>
      <c r="EU48" s="7">
        <f>(ET48/$EL$4)*100</f>
        <v>0</v>
      </c>
      <c r="EV48" s="9">
        <v>0</v>
      </c>
      <c r="EW48" s="7">
        <f>(EM48/$V$4)*100</f>
        <v>90.322580645161281</v>
      </c>
      <c r="EX48" s="7">
        <f t="shared" si="543"/>
        <v>100</v>
      </c>
      <c r="EY48" s="38">
        <f t="shared" si="544"/>
        <v>0</v>
      </c>
      <c r="EZ48" s="298">
        <f t="shared" si="879"/>
        <v>9.2616213151927429</v>
      </c>
      <c r="FA48" s="7">
        <f t="shared" ref="FA48" si="903">SUM(EN48:EP48,ER48,ET48)</f>
        <v>672</v>
      </c>
      <c r="FB48" s="167">
        <v>1307</v>
      </c>
      <c r="FC48" s="9">
        <v>21</v>
      </c>
      <c r="FD48" s="257">
        <v>20</v>
      </c>
      <c r="FF48" s="71" t="s">
        <v>48</v>
      </c>
      <c r="FG48" s="9">
        <v>744</v>
      </c>
      <c r="FH48" s="287">
        <v>184.8</v>
      </c>
      <c r="FI48" s="9">
        <v>559.20000000000005</v>
      </c>
      <c r="FJ48" s="9">
        <v>0</v>
      </c>
      <c r="FK48" s="7">
        <f t="shared" si="499"/>
        <v>0</v>
      </c>
      <c r="FL48" s="9">
        <v>0</v>
      </c>
      <c r="FM48" s="7">
        <f t="shared" si="500"/>
        <v>0</v>
      </c>
      <c r="FN48" s="7">
        <v>0</v>
      </c>
      <c r="FO48" s="7">
        <f t="shared" si="880"/>
        <v>0</v>
      </c>
      <c r="FP48" s="9">
        <v>0</v>
      </c>
      <c r="FQ48" s="7">
        <f>(FG48/$V$4)*100</f>
        <v>100</v>
      </c>
      <c r="FR48" s="7">
        <f t="shared" si="547"/>
        <v>100</v>
      </c>
      <c r="FS48" s="38">
        <f t="shared" si="548"/>
        <v>0</v>
      </c>
      <c r="FT48" s="298">
        <f t="shared" ref="FT48" si="904">(FV48/($FF$4*FW48))*100</f>
        <v>23.175883256528419</v>
      </c>
      <c r="FU48" s="7">
        <f t="shared" ref="FU48" si="905">SUM(FH48:FJ48,FL48,FN48)</f>
        <v>744</v>
      </c>
      <c r="FV48" s="167">
        <v>3621</v>
      </c>
      <c r="FW48" s="9">
        <v>21</v>
      </c>
      <c r="FX48" s="257">
        <v>20</v>
      </c>
      <c r="FZ48" s="71" t="s">
        <v>48</v>
      </c>
      <c r="GA48" s="9">
        <v>720</v>
      </c>
      <c r="GB48" s="287">
        <v>268.3</v>
      </c>
      <c r="GC48" s="9">
        <v>451.7</v>
      </c>
      <c r="GD48" s="9">
        <v>0</v>
      </c>
      <c r="GE48" s="9">
        <f>(GD48/$FZ$4)</f>
        <v>0</v>
      </c>
      <c r="GF48" s="9">
        <v>0</v>
      </c>
      <c r="GG48" s="9">
        <f t="shared" si="489"/>
        <v>0</v>
      </c>
      <c r="GH48" s="9">
        <v>0</v>
      </c>
      <c r="GI48" s="7">
        <f t="shared" ref="GI48" si="906">(GH48/$FZ$4)*100</f>
        <v>0</v>
      </c>
      <c r="GJ48" s="9">
        <v>0</v>
      </c>
      <c r="GK48" s="7">
        <f>(GA48/$V$4)*100</f>
        <v>96.774193548387103</v>
      </c>
      <c r="GL48" s="9">
        <f t="shared" si="793"/>
        <v>100</v>
      </c>
      <c r="GM48" s="9">
        <f t="shared" si="794"/>
        <v>0</v>
      </c>
      <c r="GN48" s="298">
        <f>(GP48/($FZ$4*GQ48))*100</f>
        <v>34.88095238095238</v>
      </c>
      <c r="GO48" s="7">
        <f t="shared" ref="GO48" si="907">SUM(GB48:GD48,GF48,GH48)</f>
        <v>720</v>
      </c>
      <c r="GP48" s="167">
        <v>5274</v>
      </c>
      <c r="GQ48" s="9">
        <v>21</v>
      </c>
      <c r="GR48" s="257">
        <v>20</v>
      </c>
      <c r="GT48" s="71" t="s">
        <v>48</v>
      </c>
      <c r="GU48" s="9">
        <v>744</v>
      </c>
      <c r="GV48" s="287">
        <v>104.8</v>
      </c>
      <c r="GW48" s="9">
        <v>639.20000000000005</v>
      </c>
      <c r="GX48" s="9">
        <v>0</v>
      </c>
      <c r="GY48" s="9">
        <f t="shared" si="660"/>
        <v>0</v>
      </c>
      <c r="GZ48" s="9">
        <v>0</v>
      </c>
      <c r="HA48" s="9">
        <f t="shared" si="661"/>
        <v>0</v>
      </c>
      <c r="HB48" s="9">
        <v>0</v>
      </c>
      <c r="HC48" s="7">
        <f t="shared" ref="HC48" si="908">(HB48/$GT$4)*100</f>
        <v>0</v>
      </c>
      <c r="HD48" s="9">
        <v>0</v>
      </c>
      <c r="HE48" s="7">
        <f>(GU48/$GT$4)*100</f>
        <v>100</v>
      </c>
      <c r="HF48" s="9">
        <f t="shared" si="461"/>
        <v>100</v>
      </c>
      <c r="HG48" s="9">
        <f t="shared" si="462"/>
        <v>0</v>
      </c>
      <c r="HH48" s="298">
        <f t="shared" si="881"/>
        <v>12.890424987199181</v>
      </c>
      <c r="HI48" s="7">
        <f t="shared" ref="HI48" si="909">SUM(GV48:GX48,GZ48,HB48)</f>
        <v>744</v>
      </c>
      <c r="HJ48" s="167">
        <v>2014</v>
      </c>
      <c r="HK48" s="9">
        <v>21</v>
      </c>
      <c r="HL48" s="257">
        <v>20</v>
      </c>
      <c r="HN48" s="71" t="s">
        <v>48</v>
      </c>
      <c r="HO48" s="9">
        <v>720</v>
      </c>
      <c r="HP48" s="287">
        <v>161.9</v>
      </c>
      <c r="HQ48" s="9">
        <v>558.1</v>
      </c>
      <c r="HR48" s="9">
        <v>0</v>
      </c>
      <c r="HS48" s="7">
        <f t="shared" ref="HS48" si="910">(HR48/$HN$4)*100</f>
        <v>0</v>
      </c>
      <c r="HT48" s="9">
        <v>0</v>
      </c>
      <c r="HU48" s="7">
        <f t="shared" ref="HU48" si="911">(HT48/$HN$4)*100</f>
        <v>0</v>
      </c>
      <c r="HV48" s="9">
        <v>0</v>
      </c>
      <c r="HW48" s="7">
        <f t="shared" ref="HW48" si="912">(HV48/$HN$4)*100</f>
        <v>0</v>
      </c>
      <c r="HX48" s="9">
        <v>0</v>
      </c>
      <c r="HY48" s="7">
        <f>(HO48/$HN$4)*100</f>
        <v>100</v>
      </c>
      <c r="HZ48" s="41">
        <f>((HO48-HX48)/$HN$4)*100</f>
        <v>100</v>
      </c>
      <c r="IA48" s="7">
        <f t="shared" si="882"/>
        <v>0</v>
      </c>
      <c r="IB48" s="298">
        <f>(ID48/($HN$4*IE48))*100</f>
        <v>20.542328042328041</v>
      </c>
      <c r="IC48" s="7">
        <f t="shared" ref="IC48" si="913">SUM(HP48:HR48,HT48,HV48)</f>
        <v>720</v>
      </c>
      <c r="ID48" s="88">
        <v>3106</v>
      </c>
      <c r="IE48" s="9">
        <v>21</v>
      </c>
      <c r="IF48" s="257">
        <v>20</v>
      </c>
      <c r="IG48" s="29">
        <v>20</v>
      </c>
    </row>
    <row r="49" spans="1:241" ht="13.8" hidden="1" x14ac:dyDescent="0.3">
      <c r="B49" s="44" t="s">
        <v>39</v>
      </c>
      <c r="C49" s="45">
        <f>SUM(C47:C48)</f>
        <v>744</v>
      </c>
      <c r="D49" s="296">
        <f t="shared" ref="D49:L49" si="914">SUM(D47:D48)</f>
        <v>39.799999999999997</v>
      </c>
      <c r="E49" s="45">
        <f t="shared" si="914"/>
        <v>704.2</v>
      </c>
      <c r="F49" s="45">
        <f t="shared" si="914"/>
        <v>744</v>
      </c>
      <c r="G49" s="266">
        <f>(G47*T47+G48*T48)/T49</f>
        <v>0.51219512195121952</v>
      </c>
      <c r="H49" s="45">
        <f t="shared" si="914"/>
        <v>0</v>
      </c>
      <c r="I49" s="266">
        <f>(I47*T47+I48*T48)/T49</f>
        <v>0</v>
      </c>
      <c r="J49" s="46">
        <f>SUM(J47:J48)</f>
        <v>0</v>
      </c>
      <c r="K49" s="268">
        <f>(K47*T47+K48*T48)/T49</f>
        <v>0</v>
      </c>
      <c r="L49" s="45">
        <f t="shared" si="914"/>
        <v>0</v>
      </c>
      <c r="M49" s="266">
        <f>(M47*T47+M48*T48)/T49</f>
        <v>0.48780487804878048</v>
      </c>
      <c r="N49" s="270">
        <f>(N47*T47+N48*T48)/T49</f>
        <v>0.48780487804878048</v>
      </c>
      <c r="O49" s="270">
        <f>(O47*T47+O48*T48)/T49</f>
        <v>0.51219512195121952</v>
      </c>
      <c r="P49" s="291">
        <f>(P47*T47+P48*T48)/T49</f>
        <v>2.4783634933123525E-2</v>
      </c>
      <c r="Q49" s="50">
        <f>SUM(Q47:Q48)</f>
        <v>1488</v>
      </c>
      <c r="R49" s="45">
        <f>SUM(R47:R48)</f>
        <v>756</v>
      </c>
      <c r="S49" s="45">
        <f>SUM(S47:S48)</f>
        <v>42</v>
      </c>
      <c r="T49" s="259">
        <f>SUM(T47:T48)</f>
        <v>41</v>
      </c>
      <c r="V49" s="52" t="s">
        <v>39</v>
      </c>
      <c r="W49" s="49">
        <f>SUM(W47:W48)</f>
        <v>744</v>
      </c>
      <c r="X49" s="297">
        <f t="shared" ref="X49" si="915">SUM(X47:X48)</f>
        <v>158.6</v>
      </c>
      <c r="Y49" s="49">
        <f>SUM(Y47:Y48)</f>
        <v>585.4</v>
      </c>
      <c r="Z49" s="49">
        <f t="shared" ref="Z49:AF49" si="916">SUM(Z47:Z48)</f>
        <v>744</v>
      </c>
      <c r="AA49" s="268">
        <f>(AA47*AN47+AA48*AN48)/AN49</f>
        <v>0.51219512195121952</v>
      </c>
      <c r="AB49" s="49">
        <f t="shared" si="916"/>
        <v>0</v>
      </c>
      <c r="AC49" s="268">
        <f>(AC47*AN47+AC48*AN48)/AN49</f>
        <v>0</v>
      </c>
      <c r="AD49" s="50">
        <f>SUM(AD47:AD48)</f>
        <v>0</v>
      </c>
      <c r="AE49" s="268">
        <f>(AE47*AN47+AE48*AN48)/AN49</f>
        <v>0</v>
      </c>
      <c r="AF49" s="49">
        <f t="shared" si="916"/>
        <v>0</v>
      </c>
      <c r="AG49" s="266">
        <f>(AG47*AN47+AG48*AN48)/AN49</f>
        <v>0.48780487804878048</v>
      </c>
      <c r="AH49" s="270">
        <f>(AH47*AN47+AH48*AN48)/AN49</f>
        <v>0.48780487804878048</v>
      </c>
      <c r="AI49" s="270">
        <f>(AI47*AN47+AI48*AN48)/AN49</f>
        <v>0.51219512195121952</v>
      </c>
      <c r="AJ49" s="291">
        <f>(AJ47*AN47+AJ48*AN48)/AN49</f>
        <v>0.10090479937057434</v>
      </c>
      <c r="AK49" s="50">
        <f>SUM(AK47:AK48)</f>
        <v>1488</v>
      </c>
      <c r="AL49" s="53">
        <f>SUM(AL47:AL48)</f>
        <v>3078</v>
      </c>
      <c r="AM49" s="49">
        <f>SUM(AM47:AM48)</f>
        <v>42</v>
      </c>
      <c r="AN49" s="259">
        <f>SUM(AN47:AN48)</f>
        <v>41</v>
      </c>
      <c r="AP49" s="52" t="s">
        <v>39</v>
      </c>
      <c r="AQ49" s="49">
        <f>SUM(AQ47:AQ48)</f>
        <v>720</v>
      </c>
      <c r="AR49" s="297">
        <f t="shared" ref="AR49:AZ49" si="917">SUM(AR47:AR48)</f>
        <v>162.30000000000001</v>
      </c>
      <c r="AS49" s="49">
        <f>SUM(AS47:AS48)</f>
        <v>557.70000000000005</v>
      </c>
      <c r="AT49" s="49">
        <f t="shared" si="917"/>
        <v>720</v>
      </c>
      <c r="AU49" s="266">
        <f>(AU47*BH47+AU48*BH48)/BH49</f>
        <v>0.51219512195121952</v>
      </c>
      <c r="AV49" s="49">
        <f t="shared" si="917"/>
        <v>0</v>
      </c>
      <c r="AW49" s="266">
        <f>(AW47*BH47+AW48*BH48)/BH49</f>
        <v>0</v>
      </c>
      <c r="AX49" s="50">
        <f>SUM(AX47:AX48)</f>
        <v>0</v>
      </c>
      <c r="AY49" s="266">
        <f>(AY47*BH47+AY48*BH48)/BH49</f>
        <v>0</v>
      </c>
      <c r="AZ49" s="49">
        <f t="shared" si="917"/>
        <v>0</v>
      </c>
      <c r="BA49" s="266">
        <f>(BA47*BH47+BA48*BH48)/BH49</f>
        <v>0.48780487804878048</v>
      </c>
      <c r="BB49" s="270">
        <f>(BB47*BH47+BB48*BH48)/BH49</f>
        <v>0.48780487804878048</v>
      </c>
      <c r="BC49" s="270">
        <f>(BC47*BH47+BC48*BH48)/BH49</f>
        <v>0.51219512195121952</v>
      </c>
      <c r="BD49" s="291">
        <f>(BD47*BH47+BD48*BH48)/BH49</f>
        <v>0.10592818428184282</v>
      </c>
      <c r="BE49" s="50">
        <f>SUM(BE47:BE48)</f>
        <v>1440</v>
      </c>
      <c r="BF49" s="49">
        <f>SUM(BF47:BF48)</f>
        <v>3127</v>
      </c>
      <c r="BG49" s="49">
        <f>SUM(BG47:BG48)</f>
        <v>42</v>
      </c>
      <c r="BH49" s="259">
        <f>SUM(BH47:BH48)</f>
        <v>41</v>
      </c>
      <c r="BJ49" s="52" t="s">
        <v>39</v>
      </c>
      <c r="BK49" s="49">
        <f>SUM(BK47:BK48)</f>
        <v>744</v>
      </c>
      <c r="BL49" s="297">
        <f t="shared" ref="BL49:BT49" si="918">SUM(BL47:BL48)</f>
        <v>136.6</v>
      </c>
      <c r="BM49" s="49">
        <f>SUM(BM47:BM48)</f>
        <v>607.4</v>
      </c>
      <c r="BN49" s="49">
        <f t="shared" si="918"/>
        <v>744</v>
      </c>
      <c r="BO49" s="267">
        <f>(BO47*CB47+BO48*CB48)/CB49</f>
        <v>0.51219512195121952</v>
      </c>
      <c r="BP49" s="49">
        <f t="shared" si="918"/>
        <v>0</v>
      </c>
      <c r="BQ49" s="267">
        <f>(BQ47*CB47+BQ48*CB48)/CB49</f>
        <v>0</v>
      </c>
      <c r="BR49" s="50">
        <f>SUM(BR47:BR48)</f>
        <v>0</v>
      </c>
      <c r="BS49" s="266">
        <f>(BS47*CB47+BS48*CB48)/CB49</f>
        <v>0</v>
      </c>
      <c r="BT49" s="49">
        <f t="shared" si="918"/>
        <v>0</v>
      </c>
      <c r="BU49" s="266">
        <f>(BU47*CB47+BU48*CB48)/CB49</f>
        <v>0.48780487804878048</v>
      </c>
      <c r="BV49" s="270">
        <f>(BV47*CB47+BV48*CB48)/CB49</f>
        <v>0.48780487804878048</v>
      </c>
      <c r="BW49" s="270">
        <f>(BW47*CB47+BW48*CB48)/CB49</f>
        <v>0.51219512195121952</v>
      </c>
      <c r="BX49" s="291">
        <f>(BX47*CB47+BX48*CB48)/CB49</f>
        <v>8.6250983477576704E-2</v>
      </c>
      <c r="BY49" s="50">
        <f>SUM(BY47:BY48)</f>
        <v>1488</v>
      </c>
      <c r="BZ49" s="169">
        <f>SUM(BZ47:BZ48)</f>
        <v>2631</v>
      </c>
      <c r="CA49" s="49">
        <f>SUM(CA47:CA48)</f>
        <v>42</v>
      </c>
      <c r="CB49" s="259">
        <f>SUM(CB47:CB48)</f>
        <v>41</v>
      </c>
      <c r="CD49" s="52" t="s">
        <v>39</v>
      </c>
      <c r="CE49" s="49">
        <f>SUM(CE47:CE48)</f>
        <v>720</v>
      </c>
      <c r="CF49" s="297">
        <f t="shared" ref="CF49:CN49" si="919">SUM(CF47:CF48)</f>
        <v>20.100000000000001</v>
      </c>
      <c r="CG49" s="49">
        <f>SUM(CG47:CG48)</f>
        <v>699.9</v>
      </c>
      <c r="CH49" s="49">
        <f t="shared" si="919"/>
        <v>720</v>
      </c>
      <c r="CI49" s="266">
        <f>(CI47*CV47+CI48*CV48)/CV49</f>
        <v>0.51219512195121952</v>
      </c>
      <c r="CJ49" s="49">
        <f t="shared" si="919"/>
        <v>0</v>
      </c>
      <c r="CK49" s="267">
        <f>(CK47*CV47+CK48*CV48)/CV49</f>
        <v>0</v>
      </c>
      <c r="CL49" s="50">
        <f>SUM(CL47:CL48)</f>
        <v>0</v>
      </c>
      <c r="CM49" s="266">
        <f>(CM47*CV47+CM48*CV48)/CV49</f>
        <v>0</v>
      </c>
      <c r="CN49" s="49">
        <f t="shared" si="919"/>
        <v>0</v>
      </c>
      <c r="CO49" s="266">
        <f>(CO47*CV47+CO48*CV48)/CV49</f>
        <v>0.48780487804878048</v>
      </c>
      <c r="CP49" s="270">
        <f>(CP47*CV47+CP48*CV48)/CV49</f>
        <v>0.48780487804878048</v>
      </c>
      <c r="CQ49" s="270">
        <f>(CQ47*CV47+CQ48*CV48)/CV49</f>
        <v>0.51219512195121952</v>
      </c>
      <c r="CR49" s="291">
        <f>(CR47*CV47+CR48*CV48)/CV49</f>
        <v>1.3109756097560975E-2</v>
      </c>
      <c r="CS49" s="50">
        <f>SUM(CS47:CS48)</f>
        <v>1440</v>
      </c>
      <c r="CT49" s="49">
        <f>SUM(CT47:CT48)</f>
        <v>387</v>
      </c>
      <c r="CU49" s="49">
        <f>SUM(CU47:CU48)</f>
        <v>42</v>
      </c>
      <c r="CV49" s="259">
        <f>SUM(CV47:CV48)</f>
        <v>41</v>
      </c>
      <c r="CX49" s="44" t="s">
        <v>39</v>
      </c>
      <c r="CY49" s="49">
        <f>SUM(CY47:CY48)</f>
        <v>744</v>
      </c>
      <c r="CZ49" s="297">
        <f t="shared" ref="CZ49:DH49" si="920">SUM(CZ47:CZ48)</f>
        <v>36.5</v>
      </c>
      <c r="DA49" s="49">
        <f>SUM(DA47:DA48)</f>
        <v>707.5</v>
      </c>
      <c r="DB49" s="49">
        <f t="shared" si="920"/>
        <v>744</v>
      </c>
      <c r="DC49" s="266">
        <f>(DC47*DP47+DC48*DP48)/DP49</f>
        <v>0.51219512195121952</v>
      </c>
      <c r="DD49" s="49">
        <f t="shared" si="920"/>
        <v>0</v>
      </c>
      <c r="DE49" s="267">
        <f>(DE47*DP47+DE48*DP48)/DP49</f>
        <v>0</v>
      </c>
      <c r="DF49" s="50">
        <f>SUM(DF47:DF48)</f>
        <v>0</v>
      </c>
      <c r="DG49" s="265">
        <f>(DG47*DP47+DG48*DP48)/DP49</f>
        <v>0</v>
      </c>
      <c r="DH49" s="49">
        <f t="shared" si="920"/>
        <v>0</v>
      </c>
      <c r="DI49" s="266">
        <f>(DI47*DP47+DI48*DP48)/DP49</f>
        <v>0.48780487804878048</v>
      </c>
      <c r="DJ49" s="270">
        <f>(DJ47*DP47+DJ48*DP48)/DP49</f>
        <v>0.48780487804878048</v>
      </c>
      <c r="DK49" s="270">
        <f>(DK47*DP47+DK48*DP48)/DP49</f>
        <v>0.51219512195121952</v>
      </c>
      <c r="DL49" s="291">
        <f>(DL47*DP47+DL48*DP48)/DP49</f>
        <v>2.6685024914765276E-2</v>
      </c>
      <c r="DM49" s="50">
        <f>SUM(DM47:DM48)</f>
        <v>1488</v>
      </c>
      <c r="DN49" s="49">
        <f>SUM(DN47:DN48)</f>
        <v>814</v>
      </c>
      <c r="DO49" s="49">
        <f>SUM(DO47:DO48)</f>
        <v>42</v>
      </c>
      <c r="DP49" s="259">
        <f>SUM(DP47:DP48)</f>
        <v>41</v>
      </c>
      <c r="DR49" s="52" t="s">
        <v>39</v>
      </c>
      <c r="DS49" s="49">
        <f>SUM(DS47:DS48)</f>
        <v>744</v>
      </c>
      <c r="DT49" s="297">
        <f t="shared" ref="DT49:EB49" si="921">SUM(DT47:DT48)</f>
        <v>92</v>
      </c>
      <c r="DU49" s="49">
        <f>SUM(DU47:DU48)</f>
        <v>652</v>
      </c>
      <c r="DV49" s="49">
        <f t="shared" si="921"/>
        <v>744</v>
      </c>
      <c r="DW49" s="50">
        <f>(DW47*EI47+DW48*EI48)/EI49</f>
        <v>50</v>
      </c>
      <c r="DX49" s="49">
        <f t="shared" si="921"/>
        <v>0</v>
      </c>
      <c r="DY49" s="50">
        <f>(DY47*EI47+DY48*EI48)/EI49</f>
        <v>0</v>
      </c>
      <c r="DZ49" s="50">
        <f>SUM(DZ47:DZ48)</f>
        <v>0</v>
      </c>
      <c r="EA49" s="50">
        <f>(EA47*EI47+EA48*EI48)/EI49</f>
        <v>0</v>
      </c>
      <c r="EB49" s="49">
        <f t="shared" si="921"/>
        <v>0</v>
      </c>
      <c r="EC49" s="46">
        <f>(EC47*EI47+EC48*EI48)/EI49</f>
        <v>50</v>
      </c>
      <c r="ED49" s="50">
        <f>(ED47*EI47+ED48*EI48)/EI49</f>
        <v>50</v>
      </c>
      <c r="EE49" s="50">
        <f>(EE47*EI47+EE48*EI48)/EI49</f>
        <v>50</v>
      </c>
      <c r="EF49" s="305">
        <f>(EF47*EI47+EF48*EI48)/EI49</f>
        <v>5.8019713261648747</v>
      </c>
      <c r="EG49" s="50">
        <f>SUM(EG47:EG48)</f>
        <v>1488</v>
      </c>
      <c r="EH49" s="169">
        <f>SUM(EH47:EH48)</f>
        <v>1813</v>
      </c>
      <c r="EI49" s="49">
        <f>SUM(EI47:EI48)</f>
        <v>42</v>
      </c>
      <c r="EJ49" s="259">
        <f>SUM(EJ47:EJ48)</f>
        <v>41</v>
      </c>
      <c r="EL49" s="44" t="s">
        <v>39</v>
      </c>
      <c r="EM49" s="49">
        <f>SUM(EM47:EM48)</f>
        <v>672</v>
      </c>
      <c r="EN49" s="297">
        <f t="shared" ref="EN49:EV49" si="922">SUM(EN47:EN48)</f>
        <v>66.400000000000006</v>
      </c>
      <c r="EO49" s="49">
        <f>SUM(EO47:EO48)</f>
        <v>605.6</v>
      </c>
      <c r="EP49" s="49">
        <f t="shared" si="922"/>
        <v>672</v>
      </c>
      <c r="EQ49" s="50">
        <f>(EQ47*FC47+EQ48*FC48)/FC49</f>
        <v>50</v>
      </c>
      <c r="ER49" s="49">
        <f t="shared" si="922"/>
        <v>0</v>
      </c>
      <c r="ES49" s="50">
        <f>(ES47*FC47+ES48*FC48)/FC49</f>
        <v>0</v>
      </c>
      <c r="ET49" s="50">
        <f>SUM(ET47:ET48)</f>
        <v>0</v>
      </c>
      <c r="EU49" s="50">
        <f>(EU47*FC47+EU48*FC48)/FC49</f>
        <v>0</v>
      </c>
      <c r="EV49" s="49">
        <f t="shared" si="922"/>
        <v>0</v>
      </c>
      <c r="EW49" s="46">
        <f>(EW47*FC47+EW48*FC48)/FC49</f>
        <v>45.161290322580641</v>
      </c>
      <c r="EX49" s="50">
        <f>(EX47*FC47+EX48*FC48)/FC49</f>
        <v>50</v>
      </c>
      <c r="EY49" s="50">
        <f>(EY47*FC47+EY48*FC48)/FC49</f>
        <v>50</v>
      </c>
      <c r="EZ49" s="305">
        <f>(EZ47*FC47+EZ48*FC48)/FC49</f>
        <v>4.6308106575963714</v>
      </c>
      <c r="FA49" s="50">
        <f>SUM(FA47:FA48)</f>
        <v>1344</v>
      </c>
      <c r="FB49" s="53">
        <f>SUM(FB47:FB48)</f>
        <v>1307</v>
      </c>
      <c r="FC49" s="49">
        <f>SUM(FC47:FC48)</f>
        <v>42</v>
      </c>
      <c r="FD49" s="259">
        <f>SUM(FD47:FD48)</f>
        <v>41</v>
      </c>
      <c r="FF49" s="44" t="s">
        <v>39</v>
      </c>
      <c r="FG49" s="49">
        <f>SUM(FG47:FG48)</f>
        <v>744</v>
      </c>
      <c r="FH49" s="297">
        <f t="shared" ref="FH49:FP49" si="923">SUM(FH47:FH48)</f>
        <v>184.8</v>
      </c>
      <c r="FI49" s="49">
        <f>SUM(FI47:FI48)</f>
        <v>559.20000000000005</v>
      </c>
      <c r="FJ49" s="49">
        <f t="shared" si="923"/>
        <v>744</v>
      </c>
      <c r="FK49" s="50">
        <f>(FK47*FW47+FK48*FW48)/FW49</f>
        <v>50</v>
      </c>
      <c r="FL49" s="49">
        <f t="shared" si="923"/>
        <v>0</v>
      </c>
      <c r="FM49" s="50">
        <f>(FM47*FW47+FM48*FW48)/FW49</f>
        <v>0</v>
      </c>
      <c r="FN49" s="50">
        <f>SUM(FN47:FN48)</f>
        <v>0</v>
      </c>
      <c r="FO49" s="50">
        <f>(FO47*FW47+FO48*FW48)/FW49</f>
        <v>0</v>
      </c>
      <c r="FP49" s="49">
        <f t="shared" si="923"/>
        <v>0</v>
      </c>
      <c r="FQ49" s="46">
        <f>(FQ47*FW47+FQ48*FW48)/FW49</f>
        <v>50</v>
      </c>
      <c r="FR49" s="50">
        <f>(FR47*FW47+FR48*FW48)/FW49</f>
        <v>50</v>
      </c>
      <c r="FS49" s="50">
        <f>(FS47*FW47+FS48*FW48)/FW49</f>
        <v>50</v>
      </c>
      <c r="FT49" s="305">
        <f>(FT47*FW47+FT48*FW48)/FW49</f>
        <v>11.587941628264209</v>
      </c>
      <c r="FU49" s="50">
        <f>SUM(FU47:FU48)</f>
        <v>1488</v>
      </c>
      <c r="FV49" s="169">
        <f>SUM(FV47:FV48)</f>
        <v>3621</v>
      </c>
      <c r="FW49" s="49">
        <f>SUM(FW47:FW48)</f>
        <v>42</v>
      </c>
      <c r="FX49" s="259">
        <f>SUM(FX47:FX48)</f>
        <v>41</v>
      </c>
      <c r="FZ49" s="44" t="s">
        <v>39</v>
      </c>
      <c r="GA49" s="49">
        <f>SUM(GA47:GA48)</f>
        <v>720</v>
      </c>
      <c r="GB49" s="297">
        <f t="shared" ref="GB49:GJ49" si="924">SUM(GB47:GB48)</f>
        <v>268.3</v>
      </c>
      <c r="GC49" s="49">
        <f>SUM(GC47:GC48)</f>
        <v>451.7</v>
      </c>
      <c r="GD49" s="49">
        <f t="shared" si="924"/>
        <v>720</v>
      </c>
      <c r="GE49" s="161">
        <f>(GE47*GQ47+GE48*GQ48)/GQ49</f>
        <v>0.5</v>
      </c>
      <c r="GF49" s="49">
        <f t="shared" si="924"/>
        <v>0</v>
      </c>
      <c r="GG49" s="50">
        <f>(GG47*GQ47+GG48*GQ48)/GQ49</f>
        <v>0</v>
      </c>
      <c r="GH49" s="50">
        <f>SUM(GH47:GH48)</f>
        <v>0</v>
      </c>
      <c r="GI49" s="46">
        <f>(GI47*GQ47+GI48*GQ48)/GQ49</f>
        <v>0</v>
      </c>
      <c r="GJ49" s="49">
        <f t="shared" si="924"/>
        <v>0</v>
      </c>
      <c r="GK49" s="46">
        <f>(GK47*GQ47+GK48*GQ48)/GQ49</f>
        <v>48.387096774193552</v>
      </c>
      <c r="GL49" s="50">
        <f>(GL47*GQ47+GL48*GQ48)/GQ49</f>
        <v>50</v>
      </c>
      <c r="GM49" s="50">
        <f>(GM47*GQ47+GM48*GQ48)/GQ49</f>
        <v>50</v>
      </c>
      <c r="GN49" s="305">
        <f>(GN47*GQ47+GN48*GQ48)/GQ49</f>
        <v>17.44047619047619</v>
      </c>
      <c r="GO49" s="50">
        <f>SUM(GO47:GO48)</f>
        <v>1440</v>
      </c>
      <c r="GP49" s="169">
        <f>SUM(GP47:GP48)</f>
        <v>5274</v>
      </c>
      <c r="GQ49" s="49">
        <f>SUM(GQ47:GQ48)</f>
        <v>42</v>
      </c>
      <c r="GR49" s="259">
        <f>SUM(GR47:GR48)</f>
        <v>41</v>
      </c>
      <c r="GT49" s="52" t="s">
        <v>39</v>
      </c>
      <c r="GU49" s="49">
        <f>SUM(GU47:GU48)</f>
        <v>744</v>
      </c>
      <c r="GV49" s="297">
        <f t="shared" ref="GV49:HD49" si="925">SUM(GV47:GV48)</f>
        <v>104.8</v>
      </c>
      <c r="GW49" s="49">
        <f>SUM(GW47:GW48)</f>
        <v>639.20000000000005</v>
      </c>
      <c r="GX49" s="49">
        <f t="shared" si="925"/>
        <v>744</v>
      </c>
      <c r="GY49" s="50">
        <f>(GY47*HK47+GY48*HK48)/HK49</f>
        <v>50</v>
      </c>
      <c r="GZ49" s="49">
        <f t="shared" si="925"/>
        <v>0</v>
      </c>
      <c r="HA49" s="50">
        <f>(HA47*HK47+HA48*HK48)/HK49</f>
        <v>0</v>
      </c>
      <c r="HB49" s="50">
        <f>SUM(HB47:HB48)</f>
        <v>0</v>
      </c>
      <c r="HC49" s="46">
        <f>(HC47*HK47+HC48*HK48)/HK49</f>
        <v>0</v>
      </c>
      <c r="HD49" s="49">
        <f t="shared" si="925"/>
        <v>0</v>
      </c>
      <c r="HE49" s="46">
        <f>(HE47*HK47+HE48*HK48)/HK49</f>
        <v>50</v>
      </c>
      <c r="HF49" s="50">
        <f>(HF47*HK47+HF48*HK48)/HK49</f>
        <v>50</v>
      </c>
      <c r="HG49" s="50">
        <f>(HG47*HK47+HG48*HK48)/HK49</f>
        <v>50</v>
      </c>
      <c r="HH49" s="305">
        <f>(HH47*HK47+HH48*HK48)/HK49</f>
        <v>6.4452124935995903</v>
      </c>
      <c r="HI49" s="50">
        <f>SUM(HI47:HI48)</f>
        <v>1488</v>
      </c>
      <c r="HJ49" s="169">
        <f>SUM(HJ47:HJ48)</f>
        <v>2014</v>
      </c>
      <c r="HK49" s="49">
        <f>SUM(HK47:HK48)</f>
        <v>42</v>
      </c>
      <c r="HL49" s="259">
        <f>SUM(HL47:HL48)</f>
        <v>41</v>
      </c>
      <c r="HN49" s="74" t="s">
        <v>39</v>
      </c>
      <c r="HO49" s="49">
        <f>SUM(HO47:HO48)</f>
        <v>720</v>
      </c>
      <c r="HP49" s="297">
        <f t="shared" ref="HP49" si="926">SUM(HP47:HP48)</f>
        <v>161.9</v>
      </c>
      <c r="HQ49" s="49">
        <f>SUM(HQ47:HQ48)</f>
        <v>558.1</v>
      </c>
      <c r="HR49" s="49">
        <f t="shared" ref="HR49" si="927">SUM(HR47:HR48)</f>
        <v>720</v>
      </c>
      <c r="HS49" s="46">
        <f>(HS47*IE47+HS48*IE48)/IE49</f>
        <v>50</v>
      </c>
      <c r="HT49" s="49">
        <f>SUM(HT47:HT48)</f>
        <v>0</v>
      </c>
      <c r="HU49" s="46">
        <f>(HU47*IE47+HU48*IE48)/IE49</f>
        <v>0</v>
      </c>
      <c r="HV49" s="49">
        <f>SUM(HV47:HV48)</f>
        <v>0</v>
      </c>
      <c r="HW49" s="46">
        <f>(HW47*IE47+HW48*IE48)/IE49</f>
        <v>0</v>
      </c>
      <c r="HX49" s="49">
        <f>SUM(HX47:HX48)</f>
        <v>0</v>
      </c>
      <c r="HY49" s="50">
        <f>(HY47*IE47+HY48*IE48)/IE49</f>
        <v>50</v>
      </c>
      <c r="HZ49" s="54">
        <f>(HZ47*IE47+HZ48*IE48)/IE49</f>
        <v>50</v>
      </c>
      <c r="IA49" s="54">
        <f>(IA47*IE47+IA48*IE48)/IE49</f>
        <v>50</v>
      </c>
      <c r="IB49" s="308">
        <f>(IB47*IE47+IB48*IE48)/IE49</f>
        <v>10.27116402116402</v>
      </c>
      <c r="IC49" s="50">
        <f>SUM(IC47:IC48)</f>
        <v>1440</v>
      </c>
      <c r="ID49" s="89">
        <f>SUM(ID47:ID48)</f>
        <v>3106</v>
      </c>
      <c r="IE49" s="49">
        <f>SUM(IE47:IE48)</f>
        <v>42</v>
      </c>
      <c r="IF49" s="259">
        <f>SUM(IF47:IF48)</f>
        <v>41</v>
      </c>
      <c r="IG49" s="29"/>
    </row>
    <row r="50" spans="1:241" ht="13.8" hidden="1" x14ac:dyDescent="0.3">
      <c r="A50" s="142" t="s">
        <v>58</v>
      </c>
      <c r="B50" s="71" t="s">
        <v>47</v>
      </c>
      <c r="C50" s="9">
        <v>744</v>
      </c>
      <c r="D50" s="287">
        <v>56</v>
      </c>
      <c r="E50" s="9">
        <v>688</v>
      </c>
      <c r="F50" s="9">
        <v>0</v>
      </c>
      <c r="G50" s="256">
        <f>(F50/$B$4)</f>
        <v>0</v>
      </c>
      <c r="H50" s="9">
        <v>0</v>
      </c>
      <c r="I50" s="256">
        <f>(H50/$B$4)</f>
        <v>0</v>
      </c>
      <c r="J50" s="7">
        <v>0</v>
      </c>
      <c r="K50" s="256">
        <f>(J50/$B$4)</f>
        <v>0</v>
      </c>
      <c r="L50" s="9">
        <v>0</v>
      </c>
      <c r="M50" s="256">
        <f>(C50/$B$4)</f>
        <v>1</v>
      </c>
      <c r="N50" s="256">
        <f>((C50-L50)/$B$4)</f>
        <v>1</v>
      </c>
      <c r="O50" s="258">
        <f t="shared" ref="O50:O51" si="928">IF((AND(D50=0,F50=0)),0,(F50+L50)/(D50+F50+L50))</f>
        <v>0</v>
      </c>
      <c r="P50" s="290">
        <f>(R50/($B$4*T50))</f>
        <v>6.8145161290322581E-2</v>
      </c>
      <c r="Q50" s="7">
        <f>SUM(D50:F50,H50,J50)</f>
        <v>744</v>
      </c>
      <c r="R50" s="167">
        <v>1014</v>
      </c>
      <c r="S50" s="9">
        <v>21</v>
      </c>
      <c r="T50" s="257">
        <v>20</v>
      </c>
      <c r="U50" s="142" t="s">
        <v>58</v>
      </c>
      <c r="V50" s="71" t="s">
        <v>47</v>
      </c>
      <c r="W50" s="9">
        <v>744</v>
      </c>
      <c r="X50" s="287">
        <v>181.7</v>
      </c>
      <c r="Y50" s="9">
        <v>562.29999999999995</v>
      </c>
      <c r="Z50" s="9">
        <v>0</v>
      </c>
      <c r="AA50" s="256">
        <f>(Z50/$V$4)</f>
        <v>0</v>
      </c>
      <c r="AB50" s="9">
        <v>0</v>
      </c>
      <c r="AC50" s="256">
        <f>(AB50/$V$4)</f>
        <v>0</v>
      </c>
      <c r="AD50" s="9">
        <v>0</v>
      </c>
      <c r="AE50" s="256">
        <f>(AD50/$V$4)</f>
        <v>0</v>
      </c>
      <c r="AF50" s="9">
        <v>0</v>
      </c>
      <c r="AG50" s="256">
        <f t="shared" ref="AG50:AG51" si="929">W50/$V$4</f>
        <v>1</v>
      </c>
      <c r="AH50" s="256">
        <f t="shared" ref="AH50:AH51" si="930">(W50-AF50)/$V$4</f>
        <v>1</v>
      </c>
      <c r="AI50" s="258">
        <f t="shared" ref="AI50:AI51" si="931">IF((AND(X50=0,Z50=0)),0,(Z50+AF50)/(X50+Z50+AF50))</f>
        <v>0</v>
      </c>
      <c r="AJ50" s="290">
        <f t="shared" ref="AJ50:AJ51" si="932">AL50/($V$4*AN50)</f>
        <v>0.23004032258064516</v>
      </c>
      <c r="AK50" s="7">
        <f>SUM(X50:Z50,AB50,AD50)</f>
        <v>744</v>
      </c>
      <c r="AL50" s="167">
        <v>3423</v>
      </c>
      <c r="AM50" s="9">
        <v>21</v>
      </c>
      <c r="AN50" s="257">
        <v>20</v>
      </c>
      <c r="AO50" s="142" t="s">
        <v>58</v>
      </c>
      <c r="AP50" s="71" t="s">
        <v>47</v>
      </c>
      <c r="AQ50" s="9">
        <v>720</v>
      </c>
      <c r="AR50" s="287">
        <v>168</v>
      </c>
      <c r="AS50" s="9">
        <v>552</v>
      </c>
      <c r="AT50" s="9">
        <v>0</v>
      </c>
      <c r="AU50" s="256">
        <f t="shared" ref="AU50:AU51" si="933">(AT50/$AP$4)</f>
        <v>0</v>
      </c>
      <c r="AV50" s="9">
        <v>0</v>
      </c>
      <c r="AW50" s="256">
        <f t="shared" ref="AW50:AW51" si="934">(AV50/$AP$4)</f>
        <v>0</v>
      </c>
      <c r="AX50" s="9">
        <v>0</v>
      </c>
      <c r="AY50" s="256">
        <f t="shared" ref="AY50:AY51" si="935">(AX50/$AP$4)</f>
        <v>0</v>
      </c>
      <c r="AZ50" s="9">
        <v>0</v>
      </c>
      <c r="BA50" s="256">
        <f t="shared" ref="BA50:BA51" si="936">(AQ50/$AP$4)</f>
        <v>1</v>
      </c>
      <c r="BB50" s="256">
        <f t="shared" ref="BB50:BB51" si="937">((AQ50-AZ50)/$AP$4)</f>
        <v>1</v>
      </c>
      <c r="BC50" s="258">
        <f t="shared" ref="BC50:BC51" si="938">IF((AND(AR50=0,AT50=0)),0,(AT50+AZ50)/(AR50+AT50+AZ50))</f>
        <v>0</v>
      </c>
      <c r="BD50" s="290">
        <f t="shared" ref="BD50:BD51" si="939">(BF50/($AP$4*BH50))</f>
        <v>0.22152777777777777</v>
      </c>
      <c r="BE50" s="7">
        <f>SUM(AR50:AT50,AV50,AX50)</f>
        <v>720</v>
      </c>
      <c r="BF50" s="9">
        <v>3190</v>
      </c>
      <c r="BG50" s="9">
        <v>21</v>
      </c>
      <c r="BH50" s="257">
        <v>20</v>
      </c>
      <c r="BI50" s="142" t="s">
        <v>58</v>
      </c>
      <c r="BJ50" s="71" t="s">
        <v>47</v>
      </c>
      <c r="BK50" s="9">
        <v>744</v>
      </c>
      <c r="BL50" s="287">
        <v>143.6</v>
      </c>
      <c r="BM50" s="9">
        <v>600.4</v>
      </c>
      <c r="BN50" s="9">
        <v>0</v>
      </c>
      <c r="BO50" s="274">
        <f t="shared" ref="BO50:BO51" si="940">(BN50/$BJ$4)</f>
        <v>0</v>
      </c>
      <c r="BP50" s="9">
        <v>0</v>
      </c>
      <c r="BQ50" s="274">
        <f t="shared" ref="BQ50:BQ51" si="941">(BP50/$BJ$4)</f>
        <v>0</v>
      </c>
      <c r="BR50" s="9">
        <v>0</v>
      </c>
      <c r="BS50" s="274">
        <f t="shared" ref="BS50:BS51" si="942">(BR50/$BJ$4)</f>
        <v>0</v>
      </c>
      <c r="BT50" s="9">
        <v>0</v>
      </c>
      <c r="BU50" s="256">
        <f t="shared" ref="BU50:BU51" si="943">(BK50/$BJ$4)</f>
        <v>1</v>
      </c>
      <c r="BV50" s="256">
        <f t="shared" ref="BV50:BV51" si="944">((BK50-BT50)/$BJ$4)</f>
        <v>1</v>
      </c>
      <c r="BW50" s="258">
        <f t="shared" ref="BW50:BW51" si="945">IF((AND(BL50=0,BN50=0)),0,(BN50+BT50)/(BL50+BN50+BT50))</f>
        <v>0</v>
      </c>
      <c r="BX50" s="290">
        <f t="shared" ref="BX50:BX51" si="946">(BZ50/($BJ$4*CB50))</f>
        <v>0.18440860215053764</v>
      </c>
      <c r="BY50" s="7">
        <f>SUM(BL50:BN50,BP50,BR50)</f>
        <v>744</v>
      </c>
      <c r="BZ50" s="167">
        <v>2744</v>
      </c>
      <c r="CA50" s="9">
        <v>21</v>
      </c>
      <c r="CB50" s="257">
        <v>20</v>
      </c>
      <c r="CC50" s="142" t="s">
        <v>58</v>
      </c>
      <c r="CD50" s="71" t="s">
        <v>47</v>
      </c>
      <c r="CE50" s="9">
        <v>720</v>
      </c>
      <c r="CF50" s="287">
        <v>35.299999999999997</v>
      </c>
      <c r="CG50" s="9">
        <v>684.7</v>
      </c>
      <c r="CH50" s="9">
        <v>0</v>
      </c>
      <c r="CI50" s="274">
        <f t="shared" ref="CI50:CI51" si="947">(CH50/$CD$4)</f>
        <v>0</v>
      </c>
      <c r="CJ50" s="9">
        <v>0</v>
      </c>
      <c r="CK50" s="274">
        <f t="shared" ref="CK50:CK51" si="948">(CJ50/$CD$4)</f>
        <v>0</v>
      </c>
      <c r="CL50" s="7">
        <v>0</v>
      </c>
      <c r="CM50" s="274">
        <f t="shared" ref="CM50:CM51" si="949">(CL50/$CD$4)</f>
        <v>0</v>
      </c>
      <c r="CN50" s="9">
        <v>0</v>
      </c>
      <c r="CO50" s="274">
        <f>(CE50/$CD$4)</f>
        <v>1</v>
      </c>
      <c r="CP50" s="274">
        <f>((CE50-CN50)/$CD$4)</f>
        <v>1</v>
      </c>
      <c r="CQ50" s="275">
        <f>IF((AND(CF50=0,CH50=0)),0,(CH50+CN50)/(CF50+CH50+CN50))</f>
        <v>0</v>
      </c>
      <c r="CR50" s="290">
        <f t="shared" ref="CR50:CR51" si="950">(CT50/($CD$4*CV50))</f>
        <v>4.6388888888888889E-2</v>
      </c>
      <c r="CS50" s="7">
        <f>SUM(CF50:CH50,CJ50,CL50)</f>
        <v>720</v>
      </c>
      <c r="CT50" s="9">
        <v>668</v>
      </c>
      <c r="CU50" s="9">
        <v>21</v>
      </c>
      <c r="CV50" s="257">
        <v>20</v>
      </c>
      <c r="CW50" s="142" t="s">
        <v>58</v>
      </c>
      <c r="CX50" s="71" t="s">
        <v>47</v>
      </c>
      <c r="CY50" s="9">
        <v>744</v>
      </c>
      <c r="CZ50" s="287">
        <v>55.9</v>
      </c>
      <c r="DA50" s="9">
        <v>688.1</v>
      </c>
      <c r="DB50" s="9">
        <v>0</v>
      </c>
      <c r="DC50" s="274">
        <f>(DB50/$CX$4)</f>
        <v>0</v>
      </c>
      <c r="DD50" s="9">
        <v>0</v>
      </c>
      <c r="DE50" s="274">
        <f>(DD50/$CX$4)</f>
        <v>0</v>
      </c>
      <c r="DF50" s="7">
        <v>0</v>
      </c>
      <c r="DG50" s="274">
        <f>(DF50/$CX$4)</f>
        <v>0</v>
      </c>
      <c r="DH50" s="9">
        <v>0</v>
      </c>
      <c r="DI50" s="274">
        <f>(CY50/$V$4)</f>
        <v>1</v>
      </c>
      <c r="DJ50" s="274">
        <f>((CY50-DH50)/$CX$4)</f>
        <v>1</v>
      </c>
      <c r="DK50" s="275">
        <f>IF((AND(CZ50=0,DB50=0)),0,(DB50+DH50)/(CZ50+DB50+DH50))</f>
        <v>0</v>
      </c>
      <c r="DL50" s="290">
        <f t="shared" ref="DL50:DL51" si="951">(DN50/($CX$4*DP50))</f>
        <v>7.1505376344086019E-2</v>
      </c>
      <c r="DM50" s="7">
        <f>SUM(CZ50:DB50,DD50,DF50)</f>
        <v>744</v>
      </c>
      <c r="DN50" s="9">
        <v>1064</v>
      </c>
      <c r="DO50" s="9">
        <v>21</v>
      </c>
      <c r="DP50" s="257">
        <v>20</v>
      </c>
      <c r="DQ50" s="142" t="s">
        <v>58</v>
      </c>
      <c r="DR50" s="71" t="s">
        <v>47</v>
      </c>
      <c r="DS50" s="9">
        <v>744</v>
      </c>
      <c r="DT50" s="287">
        <v>119</v>
      </c>
      <c r="DU50" s="9">
        <v>625</v>
      </c>
      <c r="DV50" s="9">
        <v>0</v>
      </c>
      <c r="DW50" s="7">
        <f t="shared" si="478"/>
        <v>0</v>
      </c>
      <c r="DX50" s="9">
        <v>0</v>
      </c>
      <c r="DY50" s="7">
        <f t="shared" si="479"/>
        <v>0</v>
      </c>
      <c r="DZ50" s="7">
        <v>0</v>
      </c>
      <c r="EA50" s="7">
        <f>(DZ50/$DR$4)*100</f>
        <v>0</v>
      </c>
      <c r="EB50" s="9">
        <v>0</v>
      </c>
      <c r="EC50" s="7">
        <f>(DS50/$V$4)*100</f>
        <v>100</v>
      </c>
      <c r="ED50" s="7">
        <f t="shared" si="541"/>
        <v>100</v>
      </c>
      <c r="EE50" s="38">
        <f t="shared" si="542"/>
        <v>0</v>
      </c>
      <c r="EF50" s="298">
        <f>(EH50/($DR$4*EI50))*100</f>
        <v>15.130568356374807</v>
      </c>
      <c r="EG50" s="7">
        <f>SUM(DT50:DV50,DX50,DZ50)</f>
        <v>744</v>
      </c>
      <c r="EH50" s="167">
        <v>2364</v>
      </c>
      <c r="EI50" s="9">
        <v>21</v>
      </c>
      <c r="EJ50" s="257">
        <v>20</v>
      </c>
      <c r="EK50" s="142" t="s">
        <v>58</v>
      </c>
      <c r="EL50" s="71" t="s">
        <v>47</v>
      </c>
      <c r="EM50" s="9">
        <v>672</v>
      </c>
      <c r="EN50" s="287">
        <v>93</v>
      </c>
      <c r="EO50" s="9">
        <v>579</v>
      </c>
      <c r="EP50" s="9">
        <v>0</v>
      </c>
      <c r="EQ50" s="7">
        <f t="shared" si="482"/>
        <v>0</v>
      </c>
      <c r="ER50" s="9">
        <v>0</v>
      </c>
      <c r="ES50" s="7">
        <f t="shared" si="483"/>
        <v>0</v>
      </c>
      <c r="ET50" s="7">
        <v>0</v>
      </c>
      <c r="EU50" s="7">
        <f>(ET50/$EL$4)*100</f>
        <v>0</v>
      </c>
      <c r="EV50" s="9">
        <v>0</v>
      </c>
      <c r="EW50" s="7">
        <f>(EM50/$V$4)*100</f>
        <v>90.322580645161281</v>
      </c>
      <c r="EX50" s="7">
        <f t="shared" si="543"/>
        <v>100</v>
      </c>
      <c r="EY50" s="38">
        <f t="shared" si="544"/>
        <v>0</v>
      </c>
      <c r="EZ50" s="298">
        <f>(FB50/($EL$4*FC50))*100</f>
        <v>12.145691609977325</v>
      </c>
      <c r="FA50" s="7">
        <f>SUM(EN50:EP50,ER50,ET50)</f>
        <v>672</v>
      </c>
      <c r="FB50" s="167">
        <v>1714</v>
      </c>
      <c r="FC50" s="9">
        <v>21</v>
      </c>
      <c r="FD50" s="257">
        <v>20</v>
      </c>
      <c r="FE50" s="142" t="s">
        <v>58</v>
      </c>
      <c r="FF50" s="71" t="s">
        <v>47</v>
      </c>
      <c r="FG50" s="9">
        <v>744</v>
      </c>
      <c r="FH50" s="287">
        <v>190.5</v>
      </c>
      <c r="FI50" s="9">
        <v>553.5</v>
      </c>
      <c r="FJ50" s="9">
        <v>0</v>
      </c>
      <c r="FK50" s="7">
        <f t="shared" si="499"/>
        <v>0</v>
      </c>
      <c r="FL50" s="9">
        <v>0</v>
      </c>
      <c r="FM50" s="7">
        <f t="shared" si="500"/>
        <v>0</v>
      </c>
      <c r="FN50" s="7">
        <v>0</v>
      </c>
      <c r="FO50" s="7">
        <f>(FN50/$FF$4)*100</f>
        <v>0</v>
      </c>
      <c r="FP50" s="9">
        <v>0</v>
      </c>
      <c r="FQ50" s="7">
        <f>(FG50/$V$4)*100</f>
        <v>100</v>
      </c>
      <c r="FR50" s="7">
        <f t="shared" si="547"/>
        <v>100</v>
      </c>
      <c r="FS50" s="38">
        <f t="shared" si="548"/>
        <v>0</v>
      </c>
      <c r="FT50" s="298">
        <f>(FV50/($FF$4*FW50))*100</f>
        <v>22.574244751664107</v>
      </c>
      <c r="FU50" s="7">
        <f>SUM(FH50:FJ50,FL50,FN50)</f>
        <v>744</v>
      </c>
      <c r="FV50" s="167">
        <v>3527</v>
      </c>
      <c r="FW50" s="9">
        <v>21</v>
      </c>
      <c r="FX50" s="257">
        <v>20</v>
      </c>
      <c r="FY50" s="142" t="s">
        <v>58</v>
      </c>
      <c r="FZ50" s="71" t="s">
        <v>47</v>
      </c>
      <c r="GA50" s="9">
        <v>720</v>
      </c>
      <c r="GB50" s="287">
        <v>267.8</v>
      </c>
      <c r="GC50" s="9">
        <v>452.2</v>
      </c>
      <c r="GD50" s="9">
        <v>0</v>
      </c>
      <c r="GE50" s="7">
        <f>(GD50/$FZ$4)</f>
        <v>0</v>
      </c>
      <c r="GF50" s="9">
        <v>0</v>
      </c>
      <c r="GG50" s="9">
        <f t="shared" si="489"/>
        <v>0</v>
      </c>
      <c r="GH50" s="9">
        <v>0</v>
      </c>
      <c r="GI50" s="7">
        <f>(GH50/$FZ$4)*100</f>
        <v>0</v>
      </c>
      <c r="GJ50" s="9">
        <v>0</v>
      </c>
      <c r="GK50" s="7">
        <f>(GA50/$V$4)*100</f>
        <v>96.774193548387103</v>
      </c>
      <c r="GL50" s="9">
        <f t="shared" ref="GL50:GL51" si="952">((GA50-GJ50)/$FZ$4)*100</f>
        <v>100</v>
      </c>
      <c r="GM50" s="7">
        <f t="shared" ref="GM50:GM51" si="953">IF((AND(GB50=0,GD50=0)),0,(GD50+GJ50)/(GB50+GD50)*100)</f>
        <v>0</v>
      </c>
      <c r="GN50" s="298">
        <f>(GP50/($FZ$4*GQ50))*100</f>
        <v>32.31481481481481</v>
      </c>
      <c r="GO50" s="7">
        <f>SUM(GB50:GD50,GF50,GH50)</f>
        <v>720</v>
      </c>
      <c r="GP50" s="166">
        <v>4886</v>
      </c>
      <c r="GQ50" s="9">
        <v>21</v>
      </c>
      <c r="GR50" s="257">
        <v>20</v>
      </c>
      <c r="GS50" s="142" t="s">
        <v>58</v>
      </c>
      <c r="GT50" s="71" t="s">
        <v>47</v>
      </c>
      <c r="GU50" s="9">
        <v>744</v>
      </c>
      <c r="GV50" s="287">
        <v>125.1</v>
      </c>
      <c r="GW50" s="9">
        <v>618.9</v>
      </c>
      <c r="GX50" s="9">
        <v>0</v>
      </c>
      <c r="GY50" s="9">
        <f t="shared" si="660"/>
        <v>0</v>
      </c>
      <c r="GZ50" s="9">
        <v>0</v>
      </c>
      <c r="HA50" s="9">
        <f t="shared" si="661"/>
        <v>0</v>
      </c>
      <c r="HB50" s="9">
        <v>0</v>
      </c>
      <c r="HC50" s="7">
        <f>(HB50/$GT$4)*100</f>
        <v>0</v>
      </c>
      <c r="HD50" s="9">
        <v>0</v>
      </c>
      <c r="HE50" s="7">
        <f>(GU50/$GT$4)*100</f>
        <v>100</v>
      </c>
      <c r="HF50" s="9">
        <f t="shared" si="461"/>
        <v>100</v>
      </c>
      <c r="HG50" s="9">
        <f t="shared" si="462"/>
        <v>0</v>
      </c>
      <c r="HH50" s="298">
        <f t="shared" ref="HH50:HH51" si="954">(HJ50/($GT$4*HK50))*100</f>
        <v>14.349718381976444</v>
      </c>
      <c r="HI50" s="7">
        <f>SUM(GV50:GX50,GZ50,HB50)</f>
        <v>744</v>
      </c>
      <c r="HJ50" s="167">
        <v>2242</v>
      </c>
      <c r="HK50" s="9">
        <v>21</v>
      </c>
      <c r="HL50" s="257">
        <v>20</v>
      </c>
      <c r="HM50" s="142" t="s">
        <v>58</v>
      </c>
      <c r="HN50" s="71" t="s">
        <v>47</v>
      </c>
      <c r="HO50" s="9">
        <v>720</v>
      </c>
      <c r="HP50" s="287">
        <v>182.6</v>
      </c>
      <c r="HQ50" s="9">
        <v>537.4</v>
      </c>
      <c r="HR50" s="9">
        <v>0</v>
      </c>
      <c r="HS50" s="7">
        <f>(HR50/$HN$4)*100</f>
        <v>0</v>
      </c>
      <c r="HT50" s="9">
        <v>0</v>
      </c>
      <c r="HU50" s="7">
        <f>(HT50/$HN$4)*100</f>
        <v>0</v>
      </c>
      <c r="HV50" s="9">
        <v>0</v>
      </c>
      <c r="HW50" s="7">
        <f>(HV50/$HN$4)*100</f>
        <v>0</v>
      </c>
      <c r="HX50" s="9">
        <v>0</v>
      </c>
      <c r="HY50" s="7">
        <f>(HO50/$HN$4)*100</f>
        <v>100</v>
      </c>
      <c r="HZ50" s="41">
        <f>((HO50-HX50)/$HN$4)*100</f>
        <v>100</v>
      </c>
      <c r="IA50" s="41">
        <f t="shared" ref="IA50:IA51" si="955">IF((AND(HP50=0,HR50=0)),0,(HR50+HX50)/(HP50+HR50)*100)</f>
        <v>0</v>
      </c>
      <c r="IB50" s="298">
        <f>(ID50/($HN$4*IE50))*100</f>
        <v>21.640211640211639</v>
      </c>
      <c r="IC50" s="7">
        <f>SUM(HP50:HR50,HT50,HV50)</f>
        <v>720</v>
      </c>
      <c r="ID50" s="88">
        <v>3272</v>
      </c>
      <c r="IE50" s="9">
        <v>21</v>
      </c>
      <c r="IF50" s="257">
        <v>20</v>
      </c>
      <c r="IG50" s="29">
        <v>20</v>
      </c>
    </row>
    <row r="51" spans="1:241" ht="13.8" hidden="1" x14ac:dyDescent="0.3">
      <c r="B51" s="71" t="s">
        <v>48</v>
      </c>
      <c r="C51" s="9">
        <v>744</v>
      </c>
      <c r="D51" s="287">
        <v>0</v>
      </c>
      <c r="E51" s="9">
        <v>744</v>
      </c>
      <c r="F51" s="9">
        <v>0</v>
      </c>
      <c r="G51" s="256">
        <f>(F51/$B$4)</f>
        <v>0</v>
      </c>
      <c r="H51" s="9">
        <v>0</v>
      </c>
      <c r="I51" s="256">
        <f>(H51/$B$4)</f>
        <v>0</v>
      </c>
      <c r="J51" s="7">
        <v>0</v>
      </c>
      <c r="K51" s="256">
        <f>(J51/$B$4)</f>
        <v>0</v>
      </c>
      <c r="L51" s="9">
        <v>0</v>
      </c>
      <c r="M51" s="256">
        <f t="shared" ref="M51" si="956">(C51/$B$4)</f>
        <v>1</v>
      </c>
      <c r="N51" s="256">
        <f t="shared" ref="N51" si="957">((C51-L51)/$B$4)</f>
        <v>1</v>
      </c>
      <c r="O51" s="258">
        <f t="shared" si="928"/>
        <v>0</v>
      </c>
      <c r="P51" s="290">
        <f t="shared" ref="P51" si="958">(R51/($B$4*T51))</f>
        <v>0</v>
      </c>
      <c r="Q51" s="7">
        <f t="shared" ref="Q51" si="959">SUM(D51:F51,H51,J51)</f>
        <v>744</v>
      </c>
      <c r="R51" s="9">
        <v>0</v>
      </c>
      <c r="S51" s="9">
        <v>21</v>
      </c>
      <c r="T51" s="257">
        <v>21</v>
      </c>
      <c r="V51" s="71" t="s">
        <v>48</v>
      </c>
      <c r="W51" s="9">
        <v>744</v>
      </c>
      <c r="X51" s="287">
        <v>0</v>
      </c>
      <c r="Y51" s="9">
        <v>744</v>
      </c>
      <c r="Z51" s="9">
        <v>0</v>
      </c>
      <c r="AA51" s="256">
        <f>(Z51/$V$4)</f>
        <v>0</v>
      </c>
      <c r="AB51" s="9">
        <v>0</v>
      </c>
      <c r="AC51" s="256">
        <f>(AB51/$V$4)</f>
        <v>0</v>
      </c>
      <c r="AD51" s="9">
        <v>0</v>
      </c>
      <c r="AE51" s="256">
        <f>(AD51/$V$4)</f>
        <v>0</v>
      </c>
      <c r="AF51" s="9">
        <v>0</v>
      </c>
      <c r="AG51" s="256">
        <f t="shared" si="929"/>
        <v>1</v>
      </c>
      <c r="AH51" s="256">
        <f t="shared" si="930"/>
        <v>1</v>
      </c>
      <c r="AI51" s="258">
        <f t="shared" si="931"/>
        <v>0</v>
      </c>
      <c r="AJ51" s="290">
        <f t="shared" si="932"/>
        <v>0</v>
      </c>
      <c r="AK51" s="7">
        <f t="shared" ref="AK51" si="960">SUM(X51:Z51,AB51,AD51)</f>
        <v>744</v>
      </c>
      <c r="AL51" s="9">
        <v>0</v>
      </c>
      <c r="AM51" s="9">
        <v>21</v>
      </c>
      <c r="AN51" s="257">
        <v>21</v>
      </c>
      <c r="AP51" s="71" t="s">
        <v>48</v>
      </c>
      <c r="AQ51" s="9">
        <v>720</v>
      </c>
      <c r="AR51" s="287">
        <v>0</v>
      </c>
      <c r="AS51" s="9">
        <v>720</v>
      </c>
      <c r="AT51" s="9">
        <v>0</v>
      </c>
      <c r="AU51" s="256">
        <f t="shared" si="933"/>
        <v>0</v>
      </c>
      <c r="AV51" s="9">
        <v>0</v>
      </c>
      <c r="AW51" s="256">
        <f t="shared" si="934"/>
        <v>0</v>
      </c>
      <c r="AX51" s="9">
        <v>0</v>
      </c>
      <c r="AY51" s="256">
        <f t="shared" si="935"/>
        <v>0</v>
      </c>
      <c r="AZ51" s="9">
        <v>0</v>
      </c>
      <c r="BA51" s="256">
        <f t="shared" si="936"/>
        <v>1</v>
      </c>
      <c r="BB51" s="256">
        <f t="shared" si="937"/>
        <v>1</v>
      </c>
      <c r="BC51" s="258">
        <f t="shared" si="938"/>
        <v>0</v>
      </c>
      <c r="BD51" s="290">
        <f t="shared" si="939"/>
        <v>0</v>
      </c>
      <c r="BE51" s="7">
        <f t="shared" ref="BE51" si="961">SUM(AR51:AT51,AV51,AX51)</f>
        <v>720</v>
      </c>
      <c r="BF51" s="9">
        <v>0</v>
      </c>
      <c r="BG51" s="9">
        <v>21</v>
      </c>
      <c r="BH51" s="257">
        <v>21</v>
      </c>
      <c r="BJ51" s="71" t="s">
        <v>48</v>
      </c>
      <c r="BK51" s="9">
        <v>744</v>
      </c>
      <c r="BL51" s="287">
        <v>0</v>
      </c>
      <c r="BM51" s="9">
        <v>744</v>
      </c>
      <c r="BN51" s="9">
        <v>0</v>
      </c>
      <c r="BO51" s="274">
        <f t="shared" si="940"/>
        <v>0</v>
      </c>
      <c r="BP51" s="9">
        <v>0</v>
      </c>
      <c r="BQ51" s="274">
        <f t="shared" si="941"/>
        <v>0</v>
      </c>
      <c r="BR51" s="9">
        <v>0</v>
      </c>
      <c r="BS51" s="274">
        <f t="shared" si="942"/>
        <v>0</v>
      </c>
      <c r="BT51" s="9">
        <v>0</v>
      </c>
      <c r="BU51" s="256">
        <f t="shared" si="943"/>
        <v>1</v>
      </c>
      <c r="BV51" s="256">
        <f t="shared" si="944"/>
        <v>1</v>
      </c>
      <c r="BW51" s="258">
        <f t="shared" si="945"/>
        <v>0</v>
      </c>
      <c r="BX51" s="290">
        <f t="shared" si="946"/>
        <v>0</v>
      </c>
      <c r="BY51" s="7">
        <f t="shared" ref="BY51" si="962">SUM(BL51:BN51,BP51,BR51)</f>
        <v>744</v>
      </c>
      <c r="BZ51" s="9">
        <v>0</v>
      </c>
      <c r="CA51" s="9">
        <v>21</v>
      </c>
      <c r="CB51" s="257">
        <v>21</v>
      </c>
      <c r="CD51" s="71" t="s">
        <v>48</v>
      </c>
      <c r="CE51" s="9">
        <v>720</v>
      </c>
      <c r="CF51" s="287">
        <v>0.3</v>
      </c>
      <c r="CG51" s="9">
        <v>719.7</v>
      </c>
      <c r="CH51" s="9">
        <v>0</v>
      </c>
      <c r="CI51" s="274">
        <f t="shared" si="947"/>
        <v>0</v>
      </c>
      <c r="CJ51" s="9">
        <v>0</v>
      </c>
      <c r="CK51" s="274">
        <f t="shared" si="948"/>
        <v>0</v>
      </c>
      <c r="CL51" s="7">
        <v>0</v>
      </c>
      <c r="CM51" s="274">
        <f t="shared" si="949"/>
        <v>0</v>
      </c>
      <c r="CN51" s="9">
        <v>0</v>
      </c>
      <c r="CO51" s="274">
        <f t="shared" ref="CO51" si="963">(CE51/$CD$4)</f>
        <v>1</v>
      </c>
      <c r="CP51" s="274">
        <f t="shared" ref="CP51" si="964">((CE51-CN51)/$CD$4)</f>
        <v>1</v>
      </c>
      <c r="CQ51" s="275">
        <f t="shared" ref="CQ51" si="965">IF((AND(CF51=0,CH51=0)),0,(CH51+CN51)/(CF51+CH51+CN51))</f>
        <v>0</v>
      </c>
      <c r="CR51" s="290">
        <f t="shared" si="950"/>
        <v>6.6137566137566142E-5</v>
      </c>
      <c r="CS51" s="7">
        <f t="shared" ref="CS51" si="966">SUM(CF51:CH51,CJ51,CL51)</f>
        <v>720</v>
      </c>
      <c r="CT51" s="9">
        <v>1</v>
      </c>
      <c r="CU51" s="9">
        <v>21</v>
      </c>
      <c r="CV51" s="257">
        <v>21</v>
      </c>
      <c r="CX51" s="71" t="s">
        <v>48</v>
      </c>
      <c r="CY51" s="9">
        <v>744</v>
      </c>
      <c r="CZ51" s="287">
        <v>12.9</v>
      </c>
      <c r="DA51" s="9">
        <v>731.1</v>
      </c>
      <c r="DB51" s="9">
        <v>0</v>
      </c>
      <c r="DC51" s="274">
        <f t="shared" ref="DC51" si="967">(DB51/$CX$4)</f>
        <v>0</v>
      </c>
      <c r="DD51" s="9">
        <v>0</v>
      </c>
      <c r="DE51" s="274">
        <f t="shared" ref="DE51" si="968">(DD51/$CX$4)</f>
        <v>0</v>
      </c>
      <c r="DF51" s="7">
        <v>0</v>
      </c>
      <c r="DG51" s="274">
        <f t="shared" ref="DG51" si="969">(DF51/$CX$4)</f>
        <v>0</v>
      </c>
      <c r="DH51" s="9">
        <v>0</v>
      </c>
      <c r="DI51" s="274">
        <f t="shared" ref="DI51" si="970">(CY51/$V$4)</f>
        <v>1</v>
      </c>
      <c r="DJ51" s="274">
        <f t="shared" ref="DJ51" si="971">((CY51-DH51)/$CX$4)</f>
        <v>1</v>
      </c>
      <c r="DK51" s="275">
        <f t="shared" ref="DK51" si="972">IF((AND(CZ51=0,DB51=0)),0,(DB51+DH51)/(CZ51+DB51+DH51))</f>
        <v>0</v>
      </c>
      <c r="DL51" s="290">
        <f t="shared" si="951"/>
        <v>1.1840757808499743E-2</v>
      </c>
      <c r="DM51" s="7">
        <f t="shared" ref="DM51" si="973">SUM(CZ51:DB51,DD51,DF51)</f>
        <v>744</v>
      </c>
      <c r="DN51" s="9">
        <v>185</v>
      </c>
      <c r="DO51" s="9">
        <v>21</v>
      </c>
      <c r="DP51" s="257">
        <v>21</v>
      </c>
      <c r="DR51" s="71" t="s">
        <v>48</v>
      </c>
      <c r="DS51" s="9">
        <v>744</v>
      </c>
      <c r="DT51" s="287">
        <v>55.2</v>
      </c>
      <c r="DU51" s="9">
        <v>688.8</v>
      </c>
      <c r="DV51" s="9">
        <v>0</v>
      </c>
      <c r="DW51" s="7">
        <f t="shared" si="478"/>
        <v>0</v>
      </c>
      <c r="DX51" s="9">
        <v>0</v>
      </c>
      <c r="DY51" s="7">
        <f t="shared" si="479"/>
        <v>0</v>
      </c>
      <c r="DZ51" s="7">
        <v>0</v>
      </c>
      <c r="EA51" s="7">
        <f>(DZ51/$DR$4)*100</f>
        <v>0</v>
      </c>
      <c r="EB51" s="9">
        <v>0</v>
      </c>
      <c r="EC51" s="7">
        <f>(DS51/$V$4)*100</f>
        <v>100</v>
      </c>
      <c r="ED51" s="7">
        <f t="shared" si="541"/>
        <v>100</v>
      </c>
      <c r="EE51" s="38">
        <f t="shared" si="542"/>
        <v>0</v>
      </c>
      <c r="EF51" s="298">
        <f t="shared" ref="EF51" si="974">(EH51/($DR$4*EI51))*100</f>
        <v>5.779569892473118</v>
      </c>
      <c r="EG51" s="7">
        <f t="shared" ref="EG51" si="975">SUM(DT51:DV51,DX51,DZ51)</f>
        <v>744</v>
      </c>
      <c r="EH51" s="9">
        <v>903</v>
      </c>
      <c r="EI51" s="9">
        <v>21</v>
      </c>
      <c r="EJ51" s="257">
        <v>21</v>
      </c>
      <c r="EL51" s="71" t="s">
        <v>48</v>
      </c>
      <c r="EM51" s="9">
        <v>672</v>
      </c>
      <c r="EN51" s="287">
        <v>81</v>
      </c>
      <c r="EO51" s="9">
        <v>591</v>
      </c>
      <c r="EP51" s="9">
        <v>0</v>
      </c>
      <c r="EQ51" s="7">
        <f t="shared" si="482"/>
        <v>0</v>
      </c>
      <c r="ER51" s="9">
        <v>0</v>
      </c>
      <c r="ES51" s="7">
        <f t="shared" si="483"/>
        <v>0</v>
      </c>
      <c r="ET51" s="7">
        <v>0</v>
      </c>
      <c r="EU51" s="7">
        <f>(ET51/$EL$4)*100</f>
        <v>0</v>
      </c>
      <c r="EV51" s="9">
        <v>0</v>
      </c>
      <c r="EW51" s="7">
        <f>(EM51/$V$4)*100</f>
        <v>90.322580645161281</v>
      </c>
      <c r="EX51" s="7">
        <f t="shared" si="543"/>
        <v>100</v>
      </c>
      <c r="EY51" s="38">
        <f t="shared" si="544"/>
        <v>0</v>
      </c>
      <c r="EZ51" s="298">
        <f t="shared" ref="EZ51" si="976">(FB51/($EL$4*FC51))*100</f>
        <v>10.607993197278912</v>
      </c>
      <c r="FA51" s="7">
        <f t="shared" ref="FA51" si="977">SUM(EN51:EP51,ER51,ET51)</f>
        <v>672</v>
      </c>
      <c r="FB51" s="167">
        <v>1497</v>
      </c>
      <c r="FC51" s="9">
        <v>21</v>
      </c>
      <c r="FD51" s="257">
        <v>21</v>
      </c>
      <c r="FF51" s="71" t="s">
        <v>48</v>
      </c>
      <c r="FG51" s="9">
        <v>744</v>
      </c>
      <c r="FH51" s="287">
        <v>156.4</v>
      </c>
      <c r="FI51" s="9">
        <v>587.6</v>
      </c>
      <c r="FJ51" s="9">
        <v>0</v>
      </c>
      <c r="FK51" s="7">
        <f t="shared" si="499"/>
        <v>0</v>
      </c>
      <c r="FL51" s="9">
        <v>0</v>
      </c>
      <c r="FM51" s="7">
        <f t="shared" si="500"/>
        <v>0</v>
      </c>
      <c r="FN51" s="7">
        <v>0</v>
      </c>
      <c r="FO51" s="7">
        <f t="shared" ref="FO51" si="978">(FN51/$FF$4)*100</f>
        <v>0</v>
      </c>
      <c r="FP51" s="9">
        <v>0</v>
      </c>
      <c r="FQ51" s="7">
        <f>(FG51/$V$4)*100</f>
        <v>100</v>
      </c>
      <c r="FR51" s="7">
        <f t="shared" si="547"/>
        <v>100</v>
      </c>
      <c r="FS51" s="38">
        <f t="shared" si="548"/>
        <v>0</v>
      </c>
      <c r="FT51" s="298">
        <f t="shared" ref="FT51" si="979">(FV51/($FF$4*FW51))*100</f>
        <v>18.625192012288785</v>
      </c>
      <c r="FU51" s="7">
        <f t="shared" ref="FU51" si="980">SUM(FH51:FJ51,FL51,FN51)</f>
        <v>744</v>
      </c>
      <c r="FV51" s="167">
        <v>2910</v>
      </c>
      <c r="FW51" s="9">
        <v>21</v>
      </c>
      <c r="FX51" s="257">
        <v>21</v>
      </c>
      <c r="FZ51" s="71" t="s">
        <v>48</v>
      </c>
      <c r="GA51" s="9">
        <v>720</v>
      </c>
      <c r="GB51" s="287">
        <v>159.30000000000001</v>
      </c>
      <c r="GC51" s="9">
        <v>560.70000000000005</v>
      </c>
      <c r="GD51" s="9">
        <v>0</v>
      </c>
      <c r="GE51" s="7">
        <f>(GD51/$FZ$4)</f>
        <v>0</v>
      </c>
      <c r="GF51" s="9">
        <v>0</v>
      </c>
      <c r="GG51" s="9">
        <f t="shared" si="489"/>
        <v>0</v>
      </c>
      <c r="GH51" s="9">
        <v>0</v>
      </c>
      <c r="GI51" s="7">
        <f t="shared" ref="GI51" si="981">(GH51/$FZ$4)*100</f>
        <v>0</v>
      </c>
      <c r="GJ51" s="9">
        <v>0</v>
      </c>
      <c r="GK51" s="7">
        <f>(GA51/$V$4)*100</f>
        <v>96.774193548387103</v>
      </c>
      <c r="GL51" s="9">
        <f t="shared" si="952"/>
        <v>100</v>
      </c>
      <c r="GM51" s="7">
        <f t="shared" si="953"/>
        <v>0</v>
      </c>
      <c r="GN51" s="298">
        <f t="shared" ref="GN51" si="982">(GP51/($FZ$4*GQ51))*100</f>
        <v>32.282499999999999</v>
      </c>
      <c r="GO51" s="7">
        <f t="shared" ref="GO51" si="983">SUM(GB51:GD51,GF51,GH51)</f>
        <v>720</v>
      </c>
      <c r="GP51" s="166">
        <v>4881.1139999999996</v>
      </c>
      <c r="GQ51" s="9">
        <v>21</v>
      </c>
      <c r="GR51" s="257">
        <v>21</v>
      </c>
      <c r="GT51" s="71" t="s">
        <v>48</v>
      </c>
      <c r="GU51" s="9">
        <v>744</v>
      </c>
      <c r="GV51" s="287">
        <v>51.8</v>
      </c>
      <c r="GW51" s="9">
        <v>692.2</v>
      </c>
      <c r="GX51" s="9">
        <v>0</v>
      </c>
      <c r="GY51" s="9">
        <f t="shared" si="660"/>
        <v>0</v>
      </c>
      <c r="GZ51" s="9">
        <v>0</v>
      </c>
      <c r="HA51" s="9">
        <f t="shared" si="661"/>
        <v>0</v>
      </c>
      <c r="HB51" s="9">
        <v>0</v>
      </c>
      <c r="HC51" s="7">
        <f t="shared" ref="HC51" si="984">(HB51/$GT$4)*100</f>
        <v>0</v>
      </c>
      <c r="HD51" s="9">
        <v>0</v>
      </c>
      <c r="HE51" s="7">
        <f>(GU51/$GT$4)*100</f>
        <v>100</v>
      </c>
      <c r="HF51" s="9">
        <f t="shared" si="461"/>
        <v>100</v>
      </c>
      <c r="HG51" s="9">
        <f t="shared" si="462"/>
        <v>0</v>
      </c>
      <c r="HH51" s="298">
        <f t="shared" si="954"/>
        <v>5.9523809523809517</v>
      </c>
      <c r="HI51" s="7">
        <f t="shared" ref="HI51" si="985">SUM(GV51:GX51,GZ51,HB51)</f>
        <v>744</v>
      </c>
      <c r="HJ51" s="9">
        <v>930</v>
      </c>
      <c r="HK51" s="9">
        <v>21</v>
      </c>
      <c r="HL51" s="257">
        <v>21</v>
      </c>
      <c r="HN51" s="71" t="s">
        <v>48</v>
      </c>
      <c r="HO51" s="9">
        <v>720</v>
      </c>
      <c r="HP51" s="287">
        <v>117.4</v>
      </c>
      <c r="HQ51" s="9">
        <v>602.6</v>
      </c>
      <c r="HR51" s="9">
        <v>0</v>
      </c>
      <c r="HS51" s="7">
        <f t="shared" ref="HS51" si="986">(HR51/$HN$4)*100</f>
        <v>0</v>
      </c>
      <c r="HT51" s="9">
        <v>0</v>
      </c>
      <c r="HU51" s="7">
        <f t="shared" ref="HU51" si="987">(HT51/$HN$4)*100</f>
        <v>0</v>
      </c>
      <c r="HV51" s="9">
        <v>0</v>
      </c>
      <c r="HW51" s="7">
        <f t="shared" ref="HW51" si="988">(HV51/$HN$4)*100</f>
        <v>0</v>
      </c>
      <c r="HX51" s="9">
        <v>0</v>
      </c>
      <c r="HY51" s="7">
        <f>(HO51/$HN$4)*100</f>
        <v>100</v>
      </c>
      <c r="HZ51" s="41">
        <f>((HO51-HX51)/$HN$4)*100</f>
        <v>100</v>
      </c>
      <c r="IA51" s="7">
        <f t="shared" si="955"/>
        <v>0</v>
      </c>
      <c r="IB51" s="298">
        <f>(ID51/($HN$4*IE51))*100</f>
        <v>13.597883597883598</v>
      </c>
      <c r="IC51" s="7">
        <f t="shared" ref="IC51" si="989">SUM(HP51:HR51,HT51,HV51)</f>
        <v>720</v>
      </c>
      <c r="ID51" s="88">
        <v>2056</v>
      </c>
      <c r="IE51" s="9">
        <v>21</v>
      </c>
      <c r="IF51" s="257">
        <v>21</v>
      </c>
      <c r="IG51" s="29">
        <v>21</v>
      </c>
    </row>
    <row r="52" spans="1:241" ht="13.8" hidden="1" x14ac:dyDescent="0.3">
      <c r="B52" s="174" t="s">
        <v>39</v>
      </c>
      <c r="C52" s="45">
        <f>SUM(C50:C51)</f>
        <v>1488</v>
      </c>
      <c r="D52" s="296">
        <f t="shared" ref="D52:L52" si="990">SUM(D50:D51)</f>
        <v>56</v>
      </c>
      <c r="E52" s="45">
        <f t="shared" si="990"/>
        <v>1432</v>
      </c>
      <c r="F52" s="45">
        <f t="shared" si="990"/>
        <v>0</v>
      </c>
      <c r="G52" s="266">
        <f>(G50*T50+G51*T51)/T52</f>
        <v>0</v>
      </c>
      <c r="H52" s="45">
        <f t="shared" si="990"/>
        <v>0</v>
      </c>
      <c r="I52" s="266">
        <f>(I50*T50+I51*T51)/T52</f>
        <v>0</v>
      </c>
      <c r="J52" s="46">
        <f>SUM(J50:J51)</f>
        <v>0</v>
      </c>
      <c r="K52" s="268">
        <f>(K50*T50+K51*T51)/T52</f>
        <v>0</v>
      </c>
      <c r="L52" s="45">
        <f t="shared" si="990"/>
        <v>0</v>
      </c>
      <c r="M52" s="266">
        <f>(M50*T50+M51*T51)/T52</f>
        <v>1</v>
      </c>
      <c r="N52" s="270">
        <f>(N50*T50+N51*T51)/T52</f>
        <v>1</v>
      </c>
      <c r="O52" s="270">
        <f>(O50*T50+O51*T51)/T52</f>
        <v>0</v>
      </c>
      <c r="P52" s="291">
        <f>(P50*T50+P51*T51)/T52</f>
        <v>3.3241542092840283E-2</v>
      </c>
      <c r="Q52" s="50">
        <f>SUM(Q50:Q51)</f>
        <v>1488</v>
      </c>
      <c r="R52" s="47">
        <f>SUM(R50:R51)</f>
        <v>1014</v>
      </c>
      <c r="S52" s="45">
        <f>SUM(S50:S51)</f>
        <v>42</v>
      </c>
      <c r="T52" s="259">
        <f>SUM(T50:T51)</f>
        <v>41</v>
      </c>
      <c r="V52" s="74" t="s">
        <v>39</v>
      </c>
      <c r="W52" s="49">
        <f>SUM(W50:W51)</f>
        <v>1488</v>
      </c>
      <c r="X52" s="297">
        <f t="shared" ref="X52:Z52" si="991">SUM(X50:X51)</f>
        <v>181.7</v>
      </c>
      <c r="Y52" s="49">
        <f>SUM(Y50:Y51)</f>
        <v>1306.3</v>
      </c>
      <c r="Z52" s="49">
        <f t="shared" si="991"/>
        <v>0</v>
      </c>
      <c r="AA52" s="268">
        <f>(AA50*AN50+AA51*AN51)/AN52</f>
        <v>0</v>
      </c>
      <c r="AB52" s="49">
        <f t="shared" ref="AB52:AF52" si="992">SUM(AB50:AB51)</f>
        <v>0</v>
      </c>
      <c r="AC52" s="268">
        <f>(AC50*AN50+AC51*AN51)/AN52</f>
        <v>0</v>
      </c>
      <c r="AD52" s="50">
        <f>SUM(AD50:AD51)</f>
        <v>0</v>
      </c>
      <c r="AE52" s="268">
        <f>(AE50*AN50+AE51*AN51)/AN52</f>
        <v>0</v>
      </c>
      <c r="AF52" s="49">
        <f t="shared" si="992"/>
        <v>0</v>
      </c>
      <c r="AG52" s="266">
        <f>(AG50*AN50+AG51*AN51)/AN52</f>
        <v>1</v>
      </c>
      <c r="AH52" s="270">
        <f>(AH50*AN50+AH51*AN51)/AN52</f>
        <v>1</v>
      </c>
      <c r="AI52" s="270">
        <f>(AI50*AN50+AI51*AN51)/AN52</f>
        <v>0</v>
      </c>
      <c r="AJ52" s="291">
        <f>(AJ50*AN50+AJ51*AN51)/AN52</f>
        <v>0.11221479150275374</v>
      </c>
      <c r="AK52" s="50">
        <f>SUM(AK50:AK51)</f>
        <v>1488</v>
      </c>
      <c r="AL52" s="53">
        <f>SUM(AL50:AL51)</f>
        <v>3423</v>
      </c>
      <c r="AM52" s="49">
        <f>SUM(AM50:AM51)</f>
        <v>42</v>
      </c>
      <c r="AN52" s="259">
        <f>SUM(AN50:AN51)</f>
        <v>41</v>
      </c>
      <c r="AP52" s="74" t="s">
        <v>39</v>
      </c>
      <c r="AQ52" s="49">
        <f>SUM(AQ50:AQ51)</f>
        <v>1440</v>
      </c>
      <c r="AR52" s="297">
        <f t="shared" ref="AR52:AT52" si="993">SUM(AR50:AR51)</f>
        <v>168</v>
      </c>
      <c r="AS52" s="49">
        <f>SUM(AS50:AS51)</f>
        <v>1272</v>
      </c>
      <c r="AT52" s="49">
        <f t="shared" si="993"/>
        <v>0</v>
      </c>
      <c r="AU52" s="266">
        <f>(AU50*BH50+AU51*BH51)/BH52</f>
        <v>0</v>
      </c>
      <c r="AV52" s="49">
        <f t="shared" ref="AV52:AZ52" si="994">SUM(AV50:AV51)</f>
        <v>0</v>
      </c>
      <c r="AW52" s="266">
        <f>(AW50*BH50+AW51*BH51)/BH52</f>
        <v>0</v>
      </c>
      <c r="AX52" s="50">
        <f>SUM(AX50:AX51)</f>
        <v>0</v>
      </c>
      <c r="AY52" s="266">
        <f>(AY50*BH50+AY51*BH51)/BH52</f>
        <v>0</v>
      </c>
      <c r="AZ52" s="49">
        <f t="shared" si="994"/>
        <v>0</v>
      </c>
      <c r="BA52" s="266">
        <f>(BA50*BH50+BA51*BH51)/BH52</f>
        <v>1</v>
      </c>
      <c r="BB52" s="270">
        <f>(BB50*BH50+BB51*BH51)/BH52</f>
        <v>1</v>
      </c>
      <c r="BC52" s="270">
        <f>(BC50*BH50+BC51*BH51)/BH52</f>
        <v>0</v>
      </c>
      <c r="BD52" s="291">
        <f>(BD50*BH50+BD51*BH51)/BH52</f>
        <v>0.10806233062330622</v>
      </c>
      <c r="BE52" s="50">
        <f>SUM(BE50:BE51)</f>
        <v>1440</v>
      </c>
      <c r="BF52" s="53">
        <f>SUM(BF50:BF51)</f>
        <v>3190</v>
      </c>
      <c r="BG52" s="49">
        <f>SUM(BG50:BG51)</f>
        <v>42</v>
      </c>
      <c r="BH52" s="259">
        <f>SUM(BH50:BH51)</f>
        <v>41</v>
      </c>
      <c r="BJ52" s="74" t="s">
        <v>39</v>
      </c>
      <c r="BK52" s="49">
        <f>SUM(BK50:BK51)</f>
        <v>1488</v>
      </c>
      <c r="BL52" s="297">
        <f t="shared" ref="BL52:BN52" si="995">SUM(BL50:BL51)</f>
        <v>143.6</v>
      </c>
      <c r="BM52" s="49">
        <f>SUM(BM50:BM51)</f>
        <v>1344.4</v>
      </c>
      <c r="BN52" s="49">
        <f t="shared" si="995"/>
        <v>0</v>
      </c>
      <c r="BO52" s="267">
        <f>(BO50*CB50+BO51*CB51)/CB52</f>
        <v>0</v>
      </c>
      <c r="BP52" s="49">
        <f t="shared" ref="BP52:BT52" si="996">SUM(BP50:BP51)</f>
        <v>0</v>
      </c>
      <c r="BQ52" s="267">
        <f>(BQ50*CB50+BQ51*CB51)/CB52</f>
        <v>0</v>
      </c>
      <c r="BR52" s="50">
        <f>SUM(BR50:BR51)</f>
        <v>0</v>
      </c>
      <c r="BS52" s="266">
        <f>(BS50*CB50+BS51*CB51)/CB52</f>
        <v>0</v>
      </c>
      <c r="BT52" s="49">
        <f t="shared" si="996"/>
        <v>0</v>
      </c>
      <c r="BU52" s="266">
        <f>(BU50*CB50+BU51*CB51)/CB52</f>
        <v>1</v>
      </c>
      <c r="BV52" s="270">
        <f>(BV50*CB50+BV51*CB51)/CB52</f>
        <v>1</v>
      </c>
      <c r="BW52" s="270">
        <f>(BW50*CB50+BW51*CB51)/CB52</f>
        <v>0</v>
      </c>
      <c r="BX52" s="291">
        <f>(BX50*CB50+BX51*CB51)/CB52</f>
        <v>8.9955415683189099E-2</v>
      </c>
      <c r="BY52" s="50">
        <f>SUM(BY50:BY51)</f>
        <v>1488</v>
      </c>
      <c r="BZ52" s="53">
        <f>SUM(BZ50:BZ51)</f>
        <v>2744</v>
      </c>
      <c r="CA52" s="49">
        <f>SUM(CA50:CA51)</f>
        <v>42</v>
      </c>
      <c r="CB52" s="259">
        <f>SUM(CB50:CB51)</f>
        <v>41</v>
      </c>
      <c r="CD52" s="74" t="s">
        <v>39</v>
      </c>
      <c r="CE52" s="49">
        <f>SUM(CE50:CE51)</f>
        <v>1440</v>
      </c>
      <c r="CF52" s="297">
        <f t="shared" ref="CF52:CH52" si="997">SUM(CF50:CF51)</f>
        <v>35.599999999999994</v>
      </c>
      <c r="CG52" s="49">
        <f>SUM(CG50:CG51)</f>
        <v>1404.4</v>
      </c>
      <c r="CH52" s="49">
        <f t="shared" si="997"/>
        <v>0</v>
      </c>
      <c r="CI52" s="266">
        <f>(CI50*CV50+CI51*CV51)/CV52</f>
        <v>0</v>
      </c>
      <c r="CJ52" s="49">
        <f t="shared" ref="CJ52:CN52" si="998">SUM(CJ50:CJ51)</f>
        <v>0</v>
      </c>
      <c r="CK52" s="267">
        <f>(CK50*CV50+CK51*CV51)/CV52</f>
        <v>0</v>
      </c>
      <c r="CL52" s="50">
        <f>SUM(CL50:CL51)</f>
        <v>0</v>
      </c>
      <c r="CM52" s="266">
        <f>(CM50*CV50+CM51*CV51)/CV52</f>
        <v>0</v>
      </c>
      <c r="CN52" s="49">
        <f t="shared" si="998"/>
        <v>0</v>
      </c>
      <c r="CO52" s="266">
        <f>(CO50*CV50+CO51*CV51)/CV52</f>
        <v>1</v>
      </c>
      <c r="CP52" s="270">
        <f>(CP50*CV50+CP51*CV51)/CV52</f>
        <v>1</v>
      </c>
      <c r="CQ52" s="270">
        <f>(CQ50*CV50+CQ51*CV51)/CV52</f>
        <v>0</v>
      </c>
      <c r="CR52" s="291">
        <f>(CR50*CV50+CR51*CV51)/CV52</f>
        <v>2.2662601626016261E-2</v>
      </c>
      <c r="CS52" s="50">
        <f>SUM(CS50:CS51)</f>
        <v>1440</v>
      </c>
      <c r="CT52" s="49">
        <f>SUM(CT50:CT51)</f>
        <v>669</v>
      </c>
      <c r="CU52" s="49">
        <f>SUM(CU50:CU51)</f>
        <v>42</v>
      </c>
      <c r="CV52" s="259">
        <f>SUM(CV50:CV51)</f>
        <v>41</v>
      </c>
      <c r="CX52" s="74" t="s">
        <v>39</v>
      </c>
      <c r="CY52" s="49">
        <f>SUM(CY50:CY51)</f>
        <v>1488</v>
      </c>
      <c r="CZ52" s="297">
        <f t="shared" ref="CZ52:DB52" si="999">SUM(CZ50:CZ51)</f>
        <v>68.8</v>
      </c>
      <c r="DA52" s="49">
        <f>SUM(DA50:DA51)</f>
        <v>1419.2</v>
      </c>
      <c r="DB52" s="49">
        <f t="shared" si="999"/>
        <v>0</v>
      </c>
      <c r="DC52" s="266">
        <f>(DC50*DP50+DC51*DP51)/DP52</f>
        <v>0</v>
      </c>
      <c r="DD52" s="49">
        <f t="shared" ref="DD52:DH52" si="1000">SUM(DD50:DD51)</f>
        <v>0</v>
      </c>
      <c r="DE52" s="267">
        <f>(DE50*DP50+DE51*DP51)/DP52</f>
        <v>0</v>
      </c>
      <c r="DF52" s="50">
        <f>SUM(DF50:DF51)</f>
        <v>0</v>
      </c>
      <c r="DG52" s="265">
        <f>(DG50*DP50+DG51*DP51)/DP52</f>
        <v>0</v>
      </c>
      <c r="DH52" s="49">
        <f t="shared" si="1000"/>
        <v>0</v>
      </c>
      <c r="DI52" s="266">
        <f>(DI50*DP50+DI51*DP51)/DP52</f>
        <v>1</v>
      </c>
      <c r="DJ52" s="270">
        <f>(DJ50*DP50+DJ51*DP51)/DP52</f>
        <v>1</v>
      </c>
      <c r="DK52" s="270">
        <f>(DK50*DP50+DK51*DP51)/DP52</f>
        <v>0</v>
      </c>
      <c r="DL52" s="291">
        <f>(DL50*DP50+DL51*DP51)/DP52</f>
        <v>4.0945449777078417E-2</v>
      </c>
      <c r="DM52" s="50">
        <f>SUM(DM50:DM51)</f>
        <v>1488</v>
      </c>
      <c r="DN52" s="53">
        <f>SUM(DN50:DN51)</f>
        <v>1249</v>
      </c>
      <c r="DO52" s="49">
        <f>SUM(DO50:DO51)</f>
        <v>42</v>
      </c>
      <c r="DP52" s="259">
        <f>SUM(DP50:DP51)</f>
        <v>41</v>
      </c>
      <c r="DR52" s="74" t="s">
        <v>39</v>
      </c>
      <c r="DS52" s="49">
        <f>SUM(DS50:DS51)</f>
        <v>1488</v>
      </c>
      <c r="DT52" s="297">
        <f t="shared" ref="DT52:DV52" si="1001">SUM(DT50:DT51)</f>
        <v>174.2</v>
      </c>
      <c r="DU52" s="49">
        <f>SUM(DU50:DU51)</f>
        <v>1313.8</v>
      </c>
      <c r="DV52" s="49">
        <f t="shared" si="1001"/>
        <v>0</v>
      </c>
      <c r="DW52" s="50">
        <f>(DW50*EI50+DW51*EI51)/EI52</f>
        <v>0</v>
      </c>
      <c r="DX52" s="49">
        <f t="shared" ref="DX52:EB52" si="1002">SUM(DX50:DX51)</f>
        <v>0</v>
      </c>
      <c r="DY52" s="50">
        <f>(DY50*EI50+DY51*EI51)/EI52</f>
        <v>0</v>
      </c>
      <c r="DZ52" s="50">
        <f>SUM(DZ50:DZ51)</f>
        <v>0</v>
      </c>
      <c r="EA52" s="50">
        <f>(EA50*EI50+EA51*EI51)/EI52</f>
        <v>0</v>
      </c>
      <c r="EB52" s="49">
        <f t="shared" si="1002"/>
        <v>0</v>
      </c>
      <c r="EC52" s="46">
        <f>(EC50*EI50+EC51*EI51)/EI52</f>
        <v>100</v>
      </c>
      <c r="ED52" s="50">
        <f>(ED50*EI50+ED51*EI51)/EI52</f>
        <v>100</v>
      </c>
      <c r="EE52" s="50">
        <f>(EE50*EI50+EE51*EI51)/EI52</f>
        <v>0</v>
      </c>
      <c r="EF52" s="305">
        <f>(EF50*EI50+EF51*EI51)/EI52</f>
        <v>10.455069124423963</v>
      </c>
      <c r="EG52" s="50">
        <f>SUM(EG50:EG51)</f>
        <v>1488</v>
      </c>
      <c r="EH52" s="53">
        <f>SUM(EH50:EH51)</f>
        <v>3267</v>
      </c>
      <c r="EI52" s="49">
        <f>SUM(EI50:EI51)</f>
        <v>42</v>
      </c>
      <c r="EJ52" s="259">
        <f>SUM(EJ50:EJ51)</f>
        <v>41</v>
      </c>
      <c r="EL52" s="174" t="s">
        <v>39</v>
      </c>
      <c r="EM52" s="49">
        <f>SUM(EM50:EM51)</f>
        <v>1344</v>
      </c>
      <c r="EN52" s="297">
        <f t="shared" ref="EN52:EP52" si="1003">SUM(EN50:EN51)</f>
        <v>174</v>
      </c>
      <c r="EO52" s="49">
        <f>SUM(EO50:EO51)</f>
        <v>1170</v>
      </c>
      <c r="EP52" s="49">
        <f t="shared" si="1003"/>
        <v>0</v>
      </c>
      <c r="EQ52" s="50">
        <f>(EQ50*FC50+EQ51*FC51)/FC52</f>
        <v>0</v>
      </c>
      <c r="ER52" s="49">
        <f t="shared" ref="ER52:EV52" si="1004">SUM(ER50:ER51)</f>
        <v>0</v>
      </c>
      <c r="ES52" s="50">
        <f>(ES50*FC50+ES51*FC51)/FC52</f>
        <v>0</v>
      </c>
      <c r="ET52" s="50">
        <f>SUM(ET50:ET51)</f>
        <v>0</v>
      </c>
      <c r="EU52" s="50">
        <f>(EU50*FC50+EU51*FC51)/FC52</f>
        <v>0</v>
      </c>
      <c r="EV52" s="49">
        <f t="shared" si="1004"/>
        <v>0</v>
      </c>
      <c r="EW52" s="46">
        <f>(EW50*FC50+EW51*FC51)/FC52</f>
        <v>90.322580645161281</v>
      </c>
      <c r="EX52" s="50">
        <f>(EX50*FC50+EX51*FC51)/FC52</f>
        <v>100</v>
      </c>
      <c r="EY52" s="50">
        <f>(EY50*FC50+EY51*FC51)/FC52</f>
        <v>0</v>
      </c>
      <c r="EZ52" s="305">
        <f>(EZ50*FC50+EZ51*FC51)/FC52</f>
        <v>11.376842403628117</v>
      </c>
      <c r="FA52" s="50">
        <f>SUM(FA50:FA51)</f>
        <v>1344</v>
      </c>
      <c r="FB52" s="53">
        <f>SUM(FB50:FB51)</f>
        <v>3211</v>
      </c>
      <c r="FC52" s="49">
        <f>SUM(FC50:FC51)</f>
        <v>42</v>
      </c>
      <c r="FD52" s="259">
        <f>SUM(FD50:FD51)</f>
        <v>41</v>
      </c>
      <c r="FF52" s="74" t="s">
        <v>39</v>
      </c>
      <c r="FG52" s="49">
        <f>SUM(FG50:FG51)</f>
        <v>1488</v>
      </c>
      <c r="FH52" s="297">
        <f t="shared" ref="FH52:FJ52" si="1005">SUM(FH50:FH51)</f>
        <v>346.9</v>
      </c>
      <c r="FI52" s="49">
        <f>SUM(FI50:FI51)</f>
        <v>1141.0999999999999</v>
      </c>
      <c r="FJ52" s="49">
        <f t="shared" si="1005"/>
        <v>0</v>
      </c>
      <c r="FK52" s="50">
        <f>(FK50*FW50+FK51*FW51)/FW52</f>
        <v>0</v>
      </c>
      <c r="FL52" s="49">
        <f t="shared" ref="FL52:FP52" si="1006">SUM(FL50:FL51)</f>
        <v>0</v>
      </c>
      <c r="FM52" s="50">
        <f>(FM50*FW50+FM51*FW51)/FW52</f>
        <v>0</v>
      </c>
      <c r="FN52" s="50">
        <f>SUM(FN50:FN51)</f>
        <v>0</v>
      </c>
      <c r="FO52" s="50">
        <f>(FO50*FW50+FO51*FW51)/FW52</f>
        <v>0</v>
      </c>
      <c r="FP52" s="49">
        <f t="shared" si="1006"/>
        <v>0</v>
      </c>
      <c r="FQ52" s="46">
        <f>(FQ50*FW50+FQ51*FW51)/FW52</f>
        <v>100</v>
      </c>
      <c r="FR52" s="50">
        <f>(FR50*FW50+FR51*FW51)/FW52</f>
        <v>100</v>
      </c>
      <c r="FS52" s="50">
        <f>(FS50*FW50+FS51*FW51)/FW52</f>
        <v>0</v>
      </c>
      <c r="FT52" s="305">
        <f>(FT50*FW50+FT51*FW51)/FW52</f>
        <v>20.599718381976448</v>
      </c>
      <c r="FU52" s="50">
        <f>SUM(FU50:FU51)</f>
        <v>1488</v>
      </c>
      <c r="FV52" s="169">
        <f>SUM(FV50:FV51)</f>
        <v>6437</v>
      </c>
      <c r="FW52" s="49">
        <f>SUM(FW50:FW51)</f>
        <v>42</v>
      </c>
      <c r="FX52" s="259">
        <f>SUM(FX50:FX51)</f>
        <v>41</v>
      </c>
      <c r="FZ52" s="174" t="s">
        <v>39</v>
      </c>
      <c r="GA52" s="49">
        <f>SUM(GA50:GA51)</f>
        <v>1440</v>
      </c>
      <c r="GB52" s="297">
        <f t="shared" ref="GB52:GD52" si="1007">SUM(GB50:GB51)</f>
        <v>427.1</v>
      </c>
      <c r="GC52" s="49">
        <f>SUM(GC50:GC51)</f>
        <v>1012.9000000000001</v>
      </c>
      <c r="GD52" s="49">
        <f t="shared" si="1007"/>
        <v>0</v>
      </c>
      <c r="GE52" s="161">
        <f>(GE50*GQ50+GE51*GQ51)/GQ52</f>
        <v>0</v>
      </c>
      <c r="GF52" s="49">
        <f t="shared" ref="GF52:GJ52" si="1008">SUM(GF50:GF51)</f>
        <v>0</v>
      </c>
      <c r="GG52" s="50">
        <f>(GG50*GQ50+GG51*GQ51)/GQ52</f>
        <v>0</v>
      </c>
      <c r="GH52" s="50">
        <f>SUM(GH50:GH51)</f>
        <v>0</v>
      </c>
      <c r="GI52" s="46">
        <f>(GI50*GQ50+GI51*GQ51)/GQ52</f>
        <v>0</v>
      </c>
      <c r="GJ52" s="49">
        <f t="shared" si="1008"/>
        <v>0</v>
      </c>
      <c r="GK52" s="46">
        <f>(GK50*GQ50+GK51*GQ51)/GQ52</f>
        <v>96.774193548387103</v>
      </c>
      <c r="GL52" s="50">
        <f>(GL50*GQ50+GL51*GQ51)/GQ52</f>
        <v>100</v>
      </c>
      <c r="GM52" s="50">
        <f>(GM50*GQ50+GM51*GQ51)/GQ52</f>
        <v>0</v>
      </c>
      <c r="GN52" s="305">
        <f>(GN50*GQ50+GN51*GQ51)/GQ52</f>
        <v>32.298657407407404</v>
      </c>
      <c r="GO52" s="50">
        <f>SUM(GO50:GO51)</f>
        <v>1440</v>
      </c>
      <c r="GP52" s="168">
        <f>SUM(GP50:GP51)</f>
        <v>9767.1139999999996</v>
      </c>
      <c r="GQ52" s="49">
        <f>SUM(GQ50:GQ51)</f>
        <v>42</v>
      </c>
      <c r="GR52" s="259">
        <f>SUM(GR50:GR51)</f>
        <v>41</v>
      </c>
      <c r="GT52" s="74" t="s">
        <v>39</v>
      </c>
      <c r="GU52" s="49">
        <f>SUM(GU50:GU51)</f>
        <v>1488</v>
      </c>
      <c r="GV52" s="297">
        <f t="shared" ref="GV52:GX52" si="1009">SUM(GV50:GV51)</f>
        <v>176.89999999999998</v>
      </c>
      <c r="GW52" s="49">
        <f>SUM(GW50:GW51)</f>
        <v>1311.1</v>
      </c>
      <c r="GX52" s="49">
        <f t="shared" si="1009"/>
        <v>0</v>
      </c>
      <c r="GY52" s="50">
        <f>(GY50*HK50+GY51*HK51)/HK52</f>
        <v>0</v>
      </c>
      <c r="GZ52" s="49">
        <f t="shared" ref="GZ52:HD52" si="1010">SUM(GZ50:GZ51)</f>
        <v>0</v>
      </c>
      <c r="HA52" s="50">
        <f>(HA50*HK50+HA51*HK51)/HK52</f>
        <v>0</v>
      </c>
      <c r="HB52" s="50">
        <f>SUM(HB50:HB51)</f>
        <v>0</v>
      </c>
      <c r="HC52" s="46">
        <f>(HC50*HK50+HC51*HK51)/HK52</f>
        <v>0</v>
      </c>
      <c r="HD52" s="49">
        <f t="shared" si="1010"/>
        <v>0</v>
      </c>
      <c r="HE52" s="46">
        <f>(HE50*HK50+HE51*HK51)/HK52</f>
        <v>100</v>
      </c>
      <c r="HF52" s="50">
        <f>(HF50*HK50+HF51*HK51)/HK52</f>
        <v>100</v>
      </c>
      <c r="HG52" s="50">
        <f>(HG50*HK50+HG51*HK51)/HK52</f>
        <v>0</v>
      </c>
      <c r="HH52" s="305">
        <f>(HH50*HK50+HH51*HK51)/HK52</f>
        <v>10.151049667178698</v>
      </c>
      <c r="HI52" s="50">
        <f>SUM(HI50:HI51)</f>
        <v>1488</v>
      </c>
      <c r="HJ52" s="53">
        <f>SUM(HJ50:HJ51)</f>
        <v>3172</v>
      </c>
      <c r="HK52" s="49">
        <f>SUM(HK50:HK51)</f>
        <v>42</v>
      </c>
      <c r="HL52" s="259">
        <f>SUM(HL50:HL51)</f>
        <v>41</v>
      </c>
      <c r="HN52" s="74" t="s">
        <v>39</v>
      </c>
      <c r="HO52" s="119">
        <f>SUM(HO50:HO51)</f>
        <v>1440</v>
      </c>
      <c r="HP52" s="313">
        <f t="shared" ref="HP52" si="1011">SUM(HP50:HP51)</f>
        <v>300</v>
      </c>
      <c r="HQ52" s="119">
        <f>SUM(HQ50:HQ51)</f>
        <v>1140</v>
      </c>
      <c r="HR52" s="119">
        <f t="shared" ref="HR52" si="1012">SUM(HR50:HR51)</f>
        <v>0</v>
      </c>
      <c r="HS52" s="46">
        <f>(HS50*IE50+HS51*IE51)/IE52</f>
        <v>0</v>
      </c>
      <c r="HT52" s="49">
        <f>SUM(HT50:HT51)</f>
        <v>0</v>
      </c>
      <c r="HU52" s="46">
        <f>(HU50*IE50+HU51*IE51)/IE52</f>
        <v>0</v>
      </c>
      <c r="HV52" s="49">
        <f>SUM(HV50:HV51)</f>
        <v>0</v>
      </c>
      <c r="HW52" s="46">
        <f>(HW50*IE50+HW51*IE51)/IE52</f>
        <v>0</v>
      </c>
      <c r="HX52" s="49">
        <f>SUM(HX50:HX51)</f>
        <v>0</v>
      </c>
      <c r="HY52" s="50">
        <f>(HY50*IE50+HY51*IE51)/IE52</f>
        <v>100</v>
      </c>
      <c r="HZ52" s="54">
        <f>(HZ50*IE50+HZ51*IE51)/IE52</f>
        <v>100</v>
      </c>
      <c r="IA52" s="54">
        <f>(IA50*IE50+IA51*IE51)/IE52</f>
        <v>0</v>
      </c>
      <c r="IB52" s="308">
        <f>(IB50*IE50+IB51*IE51)/IE52</f>
        <v>17.61904761904762</v>
      </c>
      <c r="IC52" s="50">
        <f>SUM(IC50:IC51)</f>
        <v>1440</v>
      </c>
      <c r="ID52" s="89">
        <f>SUM(ID50:ID51)</f>
        <v>5328</v>
      </c>
      <c r="IE52" s="49">
        <f>SUM(IE50:IE51)</f>
        <v>42</v>
      </c>
      <c r="IF52" s="259">
        <f>SUM(IF50:IF51)</f>
        <v>41</v>
      </c>
      <c r="IG52" s="29"/>
    </row>
    <row r="53" spans="1:241" ht="13.8" hidden="1" x14ac:dyDescent="0.25">
      <c r="A53" s="142" t="s">
        <v>59</v>
      </c>
      <c r="B53" s="71" t="s">
        <v>60</v>
      </c>
      <c r="C53" s="9">
        <v>744</v>
      </c>
      <c r="D53" s="287">
        <v>21.3</v>
      </c>
      <c r="E53" s="9">
        <v>722.7</v>
      </c>
      <c r="F53" s="9">
        <v>0</v>
      </c>
      <c r="G53" s="256">
        <f>(F53/$B$4)</f>
        <v>0</v>
      </c>
      <c r="H53" s="9">
        <v>0</v>
      </c>
      <c r="I53" s="256">
        <f>(H53/$B$4)</f>
        <v>0</v>
      </c>
      <c r="J53" s="7">
        <v>0</v>
      </c>
      <c r="K53" s="256">
        <f>(J53/$B$4)</f>
        <v>0</v>
      </c>
      <c r="L53" s="9">
        <v>0</v>
      </c>
      <c r="M53" s="256">
        <f>(C53/$B$4)</f>
        <v>1</v>
      </c>
      <c r="N53" s="256">
        <f>((C53-L53)/$B$4)</f>
        <v>1</v>
      </c>
      <c r="O53" s="258">
        <f t="shared" ref="O53:O55" si="1013">IF((AND(D53=0,F53=0)),0,(F53+L53)/(D53+F53+L53))</f>
        <v>0</v>
      </c>
      <c r="P53" s="290">
        <f>(R53/($B$4*T53))</f>
        <v>1.7771804062126643E-2</v>
      </c>
      <c r="Q53" s="7">
        <f>SUM(D53:F53,H53,J53)</f>
        <v>744</v>
      </c>
      <c r="R53" s="9">
        <v>357</v>
      </c>
      <c r="S53" s="9">
        <v>27</v>
      </c>
      <c r="T53" s="262">
        <v>27</v>
      </c>
      <c r="U53" s="142" t="s">
        <v>59</v>
      </c>
      <c r="V53" s="71" t="s">
        <v>60</v>
      </c>
      <c r="W53" s="80">
        <v>744</v>
      </c>
      <c r="X53" s="299">
        <v>226.1</v>
      </c>
      <c r="Y53" s="80">
        <v>517.9</v>
      </c>
      <c r="Z53" s="9">
        <v>0</v>
      </c>
      <c r="AA53" s="256">
        <f>(Z53/$V$4)</f>
        <v>0</v>
      </c>
      <c r="AB53" s="9">
        <v>0</v>
      </c>
      <c r="AC53" s="256">
        <f>(AB53/$V$4)</f>
        <v>0</v>
      </c>
      <c r="AD53" s="7">
        <v>0</v>
      </c>
      <c r="AE53" s="256">
        <f>(AD53/$V$4)</f>
        <v>0</v>
      </c>
      <c r="AF53" s="9">
        <v>0</v>
      </c>
      <c r="AG53" s="256">
        <f t="shared" ref="AG53:AG55" si="1014">W53/$V$4</f>
        <v>1</v>
      </c>
      <c r="AH53" s="256">
        <f t="shared" ref="AH53:AH55" si="1015">(W53-AF53)/$V$4</f>
        <v>1</v>
      </c>
      <c r="AI53" s="258">
        <f t="shared" ref="AI53:AI55" si="1016">IF((AND(X53=0,Z53=0)),0,(Z53+AF53)/(X53+Z53+AF53))</f>
        <v>0</v>
      </c>
      <c r="AJ53" s="290">
        <f t="shared" ref="AJ53:AJ55" si="1017">AL53/($V$4*AN53)</f>
        <v>0.2961469534050179</v>
      </c>
      <c r="AK53" s="7">
        <f>SUM(X53:Z53,AB53,AD53)</f>
        <v>744</v>
      </c>
      <c r="AL53" s="167">
        <v>5949</v>
      </c>
      <c r="AM53" s="9">
        <v>27</v>
      </c>
      <c r="AN53" s="262">
        <v>27</v>
      </c>
      <c r="AO53" s="142" t="s">
        <v>59</v>
      </c>
      <c r="AP53" s="71" t="s">
        <v>60</v>
      </c>
      <c r="AQ53" s="9">
        <v>720</v>
      </c>
      <c r="AR53" s="287">
        <v>192.3</v>
      </c>
      <c r="AS53" s="9">
        <v>527.70000000000005</v>
      </c>
      <c r="AT53" s="9">
        <v>0</v>
      </c>
      <c r="AU53" s="256">
        <f t="shared" ref="AU53:AU55" si="1018">(AT53/$AP$4)</f>
        <v>0</v>
      </c>
      <c r="AV53" s="9">
        <v>0</v>
      </c>
      <c r="AW53" s="256">
        <f t="shared" ref="AW53:AW55" si="1019">(AV53/$AP$4)</f>
        <v>0</v>
      </c>
      <c r="AX53" s="7">
        <v>0</v>
      </c>
      <c r="AY53" s="256">
        <f t="shared" ref="AY53:AY55" si="1020">(AX53/$AP$4)</f>
        <v>0</v>
      </c>
      <c r="AZ53" s="9">
        <v>0</v>
      </c>
      <c r="BA53" s="256">
        <f t="shared" ref="BA53:BA55" si="1021">(AQ53/$AP$4)</f>
        <v>1</v>
      </c>
      <c r="BB53" s="256">
        <f t="shared" ref="BB53:BB55" si="1022">((AQ53-AZ53)/$AP$4)</f>
        <v>1</v>
      </c>
      <c r="BC53" s="258">
        <f t="shared" ref="BC53:BC55" si="1023">IF((AND(AR53=0,AT53=0)),0,(AT53+AZ53)/(AR53+AT53+AZ53))</f>
        <v>0</v>
      </c>
      <c r="BD53" s="290">
        <f t="shared" ref="BD53:BD55" si="1024">(BF53/($AP$4*BH53))</f>
        <v>0.25720164609053497</v>
      </c>
      <c r="BE53" s="7">
        <f>SUM(AR53:AT53,AV53,AX53)</f>
        <v>720</v>
      </c>
      <c r="BF53" s="167">
        <v>5000</v>
      </c>
      <c r="BG53" s="9">
        <v>27</v>
      </c>
      <c r="BH53" s="262">
        <v>27</v>
      </c>
      <c r="BI53" s="142" t="s">
        <v>59</v>
      </c>
      <c r="BJ53" s="71" t="s">
        <v>60</v>
      </c>
      <c r="BK53" s="37">
        <v>744</v>
      </c>
      <c r="BL53" s="303">
        <v>188.1</v>
      </c>
      <c r="BM53" s="37">
        <v>555.9</v>
      </c>
      <c r="BN53" s="9">
        <v>0</v>
      </c>
      <c r="BO53" s="274">
        <f t="shared" ref="BO53:BO55" si="1025">(BN53/$BJ$4)</f>
        <v>0</v>
      </c>
      <c r="BP53" s="9">
        <v>0</v>
      </c>
      <c r="BQ53" s="274">
        <f t="shared" ref="BQ53:BQ55" si="1026">(BP53/$BJ$4)</f>
        <v>0</v>
      </c>
      <c r="BR53" s="7">
        <v>0</v>
      </c>
      <c r="BS53" s="274">
        <f t="shared" ref="BS53:BS55" si="1027">(BR53/$BJ$4)</f>
        <v>0</v>
      </c>
      <c r="BT53" s="9">
        <v>0</v>
      </c>
      <c r="BU53" s="256">
        <f t="shared" ref="BU53:BU55" si="1028">(BK53/$BJ$4)</f>
        <v>1</v>
      </c>
      <c r="BV53" s="256">
        <f t="shared" ref="BV53:BV55" si="1029">((BK53-BT53)/$BJ$4)</f>
        <v>1</v>
      </c>
      <c r="BW53" s="258">
        <f t="shared" ref="BW53:BW55" si="1030">IF((AND(BL53=0,BN53=0)),0,(BN53+BT53)/(BL53+BN53+BT53))</f>
        <v>0</v>
      </c>
      <c r="BX53" s="290">
        <f t="shared" ref="BX53:BX55" si="1031">(BZ53/($BJ$4*CB53))</f>
        <v>0.22466148944643569</v>
      </c>
      <c r="BY53" s="7">
        <f>SUM(BL53:BN53,BP53,BR53)</f>
        <v>744</v>
      </c>
      <c r="BZ53" s="167">
        <v>4513</v>
      </c>
      <c r="CA53" s="9">
        <v>27</v>
      </c>
      <c r="CB53" s="262">
        <v>27</v>
      </c>
      <c r="CC53" s="142" t="s">
        <v>59</v>
      </c>
      <c r="CD53" s="71" t="s">
        <v>60</v>
      </c>
      <c r="CE53" s="80">
        <v>720</v>
      </c>
      <c r="CF53" s="299">
        <v>66.72</v>
      </c>
      <c r="CG53" s="80">
        <v>653.28</v>
      </c>
      <c r="CH53" s="80">
        <v>0</v>
      </c>
      <c r="CI53" s="274">
        <f t="shared" ref="CI53:CI55" si="1032">(CH53/$CD$4)</f>
        <v>0</v>
      </c>
      <c r="CJ53" s="9">
        <v>0</v>
      </c>
      <c r="CK53" s="274">
        <f t="shared" ref="CK53:CK55" si="1033">(CJ53/$CD$4)</f>
        <v>0</v>
      </c>
      <c r="CL53" s="7">
        <v>0</v>
      </c>
      <c r="CM53" s="274">
        <f t="shared" ref="CM53:CM55" si="1034">(CL53/$CD$4)</f>
        <v>0</v>
      </c>
      <c r="CN53" s="9">
        <v>0</v>
      </c>
      <c r="CO53" s="274">
        <f>(CE53/$CD$4)</f>
        <v>1</v>
      </c>
      <c r="CP53" s="274">
        <f>((CE53-CN53)/$CD$4)</f>
        <v>1</v>
      </c>
      <c r="CQ53" s="275">
        <f>IF((AND(CF53=0,CH53=0)),0,(CH53+CN53)/(CF53+CH53+CN53))</f>
        <v>0</v>
      </c>
      <c r="CR53" s="290">
        <f t="shared" ref="CR53:CR55" si="1035">(CT53/($CD$4*CV53))</f>
        <v>8.4927983539094656E-2</v>
      </c>
      <c r="CS53" s="7">
        <f>SUM(CF53:CH53,CJ53,CL53)</f>
        <v>720</v>
      </c>
      <c r="CT53" s="81">
        <v>1651</v>
      </c>
      <c r="CU53" s="9">
        <v>27</v>
      </c>
      <c r="CV53" s="262">
        <v>27</v>
      </c>
      <c r="CW53" s="142" t="s">
        <v>59</v>
      </c>
      <c r="CX53" s="71" t="s">
        <v>60</v>
      </c>
      <c r="CY53" s="9">
        <v>744</v>
      </c>
      <c r="CZ53" s="287">
        <v>100.28</v>
      </c>
      <c r="DA53" s="9">
        <v>643.72</v>
      </c>
      <c r="DB53" s="9">
        <v>0</v>
      </c>
      <c r="DC53" s="274">
        <f>(DB53/$CX$4)</f>
        <v>0</v>
      </c>
      <c r="DD53" s="9">
        <v>0</v>
      </c>
      <c r="DE53" s="274">
        <f>(DD53/$CX$4)</f>
        <v>0</v>
      </c>
      <c r="DF53" s="7">
        <v>0</v>
      </c>
      <c r="DG53" s="274">
        <f>(DF53/$CX$4)</f>
        <v>0</v>
      </c>
      <c r="DH53" s="9">
        <v>0</v>
      </c>
      <c r="DI53" s="274">
        <f>(CY53/$V$4)</f>
        <v>1</v>
      </c>
      <c r="DJ53" s="274">
        <f>((CY53-DH53)/$CX$4)</f>
        <v>1</v>
      </c>
      <c r="DK53" s="275">
        <f>IF((AND(CZ53=0,DB53=0)),0,(DB53+DH53)/(CZ53+DB53+DH53))</f>
        <v>0</v>
      </c>
      <c r="DL53" s="290">
        <f t="shared" ref="DL53:DL55" si="1036">(DN53/($CX$4*DP53))</f>
        <v>0.12564715252887296</v>
      </c>
      <c r="DM53" s="7">
        <f>SUM(CZ53:DB53,DD53,DF53)</f>
        <v>744</v>
      </c>
      <c r="DN53" s="166">
        <v>2524</v>
      </c>
      <c r="DO53" s="9">
        <v>27</v>
      </c>
      <c r="DP53" s="262">
        <v>27</v>
      </c>
      <c r="DQ53" s="142" t="s">
        <v>59</v>
      </c>
      <c r="DR53" s="71" t="s">
        <v>60</v>
      </c>
      <c r="DS53" s="9">
        <v>378</v>
      </c>
      <c r="DT53" s="287">
        <v>33.5</v>
      </c>
      <c r="DU53" s="9">
        <v>344.5</v>
      </c>
      <c r="DV53" s="9">
        <v>366</v>
      </c>
      <c r="DW53" s="7">
        <f t="shared" si="478"/>
        <v>49.193548387096776</v>
      </c>
      <c r="DX53" s="9">
        <v>0</v>
      </c>
      <c r="DY53" s="7">
        <f t="shared" si="479"/>
        <v>0</v>
      </c>
      <c r="DZ53" s="7">
        <v>0</v>
      </c>
      <c r="EA53" s="7">
        <f>(DZ53/$DR$4)*100</f>
        <v>0</v>
      </c>
      <c r="EB53" s="9">
        <v>0</v>
      </c>
      <c r="EC53" s="7">
        <f>(DS53/$V$4)*100</f>
        <v>50.806451612903224</v>
      </c>
      <c r="ED53" s="7">
        <f t="shared" si="541"/>
        <v>50.806451612903224</v>
      </c>
      <c r="EE53" s="38">
        <f t="shared" si="542"/>
        <v>91.614518147684606</v>
      </c>
      <c r="EF53" s="298">
        <f>(EH53/($DR$4*EI53))*100</f>
        <v>4.3707686180804455</v>
      </c>
      <c r="EG53" s="7">
        <f>SUM(DT53:DV53,DX53,DZ53)</f>
        <v>744</v>
      </c>
      <c r="EH53" s="9">
        <v>878</v>
      </c>
      <c r="EI53" s="9">
        <v>27</v>
      </c>
      <c r="EJ53" s="262">
        <v>27</v>
      </c>
      <c r="EK53" s="142" t="s">
        <v>59</v>
      </c>
      <c r="EL53" s="71" t="s">
        <v>60</v>
      </c>
      <c r="EM53" s="9">
        <v>624</v>
      </c>
      <c r="EN53" s="287">
        <v>84.6</v>
      </c>
      <c r="EO53" s="9">
        <v>539.4</v>
      </c>
      <c r="EP53" s="9">
        <v>48</v>
      </c>
      <c r="EQ53" s="7">
        <f t="shared" si="482"/>
        <v>7.1428571428571423</v>
      </c>
      <c r="ER53" s="9">
        <v>0</v>
      </c>
      <c r="ES53" s="7">
        <f t="shared" si="483"/>
        <v>0</v>
      </c>
      <c r="ET53" s="7">
        <v>0</v>
      </c>
      <c r="EU53" s="7">
        <f>(ET53/$EL$4)*100</f>
        <v>0</v>
      </c>
      <c r="EV53" s="9">
        <v>0</v>
      </c>
      <c r="EW53" s="7">
        <f>(EM53/$V$4)*100</f>
        <v>83.870967741935488</v>
      </c>
      <c r="EX53" s="7">
        <f t="shared" si="543"/>
        <v>92.857142857142861</v>
      </c>
      <c r="EY53" s="38">
        <f t="shared" si="544"/>
        <v>36.199095022624434</v>
      </c>
      <c r="EZ53" s="298">
        <f t="shared" ref="EZ53:EZ55" si="1037">(FB53/($EL$4*FC53))*100</f>
        <v>12.422839506172838</v>
      </c>
      <c r="FA53" s="7">
        <f>SUM(EN53:EP53,ER53,ET53)</f>
        <v>672</v>
      </c>
      <c r="FB53" s="167">
        <v>2254</v>
      </c>
      <c r="FC53" s="9">
        <v>27</v>
      </c>
      <c r="FD53" s="262">
        <v>27</v>
      </c>
      <c r="FE53" s="142" t="s">
        <v>59</v>
      </c>
      <c r="FF53" s="71" t="s">
        <v>60</v>
      </c>
      <c r="FG53" s="9">
        <v>744</v>
      </c>
      <c r="FH53" s="287">
        <v>309.89999999999998</v>
      </c>
      <c r="FI53" s="9">
        <v>434.1</v>
      </c>
      <c r="FJ53" s="9">
        <v>0</v>
      </c>
      <c r="FK53" s="7">
        <f t="shared" si="499"/>
        <v>0</v>
      </c>
      <c r="FL53" s="9">
        <v>0</v>
      </c>
      <c r="FM53" s="7">
        <f t="shared" si="500"/>
        <v>0</v>
      </c>
      <c r="FN53" s="7">
        <v>0</v>
      </c>
      <c r="FO53" s="7">
        <f t="shared" ref="FO53:FO55" si="1038">(FN53/$FF$4)*100</f>
        <v>0</v>
      </c>
      <c r="FP53" s="9">
        <v>0</v>
      </c>
      <c r="FQ53" s="7">
        <f>(FG53/$V$4)*100</f>
        <v>100</v>
      </c>
      <c r="FR53" s="7">
        <f t="shared" si="547"/>
        <v>100</v>
      </c>
      <c r="FS53" s="38">
        <f t="shared" si="548"/>
        <v>0</v>
      </c>
      <c r="FT53" s="298">
        <f>(FV53/($FF$4*FW53))*100</f>
        <v>42.612504978096375</v>
      </c>
      <c r="FU53" s="7">
        <f>SUM(FH53:FJ53,FL53,FN53)</f>
        <v>744</v>
      </c>
      <c r="FV53" s="167">
        <v>8560</v>
      </c>
      <c r="FW53" s="9">
        <v>27</v>
      </c>
      <c r="FX53" s="262">
        <v>27</v>
      </c>
      <c r="FY53" s="142" t="s">
        <v>59</v>
      </c>
      <c r="FZ53" s="71" t="s">
        <v>60</v>
      </c>
      <c r="GA53" s="9">
        <v>696</v>
      </c>
      <c r="GB53" s="287">
        <v>569.4</v>
      </c>
      <c r="GC53" s="9">
        <v>126.6</v>
      </c>
      <c r="GD53" s="9">
        <v>24</v>
      </c>
      <c r="GE53" s="7">
        <f>(GD53/$FZ$4)</f>
        <v>3.3333333333333333E-2</v>
      </c>
      <c r="GF53" s="9">
        <v>0</v>
      </c>
      <c r="GG53" s="7">
        <f t="shared" ref="GG53:GG55" si="1039">(GF53/$FZ$4)*100</f>
        <v>0</v>
      </c>
      <c r="GH53" s="7">
        <v>0</v>
      </c>
      <c r="GI53" s="7">
        <f>(GH53/$FZ$4)*100</f>
        <v>0</v>
      </c>
      <c r="GJ53" s="9">
        <v>0</v>
      </c>
      <c r="GK53" s="7">
        <f>(GA53/$V$4)*100</f>
        <v>93.548387096774192</v>
      </c>
      <c r="GL53" s="7">
        <f t="shared" ref="GL53:GL55" si="1040">((GA53-GJ53)/$FZ$4)*100</f>
        <v>96.666666666666671</v>
      </c>
      <c r="GM53" s="38">
        <f>IF((AND(GB53=0,GD53=0)),0,(GD53+GJ53)/(GB53+GD53)*100)</f>
        <v>4.0444893832153692</v>
      </c>
      <c r="GN53" s="298">
        <f>(GP53/($FZ$4*GQ53))*100</f>
        <v>82.330246913580254</v>
      </c>
      <c r="GO53" s="7">
        <f>SUM(GB53:GD53,GF53,GH53)</f>
        <v>720</v>
      </c>
      <c r="GP53" s="82">
        <v>16005</v>
      </c>
      <c r="GQ53" s="9">
        <v>27</v>
      </c>
      <c r="GR53" s="262">
        <v>27</v>
      </c>
      <c r="GS53" s="142" t="s">
        <v>59</v>
      </c>
      <c r="GT53" s="71" t="s">
        <v>60</v>
      </c>
      <c r="GU53" s="9">
        <v>576</v>
      </c>
      <c r="GV53" s="287">
        <v>185</v>
      </c>
      <c r="GW53" s="9">
        <v>391</v>
      </c>
      <c r="GX53" s="9">
        <v>168</v>
      </c>
      <c r="GY53" s="7">
        <f t="shared" si="660"/>
        <v>22.58064516129032</v>
      </c>
      <c r="GZ53" s="9">
        <v>0</v>
      </c>
      <c r="HA53" s="9">
        <f t="shared" si="661"/>
        <v>0</v>
      </c>
      <c r="HB53" s="9">
        <v>0</v>
      </c>
      <c r="HC53" s="7">
        <f>(HB53/$GT$4)*100</f>
        <v>0</v>
      </c>
      <c r="HD53" s="9">
        <v>0</v>
      </c>
      <c r="HE53" s="7">
        <f>(GU53/$GT$4)*100</f>
        <v>77.41935483870968</v>
      </c>
      <c r="HF53" s="7">
        <f t="shared" si="461"/>
        <v>77.41935483870968</v>
      </c>
      <c r="HG53" s="7">
        <f t="shared" si="462"/>
        <v>47.59206798866856</v>
      </c>
      <c r="HH53" s="298">
        <f t="shared" ref="HH53:HH55" si="1041">(HJ53/($GT$4*HK53))*100</f>
        <v>24.636598964555954</v>
      </c>
      <c r="HI53" s="7">
        <f>SUM(GV53:GX53,GZ53,HB53)</f>
        <v>744</v>
      </c>
      <c r="HJ53" s="167">
        <v>4949</v>
      </c>
      <c r="HK53" s="9">
        <v>27</v>
      </c>
      <c r="HL53" s="262">
        <v>27</v>
      </c>
      <c r="HM53" s="142" t="s">
        <v>59</v>
      </c>
      <c r="HN53" s="71" t="s">
        <v>60</v>
      </c>
      <c r="HO53" s="9">
        <v>720</v>
      </c>
      <c r="HP53" s="287">
        <v>146.19999999999999</v>
      </c>
      <c r="HQ53" s="9">
        <v>573.79999999999995</v>
      </c>
      <c r="HR53" s="9">
        <v>0</v>
      </c>
      <c r="HS53" s="7">
        <f>(HR53/$HN$4)*100</f>
        <v>0</v>
      </c>
      <c r="HT53" s="9">
        <v>0</v>
      </c>
      <c r="HU53" s="7">
        <f>(HT53/$HN$4)*100</f>
        <v>0</v>
      </c>
      <c r="HV53" s="9">
        <v>0</v>
      </c>
      <c r="HW53" s="7">
        <f>(HV53/$HN$4)*100</f>
        <v>0</v>
      </c>
      <c r="HX53" s="9">
        <v>0</v>
      </c>
      <c r="HY53" s="7">
        <f>(HO53/$HN$4)*100</f>
        <v>100</v>
      </c>
      <c r="HZ53" s="41">
        <f>((HO53-HX53)/$HN$4)*100</f>
        <v>100</v>
      </c>
      <c r="IA53" s="41">
        <f t="shared" ref="IA53:IA55" si="1042">IF((AND(HP53=0,HR53=0)),0,(HR53+HX53)/(HP53+HR53)*100)</f>
        <v>0</v>
      </c>
      <c r="IB53" s="298">
        <f>(ID53/($HN$4*IE53))*100</f>
        <v>19.763374485596707</v>
      </c>
      <c r="IC53" s="7">
        <f>SUM(HP53:HR53,HT53,HV53)</f>
        <v>720</v>
      </c>
      <c r="ID53" s="88">
        <v>3842</v>
      </c>
      <c r="IE53" s="9">
        <v>27</v>
      </c>
      <c r="IF53" s="262">
        <v>27</v>
      </c>
      <c r="IG53" s="29">
        <v>27</v>
      </c>
    </row>
    <row r="54" spans="1:241" ht="13.8" hidden="1" x14ac:dyDescent="0.25">
      <c r="A54" s="142" t="s">
        <v>61</v>
      </c>
      <c r="B54" s="71" t="s">
        <v>62</v>
      </c>
      <c r="C54" s="9">
        <v>744</v>
      </c>
      <c r="D54" s="287">
        <v>31.6</v>
      </c>
      <c r="E54" s="9">
        <v>712.4</v>
      </c>
      <c r="F54" s="9">
        <v>0</v>
      </c>
      <c r="G54" s="256">
        <f t="shared" ref="G54:G55" si="1043">(F54/$B$4)</f>
        <v>0</v>
      </c>
      <c r="H54" s="9">
        <v>0</v>
      </c>
      <c r="I54" s="256">
        <f>(H54/$B$4)</f>
        <v>0</v>
      </c>
      <c r="J54" s="7">
        <v>0</v>
      </c>
      <c r="K54" s="256">
        <f>(J54/$B$4)</f>
        <v>0</v>
      </c>
      <c r="L54" s="9">
        <v>0</v>
      </c>
      <c r="M54" s="256">
        <f t="shared" ref="M54:M55" si="1044">(C54/$B$4)</f>
        <v>1</v>
      </c>
      <c r="N54" s="256">
        <f t="shared" ref="N54:N55" si="1045">((C54-L54)/$B$4)</f>
        <v>1</v>
      </c>
      <c r="O54" s="258">
        <f t="shared" si="1013"/>
        <v>0</v>
      </c>
      <c r="P54" s="290">
        <f t="shared" ref="P54:P55" si="1046">(R54/($B$4*T54))</f>
        <v>3.6688570290720826E-2</v>
      </c>
      <c r="Q54" s="7">
        <f t="shared" ref="Q54:Q55" si="1047">SUM(D54:F54,H54,J54)</f>
        <v>744</v>
      </c>
      <c r="R54" s="9">
        <v>737</v>
      </c>
      <c r="S54" s="9">
        <v>27</v>
      </c>
      <c r="T54" s="262">
        <v>27</v>
      </c>
      <c r="U54" s="142" t="s">
        <v>61</v>
      </c>
      <c r="V54" s="71" t="s">
        <v>62</v>
      </c>
      <c r="W54" s="80">
        <v>744</v>
      </c>
      <c r="X54" s="299">
        <v>234.2</v>
      </c>
      <c r="Y54" s="80">
        <v>509.8</v>
      </c>
      <c r="Z54" s="9">
        <v>0</v>
      </c>
      <c r="AA54" s="256">
        <f>(Z54/$V$4)</f>
        <v>0</v>
      </c>
      <c r="AB54" s="9">
        <v>0</v>
      </c>
      <c r="AC54" s="256">
        <f>(AB54/$V$4)</f>
        <v>0</v>
      </c>
      <c r="AD54" s="7">
        <v>0</v>
      </c>
      <c r="AE54" s="256">
        <f>(AD54/$V$4)</f>
        <v>0</v>
      </c>
      <c r="AF54" s="9">
        <v>0</v>
      </c>
      <c r="AG54" s="256">
        <f t="shared" si="1014"/>
        <v>1</v>
      </c>
      <c r="AH54" s="256">
        <f t="shared" si="1015"/>
        <v>1</v>
      </c>
      <c r="AI54" s="258">
        <f t="shared" si="1016"/>
        <v>0</v>
      </c>
      <c r="AJ54" s="290">
        <f t="shared" si="1017"/>
        <v>0.28952608522500994</v>
      </c>
      <c r="AK54" s="7">
        <f t="shared" ref="AK54:AK55" si="1048">SUM(X54:Z54,AB54,AD54)</f>
        <v>744</v>
      </c>
      <c r="AL54" s="167">
        <v>5816</v>
      </c>
      <c r="AM54" s="9">
        <v>27</v>
      </c>
      <c r="AN54" s="262">
        <v>27</v>
      </c>
      <c r="AO54" s="142" t="s">
        <v>61</v>
      </c>
      <c r="AP54" s="71" t="s">
        <v>62</v>
      </c>
      <c r="AQ54" s="9">
        <v>720</v>
      </c>
      <c r="AR54" s="287">
        <v>189.6</v>
      </c>
      <c r="AS54" s="9">
        <v>530.4</v>
      </c>
      <c r="AT54" s="9">
        <v>0</v>
      </c>
      <c r="AU54" s="256">
        <f t="shared" si="1018"/>
        <v>0</v>
      </c>
      <c r="AV54" s="9">
        <v>0</v>
      </c>
      <c r="AW54" s="256">
        <f t="shared" si="1019"/>
        <v>0</v>
      </c>
      <c r="AX54" s="7">
        <v>0</v>
      </c>
      <c r="AY54" s="256">
        <f t="shared" si="1020"/>
        <v>0</v>
      </c>
      <c r="AZ54" s="9">
        <v>0</v>
      </c>
      <c r="BA54" s="256">
        <f t="shared" si="1021"/>
        <v>1</v>
      </c>
      <c r="BB54" s="256">
        <f t="shared" si="1022"/>
        <v>1</v>
      </c>
      <c r="BC54" s="258">
        <f t="shared" si="1023"/>
        <v>0</v>
      </c>
      <c r="BD54" s="290">
        <f t="shared" si="1024"/>
        <v>0.24994855967078189</v>
      </c>
      <c r="BE54" s="7">
        <f t="shared" ref="BE54:BE55" si="1049">SUM(AR54:AT54,AV54,AX54)</f>
        <v>720</v>
      </c>
      <c r="BF54" s="167">
        <v>4859</v>
      </c>
      <c r="BG54" s="9">
        <v>27</v>
      </c>
      <c r="BH54" s="262">
        <v>27</v>
      </c>
      <c r="BI54" s="142" t="s">
        <v>61</v>
      </c>
      <c r="BJ54" s="71" t="s">
        <v>62</v>
      </c>
      <c r="BK54" s="37">
        <v>624</v>
      </c>
      <c r="BL54" s="303">
        <v>174.3</v>
      </c>
      <c r="BM54" s="37">
        <v>449.7</v>
      </c>
      <c r="BN54" s="9">
        <v>120</v>
      </c>
      <c r="BO54" s="274">
        <f t="shared" si="1025"/>
        <v>0.16129032258064516</v>
      </c>
      <c r="BP54" s="9">
        <v>0</v>
      </c>
      <c r="BQ54" s="274">
        <f t="shared" si="1026"/>
        <v>0</v>
      </c>
      <c r="BR54" s="7">
        <v>0</v>
      </c>
      <c r="BS54" s="274">
        <f t="shared" si="1027"/>
        <v>0</v>
      </c>
      <c r="BT54" s="9">
        <v>0</v>
      </c>
      <c r="BU54" s="256">
        <f t="shared" si="1028"/>
        <v>0.83870967741935487</v>
      </c>
      <c r="BV54" s="256">
        <f t="shared" si="1029"/>
        <v>0.83870967741935487</v>
      </c>
      <c r="BW54" s="258">
        <f t="shared" si="1030"/>
        <v>0.4077471967380224</v>
      </c>
      <c r="BX54" s="290">
        <f t="shared" si="1031"/>
        <v>0.2262046993229789</v>
      </c>
      <c r="BY54" s="7">
        <f t="shared" ref="BY54:BY55" si="1050">SUM(BL54:BN54,BP54,BR54)</f>
        <v>744</v>
      </c>
      <c r="BZ54" s="167">
        <v>4544</v>
      </c>
      <c r="CA54" s="9">
        <v>27</v>
      </c>
      <c r="CB54" s="262">
        <v>27</v>
      </c>
      <c r="CC54" s="142" t="s">
        <v>61</v>
      </c>
      <c r="CD54" s="71" t="s">
        <v>62</v>
      </c>
      <c r="CE54" s="37">
        <v>718</v>
      </c>
      <c r="CF54" s="303">
        <v>65.430000000000007</v>
      </c>
      <c r="CG54" s="37">
        <v>652.57000000000005</v>
      </c>
      <c r="CH54" s="37">
        <v>2</v>
      </c>
      <c r="CI54" s="274">
        <f t="shared" si="1032"/>
        <v>2.7777777777777779E-3</v>
      </c>
      <c r="CJ54" s="9">
        <v>0</v>
      </c>
      <c r="CK54" s="274">
        <f t="shared" si="1033"/>
        <v>0</v>
      </c>
      <c r="CL54" s="7">
        <v>0</v>
      </c>
      <c r="CM54" s="274">
        <f t="shared" si="1034"/>
        <v>0</v>
      </c>
      <c r="CN54" s="9">
        <v>0</v>
      </c>
      <c r="CO54" s="274">
        <f t="shared" ref="CO54:CO55" si="1051">(CE54/$CD$4)</f>
        <v>0.99722222222222223</v>
      </c>
      <c r="CP54" s="274">
        <f t="shared" ref="CP54:CP55" si="1052">((CE54-CN54)/$CD$4)</f>
        <v>0.99722222222222223</v>
      </c>
      <c r="CQ54" s="275">
        <f t="shared" ref="CQ54:CQ55" si="1053">IF((AND(CF54=0,CH54=0)),0,(CH54+CN54)/(CF54+CH54+CN54))</f>
        <v>2.9660388551090017E-2</v>
      </c>
      <c r="CR54" s="290">
        <f t="shared" si="1035"/>
        <v>8.1018518518518517E-2</v>
      </c>
      <c r="CS54" s="7">
        <f t="shared" ref="CS54:CS55" si="1054">SUM(CF54:CH54,CJ54,CL54)</f>
        <v>720</v>
      </c>
      <c r="CT54" s="81">
        <v>1575</v>
      </c>
      <c r="CU54" s="9">
        <v>27</v>
      </c>
      <c r="CV54" s="262">
        <v>27</v>
      </c>
      <c r="CW54" s="142" t="s">
        <v>61</v>
      </c>
      <c r="CX54" s="71" t="s">
        <v>62</v>
      </c>
      <c r="CY54" s="9">
        <v>732</v>
      </c>
      <c r="CZ54" s="287">
        <v>101.07</v>
      </c>
      <c r="DA54" s="9">
        <v>630.92999999999995</v>
      </c>
      <c r="DB54" s="9">
        <v>12</v>
      </c>
      <c r="DC54" s="274">
        <f t="shared" ref="DC54:DC55" si="1055">(DB54/$CX$4)</f>
        <v>1.6129032258064516E-2</v>
      </c>
      <c r="DD54" s="9">
        <v>0</v>
      </c>
      <c r="DE54" s="274">
        <f t="shared" ref="DE54:DE55" si="1056">(DD54/$CX$4)</f>
        <v>0</v>
      </c>
      <c r="DF54" s="7">
        <v>0</v>
      </c>
      <c r="DG54" s="274">
        <f t="shared" ref="DG54:DG55" si="1057">(DF54/$CX$4)</f>
        <v>0</v>
      </c>
      <c r="DH54" s="9">
        <v>0</v>
      </c>
      <c r="DI54" s="274">
        <f t="shared" ref="DI54" si="1058">(CY54/$V$4)</f>
        <v>0.9838709677419355</v>
      </c>
      <c r="DJ54" s="274">
        <f t="shared" ref="DJ54" si="1059">((CY54-DH54)/$CX$4)</f>
        <v>0.9838709677419355</v>
      </c>
      <c r="DK54" s="275">
        <f t="shared" ref="DK54" si="1060">IF((AND(CZ54=0,DB54=0)),0,(DB54+DH54)/(CZ54+DB54+DH54))</f>
        <v>0.10612894667020431</v>
      </c>
      <c r="DL54" s="290">
        <f t="shared" si="1036"/>
        <v>0.12987853444842692</v>
      </c>
      <c r="DM54" s="7">
        <f t="shared" ref="DM54:DM55" si="1061">SUM(CZ54:DB54,DD54,DF54)</f>
        <v>744</v>
      </c>
      <c r="DN54" s="166">
        <v>2609</v>
      </c>
      <c r="DO54" s="9">
        <v>27</v>
      </c>
      <c r="DP54" s="262">
        <v>27</v>
      </c>
      <c r="DQ54" s="142" t="s">
        <v>61</v>
      </c>
      <c r="DR54" s="71" t="s">
        <v>62</v>
      </c>
      <c r="DS54" s="9">
        <v>744</v>
      </c>
      <c r="DT54" s="287">
        <v>136.6</v>
      </c>
      <c r="DU54" s="9">
        <v>607.4</v>
      </c>
      <c r="DV54" s="9">
        <v>0</v>
      </c>
      <c r="DW54" s="7">
        <f t="shared" si="478"/>
        <v>0</v>
      </c>
      <c r="DX54" s="9">
        <v>0</v>
      </c>
      <c r="DY54" s="7">
        <f t="shared" si="479"/>
        <v>0</v>
      </c>
      <c r="DZ54" s="7">
        <v>0</v>
      </c>
      <c r="EA54" s="7">
        <f>(DZ54/$DR$4)*100</f>
        <v>0</v>
      </c>
      <c r="EB54" s="9">
        <v>0</v>
      </c>
      <c r="EC54" s="7">
        <f>(DS54/$V$4)*100</f>
        <v>100</v>
      </c>
      <c r="ED54" s="7">
        <f t="shared" si="541"/>
        <v>100</v>
      </c>
      <c r="EE54" s="38">
        <f t="shared" si="542"/>
        <v>0</v>
      </c>
      <c r="EF54" s="298">
        <f t="shared" ref="EF54:EF55" si="1062">(EH54/($DR$4*EI54))*100</f>
        <v>18.17005177220231</v>
      </c>
      <c r="EG54" s="7">
        <f t="shared" ref="EG54:EG55" si="1063">SUM(DT54:DV54,DX54,DZ54)</f>
        <v>744</v>
      </c>
      <c r="EH54" s="167">
        <v>3650</v>
      </c>
      <c r="EI54" s="9">
        <v>27</v>
      </c>
      <c r="EJ54" s="262">
        <v>27</v>
      </c>
      <c r="EK54" s="142" t="s">
        <v>61</v>
      </c>
      <c r="EL54" s="71" t="s">
        <v>62</v>
      </c>
      <c r="EM54" s="9">
        <v>672</v>
      </c>
      <c r="EN54" s="287">
        <v>120.2</v>
      </c>
      <c r="EO54" s="9">
        <v>551.79999999999995</v>
      </c>
      <c r="EP54" s="9">
        <v>0</v>
      </c>
      <c r="EQ54" s="7">
        <f t="shared" si="482"/>
        <v>0</v>
      </c>
      <c r="ER54" s="9">
        <v>0</v>
      </c>
      <c r="ES54" s="7">
        <f t="shared" si="483"/>
        <v>0</v>
      </c>
      <c r="ET54" s="7">
        <v>0</v>
      </c>
      <c r="EU54" s="7">
        <f>(ET54/$EL$4)*100</f>
        <v>0</v>
      </c>
      <c r="EV54" s="9">
        <v>0</v>
      </c>
      <c r="EW54" s="7">
        <f>(EM54/$V$4)*100</f>
        <v>90.322580645161281</v>
      </c>
      <c r="EX54" s="7">
        <f t="shared" si="543"/>
        <v>100</v>
      </c>
      <c r="EY54" s="38">
        <f t="shared" si="544"/>
        <v>0</v>
      </c>
      <c r="EZ54" s="298">
        <f t="shared" si="1037"/>
        <v>18.149250440917108</v>
      </c>
      <c r="FA54" s="7">
        <f t="shared" ref="FA54:FA55" si="1064">SUM(EN54:EP54,ER54,ET54)</f>
        <v>672</v>
      </c>
      <c r="FB54" s="167">
        <v>3293</v>
      </c>
      <c r="FC54" s="9">
        <v>27</v>
      </c>
      <c r="FD54" s="262">
        <v>27</v>
      </c>
      <c r="FE54" s="142" t="s">
        <v>61</v>
      </c>
      <c r="FF54" s="71" t="s">
        <v>62</v>
      </c>
      <c r="FG54" s="9">
        <v>744</v>
      </c>
      <c r="FH54" s="287">
        <v>319.89999999999998</v>
      </c>
      <c r="FI54" s="9">
        <v>424.1</v>
      </c>
      <c r="FJ54" s="9">
        <v>0</v>
      </c>
      <c r="FK54" s="7">
        <f t="shared" si="499"/>
        <v>0</v>
      </c>
      <c r="FL54" s="9">
        <v>0</v>
      </c>
      <c r="FM54" s="7">
        <f t="shared" si="500"/>
        <v>0</v>
      </c>
      <c r="FN54" s="7">
        <v>0</v>
      </c>
      <c r="FO54" s="7">
        <f t="shared" si="1038"/>
        <v>0</v>
      </c>
      <c r="FP54" s="9">
        <v>0</v>
      </c>
      <c r="FQ54" s="7">
        <f>(FG54/$V$4)*100</f>
        <v>100</v>
      </c>
      <c r="FR54" s="7">
        <f t="shared" si="547"/>
        <v>100</v>
      </c>
      <c r="FS54" s="38">
        <f t="shared" si="548"/>
        <v>0</v>
      </c>
      <c r="FT54" s="298">
        <f t="shared" ref="FT54" si="1065">(FV54/($FF$4*FW54))*100</f>
        <v>43.453803265631223</v>
      </c>
      <c r="FU54" s="7">
        <f t="shared" ref="FU54:FU55" si="1066">SUM(FH54:FJ54,FL54,FN54)</f>
        <v>744</v>
      </c>
      <c r="FV54" s="167">
        <v>8729</v>
      </c>
      <c r="FW54" s="9">
        <v>27</v>
      </c>
      <c r="FX54" s="262">
        <v>27</v>
      </c>
      <c r="FY54" s="142" t="s">
        <v>61</v>
      </c>
      <c r="FZ54" s="71" t="s">
        <v>62</v>
      </c>
      <c r="GA54" s="9">
        <v>552</v>
      </c>
      <c r="GB54" s="287">
        <v>300.89999999999998</v>
      </c>
      <c r="GC54" s="9">
        <v>251.1</v>
      </c>
      <c r="GD54" s="9">
        <v>168</v>
      </c>
      <c r="GE54" s="7">
        <f t="shared" ref="GE54:GE55" si="1067">(GD54/$FZ$4)</f>
        <v>0.23333333333333334</v>
      </c>
      <c r="GF54" s="9">
        <v>0</v>
      </c>
      <c r="GG54" s="7">
        <f t="shared" si="1039"/>
        <v>0</v>
      </c>
      <c r="GH54" s="7">
        <v>0</v>
      </c>
      <c r="GI54" s="7">
        <f t="shared" ref="GI54" si="1068">(GH54/$FZ$4)*100</f>
        <v>0</v>
      </c>
      <c r="GJ54" s="9">
        <v>0</v>
      </c>
      <c r="GK54" s="7">
        <f>(GA54/$V$4)*100</f>
        <v>74.193548387096769</v>
      </c>
      <c r="GL54" s="7">
        <f t="shared" si="1040"/>
        <v>76.666666666666671</v>
      </c>
      <c r="GM54" s="38">
        <f t="shared" ref="GM54" si="1069">IF((AND(GB54=0,GD54=0)),0,(GD54+GJ54)/(GB54+GD54)*100)</f>
        <v>35.82853486884197</v>
      </c>
      <c r="GN54" s="298">
        <f>(GP54/($FZ$4*GQ54))*100</f>
        <v>42.407407407407405</v>
      </c>
      <c r="GO54" s="7">
        <f t="shared" ref="GO54:GO55" si="1070">SUM(GB54:GD54,GF54,GH54)</f>
        <v>720</v>
      </c>
      <c r="GP54" s="82">
        <v>8244</v>
      </c>
      <c r="GQ54" s="9">
        <v>27</v>
      </c>
      <c r="GR54" s="262">
        <v>27</v>
      </c>
      <c r="GS54" s="142" t="s">
        <v>61</v>
      </c>
      <c r="GT54" s="71" t="s">
        <v>62</v>
      </c>
      <c r="GU54" s="9">
        <v>48</v>
      </c>
      <c r="GV54" s="287">
        <v>10.1</v>
      </c>
      <c r="GW54" s="9">
        <v>37.9</v>
      </c>
      <c r="GX54" s="9">
        <v>696</v>
      </c>
      <c r="GY54" s="7">
        <f t="shared" si="660"/>
        <v>93.548387096774192</v>
      </c>
      <c r="GZ54" s="9">
        <v>0</v>
      </c>
      <c r="HA54" s="9">
        <f t="shared" si="661"/>
        <v>0</v>
      </c>
      <c r="HB54" s="9">
        <v>0</v>
      </c>
      <c r="HC54" s="7">
        <f>(HB54/$GT$4)*100</f>
        <v>0</v>
      </c>
      <c r="HD54" s="9">
        <v>0</v>
      </c>
      <c r="HE54" s="7">
        <f t="shared" ref="HE54:HE55" si="1071">(GU54/$GT$4)*100</f>
        <v>6.4516129032258061</v>
      </c>
      <c r="HF54" s="7">
        <f t="shared" si="461"/>
        <v>6.4516129032258061</v>
      </c>
      <c r="HG54" s="7">
        <f t="shared" si="462"/>
        <v>98.569607704291172</v>
      </c>
      <c r="HH54" s="298">
        <f t="shared" si="1041"/>
        <v>1.3291517323775388</v>
      </c>
      <c r="HI54" s="7">
        <f t="shared" ref="HI54:HI55" si="1072">SUM(GV54:GX54,GZ54,HB54)</f>
        <v>744</v>
      </c>
      <c r="HJ54" s="9">
        <v>267</v>
      </c>
      <c r="HK54" s="9">
        <v>27</v>
      </c>
      <c r="HL54" s="262">
        <v>27</v>
      </c>
      <c r="HM54" s="142" t="s">
        <v>61</v>
      </c>
      <c r="HN54" s="71" t="s">
        <v>62</v>
      </c>
      <c r="HO54" s="9">
        <v>720</v>
      </c>
      <c r="HP54" s="287">
        <v>127.4</v>
      </c>
      <c r="HQ54" s="9">
        <v>592.6</v>
      </c>
      <c r="HR54" s="9">
        <v>0</v>
      </c>
      <c r="HS54" s="7">
        <f t="shared" ref="HS54" si="1073">(HR54/$HN$4)*100</f>
        <v>0</v>
      </c>
      <c r="HT54" s="9">
        <v>0</v>
      </c>
      <c r="HU54" s="7">
        <f t="shared" ref="HU54" si="1074">(HT54/$HN$4)*100</f>
        <v>0</v>
      </c>
      <c r="HV54" s="9">
        <v>0</v>
      </c>
      <c r="HW54" s="7">
        <f t="shared" ref="HW54" si="1075">(HV54/$HN$4)*100</f>
        <v>0</v>
      </c>
      <c r="HX54" s="9">
        <v>0</v>
      </c>
      <c r="HY54" s="7">
        <f>(HO54/$HN$4)*100</f>
        <v>100</v>
      </c>
      <c r="HZ54" s="41">
        <f>((HO54-HX54)/$HN$4)*100</f>
        <v>100</v>
      </c>
      <c r="IA54" s="7">
        <f t="shared" si="1042"/>
        <v>0</v>
      </c>
      <c r="IB54" s="298">
        <f>(ID54/($HN$4*IE54))*100</f>
        <v>17.217078189300413</v>
      </c>
      <c r="IC54" s="7">
        <f t="shared" ref="IC54:IC55" si="1076">SUM(HP54:HR54,HT54,HV54)</f>
        <v>720</v>
      </c>
      <c r="ID54" s="88">
        <v>3347</v>
      </c>
      <c r="IE54" s="9">
        <v>27</v>
      </c>
      <c r="IF54" s="262">
        <v>27</v>
      </c>
      <c r="IG54" s="29">
        <v>27</v>
      </c>
    </row>
    <row r="55" spans="1:241" ht="13.8" hidden="1" x14ac:dyDescent="0.25">
      <c r="B55" s="71" t="s">
        <v>63</v>
      </c>
      <c r="C55" s="9">
        <v>744</v>
      </c>
      <c r="D55" s="287">
        <v>25.2</v>
      </c>
      <c r="E55" s="9">
        <v>718.8</v>
      </c>
      <c r="F55" s="9">
        <v>0</v>
      </c>
      <c r="G55" s="256">
        <f t="shared" si="1043"/>
        <v>0</v>
      </c>
      <c r="H55" s="9">
        <v>0</v>
      </c>
      <c r="I55" s="256">
        <f>(H55/$B$4)</f>
        <v>0</v>
      </c>
      <c r="J55" s="7">
        <v>0</v>
      </c>
      <c r="K55" s="256">
        <f>(J55/$B$4)</f>
        <v>0</v>
      </c>
      <c r="L55" s="9">
        <v>0</v>
      </c>
      <c r="M55" s="256">
        <f t="shared" si="1044"/>
        <v>1</v>
      </c>
      <c r="N55" s="256">
        <f t="shared" si="1045"/>
        <v>1</v>
      </c>
      <c r="O55" s="258">
        <f t="shared" si="1013"/>
        <v>0</v>
      </c>
      <c r="P55" s="290">
        <f t="shared" si="1046"/>
        <v>2.7346980976013235E-2</v>
      </c>
      <c r="Q55" s="7">
        <f t="shared" si="1047"/>
        <v>744</v>
      </c>
      <c r="R55" s="9">
        <v>529</v>
      </c>
      <c r="S55" s="9">
        <v>27</v>
      </c>
      <c r="T55" s="262">
        <v>26</v>
      </c>
      <c r="V55" s="71" t="s">
        <v>63</v>
      </c>
      <c r="W55" s="80">
        <v>744</v>
      </c>
      <c r="X55" s="299">
        <v>217.9</v>
      </c>
      <c r="Y55" s="80">
        <v>526.1</v>
      </c>
      <c r="Z55" s="9">
        <v>0</v>
      </c>
      <c r="AA55" s="256">
        <f>(Z55/$V$4)</f>
        <v>0</v>
      </c>
      <c r="AB55" s="9">
        <v>0</v>
      </c>
      <c r="AC55" s="256">
        <f>(AB55/$V$4)</f>
        <v>0</v>
      </c>
      <c r="AD55" s="7">
        <v>0</v>
      </c>
      <c r="AE55" s="256">
        <f>(AD55/$V$4)</f>
        <v>0</v>
      </c>
      <c r="AF55" s="9">
        <v>0</v>
      </c>
      <c r="AG55" s="256">
        <f t="shared" si="1014"/>
        <v>1</v>
      </c>
      <c r="AH55" s="256">
        <f t="shared" si="1015"/>
        <v>1</v>
      </c>
      <c r="AI55" s="258">
        <f t="shared" si="1016"/>
        <v>0</v>
      </c>
      <c r="AJ55" s="290">
        <f t="shared" si="1017"/>
        <v>0.22539288668320925</v>
      </c>
      <c r="AK55" s="7">
        <f t="shared" si="1048"/>
        <v>744</v>
      </c>
      <c r="AL55" s="167">
        <v>4360</v>
      </c>
      <c r="AM55" s="9">
        <v>27</v>
      </c>
      <c r="AN55" s="262">
        <v>26</v>
      </c>
      <c r="AP55" s="71" t="s">
        <v>63</v>
      </c>
      <c r="AQ55" s="9">
        <v>704</v>
      </c>
      <c r="AR55" s="287">
        <v>136.19999999999999</v>
      </c>
      <c r="AS55" s="9">
        <v>567.79999999999995</v>
      </c>
      <c r="AT55" s="9">
        <v>16</v>
      </c>
      <c r="AU55" s="256">
        <f t="shared" si="1018"/>
        <v>2.2222222222222223E-2</v>
      </c>
      <c r="AV55" s="9">
        <v>0</v>
      </c>
      <c r="AW55" s="256">
        <f t="shared" si="1019"/>
        <v>0</v>
      </c>
      <c r="AX55" s="7">
        <v>0</v>
      </c>
      <c r="AY55" s="256">
        <f t="shared" si="1020"/>
        <v>0</v>
      </c>
      <c r="AZ55" s="9">
        <v>0</v>
      </c>
      <c r="BA55" s="256">
        <f t="shared" si="1021"/>
        <v>0.97777777777777775</v>
      </c>
      <c r="BB55" s="256">
        <f t="shared" si="1022"/>
        <v>0.97777777777777775</v>
      </c>
      <c r="BC55" s="258">
        <f t="shared" si="1023"/>
        <v>0.10512483574244416</v>
      </c>
      <c r="BD55" s="290">
        <f t="shared" si="1024"/>
        <v>0.17126068376068376</v>
      </c>
      <c r="BE55" s="7">
        <f t="shared" si="1049"/>
        <v>720</v>
      </c>
      <c r="BF55" s="167">
        <v>3206</v>
      </c>
      <c r="BG55" s="9">
        <v>27</v>
      </c>
      <c r="BH55" s="262">
        <v>26</v>
      </c>
      <c r="BJ55" s="71" t="s">
        <v>63</v>
      </c>
      <c r="BK55" s="37">
        <v>744</v>
      </c>
      <c r="BL55" s="303">
        <v>189.3</v>
      </c>
      <c r="BM55" s="37">
        <v>554.70000000000005</v>
      </c>
      <c r="BN55" s="9">
        <v>0</v>
      </c>
      <c r="BO55" s="274">
        <f t="shared" si="1025"/>
        <v>0</v>
      </c>
      <c r="BP55" s="9">
        <v>0</v>
      </c>
      <c r="BQ55" s="274">
        <f t="shared" si="1026"/>
        <v>0</v>
      </c>
      <c r="BR55" s="7">
        <v>0</v>
      </c>
      <c r="BS55" s="274">
        <f t="shared" si="1027"/>
        <v>0</v>
      </c>
      <c r="BT55" s="9">
        <v>0</v>
      </c>
      <c r="BU55" s="256">
        <f t="shared" si="1028"/>
        <v>1</v>
      </c>
      <c r="BV55" s="256">
        <f t="shared" si="1029"/>
        <v>1</v>
      </c>
      <c r="BW55" s="258">
        <f t="shared" si="1030"/>
        <v>0</v>
      </c>
      <c r="BX55" s="290">
        <f t="shared" si="1031"/>
        <v>0.23795492142266336</v>
      </c>
      <c r="BY55" s="7">
        <f t="shared" si="1050"/>
        <v>744</v>
      </c>
      <c r="BZ55" s="167">
        <v>4603</v>
      </c>
      <c r="CA55" s="9">
        <v>27</v>
      </c>
      <c r="CB55" s="262">
        <v>26</v>
      </c>
      <c r="CD55" s="71" t="s">
        <v>63</v>
      </c>
      <c r="CE55" s="80">
        <v>720</v>
      </c>
      <c r="CF55" s="299">
        <v>65.930000000000007</v>
      </c>
      <c r="CG55" s="80">
        <v>654.07000000000005</v>
      </c>
      <c r="CH55" s="80">
        <v>0</v>
      </c>
      <c r="CI55" s="274">
        <f t="shared" si="1032"/>
        <v>0</v>
      </c>
      <c r="CJ55" s="9">
        <v>0</v>
      </c>
      <c r="CK55" s="274">
        <f t="shared" si="1033"/>
        <v>0</v>
      </c>
      <c r="CL55" s="7">
        <v>0</v>
      </c>
      <c r="CM55" s="274">
        <f t="shared" si="1034"/>
        <v>0</v>
      </c>
      <c r="CN55" s="9">
        <v>0</v>
      </c>
      <c r="CO55" s="274">
        <f t="shared" si="1051"/>
        <v>1</v>
      </c>
      <c r="CP55" s="274">
        <f t="shared" si="1052"/>
        <v>1</v>
      </c>
      <c r="CQ55" s="275">
        <f t="shared" si="1053"/>
        <v>0</v>
      </c>
      <c r="CR55" s="290">
        <f t="shared" si="1035"/>
        <v>8.5309829059829062E-2</v>
      </c>
      <c r="CS55" s="7">
        <f t="shared" si="1054"/>
        <v>720</v>
      </c>
      <c r="CT55" s="81">
        <v>1597</v>
      </c>
      <c r="CU55" s="9">
        <v>27</v>
      </c>
      <c r="CV55" s="262">
        <v>26</v>
      </c>
      <c r="CX55" s="71" t="s">
        <v>63</v>
      </c>
      <c r="CY55" s="9">
        <v>742</v>
      </c>
      <c r="CZ55" s="287">
        <v>108.37</v>
      </c>
      <c r="DA55" s="9">
        <v>633.63</v>
      </c>
      <c r="DB55" s="9">
        <v>2</v>
      </c>
      <c r="DC55" s="274">
        <f t="shared" si="1055"/>
        <v>2.6881720430107529E-3</v>
      </c>
      <c r="DD55" s="9">
        <v>0</v>
      </c>
      <c r="DE55" s="274">
        <f t="shared" si="1056"/>
        <v>0</v>
      </c>
      <c r="DF55" s="7">
        <v>0</v>
      </c>
      <c r="DG55" s="274">
        <f t="shared" si="1057"/>
        <v>0</v>
      </c>
      <c r="DH55" s="9">
        <v>0</v>
      </c>
      <c r="DI55" s="274">
        <f>(CY55/$V$4)</f>
        <v>0.99731182795698925</v>
      </c>
      <c r="DJ55" s="274">
        <f>((CY55-DH55)/$CX$4)</f>
        <v>0.99731182795698925</v>
      </c>
      <c r="DK55" s="275">
        <f>IF((AND(CZ55=0,DB55=0)),0,(DB55+DH55)/(CZ55+DB55+DH55))</f>
        <v>1.8120866177403279E-2</v>
      </c>
      <c r="DL55" s="290">
        <f t="shared" si="1036"/>
        <v>0.13606286186931349</v>
      </c>
      <c r="DM55" s="7">
        <f t="shared" si="1061"/>
        <v>744</v>
      </c>
      <c r="DN55" s="166">
        <v>2632</v>
      </c>
      <c r="DO55" s="9">
        <v>27</v>
      </c>
      <c r="DP55" s="262">
        <v>26</v>
      </c>
      <c r="DR55" s="71" t="s">
        <v>63</v>
      </c>
      <c r="DS55" s="9">
        <v>732</v>
      </c>
      <c r="DT55" s="287">
        <v>118.9</v>
      </c>
      <c r="DU55" s="9">
        <v>613.1</v>
      </c>
      <c r="DV55" s="9">
        <v>12</v>
      </c>
      <c r="DW55" s="7">
        <f t="shared" si="478"/>
        <v>1.6129032258064515</v>
      </c>
      <c r="DX55" s="9">
        <v>0</v>
      </c>
      <c r="DY55" s="7">
        <f t="shared" si="479"/>
        <v>0</v>
      </c>
      <c r="DZ55" s="7">
        <v>0</v>
      </c>
      <c r="EA55" s="7">
        <f>(DZ55/$DR$4)*100</f>
        <v>0</v>
      </c>
      <c r="EB55" s="9">
        <v>0</v>
      </c>
      <c r="EC55" s="7">
        <f>(DS55/$V$4)*100</f>
        <v>98.387096774193552</v>
      </c>
      <c r="ED55" s="7">
        <f t="shared" si="541"/>
        <v>98.387096774193552</v>
      </c>
      <c r="EE55" s="38">
        <f t="shared" si="542"/>
        <v>9.1673032849503429</v>
      </c>
      <c r="EF55" s="298">
        <f t="shared" si="1062"/>
        <v>11.544205495818399</v>
      </c>
      <c r="EG55" s="7">
        <f t="shared" si="1063"/>
        <v>744</v>
      </c>
      <c r="EH55" s="167">
        <v>2319</v>
      </c>
      <c r="EI55" s="9">
        <v>27</v>
      </c>
      <c r="EJ55" s="262">
        <v>26</v>
      </c>
      <c r="EL55" s="71" t="s">
        <v>63</v>
      </c>
      <c r="EM55" s="9">
        <v>672</v>
      </c>
      <c r="EN55" s="287">
        <v>113.3</v>
      </c>
      <c r="EO55" s="9">
        <v>558.70000000000005</v>
      </c>
      <c r="EP55" s="9">
        <v>0</v>
      </c>
      <c r="EQ55" s="7">
        <f t="shared" si="482"/>
        <v>0</v>
      </c>
      <c r="ER55" s="9">
        <v>0</v>
      </c>
      <c r="ES55" s="7">
        <f t="shared" si="483"/>
        <v>0</v>
      </c>
      <c r="ET55" s="7">
        <v>0</v>
      </c>
      <c r="EU55" s="7">
        <f>(ET55/$EL$4)*100</f>
        <v>0</v>
      </c>
      <c r="EV55" s="9">
        <v>0</v>
      </c>
      <c r="EW55" s="7">
        <f>(EM55/$V$4)*100</f>
        <v>90.322580645161281</v>
      </c>
      <c r="EX55" s="7">
        <f t="shared" si="543"/>
        <v>100</v>
      </c>
      <c r="EY55" s="38">
        <f t="shared" si="544"/>
        <v>0</v>
      </c>
      <c r="EZ55" s="298">
        <f t="shared" si="1037"/>
        <v>14.236111111111111</v>
      </c>
      <c r="FA55" s="7">
        <f t="shared" si="1064"/>
        <v>672</v>
      </c>
      <c r="FB55" s="167">
        <v>2583</v>
      </c>
      <c r="FC55" s="9">
        <v>27</v>
      </c>
      <c r="FD55" s="262">
        <v>26</v>
      </c>
      <c r="FF55" s="71" t="s">
        <v>63</v>
      </c>
      <c r="FG55" s="9">
        <v>744</v>
      </c>
      <c r="FH55" s="287">
        <v>309.8</v>
      </c>
      <c r="FI55" s="9">
        <v>434.2</v>
      </c>
      <c r="FJ55" s="9">
        <v>0</v>
      </c>
      <c r="FK55" s="7">
        <f t="shared" si="499"/>
        <v>0</v>
      </c>
      <c r="FL55" s="9">
        <v>0</v>
      </c>
      <c r="FM55" s="7">
        <f t="shared" si="500"/>
        <v>0</v>
      </c>
      <c r="FN55" s="7">
        <v>0</v>
      </c>
      <c r="FO55" s="7">
        <f t="shared" si="1038"/>
        <v>0</v>
      </c>
      <c r="FP55" s="9">
        <v>0</v>
      </c>
      <c r="FQ55" s="7">
        <f>(FG55/$V$4)*100</f>
        <v>100</v>
      </c>
      <c r="FR55" s="7">
        <f t="shared" si="547"/>
        <v>100</v>
      </c>
      <c r="FS55" s="38">
        <f t="shared" si="548"/>
        <v>0</v>
      </c>
      <c r="FT55" s="298">
        <f>(FV55/($FF$4*FW55))*100</f>
        <v>39.222421346077255</v>
      </c>
      <c r="FU55" s="7">
        <f t="shared" si="1066"/>
        <v>744</v>
      </c>
      <c r="FV55" s="167">
        <v>7879</v>
      </c>
      <c r="FW55" s="9">
        <v>27</v>
      </c>
      <c r="FX55" s="262">
        <v>26</v>
      </c>
      <c r="FZ55" s="71" t="s">
        <v>63</v>
      </c>
      <c r="GA55" s="9">
        <v>702</v>
      </c>
      <c r="GB55" s="287">
        <v>531.29999999999995</v>
      </c>
      <c r="GC55" s="9">
        <v>170.7</v>
      </c>
      <c r="GD55" s="9">
        <v>18</v>
      </c>
      <c r="GE55" s="7">
        <f t="shared" si="1067"/>
        <v>2.5000000000000001E-2</v>
      </c>
      <c r="GF55" s="9">
        <v>0</v>
      </c>
      <c r="GG55" s="7">
        <f t="shared" si="1039"/>
        <v>0</v>
      </c>
      <c r="GH55" s="7">
        <v>0</v>
      </c>
      <c r="GI55" s="7">
        <f>(GH55/$FZ$4)*100</f>
        <v>0</v>
      </c>
      <c r="GJ55" s="9">
        <v>0</v>
      </c>
      <c r="GK55" s="7">
        <f>(GA55/$V$4)*100</f>
        <v>94.354838709677423</v>
      </c>
      <c r="GL55" s="7">
        <f t="shared" si="1040"/>
        <v>97.5</v>
      </c>
      <c r="GM55" s="38">
        <f>IF((AND(GB55=0,GD55=0)),0,(GD55+GJ55)/(GB55+GD55)*100)</f>
        <v>3.2768978700163847</v>
      </c>
      <c r="GN55" s="298">
        <f>(GP55/($FZ$4*GQ55))*100</f>
        <v>61.682098765432102</v>
      </c>
      <c r="GO55" s="7">
        <f t="shared" si="1070"/>
        <v>720</v>
      </c>
      <c r="GP55" s="82">
        <v>11991</v>
      </c>
      <c r="GQ55" s="9">
        <v>27</v>
      </c>
      <c r="GR55" s="262">
        <v>26</v>
      </c>
      <c r="GT55" s="71" t="s">
        <v>63</v>
      </c>
      <c r="GU55" s="9">
        <v>576</v>
      </c>
      <c r="GV55" s="287">
        <v>180.5</v>
      </c>
      <c r="GW55" s="9">
        <v>395.5</v>
      </c>
      <c r="GX55" s="9">
        <v>168</v>
      </c>
      <c r="GY55" s="7">
        <f t="shared" si="660"/>
        <v>22.58064516129032</v>
      </c>
      <c r="GZ55" s="9">
        <v>0</v>
      </c>
      <c r="HA55" s="9">
        <f t="shared" si="661"/>
        <v>0</v>
      </c>
      <c r="HB55" s="9">
        <v>0</v>
      </c>
      <c r="HC55" s="7">
        <f t="shared" ref="HC55" si="1077">(HB55/$GT$4)*100</f>
        <v>0</v>
      </c>
      <c r="HD55" s="9">
        <v>0</v>
      </c>
      <c r="HE55" s="7">
        <f t="shared" si="1071"/>
        <v>77.41935483870968</v>
      </c>
      <c r="HF55" s="7">
        <f t="shared" si="461"/>
        <v>77.41935483870968</v>
      </c>
      <c r="HG55" s="7">
        <f t="shared" si="462"/>
        <v>48.206599713055951</v>
      </c>
      <c r="HH55" s="298">
        <f t="shared" si="1041"/>
        <v>18.010752688172044</v>
      </c>
      <c r="HI55" s="7">
        <f t="shared" si="1072"/>
        <v>744</v>
      </c>
      <c r="HJ55" s="167">
        <v>3618</v>
      </c>
      <c r="HK55" s="9">
        <v>27</v>
      </c>
      <c r="HL55" s="262">
        <v>26</v>
      </c>
      <c r="HN55" s="71" t="s">
        <v>63</v>
      </c>
      <c r="HO55" s="9">
        <v>720</v>
      </c>
      <c r="HP55" s="287">
        <v>144.4</v>
      </c>
      <c r="HQ55" s="9">
        <v>575.6</v>
      </c>
      <c r="HR55" s="9">
        <v>0</v>
      </c>
      <c r="HS55" s="7">
        <f>(HR55/$HN$4)*100</f>
        <v>0</v>
      </c>
      <c r="HT55" s="9">
        <v>0</v>
      </c>
      <c r="HU55" s="7">
        <f>(HT55/$HN$4)*100</f>
        <v>0</v>
      </c>
      <c r="HV55" s="9">
        <v>0</v>
      </c>
      <c r="HW55" s="7">
        <f>(HV55/$HN$4)*100</f>
        <v>0</v>
      </c>
      <c r="HX55" s="9">
        <v>0</v>
      </c>
      <c r="HY55" s="7">
        <f>(HO55/$HN$4)*100</f>
        <v>100</v>
      </c>
      <c r="HZ55" s="41">
        <f>((HO55-HX55)/$HN$4)*100</f>
        <v>100</v>
      </c>
      <c r="IA55" s="41">
        <f t="shared" si="1042"/>
        <v>0</v>
      </c>
      <c r="IB55" s="298">
        <f>(ID55/($HN$4*IE55))*100</f>
        <v>17.530864197530864</v>
      </c>
      <c r="IC55" s="7">
        <f t="shared" si="1076"/>
        <v>720</v>
      </c>
      <c r="ID55" s="88">
        <v>3408</v>
      </c>
      <c r="IE55" s="9">
        <v>27</v>
      </c>
      <c r="IF55" s="262">
        <v>26</v>
      </c>
      <c r="IG55" s="29">
        <v>26</v>
      </c>
    </row>
    <row r="56" spans="1:241" ht="13.8" hidden="1" x14ac:dyDescent="0.3">
      <c r="B56" s="44" t="s">
        <v>39</v>
      </c>
      <c r="C56" s="45">
        <f>SUM(C53:C55)</f>
        <v>2232</v>
      </c>
      <c r="D56" s="296">
        <f t="shared" ref="D56:L56" si="1078">SUM(D53:D55)</f>
        <v>78.100000000000009</v>
      </c>
      <c r="E56" s="45">
        <f t="shared" si="1078"/>
        <v>2153.8999999999996</v>
      </c>
      <c r="F56" s="45">
        <f t="shared" si="1078"/>
        <v>0</v>
      </c>
      <c r="G56" s="266">
        <f>(G53*T53+G54*T54+G55*T55)/T56</f>
        <v>0</v>
      </c>
      <c r="H56" s="45">
        <f t="shared" si="1078"/>
        <v>0</v>
      </c>
      <c r="I56" s="266">
        <f>(I53*T53+I54*T54+I55*T55)/T56</f>
        <v>0</v>
      </c>
      <c r="J56" s="46">
        <f>SUM(J53:J55)</f>
        <v>0</v>
      </c>
      <c r="K56" s="266">
        <f>(K53*T53+K54*T54+K55*T55)/T56</f>
        <v>0</v>
      </c>
      <c r="L56" s="45">
        <f t="shared" si="1078"/>
        <v>0</v>
      </c>
      <c r="M56" s="266">
        <f>(M53*T53+M54*T54+M55*T55)/T56</f>
        <v>1</v>
      </c>
      <c r="N56" s="270">
        <f>(N53*T53+N54*T54+N55*T55)/T56</f>
        <v>1</v>
      </c>
      <c r="O56" s="270">
        <f>(O53*T53+O54*T54+O55*T55)/T56</f>
        <v>0</v>
      </c>
      <c r="P56" s="291">
        <f>(P53*T53+P54*T54+P55*T55)/T56</f>
        <v>2.7268145161290318E-2</v>
      </c>
      <c r="Q56" s="50">
        <f>SUM(Q53:Q55)</f>
        <v>2232</v>
      </c>
      <c r="R56" s="175">
        <f>SUM(R53:R55)</f>
        <v>1623</v>
      </c>
      <c r="S56" s="45">
        <f>SUM(S53:S55)</f>
        <v>81</v>
      </c>
      <c r="T56" s="263">
        <f>SUM(T53:T55)</f>
        <v>80</v>
      </c>
      <c r="V56" s="52" t="s">
        <v>39</v>
      </c>
      <c r="W56" s="49">
        <f>SUM(W53:W55)</f>
        <v>2232</v>
      </c>
      <c r="X56" s="297">
        <f t="shared" ref="X56" si="1079">SUM(X53:X55)</f>
        <v>678.19999999999993</v>
      </c>
      <c r="Y56" s="49">
        <f>SUM(Y53:Y55)</f>
        <v>1553.8000000000002</v>
      </c>
      <c r="Z56" s="49">
        <f t="shared" ref="Z56:AF56" si="1080">SUM(Z53:Z55)</f>
        <v>0</v>
      </c>
      <c r="AA56" s="268">
        <f>(AA53*AN53+AA54*AN54+AA55*AN55)/AN56</f>
        <v>0</v>
      </c>
      <c r="AB56" s="49">
        <f t="shared" si="1080"/>
        <v>0</v>
      </c>
      <c r="AC56" s="268">
        <f>(AC53*AN53+AC54*AN54+AC55*AN55)/AN56</f>
        <v>0</v>
      </c>
      <c r="AD56" s="50">
        <f>SUM(AD53:AD55)</f>
        <v>0</v>
      </c>
      <c r="AE56" s="268">
        <f>(AE53*AN53+AE54*AN54+AE55*AN55)/AN56</f>
        <v>0</v>
      </c>
      <c r="AF56" s="49">
        <f t="shared" si="1080"/>
        <v>0</v>
      </c>
      <c r="AG56" s="266">
        <f>(AG53*AN53+AG54*AN54+AG55*AN55)/AN56</f>
        <v>1</v>
      </c>
      <c r="AH56" s="270">
        <f>(AH53*AN53+AH54*AN54+AH55*AN55)/AN56</f>
        <v>1</v>
      </c>
      <c r="AI56" s="270">
        <f>(AI53*AN53+AI54*AN54+AI55*AN55)/AN56</f>
        <v>0</v>
      </c>
      <c r="AJ56" s="291">
        <f>(AJ53*AN53+AJ54*AN54+AJ55*AN55)/AN56</f>
        <v>0.27091733870967738</v>
      </c>
      <c r="AK56" s="50">
        <f>SUM(AK53:AK55)</f>
        <v>2232</v>
      </c>
      <c r="AL56" s="169">
        <f>SUM(AL53:AL55)</f>
        <v>16125</v>
      </c>
      <c r="AM56" s="49">
        <f>SUM(AM53:AM55)</f>
        <v>81</v>
      </c>
      <c r="AN56" s="263">
        <f>SUM(AN53:AN55)</f>
        <v>80</v>
      </c>
      <c r="AP56" s="52" t="s">
        <v>39</v>
      </c>
      <c r="AQ56" s="45">
        <f>SUM(AQ53:AQ55)</f>
        <v>2144</v>
      </c>
      <c r="AR56" s="296">
        <f t="shared" ref="AR56:AZ56" si="1081">SUM(AR53:AR55)</f>
        <v>518.09999999999991</v>
      </c>
      <c r="AS56" s="45">
        <f>SUM(AS53:AS55)</f>
        <v>1625.8999999999999</v>
      </c>
      <c r="AT56" s="45">
        <f t="shared" si="1081"/>
        <v>16</v>
      </c>
      <c r="AU56" s="266">
        <f>(AU53*BH53+AU54*BH54+AU55*BH55)/BH56</f>
        <v>7.2222222222222228E-3</v>
      </c>
      <c r="AV56" s="45">
        <f t="shared" si="1081"/>
        <v>0</v>
      </c>
      <c r="AW56" s="266">
        <f>(AW53*BH53+AW54*BH54+AW55*BH55)/BH56</f>
        <v>0</v>
      </c>
      <c r="AX56" s="46">
        <f>SUM(AX53:AX55)</f>
        <v>0</v>
      </c>
      <c r="AY56" s="268">
        <f>(AY53*BH53+AY54*BH54+AY55*BH55)/BH56</f>
        <v>0</v>
      </c>
      <c r="AZ56" s="45">
        <f t="shared" si="1081"/>
        <v>0</v>
      </c>
      <c r="BA56" s="266">
        <f>(BA53*BH53+BA54*BH54+BA55*BH55)/BH56</f>
        <v>0.99277777777777776</v>
      </c>
      <c r="BB56" s="270">
        <f>(BB53*BH53+BB54*BH54+BB55*BH55)/BH56</f>
        <v>0.99277777777777776</v>
      </c>
      <c r="BC56" s="270">
        <f>(BC53*BH53+BC54*BH54+BC55*BH55)/BH56</f>
        <v>3.4165571616294355E-2</v>
      </c>
      <c r="BD56" s="291">
        <f>(BD53*BH53+BD54*BH54+BD55*BH55)/BH56</f>
        <v>0.22682291666666671</v>
      </c>
      <c r="BE56" s="50">
        <f>SUM(BE53:BE55)</f>
        <v>2160</v>
      </c>
      <c r="BF56" s="169">
        <f>SUM(BF53:BF55)</f>
        <v>13065</v>
      </c>
      <c r="BG56" s="49">
        <f>SUM(BG53:BG55)</f>
        <v>81</v>
      </c>
      <c r="BH56" s="263">
        <f>SUM(BH53:BH55)</f>
        <v>80</v>
      </c>
      <c r="BJ56" s="52" t="s">
        <v>39</v>
      </c>
      <c r="BK56" s="45">
        <f>SUM(BK53:BK55)</f>
        <v>2112</v>
      </c>
      <c r="BL56" s="296">
        <f t="shared" ref="BL56:BT56" si="1082">SUM(BL53:BL55)</f>
        <v>551.70000000000005</v>
      </c>
      <c r="BM56" s="45">
        <f>SUM(BM53:BM55)</f>
        <v>1560.3</v>
      </c>
      <c r="BN56" s="45">
        <f t="shared" si="1082"/>
        <v>120</v>
      </c>
      <c r="BO56" s="267">
        <f>(BO53*CB53+BO54*CB54+BO55*CB55)/CB56</f>
        <v>5.4435483870967735E-2</v>
      </c>
      <c r="BP56" s="45">
        <f t="shared" si="1082"/>
        <v>0</v>
      </c>
      <c r="BQ56" s="267">
        <f>(BQ53*CB53+BQ54*CB54+BQ55*CB55)/CB56</f>
        <v>0</v>
      </c>
      <c r="BR56" s="46">
        <f>SUM(BR53:BR55)</f>
        <v>0</v>
      </c>
      <c r="BS56" s="265">
        <f>(BS53*CB53+BS54*CB54+BS55*CB55)/CB56</f>
        <v>0</v>
      </c>
      <c r="BT56" s="45">
        <f t="shared" si="1082"/>
        <v>0</v>
      </c>
      <c r="BU56" s="266">
        <f>(BU53*CB53+BU54*CB54+BU55*CB55)/CB56</f>
        <v>0.94556451612903225</v>
      </c>
      <c r="BV56" s="270">
        <f>(BV53*CB53+BV54*CB54+BV55*CB55)/CB56</f>
        <v>0.94556451612903225</v>
      </c>
      <c r="BW56" s="270">
        <f>(BW53*CB53+BW54*CB54+BW55*CB55)/CB56</f>
        <v>0.13761467889908258</v>
      </c>
      <c r="BX56" s="291">
        <f>(BX53*CB53+BX54*CB54+BX55*CB55)/CB56</f>
        <v>0.229502688172043</v>
      </c>
      <c r="BY56" s="50">
        <f>SUM(BY53:BY55)</f>
        <v>2232</v>
      </c>
      <c r="BZ56" s="169">
        <f>SUM(BZ53:BZ55)</f>
        <v>13660</v>
      </c>
      <c r="CA56" s="49">
        <f>SUM(CA53:CA55)</f>
        <v>81</v>
      </c>
      <c r="CB56" s="263">
        <f>SUM(CB53:CB55)</f>
        <v>80</v>
      </c>
      <c r="CD56" s="52" t="s">
        <v>39</v>
      </c>
      <c r="CE56" s="45">
        <f>SUM(CE53:CE55)</f>
        <v>2158</v>
      </c>
      <c r="CF56" s="296">
        <f t="shared" ref="CF56:CN56" si="1083">SUM(CF53:CF55)</f>
        <v>198.08</v>
      </c>
      <c r="CG56" s="45">
        <f>SUM(CG53:CG55)</f>
        <v>1959.92</v>
      </c>
      <c r="CH56" s="45">
        <f t="shared" si="1083"/>
        <v>2</v>
      </c>
      <c r="CI56" s="267">
        <f>(CI53*CV53+CI54*CV54+CI55*CV55)/CV56</f>
        <v>9.3749999999999997E-4</v>
      </c>
      <c r="CJ56" s="45">
        <f t="shared" si="1083"/>
        <v>0</v>
      </c>
      <c r="CK56" s="267">
        <f>(CK53*CV53+CK54*CV54+CK55*CV55)/CV56</f>
        <v>0</v>
      </c>
      <c r="CL56" s="46">
        <f>SUM(CL53:CL55)</f>
        <v>0</v>
      </c>
      <c r="CM56" s="267">
        <f>(CM53*CV53+CM54*CV54+CM55*CV55)/CV56</f>
        <v>0</v>
      </c>
      <c r="CN56" s="45">
        <f t="shared" si="1083"/>
        <v>0</v>
      </c>
      <c r="CO56" s="266">
        <f>(CO53*CV53+CO54*CV54+CO55*CV55)/CV56</f>
        <v>0.99906249999999996</v>
      </c>
      <c r="CP56" s="270">
        <f>(CP53*CV53+CP54*CV54+CP55*CV55)/CV56</f>
        <v>0.99906249999999996</v>
      </c>
      <c r="CQ56" s="270">
        <f>(CQ53*CV53+CQ54*CV54+CQ55*CV55)/CV56</f>
        <v>1.0010381135992881E-2</v>
      </c>
      <c r="CR56" s="291">
        <f>(CR53*CV53+CR54*CV54+CR55*CV55)/CV56</f>
        <v>8.3732638888888891E-2</v>
      </c>
      <c r="CS56" s="50">
        <f>SUM(CS53:CS55)</f>
        <v>2160</v>
      </c>
      <c r="CT56" s="53">
        <f>SUM(CT53:CT55)</f>
        <v>4823</v>
      </c>
      <c r="CU56" s="49">
        <f>SUM(CU53:CU55)</f>
        <v>81</v>
      </c>
      <c r="CV56" s="263">
        <f>SUM(CV53:CV55)</f>
        <v>80</v>
      </c>
      <c r="CX56" s="52" t="s">
        <v>39</v>
      </c>
      <c r="CY56" s="45">
        <f>SUM(CY53:CY55)</f>
        <v>2218</v>
      </c>
      <c r="CZ56" s="296">
        <f t="shared" ref="CZ56:DH56" si="1084">SUM(CZ53:CZ55)</f>
        <v>309.72000000000003</v>
      </c>
      <c r="DA56" s="45">
        <f>SUM(DA53:DA55)</f>
        <v>1908.2800000000002</v>
      </c>
      <c r="DB56" s="45">
        <f t="shared" si="1084"/>
        <v>14</v>
      </c>
      <c r="DC56" s="267">
        <f>(DC53*DP53+DC54*DP54+DC55*DP55)/DP56</f>
        <v>6.3172043010752688E-3</v>
      </c>
      <c r="DD56" s="45">
        <f t="shared" si="1084"/>
        <v>0</v>
      </c>
      <c r="DE56" s="267">
        <f>(DE53*DP53+DE54*DP54+DE55*DP55)/DP56</f>
        <v>0</v>
      </c>
      <c r="DF56" s="46">
        <f>SUM(DF53:DF55)</f>
        <v>0</v>
      </c>
      <c r="DG56" s="265">
        <f>(DG53*DP53+DG54*DP54+DG55*DP55)/DP56</f>
        <v>0</v>
      </c>
      <c r="DH56" s="45">
        <f t="shared" si="1084"/>
        <v>0</v>
      </c>
      <c r="DI56" s="266">
        <f>(DI53*DP53+DI54*DP54+DI55*DP55)/DP56</f>
        <v>0.99368279569892481</v>
      </c>
      <c r="DJ56" s="270">
        <f>(DJ53*DP53+DJ54*DP54+DJ55*DP55)/DP56</f>
        <v>0.99368279569892481</v>
      </c>
      <c r="DK56" s="270">
        <f>(DK53*DP53+DK54*DP54+DK55*DP55)/DP56</f>
        <v>4.1707801008850021E-2</v>
      </c>
      <c r="DL56" s="291">
        <f>(DL53*DP53+DL54*DP54+DL55*DP55)/DP56</f>
        <v>0.13046034946236559</v>
      </c>
      <c r="DM56" s="50">
        <f>SUM(DM53:DM55)</f>
        <v>2232</v>
      </c>
      <c r="DN56" s="168">
        <f>SUM(DN53:DN55)</f>
        <v>7765</v>
      </c>
      <c r="DO56" s="49">
        <f>SUM(DO53:DO55)</f>
        <v>81</v>
      </c>
      <c r="DP56" s="263">
        <f>SUM(DP53:DP55)</f>
        <v>80</v>
      </c>
      <c r="DR56" s="52" t="s">
        <v>39</v>
      </c>
      <c r="DS56" s="45">
        <f>SUM(DS53:DS55)</f>
        <v>1854</v>
      </c>
      <c r="DT56" s="296">
        <f t="shared" ref="DT56:EB56" si="1085">SUM(DT53:DT55)</f>
        <v>289</v>
      </c>
      <c r="DU56" s="45">
        <f>SUM(DU53:DU55)</f>
        <v>1565</v>
      </c>
      <c r="DV56" s="45">
        <f t="shared" si="1085"/>
        <v>378</v>
      </c>
      <c r="DW56" s="46">
        <f>(DW53*EI53+DW54*EI54+DW55*EI55)/EI56</f>
        <v>16.93548387096774</v>
      </c>
      <c r="DX56" s="45">
        <f t="shared" si="1085"/>
        <v>0</v>
      </c>
      <c r="DY56" s="46">
        <f>(DY53*EI53+DY54*EI54+DY55*EI55)/EI56</f>
        <v>0</v>
      </c>
      <c r="DZ56" s="46">
        <f>SUM(DZ53:DZ55)</f>
        <v>0</v>
      </c>
      <c r="EA56" s="50">
        <f>(EA53*EI53+EA54*EI54+EA55*EI55)/EI56</f>
        <v>0</v>
      </c>
      <c r="EB56" s="45">
        <f t="shared" si="1085"/>
        <v>0</v>
      </c>
      <c r="EC56" s="46">
        <f>(EC53*EI53+EC54*EI54+EC55*EI55)/EI56</f>
        <v>83.06451612903227</v>
      </c>
      <c r="ED56" s="8">
        <f>(ED53*EI53+ED54*EI54+ED55*EI55)/EI56</f>
        <v>83.06451612903227</v>
      </c>
      <c r="EE56" s="8">
        <f>(EE53*EI53+EE54*EI54+EE55*EI55)/EI56</f>
        <v>33.593940477544983</v>
      </c>
      <c r="EF56" s="305">
        <f>(EF53*EI53+EF54*EI54+EF55*EI55)/EI56</f>
        <v>11.361675295367052</v>
      </c>
      <c r="EG56" s="50">
        <f>SUM(EG53:EG55)</f>
        <v>2232</v>
      </c>
      <c r="EH56" s="169">
        <f>SUM(EH53:EH55)</f>
        <v>6847</v>
      </c>
      <c r="EI56" s="49">
        <f>SUM(EI53:EI55)</f>
        <v>81</v>
      </c>
      <c r="EJ56" s="263">
        <f>SUM(EJ53:EJ55)</f>
        <v>80</v>
      </c>
      <c r="EL56" s="44" t="s">
        <v>39</v>
      </c>
      <c r="EM56" s="45">
        <f>SUM(EM53:EM55)</f>
        <v>1968</v>
      </c>
      <c r="EN56" s="296">
        <f t="shared" ref="EN56:EV56" si="1086">SUM(EN53:EN55)</f>
        <v>318.10000000000002</v>
      </c>
      <c r="EO56" s="45">
        <f>SUM(EO53:EO55)</f>
        <v>1649.8999999999999</v>
      </c>
      <c r="EP56" s="45">
        <f t="shared" si="1086"/>
        <v>48</v>
      </c>
      <c r="EQ56" s="46">
        <f>(EQ53*FC53+EQ54*FC54+EQ55*FC55)/FC56</f>
        <v>2.3809523809523805</v>
      </c>
      <c r="ER56" s="45">
        <f t="shared" si="1086"/>
        <v>0</v>
      </c>
      <c r="ES56" s="46">
        <f>(ES53*FC53+ES54*FC54+ES55*FC55)/FC56</f>
        <v>0</v>
      </c>
      <c r="ET56" s="46">
        <f>SUM(ET53:ET55)</f>
        <v>0</v>
      </c>
      <c r="EU56" s="50">
        <f>(EU53*FC53+EU54*FC54+EU55*FC55)/FC56</f>
        <v>0</v>
      </c>
      <c r="EV56" s="45">
        <f t="shared" si="1086"/>
        <v>0</v>
      </c>
      <c r="EW56" s="46">
        <f>(EW53*FC53+EW54*FC54+EW55*FC55)/FC56</f>
        <v>88.172043010752688</v>
      </c>
      <c r="EX56" s="8">
        <f>(EX53*FC53+EX54*FC54+EX55*FC55)/FC56</f>
        <v>97.61904761904762</v>
      </c>
      <c r="EY56" s="8">
        <f>(EY53*FC53+EY54*FC54+EY55*FC55)/FC56</f>
        <v>12.066365007541478</v>
      </c>
      <c r="EZ56" s="305">
        <f>(EZ53*FC53+EZ54*FC54+EZ55*FC55)/FC56</f>
        <v>14.936067019400351</v>
      </c>
      <c r="FA56" s="50">
        <f>SUM(FA53:FA55)</f>
        <v>2016</v>
      </c>
      <c r="FB56" s="169">
        <f>SUM(FB53:FB55)</f>
        <v>8130</v>
      </c>
      <c r="FC56" s="49">
        <f>SUM(FC53:FC55)</f>
        <v>81</v>
      </c>
      <c r="FD56" s="263">
        <f>SUM(FD53:FD55)</f>
        <v>80</v>
      </c>
      <c r="FF56" s="52" t="s">
        <v>39</v>
      </c>
      <c r="FG56" s="45">
        <f>SUM(FG53:FG55)</f>
        <v>2232</v>
      </c>
      <c r="FH56" s="296">
        <f t="shared" ref="FH56:FP56" si="1087">SUM(FH53:FH55)</f>
        <v>939.59999999999991</v>
      </c>
      <c r="FI56" s="45">
        <f>SUM(FI53:FI55)</f>
        <v>1292.4000000000001</v>
      </c>
      <c r="FJ56" s="45">
        <f t="shared" si="1087"/>
        <v>0</v>
      </c>
      <c r="FK56" s="46">
        <f>(FK53*FW53+FK54*FW54+FK55*FW55)/FW56</f>
        <v>0</v>
      </c>
      <c r="FL56" s="45">
        <f t="shared" si="1087"/>
        <v>0</v>
      </c>
      <c r="FM56" s="46">
        <f>(FM53*FW53+FM54*FW54+FM55*FW55)/FW56</f>
        <v>0</v>
      </c>
      <c r="FN56" s="46">
        <f>SUM(FN53:FN55)</f>
        <v>0</v>
      </c>
      <c r="FO56" s="50">
        <f>(FO53*FW53+FO54*FW54+FO55*FW55)/FW56</f>
        <v>0</v>
      </c>
      <c r="FP56" s="45">
        <f t="shared" si="1087"/>
        <v>0</v>
      </c>
      <c r="FQ56" s="46">
        <f>(FQ53*FW53+FQ54*FW54+FQ55*FW55)/FW56</f>
        <v>100</v>
      </c>
      <c r="FR56" s="8">
        <f>(FR53*FW53+FR54*FW54+FR55*FW55)/FW56</f>
        <v>100</v>
      </c>
      <c r="FS56" s="8">
        <f>(FS53*FW53+FS54*FW54+FS55*FW55)/FW56</f>
        <v>0</v>
      </c>
      <c r="FT56" s="305">
        <f>(FT53*FW53+FT54*FW54+FT55*FW55)/FW56</f>
        <v>41.762909863268277</v>
      </c>
      <c r="FU56" s="50">
        <f>SUM(FU53:FU55)</f>
        <v>2232</v>
      </c>
      <c r="FV56" s="169">
        <f>SUM(FV53:FV55)</f>
        <v>25168</v>
      </c>
      <c r="FW56" s="49">
        <f>SUM(FW53:FW55)</f>
        <v>81</v>
      </c>
      <c r="FX56" s="263">
        <f>SUM(FX53:FX55)</f>
        <v>80</v>
      </c>
      <c r="FZ56" s="52" t="s">
        <v>39</v>
      </c>
      <c r="GA56" s="45">
        <f>SUM(GA53:GA55)</f>
        <v>1950</v>
      </c>
      <c r="GB56" s="296">
        <f t="shared" ref="GB56:GJ56" si="1088">SUM(GB53:GB55)</f>
        <v>1401.6</v>
      </c>
      <c r="GC56" s="45">
        <f>SUM(GC53:GC55)</f>
        <v>548.4</v>
      </c>
      <c r="GD56" s="45">
        <f t="shared" si="1088"/>
        <v>210</v>
      </c>
      <c r="GE56" s="160">
        <f>(GE53*GQ53+GE54*GQ54+GE55*GQ55)/GQ56</f>
        <v>9.7222222222222224E-2</v>
      </c>
      <c r="GF56" s="45">
        <f t="shared" si="1088"/>
        <v>0</v>
      </c>
      <c r="GG56" s="46">
        <f>(GG53*GQ53+GG54*GQ54+GG55*GQ55)/GQ56</f>
        <v>0</v>
      </c>
      <c r="GH56" s="46">
        <f>SUM(GH53:GH55)</f>
        <v>0</v>
      </c>
      <c r="GI56" s="46">
        <f>(GI53*GQ53+GI54*GQ54+GI55*GQ55)/GQ56</f>
        <v>0</v>
      </c>
      <c r="GJ56" s="45">
        <f t="shared" si="1088"/>
        <v>0</v>
      </c>
      <c r="GK56" s="46">
        <f>(GK53*GQ53+GK54*GQ54+GK55*GQ55)/GQ56</f>
        <v>87.365591397849471</v>
      </c>
      <c r="GL56" s="8">
        <f>(GL53*GQ53+GL54*GQ54+GL55*GQ55)/GQ56</f>
        <v>90.277777777777771</v>
      </c>
      <c r="GM56" s="8">
        <f>(GM53*GQ53+GM54*GQ54+GM55*GQ55)/GQ56</f>
        <v>14.383307374024575</v>
      </c>
      <c r="GN56" s="308">
        <f>(GN53*GQ53+GN54*GQ54+GN55*GQ55)/GQ56</f>
        <v>62.139917695473258</v>
      </c>
      <c r="GO56" s="50">
        <f>SUM(GO53:GO55)</f>
        <v>2160</v>
      </c>
      <c r="GP56" s="84">
        <f>SUM(GP53:GP55)</f>
        <v>36240</v>
      </c>
      <c r="GQ56" s="49">
        <f>SUM(GQ53:GQ55)</f>
        <v>81</v>
      </c>
      <c r="GR56" s="263">
        <f>SUM(GR53:GR55)</f>
        <v>80</v>
      </c>
      <c r="GT56" s="52" t="s">
        <v>39</v>
      </c>
      <c r="GU56" s="45">
        <f>SUM(GU53:GU55)</f>
        <v>1200</v>
      </c>
      <c r="GV56" s="296">
        <f t="shared" ref="GV56:HD56" si="1089">SUM(GV53:GV55)</f>
        <v>375.6</v>
      </c>
      <c r="GW56" s="45">
        <f>SUM(GW53:GW55)</f>
        <v>824.4</v>
      </c>
      <c r="GX56" s="45">
        <f t="shared" si="1089"/>
        <v>1032</v>
      </c>
      <c r="GY56" s="46">
        <f>(GY53*HK53+GY54*HK54+GY55*HK55)/HK56</f>
        <v>46.236559139784944</v>
      </c>
      <c r="GZ56" s="45">
        <f t="shared" si="1089"/>
        <v>0</v>
      </c>
      <c r="HA56" s="46">
        <f>(HA53*HK53+HA54*HK54+HA55*HK55)/HK56</f>
        <v>0</v>
      </c>
      <c r="HB56" s="46">
        <f>SUM(HB53:HB55)</f>
        <v>0</v>
      </c>
      <c r="HC56" s="46">
        <f>(HC54*HK54+HC55*HK55)/HK56</f>
        <v>0</v>
      </c>
      <c r="HD56" s="45">
        <f t="shared" si="1089"/>
        <v>0</v>
      </c>
      <c r="HE56" s="46">
        <f>(HE53*HK53+HE54*HK54+HE55*HK55)/HK56</f>
        <v>53.763440860215056</v>
      </c>
      <c r="HF56" s="8">
        <f>(HF53*HK53+HF54*HK54+HF55*HK55)/HK56</f>
        <v>53.763440860215056</v>
      </c>
      <c r="HG56" s="8">
        <f>(HG53*HK53+HG54*HK54+HG55*HK55)/HK56</f>
        <v>64.789425135338547</v>
      </c>
      <c r="HH56" s="308">
        <f>(HH53*HK53+HH54*HK54+HH55*HK55)/HK56</f>
        <v>14.658834461701847</v>
      </c>
      <c r="HI56" s="50">
        <f>SUM(HI53:HI55)</f>
        <v>2232</v>
      </c>
      <c r="HJ56" s="169">
        <f>SUM(HJ53:HJ55)</f>
        <v>8834</v>
      </c>
      <c r="HK56" s="49">
        <f>SUM(HK53:HK55)</f>
        <v>81</v>
      </c>
      <c r="HL56" s="263">
        <f>SUM(HL53:HL55)</f>
        <v>80</v>
      </c>
      <c r="HN56" s="74" t="s">
        <v>39</v>
      </c>
      <c r="HO56" s="49">
        <f>SUM(HO53:HO55)</f>
        <v>2160</v>
      </c>
      <c r="HP56" s="297">
        <f t="shared" ref="HP56" si="1090">SUM(HP53:HP55)</f>
        <v>418</v>
      </c>
      <c r="HQ56" s="49">
        <f>SUM(HQ53:HQ55)</f>
        <v>1742</v>
      </c>
      <c r="HR56" s="49">
        <f t="shared" ref="HR56" si="1091">SUM(HR53:HR55)</f>
        <v>0</v>
      </c>
      <c r="HS56" s="46">
        <f>(HS53*IE53+HS54*IE54+HS55*IE55)/IE56</f>
        <v>0</v>
      </c>
      <c r="HT56" s="49">
        <f t="shared" ref="HT56" si="1092">SUM(HT53:HT55)</f>
        <v>0</v>
      </c>
      <c r="HU56" s="46">
        <f>(HU53*IE53+HU54*IE54+HU55*IE55)/IE56</f>
        <v>0</v>
      </c>
      <c r="HV56" s="49">
        <f>SUM(HV53:HV55)</f>
        <v>0</v>
      </c>
      <c r="HW56" s="46">
        <f>(HW53*IE53+HW54*IE54+HW55*IE55)/IE56</f>
        <v>0</v>
      </c>
      <c r="HX56" s="49">
        <f t="shared" ref="HX56" si="1093">SUM(HX53:HX55)</f>
        <v>0</v>
      </c>
      <c r="HY56" s="50">
        <f>(HY53*IE53+HY54*IE54+HY55*IE55)/IE56</f>
        <v>100</v>
      </c>
      <c r="HZ56" s="54">
        <f>(HZ53*IE53+HZ54*IE54+HZ55*IE55)/IE56</f>
        <v>100</v>
      </c>
      <c r="IA56" s="54">
        <f>(IA53*IE53+IA54*IE54+IA55*IE55)/IE56</f>
        <v>0</v>
      </c>
      <c r="IB56" s="308">
        <f>(IB53*IE53+IB54*IE54+IB55*IE55)/IE56</f>
        <v>18.170438957475994</v>
      </c>
      <c r="IC56" s="50">
        <f>SUM(IC53:IC55)</f>
        <v>2160</v>
      </c>
      <c r="ID56" s="89">
        <f>SUM(ID53:ID55)</f>
        <v>10597</v>
      </c>
      <c r="IE56" s="49">
        <f>SUM(IE53:IE55)</f>
        <v>81</v>
      </c>
      <c r="IF56" s="263">
        <f>SUM(IF53:IF55)</f>
        <v>80</v>
      </c>
      <c r="IG56" s="29"/>
    </row>
    <row r="57" spans="1:241" ht="13.8" x14ac:dyDescent="0.25">
      <c r="A57" s="142" t="s">
        <v>64</v>
      </c>
      <c r="B57" s="71" t="s">
        <v>65</v>
      </c>
      <c r="C57" s="9">
        <v>744</v>
      </c>
      <c r="D57" s="287">
        <v>159</v>
      </c>
      <c r="E57" s="9">
        <v>585</v>
      </c>
      <c r="F57" s="9">
        <v>0</v>
      </c>
      <c r="G57" s="256">
        <f>(F57/$B$4)</f>
        <v>0</v>
      </c>
      <c r="H57" s="9">
        <v>0</v>
      </c>
      <c r="I57" s="256">
        <f>(H57/$B$4)</f>
        <v>0</v>
      </c>
      <c r="J57" s="7">
        <v>0</v>
      </c>
      <c r="K57" s="256">
        <f>(J57/$B$4)</f>
        <v>0</v>
      </c>
      <c r="L57" s="9">
        <v>0</v>
      </c>
      <c r="M57" s="355">
        <f>(C57/$B$4)</f>
        <v>1</v>
      </c>
      <c r="N57" s="355">
        <f>((C57-L57)/$B$4)</f>
        <v>1</v>
      </c>
      <c r="O57" s="356">
        <f t="shared" ref="O57:O58" si="1094">IF((AND(D57=0,F57=0)),0,(F57+L57)/(D57+F57+L57))</f>
        <v>0</v>
      </c>
      <c r="P57" s="357">
        <f>(R57/($B$4*T57))</f>
        <v>0.1434680910487362</v>
      </c>
      <c r="Q57" s="7">
        <f>SUM(D57:F57,H57,J57)</f>
        <v>744</v>
      </c>
      <c r="R57" s="166">
        <v>8219</v>
      </c>
      <c r="S57" s="9">
        <v>82.5</v>
      </c>
      <c r="T57" s="262">
        <v>77</v>
      </c>
      <c r="U57" s="142" t="s">
        <v>64</v>
      </c>
      <c r="V57" s="71" t="s">
        <v>65</v>
      </c>
      <c r="W57" s="80">
        <v>744</v>
      </c>
      <c r="X57" s="299">
        <v>441</v>
      </c>
      <c r="Y57" s="80">
        <v>303</v>
      </c>
      <c r="Z57" s="9">
        <v>0</v>
      </c>
      <c r="AA57" s="256">
        <f>(Z57/$V$4)</f>
        <v>0</v>
      </c>
      <c r="AB57" s="9">
        <v>0</v>
      </c>
      <c r="AC57" s="256">
        <f>(AB57/$V$4)</f>
        <v>0</v>
      </c>
      <c r="AD57" s="7">
        <v>0</v>
      </c>
      <c r="AE57" s="256">
        <f>(AD57/$V$4)</f>
        <v>0</v>
      </c>
      <c r="AF57" s="9">
        <v>0</v>
      </c>
      <c r="AG57" s="355">
        <f t="shared" ref="AG57:AG58" si="1095">W57/$V$4</f>
        <v>1</v>
      </c>
      <c r="AH57" s="355">
        <f t="shared" ref="AH57:AH58" si="1096">(W57-AF57)/$V$4</f>
        <v>1</v>
      </c>
      <c r="AI57" s="356">
        <f t="shared" ref="AI57:AI58" si="1097">IF((AND(X57=0,Z57=0)),0,(Z57+AF57)/(X57+Z57+AF57))</f>
        <v>0</v>
      </c>
      <c r="AJ57" s="357">
        <f t="shared" ref="AJ57:AJ58" si="1098">AL57/($V$4*AN57)</f>
        <v>0.44218684541265185</v>
      </c>
      <c r="AK57" s="7">
        <f>SUM(X57:Z57,AB57,AD57)</f>
        <v>744</v>
      </c>
      <c r="AL57" s="167">
        <v>25332</v>
      </c>
      <c r="AM57" s="9">
        <v>82.5</v>
      </c>
      <c r="AN57" s="262">
        <v>77</v>
      </c>
      <c r="AO57" s="142" t="s">
        <v>64</v>
      </c>
      <c r="AP57" s="71" t="s">
        <v>65</v>
      </c>
      <c r="AQ57" s="9">
        <v>720</v>
      </c>
      <c r="AR57" s="287">
        <v>499.88</v>
      </c>
      <c r="AS57" s="9">
        <v>220.12</v>
      </c>
      <c r="AT57" s="9">
        <v>0</v>
      </c>
      <c r="AU57" s="256">
        <f t="shared" ref="AU57:AU58" si="1099">(AT57/$AP$4)</f>
        <v>0</v>
      </c>
      <c r="AV57" s="9">
        <v>0</v>
      </c>
      <c r="AW57" s="256">
        <f t="shared" ref="AW57:AW58" si="1100">(AV57/$AP$4)</f>
        <v>0</v>
      </c>
      <c r="AX57" s="9">
        <v>0</v>
      </c>
      <c r="AY57" s="256">
        <f t="shared" ref="AY57:AY58" si="1101">(AX57/$AP$4)</f>
        <v>0</v>
      </c>
      <c r="AZ57" s="9">
        <v>0</v>
      </c>
      <c r="BA57" s="355">
        <f t="shared" ref="BA57:BA58" si="1102">(AQ57/$AP$4)</f>
        <v>1</v>
      </c>
      <c r="BB57" s="355">
        <f t="shared" ref="BB57:BB58" si="1103">((AQ57-AZ57)/$AP$4)</f>
        <v>1</v>
      </c>
      <c r="BC57" s="356">
        <f t="shared" ref="BC57:BC58" si="1104">IF((AND(AR57=0,AT57=0)),0,(AT57+AZ57)/(AR57+AT57+AZ57))</f>
        <v>0</v>
      </c>
      <c r="BD57" s="357">
        <f t="shared" ref="BD57:BD58" si="1105">(BF57/($AP$4*BH57))</f>
        <v>0.52299783549783552</v>
      </c>
      <c r="BE57" s="7">
        <f>SUM(AR57:AT57,AV57,AX57)</f>
        <v>720</v>
      </c>
      <c r="BF57" s="167">
        <v>28995</v>
      </c>
      <c r="BG57" s="9">
        <v>82.5</v>
      </c>
      <c r="BH57" s="262">
        <v>77</v>
      </c>
      <c r="BI57" s="142" t="s">
        <v>64</v>
      </c>
      <c r="BJ57" s="71" t="s">
        <v>65</v>
      </c>
      <c r="BK57" s="9">
        <v>744</v>
      </c>
      <c r="BL57" s="287">
        <v>420.15</v>
      </c>
      <c r="BM57" s="9">
        <v>323.85000000000002</v>
      </c>
      <c r="BN57" s="9">
        <v>0</v>
      </c>
      <c r="BO57" s="274">
        <f t="shared" ref="BO57:BO58" si="1106">(BN57/$BJ$4)</f>
        <v>0</v>
      </c>
      <c r="BP57" s="9">
        <v>0</v>
      </c>
      <c r="BQ57" s="274">
        <f t="shared" ref="BQ57:BQ58" si="1107">(BP57/$BJ$4)</f>
        <v>0</v>
      </c>
      <c r="BR57" s="9">
        <v>0</v>
      </c>
      <c r="BS57" s="274">
        <f t="shared" ref="BS57:BS58" si="1108">(BR57/$BJ$4)</f>
        <v>0</v>
      </c>
      <c r="BT57" s="9">
        <v>0</v>
      </c>
      <c r="BU57" s="355">
        <f t="shared" ref="BU57:BU58" si="1109">(BK57/$BJ$4)</f>
        <v>1</v>
      </c>
      <c r="BV57" s="355">
        <f t="shared" ref="BV57:BV58" si="1110">((BK57-BT57)/$BJ$4)</f>
        <v>1</v>
      </c>
      <c r="BW57" s="356">
        <f t="shared" ref="BW57:BW58" si="1111">IF((AND(BL57=0,BN57=0)),0,(BN57+BT57)/(BL57+BN57+BT57))</f>
        <v>0</v>
      </c>
      <c r="BX57" s="357">
        <f t="shared" ref="BX57:BX58" si="1112">(BZ57/($BJ$4*CB57))</f>
        <v>0.42895545314900152</v>
      </c>
      <c r="BY57" s="7">
        <f>SUM(BL57:BN57,BP57,BR57)</f>
        <v>744</v>
      </c>
      <c r="BZ57" s="167">
        <v>24574</v>
      </c>
      <c r="CA57" s="9">
        <v>82.5</v>
      </c>
      <c r="CB57" s="262">
        <v>77</v>
      </c>
      <c r="CC57" s="142" t="s">
        <v>64</v>
      </c>
      <c r="CD57" s="71" t="s">
        <v>65</v>
      </c>
      <c r="CE57" s="9">
        <v>492.7</v>
      </c>
      <c r="CF57" s="287">
        <v>106.28</v>
      </c>
      <c r="CG57" s="9">
        <v>386.37</v>
      </c>
      <c r="CH57" s="9">
        <v>76</v>
      </c>
      <c r="CI57" s="274">
        <f t="shared" ref="CI57:CI58" si="1113">(CH57/$CD$4)</f>
        <v>0.10555555555555556</v>
      </c>
      <c r="CJ57" s="9">
        <v>151.35</v>
      </c>
      <c r="CK57" s="274">
        <f t="shared" ref="CK57:CK58" si="1114">(CJ57/$CD$4)</f>
        <v>0.21020833333333333</v>
      </c>
      <c r="CL57" s="7">
        <v>0</v>
      </c>
      <c r="CM57" s="274">
        <f t="shared" ref="CM57:CM58" si="1115">(CL57/$CD$4)</f>
        <v>0</v>
      </c>
      <c r="CN57" s="9">
        <v>0</v>
      </c>
      <c r="CO57" s="358">
        <f>(CE57/$CD$4)</f>
        <v>0.6843055555555555</v>
      </c>
      <c r="CP57" s="358">
        <f>((CE57-CN57)/$CD$4)</f>
        <v>0.6843055555555555</v>
      </c>
      <c r="CQ57" s="359">
        <f>IF((AND(CF57=0,CH57=0)),0,(CH57+CN57)/(CF57+CH57+CN57))</f>
        <v>0.41694096993636165</v>
      </c>
      <c r="CR57" s="357">
        <f t="shared" ref="CR57:CR58" si="1116">(CT57/($CD$4*CV57))</f>
        <v>9.841269841269841E-2</v>
      </c>
      <c r="CS57" s="7">
        <f>SUM(CF57:CH57,CJ57,CL57)</f>
        <v>720</v>
      </c>
      <c r="CT57" s="81">
        <v>5456</v>
      </c>
      <c r="CU57" s="9">
        <v>82.5</v>
      </c>
      <c r="CV57" s="262">
        <v>77</v>
      </c>
      <c r="CW57" s="142" t="s">
        <v>64</v>
      </c>
      <c r="CX57" s="71" t="s">
        <v>65</v>
      </c>
      <c r="CY57" s="9">
        <v>744</v>
      </c>
      <c r="CZ57" s="287">
        <v>332.9</v>
      </c>
      <c r="DA57" s="9">
        <v>411.1</v>
      </c>
      <c r="DB57" s="9">
        <v>0</v>
      </c>
      <c r="DC57" s="274">
        <f>(DB57/$CX$4)</f>
        <v>0</v>
      </c>
      <c r="DD57" s="9">
        <v>0</v>
      </c>
      <c r="DE57" s="274">
        <f>(DD57/$CX$4)</f>
        <v>0</v>
      </c>
      <c r="DF57" s="7">
        <v>0</v>
      </c>
      <c r="DG57" s="274">
        <f>(DF57/$CX$4)</f>
        <v>0</v>
      </c>
      <c r="DH57" s="9">
        <v>0</v>
      </c>
      <c r="DI57" s="358">
        <f>(CY57/$CX$4)</f>
        <v>1</v>
      </c>
      <c r="DJ57" s="358">
        <f>((CY57-DH57)/$CX$4)</f>
        <v>1</v>
      </c>
      <c r="DK57" s="359">
        <f>IF((AND(CZ57=0,DB57=0)),0,(DB57+DH57)/(CZ57+DB57+DH57))</f>
        <v>0</v>
      </c>
      <c r="DL57" s="357">
        <f t="shared" ref="DL57" si="1117">(DN57/($CX$4*DP57))</f>
        <v>0.30124982544337381</v>
      </c>
      <c r="DM57" s="7">
        <f>SUM(CZ57:DB57,DD57,DF57)</f>
        <v>744</v>
      </c>
      <c r="DN57" s="166">
        <v>17258</v>
      </c>
      <c r="DO57" s="9">
        <v>82.5</v>
      </c>
      <c r="DP57" s="262">
        <v>77</v>
      </c>
      <c r="DQ57" s="142" t="s">
        <v>64</v>
      </c>
      <c r="DR57" s="71" t="s">
        <v>65</v>
      </c>
      <c r="DS57" s="9">
        <v>744</v>
      </c>
      <c r="DT57" s="287">
        <v>368</v>
      </c>
      <c r="DU57" s="9">
        <v>376</v>
      </c>
      <c r="DV57" s="9">
        <v>0</v>
      </c>
      <c r="DW57" s="7">
        <f t="shared" si="478"/>
        <v>0</v>
      </c>
      <c r="DX57" s="9">
        <v>0</v>
      </c>
      <c r="DY57" s="7">
        <f t="shared" si="479"/>
        <v>0</v>
      </c>
      <c r="DZ57" s="7">
        <v>0</v>
      </c>
      <c r="EA57" s="7">
        <f>(DZ57/$DR$4)*100</f>
        <v>0</v>
      </c>
      <c r="EB57" s="9">
        <v>0</v>
      </c>
      <c r="EC57" s="321">
        <f>(DS57/$DR$4)</f>
        <v>1</v>
      </c>
      <c r="ED57" s="321">
        <f>((DS57-EB57)/$DR$4)</f>
        <v>1</v>
      </c>
      <c r="EE57" s="360">
        <f>IF((AND(DT57=0,DV57=0)),0,(DV57+EB57)/(DT57+DV57+EB57))</f>
        <v>0</v>
      </c>
      <c r="EF57" s="346">
        <f>(EH57/($DR$4*EJ57))</f>
        <v>0.3621700879765396</v>
      </c>
      <c r="EG57" s="7">
        <f>SUM(DT57:DV57,DX57,DZ57)</f>
        <v>744</v>
      </c>
      <c r="EH57" s="166">
        <v>20748</v>
      </c>
      <c r="EI57" s="9">
        <v>82.5</v>
      </c>
      <c r="EJ57" s="262">
        <v>77</v>
      </c>
      <c r="EK57" s="142" t="s">
        <v>64</v>
      </c>
      <c r="EL57" s="71" t="s">
        <v>65</v>
      </c>
      <c r="EM57" s="9">
        <v>670.9</v>
      </c>
      <c r="EN57" s="287">
        <v>284.98</v>
      </c>
      <c r="EO57" s="9">
        <v>385.87</v>
      </c>
      <c r="EP57" s="9">
        <v>1.1499999999999999</v>
      </c>
      <c r="EQ57" s="7">
        <f t="shared" si="482"/>
        <v>0.17113095238095236</v>
      </c>
      <c r="ER57" s="9">
        <v>0</v>
      </c>
      <c r="ES57" s="7">
        <f t="shared" si="483"/>
        <v>0</v>
      </c>
      <c r="ET57" s="7">
        <v>0</v>
      </c>
      <c r="EU57" s="7">
        <f>(ET57/$EL$4)*100</f>
        <v>0</v>
      </c>
      <c r="EV57" s="9">
        <v>0</v>
      </c>
      <c r="EW57" s="321">
        <f>(EM57/$EL$4)</f>
        <v>0.99836309523809519</v>
      </c>
      <c r="EX57" s="321">
        <f>((EM57-EV57)/$EL$4)</f>
        <v>0.99836309523809519</v>
      </c>
      <c r="EY57" s="360">
        <f>IF((AND(EN57=0,EP57=0)),0,(EP57+EV57)/(EN57+EP57+EV57))</f>
        <v>4.0191521336455458E-3</v>
      </c>
      <c r="EZ57" s="346">
        <f>(FB57/($EL$4*FC57))</f>
        <v>0.27463924963924963</v>
      </c>
      <c r="FA57" s="7">
        <f>SUM(EN57:EP57,ER57,ET57)</f>
        <v>672</v>
      </c>
      <c r="FB57" s="167">
        <v>15226</v>
      </c>
      <c r="FC57" s="9">
        <v>82.5</v>
      </c>
      <c r="FD57" s="262">
        <v>77</v>
      </c>
      <c r="FE57" s="142" t="s">
        <v>64</v>
      </c>
      <c r="FF57" s="71" t="s">
        <v>65</v>
      </c>
      <c r="FG57" s="9">
        <v>738.1</v>
      </c>
      <c r="FH57" s="287">
        <v>452.6</v>
      </c>
      <c r="FI57" s="9">
        <v>285.5</v>
      </c>
      <c r="FJ57" s="9">
        <v>5.9</v>
      </c>
      <c r="FK57" s="7">
        <f t="shared" si="499"/>
        <v>0.79301075268817212</v>
      </c>
      <c r="FL57" s="9">
        <v>0</v>
      </c>
      <c r="FM57" s="7">
        <f t="shared" si="500"/>
        <v>0</v>
      </c>
      <c r="FN57" s="7">
        <v>0</v>
      </c>
      <c r="FO57" s="7">
        <f>(FN57/$FF$4)*100</f>
        <v>0</v>
      </c>
      <c r="FP57" s="9">
        <v>0</v>
      </c>
      <c r="FQ57" s="321">
        <f>(FG57/$FF$4)</f>
        <v>0.99206989247311828</v>
      </c>
      <c r="FR57" s="321">
        <f>((FG57-FP57)/$FF$4)</f>
        <v>0.99206989247311828</v>
      </c>
      <c r="FS57" s="360">
        <f>IF((AND(FH57=0,FJ57=0)),0,(FJ57+FP57)/(FH57+FJ57+FP57))</f>
        <v>1.2868047982551801E-2</v>
      </c>
      <c r="FT57" s="346">
        <f>(FV57/($FF$4*FX57))</f>
        <v>0.42450425918167856</v>
      </c>
      <c r="FU57" s="7">
        <f>SUM(FH57:FJ57,FL57,FN57)</f>
        <v>744</v>
      </c>
      <c r="FV57" s="167">
        <v>24319</v>
      </c>
      <c r="FW57" s="9">
        <v>82.5</v>
      </c>
      <c r="FX57" s="262">
        <v>77</v>
      </c>
      <c r="FY57" s="142" t="s">
        <v>64</v>
      </c>
      <c r="FZ57" s="71" t="s">
        <v>65</v>
      </c>
      <c r="GA57" s="9">
        <v>707.58</v>
      </c>
      <c r="GB57" s="287">
        <v>464.9</v>
      </c>
      <c r="GC57" s="9">
        <v>242.68</v>
      </c>
      <c r="GD57" s="9">
        <v>0</v>
      </c>
      <c r="GE57" s="7">
        <f>(GD57/$FZ$4)</f>
        <v>0</v>
      </c>
      <c r="GF57" s="9">
        <v>0</v>
      </c>
      <c r="GG57" s="7">
        <f t="shared" ref="GG57:GG63" si="1118">(GF57/$FZ$4)*100</f>
        <v>0</v>
      </c>
      <c r="GH57" s="7">
        <v>12.42</v>
      </c>
      <c r="GI57" s="7">
        <f>(GH57/$FZ$4)*100</f>
        <v>1.7250000000000001</v>
      </c>
      <c r="GJ57" s="9">
        <v>0</v>
      </c>
      <c r="GK57" s="321">
        <f>(GA57/$FZ$4)</f>
        <v>0.98275000000000001</v>
      </c>
      <c r="GL57" s="321">
        <f>((GA57-GJ57)/$FZ$4)</f>
        <v>0.98275000000000001</v>
      </c>
      <c r="GM57" s="360">
        <f>IF((AND(GB57=0,GD57=0)),0,(GD57+GJ57)/(GB57+GD57+GJ57))</f>
        <v>0</v>
      </c>
      <c r="GN57" s="346">
        <f>(GP57/($FZ$4*GR57))</f>
        <v>0.49112554112554113</v>
      </c>
      <c r="GO57" s="7">
        <f>SUM(GB57:GD57,GF57,GH57)</f>
        <v>719.99999999999989</v>
      </c>
      <c r="GP57" s="82">
        <v>27228</v>
      </c>
      <c r="GQ57" s="9">
        <v>82.5</v>
      </c>
      <c r="GR57" s="262">
        <v>77</v>
      </c>
      <c r="GS57" s="142" t="s">
        <v>64</v>
      </c>
      <c r="GT57" s="71" t="s">
        <v>65</v>
      </c>
      <c r="GU57" s="9">
        <v>663.5</v>
      </c>
      <c r="GV57" s="287">
        <v>233.87</v>
      </c>
      <c r="GW57" s="9">
        <v>429.67</v>
      </c>
      <c r="GX57" s="9">
        <v>0</v>
      </c>
      <c r="GY57" s="9">
        <f t="shared" si="660"/>
        <v>0</v>
      </c>
      <c r="GZ57" s="9">
        <v>80.47</v>
      </c>
      <c r="HA57" s="7">
        <f t="shared" si="661"/>
        <v>10.815860215053764</v>
      </c>
      <c r="HB57" s="29">
        <v>0</v>
      </c>
      <c r="HC57" s="7">
        <f>(HB57/$GT$4)*100</f>
        <v>0</v>
      </c>
      <c r="HD57" s="9">
        <v>0</v>
      </c>
      <c r="HE57" s="321">
        <f>(GU57/$GT$4)</f>
        <v>0.89180107526881724</v>
      </c>
      <c r="HF57" s="321">
        <f>((GU57-HD57)/$GT$4)</f>
        <v>0.89180107526881724</v>
      </c>
      <c r="HG57" s="321">
        <f>IF((AND(GV57=0,GX57=0)),0,(GX57+HD57)/(GV57+GX57+HD57))</f>
        <v>0</v>
      </c>
      <c r="HH57" s="346">
        <f>(HJ57/($GT$4*HL57))</f>
        <v>0.22191383884932273</v>
      </c>
      <c r="HI57" s="7">
        <v>744</v>
      </c>
      <c r="HJ57" s="167">
        <v>12713</v>
      </c>
      <c r="HK57" s="9">
        <v>82.5</v>
      </c>
      <c r="HL57" s="262">
        <v>77</v>
      </c>
      <c r="HM57" s="142" t="s">
        <v>64</v>
      </c>
      <c r="HN57" s="71" t="s">
        <v>65</v>
      </c>
      <c r="HO57" s="9">
        <v>720</v>
      </c>
      <c r="HP57" s="287">
        <v>339.2</v>
      </c>
      <c r="HQ57" s="9">
        <v>380.8</v>
      </c>
      <c r="HR57" s="9">
        <v>0</v>
      </c>
      <c r="HS57" s="7">
        <f>(HR57/$HN$4)*100</f>
        <v>0</v>
      </c>
      <c r="HT57" s="9">
        <v>0</v>
      </c>
      <c r="HU57" s="7">
        <f>(HT57/$HN$4)*100</f>
        <v>0</v>
      </c>
      <c r="HV57" s="9">
        <v>0</v>
      </c>
      <c r="HW57" s="7">
        <f>(HV57/$HN$4)*100</f>
        <v>0</v>
      </c>
      <c r="HX57" s="9">
        <v>0</v>
      </c>
      <c r="HY57" s="321">
        <f>(HO57/$HN$4)</f>
        <v>1</v>
      </c>
      <c r="HZ57" s="361">
        <f>((HO57-HX57)/$HN$4)</f>
        <v>1</v>
      </c>
      <c r="IA57" s="361">
        <f>IF((AND(HP57=0,HR57=0)),0,(HR57+HX57)/(HP57+HR57+HX57))</f>
        <v>0</v>
      </c>
      <c r="IB57" s="346">
        <f>(ID57/($HN$4*IF57))</f>
        <v>0.3738997113997114</v>
      </c>
      <c r="IC57" s="7">
        <f>SUM(HP57:HR57,HT57,HV57)</f>
        <v>720</v>
      </c>
      <c r="ID57" s="88">
        <v>20729</v>
      </c>
      <c r="IE57" s="9">
        <v>82.5</v>
      </c>
      <c r="IF57" s="262">
        <v>77</v>
      </c>
      <c r="IG57" s="29">
        <v>77</v>
      </c>
    </row>
    <row r="58" spans="1:241" ht="13.8" x14ac:dyDescent="0.25">
      <c r="B58" s="71" t="s">
        <v>66</v>
      </c>
      <c r="C58" s="9">
        <v>744</v>
      </c>
      <c r="D58" s="287">
        <v>211.4</v>
      </c>
      <c r="E58" s="9">
        <v>532.6</v>
      </c>
      <c r="F58" s="9">
        <v>0</v>
      </c>
      <c r="G58" s="256">
        <f>(F58/$B$4)</f>
        <v>0</v>
      </c>
      <c r="H58" s="9">
        <v>0</v>
      </c>
      <c r="I58" s="256">
        <f>(H58/$B$4)</f>
        <v>0</v>
      </c>
      <c r="J58" s="7">
        <v>0</v>
      </c>
      <c r="K58" s="256">
        <f>(J58/$B$4)</f>
        <v>0</v>
      </c>
      <c r="L58" s="9">
        <v>0</v>
      </c>
      <c r="M58" s="355">
        <f t="shared" ref="M58" si="1119">(C58/$B$4)</f>
        <v>1</v>
      </c>
      <c r="N58" s="355">
        <f t="shared" ref="N58" si="1120">((C58-L58)/$B$4)</f>
        <v>1</v>
      </c>
      <c r="O58" s="356">
        <f t="shared" si="1094"/>
        <v>0</v>
      </c>
      <c r="P58" s="357">
        <f t="shared" ref="P58" si="1121">(R58/($B$4*T58))</f>
        <v>0.20076609299778031</v>
      </c>
      <c r="Q58" s="7">
        <f t="shared" ref="Q58" si="1122">SUM(D58:F58,H58,J58)</f>
        <v>744</v>
      </c>
      <c r="R58" s="166">
        <v>11143</v>
      </c>
      <c r="S58" s="9">
        <v>82.5</v>
      </c>
      <c r="T58" s="262">
        <v>74.599999999999994</v>
      </c>
      <c r="V58" s="71" t="s">
        <v>66</v>
      </c>
      <c r="W58" s="80">
        <v>735</v>
      </c>
      <c r="X58" s="299">
        <v>418.6</v>
      </c>
      <c r="Y58" s="80">
        <v>316.39999999999998</v>
      </c>
      <c r="Z58" s="9">
        <v>0</v>
      </c>
      <c r="AA58" s="256">
        <f>(Z58/$V$4)</f>
        <v>0</v>
      </c>
      <c r="AB58" s="9">
        <v>0</v>
      </c>
      <c r="AC58" s="256">
        <f>(AB58/$V$4)</f>
        <v>0</v>
      </c>
      <c r="AD58" s="7">
        <v>9</v>
      </c>
      <c r="AE58" s="256">
        <f>(AD58/$V$4)</f>
        <v>1.2096774193548387E-2</v>
      </c>
      <c r="AF58" s="9">
        <v>0</v>
      </c>
      <c r="AG58" s="355">
        <f t="shared" si="1095"/>
        <v>0.98790322580645162</v>
      </c>
      <c r="AH58" s="355">
        <f t="shared" si="1096"/>
        <v>0.98790322580645162</v>
      </c>
      <c r="AI58" s="356">
        <f t="shared" si="1097"/>
        <v>0</v>
      </c>
      <c r="AJ58" s="357">
        <f t="shared" si="1098"/>
        <v>0.43495416414425325</v>
      </c>
      <c r="AK58" s="7">
        <f t="shared" ref="AK58" si="1123">SUM(X58:Z58,AB58,AD58)</f>
        <v>744</v>
      </c>
      <c r="AL58" s="167">
        <v>24141</v>
      </c>
      <c r="AM58" s="9">
        <v>82.5</v>
      </c>
      <c r="AN58" s="262">
        <v>74.599999999999994</v>
      </c>
      <c r="AP58" s="71" t="s">
        <v>66</v>
      </c>
      <c r="AQ58" s="9">
        <v>715.2</v>
      </c>
      <c r="AR58" s="287">
        <v>405.7</v>
      </c>
      <c r="AS58" s="9">
        <v>309.45</v>
      </c>
      <c r="AT58" s="9">
        <v>4.8499999999999996</v>
      </c>
      <c r="AU58" s="256">
        <f t="shared" si="1099"/>
        <v>6.7361111111111103E-3</v>
      </c>
      <c r="AV58" s="9">
        <v>0</v>
      </c>
      <c r="AW58" s="256">
        <f t="shared" si="1100"/>
        <v>0</v>
      </c>
      <c r="AX58" s="9">
        <v>0</v>
      </c>
      <c r="AY58" s="256">
        <f t="shared" si="1101"/>
        <v>0</v>
      </c>
      <c r="AZ58" s="9">
        <v>0</v>
      </c>
      <c r="BA58" s="355">
        <f t="shared" si="1102"/>
        <v>0.9933333333333334</v>
      </c>
      <c r="BB58" s="355">
        <f t="shared" si="1103"/>
        <v>0.9933333333333334</v>
      </c>
      <c r="BC58" s="356">
        <f t="shared" si="1104"/>
        <v>1.1813421020582145E-2</v>
      </c>
      <c r="BD58" s="357">
        <f t="shared" si="1105"/>
        <v>0.4253239499553173</v>
      </c>
      <c r="BE58" s="7">
        <f t="shared" ref="BE58" si="1124">SUM(AR58:AT58,AV58,AX58)</f>
        <v>720</v>
      </c>
      <c r="BF58" s="167">
        <v>22845</v>
      </c>
      <c r="BG58" s="9">
        <v>82.5</v>
      </c>
      <c r="BH58" s="262">
        <v>74.599999999999994</v>
      </c>
      <c r="BJ58" s="71" t="s">
        <v>66</v>
      </c>
      <c r="BK58" s="9">
        <v>725.4</v>
      </c>
      <c r="BL58" s="287">
        <v>434.7</v>
      </c>
      <c r="BM58" s="9">
        <v>290.60000000000002</v>
      </c>
      <c r="BN58" s="9">
        <v>18.7</v>
      </c>
      <c r="BO58" s="274">
        <f t="shared" si="1106"/>
        <v>2.5134408602150538E-2</v>
      </c>
      <c r="BP58" s="9">
        <v>0</v>
      </c>
      <c r="BQ58" s="274">
        <f t="shared" si="1107"/>
        <v>0</v>
      </c>
      <c r="BR58" s="9">
        <v>0</v>
      </c>
      <c r="BS58" s="274">
        <f t="shared" si="1108"/>
        <v>0</v>
      </c>
      <c r="BT58" s="9">
        <v>0</v>
      </c>
      <c r="BU58" s="355">
        <f t="shared" si="1109"/>
        <v>0.97499999999999998</v>
      </c>
      <c r="BV58" s="355">
        <f t="shared" si="1110"/>
        <v>0.97499999999999998</v>
      </c>
      <c r="BW58" s="356">
        <f t="shared" si="1111"/>
        <v>4.1243934715483016E-2</v>
      </c>
      <c r="BX58" s="357">
        <f t="shared" si="1112"/>
        <v>0.44053950820144722</v>
      </c>
      <c r="BY58" s="7">
        <f t="shared" ref="BY58" si="1125">SUM(BL58:BN58,BP58,BR58)</f>
        <v>744</v>
      </c>
      <c r="BZ58" s="167">
        <v>24451</v>
      </c>
      <c r="CA58" s="9">
        <v>82.5</v>
      </c>
      <c r="CB58" s="262">
        <v>74.599999999999994</v>
      </c>
      <c r="CD58" s="71" t="s">
        <v>66</v>
      </c>
      <c r="CE58" s="9">
        <v>553.4</v>
      </c>
      <c r="CF58" s="287">
        <v>165.22</v>
      </c>
      <c r="CG58" s="9">
        <v>388.18</v>
      </c>
      <c r="CH58" s="9">
        <v>76.03</v>
      </c>
      <c r="CI58" s="274">
        <f t="shared" si="1113"/>
        <v>0.10559722222222222</v>
      </c>
      <c r="CJ58" s="9">
        <v>90.57</v>
      </c>
      <c r="CK58" s="274">
        <f t="shared" si="1114"/>
        <v>0.12579166666666666</v>
      </c>
      <c r="CL58" s="7">
        <v>0</v>
      </c>
      <c r="CM58" s="274">
        <f t="shared" si="1115"/>
        <v>0</v>
      </c>
      <c r="CN58" s="9">
        <v>0</v>
      </c>
      <c r="CO58" s="358">
        <f t="shared" ref="CO58" si="1126">(CE58/$CD$4)</f>
        <v>0.76861111111111113</v>
      </c>
      <c r="CP58" s="358">
        <f t="shared" ref="CP58" si="1127">((CE58-CN58)/$CD$4)</f>
        <v>0.76861111111111113</v>
      </c>
      <c r="CQ58" s="359">
        <f t="shared" ref="CQ58" si="1128">IF((AND(CF58=0,CH58=0)),0,(CH58+CN58)/(CF58+CH58+CN58))</f>
        <v>0.3151502590673575</v>
      </c>
      <c r="CR58" s="357">
        <f t="shared" si="1116"/>
        <v>0.15264745308310995</v>
      </c>
      <c r="CS58" s="7">
        <f t="shared" ref="CS58" si="1129">SUM(CF58:CH58,CJ58,CL58)</f>
        <v>720</v>
      </c>
      <c r="CT58" s="81">
        <v>8199</v>
      </c>
      <c r="CU58" s="9">
        <v>82.5</v>
      </c>
      <c r="CV58" s="262">
        <v>74.599999999999994</v>
      </c>
      <c r="CX58" s="71" t="s">
        <v>66</v>
      </c>
      <c r="CY58" s="9">
        <v>738.8</v>
      </c>
      <c r="CZ58" s="287">
        <v>276.10000000000002</v>
      </c>
      <c r="DA58" s="9">
        <v>462.6</v>
      </c>
      <c r="DB58" s="9">
        <v>5.3</v>
      </c>
      <c r="DC58" s="274">
        <f t="shared" ref="DC58" si="1130">(DB58/$CX$4)</f>
        <v>7.123655913978494E-3</v>
      </c>
      <c r="DD58" s="9">
        <v>0</v>
      </c>
      <c r="DE58" s="274">
        <f t="shared" ref="DE58" si="1131">(DD58/$CX$4)</f>
        <v>0</v>
      </c>
      <c r="DF58" s="7">
        <v>0</v>
      </c>
      <c r="DG58" s="274">
        <f t="shared" ref="DG58" si="1132">(DF58/$CX$4)</f>
        <v>0</v>
      </c>
      <c r="DH58" s="9">
        <v>0</v>
      </c>
      <c r="DI58" s="358">
        <f>(CY58/$CX$4)</f>
        <v>0.99301075268817196</v>
      </c>
      <c r="DJ58" s="358">
        <f>((CY58-DH58)/$CX$4)</f>
        <v>0.99301075268817196</v>
      </c>
      <c r="DK58" s="359">
        <f>IF((AND(CZ58=0,DB58=0)),0,(DB58+DH58)/(CZ58+DB58+DH58))</f>
        <v>1.8834399431414354E-2</v>
      </c>
      <c r="DL58" s="357">
        <f t="shared" ref="DL58" si="1133">(DN58/($CX$4*DP58))</f>
        <v>0.25980858485398833</v>
      </c>
      <c r="DM58" s="7">
        <f t="shared" ref="DM58" si="1134">SUM(CZ58:DB58,DD58,DF58)</f>
        <v>744</v>
      </c>
      <c r="DN58" s="166">
        <v>14420</v>
      </c>
      <c r="DO58" s="9">
        <v>82.5</v>
      </c>
      <c r="DP58" s="262">
        <v>74.599999999999994</v>
      </c>
      <c r="DR58" s="71" t="s">
        <v>66</v>
      </c>
      <c r="DS58" s="9">
        <v>735.1</v>
      </c>
      <c r="DT58" s="287">
        <v>295.39999999999998</v>
      </c>
      <c r="DU58" s="9">
        <v>439.7</v>
      </c>
      <c r="DV58" s="9">
        <v>8.9</v>
      </c>
      <c r="DW58" s="7">
        <f t="shared" si="478"/>
        <v>1.196236559139785</v>
      </c>
      <c r="DX58" s="9">
        <v>0</v>
      </c>
      <c r="DY58" s="7">
        <f t="shared" si="479"/>
        <v>0</v>
      </c>
      <c r="DZ58" s="7">
        <v>0</v>
      </c>
      <c r="EA58" s="7">
        <f>(DZ58/$DR$4)*100</f>
        <v>0</v>
      </c>
      <c r="EB58" s="9">
        <v>0</v>
      </c>
      <c r="EC58" s="321">
        <f>(DS58/$DR$4)</f>
        <v>0.98803763440860215</v>
      </c>
      <c r="ED58" s="321">
        <f>((DS58-EB58)/$DR$4)</f>
        <v>0.98803763440860215</v>
      </c>
      <c r="EE58" s="360">
        <f>IF((AND(DT58=0,DV58=0)),0,(DV58+EB58)/(DT58+DV58+EB58))</f>
        <v>2.9247453171212624E-2</v>
      </c>
      <c r="EF58" s="346">
        <f>(EH58/($DR$4*EJ58))</f>
        <v>0.28804159820115888</v>
      </c>
      <c r="EG58" s="7">
        <f t="shared" ref="EG58" si="1135">SUM(DT58:DV58,DX58,DZ58)</f>
        <v>743.99999999999989</v>
      </c>
      <c r="EH58" s="166">
        <v>15987</v>
      </c>
      <c r="EI58" s="9">
        <v>82.5</v>
      </c>
      <c r="EJ58" s="262">
        <v>74.599999999999994</v>
      </c>
      <c r="EL58" s="71" t="s">
        <v>66</v>
      </c>
      <c r="EM58" s="9">
        <v>653.5</v>
      </c>
      <c r="EN58" s="287">
        <v>276.92</v>
      </c>
      <c r="EO58" s="9">
        <v>376.53</v>
      </c>
      <c r="EP58" s="9">
        <v>11.23</v>
      </c>
      <c r="EQ58" s="7">
        <f t="shared" si="482"/>
        <v>1.6711309523809523</v>
      </c>
      <c r="ER58" s="9">
        <v>0</v>
      </c>
      <c r="ES58" s="7">
        <f t="shared" si="483"/>
        <v>0</v>
      </c>
      <c r="ET58" s="7">
        <v>7.32</v>
      </c>
      <c r="EU58" s="7">
        <f>(ET58/$EL$4)*100</f>
        <v>1.0892857142857144</v>
      </c>
      <c r="EV58" s="9">
        <v>0</v>
      </c>
      <c r="EW58" s="321">
        <f>(EM58/$EL$4)</f>
        <v>0.97247023809523814</v>
      </c>
      <c r="EX58" s="321">
        <f>((EM58-EV58)/$EL$4)</f>
        <v>0.97247023809523814</v>
      </c>
      <c r="EY58" s="360">
        <f>IF((AND(EN58=0,EP58=0)),0,(EP58+EV58)/(EN58+EP58+EV58))</f>
        <v>3.8972757244490716E-2</v>
      </c>
      <c r="EZ58" s="346">
        <f>(FB58/($EL$4*FC58))</f>
        <v>0.26426767676767676</v>
      </c>
      <c r="FA58" s="7">
        <f t="shared" ref="FA58" si="1136">SUM(EN58:EP58,ER58,ET58)</f>
        <v>672.00000000000011</v>
      </c>
      <c r="FB58" s="167">
        <v>14651</v>
      </c>
      <c r="FC58" s="9">
        <v>82.5</v>
      </c>
      <c r="FD58" s="262">
        <v>74.599999999999994</v>
      </c>
      <c r="FF58" s="71" t="s">
        <v>66</v>
      </c>
      <c r="FG58" s="9">
        <v>742.3</v>
      </c>
      <c r="FH58" s="287">
        <v>408.3</v>
      </c>
      <c r="FI58" s="9">
        <v>334</v>
      </c>
      <c r="FJ58" s="9">
        <v>1.7</v>
      </c>
      <c r="FK58" s="7">
        <f t="shared" si="499"/>
        <v>0.228494623655914</v>
      </c>
      <c r="FL58" s="9">
        <v>0</v>
      </c>
      <c r="FM58" s="7">
        <f t="shared" si="500"/>
        <v>0</v>
      </c>
      <c r="FN58" s="7">
        <v>0</v>
      </c>
      <c r="FO58" s="7">
        <f t="shared" ref="FO58" si="1137">(FN58/$FF$4)*100</f>
        <v>0</v>
      </c>
      <c r="FP58" s="9">
        <v>0</v>
      </c>
      <c r="FQ58" s="321">
        <f>(FG58/$FF$4)</f>
        <v>0.99771505376344083</v>
      </c>
      <c r="FR58" s="321">
        <f>((FG58-FP58)/$FF$4)</f>
        <v>0.99771505376344083</v>
      </c>
      <c r="FS58" s="360">
        <f>IF((AND(FH58=0,FJ58=0)),0,(FJ58+FP58)/(FH58+FJ58+FP58))</f>
        <v>4.1463414634146344E-3</v>
      </c>
      <c r="FT58" s="346">
        <f>(FV58/($FF$4*FX58))</f>
        <v>0.4008295136786878</v>
      </c>
      <c r="FU58" s="7">
        <f t="shared" ref="FU58" si="1138">SUM(FH58:FJ58,FL58,FN58)</f>
        <v>744</v>
      </c>
      <c r="FV58" s="167">
        <v>22247</v>
      </c>
      <c r="FW58" s="9">
        <v>82.5</v>
      </c>
      <c r="FX58" s="262">
        <v>74.599999999999994</v>
      </c>
      <c r="FZ58" s="71" t="s">
        <v>66</v>
      </c>
      <c r="GA58" s="9">
        <v>711.12</v>
      </c>
      <c r="GB58" s="287">
        <v>455.1</v>
      </c>
      <c r="GC58" s="9">
        <v>256.02</v>
      </c>
      <c r="GD58" s="9">
        <v>0</v>
      </c>
      <c r="GE58" s="7">
        <f>(GD58/$FZ$4)</f>
        <v>0</v>
      </c>
      <c r="GF58" s="9">
        <v>0</v>
      </c>
      <c r="GG58" s="7">
        <f t="shared" si="1118"/>
        <v>0</v>
      </c>
      <c r="GH58" s="7">
        <v>8.8800000000000008</v>
      </c>
      <c r="GI58" s="7">
        <f t="shared" ref="GI58" si="1139">(GH58/$FZ$4)*100</f>
        <v>1.2333333333333334</v>
      </c>
      <c r="GJ58" s="9">
        <v>0</v>
      </c>
      <c r="GK58" s="321">
        <f>(GA58/$FZ$4)</f>
        <v>0.98766666666666669</v>
      </c>
      <c r="GL58" s="321">
        <f>((GA58-GJ58)/$FZ$4)</f>
        <v>0.98766666666666669</v>
      </c>
      <c r="GM58" s="360">
        <f>IF((AND(GB58=0,GD58=0)),0,(GD58+GJ58)/(GB58+GD58+GJ58))</f>
        <v>0</v>
      </c>
      <c r="GN58" s="346">
        <f>(GP58/($FZ$4*GR58))</f>
        <v>0.49011394101876682</v>
      </c>
      <c r="GO58" s="7">
        <f t="shared" ref="GO58" si="1140">SUM(GB58:GD58,GF58,GH58)</f>
        <v>720</v>
      </c>
      <c r="GP58" s="82">
        <v>26325</v>
      </c>
      <c r="GQ58" s="9">
        <v>82.5</v>
      </c>
      <c r="GR58" s="262">
        <v>74.599999999999994</v>
      </c>
      <c r="GT58" s="71" t="s">
        <v>66</v>
      </c>
      <c r="GU58" s="9">
        <v>439.2</v>
      </c>
      <c r="GV58" s="287">
        <v>161.05000000000001</v>
      </c>
      <c r="GW58" s="9">
        <v>278.12</v>
      </c>
      <c r="GX58" s="9">
        <v>202.5</v>
      </c>
      <c r="GY58" s="7">
        <f t="shared" si="660"/>
        <v>27.217741935483868</v>
      </c>
      <c r="GZ58" s="9">
        <v>102.33</v>
      </c>
      <c r="HA58" s="9">
        <f t="shared" si="661"/>
        <v>13.754032258064516</v>
      </c>
      <c r="HB58" s="9">
        <v>0</v>
      </c>
      <c r="HC58" s="7">
        <f t="shared" ref="HC58" si="1141">(HB58/$GT$4)*100</f>
        <v>0</v>
      </c>
      <c r="HD58" s="9">
        <v>0</v>
      </c>
      <c r="HE58" s="321">
        <f>(GU58/$GT$4)</f>
        <v>0.5903225806451613</v>
      </c>
      <c r="HF58" s="321">
        <f>((GU58-HD58)/$GT$4)</f>
        <v>0.5903225806451613</v>
      </c>
      <c r="HG58" s="321">
        <f>IF((AND(GV58=0,GX58=0)),0,(GX58+HD58)/(GV58+GX58+HD58))</f>
        <v>0.55700728923119236</v>
      </c>
      <c r="HH58" s="346">
        <f>(HJ58/($GT$4*HL58))</f>
        <v>0.15249791000028828</v>
      </c>
      <c r="HI58" s="7">
        <f t="shared" ref="HI58" si="1142">SUM(GV58:GX58,GZ58,HB58)</f>
        <v>744.00000000000011</v>
      </c>
      <c r="HJ58" s="167">
        <v>8464</v>
      </c>
      <c r="HK58" s="9">
        <v>82.5</v>
      </c>
      <c r="HL58" s="262">
        <v>74.599999999999994</v>
      </c>
      <c r="HN58" s="71" t="s">
        <v>66</v>
      </c>
      <c r="HO58" s="9">
        <v>0</v>
      </c>
      <c r="HP58" s="287">
        <v>0</v>
      </c>
      <c r="HQ58" s="9">
        <v>0</v>
      </c>
      <c r="HR58" s="9">
        <v>720</v>
      </c>
      <c r="HS58" s="7">
        <f t="shared" ref="HS58" si="1143">(HR58/$HN$4)*100</f>
        <v>100</v>
      </c>
      <c r="HT58" s="9">
        <v>0</v>
      </c>
      <c r="HU58" s="7">
        <f t="shared" ref="HU58" si="1144">(HT58/$HN$4)*100</f>
        <v>0</v>
      </c>
      <c r="HV58" s="9">
        <v>0</v>
      </c>
      <c r="HW58" s="7">
        <f t="shared" ref="HW58" si="1145">(HV58/$HN$4)*100</f>
        <v>0</v>
      </c>
      <c r="HX58" s="9">
        <v>0</v>
      </c>
      <c r="HY58" s="321">
        <f>(HO58/$HN$4)</f>
        <v>0</v>
      </c>
      <c r="HZ58" s="361">
        <f>((HO58-HX58)/$HN$4)</f>
        <v>0</v>
      </c>
      <c r="IA58" s="361">
        <f>IF((AND(HP58=0,HR58=0)),0,(HR58+HX58)/(HP58+HR58+HX58))</f>
        <v>1</v>
      </c>
      <c r="IB58" s="346">
        <f>(ID58/($HN$4*IF58))</f>
        <v>0</v>
      </c>
      <c r="IC58" s="7">
        <f t="shared" ref="IC58" si="1146">SUM(HP58:HR58,HT58,HV58)</f>
        <v>720</v>
      </c>
      <c r="ID58" s="9">
        <v>0</v>
      </c>
      <c r="IE58" s="9">
        <v>82.5</v>
      </c>
      <c r="IF58" s="262">
        <v>74.599999999999994</v>
      </c>
      <c r="IG58" s="29">
        <v>0</v>
      </c>
    </row>
    <row r="59" spans="1:241" ht="13.8" hidden="1" x14ac:dyDescent="0.3">
      <c r="B59" s="74" t="s">
        <v>39</v>
      </c>
      <c r="C59" s="49">
        <f>SUM(C57:C58)</f>
        <v>1488</v>
      </c>
      <c r="D59" s="297">
        <f t="shared" ref="D59:L59" si="1147">SUM(D57:D58)</f>
        <v>370.4</v>
      </c>
      <c r="E59" s="49">
        <f t="shared" si="1147"/>
        <v>1117.5999999999999</v>
      </c>
      <c r="F59" s="49">
        <f t="shared" si="1147"/>
        <v>0</v>
      </c>
      <c r="G59" s="266">
        <f>(G57*T57+G58*T58)/T59</f>
        <v>0</v>
      </c>
      <c r="H59" s="49">
        <f t="shared" si="1147"/>
        <v>0</v>
      </c>
      <c r="I59" s="266">
        <f>(I57*T57+I58*T58)/T59</f>
        <v>0</v>
      </c>
      <c r="J59" s="50">
        <f>SUM(J57:J58)</f>
        <v>0</v>
      </c>
      <c r="K59" s="268">
        <f>(K57*T57+K58*T58)/T59</f>
        <v>0</v>
      </c>
      <c r="L59" s="49">
        <f t="shared" si="1147"/>
        <v>0</v>
      </c>
      <c r="M59" s="266">
        <f>(M57*T57+M58*T58)/T59</f>
        <v>1</v>
      </c>
      <c r="N59" s="270">
        <f>(N57*T57+N58*T58)/T59</f>
        <v>1</v>
      </c>
      <c r="O59" s="270">
        <f>(O57*T57+O58*T58)/T59</f>
        <v>0</v>
      </c>
      <c r="P59" s="291">
        <f>(P57*T57+P58*T58)/T59</f>
        <v>0.17166354583368798</v>
      </c>
      <c r="Q59" s="50">
        <f>SUM(Q57:Q58)</f>
        <v>1488</v>
      </c>
      <c r="R59" s="168">
        <f>SUM(R57:R58)</f>
        <v>19362</v>
      </c>
      <c r="S59" s="49">
        <f>SUM(S57:S58)</f>
        <v>165</v>
      </c>
      <c r="T59" s="263">
        <f>SUM(T57:T58)</f>
        <v>151.6</v>
      </c>
      <c r="V59" s="74" t="s">
        <v>39</v>
      </c>
      <c r="W59" s="49">
        <f>SUM(W57:W58)</f>
        <v>1479</v>
      </c>
      <c r="X59" s="297">
        <f t="shared" ref="X59:Z59" si="1148">SUM(X57:X58)</f>
        <v>859.6</v>
      </c>
      <c r="Y59" s="49">
        <f>SUM(Y57:Y58)</f>
        <v>619.4</v>
      </c>
      <c r="Z59" s="49">
        <f t="shared" si="1148"/>
        <v>0</v>
      </c>
      <c r="AA59" s="268">
        <f>(AA57*AN57+AA58*AN58)/AN59</f>
        <v>0</v>
      </c>
      <c r="AB59" s="49">
        <f t="shared" ref="AB59:AF59" si="1149">SUM(AB57:AB58)</f>
        <v>0</v>
      </c>
      <c r="AC59" s="268">
        <f>(AC57*AN57+AC58*AN58)/AN59</f>
        <v>0</v>
      </c>
      <c r="AD59" s="50">
        <f>SUM(AD57:AD58)</f>
        <v>9</v>
      </c>
      <c r="AE59" s="268">
        <f>(AE57*AN57+AE58*AN58)/AN59</f>
        <v>5.9526342667461062E-3</v>
      </c>
      <c r="AF59" s="49">
        <f t="shared" si="1149"/>
        <v>0</v>
      </c>
      <c r="AG59" s="266">
        <f>(AG57*AN57+AG58*AN58)/AN59</f>
        <v>0.99404736573325392</v>
      </c>
      <c r="AH59" s="270">
        <f>(AH57*AN57+AH58*AN58)/AN59</f>
        <v>0.99404736573325392</v>
      </c>
      <c r="AI59" s="270">
        <f>(AI57*AN57+AI58*AN58)/AN59</f>
        <v>0</v>
      </c>
      <c r="AJ59" s="291">
        <f>(AJ57*AN57+AJ58*AN58)/AN59</f>
        <v>0.43862775555366418</v>
      </c>
      <c r="AK59" s="50">
        <f>SUM(AK57:AK58)</f>
        <v>1488</v>
      </c>
      <c r="AL59" s="53">
        <f>SUM(AL57:AL58)</f>
        <v>49473</v>
      </c>
      <c r="AM59" s="49">
        <f>SUM(AM57:AM58)</f>
        <v>165</v>
      </c>
      <c r="AN59" s="263">
        <f>SUM(AN57:AN58)</f>
        <v>151.6</v>
      </c>
      <c r="AP59" s="74" t="s">
        <v>39</v>
      </c>
      <c r="AQ59" s="49">
        <f>SUM(AQ57:AQ58)</f>
        <v>1435.2</v>
      </c>
      <c r="AR59" s="297">
        <f t="shared" ref="AR59:AT59" si="1150">SUM(AR57:AR58)</f>
        <v>905.57999999999993</v>
      </c>
      <c r="AS59" s="49">
        <f>SUM(AS57:AS58)</f>
        <v>529.56999999999994</v>
      </c>
      <c r="AT59" s="49">
        <f t="shared" si="1150"/>
        <v>4.8499999999999996</v>
      </c>
      <c r="AU59" s="266">
        <f>(AU57*BH57+AU58*BH58)/BH59</f>
        <v>3.3147354148343592E-3</v>
      </c>
      <c r="AV59" s="49">
        <f t="shared" ref="AV59:AZ59" si="1151">SUM(AV57:AV58)</f>
        <v>0</v>
      </c>
      <c r="AW59" s="266">
        <f>(AW57*BH57+AW58*BH58)/BH59</f>
        <v>0</v>
      </c>
      <c r="AX59" s="50">
        <f>SUM(AX57:AX58)</f>
        <v>0</v>
      </c>
      <c r="AY59" s="266">
        <f>(AY57*BH57+AY58*BH58)/BH59</f>
        <v>0</v>
      </c>
      <c r="AZ59" s="49">
        <f t="shared" si="1151"/>
        <v>0</v>
      </c>
      <c r="BA59" s="266">
        <f>(BA57*BH57+BA58*BH58)/BH59</f>
        <v>0.99671943711521549</v>
      </c>
      <c r="BB59" s="270">
        <f>(BB57*BH57+BB58*BH58)/BH59</f>
        <v>0.99671943711521549</v>
      </c>
      <c r="BC59" s="270">
        <f>(BC57*BH57+BC58*BH58)/BH59</f>
        <v>5.8132005813682584E-3</v>
      </c>
      <c r="BD59" s="291">
        <f>(BD57*BH57+BD58*BH58)/BH59</f>
        <v>0.47493403693931402</v>
      </c>
      <c r="BE59" s="50">
        <f>SUM(BE57:BE58)</f>
        <v>1440</v>
      </c>
      <c r="BF59" s="169">
        <f>SUM(BF57:BF58)</f>
        <v>51840</v>
      </c>
      <c r="BG59" s="49">
        <f>SUM(BG57:BG58)</f>
        <v>165</v>
      </c>
      <c r="BH59" s="263">
        <f>SUM(BH57:BH58)</f>
        <v>151.6</v>
      </c>
      <c r="BJ59" s="74" t="s">
        <v>39</v>
      </c>
      <c r="BK59" s="49">
        <f>SUM(BK57:BK58)</f>
        <v>1469.4</v>
      </c>
      <c r="BL59" s="297">
        <f t="shared" ref="BL59:BN59" si="1152">SUM(BL57:BL58)</f>
        <v>854.84999999999991</v>
      </c>
      <c r="BM59" s="49">
        <f>SUM(BM57:BM58)</f>
        <v>614.45000000000005</v>
      </c>
      <c r="BN59" s="49">
        <f t="shared" si="1152"/>
        <v>18.7</v>
      </c>
      <c r="BO59" s="267">
        <f>(BO57*CB57+BO58*CB58)/CB59</f>
        <v>1.2368251198683577E-2</v>
      </c>
      <c r="BP59" s="49">
        <f t="shared" ref="BP59:BT59" si="1153">SUM(BP57:BP58)</f>
        <v>0</v>
      </c>
      <c r="BQ59" s="267">
        <f>(BQ57*CB57+BQ58*CB58)/CB59</f>
        <v>0</v>
      </c>
      <c r="BR59" s="50">
        <f>SUM(BR57:BR58)</f>
        <v>0</v>
      </c>
      <c r="BS59" s="266">
        <f>(BS57*CB57+BS58*CB58)/CB59</f>
        <v>0</v>
      </c>
      <c r="BT59" s="49">
        <f t="shared" si="1153"/>
        <v>0</v>
      </c>
      <c r="BU59" s="266">
        <f>(BU57*CB57+BU58*CB58)/CB59</f>
        <v>0.98769788918205814</v>
      </c>
      <c r="BV59" s="270">
        <f>(BV57*CB57+BV58*CB58)/CB59</f>
        <v>0.98769788918205814</v>
      </c>
      <c r="BW59" s="270">
        <f>(BW57*CB57+BW58*CB58)/CB59</f>
        <v>2.0295498217513409E-2</v>
      </c>
      <c r="BX59" s="291">
        <f>(BX57*CB57+BX58*CB58)/CB59</f>
        <v>0.43465578630805468</v>
      </c>
      <c r="BY59" s="50">
        <f>SUM(BY57:BY58)</f>
        <v>1488</v>
      </c>
      <c r="BZ59" s="169">
        <f>SUM(BZ57:BZ58)</f>
        <v>49025</v>
      </c>
      <c r="CA59" s="49">
        <f>SUM(CA57:CA58)</f>
        <v>165</v>
      </c>
      <c r="CB59" s="263">
        <f>SUM(CB57:CB58)</f>
        <v>151.6</v>
      </c>
      <c r="CD59" s="74" t="s">
        <v>39</v>
      </c>
      <c r="CE59" s="49">
        <f>SUM(CE57:CE58)</f>
        <v>1046.0999999999999</v>
      </c>
      <c r="CF59" s="297">
        <f t="shared" ref="CF59:CH59" si="1154">SUM(CF57:CF58)</f>
        <v>271.5</v>
      </c>
      <c r="CG59" s="49">
        <f>SUM(CG57:CG58)</f>
        <v>774.55</v>
      </c>
      <c r="CH59" s="49">
        <f t="shared" si="1154"/>
        <v>152.03</v>
      </c>
      <c r="CI59" s="266">
        <f>(CI57*CV57+CI58*CV58)/CV59</f>
        <v>0.10557605907358547</v>
      </c>
      <c r="CJ59" s="49">
        <f t="shared" ref="CJ59:CN59" si="1155">SUM(CJ57:CJ58)</f>
        <v>241.92</v>
      </c>
      <c r="CK59" s="267">
        <f>(CK57*CV57+CK58*CV58)/CV59</f>
        <v>0.16866820580474934</v>
      </c>
      <c r="CL59" s="50">
        <f>SUM(CL57:CL58)</f>
        <v>0</v>
      </c>
      <c r="CM59" s="266">
        <f>(CM57*CV57+CM58*CV58)/CV59</f>
        <v>0</v>
      </c>
      <c r="CN59" s="49">
        <f t="shared" si="1155"/>
        <v>0</v>
      </c>
      <c r="CO59" s="266">
        <f>(CO57*CV57+CO58*CV58)/CV59</f>
        <v>0.7257910070360597</v>
      </c>
      <c r="CP59" s="270">
        <f>(CP57*CV57+CP58*CV58)/CV59</f>
        <v>0.7257910070360597</v>
      </c>
      <c r="CQ59" s="270">
        <f>(CQ57*CV57+CQ58*CV58)/CV59</f>
        <v>0.36685134572245853</v>
      </c>
      <c r="CR59" s="291">
        <f>(CR57*CV57+CR58*CV58)/CV59</f>
        <v>0.12510077689827032</v>
      </c>
      <c r="CS59" s="50">
        <f>SUM(CS57:CS58)</f>
        <v>1440</v>
      </c>
      <c r="CT59" s="53">
        <f>SUM(CT57:CT58)</f>
        <v>13655</v>
      </c>
      <c r="CU59" s="49">
        <f>SUM(CU57:CU58)</f>
        <v>165</v>
      </c>
      <c r="CV59" s="263">
        <f>SUM(CV57:CV58)</f>
        <v>151.6</v>
      </c>
      <c r="CX59" s="74" t="s">
        <v>39</v>
      </c>
      <c r="CY59" s="49">
        <f>SUM(CY57:CY58)</f>
        <v>1482.8</v>
      </c>
      <c r="CZ59" s="297">
        <f t="shared" ref="CZ59:DB59" si="1156">SUM(CZ57:CZ58)</f>
        <v>609</v>
      </c>
      <c r="DA59" s="49">
        <f>SUM(DA57:DA58)</f>
        <v>873.7</v>
      </c>
      <c r="DB59" s="49">
        <f t="shared" si="1156"/>
        <v>5.3</v>
      </c>
      <c r="DC59" s="266">
        <f>(DC57*DP57+DC58*DP58)/DP59</f>
        <v>3.5054401793060399E-3</v>
      </c>
      <c r="DD59" s="49">
        <f t="shared" ref="DD59:DH59" si="1157">SUM(DD57:DD58)</f>
        <v>0</v>
      </c>
      <c r="DE59" s="267">
        <f>(DE57*DP57+DE58*DP58)/DP59</f>
        <v>0</v>
      </c>
      <c r="DF59" s="50">
        <f>SUM(DF57:DF58)</f>
        <v>0</v>
      </c>
      <c r="DG59" s="265">
        <f>(DG57*DP57+DG58*DP58)/DP59</f>
        <v>0</v>
      </c>
      <c r="DH59" s="49">
        <f t="shared" si="1157"/>
        <v>0</v>
      </c>
      <c r="DI59" s="266">
        <f>(DI57*DP57+DI58*DP58)/DP59</f>
        <v>0.9965607002014355</v>
      </c>
      <c r="DJ59" s="270">
        <f>(DJ57*DP57+DJ58*DP58)/DP59</f>
        <v>0.9965607002014355</v>
      </c>
      <c r="DK59" s="270">
        <f>(DK57*DP57+DK58*DP58)/DP59</f>
        <v>9.2681147597856901E-3</v>
      </c>
      <c r="DL59" s="291">
        <f>(DL57*DP57+DL58*DP58)/DP59</f>
        <v>0.28085723607682922</v>
      </c>
      <c r="DM59" s="50">
        <f>SUM(DM57:DM58)</f>
        <v>1488</v>
      </c>
      <c r="DN59" s="168">
        <f>SUM(DN57:DN58)</f>
        <v>31678</v>
      </c>
      <c r="DO59" s="49">
        <f>SUM(DO57:DO58)</f>
        <v>165</v>
      </c>
      <c r="DP59" s="263">
        <f>SUM(DP57:DP58)</f>
        <v>151.6</v>
      </c>
      <c r="DR59" s="74" t="s">
        <v>39</v>
      </c>
      <c r="DS59" s="49">
        <f>SUM(DS57:DS58)</f>
        <v>1479.1</v>
      </c>
      <c r="DT59" s="297">
        <f t="shared" ref="DT59:DV59" si="1158">SUM(DT57:DT58)</f>
        <v>663.4</v>
      </c>
      <c r="DU59" s="49">
        <f>SUM(DU57:DU58)</f>
        <v>815.7</v>
      </c>
      <c r="DV59" s="49">
        <f t="shared" si="1158"/>
        <v>8.9</v>
      </c>
      <c r="DW59" s="50">
        <f>(DW57*EI57+DW58*EI58)/EI59</f>
        <v>0.5981182795698925</v>
      </c>
      <c r="DX59" s="49">
        <f t="shared" ref="DX59:EB59" si="1159">SUM(DX57:DX58)</f>
        <v>0</v>
      </c>
      <c r="DY59" s="50">
        <f>(DY57*EI57+DY58*EI58)/EI59</f>
        <v>0</v>
      </c>
      <c r="DZ59" s="50">
        <f>SUM(DZ57:DZ58)</f>
        <v>0</v>
      </c>
      <c r="EA59" s="50">
        <f>(EA57*EI57+EA58*EI58)/EI59</f>
        <v>0</v>
      </c>
      <c r="EB59" s="49">
        <f t="shared" si="1159"/>
        <v>0</v>
      </c>
      <c r="EC59" s="46">
        <f>(EC57*EI57+EC58*EI58)/EI59</f>
        <v>0.99401881720430119</v>
      </c>
      <c r="ED59" s="50">
        <f>(ED57*EI57+ED58*EI58)/EI59</f>
        <v>0.99401881720430119</v>
      </c>
      <c r="EE59" s="50">
        <f>(EE57*EI57+EE58*EI58)/EI59</f>
        <v>1.4623726585606314E-2</v>
      </c>
      <c r="EF59" s="305">
        <f>(EF57*EI57+EF58*EI58)/EI59</f>
        <v>0.32510584308884927</v>
      </c>
      <c r="EG59" s="50">
        <f>SUM(EG57:EG58)</f>
        <v>1488</v>
      </c>
      <c r="EH59" s="168">
        <f>SUM(EH57:EH58)</f>
        <v>36735</v>
      </c>
      <c r="EI59" s="49">
        <f>SUM(EI57:EI58)</f>
        <v>165</v>
      </c>
      <c r="EJ59" s="263">
        <f>SUM(EJ57:EJ58)</f>
        <v>151.6</v>
      </c>
      <c r="EL59" s="74" t="s">
        <v>39</v>
      </c>
      <c r="EM59" s="49">
        <f>SUM(EM57:EM58)</f>
        <v>1324.4</v>
      </c>
      <c r="EN59" s="297">
        <f t="shared" ref="EN59:EP59" si="1160">SUM(EN57:EN58)</f>
        <v>561.90000000000009</v>
      </c>
      <c r="EO59" s="49">
        <f>SUM(EO57:EO58)</f>
        <v>762.4</v>
      </c>
      <c r="EP59" s="49">
        <f t="shared" si="1160"/>
        <v>12.38</v>
      </c>
      <c r="EQ59" s="50">
        <f>(EQ57*FC57+EQ58*FC58)/FC59</f>
        <v>0.92113095238095222</v>
      </c>
      <c r="ER59" s="49">
        <f t="shared" ref="ER59:EV59" si="1161">SUM(ER57:ER58)</f>
        <v>0</v>
      </c>
      <c r="ES59" s="50">
        <f>(ES57*FC57+ES58*FC58)/FC59</f>
        <v>0</v>
      </c>
      <c r="ET59" s="50">
        <f>SUM(ET57:ET58)</f>
        <v>7.32</v>
      </c>
      <c r="EU59" s="50">
        <f>(EU57*FC57+EU58*FC58)/FC59</f>
        <v>0.54464285714285721</v>
      </c>
      <c r="EV59" s="49">
        <f t="shared" si="1161"/>
        <v>0</v>
      </c>
      <c r="EW59" s="46">
        <f>(EW57*FC57+EW58*FC58)/FC59</f>
        <v>0.98541666666666672</v>
      </c>
      <c r="EX59" s="50">
        <f>(EX57*FC57+EX58*FC58)/FC59</f>
        <v>0.98541666666666672</v>
      </c>
      <c r="EY59" s="50">
        <f>(EY57*FC57+EY58*FC58)/FC59</f>
        <v>2.149595468906813E-2</v>
      </c>
      <c r="EZ59" s="305">
        <f>(EZ57*FC57+EZ58*FC58)/FC59</f>
        <v>0.26945346320346319</v>
      </c>
      <c r="FA59" s="50">
        <f>SUM(FA57:FA58)</f>
        <v>1344</v>
      </c>
      <c r="FB59" s="53">
        <f>SUM(FB57:FB58)</f>
        <v>29877</v>
      </c>
      <c r="FC59" s="49">
        <f>SUM(FC57:FC58)</f>
        <v>165</v>
      </c>
      <c r="FD59" s="263">
        <f>SUM(FD57:FD58)</f>
        <v>151.6</v>
      </c>
      <c r="FF59" s="74" t="s">
        <v>39</v>
      </c>
      <c r="FG59" s="49">
        <f>SUM(FG57:FG58)</f>
        <v>1480.4</v>
      </c>
      <c r="FH59" s="297">
        <f t="shared" ref="FH59:FJ59" si="1162">SUM(FH57:FH58)</f>
        <v>860.90000000000009</v>
      </c>
      <c r="FI59" s="49">
        <f>SUM(FI57:FI58)</f>
        <v>619.5</v>
      </c>
      <c r="FJ59" s="49">
        <f t="shared" si="1162"/>
        <v>7.6000000000000005</v>
      </c>
      <c r="FK59" s="50">
        <f>(FK57*FW57+FK58*FW58)/FW59</f>
        <v>0.510752688172043</v>
      </c>
      <c r="FL59" s="49">
        <f t="shared" ref="FL59:FP59" si="1163">SUM(FL57:FL58)</f>
        <v>0</v>
      </c>
      <c r="FM59" s="50">
        <f>(FM57*FW57+FM58*FW58)/FW59</f>
        <v>0</v>
      </c>
      <c r="FN59" s="50">
        <f>SUM(FN57:FN58)</f>
        <v>0</v>
      </c>
      <c r="FO59" s="50">
        <f>(FO57*FW57+FO58*FW58)/FW59</f>
        <v>0</v>
      </c>
      <c r="FP59" s="49">
        <f t="shared" si="1163"/>
        <v>0</v>
      </c>
      <c r="FQ59" s="46">
        <f>(FQ57*FW57+FQ58*FW58)/FW59</f>
        <v>0.99489247311827955</v>
      </c>
      <c r="FR59" s="50">
        <f>(FR57*FW57+FR58*FW58)/FW59</f>
        <v>0.99489247311827955</v>
      </c>
      <c r="FS59" s="50">
        <f>(FS57*FW57+FS58*FW58)/FW59</f>
        <v>8.5071947229832176E-3</v>
      </c>
      <c r="FT59" s="305">
        <f>(FT57*FW57+FT58*FW58)/FW59</f>
        <v>0.41266688643018318</v>
      </c>
      <c r="FU59" s="50">
        <f>SUM(FU57:FU58)</f>
        <v>1488</v>
      </c>
      <c r="FV59" s="169">
        <f>SUM(FV57:FV58)</f>
        <v>46566</v>
      </c>
      <c r="FW59" s="49">
        <f>SUM(FW57:FW58)</f>
        <v>165</v>
      </c>
      <c r="FX59" s="263">
        <f>SUM(FX57:FX58)</f>
        <v>151.6</v>
      </c>
      <c r="FZ59" s="74" t="s">
        <v>39</v>
      </c>
      <c r="GA59" s="49">
        <f>SUM(GA57:GA58)</f>
        <v>1418.7</v>
      </c>
      <c r="GB59" s="297">
        <f t="shared" ref="GB59:GD59" si="1164">SUM(GB57:GB58)</f>
        <v>920</v>
      </c>
      <c r="GC59" s="50">
        <f>SUM(GC57:GC58)</f>
        <v>498.7</v>
      </c>
      <c r="GD59" s="49">
        <f t="shared" si="1164"/>
        <v>0</v>
      </c>
      <c r="GE59" s="161">
        <f>(GE57*GQ57+GE58*GQ58)/GQ59</f>
        <v>0</v>
      </c>
      <c r="GF59" s="49">
        <f t="shared" ref="GF59:GJ59" si="1165">SUM(GF57:GF58)</f>
        <v>0</v>
      </c>
      <c r="GG59" s="50">
        <f>(GG57*GQ57+GG58*GQ58)/GQ59</f>
        <v>0</v>
      </c>
      <c r="GH59" s="50">
        <f>SUM(GH57:GH58)</f>
        <v>21.3</v>
      </c>
      <c r="GI59" s="46">
        <f>(GI57*GQ57+GI58*GQ58)/GQ59</f>
        <v>1.4791666666666667</v>
      </c>
      <c r="GJ59" s="49">
        <f t="shared" si="1165"/>
        <v>0</v>
      </c>
      <c r="GK59" s="46">
        <f>(GK57*GQ57+GK58*GQ58)/GQ59</f>
        <v>0.98520833333333324</v>
      </c>
      <c r="GL59" s="50">
        <f>(GL57*GQ57+GL58*GQ58)/GQ59</f>
        <v>0.98520833333333324</v>
      </c>
      <c r="GM59" s="50">
        <f>(GM57*GQ57+GM58*GQ58)/GQ59</f>
        <v>0</v>
      </c>
      <c r="GN59" s="305">
        <f>(GN57*GQ57+GN58*GQ58)/GQ59</f>
        <v>0.490619741072154</v>
      </c>
      <c r="GO59" s="50">
        <f>SUM(GO57:GO58)</f>
        <v>1440</v>
      </c>
      <c r="GP59" s="84">
        <f>SUM(GP57:GP58)</f>
        <v>53553</v>
      </c>
      <c r="GQ59" s="49">
        <f>SUM(GQ57:GQ58)</f>
        <v>165</v>
      </c>
      <c r="GR59" s="263">
        <f>SUM(GR57:GR58)</f>
        <v>151.6</v>
      </c>
      <c r="GT59" s="74" t="s">
        <v>39</v>
      </c>
      <c r="GU59" s="49">
        <f>SUM(GU57:GU58)</f>
        <v>1102.7</v>
      </c>
      <c r="GV59" s="297">
        <f t="shared" ref="GV59:GX59" si="1166">SUM(GV57:GV58)</f>
        <v>394.92</v>
      </c>
      <c r="GW59" s="49">
        <f>SUM(GW57:GW58)</f>
        <v>707.79</v>
      </c>
      <c r="GX59" s="49">
        <f t="shared" si="1166"/>
        <v>202.5</v>
      </c>
      <c r="GY59" s="50">
        <f>(GY57*HK57+GY58*HK58)/HK59</f>
        <v>13.608870967741934</v>
      </c>
      <c r="GZ59" s="49">
        <f t="shared" ref="GZ59:HD59" si="1167">SUM(GZ57:GZ58)</f>
        <v>182.8</v>
      </c>
      <c r="HA59" s="50">
        <f>(HA57*HK57+HA58*HK58)/HK59</f>
        <v>12.28494623655914</v>
      </c>
      <c r="HB59" s="50">
        <f>SUM(HB57:HB58)</f>
        <v>0</v>
      </c>
      <c r="HC59" s="46">
        <f>(HC57*HK57+HC58*HK58)/HK59</f>
        <v>0</v>
      </c>
      <c r="HD59" s="49">
        <f t="shared" si="1167"/>
        <v>0</v>
      </c>
      <c r="HE59" s="46">
        <f>(HE57*HK57+HE58*HK58)/HK59</f>
        <v>0.74106182795698927</v>
      </c>
      <c r="HF59" s="50">
        <f>(HF57*HK57+HF58*HK58)/HK59</f>
        <v>0.74106182795698927</v>
      </c>
      <c r="HG59" s="50">
        <f>(HG57*HK57+HG58*HK58)/HK59</f>
        <v>0.27850364461559618</v>
      </c>
      <c r="HH59" s="305">
        <f>(HH57*HK57+HH58*HK58)/HK59</f>
        <v>0.18720587442480552</v>
      </c>
      <c r="HI59" s="50">
        <f>SUM(HI57:HI58)</f>
        <v>1488</v>
      </c>
      <c r="HJ59" s="169">
        <f>SUM(HJ57:HJ58)</f>
        <v>21177</v>
      </c>
      <c r="HK59" s="49">
        <f>SUM(HK57:HK58)</f>
        <v>165</v>
      </c>
      <c r="HL59" s="263">
        <f>SUM(HL57:HL58)</f>
        <v>151.6</v>
      </c>
      <c r="HN59" s="74" t="s">
        <v>39</v>
      </c>
      <c r="HO59" s="119">
        <f>SUM(HO57:HO58)</f>
        <v>720</v>
      </c>
      <c r="HP59" s="313">
        <f t="shared" ref="HP59:HR59" si="1168">SUM(HP57:HP58)</f>
        <v>339.2</v>
      </c>
      <c r="HQ59" s="119">
        <f t="shared" si="1168"/>
        <v>380.8</v>
      </c>
      <c r="HR59" s="119">
        <f t="shared" si="1168"/>
        <v>720</v>
      </c>
      <c r="HS59" s="46">
        <f>(HS57*IE57+HS58*IE58)/IE59</f>
        <v>50</v>
      </c>
      <c r="HT59" s="49">
        <f>SUM(HT57:HT58)</f>
        <v>0</v>
      </c>
      <c r="HU59" s="46">
        <f>(HU57*IE57+HU58*IE58)/IE59</f>
        <v>0</v>
      </c>
      <c r="HV59" s="49">
        <f>SUM(HV57:HV58)</f>
        <v>0</v>
      </c>
      <c r="HW59" s="46">
        <f>(HW57*IE57+HW58*IE58)/IE59</f>
        <v>0</v>
      </c>
      <c r="HX59" s="49">
        <f>SUM(HX57:HX58)</f>
        <v>0</v>
      </c>
      <c r="HY59" s="50">
        <f>(HY57*IE57+HY58*IE58)/IE59</f>
        <v>0.5</v>
      </c>
      <c r="HZ59" s="54">
        <f>(HZ57*IE57+HZ58*IE58)/IE59</f>
        <v>0.5</v>
      </c>
      <c r="IA59" s="54">
        <f>(IA57*IE57+IA58*IE58)/IE59</f>
        <v>0.5</v>
      </c>
      <c r="IB59" s="308">
        <f>(IB57*IE57+IB58*IE58)/IE59</f>
        <v>0.1869498556998557</v>
      </c>
      <c r="IC59" s="50">
        <f>SUM(IC57:IC58)</f>
        <v>1440</v>
      </c>
      <c r="ID59" s="89">
        <f>SUM(ID57:ID58)</f>
        <v>20729</v>
      </c>
      <c r="IE59" s="49">
        <f>SUM(IE57:IE58)</f>
        <v>165</v>
      </c>
      <c r="IF59" s="263">
        <f>SUM(IF57:IF58)</f>
        <v>151.6</v>
      </c>
      <c r="IG59" s="29"/>
    </row>
    <row r="60" spans="1:241" ht="13.8" hidden="1" x14ac:dyDescent="0.3">
      <c r="A60" s="142" t="s">
        <v>67</v>
      </c>
      <c r="B60" s="71" t="s">
        <v>68</v>
      </c>
      <c r="C60" s="9">
        <f>1456/2</f>
        <v>728</v>
      </c>
      <c r="D60" s="287">
        <f>626/2</f>
        <v>313</v>
      </c>
      <c r="E60" s="9">
        <f>830/2</f>
        <v>415</v>
      </c>
      <c r="F60" s="9">
        <v>0</v>
      </c>
      <c r="G60" s="256">
        <f>(F60/$B$4)</f>
        <v>0</v>
      </c>
      <c r="H60" s="9">
        <v>0</v>
      </c>
      <c r="I60" s="256">
        <f>(H60/$B$4)</f>
        <v>0</v>
      </c>
      <c r="J60" s="7">
        <f>32/2</f>
        <v>16</v>
      </c>
      <c r="K60" s="256">
        <f>(J60/$B$4)</f>
        <v>2.1505376344086023E-2</v>
      </c>
      <c r="L60" s="9">
        <v>0</v>
      </c>
      <c r="M60" s="256">
        <f>(C60/$B$4)</f>
        <v>0.978494623655914</v>
      </c>
      <c r="N60" s="256">
        <f>((C60-L60)/$B$4)</f>
        <v>0.978494623655914</v>
      </c>
      <c r="O60" s="258">
        <f t="shared" ref="O60:O63" si="1169">IF((AND(D60=0,F60=0)),0,(F60+L60)/(D60+F60+L60))</f>
        <v>0</v>
      </c>
      <c r="P60" s="290">
        <f>(R60/($B$4*T60))</f>
        <v>0.38979339960776355</v>
      </c>
      <c r="Q60" s="7">
        <f>SUM(D60:F60,H60,J60)</f>
        <v>744</v>
      </c>
      <c r="R60" s="166">
        <v>13833.3</v>
      </c>
      <c r="S60" s="9">
        <v>55</v>
      </c>
      <c r="T60" s="262">
        <v>47.7</v>
      </c>
      <c r="U60" s="142" t="s">
        <v>67</v>
      </c>
      <c r="V60" s="71" t="s">
        <v>68</v>
      </c>
      <c r="W60" s="9">
        <f>1488/2</f>
        <v>744</v>
      </c>
      <c r="X60" s="287">
        <f>871.5/2</f>
        <v>435.75</v>
      </c>
      <c r="Y60" s="9">
        <f>616.5/2</f>
        <v>308.25</v>
      </c>
      <c r="Z60" s="9">
        <v>0</v>
      </c>
      <c r="AA60" s="256">
        <f>(Z60/$V$4)</f>
        <v>0</v>
      </c>
      <c r="AB60" s="9">
        <f>0/2</f>
        <v>0</v>
      </c>
      <c r="AC60" s="256">
        <f>(AB60/$V$4)</f>
        <v>0</v>
      </c>
      <c r="AD60" s="7">
        <v>0</v>
      </c>
      <c r="AE60" s="256">
        <f>(AD60/$V$4)</f>
        <v>0</v>
      </c>
      <c r="AF60" s="9">
        <v>0</v>
      </c>
      <c r="AG60" s="256">
        <f t="shared" ref="AG60:AG63" si="1170">W60/$V$4</f>
        <v>1</v>
      </c>
      <c r="AH60" s="256">
        <f t="shared" ref="AH60:AH63" si="1171">(W60-AF60)/$V$4</f>
        <v>1</v>
      </c>
      <c r="AI60" s="258">
        <f t="shared" ref="AI60:AI63" si="1172">IF((AND(X60=0,Z60=0)),0,(Z60+AF60)/(X60+Z60+AF60))</f>
        <v>0</v>
      </c>
      <c r="AJ60" s="290">
        <f t="shared" ref="AJ60:AJ63" si="1173">AL60/($V$4*AN60)</f>
        <v>0.5068697729988052</v>
      </c>
      <c r="AK60" s="7">
        <f>SUM(X60:Z60,AB60,AD60)</f>
        <v>744</v>
      </c>
      <c r="AL60" s="82">
        <v>17988.2</v>
      </c>
      <c r="AM60" s="9">
        <v>55</v>
      </c>
      <c r="AN60" s="262">
        <v>47.7</v>
      </c>
      <c r="AO60" s="142" t="s">
        <v>67</v>
      </c>
      <c r="AP60" s="71" t="s">
        <v>68</v>
      </c>
      <c r="AQ60" s="9">
        <f>1440/2</f>
        <v>720</v>
      </c>
      <c r="AR60" s="287">
        <f>818.4/2</f>
        <v>409.2</v>
      </c>
      <c r="AS60" s="9">
        <f>621.6/2</f>
        <v>310.8</v>
      </c>
      <c r="AT60" s="9">
        <v>0</v>
      </c>
      <c r="AU60" s="256">
        <f t="shared" ref="AU60:AU63" si="1174">(AT60/$AP$4)</f>
        <v>0</v>
      </c>
      <c r="AV60" s="9">
        <v>0</v>
      </c>
      <c r="AW60" s="256">
        <f t="shared" ref="AW60:AW63" si="1175">(AV60/$AP$4)</f>
        <v>0</v>
      </c>
      <c r="AX60" s="9">
        <v>0</v>
      </c>
      <c r="AY60" s="256">
        <f t="shared" ref="AY60:AY63" si="1176">(AX60/$AP$4)</f>
        <v>0</v>
      </c>
      <c r="AZ60" s="9">
        <v>0</v>
      </c>
      <c r="BA60" s="256">
        <f>(AQ60/$AP$4)</f>
        <v>1</v>
      </c>
      <c r="BB60" s="256">
        <f>((AQ60-AZ60)/$AP$4)</f>
        <v>1</v>
      </c>
      <c r="BC60" s="258">
        <f>IF((AND(AR60=0,AT60=0)),0,(AT60+AZ60)/(AR60+AT60+AZ60))</f>
        <v>0</v>
      </c>
      <c r="BD60" s="290">
        <f t="shared" ref="BD60:BD63" si="1177">(BF60/($AP$4*BH60))</f>
        <v>0.501345213137666</v>
      </c>
      <c r="BE60" s="7">
        <f>SUM(AR60:AT60,AV60,AX60)</f>
        <v>720</v>
      </c>
      <c r="BF60" s="166">
        <v>17218.2</v>
      </c>
      <c r="BG60" s="9">
        <v>55</v>
      </c>
      <c r="BH60" s="262">
        <v>47.7</v>
      </c>
      <c r="BI60" s="142" t="s">
        <v>67</v>
      </c>
      <c r="BJ60" s="71" t="s">
        <v>68</v>
      </c>
      <c r="BK60" s="9">
        <f>1488/2</f>
        <v>744</v>
      </c>
      <c r="BL60" s="287">
        <f>815.9/2</f>
        <v>407.95</v>
      </c>
      <c r="BM60" s="9">
        <f>672.1/2</f>
        <v>336.05</v>
      </c>
      <c r="BN60" s="9">
        <v>0</v>
      </c>
      <c r="BO60" s="274">
        <f t="shared" ref="BO60:BO63" si="1178">(BN60/$BJ$4)</f>
        <v>0</v>
      </c>
      <c r="BP60" s="9">
        <v>0</v>
      </c>
      <c r="BQ60" s="274">
        <f t="shared" ref="BQ60:BQ63" si="1179">(BP60/$BJ$4)</f>
        <v>0</v>
      </c>
      <c r="BR60" s="7">
        <v>0</v>
      </c>
      <c r="BS60" s="274">
        <f t="shared" ref="BS60:BS63" si="1180">(BR60/$BJ$4)</f>
        <v>0</v>
      </c>
      <c r="BT60" s="9">
        <v>0</v>
      </c>
      <c r="BU60" s="256">
        <f t="shared" ref="BU60:BU63" si="1181">(BK60/$BJ$4)</f>
        <v>1</v>
      </c>
      <c r="BV60" s="256">
        <f t="shared" ref="BV60:BV63" si="1182">((BK60-BT60)/$BJ$4)</f>
        <v>1</v>
      </c>
      <c r="BW60" s="258">
        <f t="shared" ref="BW60:BW63" si="1183">IF((AND(BL60=0,BN60=0)),0,(BN60+BT60)/(BL60+BN60+BT60))</f>
        <v>0</v>
      </c>
      <c r="BX60" s="290">
        <f t="shared" ref="BX60:BX63" si="1184">(BZ60/($BJ$4*CB60))</f>
        <v>0.50189919073059663</v>
      </c>
      <c r="BY60" s="7">
        <f>SUM(BL60:BN60,BP60,BR60)</f>
        <v>744</v>
      </c>
      <c r="BZ60" s="166">
        <v>17811.8</v>
      </c>
      <c r="CA60" s="9">
        <v>55</v>
      </c>
      <c r="CB60" s="262">
        <v>47.7</v>
      </c>
      <c r="CC60" s="142" t="s">
        <v>67</v>
      </c>
      <c r="CD60" s="71" t="s">
        <v>68</v>
      </c>
      <c r="CE60" s="9">
        <f>1440/2</f>
        <v>720</v>
      </c>
      <c r="CF60" s="287">
        <f>608.1/2</f>
        <v>304.05</v>
      </c>
      <c r="CG60" s="9">
        <f>831.9/2</f>
        <v>415.95</v>
      </c>
      <c r="CH60" s="9">
        <v>0</v>
      </c>
      <c r="CI60" s="274">
        <f t="shared" ref="CI60:CI63" si="1185">(CH60/$CD$4)</f>
        <v>0</v>
      </c>
      <c r="CJ60" s="9">
        <v>0</v>
      </c>
      <c r="CK60" s="274">
        <f t="shared" ref="CK60:CK63" si="1186">(CJ60/$CD$4)</f>
        <v>0</v>
      </c>
      <c r="CL60" s="7">
        <v>0</v>
      </c>
      <c r="CM60" s="274">
        <f t="shared" ref="CM60:CM63" si="1187">(CL60/$CD$4)</f>
        <v>0</v>
      </c>
      <c r="CN60" s="9">
        <v>0</v>
      </c>
      <c r="CO60" s="274">
        <f>(CE60/$CD$4)</f>
        <v>1</v>
      </c>
      <c r="CP60" s="274">
        <f>((CE60-CN60)/$CD$4)</f>
        <v>1</v>
      </c>
      <c r="CQ60" s="275">
        <f>IF((AND(CF60=0,CH60=0)),0,(CH60+CN60)/(CF60+CH60+CN60))</f>
        <v>0</v>
      </c>
      <c r="CR60" s="290">
        <f t="shared" ref="CR60:CR63" si="1188">(CT60/($CD$4*CV60))</f>
        <v>0.38056720242254838</v>
      </c>
      <c r="CS60" s="7">
        <f>SUM(CF60:CH60,CJ60,CL60)</f>
        <v>720</v>
      </c>
      <c r="CT60" s="88">
        <v>13070.2</v>
      </c>
      <c r="CU60" s="9">
        <v>55</v>
      </c>
      <c r="CV60" s="262">
        <v>47.7</v>
      </c>
      <c r="CW60" s="142" t="s">
        <v>67</v>
      </c>
      <c r="CX60" s="71" t="s">
        <v>68</v>
      </c>
      <c r="CY60" s="9">
        <f>1488/2</f>
        <v>744</v>
      </c>
      <c r="CZ60" s="287">
        <f>773.5/2</f>
        <v>386.75</v>
      </c>
      <c r="DA60" s="9">
        <f>714.5/2</f>
        <v>357.25</v>
      </c>
      <c r="DB60" s="9">
        <v>0</v>
      </c>
      <c r="DC60" s="274">
        <f>(DB60/$CX$4)</f>
        <v>0</v>
      </c>
      <c r="DD60" s="9">
        <v>0</v>
      </c>
      <c r="DE60" s="274">
        <f>(DD60/$CX$4)</f>
        <v>0</v>
      </c>
      <c r="DF60" s="7">
        <v>0</v>
      </c>
      <c r="DG60" s="274">
        <f>(DF60/$CX$4)</f>
        <v>0</v>
      </c>
      <c r="DH60" s="9">
        <v>0</v>
      </c>
      <c r="DI60" s="274">
        <f>(CY60/$V$4)</f>
        <v>1</v>
      </c>
      <c r="DJ60" s="274">
        <f>((CY60-DH60)/$CX$4)</f>
        <v>1</v>
      </c>
      <c r="DK60" s="275">
        <f>IF((AND(CZ60=0,DB60=0)),0,(DB60+DH60)/(CZ60+DB60+DH60))</f>
        <v>0</v>
      </c>
      <c r="DL60" s="290">
        <f t="shared" ref="DL60:DL63" si="1189">(DN60/($CX$4*DP60))</f>
        <v>0.47938504542278121</v>
      </c>
      <c r="DM60" s="7">
        <f>SUM(CZ60:DB60,DD60,DF60)</f>
        <v>744</v>
      </c>
      <c r="DN60" s="166">
        <v>17012.8</v>
      </c>
      <c r="DO60" s="9">
        <v>55</v>
      </c>
      <c r="DP60" s="262">
        <v>47.7</v>
      </c>
      <c r="DQ60" s="142" t="s">
        <v>67</v>
      </c>
      <c r="DR60" s="71" t="s">
        <v>68</v>
      </c>
      <c r="DS60" s="9">
        <f>1488/2</f>
        <v>744</v>
      </c>
      <c r="DT60" s="287">
        <f>595.3/2</f>
        <v>297.64999999999998</v>
      </c>
      <c r="DU60" s="9">
        <f>892.7/2</f>
        <v>446.35</v>
      </c>
      <c r="DV60" s="9">
        <v>0</v>
      </c>
      <c r="DW60" s="7">
        <f t="shared" si="478"/>
        <v>0</v>
      </c>
      <c r="DX60" s="9">
        <v>0</v>
      </c>
      <c r="DY60" s="7">
        <f t="shared" si="479"/>
        <v>0</v>
      </c>
      <c r="DZ60" s="7">
        <v>0</v>
      </c>
      <c r="EA60" s="7">
        <f>(DZ60/$DR$4)*100</f>
        <v>0</v>
      </c>
      <c r="EB60" s="9">
        <v>0</v>
      </c>
      <c r="EC60" s="7">
        <f>(DS60/$V$4)*100</f>
        <v>100</v>
      </c>
      <c r="ED60" s="7">
        <f t="shared" si="541"/>
        <v>100</v>
      </c>
      <c r="EE60" s="38">
        <f t="shared" si="542"/>
        <v>0</v>
      </c>
      <c r="EF60" s="298">
        <f>(EH60/($DR$4*EI60))*100</f>
        <v>31.731671554252198</v>
      </c>
      <c r="EG60" s="7">
        <f>SUM(DT60:DV60,DX60,DZ60)</f>
        <v>744</v>
      </c>
      <c r="EH60" s="166">
        <v>12984.6</v>
      </c>
      <c r="EI60" s="9">
        <v>55</v>
      </c>
      <c r="EJ60" s="262">
        <v>47.7</v>
      </c>
      <c r="EK60" s="142" t="s">
        <v>67</v>
      </c>
      <c r="EL60" s="71" t="s">
        <v>68</v>
      </c>
      <c r="EM60" s="9">
        <f>405/2</f>
        <v>202.5</v>
      </c>
      <c r="EN60" s="287">
        <f>42.4/2</f>
        <v>21.2</v>
      </c>
      <c r="EO60" s="9">
        <f>362.6/2</f>
        <v>181.3</v>
      </c>
      <c r="EP60" s="9">
        <f>939/2</f>
        <v>469.5</v>
      </c>
      <c r="EQ60" s="7">
        <f t="shared" si="482"/>
        <v>69.866071428571431</v>
      </c>
      <c r="ER60" s="9">
        <v>0</v>
      </c>
      <c r="ES60" s="7">
        <f t="shared" si="483"/>
        <v>0</v>
      </c>
      <c r="ET60" s="7">
        <v>0</v>
      </c>
      <c r="EU60" s="7">
        <f>(ET60/$EL$4)*100</f>
        <v>0</v>
      </c>
      <c r="EV60" s="9">
        <v>0</v>
      </c>
      <c r="EW60" s="7">
        <f>(EM60/$V$4)*100</f>
        <v>27.217741935483868</v>
      </c>
      <c r="EX60" s="7">
        <f t="shared" si="543"/>
        <v>30.133928571428569</v>
      </c>
      <c r="EY60" s="38">
        <f t="shared" si="544"/>
        <v>95.679641328714084</v>
      </c>
      <c r="EZ60" s="298">
        <f t="shared" ref="EZ60:EZ63" si="1190">(FB60/($EL$4*FC60))*100</f>
        <v>2.7483766233766231</v>
      </c>
      <c r="FA60" s="7">
        <f>SUM(EN60:EP60,ER60,ET60)</f>
        <v>672</v>
      </c>
      <c r="FB60" s="166">
        <v>1015.8</v>
      </c>
      <c r="FC60" s="9">
        <v>55</v>
      </c>
      <c r="FD60" s="262">
        <v>47.7</v>
      </c>
      <c r="FE60" s="142" t="s">
        <v>67</v>
      </c>
      <c r="FF60" s="71" t="s">
        <v>68</v>
      </c>
      <c r="FG60" s="9">
        <v>0</v>
      </c>
      <c r="FH60" s="287">
        <v>0</v>
      </c>
      <c r="FI60" s="9">
        <v>0</v>
      </c>
      <c r="FJ60" s="9">
        <f>1488/2</f>
        <v>744</v>
      </c>
      <c r="FK60" s="7">
        <f t="shared" si="499"/>
        <v>100</v>
      </c>
      <c r="FL60" s="9">
        <v>0</v>
      </c>
      <c r="FM60" s="7">
        <f t="shared" si="500"/>
        <v>0</v>
      </c>
      <c r="FN60" s="7">
        <v>0</v>
      </c>
      <c r="FO60" s="7">
        <f t="shared" ref="FO60:FO63" si="1191">(FN60/$FF$4)*100</f>
        <v>0</v>
      </c>
      <c r="FP60" s="9">
        <v>0</v>
      </c>
      <c r="FQ60" s="7">
        <f>(FG60/$V$4)*100</f>
        <v>0</v>
      </c>
      <c r="FR60" s="7">
        <f t="shared" si="547"/>
        <v>0</v>
      </c>
      <c r="FS60" s="38">
        <f t="shared" si="548"/>
        <v>100</v>
      </c>
      <c r="FT60" s="298">
        <f>(FV60/($FF$4*FW60))*100</f>
        <v>0</v>
      </c>
      <c r="FU60" s="7">
        <f>SUM(FH60:FJ60,FL60,FN60)</f>
        <v>744</v>
      </c>
      <c r="FV60" s="9">
        <v>0</v>
      </c>
      <c r="FW60" s="9">
        <v>55</v>
      </c>
      <c r="FX60" s="262">
        <v>47.7</v>
      </c>
      <c r="FY60" s="142" t="s">
        <v>67</v>
      </c>
      <c r="FZ60" s="71" t="s">
        <v>68</v>
      </c>
      <c r="GA60" s="9">
        <v>0</v>
      </c>
      <c r="GB60" s="287">
        <v>0</v>
      </c>
      <c r="GC60" s="9">
        <v>0</v>
      </c>
      <c r="GD60" s="9">
        <f>1440/2</f>
        <v>720</v>
      </c>
      <c r="GE60" s="7">
        <f>(GD60/$FZ$4)</f>
        <v>1</v>
      </c>
      <c r="GF60" s="9">
        <v>0</v>
      </c>
      <c r="GG60" s="9">
        <f t="shared" si="1118"/>
        <v>0</v>
      </c>
      <c r="GH60" s="9">
        <v>0</v>
      </c>
      <c r="GI60" s="7">
        <f>(GH60/$FZ$4)*100</f>
        <v>0</v>
      </c>
      <c r="GJ60" s="9">
        <v>0</v>
      </c>
      <c r="GK60" s="7">
        <f>(GA60/$V$4)*100</f>
        <v>0</v>
      </c>
      <c r="GL60" s="7">
        <f t="shared" ref="GL60:GL63" si="1192">((GA60-GJ60)/$FZ$4)*100</f>
        <v>0</v>
      </c>
      <c r="GM60" s="38">
        <f t="shared" ref="GM60:GM63" si="1193">IF((AND(GB60=0,GD60=0)),0,(GD60+GJ60)/(GB60+GD60)*100)</f>
        <v>100</v>
      </c>
      <c r="GN60" s="298">
        <f>(GP60/($FZ$4*GQ60))*100</f>
        <v>0</v>
      </c>
      <c r="GO60" s="7">
        <f>SUM(GB60:GD60,GF60,GH60)</f>
        <v>720</v>
      </c>
      <c r="GP60" s="9">
        <v>0</v>
      </c>
      <c r="GQ60" s="9">
        <v>55</v>
      </c>
      <c r="GR60" s="262">
        <v>47.7</v>
      </c>
      <c r="GS60" s="142" t="s">
        <v>67</v>
      </c>
      <c r="GT60" s="71" t="s">
        <v>68</v>
      </c>
      <c r="GU60" s="9">
        <v>0</v>
      </c>
      <c r="GV60" s="287">
        <v>0</v>
      </c>
      <c r="GW60" s="9">
        <v>0</v>
      </c>
      <c r="GX60" s="9">
        <f>1488/2</f>
        <v>744</v>
      </c>
      <c r="GY60" s="9">
        <f t="shared" si="660"/>
        <v>100</v>
      </c>
      <c r="GZ60" s="9">
        <v>0</v>
      </c>
      <c r="HA60" s="9">
        <f t="shared" si="661"/>
        <v>0</v>
      </c>
      <c r="HB60" s="9">
        <v>0</v>
      </c>
      <c r="HC60" s="7">
        <f>(HB60/$GT$4)*100</f>
        <v>0</v>
      </c>
      <c r="HD60" s="9">
        <v>0</v>
      </c>
      <c r="HE60" s="7">
        <f>(GU60/$GT$4)*100</f>
        <v>0</v>
      </c>
      <c r="HF60" s="9">
        <f t="shared" si="461"/>
        <v>0</v>
      </c>
      <c r="HG60" s="9">
        <f t="shared" si="462"/>
        <v>100</v>
      </c>
      <c r="HH60" s="298">
        <f t="shared" ref="HH60:HH63" si="1194">(HJ60/($GT$4*HK60))*100</f>
        <v>0</v>
      </c>
      <c r="HI60" s="7">
        <f>SUM(GV60:GX60,GZ60,HB60)</f>
        <v>744</v>
      </c>
      <c r="HJ60" s="9">
        <v>0</v>
      </c>
      <c r="HK60" s="9">
        <v>55</v>
      </c>
      <c r="HL60" s="262">
        <v>47.7</v>
      </c>
      <c r="HM60" s="142" t="s">
        <v>67</v>
      </c>
      <c r="HN60" s="71" t="s">
        <v>68</v>
      </c>
      <c r="HO60" s="9">
        <v>0</v>
      </c>
      <c r="HP60" s="287">
        <v>0</v>
      </c>
      <c r="HQ60" s="9">
        <v>0</v>
      </c>
      <c r="HR60" s="9">
        <f>1440/2</f>
        <v>720</v>
      </c>
      <c r="HS60" s="7">
        <f>(HR60/$HN$4)*100</f>
        <v>100</v>
      </c>
      <c r="HT60" s="9">
        <v>0</v>
      </c>
      <c r="HU60" s="7">
        <f>(HT60/$HN$4)*100</f>
        <v>0</v>
      </c>
      <c r="HV60" s="9">
        <v>0</v>
      </c>
      <c r="HW60" s="7">
        <f>(HV60/$HN$4)*100</f>
        <v>0</v>
      </c>
      <c r="HX60" s="9">
        <v>0</v>
      </c>
      <c r="HY60" s="7">
        <f>(HO60/$HN$4)*100</f>
        <v>0</v>
      </c>
      <c r="HZ60" s="41">
        <f>((HO60-HX60)/$HN$4)*100</f>
        <v>0</v>
      </c>
      <c r="IA60" s="41">
        <f t="shared" ref="IA60:IA63" si="1195">IF((AND(HP60=0,HR60=0)),0,(HR60+HX60)/(HP60+HR60)*100)</f>
        <v>100</v>
      </c>
      <c r="IB60" s="298">
        <f>(ID60/($HN$4*IE60))*100</f>
        <v>0</v>
      </c>
      <c r="IC60" s="7">
        <f>SUM(HP60:HR60,HT60,HV60)</f>
        <v>720</v>
      </c>
      <c r="ID60" s="9">
        <v>0</v>
      </c>
      <c r="IE60" s="9">
        <v>55</v>
      </c>
      <c r="IF60" s="262">
        <v>47.7</v>
      </c>
      <c r="IG60" s="29">
        <v>0</v>
      </c>
    </row>
    <row r="61" spans="1:241" ht="13.8" hidden="1" x14ac:dyDescent="0.3">
      <c r="B61" s="71" t="s">
        <v>65</v>
      </c>
      <c r="C61" s="9">
        <f>1478/2</f>
        <v>739</v>
      </c>
      <c r="D61" s="287">
        <f>527.2/2</f>
        <v>263.60000000000002</v>
      </c>
      <c r="E61" s="9">
        <f>950.8/2</f>
        <v>475.4</v>
      </c>
      <c r="F61" s="9">
        <v>0</v>
      </c>
      <c r="G61" s="256">
        <f t="shared" ref="G61:G63" si="1196">(F61/$B$4)</f>
        <v>0</v>
      </c>
      <c r="H61" s="9">
        <v>0</v>
      </c>
      <c r="I61" s="256">
        <f t="shared" ref="I61:I63" si="1197">(H61/$B$4)</f>
        <v>0</v>
      </c>
      <c r="J61" s="7">
        <f>10/2</f>
        <v>5</v>
      </c>
      <c r="K61" s="256">
        <f t="shared" ref="K61:K63" si="1198">(J61/$B$4)</f>
        <v>6.7204301075268818E-3</v>
      </c>
      <c r="L61" s="9">
        <v>0</v>
      </c>
      <c r="M61" s="256">
        <f t="shared" ref="M61" si="1199">(C61/$B$4)</f>
        <v>0.99327956989247312</v>
      </c>
      <c r="N61" s="256">
        <f t="shared" ref="N61" si="1200">((C61-L61)/$B$4)</f>
        <v>0.99327956989247312</v>
      </c>
      <c r="O61" s="258">
        <f t="shared" si="1169"/>
        <v>0</v>
      </c>
      <c r="P61" s="290">
        <f t="shared" ref="P61" si="1201">(R61/($B$4*T61))</f>
        <v>0.32220759271450516</v>
      </c>
      <c r="Q61" s="7">
        <f t="shared" ref="Q61:Q63" si="1202">SUM(D61:F61,H61,J61)</f>
        <v>744</v>
      </c>
      <c r="R61" s="166">
        <v>11746.4</v>
      </c>
      <c r="S61" s="9">
        <v>55</v>
      </c>
      <c r="T61" s="262">
        <v>49</v>
      </c>
      <c r="V61" s="71" t="s">
        <v>65</v>
      </c>
      <c r="W61" s="9">
        <f>1457.5/2</f>
        <v>728.75</v>
      </c>
      <c r="X61" s="287">
        <f>824.6/2</f>
        <v>412.3</v>
      </c>
      <c r="Y61" s="9">
        <f>632.9/2</f>
        <v>316.45</v>
      </c>
      <c r="Z61" s="9">
        <f>30.5/2</f>
        <v>15.25</v>
      </c>
      <c r="AA61" s="256">
        <f>(Z61/$V$4)</f>
        <v>2.0497311827956988E-2</v>
      </c>
      <c r="AB61" s="9">
        <f>0/2</f>
        <v>0</v>
      </c>
      <c r="AC61" s="256">
        <f>(AB61/$V$4)</f>
        <v>0</v>
      </c>
      <c r="AD61" s="7">
        <v>0</v>
      </c>
      <c r="AE61" s="256">
        <f>(AD61/$V$4)</f>
        <v>0</v>
      </c>
      <c r="AF61" s="9">
        <v>0</v>
      </c>
      <c r="AG61" s="256">
        <f t="shared" si="1170"/>
        <v>0.979502688172043</v>
      </c>
      <c r="AH61" s="256">
        <f t="shared" si="1171"/>
        <v>0.979502688172043</v>
      </c>
      <c r="AI61" s="258">
        <f t="shared" si="1172"/>
        <v>3.566834288387323E-2</v>
      </c>
      <c r="AJ61" s="290">
        <f t="shared" si="1173"/>
        <v>0.46546247531270579</v>
      </c>
      <c r="AK61" s="7">
        <f t="shared" ref="AK61:AK63" si="1203">SUM(X61:Z61,AB61,AD61)</f>
        <v>744</v>
      </c>
      <c r="AL61" s="82">
        <v>16968.900000000001</v>
      </c>
      <c r="AM61" s="9">
        <v>55</v>
      </c>
      <c r="AN61" s="262">
        <v>49</v>
      </c>
      <c r="AP61" s="71" t="s">
        <v>65</v>
      </c>
      <c r="AQ61" s="9">
        <f>1415/2</f>
        <v>707.5</v>
      </c>
      <c r="AR61" s="287">
        <f>705.9/2</f>
        <v>352.95</v>
      </c>
      <c r="AS61" s="9">
        <f>709.1/2</f>
        <v>354.55</v>
      </c>
      <c r="AT61" s="9">
        <f>25/2</f>
        <v>12.5</v>
      </c>
      <c r="AU61" s="256">
        <f t="shared" si="1174"/>
        <v>1.7361111111111112E-2</v>
      </c>
      <c r="AV61" s="9">
        <v>0</v>
      </c>
      <c r="AW61" s="256">
        <f t="shared" si="1175"/>
        <v>0</v>
      </c>
      <c r="AX61" s="9">
        <v>0</v>
      </c>
      <c r="AY61" s="256">
        <f t="shared" si="1176"/>
        <v>0</v>
      </c>
      <c r="AZ61" s="9">
        <v>0</v>
      </c>
      <c r="BA61" s="256">
        <f t="shared" ref="BA61:BA63" si="1204">(AQ61/$AP$4)</f>
        <v>0.98263888888888884</v>
      </c>
      <c r="BB61" s="256">
        <f t="shared" ref="BB61:BB63" si="1205">((AQ61-AZ61)/$AP$4)</f>
        <v>0.98263888888888884</v>
      </c>
      <c r="BC61" s="258">
        <f t="shared" ref="BC61:BC63" si="1206">IF((AND(AR61=0,AT61=0)),0,(AT61+AZ61)/(AR61+AT61+AZ61))</f>
        <v>3.4204405527431932E-2</v>
      </c>
      <c r="BD61" s="290">
        <f t="shared" si="1177"/>
        <v>0.42670351473922902</v>
      </c>
      <c r="BE61" s="7">
        <f t="shared" ref="BE61:BE63" si="1207">SUM(AR61:AT61,AV61,AX61)</f>
        <v>720</v>
      </c>
      <c r="BF61" s="166">
        <v>15054.1</v>
      </c>
      <c r="BG61" s="9">
        <v>55</v>
      </c>
      <c r="BH61" s="262">
        <v>49</v>
      </c>
      <c r="BJ61" s="71" t="s">
        <v>65</v>
      </c>
      <c r="BK61" s="9">
        <f>1488/2</f>
        <v>744</v>
      </c>
      <c r="BL61" s="287">
        <f>782.3/2</f>
        <v>391.15</v>
      </c>
      <c r="BM61" s="9">
        <f>705.7/2</f>
        <v>352.85</v>
      </c>
      <c r="BN61" s="9">
        <v>0</v>
      </c>
      <c r="BO61" s="274">
        <f t="shared" si="1178"/>
        <v>0</v>
      </c>
      <c r="BP61" s="9">
        <v>0</v>
      </c>
      <c r="BQ61" s="274">
        <f t="shared" si="1179"/>
        <v>0</v>
      </c>
      <c r="BR61" s="7">
        <v>0</v>
      </c>
      <c r="BS61" s="274">
        <f t="shared" si="1180"/>
        <v>0</v>
      </c>
      <c r="BT61" s="9">
        <v>0</v>
      </c>
      <c r="BU61" s="256">
        <f t="shared" si="1181"/>
        <v>1</v>
      </c>
      <c r="BV61" s="256">
        <f t="shared" si="1182"/>
        <v>1</v>
      </c>
      <c r="BW61" s="258">
        <f t="shared" si="1183"/>
        <v>0</v>
      </c>
      <c r="BX61" s="290">
        <f t="shared" si="1184"/>
        <v>0.46826311169629142</v>
      </c>
      <c r="BY61" s="7">
        <f t="shared" ref="BY61:BY63" si="1208">SUM(BL61:BN61,BP61,BR61)</f>
        <v>744</v>
      </c>
      <c r="BZ61" s="166">
        <v>17071</v>
      </c>
      <c r="CA61" s="9">
        <v>55</v>
      </c>
      <c r="CB61" s="262">
        <v>49</v>
      </c>
      <c r="CD61" s="71" t="s">
        <v>65</v>
      </c>
      <c r="CE61" s="9">
        <f>1426/2</f>
        <v>713</v>
      </c>
      <c r="CF61" s="287">
        <f>485/2</f>
        <v>242.5</v>
      </c>
      <c r="CG61" s="9">
        <f>941/2</f>
        <v>470.5</v>
      </c>
      <c r="CH61" s="9">
        <v>0</v>
      </c>
      <c r="CI61" s="274">
        <f t="shared" si="1185"/>
        <v>0</v>
      </c>
      <c r="CJ61" s="9">
        <f>14/2</f>
        <v>7</v>
      </c>
      <c r="CK61" s="274">
        <f t="shared" si="1186"/>
        <v>9.7222222222222224E-3</v>
      </c>
      <c r="CL61" s="7">
        <v>0</v>
      </c>
      <c r="CM61" s="274">
        <f t="shared" si="1187"/>
        <v>0</v>
      </c>
      <c r="CN61" s="9">
        <v>0</v>
      </c>
      <c r="CO61" s="274">
        <f t="shared" ref="CO61" si="1209">(CE61/$CD$4)</f>
        <v>0.99027777777777781</v>
      </c>
      <c r="CP61" s="274">
        <f t="shared" ref="CP61" si="1210">((CE61-CN61)/$CD$4)</f>
        <v>0.99027777777777781</v>
      </c>
      <c r="CQ61" s="275">
        <f t="shared" ref="CQ61" si="1211">IF((AND(CF61=0,CH61=0)),0,(CH61+CN61)/(CF61+CH61+CN61))</f>
        <v>0</v>
      </c>
      <c r="CR61" s="290">
        <f t="shared" si="1188"/>
        <v>0.29290532879818598</v>
      </c>
      <c r="CS61" s="7">
        <f t="shared" ref="CS61:CS63" si="1212">SUM(CF61:CH61,CJ61,CL61)</f>
        <v>720</v>
      </c>
      <c r="CT61" s="88">
        <v>10333.700000000001</v>
      </c>
      <c r="CU61" s="9">
        <v>55</v>
      </c>
      <c r="CV61" s="262">
        <v>49</v>
      </c>
      <c r="CX61" s="71" t="s">
        <v>65</v>
      </c>
      <c r="CY61" s="9">
        <f>1417.7/2</f>
        <v>708.85</v>
      </c>
      <c r="CZ61" s="287">
        <f>571.1/2</f>
        <v>285.55</v>
      </c>
      <c r="DA61" s="9">
        <f>846.6/2</f>
        <v>423.3</v>
      </c>
      <c r="DB61" s="9">
        <f>51.5/2</f>
        <v>25.75</v>
      </c>
      <c r="DC61" s="274">
        <f t="shared" ref="DC61" si="1213">(DB61/$CX$4)</f>
        <v>3.4610215053763438E-2</v>
      </c>
      <c r="DD61" s="9">
        <f>18.8/2</f>
        <v>9.4</v>
      </c>
      <c r="DE61" s="274">
        <f t="shared" ref="DE61" si="1214">(DD61/$CX$4)</f>
        <v>1.2634408602150538E-2</v>
      </c>
      <c r="DF61" s="7">
        <v>0</v>
      </c>
      <c r="DG61" s="274">
        <f t="shared" ref="DG61" si="1215">(DF61/$CX$4)</f>
        <v>0</v>
      </c>
      <c r="DH61" s="9">
        <v>0</v>
      </c>
      <c r="DI61" s="274">
        <f t="shared" ref="DI61" si="1216">(CY61/$V$4)</f>
        <v>0.95275537634408602</v>
      </c>
      <c r="DJ61" s="274">
        <f t="shared" ref="DJ61" si="1217">((CY61-DH61)/$CX$4)</f>
        <v>0.95275537634408602</v>
      </c>
      <c r="DK61" s="275">
        <f t="shared" ref="DK61" si="1218">IF((AND(CZ61=0,DB61=0)),0,(DB61+DH61)/(CZ61+DB61+DH61))</f>
        <v>8.2717635721169289E-2</v>
      </c>
      <c r="DL61" s="290">
        <f t="shared" si="1189"/>
        <v>0.35218071099407505</v>
      </c>
      <c r="DM61" s="7">
        <f t="shared" ref="DM61:DM63" si="1219">SUM(CZ61:DB61,DD61,DF61)</f>
        <v>744</v>
      </c>
      <c r="DN61" s="166">
        <v>12839.1</v>
      </c>
      <c r="DO61" s="9">
        <v>55</v>
      </c>
      <c r="DP61" s="262">
        <v>49</v>
      </c>
      <c r="DR61" s="71" t="s">
        <v>65</v>
      </c>
      <c r="DS61" s="9">
        <f>1488/2</f>
        <v>744</v>
      </c>
      <c r="DT61" s="298">
        <f>677.6/2</f>
        <v>338.8</v>
      </c>
      <c r="DU61" s="7">
        <f>810.4/2</f>
        <v>405.2</v>
      </c>
      <c r="DV61" s="9">
        <v>0</v>
      </c>
      <c r="DW61" s="7">
        <f t="shared" si="478"/>
        <v>0</v>
      </c>
      <c r="DX61" s="9">
        <v>0</v>
      </c>
      <c r="DY61" s="7">
        <f t="shared" si="479"/>
        <v>0</v>
      </c>
      <c r="DZ61" s="7">
        <v>0</v>
      </c>
      <c r="EA61" s="7">
        <f>(DZ61/$DR$4)*100</f>
        <v>0</v>
      </c>
      <c r="EB61" s="9">
        <v>0</v>
      </c>
      <c r="EC61" s="7">
        <f>(DS61/$V$4)*100</f>
        <v>100</v>
      </c>
      <c r="ED61" s="7">
        <f t="shared" si="541"/>
        <v>100</v>
      </c>
      <c r="EE61" s="38">
        <f t="shared" si="542"/>
        <v>0</v>
      </c>
      <c r="EF61" s="298">
        <f t="shared" ref="EF61:EF63" si="1220">(EH61/($DR$4*EI61))*100</f>
        <v>36.380009775171068</v>
      </c>
      <c r="EG61" s="7">
        <f t="shared" ref="EG61:EG63" si="1221">SUM(DT61:DV61,DX61,DZ61)</f>
        <v>744</v>
      </c>
      <c r="EH61" s="166">
        <v>14886.7</v>
      </c>
      <c r="EI61" s="9">
        <v>55</v>
      </c>
      <c r="EJ61" s="262">
        <v>49</v>
      </c>
      <c r="EL61" s="71" t="s">
        <v>65</v>
      </c>
      <c r="EM61" s="9">
        <f>1344/2</f>
        <v>672</v>
      </c>
      <c r="EN61" s="287">
        <f>429.2/2</f>
        <v>214.6</v>
      </c>
      <c r="EO61" s="9">
        <f>914.8/2</f>
        <v>457.4</v>
      </c>
      <c r="EP61" s="9">
        <v>0</v>
      </c>
      <c r="EQ61" s="7">
        <f t="shared" si="482"/>
        <v>0</v>
      </c>
      <c r="ER61" s="9">
        <v>0</v>
      </c>
      <c r="ES61" s="7">
        <f t="shared" si="483"/>
        <v>0</v>
      </c>
      <c r="ET61" s="7">
        <v>0</v>
      </c>
      <c r="EU61" s="7">
        <f>(ET61/$EL$4)*100</f>
        <v>0</v>
      </c>
      <c r="EV61" s="9">
        <v>0</v>
      </c>
      <c r="EW61" s="7">
        <f>(EM61/$V$4)*100</f>
        <v>90.322580645161281</v>
      </c>
      <c r="EX61" s="7">
        <f t="shared" si="543"/>
        <v>100</v>
      </c>
      <c r="EY61" s="38">
        <f t="shared" si="544"/>
        <v>0</v>
      </c>
      <c r="EZ61" s="298">
        <f t="shared" si="1190"/>
        <v>26.768939393939391</v>
      </c>
      <c r="FA61" s="7">
        <f t="shared" ref="FA61:FA63" si="1222">SUM(EN61:EP61,ER61,ET61)</f>
        <v>672</v>
      </c>
      <c r="FB61" s="166">
        <v>9893.7999999999993</v>
      </c>
      <c r="FC61" s="9">
        <v>55</v>
      </c>
      <c r="FD61" s="262">
        <v>49</v>
      </c>
      <c r="FF61" s="71" t="s">
        <v>65</v>
      </c>
      <c r="FG61" s="9">
        <f>1488/2</f>
        <v>744</v>
      </c>
      <c r="FH61" s="287">
        <f>527.2/2</f>
        <v>263.60000000000002</v>
      </c>
      <c r="FI61" s="9">
        <f>960.8/2</f>
        <v>480.4</v>
      </c>
      <c r="FJ61" s="9">
        <v>0</v>
      </c>
      <c r="FK61" s="7">
        <f t="shared" si="499"/>
        <v>0</v>
      </c>
      <c r="FL61" s="9">
        <v>0</v>
      </c>
      <c r="FM61" s="7">
        <f t="shared" si="500"/>
        <v>0</v>
      </c>
      <c r="FN61" s="7">
        <v>0</v>
      </c>
      <c r="FO61" s="7">
        <f t="shared" si="1191"/>
        <v>0</v>
      </c>
      <c r="FP61" s="9">
        <v>0</v>
      </c>
      <c r="FQ61" s="7">
        <f>(FG61/$V$4)*100</f>
        <v>100</v>
      </c>
      <c r="FR61" s="7">
        <f t="shared" si="547"/>
        <v>100</v>
      </c>
      <c r="FS61" s="38">
        <f t="shared" si="548"/>
        <v>0</v>
      </c>
      <c r="FT61" s="298">
        <f t="shared" ref="FT61" si="1223">(FV61/($FF$4*FW61))*100</f>
        <v>30.412512218963826</v>
      </c>
      <c r="FU61" s="7">
        <f t="shared" ref="FU61:FU63" si="1224">SUM(FH61:FJ61,FL61,FN61)</f>
        <v>744</v>
      </c>
      <c r="FV61" s="166">
        <v>12444.8</v>
      </c>
      <c r="FW61" s="9">
        <v>55</v>
      </c>
      <c r="FX61" s="262">
        <v>49</v>
      </c>
      <c r="FZ61" s="71" t="s">
        <v>65</v>
      </c>
      <c r="GA61" s="9">
        <f>1440/2</f>
        <v>720</v>
      </c>
      <c r="GB61" s="287">
        <f>489.9/2</f>
        <v>244.95</v>
      </c>
      <c r="GC61" s="9">
        <f>(471.2+478.9)/2</f>
        <v>475.04999999999995</v>
      </c>
      <c r="GD61" s="9">
        <v>0</v>
      </c>
      <c r="GE61" s="7">
        <f t="shared" ref="GE61:GE63" si="1225">(GD61/$FZ$4)</f>
        <v>0</v>
      </c>
      <c r="GF61" s="9">
        <v>0</v>
      </c>
      <c r="GG61" s="9">
        <f t="shared" si="1118"/>
        <v>0</v>
      </c>
      <c r="GH61" s="9">
        <v>0</v>
      </c>
      <c r="GI61" s="7">
        <f t="shared" ref="GI61" si="1226">(GH61/$FZ$4)*100</f>
        <v>0</v>
      </c>
      <c r="GJ61" s="9">
        <v>0</v>
      </c>
      <c r="GK61" s="7">
        <f>(GA61/$V$4)*100</f>
        <v>96.774193548387103</v>
      </c>
      <c r="GL61" s="7">
        <f t="shared" si="1192"/>
        <v>100</v>
      </c>
      <c r="GM61" s="38">
        <f t="shared" si="1193"/>
        <v>0</v>
      </c>
      <c r="GN61" s="298">
        <f>(GP61/($FZ$4*GQ61))*100</f>
        <v>28.836111111111112</v>
      </c>
      <c r="GO61" s="7">
        <f t="shared" ref="GO61:GO63" si="1227">SUM(GB61:GD61,GF61,GH61)</f>
        <v>720</v>
      </c>
      <c r="GP61" s="166">
        <v>11419.1</v>
      </c>
      <c r="GQ61" s="9">
        <v>55</v>
      </c>
      <c r="GR61" s="262">
        <v>49</v>
      </c>
      <c r="GT61" s="71" t="s">
        <v>65</v>
      </c>
      <c r="GU61" s="9">
        <f>1488/2</f>
        <v>744</v>
      </c>
      <c r="GV61" s="287">
        <f>133.4/2</f>
        <v>66.7</v>
      </c>
      <c r="GW61" s="9">
        <f>1354.6/2</f>
        <v>677.3</v>
      </c>
      <c r="GX61" s="9">
        <v>0</v>
      </c>
      <c r="GY61" s="9">
        <f t="shared" si="660"/>
        <v>0</v>
      </c>
      <c r="GZ61" s="9">
        <v>0</v>
      </c>
      <c r="HA61" s="9">
        <f t="shared" si="661"/>
        <v>0</v>
      </c>
      <c r="HB61" s="9">
        <v>0</v>
      </c>
      <c r="HC61" s="7">
        <f>(HB61/$GT$4)*100</f>
        <v>0</v>
      </c>
      <c r="HD61" s="9">
        <v>0</v>
      </c>
      <c r="HE61" s="7">
        <f t="shared" ref="HE61:HE63" si="1228">(GU61/$GT$4)*100</f>
        <v>100</v>
      </c>
      <c r="HF61" s="9">
        <f t="shared" si="461"/>
        <v>100</v>
      </c>
      <c r="HG61" s="7">
        <f t="shared" si="462"/>
        <v>0</v>
      </c>
      <c r="HH61" s="298">
        <f t="shared" si="1194"/>
        <v>7.4709188660801562</v>
      </c>
      <c r="HI61" s="7">
        <f t="shared" ref="HI61:HI63" si="1229">SUM(GV61:GX61,GZ61,HB61)</f>
        <v>744</v>
      </c>
      <c r="HJ61" s="166">
        <v>3057.1</v>
      </c>
      <c r="HK61" s="9">
        <v>55</v>
      </c>
      <c r="HL61" s="262">
        <v>49</v>
      </c>
      <c r="HN61" s="71" t="s">
        <v>65</v>
      </c>
      <c r="HO61" s="9">
        <f>(520.25+520.25)/2</f>
        <v>520.25</v>
      </c>
      <c r="HP61" s="287">
        <f>(94.1+86.7)/2</f>
        <v>90.4</v>
      </c>
      <c r="HQ61" s="9">
        <f>(426.15+433.55)/2</f>
        <v>429.85</v>
      </c>
      <c r="HR61" s="9">
        <v>0</v>
      </c>
      <c r="HS61" s="7">
        <f t="shared" ref="HS61" si="1230">(HR61/$HN$4)*100</f>
        <v>0</v>
      </c>
      <c r="HT61" s="9">
        <v>0</v>
      </c>
      <c r="HU61" s="7">
        <f t="shared" ref="HU61" si="1231">(HT61/$HN$4)*100</f>
        <v>0</v>
      </c>
      <c r="HV61" s="9">
        <f>(199.75+199.75)/2</f>
        <v>199.75</v>
      </c>
      <c r="HW61" s="7">
        <f t="shared" ref="HW61" si="1232">(HV61/$HN$4)*100</f>
        <v>27.743055555555557</v>
      </c>
      <c r="HX61" s="9">
        <v>0</v>
      </c>
      <c r="HY61" s="7">
        <f>(HO61/$HN$4)*100</f>
        <v>72.256944444444443</v>
      </c>
      <c r="HZ61" s="41">
        <f>((HO61-HX61)/$HN$4)*100</f>
        <v>72.256944444444443</v>
      </c>
      <c r="IA61" s="7">
        <f t="shared" si="1195"/>
        <v>0</v>
      </c>
      <c r="IB61" s="298">
        <f>(ID61/($HN$4*IE61))*100</f>
        <v>9.8739898989898993</v>
      </c>
      <c r="IC61" s="7">
        <f t="shared" ref="IC61:IC63" si="1233">SUM(HP61:HR61,HT61,HV61)</f>
        <v>720</v>
      </c>
      <c r="ID61" s="9">
        <v>3910.1</v>
      </c>
      <c r="IE61" s="9">
        <v>55</v>
      </c>
      <c r="IF61" s="262">
        <v>49</v>
      </c>
      <c r="IG61" s="29">
        <v>0</v>
      </c>
    </row>
    <row r="62" spans="1:241" ht="13.8" hidden="1" x14ac:dyDescent="0.3">
      <c r="B62" s="9">
        <v>3</v>
      </c>
      <c r="C62" s="9">
        <f>639/2</f>
        <v>319.5</v>
      </c>
      <c r="D62" s="287">
        <f>194.7/2</f>
        <v>97.35</v>
      </c>
      <c r="E62" s="9">
        <f>444.3/2</f>
        <v>222.15</v>
      </c>
      <c r="F62" s="9">
        <f>849/2</f>
        <v>424.5</v>
      </c>
      <c r="G62" s="256">
        <f t="shared" si="1196"/>
        <v>0.57056451612903225</v>
      </c>
      <c r="H62" s="9">
        <v>0</v>
      </c>
      <c r="I62" s="256">
        <f t="shared" si="1197"/>
        <v>0</v>
      </c>
      <c r="J62" s="7">
        <v>0</v>
      </c>
      <c r="K62" s="256">
        <f t="shared" si="1198"/>
        <v>0</v>
      </c>
      <c r="L62" s="9">
        <v>0</v>
      </c>
      <c r="M62" s="256">
        <f>(C62/$B$4)</f>
        <v>0.42943548387096775</v>
      </c>
      <c r="N62" s="256">
        <f>((C62-L62)/$B$4)</f>
        <v>0.42943548387096775</v>
      </c>
      <c r="O62" s="258">
        <f t="shared" si="1169"/>
        <v>0.81345214141994826</v>
      </c>
      <c r="P62" s="290">
        <f>(R62/($B$4*T62))</f>
        <v>9.8040078201368522E-2</v>
      </c>
      <c r="Q62" s="7">
        <f t="shared" si="1202"/>
        <v>744</v>
      </c>
      <c r="R62" s="166">
        <v>4011.8</v>
      </c>
      <c r="S62" s="9">
        <v>55</v>
      </c>
      <c r="T62" s="262">
        <v>55</v>
      </c>
      <c r="V62" s="9">
        <v>3</v>
      </c>
      <c r="W62" s="9">
        <f>699.75/2</f>
        <v>349.875</v>
      </c>
      <c r="X62" s="287">
        <f>333.5/2</f>
        <v>166.75</v>
      </c>
      <c r="Y62" s="7">
        <f>366.25/2</f>
        <v>183.125</v>
      </c>
      <c r="Z62" s="9">
        <f>781.5/2</f>
        <v>390.75</v>
      </c>
      <c r="AA62" s="256">
        <f>(Z62/$V$4)</f>
        <v>0.52520161290322576</v>
      </c>
      <c r="AB62" s="9">
        <v>0</v>
      </c>
      <c r="AC62" s="256">
        <f>(AB62/$V$4)</f>
        <v>0</v>
      </c>
      <c r="AD62" s="7">
        <f>6.75/2</f>
        <v>3.375</v>
      </c>
      <c r="AE62" s="256">
        <f>(AD62/$V$4)</f>
        <v>4.5362903225806455E-3</v>
      </c>
      <c r="AF62" s="9">
        <v>0</v>
      </c>
      <c r="AG62" s="256">
        <f t="shared" si="1170"/>
        <v>0.47026209677419356</v>
      </c>
      <c r="AH62" s="256">
        <f t="shared" si="1171"/>
        <v>0.47026209677419356</v>
      </c>
      <c r="AI62" s="258">
        <f t="shared" si="1172"/>
        <v>0.70089686098654713</v>
      </c>
      <c r="AJ62" s="290">
        <f t="shared" si="1173"/>
        <v>0.1787878787878788</v>
      </c>
      <c r="AK62" s="7">
        <f t="shared" si="1203"/>
        <v>744</v>
      </c>
      <c r="AL62" s="82">
        <v>7316</v>
      </c>
      <c r="AM62" s="9">
        <v>55</v>
      </c>
      <c r="AN62" s="262">
        <v>55</v>
      </c>
      <c r="AP62" s="9">
        <v>3</v>
      </c>
      <c r="AQ62" s="7">
        <f>678.75/2</f>
        <v>339.375</v>
      </c>
      <c r="AR62" s="287">
        <f>353.1/2</f>
        <v>176.55</v>
      </c>
      <c r="AS62" s="7">
        <f>325.65/2</f>
        <v>162.82499999999999</v>
      </c>
      <c r="AT62" s="7">
        <f>753.25/2</f>
        <v>376.625</v>
      </c>
      <c r="AU62" s="256">
        <f t="shared" si="1174"/>
        <v>0.52309027777777772</v>
      </c>
      <c r="AV62" s="9">
        <v>0</v>
      </c>
      <c r="AW62" s="256">
        <f t="shared" si="1175"/>
        <v>0</v>
      </c>
      <c r="AX62" s="9">
        <f>8/2</f>
        <v>4</v>
      </c>
      <c r="AY62" s="256">
        <f t="shared" si="1176"/>
        <v>5.5555555555555558E-3</v>
      </c>
      <c r="AZ62" s="9">
        <v>0</v>
      </c>
      <c r="BA62" s="256">
        <f t="shared" si="1204"/>
        <v>0.47135416666666669</v>
      </c>
      <c r="BB62" s="256">
        <f t="shared" si="1205"/>
        <v>0.47135416666666669</v>
      </c>
      <c r="BC62" s="258">
        <f t="shared" si="1206"/>
        <v>0.68084240972567456</v>
      </c>
      <c r="BD62" s="290">
        <f t="shared" si="1177"/>
        <v>0.20068181818181818</v>
      </c>
      <c r="BE62" s="7">
        <f t="shared" si="1207"/>
        <v>720</v>
      </c>
      <c r="BF62" s="166">
        <v>7947</v>
      </c>
      <c r="BG62" s="9">
        <v>55</v>
      </c>
      <c r="BH62" s="262">
        <v>55</v>
      </c>
      <c r="BJ62" s="9">
        <v>3</v>
      </c>
      <c r="BK62" s="9">
        <f>614/2</f>
        <v>307</v>
      </c>
      <c r="BL62" s="287">
        <f>253.2/2</f>
        <v>126.6</v>
      </c>
      <c r="BM62" s="9">
        <f>360.8/2</f>
        <v>180.4</v>
      </c>
      <c r="BN62" s="9">
        <v>372</v>
      </c>
      <c r="BO62" s="274">
        <f t="shared" si="1178"/>
        <v>0.5</v>
      </c>
      <c r="BP62" s="9">
        <v>65</v>
      </c>
      <c r="BQ62" s="274">
        <f t="shared" si="1179"/>
        <v>8.7365591397849468E-2</v>
      </c>
      <c r="BR62" s="7">
        <v>0</v>
      </c>
      <c r="BS62" s="274">
        <f t="shared" si="1180"/>
        <v>0</v>
      </c>
      <c r="BT62" s="9">
        <v>0</v>
      </c>
      <c r="BU62" s="256">
        <f t="shared" si="1181"/>
        <v>0.41263440860215056</v>
      </c>
      <c r="BV62" s="256">
        <f t="shared" si="1182"/>
        <v>0.41263440860215056</v>
      </c>
      <c r="BW62" s="258">
        <f t="shared" si="1183"/>
        <v>0.74608904933814679</v>
      </c>
      <c r="BX62" s="290">
        <f t="shared" si="1184"/>
        <v>0.13951612903225807</v>
      </c>
      <c r="BY62" s="7">
        <f t="shared" si="1208"/>
        <v>744</v>
      </c>
      <c r="BZ62" s="166">
        <v>5709</v>
      </c>
      <c r="CA62" s="9">
        <v>55</v>
      </c>
      <c r="CB62" s="262">
        <v>55</v>
      </c>
      <c r="CD62" s="9">
        <v>3</v>
      </c>
      <c r="CE62" s="9">
        <f>590/2</f>
        <v>295</v>
      </c>
      <c r="CF62" s="287">
        <f>208.4/2</f>
        <v>104.2</v>
      </c>
      <c r="CG62" s="9">
        <f>381.6/2</f>
        <v>190.8</v>
      </c>
      <c r="CH62" s="9">
        <f>720/2</f>
        <v>360</v>
      </c>
      <c r="CI62" s="274">
        <f t="shared" si="1185"/>
        <v>0.5</v>
      </c>
      <c r="CJ62" s="9">
        <f>130/2</f>
        <v>65</v>
      </c>
      <c r="CK62" s="274">
        <f t="shared" si="1186"/>
        <v>9.0277777777777776E-2</v>
      </c>
      <c r="CL62" s="7">
        <v>0</v>
      </c>
      <c r="CM62" s="274">
        <f t="shared" si="1187"/>
        <v>0</v>
      </c>
      <c r="CN62" s="9">
        <v>0</v>
      </c>
      <c r="CO62" s="274">
        <f>(CE62/$CD$4)</f>
        <v>0.40972222222222221</v>
      </c>
      <c r="CP62" s="274">
        <f>((CE62-CN62)/$CD$4)</f>
        <v>0.40972222222222221</v>
      </c>
      <c r="CQ62" s="275">
        <f>IF((AND(CF62=0,CH62=0)),0,(CH62+CN62)/(CF62+CH62+CN62))</f>
        <v>0.77552778974579928</v>
      </c>
      <c r="CR62" s="290">
        <f t="shared" si="1188"/>
        <v>0.1133358585858586</v>
      </c>
      <c r="CS62" s="7">
        <f t="shared" si="1212"/>
        <v>720</v>
      </c>
      <c r="CT62" s="88">
        <v>4488.1000000000004</v>
      </c>
      <c r="CU62" s="9">
        <v>55</v>
      </c>
      <c r="CV62" s="262">
        <v>55</v>
      </c>
      <c r="CX62" s="9">
        <v>3</v>
      </c>
      <c r="CY62" s="9">
        <f>715.3/2</f>
        <v>357.65</v>
      </c>
      <c r="CZ62" s="287">
        <f>255.4/2</f>
        <v>127.7</v>
      </c>
      <c r="DA62" s="9">
        <f>459.9/2</f>
        <v>229.95</v>
      </c>
      <c r="DB62" s="9">
        <f>772.7/2</f>
        <v>386.35</v>
      </c>
      <c r="DC62" s="274">
        <f>(DB62/$CX$4)</f>
        <v>0.51928763440860215</v>
      </c>
      <c r="DD62" s="9">
        <v>0</v>
      </c>
      <c r="DE62" s="274">
        <f>(DD62/$CX$4)</f>
        <v>0</v>
      </c>
      <c r="DF62" s="7">
        <v>0</v>
      </c>
      <c r="DG62" s="274">
        <f>(DF62/$CX$4)</f>
        <v>0</v>
      </c>
      <c r="DH62" s="9">
        <v>0</v>
      </c>
      <c r="DI62" s="274">
        <f>(CY62/$V$4)</f>
        <v>0.48071236559139779</v>
      </c>
      <c r="DJ62" s="274">
        <f>((CY62-DH62)/$CX$4)</f>
        <v>0.48071236559139779</v>
      </c>
      <c r="DK62" s="275">
        <f>IF((AND(CZ62=0,DB62=0)),0,(DB62+DH62)/(CZ62+DB62+DH62))</f>
        <v>0.75158058554615303</v>
      </c>
      <c r="DL62" s="290">
        <f t="shared" si="1189"/>
        <v>0.13587487781036167</v>
      </c>
      <c r="DM62" s="7">
        <f t="shared" si="1219"/>
        <v>744</v>
      </c>
      <c r="DN62" s="166">
        <v>5560</v>
      </c>
      <c r="DO62" s="9">
        <v>55</v>
      </c>
      <c r="DP62" s="262">
        <v>55</v>
      </c>
      <c r="DR62" s="9">
        <v>3</v>
      </c>
      <c r="DS62" s="9">
        <f>744/2</f>
        <v>372</v>
      </c>
      <c r="DT62" s="298">
        <f>303.8/2</f>
        <v>151.9</v>
      </c>
      <c r="DU62" s="7">
        <f>440.2/2</f>
        <v>220.1</v>
      </c>
      <c r="DV62" s="9">
        <f>744/2</f>
        <v>372</v>
      </c>
      <c r="DW62" s="7">
        <f t="shared" si="478"/>
        <v>50</v>
      </c>
      <c r="DX62" s="9">
        <v>0</v>
      </c>
      <c r="DY62" s="7">
        <f t="shared" si="479"/>
        <v>0</v>
      </c>
      <c r="DZ62" s="7">
        <v>0</v>
      </c>
      <c r="EA62" s="7">
        <f>(DZ62/$DR$4)*100</f>
        <v>0</v>
      </c>
      <c r="EB62" s="9">
        <v>0</v>
      </c>
      <c r="EC62" s="7">
        <f>(DS62/$V$4)*100</f>
        <v>50</v>
      </c>
      <c r="ED62" s="7">
        <f t="shared" si="541"/>
        <v>50</v>
      </c>
      <c r="EE62" s="38">
        <f t="shared" si="542"/>
        <v>71.005917159763328</v>
      </c>
      <c r="EF62" s="298">
        <f t="shared" si="1220"/>
        <v>15.977517106549366</v>
      </c>
      <c r="EG62" s="7">
        <f t="shared" si="1221"/>
        <v>744</v>
      </c>
      <c r="EH62" s="166">
        <v>6538</v>
      </c>
      <c r="EI62" s="9">
        <v>55</v>
      </c>
      <c r="EJ62" s="262">
        <v>55</v>
      </c>
      <c r="EL62" s="9">
        <v>3</v>
      </c>
      <c r="EM62" s="9">
        <f>624/2</f>
        <v>312</v>
      </c>
      <c r="EN62" s="287">
        <f>151.7/2</f>
        <v>75.849999999999994</v>
      </c>
      <c r="EO62" s="9">
        <f>472.3/2</f>
        <v>236.15</v>
      </c>
      <c r="EP62" s="9">
        <f>720/2</f>
        <v>360</v>
      </c>
      <c r="EQ62" s="7">
        <f t="shared" si="482"/>
        <v>53.571428571428569</v>
      </c>
      <c r="ER62" s="9">
        <v>0</v>
      </c>
      <c r="ES62" s="7">
        <f t="shared" si="483"/>
        <v>0</v>
      </c>
      <c r="ET62" s="7">
        <v>0</v>
      </c>
      <c r="EU62" s="7">
        <f>(ET62/$EL$4)*100</f>
        <v>0</v>
      </c>
      <c r="EV62" s="9">
        <v>0</v>
      </c>
      <c r="EW62" s="7">
        <f>(EM62/$V$4)*100</f>
        <v>41.935483870967744</v>
      </c>
      <c r="EX62" s="7">
        <f t="shared" si="543"/>
        <v>46.428571428571431</v>
      </c>
      <c r="EY62" s="38">
        <f t="shared" si="544"/>
        <v>82.597223815532857</v>
      </c>
      <c r="EZ62" s="298">
        <f t="shared" si="1190"/>
        <v>9.0205627705627709</v>
      </c>
      <c r="FA62" s="7">
        <f t="shared" si="1222"/>
        <v>672</v>
      </c>
      <c r="FB62" s="166">
        <v>3334</v>
      </c>
      <c r="FC62" s="9">
        <v>55</v>
      </c>
      <c r="FD62" s="262">
        <v>55</v>
      </c>
      <c r="FF62" s="9">
        <v>3</v>
      </c>
      <c r="FG62" s="9">
        <f>751.9/2</f>
        <v>375.95</v>
      </c>
      <c r="FH62" s="287">
        <f>204.5/2</f>
        <v>102.25</v>
      </c>
      <c r="FI62" s="9">
        <f>547.4/2</f>
        <v>273.7</v>
      </c>
      <c r="FJ62" s="9">
        <f>736.1/2</f>
        <v>368.05</v>
      </c>
      <c r="FK62" s="7">
        <f t="shared" si="499"/>
        <v>49.469086021505376</v>
      </c>
      <c r="FL62" s="9">
        <v>0</v>
      </c>
      <c r="FM62" s="7">
        <f t="shared" si="500"/>
        <v>0</v>
      </c>
      <c r="FN62" s="7">
        <v>0</v>
      </c>
      <c r="FO62" s="7">
        <f t="shared" si="1191"/>
        <v>0</v>
      </c>
      <c r="FP62" s="9">
        <v>0</v>
      </c>
      <c r="FQ62" s="7">
        <f>(FG62/$V$4)*100</f>
        <v>50.530913978494617</v>
      </c>
      <c r="FR62" s="7">
        <f t="shared" si="547"/>
        <v>50.530913978494617</v>
      </c>
      <c r="FS62" s="38">
        <f t="shared" si="548"/>
        <v>78.258558366999793</v>
      </c>
      <c r="FT62" s="298">
        <f>(FV62/($FF$4*FW62))*100</f>
        <v>10.689149560117302</v>
      </c>
      <c r="FU62" s="7">
        <f t="shared" si="1224"/>
        <v>744</v>
      </c>
      <c r="FV62" s="166">
        <v>4374</v>
      </c>
      <c r="FW62" s="9">
        <v>55</v>
      </c>
      <c r="FX62" s="262">
        <v>55</v>
      </c>
      <c r="FZ62" s="9">
        <v>3</v>
      </c>
      <c r="GA62" s="9">
        <f>720/2</f>
        <v>360</v>
      </c>
      <c r="GB62" s="287">
        <f>235/2</f>
        <v>117.5</v>
      </c>
      <c r="GC62" s="9">
        <f>(485+0)/2</f>
        <v>242.5</v>
      </c>
      <c r="GD62" s="9">
        <f>720/2</f>
        <v>360</v>
      </c>
      <c r="GE62" s="7">
        <f t="shared" si="1225"/>
        <v>0.5</v>
      </c>
      <c r="GF62" s="9">
        <v>0</v>
      </c>
      <c r="GG62" s="9">
        <f t="shared" si="1118"/>
        <v>0</v>
      </c>
      <c r="GH62" s="9">
        <v>0</v>
      </c>
      <c r="GI62" s="7">
        <f>(GH62/$FZ$4)*100</f>
        <v>0</v>
      </c>
      <c r="GJ62" s="9">
        <v>0</v>
      </c>
      <c r="GK62" s="7">
        <f>(GA62/$V$4)*100</f>
        <v>48.387096774193552</v>
      </c>
      <c r="GL62" s="7">
        <f t="shared" si="1192"/>
        <v>50</v>
      </c>
      <c r="GM62" s="38">
        <f t="shared" si="1193"/>
        <v>75.392670157068068</v>
      </c>
      <c r="GN62" s="298">
        <f>(GP62/($FZ$4*GQ62))*100</f>
        <v>12.795454545454547</v>
      </c>
      <c r="GO62" s="7">
        <f t="shared" si="1227"/>
        <v>720</v>
      </c>
      <c r="GP62" s="166">
        <v>5067</v>
      </c>
      <c r="GQ62" s="9">
        <v>55</v>
      </c>
      <c r="GR62" s="262">
        <v>55</v>
      </c>
      <c r="GT62" s="9">
        <v>3</v>
      </c>
      <c r="GU62" s="9">
        <f>744/2</f>
        <v>372</v>
      </c>
      <c r="GV62" s="287">
        <f>61.3/2</f>
        <v>30.65</v>
      </c>
      <c r="GW62" s="9">
        <f>682.7/2</f>
        <v>341.35</v>
      </c>
      <c r="GX62" s="9">
        <f>744/2</f>
        <v>372</v>
      </c>
      <c r="GY62" s="9">
        <f t="shared" si="660"/>
        <v>50</v>
      </c>
      <c r="GZ62" s="9">
        <v>0</v>
      </c>
      <c r="HA62" s="9">
        <f t="shared" si="661"/>
        <v>0</v>
      </c>
      <c r="HB62" s="9">
        <v>0</v>
      </c>
      <c r="HC62" s="7">
        <f t="shared" ref="HC62" si="1234">(HB62/$GT$4)*100</f>
        <v>0</v>
      </c>
      <c r="HD62" s="9">
        <v>0</v>
      </c>
      <c r="HE62" s="7">
        <f t="shared" si="1228"/>
        <v>50</v>
      </c>
      <c r="HF62" s="9">
        <f t="shared" si="461"/>
        <v>50</v>
      </c>
      <c r="HG62" s="7">
        <f t="shared" si="462"/>
        <v>92.387929963988583</v>
      </c>
      <c r="HH62" s="298">
        <f t="shared" si="1194"/>
        <v>3.2209188660801567</v>
      </c>
      <c r="HI62" s="7">
        <f t="shared" si="1229"/>
        <v>744</v>
      </c>
      <c r="HJ62" s="166">
        <v>1318</v>
      </c>
      <c r="HK62" s="9">
        <v>55</v>
      </c>
      <c r="HL62" s="262">
        <v>55</v>
      </c>
      <c r="HN62" s="9">
        <v>3</v>
      </c>
      <c r="HO62" s="9">
        <f>720/2</f>
        <v>360</v>
      </c>
      <c r="HP62" s="287">
        <f>85.8/2</f>
        <v>42.9</v>
      </c>
      <c r="HQ62" s="9">
        <f>634.2/2</f>
        <v>317.10000000000002</v>
      </c>
      <c r="HR62" s="9">
        <f>720/2</f>
        <v>360</v>
      </c>
      <c r="HS62" s="7">
        <f>(HR62/$HN$4)*100</f>
        <v>50</v>
      </c>
      <c r="HT62" s="9">
        <v>0</v>
      </c>
      <c r="HU62" s="7">
        <f>(HT62/$HN$4)*100</f>
        <v>0</v>
      </c>
      <c r="HV62" s="9">
        <v>0</v>
      </c>
      <c r="HW62" s="7">
        <f>(HV62/$HN$4)*100</f>
        <v>0</v>
      </c>
      <c r="HX62" s="9">
        <v>0</v>
      </c>
      <c r="HY62" s="7">
        <f>(HO62/$HN$4)*100</f>
        <v>50</v>
      </c>
      <c r="HZ62" s="41">
        <f>((HO62-HX62)/$HN$4)*100</f>
        <v>50</v>
      </c>
      <c r="IA62" s="41">
        <f t="shared" si="1195"/>
        <v>89.352196574832462</v>
      </c>
      <c r="IB62" s="298">
        <f>(ID62/($HN$4*IE62))*100</f>
        <v>4.6098484848484844</v>
      </c>
      <c r="IC62" s="7">
        <f t="shared" si="1233"/>
        <v>720</v>
      </c>
      <c r="ID62" s="9">
        <v>1825.5</v>
      </c>
      <c r="IE62" s="9">
        <v>55</v>
      </c>
      <c r="IF62" s="262">
        <v>55</v>
      </c>
      <c r="IG62" s="29">
        <v>24</v>
      </c>
    </row>
    <row r="63" spans="1:241" ht="13.8" hidden="1" x14ac:dyDescent="0.3">
      <c r="B63" s="9">
        <v>4</v>
      </c>
      <c r="C63" s="9">
        <f>922/2</f>
        <v>461</v>
      </c>
      <c r="D63" s="287">
        <f>285.2/2</f>
        <v>142.6</v>
      </c>
      <c r="E63" s="9">
        <f>636.8/2</f>
        <v>318.39999999999998</v>
      </c>
      <c r="F63" s="9">
        <f>534/2</f>
        <v>267</v>
      </c>
      <c r="G63" s="256">
        <f t="shared" si="1196"/>
        <v>0.3588709677419355</v>
      </c>
      <c r="H63" s="9">
        <v>0</v>
      </c>
      <c r="I63" s="256">
        <f t="shared" si="1197"/>
        <v>0</v>
      </c>
      <c r="J63" s="7">
        <f>32/2</f>
        <v>16</v>
      </c>
      <c r="K63" s="256">
        <f t="shared" si="1198"/>
        <v>2.1505376344086023E-2</v>
      </c>
      <c r="L63" s="9">
        <v>0</v>
      </c>
      <c r="M63" s="256">
        <f t="shared" ref="M63" si="1235">(C63/$B$4)</f>
        <v>0.6196236559139785</v>
      </c>
      <c r="N63" s="256">
        <f t="shared" ref="N63" si="1236">((C63-L63)/$B$4)</f>
        <v>0.6196236559139785</v>
      </c>
      <c r="O63" s="258">
        <f t="shared" si="1169"/>
        <v>0.65185546875</v>
      </c>
      <c r="P63" s="290">
        <f t="shared" ref="P63" si="1237">(R63/($B$4*T63))</f>
        <v>0.14804452852775821</v>
      </c>
      <c r="Q63" s="7">
        <f t="shared" si="1202"/>
        <v>744</v>
      </c>
      <c r="R63" s="166">
        <v>5540.3</v>
      </c>
      <c r="S63" s="9">
        <v>55</v>
      </c>
      <c r="T63" s="262">
        <f>22.8+27.5</f>
        <v>50.3</v>
      </c>
      <c r="V63" s="9">
        <v>4</v>
      </c>
      <c r="W63" s="9">
        <f>714.5/2</f>
        <v>357.25</v>
      </c>
      <c r="X63" s="287">
        <f>351.6/2</f>
        <v>175.8</v>
      </c>
      <c r="Y63" s="9">
        <f>362.9/2</f>
        <v>181.45</v>
      </c>
      <c r="Z63" s="9">
        <f>766/2</f>
        <v>383</v>
      </c>
      <c r="AA63" s="256">
        <f>(Z63/$V$4)</f>
        <v>0.51478494623655913</v>
      </c>
      <c r="AB63" s="9">
        <v>0</v>
      </c>
      <c r="AC63" s="256">
        <f>(AB63/$V$4)</f>
        <v>0</v>
      </c>
      <c r="AD63" s="7">
        <f>7.5/2</f>
        <v>3.75</v>
      </c>
      <c r="AE63" s="256">
        <f>(AD63/$V$4)</f>
        <v>5.0403225806451612E-3</v>
      </c>
      <c r="AF63" s="9">
        <v>0</v>
      </c>
      <c r="AG63" s="256">
        <f t="shared" si="1170"/>
        <v>0.48017473118279569</v>
      </c>
      <c r="AH63" s="256">
        <f t="shared" si="1171"/>
        <v>0.48017473118279569</v>
      </c>
      <c r="AI63" s="258">
        <f t="shared" si="1172"/>
        <v>0.68539727988546895</v>
      </c>
      <c r="AJ63" s="290">
        <f t="shared" si="1173"/>
        <v>0.21436167938604933</v>
      </c>
      <c r="AK63" s="7">
        <f t="shared" si="1203"/>
        <v>744</v>
      </c>
      <c r="AL63" s="82">
        <v>8022.1</v>
      </c>
      <c r="AM63" s="9">
        <v>55</v>
      </c>
      <c r="AN63" s="262">
        <f>22.8+27.5</f>
        <v>50.3</v>
      </c>
      <c r="AP63" s="9">
        <v>4</v>
      </c>
      <c r="AQ63" s="9">
        <f>677/2</f>
        <v>338.5</v>
      </c>
      <c r="AR63" s="287">
        <f>350.2/2</f>
        <v>175.1</v>
      </c>
      <c r="AS63" s="9">
        <f>326.8/2</f>
        <v>163.4</v>
      </c>
      <c r="AT63" s="9">
        <f>763/2</f>
        <v>381.5</v>
      </c>
      <c r="AU63" s="256">
        <f t="shared" si="1174"/>
        <v>0.52986111111111112</v>
      </c>
      <c r="AV63" s="9">
        <v>0</v>
      </c>
      <c r="AW63" s="256">
        <f t="shared" si="1175"/>
        <v>0</v>
      </c>
      <c r="AX63" s="9">
        <v>0</v>
      </c>
      <c r="AY63" s="256">
        <f t="shared" si="1176"/>
        <v>0</v>
      </c>
      <c r="AZ63" s="9">
        <v>0</v>
      </c>
      <c r="BA63" s="256">
        <f t="shared" si="1204"/>
        <v>0.47013888888888888</v>
      </c>
      <c r="BB63" s="256">
        <f t="shared" si="1205"/>
        <v>0.47013888888888888</v>
      </c>
      <c r="BC63" s="258">
        <f t="shared" si="1206"/>
        <v>0.68541142651814591</v>
      </c>
      <c r="BD63" s="290">
        <f t="shared" si="1177"/>
        <v>0.22200132538104705</v>
      </c>
      <c r="BE63" s="7">
        <f t="shared" si="1207"/>
        <v>720</v>
      </c>
      <c r="BF63" s="166">
        <v>8040</v>
      </c>
      <c r="BG63" s="9">
        <v>55</v>
      </c>
      <c r="BH63" s="262">
        <f>22.8+27.5</f>
        <v>50.3</v>
      </c>
      <c r="BJ63" s="9">
        <v>4</v>
      </c>
      <c r="BK63" s="9">
        <f>744/2</f>
        <v>372</v>
      </c>
      <c r="BL63" s="287">
        <f>339.4/2</f>
        <v>169.7</v>
      </c>
      <c r="BM63" s="9">
        <f>404.6/2</f>
        <v>202.3</v>
      </c>
      <c r="BN63" s="9">
        <v>372</v>
      </c>
      <c r="BO63" s="274">
        <f t="shared" si="1178"/>
        <v>0.5</v>
      </c>
      <c r="BP63" s="9">
        <v>0</v>
      </c>
      <c r="BQ63" s="274">
        <f t="shared" si="1179"/>
        <v>0</v>
      </c>
      <c r="BR63" s="7">
        <v>0</v>
      </c>
      <c r="BS63" s="274">
        <f t="shared" si="1180"/>
        <v>0</v>
      </c>
      <c r="BT63" s="9">
        <v>0</v>
      </c>
      <c r="BU63" s="256">
        <f t="shared" si="1181"/>
        <v>0.5</v>
      </c>
      <c r="BV63" s="256">
        <f t="shared" si="1182"/>
        <v>0.5</v>
      </c>
      <c r="BW63" s="258">
        <f t="shared" si="1183"/>
        <v>0.68672697064796007</v>
      </c>
      <c r="BX63" s="290">
        <f t="shared" si="1184"/>
        <v>0.20708811646251524</v>
      </c>
      <c r="BY63" s="7">
        <f t="shared" si="1208"/>
        <v>744</v>
      </c>
      <c r="BZ63" s="166">
        <v>7749.9</v>
      </c>
      <c r="CA63" s="9">
        <v>55</v>
      </c>
      <c r="CB63" s="262">
        <f>22.8+27.5</f>
        <v>50.3</v>
      </c>
      <c r="CD63" s="9">
        <v>4</v>
      </c>
      <c r="CE63" s="9">
        <f>720/2</f>
        <v>360</v>
      </c>
      <c r="CF63" s="287">
        <f>193.4/2</f>
        <v>96.7</v>
      </c>
      <c r="CG63" s="9">
        <f>526.6/2</f>
        <v>263.3</v>
      </c>
      <c r="CH63" s="9">
        <f>720/2</f>
        <v>360</v>
      </c>
      <c r="CI63" s="274">
        <f t="shared" si="1185"/>
        <v>0.5</v>
      </c>
      <c r="CJ63" s="9">
        <v>0</v>
      </c>
      <c r="CK63" s="274">
        <f t="shared" si="1186"/>
        <v>0</v>
      </c>
      <c r="CL63" s="7">
        <v>0</v>
      </c>
      <c r="CM63" s="274">
        <f t="shared" si="1187"/>
        <v>0</v>
      </c>
      <c r="CN63" s="9">
        <v>0</v>
      </c>
      <c r="CO63" s="274">
        <f t="shared" ref="CO63" si="1238">(CE63/$CD$4)</f>
        <v>0.5</v>
      </c>
      <c r="CP63" s="274">
        <f t="shared" ref="CP63" si="1239">((CE63-CN63)/$CD$4)</f>
        <v>0.5</v>
      </c>
      <c r="CQ63" s="275">
        <f t="shared" ref="CQ63" si="1240">IF((AND(CF63=0,CH63=0)),0,(CH63+CN63)/(CF63+CH63+CN63))</f>
        <v>0.78826363039194225</v>
      </c>
      <c r="CR63" s="290">
        <f t="shared" si="1188"/>
        <v>0.12027556880936602</v>
      </c>
      <c r="CS63" s="7">
        <f t="shared" si="1212"/>
        <v>720</v>
      </c>
      <c r="CT63" s="88">
        <v>4355.8999999999996</v>
      </c>
      <c r="CU63" s="9">
        <v>55</v>
      </c>
      <c r="CV63" s="262">
        <f>22.8+27.5</f>
        <v>50.3</v>
      </c>
      <c r="CX63" s="9">
        <v>4</v>
      </c>
      <c r="CY63" s="9">
        <f>744/2</f>
        <v>372</v>
      </c>
      <c r="CZ63" s="287">
        <f>299.4/2</f>
        <v>149.69999999999999</v>
      </c>
      <c r="DA63" s="9">
        <f>444.6/2</f>
        <v>222.3</v>
      </c>
      <c r="DB63" s="9">
        <f>744/2</f>
        <v>372</v>
      </c>
      <c r="DC63" s="274">
        <f t="shared" ref="DC63" si="1241">(DB63/$CX$4)</f>
        <v>0.5</v>
      </c>
      <c r="DD63" s="9">
        <v>0</v>
      </c>
      <c r="DE63" s="274">
        <f t="shared" ref="DE63" si="1242">(DD63/$CX$4)</f>
        <v>0</v>
      </c>
      <c r="DF63" s="7">
        <v>0</v>
      </c>
      <c r="DG63" s="274">
        <f t="shared" ref="DG63" si="1243">(DF63/$CX$4)</f>
        <v>0</v>
      </c>
      <c r="DH63" s="9">
        <v>0</v>
      </c>
      <c r="DI63" s="274">
        <f t="shared" ref="DI63" si="1244">(CY63/$V$4)</f>
        <v>0.5</v>
      </c>
      <c r="DJ63" s="274">
        <f t="shared" ref="DJ63" si="1245">((CY63-DH63)/$CX$4)</f>
        <v>0.5</v>
      </c>
      <c r="DK63" s="275">
        <f t="shared" ref="DK63" si="1246">IF((AND(CZ63=0,DB63=0)),0,(DB63+DH63)/(CZ63+DB63+DH63))</f>
        <v>0.71305347901092575</v>
      </c>
      <c r="DL63" s="290">
        <f t="shared" si="1189"/>
        <v>0.18346907800508777</v>
      </c>
      <c r="DM63" s="7">
        <f t="shared" si="1219"/>
        <v>744</v>
      </c>
      <c r="DN63" s="166">
        <v>6866</v>
      </c>
      <c r="DO63" s="9">
        <v>55</v>
      </c>
      <c r="DP63" s="262">
        <f>22.8+27.5</f>
        <v>50.3</v>
      </c>
      <c r="DR63" s="9">
        <v>4</v>
      </c>
      <c r="DS63" s="9">
        <f>744/2</f>
        <v>372</v>
      </c>
      <c r="DT63" s="287">
        <f>326.7/2</f>
        <v>163.35</v>
      </c>
      <c r="DU63" s="9">
        <f>417.3/2</f>
        <v>208.65</v>
      </c>
      <c r="DV63" s="9">
        <f>744/2</f>
        <v>372</v>
      </c>
      <c r="DW63" s="7">
        <f t="shared" si="478"/>
        <v>50</v>
      </c>
      <c r="DX63" s="9">
        <v>0</v>
      </c>
      <c r="DY63" s="7">
        <f t="shared" si="479"/>
        <v>0</v>
      </c>
      <c r="DZ63" s="7">
        <v>0</v>
      </c>
      <c r="EA63" s="7">
        <f>(DZ63/$DR$4)*100</f>
        <v>0</v>
      </c>
      <c r="EB63" s="9">
        <v>0</v>
      </c>
      <c r="EC63" s="7">
        <f>(DS63/$V$4)*100</f>
        <v>50</v>
      </c>
      <c r="ED63" s="7">
        <f t="shared" si="541"/>
        <v>50</v>
      </c>
      <c r="EE63" s="38">
        <f t="shared" si="542"/>
        <v>69.487251330905011</v>
      </c>
      <c r="EF63" s="298">
        <f t="shared" si="1220"/>
        <v>18.563049853372434</v>
      </c>
      <c r="EG63" s="7">
        <f t="shared" si="1221"/>
        <v>744</v>
      </c>
      <c r="EH63" s="166">
        <v>7596</v>
      </c>
      <c r="EI63" s="9">
        <v>55</v>
      </c>
      <c r="EJ63" s="262">
        <f>22.8+27.5</f>
        <v>50.3</v>
      </c>
      <c r="EL63" s="9">
        <v>4</v>
      </c>
      <c r="EM63" s="9">
        <f>672/2</f>
        <v>336</v>
      </c>
      <c r="EN63" s="287">
        <f>184/2</f>
        <v>92</v>
      </c>
      <c r="EO63" s="9">
        <f>488/2</f>
        <v>244</v>
      </c>
      <c r="EP63" s="9">
        <f>672/2</f>
        <v>336</v>
      </c>
      <c r="EQ63" s="7">
        <f t="shared" si="482"/>
        <v>50</v>
      </c>
      <c r="ER63" s="9">
        <v>0</v>
      </c>
      <c r="ES63" s="7">
        <f t="shared" si="483"/>
        <v>0</v>
      </c>
      <c r="ET63" s="7">
        <v>0</v>
      </c>
      <c r="EU63" s="7">
        <f>(ET63/$EL$4)*100</f>
        <v>0</v>
      </c>
      <c r="EV63" s="9">
        <v>0</v>
      </c>
      <c r="EW63" s="7">
        <f>(EM63/$V$4)*100</f>
        <v>45.161290322580641</v>
      </c>
      <c r="EX63" s="7">
        <f t="shared" si="543"/>
        <v>50</v>
      </c>
      <c r="EY63" s="38">
        <f t="shared" si="544"/>
        <v>78.504672897196258</v>
      </c>
      <c r="EZ63" s="298">
        <f t="shared" si="1190"/>
        <v>11.594155844155845</v>
      </c>
      <c r="FA63" s="7">
        <f t="shared" si="1222"/>
        <v>672</v>
      </c>
      <c r="FB63" s="166">
        <v>4285.2</v>
      </c>
      <c r="FC63" s="9">
        <v>55</v>
      </c>
      <c r="FD63" s="262">
        <f>22.8+27.5</f>
        <v>50.3</v>
      </c>
      <c r="FF63" s="9">
        <v>4</v>
      </c>
      <c r="FG63" s="9">
        <f>744/2</f>
        <v>372</v>
      </c>
      <c r="FH63" s="287">
        <f>210/2</f>
        <v>105</v>
      </c>
      <c r="FI63" s="9">
        <f>534/2</f>
        <v>267</v>
      </c>
      <c r="FJ63" s="9">
        <f>744/2</f>
        <v>372</v>
      </c>
      <c r="FK63" s="7">
        <f t="shared" si="499"/>
        <v>50</v>
      </c>
      <c r="FL63" s="9">
        <v>0</v>
      </c>
      <c r="FM63" s="7">
        <f t="shared" si="500"/>
        <v>0</v>
      </c>
      <c r="FN63" s="7">
        <v>0</v>
      </c>
      <c r="FO63" s="7">
        <f t="shared" si="1191"/>
        <v>0</v>
      </c>
      <c r="FP63" s="9">
        <v>0</v>
      </c>
      <c r="FQ63" s="7">
        <f>(FG63/$V$4)*100</f>
        <v>50</v>
      </c>
      <c r="FR63" s="7">
        <f t="shared" si="547"/>
        <v>50</v>
      </c>
      <c r="FS63" s="38">
        <f t="shared" si="548"/>
        <v>77.987421383647799</v>
      </c>
      <c r="FT63" s="298">
        <f>(FV63/($FF$4*FW63))*100</f>
        <v>11.756598240469209</v>
      </c>
      <c r="FU63" s="7">
        <f t="shared" si="1224"/>
        <v>744</v>
      </c>
      <c r="FV63" s="166">
        <v>4810.8</v>
      </c>
      <c r="FW63" s="9">
        <v>55</v>
      </c>
      <c r="FX63" s="262">
        <f>22.8+27.5</f>
        <v>50.3</v>
      </c>
      <c r="FZ63" s="9">
        <v>4</v>
      </c>
      <c r="GA63" s="9">
        <f>720/2</f>
        <v>360</v>
      </c>
      <c r="GB63" s="287">
        <f>224.3/2</f>
        <v>112.15</v>
      </c>
      <c r="GC63" s="9">
        <f>(495.7+0)/2</f>
        <v>247.85</v>
      </c>
      <c r="GD63" s="9">
        <f>720/2</f>
        <v>360</v>
      </c>
      <c r="GE63" s="7">
        <f t="shared" si="1225"/>
        <v>0.5</v>
      </c>
      <c r="GF63" s="9">
        <v>0</v>
      </c>
      <c r="GG63" s="9">
        <f t="shared" si="1118"/>
        <v>0</v>
      </c>
      <c r="GH63" s="9">
        <v>0</v>
      </c>
      <c r="GI63" s="7">
        <f>(GH63/$FZ$4)*100</f>
        <v>0</v>
      </c>
      <c r="GJ63" s="9">
        <v>0</v>
      </c>
      <c r="GK63" s="7">
        <f>(GA63/$V$4)*100</f>
        <v>48.387096774193552</v>
      </c>
      <c r="GL63" s="7">
        <f t="shared" si="1192"/>
        <v>50</v>
      </c>
      <c r="GM63" s="38">
        <f t="shared" si="1193"/>
        <v>76.24695541671079</v>
      </c>
      <c r="GN63" s="298">
        <f>(GP63/($FZ$4*GQ63))*100</f>
        <v>12.844949494949494</v>
      </c>
      <c r="GO63" s="7">
        <f t="shared" si="1227"/>
        <v>720</v>
      </c>
      <c r="GP63" s="166">
        <v>5086.6000000000004</v>
      </c>
      <c r="GQ63" s="9">
        <v>55</v>
      </c>
      <c r="GR63" s="262">
        <f>22.8+27.5</f>
        <v>50.3</v>
      </c>
      <c r="GT63" s="9">
        <v>4</v>
      </c>
      <c r="GU63" s="9">
        <f>744/2</f>
        <v>372</v>
      </c>
      <c r="GV63" s="287">
        <f>54.8/2</f>
        <v>27.4</v>
      </c>
      <c r="GW63" s="9">
        <f>689.2/2</f>
        <v>344.6</v>
      </c>
      <c r="GX63" s="9">
        <f>744/2</f>
        <v>372</v>
      </c>
      <c r="GY63" s="9">
        <f t="shared" si="660"/>
        <v>50</v>
      </c>
      <c r="GZ63" s="9">
        <v>0</v>
      </c>
      <c r="HA63" s="9">
        <f t="shared" si="661"/>
        <v>0</v>
      </c>
      <c r="HB63" s="9">
        <v>0</v>
      </c>
      <c r="HC63" s="7">
        <f>(HB63/$GT$4)*100</f>
        <v>0</v>
      </c>
      <c r="HD63" s="9">
        <v>0</v>
      </c>
      <c r="HE63" s="7">
        <f t="shared" si="1228"/>
        <v>50</v>
      </c>
      <c r="HF63" s="9">
        <f t="shared" si="461"/>
        <v>50</v>
      </c>
      <c r="HG63" s="7">
        <f t="shared" si="462"/>
        <v>93.139709564346532</v>
      </c>
      <c r="HH63" s="298">
        <f t="shared" si="1194"/>
        <v>2.9838709677419355</v>
      </c>
      <c r="HI63" s="7">
        <f t="shared" si="1229"/>
        <v>744</v>
      </c>
      <c r="HJ63" s="166">
        <v>1221</v>
      </c>
      <c r="HK63" s="9">
        <v>55</v>
      </c>
      <c r="HL63" s="262">
        <f>22.8+27.5</f>
        <v>50.3</v>
      </c>
      <c r="HN63" s="9">
        <v>4</v>
      </c>
      <c r="HO63" s="9">
        <f>720/2</f>
        <v>360</v>
      </c>
      <c r="HP63" s="287">
        <f>82.2/2</f>
        <v>41.1</v>
      </c>
      <c r="HQ63" s="9">
        <f>637.8/2</f>
        <v>318.89999999999998</v>
      </c>
      <c r="HR63" s="9">
        <f>720/2</f>
        <v>360</v>
      </c>
      <c r="HS63" s="7">
        <f>(HR63/$HN$4)*100</f>
        <v>50</v>
      </c>
      <c r="HT63" s="9">
        <v>0</v>
      </c>
      <c r="HU63" s="7">
        <f>(HT63/$HN$4)*100</f>
        <v>0</v>
      </c>
      <c r="HV63" s="9">
        <v>0</v>
      </c>
      <c r="HW63" s="7">
        <f>(HV63/$HN$4)*100</f>
        <v>0</v>
      </c>
      <c r="HX63" s="9">
        <v>0</v>
      </c>
      <c r="HY63" s="7">
        <f>(HO63/$HN$4)*100</f>
        <v>50</v>
      </c>
      <c r="HZ63" s="41">
        <f>((HO63-HX63)/$HN$4)*100</f>
        <v>50</v>
      </c>
      <c r="IA63" s="41">
        <f t="shared" si="1195"/>
        <v>89.75317875841435</v>
      </c>
      <c r="IB63" s="298">
        <f>(ID63/($HN$4*IE63))*100</f>
        <v>4.7042929292929294</v>
      </c>
      <c r="IC63" s="7">
        <f t="shared" si="1233"/>
        <v>720</v>
      </c>
      <c r="ID63" s="9">
        <v>1862.9</v>
      </c>
      <c r="IE63" s="9">
        <v>55</v>
      </c>
      <c r="IF63" s="262">
        <f>22.8+27.5</f>
        <v>50.3</v>
      </c>
      <c r="IG63" s="29">
        <v>24</v>
      </c>
    </row>
    <row r="64" spans="1:241" ht="13.8" hidden="1" x14ac:dyDescent="0.3">
      <c r="B64" s="44" t="s">
        <v>39</v>
      </c>
      <c r="C64" s="45">
        <f>SUM(C60:C63)</f>
        <v>2247.5</v>
      </c>
      <c r="D64" s="296">
        <f t="shared" ref="D64:L64" si="1247">SUM(D60:D63)</f>
        <v>816.55000000000007</v>
      </c>
      <c r="E64" s="45">
        <f>SUM(E60:E63)</f>
        <v>1430.9499999999998</v>
      </c>
      <c r="F64" s="45">
        <f t="shared" si="1247"/>
        <v>691.5</v>
      </c>
      <c r="G64" s="266">
        <f>(G60*T60+G61*T61+G62*T62+G63*T63)/T64</f>
        <v>0.24471414883423825</v>
      </c>
      <c r="H64" s="45">
        <f t="shared" si="1247"/>
        <v>0</v>
      </c>
      <c r="I64" s="266">
        <f>(I60*T60+I61*T61+I62*T62+I63*T63)/T64</f>
        <v>0</v>
      </c>
      <c r="J64" s="46">
        <f>SUM(J60:J63)</f>
        <v>37</v>
      </c>
      <c r="K64" s="266">
        <f>(K60*T60+K61*T61+K62*T62+K63*T63)/T64</f>
        <v>1.2063504737570532E-2</v>
      </c>
      <c r="L64" s="45">
        <f t="shared" si="1247"/>
        <v>0</v>
      </c>
      <c r="M64" s="266">
        <f>(M60*T60+M61*T61+M62*T62+M63*T63)/T64</f>
        <v>0.74322234642819118</v>
      </c>
      <c r="N64" s="270">
        <f>(N60*T60+N61*T61+N62*T62+N63*T63)/T64</f>
        <v>0.74322234642819118</v>
      </c>
      <c r="O64" s="270">
        <f>(O60*T60+O61*T61+O62*T62+O63*T63)/T64</f>
        <v>0.38380295968426814</v>
      </c>
      <c r="P64" s="291">
        <f>(P60*T60+P61*T61+P62*T62+P63*T63)/T64</f>
        <v>0.23376317470456723</v>
      </c>
      <c r="Q64" s="50">
        <f>SUM(Q60:Q63)</f>
        <v>2976</v>
      </c>
      <c r="R64" s="175">
        <f>SUM(R60:R63)</f>
        <v>35131.799999999996</v>
      </c>
      <c r="S64" s="45">
        <f>SUM(S60:S63)</f>
        <v>220</v>
      </c>
      <c r="T64" s="263">
        <f>SUM(T60:T63)</f>
        <v>202</v>
      </c>
      <c r="V64" s="52" t="s">
        <v>39</v>
      </c>
      <c r="W64" s="49">
        <f>SUM(W60:W63)</f>
        <v>2179.875</v>
      </c>
      <c r="X64" s="297">
        <f t="shared" ref="X64:AF64" si="1248">SUM(X60:X63)</f>
        <v>1190.5999999999999</v>
      </c>
      <c r="Y64" s="49">
        <f>SUM(Y60:Y63)</f>
        <v>989.27500000000009</v>
      </c>
      <c r="Z64" s="49">
        <f t="shared" si="1248"/>
        <v>789</v>
      </c>
      <c r="AA64" s="266">
        <f>(AA60*AN60+AA61*AN61+AA62*AN62+AA63*AN63)/AN64</f>
        <v>0.27615910784626846</v>
      </c>
      <c r="AB64" s="49">
        <f t="shared" si="1248"/>
        <v>0</v>
      </c>
      <c r="AC64" s="266">
        <f>(AC60*AN60+AC61*AN61+AC62*AN62+AC63*AN63)/AN64</f>
        <v>0</v>
      </c>
      <c r="AD64" s="50">
        <f>SUM(AD60:AD63)</f>
        <v>7.125</v>
      </c>
      <c r="AE64" s="266">
        <f>(AE60*AN60+AE61*AN61+AE62*AN62+AE63*AN63)/AN64</f>
        <v>2.4902187799425101E-3</v>
      </c>
      <c r="AF64" s="49">
        <f t="shared" si="1248"/>
        <v>0</v>
      </c>
      <c r="AG64" s="266">
        <f>(AG60*AN60+AG61*AN61+AG62*AN62+AG63*AN63)/AN64</f>
        <v>0.72135067337378889</v>
      </c>
      <c r="AH64" s="270">
        <f>(AH60*AN60+AH61*AN61+AH62*AN62+AH63*AN63)/AN64</f>
        <v>0.72135067337378889</v>
      </c>
      <c r="AI64" s="270">
        <f>(AI60*AN60+AI61*AN61+AI62*AN62+AI63*AN63)/AN64</f>
        <v>0.37016118482083649</v>
      </c>
      <c r="AJ64" s="291">
        <f>(AJ60*AN60+AJ61*AN61+AJ62*AN62+AJ63*AN63)/AN64</f>
        <v>0.33465878845949115</v>
      </c>
      <c r="AK64" s="50">
        <f>SUM(AK60:AK63)</f>
        <v>2976</v>
      </c>
      <c r="AL64" s="169">
        <f>SUM(AL60:AL63)</f>
        <v>50295.200000000004</v>
      </c>
      <c r="AM64" s="49">
        <f>SUM(AM60:AM63)</f>
        <v>220</v>
      </c>
      <c r="AN64" s="263">
        <f>SUM(AN60:AN63)</f>
        <v>202</v>
      </c>
      <c r="AP64" s="52" t="s">
        <v>39</v>
      </c>
      <c r="AQ64" s="49">
        <f>SUM(AQ60:AQ63)</f>
        <v>2105.375</v>
      </c>
      <c r="AR64" s="297">
        <f t="shared" ref="AR64:AZ64" si="1249">SUM(AR60:AR63)</f>
        <v>1113.8</v>
      </c>
      <c r="AS64" s="50">
        <f>SUM(AS60:AS63)</f>
        <v>991.57499999999993</v>
      </c>
      <c r="AT64" s="49">
        <f t="shared" si="1249"/>
        <v>770.625</v>
      </c>
      <c r="AU64" s="266">
        <f>(AU60*BH60+AU61*BH61+AU62*BH62+AU63*BH63)/BH64</f>
        <v>0.2785775921342134</v>
      </c>
      <c r="AV64" s="49">
        <f t="shared" si="1249"/>
        <v>0</v>
      </c>
      <c r="AW64" s="266">
        <f>(AW60*BH60+AW61*BH61+AW62*BH62+AW63*BH63)/BH64</f>
        <v>0</v>
      </c>
      <c r="AX64" s="50">
        <f>SUM(AX60:AX63)</f>
        <v>4</v>
      </c>
      <c r="AY64" s="266">
        <f>(AY60*BH60+AY61*BH61+AY62*BH62+AY63*BH63)/BH64</f>
        <v>1.5126512651265128E-3</v>
      </c>
      <c r="AZ64" s="49">
        <f t="shared" si="1249"/>
        <v>0</v>
      </c>
      <c r="BA64" s="266">
        <f>(BA60*BH60+BA61*BH61+BA62*BH62+BA63*BH63)/BH64</f>
        <v>0.71990975660066014</v>
      </c>
      <c r="BB64" s="270">
        <f>(BB60*BH60+BB61*BH61+BB62*BH62+BB63*BH63)/BH64</f>
        <v>0.71990975660066014</v>
      </c>
      <c r="BC64" s="270">
        <f>(BC60*BH60+BC61*BH61+BC62*BH62+BC63*BH63)/BH64</f>
        <v>0.36434922356247029</v>
      </c>
      <c r="BD64" s="291">
        <f>(BD60*BH60+BD61*BH61+BD62*BH62+BD63*BH63)/BH64</f>
        <v>0.33181586908690869</v>
      </c>
      <c r="BE64" s="50">
        <f>SUM(BE60:BE63)</f>
        <v>2880</v>
      </c>
      <c r="BF64" s="168">
        <f>SUM(BF60:BF63)</f>
        <v>48259.3</v>
      </c>
      <c r="BG64" s="49">
        <f>SUM(BG60:BG63)</f>
        <v>220</v>
      </c>
      <c r="BH64" s="263">
        <f>SUM(BH60:BH63)</f>
        <v>202</v>
      </c>
      <c r="BJ64" s="52" t="s">
        <v>39</v>
      </c>
      <c r="BK64" s="49">
        <f>SUM(BK60:BK63)</f>
        <v>2167</v>
      </c>
      <c r="BL64" s="297">
        <f t="shared" ref="BL64:BT64" si="1250">SUM(BL60:BL63)</f>
        <v>1095.3999999999999</v>
      </c>
      <c r="BM64" s="49">
        <f>SUM(BM60:BM63)</f>
        <v>1071.6000000000001</v>
      </c>
      <c r="BN64" s="49">
        <f t="shared" si="1250"/>
        <v>744</v>
      </c>
      <c r="BO64" s="266">
        <f>(BO60*CB60+BO61*CB61+BO62*CB62+BO63*CB63)/CB64</f>
        <v>0.26064356435643565</v>
      </c>
      <c r="BP64" s="49">
        <f t="shared" si="1250"/>
        <v>65</v>
      </c>
      <c r="BQ64" s="266">
        <f>(BQ60*CB60+BQ61*CB61+BQ62*CB62+BQ63*CB63)/CB64</f>
        <v>2.3787661024166934E-2</v>
      </c>
      <c r="BR64" s="50">
        <f>SUM(BR60:BR63)</f>
        <v>0</v>
      </c>
      <c r="BS64" s="266">
        <f>(BS60*CB60+BS61*CB61+BS62*CB62+BS63*CB63)/CB64</f>
        <v>0</v>
      </c>
      <c r="BT64" s="49">
        <f t="shared" si="1250"/>
        <v>0</v>
      </c>
      <c r="BU64" s="266">
        <f>(BU60*CB60+BU61*CB61+BU62*CB62+BU63*CB63)/CB64</f>
        <v>0.7155687746193975</v>
      </c>
      <c r="BV64" s="270">
        <f>(BV60*CB60+BV61*CB61+BV62*CB62+BV63*CB63)/CB64</f>
        <v>0.7155687746193975</v>
      </c>
      <c r="BW64" s="270">
        <f>(BW60*CB60+BW61*CB61+BW62*CB62+BW63*CB63)/CB64</f>
        <v>0.37414487295638837</v>
      </c>
      <c r="BX64" s="291">
        <f>(BX60*CB60+BX61*CB61+BX62*CB62+BX63*CB63)/CB64</f>
        <v>0.3216604120089428</v>
      </c>
      <c r="BY64" s="50">
        <f>SUM(BY60:BY63)</f>
        <v>2976</v>
      </c>
      <c r="BZ64" s="168">
        <f>SUM(BZ60:BZ63)</f>
        <v>48341.700000000004</v>
      </c>
      <c r="CA64" s="49">
        <f>SUM(CA60:CA63)</f>
        <v>220</v>
      </c>
      <c r="CB64" s="263">
        <f>SUM(CB60:CB63)</f>
        <v>202</v>
      </c>
      <c r="CD64" s="52" t="s">
        <v>39</v>
      </c>
      <c r="CE64" s="49">
        <f>SUM(CE60:CE63)</f>
        <v>2088</v>
      </c>
      <c r="CF64" s="297">
        <f t="shared" ref="CF64:CN64" si="1251">SUM(CF60:CF63)</f>
        <v>747.45</v>
      </c>
      <c r="CG64" s="49">
        <f>SUM(CG60:CG63)</f>
        <v>1340.55</v>
      </c>
      <c r="CH64" s="49">
        <f t="shared" si="1251"/>
        <v>720</v>
      </c>
      <c r="CI64" s="266">
        <f>(CI60*CV60+CI61*CV61+CI62*CV62+CI63*CV63)/CV64</f>
        <v>0.26064356435643565</v>
      </c>
      <c r="CJ64" s="49">
        <f t="shared" si="1251"/>
        <v>72</v>
      </c>
      <c r="CK64" s="266">
        <f>(CK60*CV60+CK61*CV61+CK62*CV62+CK63*CV63)/CV64</f>
        <v>2.6938943894389437E-2</v>
      </c>
      <c r="CL64" s="50">
        <f>SUM(CL60:CL63)</f>
        <v>0</v>
      </c>
      <c r="CM64" s="266">
        <f>(CM60*CV60+CM61*CV61+CM62*CV62+CM63*CV63)/CV64</f>
        <v>0</v>
      </c>
      <c r="CN64" s="49">
        <f t="shared" si="1251"/>
        <v>0</v>
      </c>
      <c r="CO64" s="266">
        <f>(CO60*CV60+CO61*CV61+CO62*CV62+CO63*CV63)/CV64</f>
        <v>0.71241749174917501</v>
      </c>
      <c r="CP64" s="270">
        <f>(CP60*CV60+CP61*CV61+CP62*CV62+CP63*CV63)/CV64</f>
        <v>0.71241749174917501</v>
      </c>
      <c r="CQ64" s="270">
        <f>(CQ60*CV60+CQ61*CV61+CQ62*CV62+CQ63*CV63)/CV64</f>
        <v>0.40744400517194879</v>
      </c>
      <c r="CR64" s="291">
        <f>(CR60*CV60+CR61*CV61+CR62*CV62+CR63*CV63)/CV64</f>
        <v>0.2217264851485149</v>
      </c>
      <c r="CS64" s="50">
        <f>SUM(CS60:CS63)</f>
        <v>2880</v>
      </c>
      <c r="CT64" s="89">
        <f>SUM(CT60:CT63)</f>
        <v>32247.9</v>
      </c>
      <c r="CU64" s="49">
        <f>SUM(CU60:CU63)</f>
        <v>220</v>
      </c>
      <c r="CV64" s="263">
        <f>SUM(CV60:CV63)</f>
        <v>202</v>
      </c>
      <c r="CX64" s="52" t="s">
        <v>39</v>
      </c>
      <c r="CY64" s="49">
        <f>SUM(CY60:CY63)</f>
        <v>2182.5</v>
      </c>
      <c r="CZ64" s="297">
        <f t="shared" ref="CZ64:DH64" si="1252">SUM(CZ60:CZ63)</f>
        <v>949.7</v>
      </c>
      <c r="DA64" s="49">
        <f>SUM(DA60:DA63)</f>
        <v>1232.8</v>
      </c>
      <c r="DB64" s="49">
        <f t="shared" si="1252"/>
        <v>784.1</v>
      </c>
      <c r="DC64" s="266">
        <f>(DC60*DP60+DC61*DP61+DC62*DP62+DC63*DP63)/DP64</f>
        <v>0.27429069519855209</v>
      </c>
      <c r="DD64" s="49">
        <f t="shared" si="1252"/>
        <v>9.4</v>
      </c>
      <c r="DE64" s="266">
        <f>(DE60*DP60+DE61*DP61+DE62*DP62+DE63*DP63)/DP64</f>
        <v>3.064782284680081E-3</v>
      </c>
      <c r="DF64" s="50">
        <f>SUM(DF60:DF63)</f>
        <v>0</v>
      </c>
      <c r="DG64" s="266">
        <f>(DG60*DP60+DG61*DP61+DG62*DP62+DG63*DP63)/DP64</f>
        <v>0</v>
      </c>
      <c r="DH64" s="49">
        <f t="shared" si="1252"/>
        <v>0</v>
      </c>
      <c r="DI64" s="266">
        <f>(DI60*DP60+DI61*DP61+DI62*DP62+DI63*DP63)/DP64</f>
        <v>0.72264452251676781</v>
      </c>
      <c r="DJ64" s="270">
        <f>(DJ60*DP60+DJ61*DP61+DJ62*DP62+DJ63*DP63)/DP64</f>
        <v>0.72264452251676781</v>
      </c>
      <c r="DK64" s="270">
        <f>(DK60*DP60+DK61*DP61+DK62*DP62+DK63*DP63)/DP64</f>
        <v>0.40226082351299647</v>
      </c>
      <c r="DL64" s="291">
        <f>(DL60*DP60+DL61*DP61+DL62*DP62+DL63*DP63)/DP64</f>
        <v>0.28131254657723836</v>
      </c>
      <c r="DM64" s="50">
        <f>SUM(DM60:DM63)</f>
        <v>2976</v>
      </c>
      <c r="DN64" s="168">
        <f>SUM(DN60:DN63)</f>
        <v>42277.9</v>
      </c>
      <c r="DO64" s="49">
        <f>SUM(DO60:DO63)</f>
        <v>220</v>
      </c>
      <c r="DP64" s="263">
        <f>SUM(DP60:DP63)</f>
        <v>202</v>
      </c>
      <c r="DR64" s="52" t="s">
        <v>39</v>
      </c>
      <c r="DS64" s="49">
        <f>SUM(DS60:DS63)</f>
        <v>2232</v>
      </c>
      <c r="DT64" s="297">
        <f t="shared" ref="DT64:EB64" si="1253">SUM(DT60:DT63)</f>
        <v>951.7</v>
      </c>
      <c r="DU64" s="49">
        <f>SUM(DU60:DU63)</f>
        <v>1280.3</v>
      </c>
      <c r="DV64" s="49">
        <f t="shared" si="1253"/>
        <v>744</v>
      </c>
      <c r="DW64" s="50">
        <f>(DW60*EI60+DW61*EI61+DW62*EI62+DW63*EI63)/EI64</f>
        <v>25</v>
      </c>
      <c r="DX64" s="49">
        <f t="shared" si="1253"/>
        <v>0</v>
      </c>
      <c r="DY64" s="50">
        <f>(DY60*EI60+DY61*EI61+DY62*EI62+DY63*EI63)/EI64</f>
        <v>0</v>
      </c>
      <c r="DZ64" s="50">
        <f>SUM(DZ60:DZ63)</f>
        <v>0</v>
      </c>
      <c r="EA64" s="50">
        <f>(EA60*EI60+EA61*EI61+EA62*EI62+EA63*EI63)/EI64</f>
        <v>0</v>
      </c>
      <c r="EB64" s="49">
        <f t="shared" si="1253"/>
        <v>0</v>
      </c>
      <c r="EC64" s="46">
        <f>(EC60*EI60+EC61*EI61+EC62*EI62+EC63*EI63)/EI64</f>
        <v>75</v>
      </c>
      <c r="ED64" s="50">
        <f>(ED60*EI60+ED61*EI61+ED62*EI62+ED63*EI63)/EI64</f>
        <v>75</v>
      </c>
      <c r="EE64" s="50">
        <f>(EE60*EI60+EE61*EI61+EE62*EI62+EE63*EI63)/EI64</f>
        <v>35.123292122667088</v>
      </c>
      <c r="EF64" s="305">
        <f>(EF60*EI60+EF61*EI61+EF62*EI62+EF63*EI63)/EI64</f>
        <v>25.663062072336267</v>
      </c>
      <c r="EG64" s="50">
        <f>SUM(EG60:EG63)</f>
        <v>2976</v>
      </c>
      <c r="EH64" s="168">
        <f>SUM(EH60:EH63)</f>
        <v>42005.3</v>
      </c>
      <c r="EI64" s="49">
        <f>SUM(EI60:EI63)</f>
        <v>220</v>
      </c>
      <c r="EJ64" s="263">
        <f>SUM(EJ60:EJ63)</f>
        <v>202</v>
      </c>
      <c r="EL64" s="44" t="s">
        <v>39</v>
      </c>
      <c r="EM64" s="49">
        <f>SUM(EM60:EM63)</f>
        <v>1522.5</v>
      </c>
      <c r="EN64" s="297">
        <f t="shared" ref="EN64:EV64" si="1254">SUM(EN60:EN63)</f>
        <v>403.65</v>
      </c>
      <c r="EO64" s="49">
        <f>SUM(EO60:EO63)</f>
        <v>1118.8499999999999</v>
      </c>
      <c r="EP64" s="49">
        <f t="shared" si="1254"/>
        <v>1165.5</v>
      </c>
      <c r="EQ64" s="50">
        <f>(EQ60*FC60+EQ61*FC61+EQ62*FC62+EQ63*FC63)/FC64</f>
        <v>43.359375</v>
      </c>
      <c r="ER64" s="49">
        <f t="shared" si="1254"/>
        <v>0</v>
      </c>
      <c r="ES64" s="50">
        <f>(ES60*FC60+ES61*FC61+ES62*FC62+ES63*FC63)/FC64</f>
        <v>0</v>
      </c>
      <c r="ET64" s="50">
        <f>SUM(ET60:ET63)</f>
        <v>0</v>
      </c>
      <c r="EU64" s="50">
        <f>(EU60*FC60+EU61*FC61+EU62*FC62+EU63*FC63)/FC64</f>
        <v>0</v>
      </c>
      <c r="EV64" s="49">
        <f t="shared" si="1254"/>
        <v>0</v>
      </c>
      <c r="EW64" s="46">
        <f>(EW60*FC60+EW61*FC61+EW62*FC62+EW63*FC63)/FC64</f>
        <v>51.159274193548384</v>
      </c>
      <c r="EX64" s="50">
        <f>(EX60*FC60+EX61*FC61+EX62*FC62+EX63*FC63)/FC64</f>
        <v>56.640625</v>
      </c>
      <c r="EY64" s="50">
        <f>(EY60*FC60+EY61*FC61+EY62*FC62+EY63*FC63)/FC64</f>
        <v>64.195384510360796</v>
      </c>
      <c r="EZ64" s="305">
        <f>(EZ60*FC60+EZ61*FC61+EZ62*FC62+EZ63*FC63)/FC64</f>
        <v>12.533008658008658</v>
      </c>
      <c r="FA64" s="50">
        <f>SUM(FA60:FA63)</f>
        <v>2688</v>
      </c>
      <c r="FB64" s="168">
        <f>SUM(FB60:FB63)</f>
        <v>18528.8</v>
      </c>
      <c r="FC64" s="49">
        <f>SUM(FC60:FC63)</f>
        <v>220</v>
      </c>
      <c r="FD64" s="263">
        <f>SUM(FD60:FD63)</f>
        <v>202</v>
      </c>
      <c r="FF64" s="52" t="s">
        <v>39</v>
      </c>
      <c r="FG64" s="49">
        <f>SUM(FG60:FG63)</f>
        <v>1491.95</v>
      </c>
      <c r="FH64" s="297">
        <f t="shared" ref="FH64:FP64" si="1255">SUM(FH60:FH63)</f>
        <v>470.85</v>
      </c>
      <c r="FI64" s="49">
        <f>SUM(FI60:FI63)</f>
        <v>1021.0999999999999</v>
      </c>
      <c r="FJ64" s="49">
        <f t="shared" si="1255"/>
        <v>1484.05</v>
      </c>
      <c r="FK64" s="50">
        <f>(FK60*FW60+FK61*FW61+FK62*FW62+FK63*FW63)/FW64</f>
        <v>49.867271505376351</v>
      </c>
      <c r="FL64" s="49">
        <f t="shared" si="1255"/>
        <v>0</v>
      </c>
      <c r="FM64" s="50">
        <f>(FM60*FW60+FM61*FW61+FM62*FW62+FM63*FW63)/FW64</f>
        <v>0</v>
      </c>
      <c r="FN64" s="50">
        <f>SUM(FN60:FN63)</f>
        <v>0</v>
      </c>
      <c r="FO64" s="50">
        <f>(FO60*FW60+FO61*FW61+FO62*FW62+FO63*FW63)/FW64</f>
        <v>0</v>
      </c>
      <c r="FP64" s="49">
        <f t="shared" si="1255"/>
        <v>0</v>
      </c>
      <c r="FQ64" s="46">
        <f>(FQ60*FW60+FQ61*FW61+FQ62*FW62+FQ63*FW63)/FW64</f>
        <v>50.132728494623649</v>
      </c>
      <c r="FR64" s="50">
        <f>(FR60*FW60+FR61*FW61+FR62*FW62+FR63*FW63)/FW64</f>
        <v>50.132728494623649</v>
      </c>
      <c r="FS64" s="50">
        <f>(FS60*FW60+FS61*FW61+FS62*FW62+FS63*FW63)/FW64</f>
        <v>64.061494937661905</v>
      </c>
      <c r="FT64" s="305">
        <f>(FT60*FW60+FT61*FW61+FT62*FW62+FT63*FW63)/FW64</f>
        <v>13.214565004887582</v>
      </c>
      <c r="FU64" s="50">
        <f>SUM(FU60:FU63)</f>
        <v>2976</v>
      </c>
      <c r="FV64" s="168">
        <f>SUM(FV60:FV63)</f>
        <v>21629.599999999999</v>
      </c>
      <c r="FW64" s="49">
        <f>SUM(FW60:FW63)</f>
        <v>220</v>
      </c>
      <c r="FX64" s="263">
        <f>SUM(FX60:FX63)</f>
        <v>202</v>
      </c>
      <c r="FZ64" s="52" t="s">
        <v>39</v>
      </c>
      <c r="GA64" s="49">
        <f>SUM(GA60:GA63)</f>
        <v>1440</v>
      </c>
      <c r="GB64" s="297">
        <f t="shared" ref="GB64:GJ64" si="1256">SUM(GB60:GB63)</f>
        <v>474.6</v>
      </c>
      <c r="GC64" s="49">
        <f>SUM(GC60:GC63)</f>
        <v>965.4</v>
      </c>
      <c r="GD64" s="49">
        <f t="shared" si="1256"/>
        <v>1440</v>
      </c>
      <c r="GE64" s="161">
        <f>(GE60*GQ60+GE61*GQ61+GE62*GQ62+GE63*GQ63)/GQ64</f>
        <v>0.5</v>
      </c>
      <c r="GF64" s="49">
        <f t="shared" si="1256"/>
        <v>0</v>
      </c>
      <c r="GG64" s="50">
        <f>(GG60*GQ60+GG61*GQ61+GG62*GQ62+GG63*GQ63)/GQ64</f>
        <v>0</v>
      </c>
      <c r="GH64" s="50">
        <f>SUM(GH60:GH63)</f>
        <v>0</v>
      </c>
      <c r="GI64" s="46">
        <f>(GI60*GQ60+GI61*GQ61+GI62*GQ62+GI63*GQ63)/GQ64</f>
        <v>0</v>
      </c>
      <c r="GJ64" s="49">
        <f t="shared" si="1256"/>
        <v>0</v>
      </c>
      <c r="GK64" s="46">
        <f>(GK60*GQ60+GK61*GQ61+GK62*GQ62+GK63*GQ63)/GQ64</f>
        <v>48.387096774193552</v>
      </c>
      <c r="GL64" s="50">
        <f>(GL60*GQ60+GL61*GQ61+GL62*GQ62+GL63*GQ63)/GQ64</f>
        <v>50</v>
      </c>
      <c r="GM64" s="50">
        <f>(GM60*GQ60+GM61*GQ61+GM62*GQ62+GM63*GQ63)/GQ64</f>
        <v>62.909906393444707</v>
      </c>
      <c r="GN64" s="308">
        <f>(GN60*GQ60+GN61*GQ61+GN62*GQ62+GN63*GQ63)/GQ64</f>
        <v>13.619128787878788</v>
      </c>
      <c r="GO64" s="50">
        <f>SUM(GO60:GO63)</f>
        <v>2880</v>
      </c>
      <c r="GP64" s="168">
        <f>SUM(GP60:GP63)</f>
        <v>21572.699999999997</v>
      </c>
      <c r="GQ64" s="49">
        <f>SUM(GQ60:GQ63)</f>
        <v>220</v>
      </c>
      <c r="GR64" s="263">
        <f>SUM(GR60:GR63)</f>
        <v>202</v>
      </c>
      <c r="GT64" s="44" t="s">
        <v>39</v>
      </c>
      <c r="GU64" s="49">
        <f>SUM(GU60:GU63)</f>
        <v>1488</v>
      </c>
      <c r="GV64" s="297">
        <f t="shared" ref="GV64:HD64" si="1257">SUM(GV60:GV63)</f>
        <v>124.75</v>
      </c>
      <c r="GW64" s="49">
        <f>SUM(GW60:GW63)</f>
        <v>1363.25</v>
      </c>
      <c r="GX64" s="49">
        <f t="shared" si="1257"/>
        <v>1488</v>
      </c>
      <c r="GY64" s="50">
        <f>(GY60*HK60+GY61*HK61+GY62*HK62+GY63*HK63)/HK64</f>
        <v>50</v>
      </c>
      <c r="GZ64" s="49">
        <f t="shared" si="1257"/>
        <v>0</v>
      </c>
      <c r="HA64" s="50">
        <f>(HA60*HK60+HA61*HK61+HA62*HK62+HA63*HK63)/HK64</f>
        <v>0</v>
      </c>
      <c r="HB64" s="50">
        <f>SUM(HB60:HB63)</f>
        <v>0</v>
      </c>
      <c r="HC64" s="46">
        <f>(HC60*HK60+HC61*HK61+HC62*HK62+HC63*HK63)/HK64</f>
        <v>0</v>
      </c>
      <c r="HD64" s="49">
        <f t="shared" si="1257"/>
        <v>0</v>
      </c>
      <c r="HE64" s="46">
        <f>(HE60*HK60+HE61*HK61+HE62*HK62+HE63*HK63)/HK64</f>
        <v>50</v>
      </c>
      <c r="HF64" s="90">
        <f>(HF60*HK60+HF61*HK61+HF62*HK62+HF63*HK63)/HK64</f>
        <v>50</v>
      </c>
      <c r="HG64" s="50">
        <f>(HG60*HK60+HG61*HK61+HG62*HK62+HG63*HK63)/HK64</f>
        <v>71.381909882083775</v>
      </c>
      <c r="HH64" s="308">
        <f>(HH60*HK60+HH61*HK61+HH62*HK62+HH63*HK63)/HK64</f>
        <v>3.4189271749755621</v>
      </c>
      <c r="HI64" s="50">
        <f>SUM(HI60:HI63)</f>
        <v>2976</v>
      </c>
      <c r="HJ64" s="168">
        <f>SUM(HJ60:HJ63)</f>
        <v>5596.1</v>
      </c>
      <c r="HK64" s="49">
        <f>SUM(HK60:HK63)</f>
        <v>220</v>
      </c>
      <c r="HL64" s="263">
        <f>SUM(HL60:HL63)</f>
        <v>202</v>
      </c>
      <c r="HN64" s="91" t="s">
        <v>39</v>
      </c>
      <c r="HO64" s="49">
        <f>SUM(HO60:HO63)</f>
        <v>1240.25</v>
      </c>
      <c r="HP64" s="297">
        <f t="shared" ref="HP64" si="1258">SUM(HP60:HP63)</f>
        <v>174.4</v>
      </c>
      <c r="HQ64" s="49">
        <f>SUM(HQ60:HQ63)</f>
        <v>1065.8499999999999</v>
      </c>
      <c r="HR64" s="49">
        <f t="shared" ref="HR64" si="1259">SUM(HR60:HR63)</f>
        <v>1440</v>
      </c>
      <c r="HS64" s="46">
        <f>(HS60*IE60+HS61*IE61+HS62*IE62+HS63*IE63)/IE64</f>
        <v>50</v>
      </c>
      <c r="HT64" s="49">
        <f>SUM(HT60:HT63)</f>
        <v>0</v>
      </c>
      <c r="HU64" s="46">
        <f>(HU60*IE60+HU61*IE61+HU62*IE62+HU63*IE63)/IE64</f>
        <v>0</v>
      </c>
      <c r="HV64" s="49">
        <f>SUM(HV60:HV63)</f>
        <v>199.75</v>
      </c>
      <c r="HW64" s="46">
        <f>(HW60*IE60+HW61*IE61+HW62*IE62+HW63*IE63)/IE64</f>
        <v>6.9357638888888893</v>
      </c>
      <c r="HX64" s="49">
        <f>SUM(HX60:HX63)</f>
        <v>0</v>
      </c>
      <c r="HY64" s="50">
        <f>(HY60*IE60+HY61*IE61+HY62*IE62+HY63*IE63)/IE64</f>
        <v>43.064236111111114</v>
      </c>
      <c r="HZ64" s="54">
        <f>(HZ60*IE60+HZ61*IE61+HZ62*IE62+HZ63*IE63)/IE64</f>
        <v>43.064236111111114</v>
      </c>
      <c r="IA64" s="54">
        <f>(IA60*IE60+IA61*IE61+IA62*IE62+IA63*IE63)/IE64</f>
        <v>69.776343833311699</v>
      </c>
      <c r="IB64" s="308">
        <f>(IB60*IE60+IB61*IE61+IB62*IE62+IB63*IE63)/IE64</f>
        <v>4.7970328282828278</v>
      </c>
      <c r="IC64" s="50">
        <f>SUM(IC60:IC63)</f>
        <v>2880</v>
      </c>
      <c r="ID64" s="49">
        <f>SUM(ID60:ID63)</f>
        <v>7598.5</v>
      </c>
      <c r="IE64" s="49">
        <f>SUM(IE60:IE63)</f>
        <v>220</v>
      </c>
      <c r="IF64" s="263">
        <f>SUM(IF60:IF63)</f>
        <v>202</v>
      </c>
      <c r="IG64" s="7"/>
    </row>
    <row r="65" spans="1:241" ht="13.8" hidden="1" x14ac:dyDescent="0.25">
      <c r="A65" s="142" t="s">
        <v>69</v>
      </c>
      <c r="B65" s="9" t="s">
        <v>70</v>
      </c>
      <c r="C65" s="9">
        <f>$B$4-F65-H65-J65</f>
        <v>744</v>
      </c>
      <c r="D65" s="287">
        <v>609</v>
      </c>
      <c r="E65" s="9">
        <v>135</v>
      </c>
      <c r="F65" s="9">
        <v>0</v>
      </c>
      <c r="G65" s="256">
        <f>(F65/$B$4)</f>
        <v>0</v>
      </c>
      <c r="H65" s="9">
        <v>0</v>
      </c>
      <c r="I65" s="256">
        <f>(H65/$B$4)</f>
        <v>0</v>
      </c>
      <c r="J65" s="9">
        <v>0</v>
      </c>
      <c r="K65" s="256">
        <f>(J65/$B$4)</f>
        <v>0</v>
      </c>
      <c r="L65" s="9">
        <v>0</v>
      </c>
      <c r="M65" s="256">
        <f>(C65/$B$4)</f>
        <v>1</v>
      </c>
      <c r="N65" s="256">
        <f>((C65-L65)/$B$4)</f>
        <v>1</v>
      </c>
      <c r="O65" s="258">
        <f t="shared" ref="O65:O78" si="1260">IF((AND(D65=0,F65=0)),0,(F65+L65)/(D65+F65+L65))</f>
        <v>0</v>
      </c>
      <c r="P65" s="293">
        <f>(R65/($B$4*T65))</f>
        <v>0.80083166666666661</v>
      </c>
      <c r="Q65" s="7">
        <f>SUM(D65:F65,H65,J65)</f>
        <v>744</v>
      </c>
      <c r="R65" s="166">
        <v>14895.468999999999</v>
      </c>
      <c r="S65" s="9">
        <v>25</v>
      </c>
      <c r="T65" s="257">
        <v>25</v>
      </c>
      <c r="U65" s="142" t="s">
        <v>69</v>
      </c>
      <c r="V65" s="9" t="s">
        <v>70</v>
      </c>
      <c r="W65" s="9">
        <f>$V$4-Z65-AB65-AD65</f>
        <v>744</v>
      </c>
      <c r="X65" s="287">
        <v>554</v>
      </c>
      <c r="Y65" s="9">
        <v>190</v>
      </c>
      <c r="Z65" s="9">
        <v>0</v>
      </c>
      <c r="AA65" s="256">
        <f>(Z65/$V$4)</f>
        <v>0</v>
      </c>
      <c r="AB65" s="9">
        <v>0</v>
      </c>
      <c r="AC65" s="256">
        <f>(AB65/$V$4)</f>
        <v>0</v>
      </c>
      <c r="AD65" s="9">
        <v>0</v>
      </c>
      <c r="AE65" s="256">
        <f>(AD65/$V$4)</f>
        <v>0</v>
      </c>
      <c r="AF65" s="9">
        <v>0</v>
      </c>
      <c r="AG65" s="256">
        <f>W65/$V$4</f>
        <v>1</v>
      </c>
      <c r="AH65" s="256">
        <f>(W65-AF65)/$V$4</f>
        <v>1</v>
      </c>
      <c r="AI65" s="256">
        <f>IF((AND(X65=0,Z65=0)),0,(Z65+AF65)/(X65+Z65+AF65))</f>
        <v>0</v>
      </c>
      <c r="AJ65" s="290">
        <f t="shared" ref="AJ65:AJ78" si="1261">AL65/($V$4*AN65)</f>
        <v>0.72176440860215052</v>
      </c>
      <c r="AK65" s="7">
        <f>SUM(X65:Z65,AB65,AD65)</f>
        <v>744</v>
      </c>
      <c r="AL65" s="166">
        <v>13424.817999999999</v>
      </c>
      <c r="AM65" s="9">
        <v>25</v>
      </c>
      <c r="AN65" s="257">
        <v>25</v>
      </c>
      <c r="AO65" s="142" t="s">
        <v>69</v>
      </c>
      <c r="AP65" s="9" t="s">
        <v>70</v>
      </c>
      <c r="AQ65" s="9">
        <f>$AP$4-AT65-AV65-AX65</f>
        <v>720</v>
      </c>
      <c r="AR65" s="287">
        <v>641</v>
      </c>
      <c r="AS65" s="37">
        <f>720-AR65</f>
        <v>79</v>
      </c>
      <c r="AT65" s="9">
        <v>0</v>
      </c>
      <c r="AU65" s="256">
        <f t="shared" ref="AU65:AU78" si="1262">(AT65/$AP$4)</f>
        <v>0</v>
      </c>
      <c r="AV65" s="9">
        <v>0</v>
      </c>
      <c r="AW65" s="256">
        <f t="shared" ref="AW65:AW78" si="1263">(AV65/$AP$4)</f>
        <v>0</v>
      </c>
      <c r="AX65" s="9">
        <v>0</v>
      </c>
      <c r="AY65" s="256">
        <f t="shared" ref="AY65:AY78" si="1264">(AX65/$AP$4)</f>
        <v>0</v>
      </c>
      <c r="AZ65" s="9">
        <v>0</v>
      </c>
      <c r="BA65" s="256">
        <f>(AQ65/$AP$4)</f>
        <v>1</v>
      </c>
      <c r="BB65" s="256">
        <f>((AQ65-AZ65)/$AP$4)</f>
        <v>1</v>
      </c>
      <c r="BC65" s="258">
        <f>IF((AND(AR65=0,AT65=0)),0,(AT65+AZ65)/(AR65+AT65+AZ65))</f>
        <v>0</v>
      </c>
      <c r="BD65" s="290">
        <f t="shared" ref="BD65:BD78" si="1265">(BF65/($AP$4*BH65))</f>
        <v>0.87831661111111115</v>
      </c>
      <c r="BE65" s="7">
        <f>SUM(AR65:AT65,AV65,AX65)</f>
        <v>720</v>
      </c>
      <c r="BF65" s="166">
        <v>15809.699000000001</v>
      </c>
      <c r="BG65" s="9">
        <v>25</v>
      </c>
      <c r="BH65" s="257">
        <v>25</v>
      </c>
      <c r="BI65" s="142" t="s">
        <v>69</v>
      </c>
      <c r="BJ65" s="9" t="s">
        <v>70</v>
      </c>
      <c r="BK65" s="7">
        <f>$BJ$4-BN65-BP65-BR65</f>
        <v>744</v>
      </c>
      <c r="BL65" s="287">
        <v>459</v>
      </c>
      <c r="BM65" s="37">
        <f>744-BL65</f>
        <v>285</v>
      </c>
      <c r="BN65" s="9">
        <v>0</v>
      </c>
      <c r="BO65" s="274">
        <f t="shared" ref="BO65:BO78" si="1266">(BN65/$BJ$4)</f>
        <v>0</v>
      </c>
      <c r="BP65" s="9">
        <v>0</v>
      </c>
      <c r="BQ65" s="274">
        <f t="shared" ref="BQ65:BQ78" si="1267">(BP65/$BJ$4)</f>
        <v>0</v>
      </c>
      <c r="BR65" s="7">
        <v>0</v>
      </c>
      <c r="BS65" s="274">
        <f t="shared" ref="BS65:BS78" si="1268">(BR65/$BJ$4)</f>
        <v>0</v>
      </c>
      <c r="BT65" s="9">
        <v>0</v>
      </c>
      <c r="BU65" s="256">
        <f t="shared" ref="BU65:BU78" si="1269">(BK65/$BJ$4)</f>
        <v>1</v>
      </c>
      <c r="BV65" s="256">
        <f t="shared" ref="BV65:BV78" si="1270">((BK65-BT65)/$BJ$4)</f>
        <v>1</v>
      </c>
      <c r="BW65" s="258">
        <f t="shared" ref="BW65:BW78" si="1271">IF((AND(BL65=0,BN65=0)),0,(BN65+BT65)/(BL65+BN65+BT65))</f>
        <v>0</v>
      </c>
      <c r="BX65" s="290">
        <f t="shared" ref="BX65:BX78" si="1272">(BZ65/($BJ$4*CB65))</f>
        <v>0.61450435483870969</v>
      </c>
      <c r="BY65" s="7">
        <f>SUM(BL65:BN65,BP65,BR65)</f>
        <v>744</v>
      </c>
      <c r="BZ65" s="82">
        <v>11429.781000000001</v>
      </c>
      <c r="CA65" s="9">
        <v>25</v>
      </c>
      <c r="CB65" s="257">
        <v>25</v>
      </c>
      <c r="CC65" s="142" t="s">
        <v>69</v>
      </c>
      <c r="CD65" s="9" t="s">
        <v>70</v>
      </c>
      <c r="CE65" s="7">
        <f>$CD$4-CH65-CJ65-CL65</f>
        <v>656.57999999999993</v>
      </c>
      <c r="CF65" s="298">
        <v>436.83</v>
      </c>
      <c r="CG65" s="7">
        <v>219.75</v>
      </c>
      <c r="CH65" s="9">
        <v>6.95</v>
      </c>
      <c r="CI65" s="274">
        <f t="shared" ref="CI65:CI78" si="1273">(CH65/$CD$4)</f>
        <v>9.6527777777777775E-3</v>
      </c>
      <c r="CJ65" s="9">
        <v>0</v>
      </c>
      <c r="CK65" s="274">
        <f t="shared" ref="CK65:CK78" si="1274">(CJ65/$CD$4)</f>
        <v>0</v>
      </c>
      <c r="CL65" s="7">
        <v>56.47</v>
      </c>
      <c r="CM65" s="274">
        <f t="shared" ref="CM65:CM78" si="1275">(CL65/$CD$4)</f>
        <v>7.8430555555555559E-2</v>
      </c>
      <c r="CN65" s="9">
        <v>0</v>
      </c>
      <c r="CO65" s="274">
        <f>(CE65/$CD$4)</f>
        <v>0.9119166666666666</v>
      </c>
      <c r="CP65" s="274">
        <f>((CE65-CN65)/$CD$4)</f>
        <v>0.9119166666666666</v>
      </c>
      <c r="CQ65" s="275">
        <f>IF((AND(CF65=0,CH65=0)),0,(CH65+CN65)/(CF65+CH65+CN65))</f>
        <v>1.5660913065032225E-2</v>
      </c>
      <c r="CR65" s="290">
        <f t="shared" ref="CR65:CR78" si="1276">(CT65/($CD$4*CV65))</f>
        <v>0.68429238888888888</v>
      </c>
      <c r="CS65" s="7">
        <f>SUM(CF65:CH65,CJ65,CL65)</f>
        <v>720</v>
      </c>
      <c r="CT65" s="82">
        <v>12317.263000000001</v>
      </c>
      <c r="CU65" s="9">
        <v>25</v>
      </c>
      <c r="CV65" s="257">
        <v>25</v>
      </c>
      <c r="CW65" s="142" t="s">
        <v>69</v>
      </c>
      <c r="CX65" s="9" t="s">
        <v>70</v>
      </c>
      <c r="CY65" s="7">
        <f>$CX$4-DB65-DD65-DF65</f>
        <v>733.47</v>
      </c>
      <c r="CZ65" s="287">
        <v>592.97</v>
      </c>
      <c r="DA65" s="9">
        <v>140.5</v>
      </c>
      <c r="DB65" s="9">
        <v>10.53</v>
      </c>
      <c r="DC65" s="274">
        <f>(DB65/$CX$4)</f>
        <v>1.4153225806451612E-2</v>
      </c>
      <c r="DD65" s="9">
        <v>0</v>
      </c>
      <c r="DE65" s="274">
        <f>(DD65/$CX$4)</f>
        <v>0</v>
      </c>
      <c r="DF65" s="170">
        <v>0</v>
      </c>
      <c r="DG65" s="274">
        <f>(DF65/$CX$4)</f>
        <v>0</v>
      </c>
      <c r="DH65" s="9">
        <v>0</v>
      </c>
      <c r="DI65" s="274">
        <f>(CY65/$V$4)</f>
        <v>0.98584677419354838</v>
      </c>
      <c r="DJ65" s="274">
        <f>((CY65-DH65)/$CX$4)</f>
        <v>0.98584677419354838</v>
      </c>
      <c r="DK65" s="275">
        <f>IF((AND(CZ65=0,DB65=0)),0,(DB65+DH65)/(CZ65+DB65+DH65))</f>
        <v>1.7448218724109361E-2</v>
      </c>
      <c r="DL65" s="290">
        <f t="shared" ref="DL65:DL78" si="1277">(DN65/($CX$4*DP65))</f>
        <v>0.82508005376344085</v>
      </c>
      <c r="DM65" s="7">
        <f>SUM(CZ65:DB65,DD65,DF65)</f>
        <v>744</v>
      </c>
      <c r="DN65" s="82">
        <v>15346.489</v>
      </c>
      <c r="DO65" s="9">
        <v>25</v>
      </c>
      <c r="DP65" s="257">
        <v>25</v>
      </c>
      <c r="DQ65" s="142" t="s">
        <v>69</v>
      </c>
      <c r="DR65" s="9" t="s">
        <v>70</v>
      </c>
      <c r="DS65" s="7">
        <f>$DR$4-DV65-DX65-DZ65</f>
        <v>634.16999999999996</v>
      </c>
      <c r="DT65" s="287">
        <v>379.08</v>
      </c>
      <c r="DU65" s="9">
        <v>255.09</v>
      </c>
      <c r="DV65" s="9">
        <v>72.45</v>
      </c>
      <c r="DW65" s="7">
        <f t="shared" si="478"/>
        <v>9.737903225806452</v>
      </c>
      <c r="DX65" s="9">
        <v>37.380000000000003</v>
      </c>
      <c r="DY65" s="7">
        <f t="shared" si="479"/>
        <v>5.024193548387097</v>
      </c>
      <c r="DZ65" s="7">
        <v>0</v>
      </c>
      <c r="EA65" s="7">
        <f>(DZ65/$DR$4)*100</f>
        <v>0</v>
      </c>
      <c r="EB65" s="9">
        <v>0</v>
      </c>
      <c r="EC65" s="7">
        <f>(DS65/$V$4)*100</f>
        <v>85.237903225806448</v>
      </c>
      <c r="ED65" s="7">
        <f t="shared" si="541"/>
        <v>85.237903225806448</v>
      </c>
      <c r="EE65" s="38">
        <f t="shared" si="542"/>
        <v>16.045445485349813</v>
      </c>
      <c r="EF65" s="298">
        <f>(EH65/($DR$4*EI65))*100</f>
        <v>52.967784946236563</v>
      </c>
      <c r="EG65" s="7">
        <f>SUM(DT65:DV65,DX65,DZ65)</f>
        <v>744</v>
      </c>
      <c r="EH65" s="166">
        <v>9852.0079999999998</v>
      </c>
      <c r="EI65" s="9">
        <v>25</v>
      </c>
      <c r="EJ65" s="257">
        <v>25</v>
      </c>
      <c r="EK65" s="142" t="s">
        <v>69</v>
      </c>
      <c r="EL65" s="9" t="s">
        <v>70</v>
      </c>
      <c r="EM65" s="7">
        <f>$EL$4-EP65-ER65-ET65</f>
        <v>645.4</v>
      </c>
      <c r="EN65" s="287">
        <v>367.68</v>
      </c>
      <c r="EO65" s="9">
        <v>277.72000000000003</v>
      </c>
      <c r="EP65" s="9">
        <v>26.6</v>
      </c>
      <c r="EQ65" s="7">
        <f t="shared" si="482"/>
        <v>3.9583333333333339</v>
      </c>
      <c r="ER65" s="9">
        <v>0</v>
      </c>
      <c r="ES65" s="7">
        <f t="shared" si="483"/>
        <v>0</v>
      </c>
      <c r="ET65" s="7">
        <v>0</v>
      </c>
      <c r="EU65" s="7">
        <f>(ET65/$EL$4)*100</f>
        <v>0</v>
      </c>
      <c r="EV65" s="9">
        <v>0</v>
      </c>
      <c r="EW65" s="7">
        <f>(EM65/$V$4)*100</f>
        <v>86.747311827956992</v>
      </c>
      <c r="EX65" s="7">
        <f t="shared" si="543"/>
        <v>96.041666666666657</v>
      </c>
      <c r="EY65" s="38">
        <f t="shared" si="544"/>
        <v>6.746474586588211</v>
      </c>
      <c r="EZ65" s="298">
        <f>(FB65/($EL$4*FC65))*100</f>
        <v>55.725982142857141</v>
      </c>
      <c r="FA65" s="7">
        <f>SUM(EN65:EP65,ER65,ET65)</f>
        <v>672.00000000000011</v>
      </c>
      <c r="FB65" s="82">
        <v>9361.9650000000001</v>
      </c>
      <c r="FC65" s="9">
        <v>25</v>
      </c>
      <c r="FD65" s="257">
        <v>25</v>
      </c>
      <c r="FE65" s="142" t="s">
        <v>69</v>
      </c>
      <c r="FF65" s="9" t="s">
        <v>70</v>
      </c>
      <c r="FG65" s="7">
        <f>$FF$4-FJ65-FL65-FN65</f>
        <v>541.76</v>
      </c>
      <c r="FH65" s="287">
        <v>448.62</v>
      </c>
      <c r="FI65" s="9">
        <v>93.14</v>
      </c>
      <c r="FJ65" s="9">
        <v>202.24</v>
      </c>
      <c r="FK65" s="7">
        <f t="shared" si="499"/>
        <v>27.182795698924732</v>
      </c>
      <c r="FL65" s="9">
        <v>0</v>
      </c>
      <c r="FM65" s="7">
        <f t="shared" si="500"/>
        <v>0</v>
      </c>
      <c r="FN65" s="7">
        <v>0</v>
      </c>
      <c r="FO65" s="7">
        <f>(FN65/$FF$4)*100</f>
        <v>0</v>
      </c>
      <c r="FP65" s="9">
        <v>0</v>
      </c>
      <c r="FQ65" s="7">
        <f>(FG65/$V$4)*100</f>
        <v>72.817204301075265</v>
      </c>
      <c r="FR65" s="7">
        <f t="shared" si="547"/>
        <v>72.817204301075265</v>
      </c>
      <c r="FS65" s="38">
        <f t="shared" si="548"/>
        <v>31.07273453584488</v>
      </c>
      <c r="FT65" s="298">
        <f>(FV65/($FF$4*FW65))*100</f>
        <v>59.178790322580646</v>
      </c>
      <c r="FU65" s="7">
        <f>SUM(FH65:FJ65,FL65,FN65)</f>
        <v>744</v>
      </c>
      <c r="FV65" s="82">
        <v>11007.254999999999</v>
      </c>
      <c r="FW65" s="9">
        <v>25</v>
      </c>
      <c r="FX65" s="257">
        <v>25</v>
      </c>
      <c r="FY65" s="142" t="s">
        <v>69</v>
      </c>
      <c r="FZ65" s="9" t="s">
        <v>70</v>
      </c>
      <c r="GA65" s="7">
        <f>$FZ$4-GD65-GF65-GH65</f>
        <v>642.27</v>
      </c>
      <c r="GB65" s="287">
        <v>495.33</v>
      </c>
      <c r="GC65" s="9">
        <v>146.94</v>
      </c>
      <c r="GD65" s="9">
        <v>77.73</v>
      </c>
      <c r="GE65" s="7">
        <f>(GD65/$FZ$4)</f>
        <v>0.10795833333333334</v>
      </c>
      <c r="GF65" s="9">
        <v>0</v>
      </c>
      <c r="GG65" s="7">
        <f t="shared" ref="GG65:GG69" si="1278">(GF65/$FZ$4)*100</f>
        <v>0</v>
      </c>
      <c r="GH65" s="7">
        <v>0</v>
      </c>
      <c r="GI65" s="7">
        <f>(GH65/$FZ$4)*100</f>
        <v>0</v>
      </c>
      <c r="GJ65" s="9">
        <v>0</v>
      </c>
      <c r="GK65" s="7">
        <f>(GA65/$V$4)*100</f>
        <v>86.326612903225808</v>
      </c>
      <c r="GL65" s="7">
        <f t="shared" ref="GL65:GL69" si="1279">((GA65-GJ65)/$FZ$4)*100</f>
        <v>89.204166666666666</v>
      </c>
      <c r="GM65" s="38">
        <f>IF((AND(GB65=0,GD65=0)),0,(GD65+GJ65)/(GB65+GD65)*100)</f>
        <v>13.564024709454509</v>
      </c>
      <c r="GN65" s="298">
        <f>(GP65/($FZ$4*GQ65))*100</f>
        <v>70.455555555555563</v>
      </c>
      <c r="GO65" s="7">
        <f>SUM(GB65:GD65,GF65,GH65)</f>
        <v>720</v>
      </c>
      <c r="GP65" s="166">
        <v>12682</v>
      </c>
      <c r="GQ65" s="9">
        <v>25</v>
      </c>
      <c r="GR65" s="257">
        <v>25</v>
      </c>
      <c r="GS65" s="142" t="s">
        <v>69</v>
      </c>
      <c r="GT65" s="9" t="s">
        <v>70</v>
      </c>
      <c r="GU65" s="9">
        <f>$GT$4-GX65-GZ65-HB65</f>
        <v>0</v>
      </c>
      <c r="GV65" s="287">
        <v>0</v>
      </c>
      <c r="GW65" s="102">
        <v>0</v>
      </c>
      <c r="GX65" s="9">
        <v>744</v>
      </c>
      <c r="GY65" s="9">
        <f t="shared" si="660"/>
        <v>100</v>
      </c>
      <c r="GZ65" s="9">
        <v>0</v>
      </c>
      <c r="HA65" s="9">
        <f t="shared" si="661"/>
        <v>0</v>
      </c>
      <c r="HB65" s="9">
        <v>0</v>
      </c>
      <c r="HC65" s="7">
        <f>(HB65/$GT$4)*100</f>
        <v>0</v>
      </c>
      <c r="HD65" s="9">
        <v>0</v>
      </c>
      <c r="HE65" s="7">
        <f>(GU65/$GT$4)*100</f>
        <v>0</v>
      </c>
      <c r="HF65" s="7">
        <f>((GU65-HD65)/$GT$4)*100</f>
        <v>0</v>
      </c>
      <c r="HG65" s="9">
        <f t="shared" si="462"/>
        <v>100</v>
      </c>
      <c r="HH65" s="298">
        <f>(HJ65/($GT$4*HK65))*100</f>
        <v>0</v>
      </c>
      <c r="HI65" s="7">
        <f>SUM(GV65:GX65,GZ65,HB65)</f>
        <v>744</v>
      </c>
      <c r="HJ65" s="9">
        <v>0</v>
      </c>
      <c r="HK65" s="9">
        <v>25</v>
      </c>
      <c r="HL65" s="257">
        <v>25</v>
      </c>
      <c r="HM65" s="142" t="s">
        <v>69</v>
      </c>
      <c r="HN65" s="9" t="s">
        <v>70</v>
      </c>
      <c r="HO65" s="97">
        <f>$HN$4-HR65-HT65-HV65</f>
        <v>720</v>
      </c>
      <c r="HP65" s="315">
        <v>24.44</v>
      </c>
      <c r="HQ65" s="9">
        <v>695.56</v>
      </c>
      <c r="HR65" s="97">
        <v>0</v>
      </c>
      <c r="HS65" s="9">
        <f>(HR65/$HN$4)*100</f>
        <v>0</v>
      </c>
      <c r="HT65" s="9">
        <v>0</v>
      </c>
      <c r="HU65" s="9">
        <f>(HT65/$HN$4)*100</f>
        <v>0</v>
      </c>
      <c r="HV65" s="9">
        <v>0</v>
      </c>
      <c r="HW65" s="9">
        <f>(HV65/$HN$4)*100</f>
        <v>0</v>
      </c>
      <c r="HX65" s="9">
        <v>0</v>
      </c>
      <c r="HY65" s="7">
        <f>(HO65/$HN$4)*100</f>
        <v>100</v>
      </c>
      <c r="HZ65" s="7">
        <f>((HO65-HX65)/$HN$4)*100</f>
        <v>100</v>
      </c>
      <c r="IA65" s="38">
        <f>IF((AND(HP65=0,HR65=0)),0,(HR65+HX65)/(HP65+HR65)*100)</f>
        <v>0</v>
      </c>
      <c r="IB65" s="298">
        <f>(ID65/($HN$4*IE65))*100</f>
        <v>3.123561111111111</v>
      </c>
      <c r="IC65" s="7">
        <f>SUM(HP65:HR65,HT65,HV65)</f>
        <v>720</v>
      </c>
      <c r="ID65" s="171">
        <v>562.24099999999999</v>
      </c>
      <c r="IE65" s="9">
        <v>25</v>
      </c>
      <c r="IF65" s="257">
        <v>25</v>
      </c>
      <c r="IG65" s="29">
        <v>25</v>
      </c>
    </row>
    <row r="66" spans="1:241" ht="13.8" hidden="1" x14ac:dyDescent="0.25">
      <c r="B66" s="9" t="s">
        <v>71</v>
      </c>
      <c r="C66" s="9">
        <f t="shared" ref="C66:C78" si="1280">$B$4-F66-H66-J66</f>
        <v>744</v>
      </c>
      <c r="D66" s="287">
        <v>594</v>
      </c>
      <c r="E66" s="9">
        <v>150</v>
      </c>
      <c r="F66" s="9">
        <v>0</v>
      </c>
      <c r="G66" s="256">
        <f t="shared" ref="G66:G78" si="1281">(F66/$B$4)</f>
        <v>0</v>
      </c>
      <c r="H66" s="9">
        <v>0</v>
      </c>
      <c r="I66" s="256">
        <f t="shared" ref="I66:I78" si="1282">(H66/$B$4)</f>
        <v>0</v>
      </c>
      <c r="J66" s="9">
        <v>0</v>
      </c>
      <c r="K66" s="256">
        <f t="shared" ref="K66:K78" si="1283">(J66/$B$4)</f>
        <v>0</v>
      </c>
      <c r="L66" s="9">
        <v>0</v>
      </c>
      <c r="M66" s="256">
        <f t="shared" ref="M66" si="1284">(C66/$B$4)</f>
        <v>1</v>
      </c>
      <c r="N66" s="256">
        <f t="shared" ref="N66" si="1285">((C66-L66)/$B$4)</f>
        <v>1</v>
      </c>
      <c r="O66" s="258">
        <f t="shared" si="1260"/>
        <v>0</v>
      </c>
      <c r="P66" s="293">
        <f t="shared" ref="P66:P78" si="1286">(R66/($B$4*T66))</f>
        <v>0.79934801075268813</v>
      </c>
      <c r="Q66" s="7">
        <f t="shared" ref="Q66:Q78" si="1287">SUM(D66:F66,H66,J66)</f>
        <v>744</v>
      </c>
      <c r="R66" s="166">
        <v>14867.873</v>
      </c>
      <c r="S66" s="9">
        <v>25</v>
      </c>
      <c r="T66" s="257">
        <v>25</v>
      </c>
      <c r="V66" s="9" t="s">
        <v>71</v>
      </c>
      <c r="W66" s="9">
        <f t="shared" ref="W66:W78" si="1288">$V$4-Z66-AB66-AD66</f>
        <v>744</v>
      </c>
      <c r="X66" s="287">
        <v>524</v>
      </c>
      <c r="Y66" s="9">
        <v>220</v>
      </c>
      <c r="Z66" s="9">
        <v>0</v>
      </c>
      <c r="AA66" s="256">
        <f t="shared" ref="AA66:AA78" si="1289">(Z66/$V$4)</f>
        <v>0</v>
      </c>
      <c r="AB66" s="9">
        <v>0</v>
      </c>
      <c r="AC66" s="256">
        <f t="shared" ref="AC66:AC78" si="1290">(AB66/$V$4)</f>
        <v>0</v>
      </c>
      <c r="AD66" s="9">
        <v>0</v>
      </c>
      <c r="AE66" s="256">
        <f t="shared" ref="AE66:AE78" si="1291">(AD66/$V$4)</f>
        <v>0</v>
      </c>
      <c r="AF66" s="9">
        <v>0</v>
      </c>
      <c r="AG66" s="256">
        <f t="shared" ref="AG66:AG78" si="1292">W66/$V$4</f>
        <v>1</v>
      </c>
      <c r="AH66" s="256">
        <f t="shared" ref="AH66:AH78" si="1293">(W66-AF66)/$V$4</f>
        <v>1</v>
      </c>
      <c r="AI66" s="256">
        <f t="shared" ref="AI66:AI78" si="1294">IF((AND(X66=0,Z66=0)),0,(Z66+AF66)/(X66+Z66+AF66))</f>
        <v>0</v>
      </c>
      <c r="AJ66" s="290">
        <f t="shared" si="1261"/>
        <v>0.67399290322580641</v>
      </c>
      <c r="AK66" s="7">
        <f t="shared" ref="AK66:AK78" si="1295">SUM(X66:Z66,AB66,AD66)</f>
        <v>744</v>
      </c>
      <c r="AL66" s="166">
        <v>12536.268</v>
      </c>
      <c r="AM66" s="9">
        <v>25</v>
      </c>
      <c r="AN66" s="257">
        <v>25</v>
      </c>
      <c r="AP66" s="9" t="s">
        <v>71</v>
      </c>
      <c r="AQ66" s="9">
        <f t="shared" ref="AQ66:AQ78" si="1296">$AP$4-AT66-AV66-AX66</f>
        <v>720</v>
      </c>
      <c r="AR66" s="287">
        <v>632</v>
      </c>
      <c r="AS66" s="37">
        <f t="shared" ref="AS66:AS74" si="1297">720-AR66</f>
        <v>88</v>
      </c>
      <c r="AT66" s="9">
        <v>0</v>
      </c>
      <c r="AU66" s="256">
        <f t="shared" si="1262"/>
        <v>0</v>
      </c>
      <c r="AV66" s="9">
        <v>0</v>
      </c>
      <c r="AW66" s="256">
        <f t="shared" si="1263"/>
        <v>0</v>
      </c>
      <c r="AX66" s="9">
        <v>0</v>
      </c>
      <c r="AY66" s="256">
        <f t="shared" si="1264"/>
        <v>0</v>
      </c>
      <c r="AZ66" s="9">
        <v>0</v>
      </c>
      <c r="BA66" s="256">
        <f t="shared" ref="BA66:BA70" si="1298">(AQ66/$AP$4)</f>
        <v>1</v>
      </c>
      <c r="BB66" s="256">
        <f t="shared" ref="BB66:BB70" si="1299">((AQ66-AZ66)/$AP$4)</f>
        <v>1</v>
      </c>
      <c r="BC66" s="258">
        <f t="shared" ref="BC66:BC70" si="1300">IF((AND(AR66=0,AT66=0)),0,(AT66+AZ66)/(AR66+AT66+AZ66))</f>
        <v>0</v>
      </c>
      <c r="BD66" s="290">
        <f t="shared" si="1265"/>
        <v>0.8859920555555556</v>
      </c>
      <c r="BE66" s="7">
        <f t="shared" ref="BE66:BE78" si="1301">SUM(AR66:AT66,AV66,AX66)</f>
        <v>720</v>
      </c>
      <c r="BF66" s="166">
        <v>15947.857</v>
      </c>
      <c r="BG66" s="9">
        <v>25</v>
      </c>
      <c r="BH66" s="257">
        <v>25</v>
      </c>
      <c r="BJ66" s="9" t="s">
        <v>71</v>
      </c>
      <c r="BK66" s="7">
        <f t="shared" ref="BK66:BK78" si="1302">$BJ$4-BN66-BP66-BR66</f>
        <v>744</v>
      </c>
      <c r="BL66" s="287">
        <v>588</v>
      </c>
      <c r="BM66" s="37">
        <f t="shared" ref="BM66:BM74" si="1303">744-BL66</f>
        <v>156</v>
      </c>
      <c r="BN66" s="9">
        <v>0</v>
      </c>
      <c r="BO66" s="274">
        <f t="shared" si="1266"/>
        <v>0</v>
      </c>
      <c r="BP66" s="9">
        <v>0</v>
      </c>
      <c r="BQ66" s="274">
        <f t="shared" si="1267"/>
        <v>0</v>
      </c>
      <c r="BR66" s="7">
        <v>0</v>
      </c>
      <c r="BS66" s="274">
        <f t="shared" si="1268"/>
        <v>0</v>
      </c>
      <c r="BT66" s="9">
        <v>0</v>
      </c>
      <c r="BU66" s="256">
        <f t="shared" si="1269"/>
        <v>1</v>
      </c>
      <c r="BV66" s="256">
        <f t="shared" si="1270"/>
        <v>1</v>
      </c>
      <c r="BW66" s="258">
        <f t="shared" si="1271"/>
        <v>0</v>
      </c>
      <c r="BX66" s="290">
        <f t="shared" si="1272"/>
        <v>0.7941422580645161</v>
      </c>
      <c r="BY66" s="7">
        <f t="shared" ref="BY66:BY78" si="1304">SUM(BL66:BN66,BP66,BR66)</f>
        <v>744</v>
      </c>
      <c r="BZ66" s="82">
        <v>14771.046</v>
      </c>
      <c r="CA66" s="9">
        <v>25</v>
      </c>
      <c r="CB66" s="257">
        <v>25</v>
      </c>
      <c r="CD66" s="9" t="s">
        <v>71</v>
      </c>
      <c r="CE66" s="7">
        <f t="shared" ref="CE66:CE78" si="1305">$CD$4-CH66-CJ66-CL66</f>
        <v>665.46</v>
      </c>
      <c r="CF66" s="298">
        <v>554.51</v>
      </c>
      <c r="CG66" s="7">
        <v>110.95000000000005</v>
      </c>
      <c r="CH66" s="9">
        <v>54.54</v>
      </c>
      <c r="CI66" s="274">
        <f t="shared" si="1273"/>
        <v>7.5749999999999998E-2</v>
      </c>
      <c r="CJ66" s="9">
        <v>0</v>
      </c>
      <c r="CK66" s="274">
        <f t="shared" si="1274"/>
        <v>0</v>
      </c>
      <c r="CL66" s="7">
        <v>0</v>
      </c>
      <c r="CM66" s="274">
        <f t="shared" si="1275"/>
        <v>0</v>
      </c>
      <c r="CN66" s="9">
        <v>0</v>
      </c>
      <c r="CO66" s="274">
        <f t="shared" ref="CO66" si="1306">(CE66/$CD$4)</f>
        <v>0.92425000000000002</v>
      </c>
      <c r="CP66" s="274">
        <f t="shared" ref="CP66" si="1307">((CE66-CN66)/$CD$4)</f>
        <v>0.92425000000000002</v>
      </c>
      <c r="CQ66" s="275">
        <f t="shared" ref="CQ66" si="1308">IF((AND(CF66=0,CH66=0)),0,(CH66+CN66)/(CF66+CH66+CN66))</f>
        <v>8.9549298087184967E-2</v>
      </c>
      <c r="CR66" s="290">
        <f t="shared" si="1276"/>
        <v>0.79912833333333333</v>
      </c>
      <c r="CS66" s="7">
        <f t="shared" ref="CS66:CS78" si="1309">SUM(CF66:CH66,CJ66,CL66)</f>
        <v>720</v>
      </c>
      <c r="CT66" s="82">
        <v>14384.31</v>
      </c>
      <c r="CU66" s="9">
        <v>25</v>
      </c>
      <c r="CV66" s="257">
        <v>25</v>
      </c>
      <c r="CX66" s="9" t="s">
        <v>71</v>
      </c>
      <c r="CY66" s="7">
        <f t="shared" ref="CY66:CY78" si="1310">$CX$4-DB66-DD66-DF66</f>
        <v>669.25</v>
      </c>
      <c r="CZ66" s="287">
        <v>597.33000000000004</v>
      </c>
      <c r="DA66" s="9">
        <v>71.919999999999959</v>
      </c>
      <c r="DB66" s="9">
        <v>10.53</v>
      </c>
      <c r="DC66" s="274">
        <f t="shared" ref="DC66" si="1311">(DB66/$CX$4)</f>
        <v>1.4153225806451612E-2</v>
      </c>
      <c r="DD66" s="9">
        <v>0</v>
      </c>
      <c r="DE66" s="274">
        <f t="shared" ref="DE66" si="1312">(DD66/$CX$4)</f>
        <v>0</v>
      </c>
      <c r="DF66" s="170">
        <v>64.22</v>
      </c>
      <c r="DG66" s="274">
        <f t="shared" ref="DG66" si="1313">(DF66/$CX$4)</f>
        <v>8.631720430107527E-2</v>
      </c>
      <c r="DH66" s="9">
        <v>0</v>
      </c>
      <c r="DI66" s="274">
        <f t="shared" ref="DI66" si="1314">(CY66/$V$4)</f>
        <v>0.89952956989247312</v>
      </c>
      <c r="DJ66" s="274">
        <f t="shared" ref="DJ66" si="1315">((CY66-DH66)/$CX$4)</f>
        <v>0.89952956989247312</v>
      </c>
      <c r="DK66" s="275">
        <f t="shared" ref="DK66" si="1316">IF((AND(CZ66=0,DB66=0)),0,(DB66+DH66)/(CZ66+DB66+DH66))</f>
        <v>1.7323067811667158E-2</v>
      </c>
      <c r="DL66" s="290">
        <f t="shared" si="1277"/>
        <v>0.84758279569892481</v>
      </c>
      <c r="DM66" s="7">
        <f t="shared" ref="DM66:DM78" si="1317">SUM(CZ66:DB66,DD66,DF66)</f>
        <v>744</v>
      </c>
      <c r="DN66" s="82">
        <v>15765.04</v>
      </c>
      <c r="DO66" s="9">
        <v>25</v>
      </c>
      <c r="DP66" s="257">
        <v>25</v>
      </c>
      <c r="DR66" s="9" t="s">
        <v>71</v>
      </c>
      <c r="DS66" s="7">
        <f t="shared" ref="DS66:DS78" si="1318">$DR$4-DV66-DX66-DZ66</f>
        <v>688.14</v>
      </c>
      <c r="DT66" s="287">
        <v>449.57</v>
      </c>
      <c r="DU66" s="9">
        <v>238.57</v>
      </c>
      <c r="DV66" s="9">
        <v>23.7</v>
      </c>
      <c r="DW66" s="7">
        <f t="shared" si="478"/>
        <v>3.1854838709677415</v>
      </c>
      <c r="DX66" s="9">
        <v>32.159999999999997</v>
      </c>
      <c r="DY66" s="7">
        <f t="shared" si="479"/>
        <v>4.32258064516129</v>
      </c>
      <c r="DZ66" s="7">
        <v>0</v>
      </c>
      <c r="EA66" s="7">
        <f t="shared" ref="EA66:EA68" si="1319">(DZ66/$DR$4)*100</f>
        <v>0</v>
      </c>
      <c r="EB66" s="9">
        <v>0</v>
      </c>
      <c r="EC66" s="7">
        <f t="shared" ref="EC66:EC78" si="1320">(DS66/$V$4)*100</f>
        <v>92.491935483870975</v>
      </c>
      <c r="ED66" s="7">
        <f t="shared" si="541"/>
        <v>92.491935483870975</v>
      </c>
      <c r="EE66" s="38">
        <f t="shared" si="542"/>
        <v>5.0077122995330363</v>
      </c>
      <c r="EF66" s="298">
        <f t="shared" ref="EF66:EF78" si="1321">(EH66/($DR$4*EI66))*100</f>
        <v>67.316634408602155</v>
      </c>
      <c r="EG66" s="7">
        <f t="shared" ref="EG66:EG78" si="1322">SUM(DT66:DV66,DX66,DZ66)</f>
        <v>744</v>
      </c>
      <c r="EH66" s="166">
        <v>12520.894</v>
      </c>
      <c r="EI66" s="9">
        <v>25</v>
      </c>
      <c r="EJ66" s="257">
        <v>25</v>
      </c>
      <c r="EL66" s="9" t="s">
        <v>71</v>
      </c>
      <c r="EM66" s="7">
        <f t="shared" ref="EM66:EM78" si="1323">$EL$4-EP66-ER66-ET66</f>
        <v>656.47</v>
      </c>
      <c r="EN66" s="287">
        <v>225.24</v>
      </c>
      <c r="EO66" s="9">
        <v>431.23</v>
      </c>
      <c r="EP66" s="9">
        <v>15.53</v>
      </c>
      <c r="EQ66" s="7">
        <f t="shared" si="482"/>
        <v>2.3110119047619047</v>
      </c>
      <c r="ER66" s="9">
        <v>0</v>
      </c>
      <c r="ES66" s="7">
        <f t="shared" si="483"/>
        <v>0</v>
      </c>
      <c r="ET66" s="7">
        <v>0</v>
      </c>
      <c r="EU66" s="7">
        <f t="shared" ref="EU66:EU68" si="1324">(ET66/$EL$4)*100</f>
        <v>0</v>
      </c>
      <c r="EV66" s="9">
        <v>0</v>
      </c>
      <c r="EW66" s="7">
        <f t="shared" ref="EW66:EW78" si="1325">(EM66/$V$4)*100</f>
        <v>88.235215053763454</v>
      </c>
      <c r="EX66" s="7">
        <f t="shared" si="543"/>
        <v>97.688988095238088</v>
      </c>
      <c r="EY66" s="38">
        <f t="shared" si="544"/>
        <v>6.4501391369356647</v>
      </c>
      <c r="EZ66" s="298">
        <f t="shared" ref="EZ66:EZ78" si="1326">(FB66/($EL$4*FC66))*100</f>
        <v>32.784952380952383</v>
      </c>
      <c r="FA66" s="7">
        <f t="shared" ref="FA66:FA78" si="1327">SUM(EN66:EP66,ER66,ET66)</f>
        <v>672</v>
      </c>
      <c r="FB66" s="82">
        <v>5507.8720000000003</v>
      </c>
      <c r="FC66" s="9">
        <v>25</v>
      </c>
      <c r="FD66" s="257">
        <v>25</v>
      </c>
      <c r="FF66" s="9" t="s">
        <v>71</v>
      </c>
      <c r="FG66" s="7">
        <f t="shared" ref="FG66:FG78" si="1328">$FF$4-FJ66-FL66-FN66</f>
        <v>736.42</v>
      </c>
      <c r="FH66" s="287">
        <v>523.04999999999995</v>
      </c>
      <c r="FI66" s="9">
        <v>213.37</v>
      </c>
      <c r="FJ66" s="9">
        <v>7.58</v>
      </c>
      <c r="FK66" s="7">
        <f t="shared" si="499"/>
        <v>1.0188172043010753</v>
      </c>
      <c r="FL66" s="9">
        <v>0</v>
      </c>
      <c r="FM66" s="7">
        <f t="shared" si="500"/>
        <v>0</v>
      </c>
      <c r="FN66" s="7">
        <v>0</v>
      </c>
      <c r="FO66" s="7">
        <f t="shared" ref="FO66:FO78" si="1329">(FN66/$FF$4)*100</f>
        <v>0</v>
      </c>
      <c r="FP66" s="9">
        <v>0</v>
      </c>
      <c r="FQ66" s="7">
        <f t="shared" ref="FQ66:FQ78" si="1330">(FG66/$V$4)*100</f>
        <v>98.981182795698913</v>
      </c>
      <c r="FR66" s="7">
        <f t="shared" si="547"/>
        <v>98.981182795698913</v>
      </c>
      <c r="FS66" s="38">
        <f t="shared" si="548"/>
        <v>1.4284906620432316</v>
      </c>
      <c r="FT66" s="298">
        <f t="shared" ref="FT66:FT78" si="1331">(FV66/($FF$4*FW66))*100</f>
        <v>70.275322580645167</v>
      </c>
      <c r="FU66" s="7">
        <f t="shared" ref="FU66:FU78" si="1332">SUM(FH66:FJ66,FL66,FN66)</f>
        <v>744</v>
      </c>
      <c r="FV66" s="82">
        <v>13071.21</v>
      </c>
      <c r="FW66" s="9">
        <v>25</v>
      </c>
      <c r="FX66" s="257">
        <v>25</v>
      </c>
      <c r="FZ66" s="9" t="s">
        <v>71</v>
      </c>
      <c r="GA66" s="7">
        <f t="shared" ref="GA66:GA78" si="1333">$FZ$4-GD66-GF66-GH66</f>
        <v>607.37</v>
      </c>
      <c r="GB66" s="287">
        <v>545.47</v>
      </c>
      <c r="GC66" s="9">
        <v>61.9</v>
      </c>
      <c r="GD66" s="9">
        <v>112.63</v>
      </c>
      <c r="GE66" s="7">
        <f t="shared" ref="GE66:GE78" si="1334">(GD66/$FZ$4)</f>
        <v>0.15643055555555554</v>
      </c>
      <c r="GF66" s="9">
        <v>0</v>
      </c>
      <c r="GG66" s="7">
        <f t="shared" si="1278"/>
        <v>0</v>
      </c>
      <c r="GH66" s="7">
        <v>0</v>
      </c>
      <c r="GI66" s="7">
        <f t="shared" ref="GI66:GI78" si="1335">(GH66/$FZ$4)*100</f>
        <v>0</v>
      </c>
      <c r="GJ66" s="9">
        <v>0</v>
      </c>
      <c r="GK66" s="7">
        <f t="shared" ref="GK66:GK78" si="1336">(GA66/$V$4)*100</f>
        <v>81.635752688172047</v>
      </c>
      <c r="GL66" s="7">
        <f t="shared" si="1279"/>
        <v>84.356944444444451</v>
      </c>
      <c r="GM66" s="38">
        <f t="shared" ref="GM66:GM69" si="1337">IF((AND(GB66=0,GD66=0)),0,(GD66+GJ66)/(GB66+GD66)*100)</f>
        <v>17.114420300866129</v>
      </c>
      <c r="GN66" s="298">
        <f t="shared" ref="GN66:GN78" si="1338">(GP66/($FZ$4*GQ66))*100</f>
        <v>79.044111111111121</v>
      </c>
      <c r="GO66" s="7">
        <f t="shared" ref="GO66:GO78" si="1339">SUM(GB66:GD66,GF66,GH66)</f>
        <v>720</v>
      </c>
      <c r="GP66" s="166">
        <v>14227.94</v>
      </c>
      <c r="GQ66" s="9">
        <v>25</v>
      </c>
      <c r="GR66" s="257">
        <v>25</v>
      </c>
      <c r="GT66" s="9" t="s">
        <v>71</v>
      </c>
      <c r="GU66" s="9">
        <f t="shared" ref="GU66:GU78" si="1340">$GT$4-GX66-GZ66-HB66</f>
        <v>743.6</v>
      </c>
      <c r="GV66" s="287">
        <v>544.57000000000005</v>
      </c>
      <c r="GW66" s="102">
        <v>199.03</v>
      </c>
      <c r="GX66" s="9">
        <v>0.4</v>
      </c>
      <c r="GY66" s="7">
        <f t="shared" si="660"/>
        <v>5.3763440860215055E-2</v>
      </c>
      <c r="GZ66" s="9">
        <v>0</v>
      </c>
      <c r="HA66" s="9">
        <f t="shared" si="661"/>
        <v>0</v>
      </c>
      <c r="HB66" s="9">
        <v>0</v>
      </c>
      <c r="HC66" s="7">
        <f t="shared" ref="HC66:HC78" si="1341">(HB66/$GT$4)*100</f>
        <v>0</v>
      </c>
      <c r="HD66" s="9">
        <v>0</v>
      </c>
      <c r="HE66" s="7">
        <f t="shared" ref="HE66:HE78" si="1342">(GU66/$GT$4)*100</f>
        <v>99.946236559139791</v>
      </c>
      <c r="HF66" s="7">
        <f t="shared" ref="HF66:HF78" si="1343">((GU66-HD66)/$GT$4)*100</f>
        <v>99.946236559139791</v>
      </c>
      <c r="HG66" s="7">
        <f t="shared" si="462"/>
        <v>7.33985356992128E-2</v>
      </c>
      <c r="HH66" s="298">
        <f t="shared" ref="HH66:HH78" si="1344">(HJ66/($GT$4*HK66))*100</f>
        <v>76.745806451612893</v>
      </c>
      <c r="HI66" s="7">
        <f t="shared" ref="HI66:HI78" si="1345">SUM(GV66:GX66,GZ66,HB66)</f>
        <v>744</v>
      </c>
      <c r="HJ66" s="166">
        <v>14274.72</v>
      </c>
      <c r="HK66" s="9">
        <v>25</v>
      </c>
      <c r="HL66" s="257">
        <v>25</v>
      </c>
      <c r="HN66" s="9" t="s">
        <v>71</v>
      </c>
      <c r="HO66" s="97">
        <f t="shared" ref="HO66:HO78" si="1346">$HN$4-HR66-HT66-HV66</f>
        <v>552.48</v>
      </c>
      <c r="HP66" s="315">
        <v>429.36</v>
      </c>
      <c r="HQ66" s="9">
        <v>123.12</v>
      </c>
      <c r="HR66" s="97">
        <v>167.52</v>
      </c>
      <c r="HS66" s="7">
        <f t="shared" ref="HS66:HS78" si="1347">(HR66/$HN$4)*100</f>
        <v>23.266666666666669</v>
      </c>
      <c r="HT66" s="9">
        <v>0</v>
      </c>
      <c r="HU66" s="9">
        <f t="shared" ref="HU66:HW78" si="1348">(HT66/$HN$4)*100</f>
        <v>0</v>
      </c>
      <c r="HV66" s="9">
        <v>0</v>
      </c>
      <c r="HW66" s="9">
        <f t="shared" si="1348"/>
        <v>0</v>
      </c>
      <c r="HX66" s="9">
        <v>0</v>
      </c>
      <c r="HY66" s="7">
        <f t="shared" ref="HY66:HY70" si="1349">(HO66/$HN$4)*100</f>
        <v>76.733333333333334</v>
      </c>
      <c r="HZ66" s="7">
        <f t="shared" ref="HZ66:HZ74" si="1350">((HO66-HX66)/$HN$4)*100</f>
        <v>76.733333333333334</v>
      </c>
      <c r="IA66" s="38">
        <f t="shared" ref="IA66:IA78" si="1351">IF((AND(HP66=0,HR66=0)),0,(HR66+HX66)/(HP66+HR66)*100)</f>
        <v>28.065942903096104</v>
      </c>
      <c r="IB66" s="298">
        <f t="shared" ref="IB66:IB70" si="1352">(ID66/($HN$4*IE66))*100</f>
        <v>61.498866666666665</v>
      </c>
      <c r="IC66" s="7">
        <f t="shared" ref="IC66:IC78" si="1353">SUM(HP66:HR66,HT66,HV66)</f>
        <v>720</v>
      </c>
      <c r="ID66" s="171">
        <v>11069.796</v>
      </c>
      <c r="IE66" s="9">
        <v>25</v>
      </c>
      <c r="IF66" s="257">
        <v>25</v>
      </c>
      <c r="IG66" s="29">
        <v>25</v>
      </c>
    </row>
    <row r="67" spans="1:241" ht="13.8" hidden="1" x14ac:dyDescent="0.25">
      <c r="B67" s="9" t="s">
        <v>72</v>
      </c>
      <c r="C67" s="9">
        <f t="shared" si="1280"/>
        <v>0</v>
      </c>
      <c r="D67" s="287">
        <v>0</v>
      </c>
      <c r="E67" s="9">
        <v>0</v>
      </c>
      <c r="F67" s="9">
        <v>0</v>
      </c>
      <c r="G67" s="256">
        <f t="shared" si="1281"/>
        <v>0</v>
      </c>
      <c r="H67" s="9">
        <v>744</v>
      </c>
      <c r="I67" s="256">
        <f t="shared" si="1282"/>
        <v>1</v>
      </c>
      <c r="J67" s="9">
        <v>0</v>
      </c>
      <c r="K67" s="256">
        <f t="shared" si="1283"/>
        <v>0</v>
      </c>
      <c r="L67" s="9">
        <v>0</v>
      </c>
      <c r="M67" s="256">
        <f>(C67/$B$4)</f>
        <v>0</v>
      </c>
      <c r="N67" s="256">
        <f>((C67-L67)/$B$4)</f>
        <v>0</v>
      </c>
      <c r="O67" s="258">
        <f t="shared" si="1260"/>
        <v>0</v>
      </c>
      <c r="P67" s="293">
        <f t="shared" si="1286"/>
        <v>0</v>
      </c>
      <c r="Q67" s="7">
        <f t="shared" si="1287"/>
        <v>744</v>
      </c>
      <c r="R67" s="9">
        <v>0</v>
      </c>
      <c r="S67" s="9">
        <v>25</v>
      </c>
      <c r="T67" s="257">
        <v>25</v>
      </c>
      <c r="V67" s="9" t="s">
        <v>72</v>
      </c>
      <c r="W67" s="9">
        <f t="shared" si="1288"/>
        <v>744</v>
      </c>
      <c r="X67" s="287">
        <v>325</v>
      </c>
      <c r="Y67" s="9">
        <v>419</v>
      </c>
      <c r="Z67" s="9">
        <v>0</v>
      </c>
      <c r="AA67" s="256">
        <f t="shared" si="1289"/>
        <v>0</v>
      </c>
      <c r="AB67" s="9">
        <v>0</v>
      </c>
      <c r="AC67" s="256">
        <f t="shared" si="1290"/>
        <v>0</v>
      </c>
      <c r="AD67" s="9">
        <v>0</v>
      </c>
      <c r="AE67" s="256">
        <f t="shared" si="1291"/>
        <v>0</v>
      </c>
      <c r="AF67" s="9">
        <v>0</v>
      </c>
      <c r="AG67" s="256">
        <f t="shared" si="1292"/>
        <v>1</v>
      </c>
      <c r="AH67" s="256">
        <f t="shared" si="1293"/>
        <v>1</v>
      </c>
      <c r="AI67" s="256">
        <f t="shared" si="1294"/>
        <v>0</v>
      </c>
      <c r="AJ67" s="290">
        <f t="shared" si="1261"/>
        <v>0.43518833333333334</v>
      </c>
      <c r="AK67" s="7">
        <f t="shared" si="1295"/>
        <v>744</v>
      </c>
      <c r="AL67" s="166">
        <v>8094.5029999999997</v>
      </c>
      <c r="AM67" s="9">
        <v>25</v>
      </c>
      <c r="AN67" s="257">
        <v>25</v>
      </c>
      <c r="AP67" s="9" t="s">
        <v>72</v>
      </c>
      <c r="AQ67" s="9">
        <f t="shared" si="1296"/>
        <v>720</v>
      </c>
      <c r="AR67" s="287">
        <v>637</v>
      </c>
      <c r="AS67" s="37">
        <f t="shared" si="1297"/>
        <v>83</v>
      </c>
      <c r="AT67" s="9">
        <v>0</v>
      </c>
      <c r="AU67" s="256">
        <f t="shared" si="1262"/>
        <v>0</v>
      </c>
      <c r="AV67" s="9">
        <v>0</v>
      </c>
      <c r="AW67" s="256">
        <f t="shared" si="1263"/>
        <v>0</v>
      </c>
      <c r="AX67" s="9">
        <v>0</v>
      </c>
      <c r="AY67" s="256">
        <f t="shared" si="1264"/>
        <v>0</v>
      </c>
      <c r="AZ67" s="9">
        <v>0</v>
      </c>
      <c r="BA67" s="256">
        <f t="shared" si="1298"/>
        <v>1</v>
      </c>
      <c r="BB67" s="256">
        <f t="shared" si="1299"/>
        <v>1</v>
      </c>
      <c r="BC67" s="258">
        <f t="shared" si="1300"/>
        <v>0</v>
      </c>
      <c r="BD67" s="290">
        <f t="shared" si="1265"/>
        <v>0.9111555555555555</v>
      </c>
      <c r="BE67" s="7">
        <f t="shared" si="1301"/>
        <v>720</v>
      </c>
      <c r="BF67" s="172">
        <v>16400.8</v>
      </c>
      <c r="BG67" s="9">
        <v>25</v>
      </c>
      <c r="BH67" s="257">
        <v>25</v>
      </c>
      <c r="BJ67" s="9" t="s">
        <v>72</v>
      </c>
      <c r="BK67" s="7">
        <f t="shared" si="1302"/>
        <v>744</v>
      </c>
      <c r="BL67" s="287">
        <v>550</v>
      </c>
      <c r="BM67" s="37">
        <f t="shared" si="1303"/>
        <v>194</v>
      </c>
      <c r="BN67" s="9">
        <v>0</v>
      </c>
      <c r="BO67" s="274">
        <f t="shared" si="1266"/>
        <v>0</v>
      </c>
      <c r="BP67" s="9">
        <v>0</v>
      </c>
      <c r="BQ67" s="274">
        <f t="shared" si="1267"/>
        <v>0</v>
      </c>
      <c r="BR67" s="7">
        <v>0</v>
      </c>
      <c r="BS67" s="274">
        <f t="shared" si="1268"/>
        <v>0</v>
      </c>
      <c r="BT67" s="9">
        <v>0</v>
      </c>
      <c r="BU67" s="256">
        <f t="shared" si="1269"/>
        <v>1</v>
      </c>
      <c r="BV67" s="256">
        <f t="shared" si="1270"/>
        <v>1</v>
      </c>
      <c r="BW67" s="258">
        <f t="shared" si="1271"/>
        <v>0</v>
      </c>
      <c r="BX67" s="290">
        <f t="shared" si="1272"/>
        <v>0.74803822580645163</v>
      </c>
      <c r="BY67" s="7">
        <f t="shared" si="1304"/>
        <v>744</v>
      </c>
      <c r="BZ67" s="82">
        <v>13913.511</v>
      </c>
      <c r="CA67" s="9">
        <v>25</v>
      </c>
      <c r="CB67" s="257">
        <v>25</v>
      </c>
      <c r="CD67" s="9" t="s">
        <v>72</v>
      </c>
      <c r="CE67" s="7">
        <f t="shared" si="1305"/>
        <v>656.9</v>
      </c>
      <c r="CF67" s="298">
        <v>496.67</v>
      </c>
      <c r="CG67" s="7">
        <v>160.23000000000002</v>
      </c>
      <c r="CH67" s="9">
        <v>63.1</v>
      </c>
      <c r="CI67" s="274">
        <f t="shared" si="1273"/>
        <v>8.7638888888888891E-2</v>
      </c>
      <c r="CJ67" s="9">
        <v>0</v>
      </c>
      <c r="CK67" s="274">
        <f t="shared" si="1274"/>
        <v>0</v>
      </c>
      <c r="CL67" s="7">
        <v>0</v>
      </c>
      <c r="CM67" s="274">
        <f t="shared" si="1275"/>
        <v>0</v>
      </c>
      <c r="CN67" s="9">
        <v>0</v>
      </c>
      <c r="CO67" s="274">
        <f>(CE67/$CD$4)</f>
        <v>0.91236111111111107</v>
      </c>
      <c r="CP67" s="274">
        <f>((CE67-CN67)/$CD$4)</f>
        <v>0.91236111111111107</v>
      </c>
      <c r="CQ67" s="275">
        <f>IF((AND(CF67=0,CH67=0)),0,(CH67+CN67)/(CF67+CH67+CN67))</f>
        <v>0.11272486914268361</v>
      </c>
      <c r="CR67" s="290">
        <f t="shared" si="1276"/>
        <v>0.73326777777777774</v>
      </c>
      <c r="CS67" s="7">
        <f t="shared" si="1309"/>
        <v>720.00000000000011</v>
      </c>
      <c r="CT67" s="82">
        <v>13198.82</v>
      </c>
      <c r="CU67" s="9">
        <v>25</v>
      </c>
      <c r="CV67" s="257">
        <v>25</v>
      </c>
      <c r="CX67" s="9" t="s">
        <v>72</v>
      </c>
      <c r="CY67" s="7">
        <f t="shared" si="1310"/>
        <v>677.77</v>
      </c>
      <c r="CZ67" s="287">
        <v>491.64</v>
      </c>
      <c r="DA67" s="9">
        <v>186.13</v>
      </c>
      <c r="DB67" s="9">
        <v>3.35</v>
      </c>
      <c r="DC67" s="274">
        <f>(DB67/$CX$4)</f>
        <v>4.5026881720430113E-3</v>
      </c>
      <c r="DD67" s="9">
        <v>0</v>
      </c>
      <c r="DE67" s="274">
        <f>(DD67/$CX$4)</f>
        <v>0</v>
      </c>
      <c r="DF67" s="170">
        <v>62.88</v>
      </c>
      <c r="DG67" s="274">
        <f>(DF67/$CX$4)</f>
        <v>8.4516129032258067E-2</v>
      </c>
      <c r="DH67" s="9">
        <v>0</v>
      </c>
      <c r="DI67" s="274">
        <f>(CY67/$V$4)</f>
        <v>0.91098118279569895</v>
      </c>
      <c r="DJ67" s="274">
        <f>((CY67-DH67)/$CX$4)</f>
        <v>0.91098118279569895</v>
      </c>
      <c r="DK67" s="275">
        <f>IF((AND(CZ67=0,DB67=0)),0,(DB67+DH67)/(CZ67+DB67+DH67))</f>
        <v>6.7678134911816398E-3</v>
      </c>
      <c r="DL67" s="290">
        <f t="shared" si="1277"/>
        <v>0.69805913978494627</v>
      </c>
      <c r="DM67" s="7">
        <f t="shared" si="1317"/>
        <v>744</v>
      </c>
      <c r="DN67" s="82">
        <v>12983.9</v>
      </c>
      <c r="DO67" s="9">
        <v>25</v>
      </c>
      <c r="DP67" s="257">
        <v>25</v>
      </c>
      <c r="DR67" s="9" t="s">
        <v>72</v>
      </c>
      <c r="DS67" s="7">
        <f t="shared" si="1318"/>
        <v>688.54</v>
      </c>
      <c r="DT67" s="287">
        <v>419.18</v>
      </c>
      <c r="DU67" s="9">
        <v>269.36</v>
      </c>
      <c r="DV67" s="9">
        <v>23.7</v>
      </c>
      <c r="DW67" s="7">
        <f t="shared" si="478"/>
        <v>3.1854838709677415</v>
      </c>
      <c r="DX67" s="9">
        <v>31.76</v>
      </c>
      <c r="DY67" s="7">
        <f t="shared" si="479"/>
        <v>4.2688172043010759</v>
      </c>
      <c r="DZ67" s="7">
        <v>0</v>
      </c>
      <c r="EA67" s="7">
        <f t="shared" si="1319"/>
        <v>0</v>
      </c>
      <c r="EB67" s="9">
        <v>0</v>
      </c>
      <c r="EC67" s="7">
        <f t="shared" si="1320"/>
        <v>92.545698924731184</v>
      </c>
      <c r="ED67" s="7">
        <f t="shared" si="541"/>
        <v>92.545698924731184</v>
      </c>
      <c r="EE67" s="38">
        <f t="shared" si="542"/>
        <v>5.3513367052023124</v>
      </c>
      <c r="EF67" s="298">
        <f t="shared" si="1321"/>
        <v>60.928908602150536</v>
      </c>
      <c r="EG67" s="7">
        <f t="shared" si="1322"/>
        <v>744</v>
      </c>
      <c r="EH67" s="166">
        <v>11332.777</v>
      </c>
      <c r="EI67" s="9">
        <v>25</v>
      </c>
      <c r="EJ67" s="257">
        <v>25</v>
      </c>
      <c r="EL67" s="9" t="s">
        <v>72</v>
      </c>
      <c r="EM67" s="7">
        <f t="shared" si="1323"/>
        <v>672</v>
      </c>
      <c r="EN67" s="287">
        <v>247.84</v>
      </c>
      <c r="EO67" s="9">
        <v>424.16</v>
      </c>
      <c r="EP67" s="9">
        <v>0</v>
      </c>
      <c r="EQ67" s="7">
        <f t="shared" si="482"/>
        <v>0</v>
      </c>
      <c r="ER67" s="9">
        <v>0</v>
      </c>
      <c r="ES67" s="7">
        <f t="shared" si="483"/>
        <v>0</v>
      </c>
      <c r="ET67" s="7">
        <v>0</v>
      </c>
      <c r="EU67" s="7">
        <f t="shared" si="1324"/>
        <v>0</v>
      </c>
      <c r="EV67" s="9">
        <v>0</v>
      </c>
      <c r="EW67" s="7">
        <f t="shared" si="1325"/>
        <v>90.322580645161281</v>
      </c>
      <c r="EX67" s="7">
        <f t="shared" si="543"/>
        <v>100</v>
      </c>
      <c r="EY67" s="38">
        <f t="shared" si="544"/>
        <v>0</v>
      </c>
      <c r="EZ67" s="298">
        <f t="shared" si="1326"/>
        <v>36.574130952380948</v>
      </c>
      <c r="FA67" s="7">
        <f t="shared" si="1327"/>
        <v>672</v>
      </c>
      <c r="FB67" s="82">
        <v>6144.4539999999997</v>
      </c>
      <c r="FC67" s="9">
        <v>25</v>
      </c>
      <c r="FD67" s="257">
        <v>25</v>
      </c>
      <c r="FF67" s="9" t="s">
        <v>72</v>
      </c>
      <c r="FG67" s="7">
        <f t="shared" si="1328"/>
        <v>734.15</v>
      </c>
      <c r="FH67" s="287">
        <v>522.04</v>
      </c>
      <c r="FI67" s="9">
        <v>212.11</v>
      </c>
      <c r="FJ67" s="9">
        <v>9.85</v>
      </c>
      <c r="FK67" s="7">
        <f t="shared" si="499"/>
        <v>1.3239247311827957</v>
      </c>
      <c r="FL67" s="9">
        <v>0</v>
      </c>
      <c r="FM67" s="7">
        <f t="shared" si="500"/>
        <v>0</v>
      </c>
      <c r="FN67" s="7">
        <v>0</v>
      </c>
      <c r="FO67" s="7">
        <f t="shared" si="1329"/>
        <v>0</v>
      </c>
      <c r="FP67" s="9">
        <v>0</v>
      </c>
      <c r="FQ67" s="7">
        <f t="shared" si="1330"/>
        <v>98.6760752688172</v>
      </c>
      <c r="FR67" s="7">
        <f t="shared" si="547"/>
        <v>98.6760752688172</v>
      </c>
      <c r="FS67" s="38">
        <f t="shared" si="548"/>
        <v>1.8518866682960762</v>
      </c>
      <c r="FT67" s="298">
        <f t="shared" si="1331"/>
        <v>70.278327956989244</v>
      </c>
      <c r="FU67" s="7">
        <f t="shared" si="1332"/>
        <v>744</v>
      </c>
      <c r="FV67" s="82">
        <v>13071.769</v>
      </c>
      <c r="FW67" s="9">
        <v>25</v>
      </c>
      <c r="FX67" s="257">
        <v>25</v>
      </c>
      <c r="FZ67" s="9" t="s">
        <v>72</v>
      </c>
      <c r="GA67" s="7">
        <f t="shared" si="1333"/>
        <v>720</v>
      </c>
      <c r="GB67" s="287">
        <v>584.85</v>
      </c>
      <c r="GC67" s="9">
        <v>135.15</v>
      </c>
      <c r="GD67" s="9">
        <v>0</v>
      </c>
      <c r="GE67" s="7">
        <f t="shared" si="1334"/>
        <v>0</v>
      </c>
      <c r="GF67" s="9">
        <v>0</v>
      </c>
      <c r="GG67" s="7">
        <f t="shared" si="1278"/>
        <v>0</v>
      </c>
      <c r="GH67" s="7">
        <v>0</v>
      </c>
      <c r="GI67" s="7">
        <f t="shared" si="1335"/>
        <v>0</v>
      </c>
      <c r="GJ67" s="9">
        <v>0</v>
      </c>
      <c r="GK67" s="7">
        <f t="shared" si="1336"/>
        <v>96.774193548387103</v>
      </c>
      <c r="GL67" s="7">
        <f t="shared" si="1279"/>
        <v>100</v>
      </c>
      <c r="GM67" s="38">
        <f t="shared" si="1337"/>
        <v>0</v>
      </c>
      <c r="GN67" s="298">
        <f t="shared" si="1338"/>
        <v>86.602833333333336</v>
      </c>
      <c r="GO67" s="7">
        <f t="shared" si="1339"/>
        <v>720</v>
      </c>
      <c r="GP67" s="166">
        <v>15588.51</v>
      </c>
      <c r="GQ67" s="9">
        <v>25</v>
      </c>
      <c r="GR67" s="257">
        <v>25</v>
      </c>
      <c r="GT67" s="9" t="s">
        <v>72</v>
      </c>
      <c r="GU67" s="9">
        <f t="shared" si="1340"/>
        <v>732.95</v>
      </c>
      <c r="GV67" s="287">
        <v>517.04</v>
      </c>
      <c r="GW67" s="102">
        <v>215.91</v>
      </c>
      <c r="GX67" s="9">
        <v>11.05</v>
      </c>
      <c r="GY67" s="7">
        <f t="shared" si="660"/>
        <v>1.485215053763441</v>
      </c>
      <c r="GZ67" s="9">
        <v>0</v>
      </c>
      <c r="HA67" s="9">
        <f t="shared" si="661"/>
        <v>0</v>
      </c>
      <c r="HB67" s="9">
        <v>0</v>
      </c>
      <c r="HC67" s="7">
        <f t="shared" si="1341"/>
        <v>0</v>
      </c>
      <c r="HD67" s="9">
        <v>0</v>
      </c>
      <c r="HE67" s="7">
        <f t="shared" si="1342"/>
        <v>98.51478494623656</v>
      </c>
      <c r="HF67" s="7">
        <f t="shared" si="1343"/>
        <v>98.51478494623656</v>
      </c>
      <c r="HG67" s="7">
        <f t="shared" si="462"/>
        <v>2.0924463633092851</v>
      </c>
      <c r="HH67" s="298">
        <f t="shared" si="1344"/>
        <v>72.609677419354838</v>
      </c>
      <c r="HI67" s="7">
        <f t="shared" si="1345"/>
        <v>743.99999999999989</v>
      </c>
      <c r="HJ67" s="166">
        <v>13505.4</v>
      </c>
      <c r="HK67" s="9">
        <v>25</v>
      </c>
      <c r="HL67" s="257">
        <v>25</v>
      </c>
      <c r="HN67" s="9" t="s">
        <v>72</v>
      </c>
      <c r="HO67" s="97">
        <f t="shared" si="1346"/>
        <v>720</v>
      </c>
      <c r="HP67" s="315">
        <v>561.36</v>
      </c>
      <c r="HQ67" s="9">
        <v>158.63999999999999</v>
      </c>
      <c r="HR67" s="97">
        <v>0</v>
      </c>
      <c r="HS67" s="9">
        <f t="shared" si="1347"/>
        <v>0</v>
      </c>
      <c r="HT67" s="9">
        <v>0</v>
      </c>
      <c r="HU67" s="9">
        <f t="shared" si="1348"/>
        <v>0</v>
      </c>
      <c r="HV67" s="9">
        <v>0</v>
      </c>
      <c r="HW67" s="9">
        <f t="shared" si="1348"/>
        <v>0</v>
      </c>
      <c r="HX67" s="9">
        <v>0</v>
      </c>
      <c r="HY67" s="7">
        <f t="shared" si="1349"/>
        <v>100</v>
      </c>
      <c r="HZ67" s="7">
        <f t="shared" si="1350"/>
        <v>100</v>
      </c>
      <c r="IA67" s="38">
        <f t="shared" si="1351"/>
        <v>0</v>
      </c>
      <c r="IB67" s="298">
        <f t="shared" si="1352"/>
        <v>76.006505555555563</v>
      </c>
      <c r="IC67" s="7">
        <f t="shared" si="1353"/>
        <v>720</v>
      </c>
      <c r="ID67" s="171">
        <v>13681.171</v>
      </c>
      <c r="IE67" s="9">
        <v>25</v>
      </c>
      <c r="IF67" s="257">
        <v>25</v>
      </c>
      <c r="IG67" s="29">
        <v>25</v>
      </c>
    </row>
    <row r="68" spans="1:241" ht="13.8" hidden="1" x14ac:dyDescent="0.25">
      <c r="B68" s="9" t="s">
        <v>73</v>
      </c>
      <c r="C68" s="9">
        <f t="shared" si="1280"/>
        <v>744</v>
      </c>
      <c r="D68" s="287">
        <v>608</v>
      </c>
      <c r="E68" s="9">
        <v>136</v>
      </c>
      <c r="F68" s="9">
        <v>0</v>
      </c>
      <c r="G68" s="256">
        <f t="shared" si="1281"/>
        <v>0</v>
      </c>
      <c r="H68" s="9">
        <v>0</v>
      </c>
      <c r="I68" s="256">
        <f t="shared" si="1282"/>
        <v>0</v>
      </c>
      <c r="J68" s="9">
        <v>0</v>
      </c>
      <c r="K68" s="256">
        <f t="shared" si="1283"/>
        <v>0</v>
      </c>
      <c r="L68" s="9">
        <v>0</v>
      </c>
      <c r="M68" s="256">
        <f t="shared" ref="M68:M78" si="1354">(C68/$B$4)</f>
        <v>1</v>
      </c>
      <c r="N68" s="256">
        <f t="shared" ref="N68:N78" si="1355">((C68-L68)/$B$4)</f>
        <v>1</v>
      </c>
      <c r="O68" s="258">
        <f t="shared" si="1260"/>
        <v>0</v>
      </c>
      <c r="P68" s="293">
        <f t="shared" si="1286"/>
        <v>0.82060295698924735</v>
      </c>
      <c r="Q68" s="7">
        <f t="shared" si="1287"/>
        <v>744</v>
      </c>
      <c r="R68" s="166">
        <v>15263.215</v>
      </c>
      <c r="S68" s="9">
        <v>25</v>
      </c>
      <c r="T68" s="257">
        <v>25</v>
      </c>
      <c r="V68" s="9" t="s">
        <v>73</v>
      </c>
      <c r="W68" s="9">
        <f t="shared" si="1288"/>
        <v>744</v>
      </c>
      <c r="X68" s="287">
        <v>600</v>
      </c>
      <c r="Y68" s="9">
        <v>144</v>
      </c>
      <c r="Z68" s="9">
        <v>0</v>
      </c>
      <c r="AA68" s="256">
        <f t="shared" si="1289"/>
        <v>0</v>
      </c>
      <c r="AB68" s="9">
        <v>0</v>
      </c>
      <c r="AC68" s="256">
        <f t="shared" si="1290"/>
        <v>0</v>
      </c>
      <c r="AD68" s="9">
        <v>0</v>
      </c>
      <c r="AE68" s="256">
        <f t="shared" si="1291"/>
        <v>0</v>
      </c>
      <c r="AF68" s="9">
        <v>0</v>
      </c>
      <c r="AG68" s="256">
        <f t="shared" si="1292"/>
        <v>1</v>
      </c>
      <c r="AH68" s="256">
        <f t="shared" si="1293"/>
        <v>1</v>
      </c>
      <c r="AI68" s="256">
        <f t="shared" si="1294"/>
        <v>0</v>
      </c>
      <c r="AJ68" s="290">
        <f t="shared" si="1261"/>
        <v>0.7997263440860215</v>
      </c>
      <c r="AK68" s="7">
        <f t="shared" si="1295"/>
        <v>744</v>
      </c>
      <c r="AL68" s="166">
        <v>14874.91</v>
      </c>
      <c r="AM68" s="9">
        <v>25</v>
      </c>
      <c r="AN68" s="257">
        <v>25</v>
      </c>
      <c r="AP68" s="9" t="s">
        <v>73</v>
      </c>
      <c r="AQ68" s="9">
        <f t="shared" si="1296"/>
        <v>720</v>
      </c>
      <c r="AR68" s="287">
        <v>643</v>
      </c>
      <c r="AS68" s="37">
        <f t="shared" si="1297"/>
        <v>77</v>
      </c>
      <c r="AT68" s="9">
        <v>0</v>
      </c>
      <c r="AU68" s="256">
        <f t="shared" si="1262"/>
        <v>0</v>
      </c>
      <c r="AV68" s="9">
        <v>0</v>
      </c>
      <c r="AW68" s="256">
        <f t="shared" si="1263"/>
        <v>0</v>
      </c>
      <c r="AX68" s="9">
        <v>0</v>
      </c>
      <c r="AY68" s="256">
        <f t="shared" si="1264"/>
        <v>0</v>
      </c>
      <c r="AZ68" s="9">
        <v>0</v>
      </c>
      <c r="BA68" s="256">
        <f t="shared" si="1298"/>
        <v>1</v>
      </c>
      <c r="BB68" s="256">
        <f t="shared" si="1299"/>
        <v>1</v>
      </c>
      <c r="BC68" s="258">
        <f t="shared" si="1300"/>
        <v>0</v>
      </c>
      <c r="BD68" s="290">
        <f t="shared" si="1265"/>
        <v>0.89910772222222224</v>
      </c>
      <c r="BE68" s="7">
        <f t="shared" si="1301"/>
        <v>720</v>
      </c>
      <c r="BF68" s="172">
        <v>16183.939</v>
      </c>
      <c r="BG68" s="9">
        <v>25</v>
      </c>
      <c r="BH68" s="257">
        <v>25</v>
      </c>
      <c r="BJ68" s="9" t="s">
        <v>73</v>
      </c>
      <c r="BK68" s="7">
        <f t="shared" si="1302"/>
        <v>744</v>
      </c>
      <c r="BL68" s="287">
        <v>596</v>
      </c>
      <c r="BM68" s="37">
        <f t="shared" si="1303"/>
        <v>148</v>
      </c>
      <c r="BN68" s="9">
        <v>0</v>
      </c>
      <c r="BO68" s="274">
        <f t="shared" si="1266"/>
        <v>0</v>
      </c>
      <c r="BP68" s="9">
        <v>0</v>
      </c>
      <c r="BQ68" s="274">
        <f t="shared" si="1267"/>
        <v>0</v>
      </c>
      <c r="BR68" s="7">
        <v>0</v>
      </c>
      <c r="BS68" s="274">
        <f t="shared" si="1268"/>
        <v>0</v>
      </c>
      <c r="BT68" s="9">
        <v>0</v>
      </c>
      <c r="BU68" s="256">
        <f t="shared" si="1269"/>
        <v>1</v>
      </c>
      <c r="BV68" s="256">
        <f t="shared" si="1270"/>
        <v>1</v>
      </c>
      <c r="BW68" s="258">
        <f t="shared" si="1271"/>
        <v>0</v>
      </c>
      <c r="BX68" s="290">
        <f t="shared" si="1272"/>
        <v>0.801983440860215</v>
      </c>
      <c r="BY68" s="7">
        <f t="shared" si="1304"/>
        <v>744</v>
      </c>
      <c r="BZ68" s="82">
        <v>14916.892</v>
      </c>
      <c r="CA68" s="9">
        <v>25</v>
      </c>
      <c r="CB68" s="257">
        <v>25</v>
      </c>
      <c r="CD68" s="9" t="s">
        <v>73</v>
      </c>
      <c r="CE68" s="7">
        <f t="shared" si="1305"/>
        <v>409.36</v>
      </c>
      <c r="CF68" s="298">
        <v>322.10000000000002</v>
      </c>
      <c r="CG68" s="7">
        <v>87.259999999999991</v>
      </c>
      <c r="CH68" s="9">
        <v>310.64</v>
      </c>
      <c r="CI68" s="274">
        <f t="shared" si="1273"/>
        <v>0.43144444444444441</v>
      </c>
      <c r="CJ68" s="9">
        <v>0</v>
      </c>
      <c r="CK68" s="274">
        <f t="shared" si="1274"/>
        <v>0</v>
      </c>
      <c r="CL68" s="7">
        <v>0</v>
      </c>
      <c r="CM68" s="274">
        <f t="shared" si="1275"/>
        <v>0</v>
      </c>
      <c r="CN68" s="9">
        <v>0</v>
      </c>
      <c r="CO68" s="274">
        <f t="shared" ref="CO68:CO78" si="1356">(CE68/$CD$4)</f>
        <v>0.56855555555555559</v>
      </c>
      <c r="CP68" s="274">
        <f t="shared" ref="CP68:CP78" si="1357">((CE68-CN68)/$CD$4)</f>
        <v>0.56855555555555559</v>
      </c>
      <c r="CQ68" s="275">
        <f t="shared" ref="CQ68:CQ78" si="1358">IF((AND(CF68=0,CH68=0)),0,(CH68+CN68)/(CF68+CH68+CN68))</f>
        <v>0.4909441476751904</v>
      </c>
      <c r="CR68" s="290">
        <f t="shared" si="1276"/>
        <v>0.46316777777777779</v>
      </c>
      <c r="CS68" s="7">
        <f t="shared" si="1309"/>
        <v>720</v>
      </c>
      <c r="CT68" s="82">
        <v>8337.02</v>
      </c>
      <c r="CU68" s="9">
        <v>25</v>
      </c>
      <c r="CV68" s="257">
        <v>25</v>
      </c>
      <c r="CX68" s="9" t="s">
        <v>73</v>
      </c>
      <c r="CY68" s="7">
        <f t="shared" si="1310"/>
        <v>0</v>
      </c>
      <c r="CZ68" s="287">
        <v>0</v>
      </c>
      <c r="DA68" s="9">
        <v>0</v>
      </c>
      <c r="DB68" s="9">
        <v>744</v>
      </c>
      <c r="DC68" s="274">
        <f t="shared" ref="DC68:DC78" si="1359">(DB68/$CX$4)</f>
        <v>1</v>
      </c>
      <c r="DD68" s="9">
        <v>0</v>
      </c>
      <c r="DE68" s="274">
        <f t="shared" ref="DE68:DE78" si="1360">(DD68/$CX$4)</f>
        <v>0</v>
      </c>
      <c r="DF68" s="170">
        <v>0</v>
      </c>
      <c r="DG68" s="274">
        <f t="shared" ref="DG68:DG78" si="1361">(DF68/$CX$4)</f>
        <v>0</v>
      </c>
      <c r="DH68" s="9">
        <v>0</v>
      </c>
      <c r="DI68" s="274">
        <f t="shared" ref="DI68:DI78" si="1362">(CY68/$V$4)</f>
        <v>0</v>
      </c>
      <c r="DJ68" s="274">
        <f t="shared" ref="DJ68:DJ78" si="1363">((CY68-DH68)/$CX$4)</f>
        <v>0</v>
      </c>
      <c r="DK68" s="275">
        <f t="shared" ref="DK68:DK78" si="1364">IF((AND(CZ68=0,DB68=0)),0,(DB68+DH68)/(CZ68+DB68+DH68))</f>
        <v>1</v>
      </c>
      <c r="DL68" s="290">
        <f t="shared" si="1277"/>
        <v>0</v>
      </c>
      <c r="DM68" s="7">
        <f t="shared" si="1317"/>
        <v>744</v>
      </c>
      <c r="DN68" s="9">
        <v>0</v>
      </c>
      <c r="DO68" s="9">
        <v>25</v>
      </c>
      <c r="DP68" s="257">
        <v>25</v>
      </c>
      <c r="DR68" s="9" t="s">
        <v>73</v>
      </c>
      <c r="DS68" s="7">
        <f t="shared" si="1318"/>
        <v>0</v>
      </c>
      <c r="DT68" s="287">
        <v>0</v>
      </c>
      <c r="DU68" s="9">
        <v>0</v>
      </c>
      <c r="DV68" s="9">
        <v>744</v>
      </c>
      <c r="DW68" s="7">
        <f t="shared" si="478"/>
        <v>100</v>
      </c>
      <c r="DX68" s="9">
        <v>0</v>
      </c>
      <c r="DY68" s="7">
        <f t="shared" si="479"/>
        <v>0</v>
      </c>
      <c r="DZ68" s="7">
        <v>0</v>
      </c>
      <c r="EA68" s="7">
        <f t="shared" si="1319"/>
        <v>0</v>
      </c>
      <c r="EB68" s="9">
        <v>0</v>
      </c>
      <c r="EC68" s="7">
        <f t="shared" si="1320"/>
        <v>0</v>
      </c>
      <c r="ED68" s="7">
        <f t="shared" si="541"/>
        <v>0</v>
      </c>
      <c r="EE68" s="38">
        <f t="shared" si="542"/>
        <v>100</v>
      </c>
      <c r="EF68" s="298">
        <f t="shared" si="1321"/>
        <v>0</v>
      </c>
      <c r="EG68" s="7">
        <f t="shared" si="1322"/>
        <v>744</v>
      </c>
      <c r="EH68" s="9">
        <v>0</v>
      </c>
      <c r="EI68" s="9">
        <v>25</v>
      </c>
      <c r="EJ68" s="257">
        <v>25</v>
      </c>
      <c r="EL68" s="9" t="s">
        <v>73</v>
      </c>
      <c r="EM68" s="7">
        <f t="shared" si="1323"/>
        <v>0</v>
      </c>
      <c r="EN68" s="287">
        <v>0</v>
      </c>
      <c r="EO68" s="9">
        <v>0</v>
      </c>
      <c r="EP68" s="9">
        <v>672</v>
      </c>
      <c r="EQ68" s="7">
        <f t="shared" si="482"/>
        <v>100</v>
      </c>
      <c r="ER68" s="9">
        <v>0</v>
      </c>
      <c r="ES68" s="7">
        <f t="shared" si="483"/>
        <v>0</v>
      </c>
      <c r="ET68" s="7">
        <v>0</v>
      </c>
      <c r="EU68" s="7">
        <f t="shared" si="1324"/>
        <v>0</v>
      </c>
      <c r="EV68" s="9">
        <v>0</v>
      </c>
      <c r="EW68" s="7">
        <f t="shared" si="1325"/>
        <v>0</v>
      </c>
      <c r="EX68" s="7">
        <f t="shared" si="543"/>
        <v>0</v>
      </c>
      <c r="EY68" s="38">
        <f t="shared" si="544"/>
        <v>100</v>
      </c>
      <c r="EZ68" s="298">
        <f t="shared" si="1326"/>
        <v>0</v>
      </c>
      <c r="FA68" s="7">
        <f t="shared" si="1327"/>
        <v>672</v>
      </c>
      <c r="FB68" s="9">
        <v>0</v>
      </c>
      <c r="FC68" s="9">
        <v>25</v>
      </c>
      <c r="FD68" s="257">
        <v>25</v>
      </c>
      <c r="FF68" s="9" t="s">
        <v>73</v>
      </c>
      <c r="FG68" s="7">
        <f t="shared" si="1328"/>
        <v>0</v>
      </c>
      <c r="FH68" s="287">
        <v>0</v>
      </c>
      <c r="FI68" s="9">
        <v>0</v>
      </c>
      <c r="FJ68" s="9">
        <v>744</v>
      </c>
      <c r="FK68" s="7">
        <f t="shared" si="499"/>
        <v>100</v>
      </c>
      <c r="FL68" s="9">
        <v>0</v>
      </c>
      <c r="FM68" s="7">
        <f t="shared" si="500"/>
        <v>0</v>
      </c>
      <c r="FN68" s="7">
        <v>0</v>
      </c>
      <c r="FO68" s="7">
        <f t="shared" si="1329"/>
        <v>0</v>
      </c>
      <c r="FP68" s="9">
        <v>0</v>
      </c>
      <c r="FQ68" s="7">
        <f t="shared" si="1330"/>
        <v>0</v>
      </c>
      <c r="FR68" s="7">
        <f t="shared" si="547"/>
        <v>0</v>
      </c>
      <c r="FS68" s="38">
        <f t="shared" si="548"/>
        <v>100</v>
      </c>
      <c r="FT68" s="298">
        <f t="shared" si="1331"/>
        <v>0</v>
      </c>
      <c r="FU68" s="7">
        <f t="shared" si="1332"/>
        <v>744</v>
      </c>
      <c r="FV68" s="9">
        <v>0</v>
      </c>
      <c r="FW68" s="9">
        <v>25</v>
      </c>
      <c r="FX68" s="257">
        <v>25</v>
      </c>
      <c r="FZ68" s="9" t="s">
        <v>73</v>
      </c>
      <c r="GA68" s="7">
        <f t="shared" si="1333"/>
        <v>0</v>
      </c>
      <c r="GB68" s="287">
        <v>0</v>
      </c>
      <c r="GC68" s="9">
        <v>0</v>
      </c>
      <c r="GD68" s="9">
        <v>720</v>
      </c>
      <c r="GE68" s="7">
        <f t="shared" si="1334"/>
        <v>1</v>
      </c>
      <c r="GF68" s="9">
        <v>0</v>
      </c>
      <c r="GG68" s="7">
        <f t="shared" si="1278"/>
        <v>0</v>
      </c>
      <c r="GH68" s="7">
        <v>0</v>
      </c>
      <c r="GI68" s="7">
        <f t="shared" si="1335"/>
        <v>0</v>
      </c>
      <c r="GJ68" s="9">
        <v>0</v>
      </c>
      <c r="GK68" s="7">
        <f t="shared" si="1336"/>
        <v>0</v>
      </c>
      <c r="GL68" s="7">
        <f t="shared" si="1279"/>
        <v>0</v>
      </c>
      <c r="GM68" s="38">
        <f t="shared" si="1337"/>
        <v>100</v>
      </c>
      <c r="GN68" s="298">
        <f t="shared" si="1338"/>
        <v>0</v>
      </c>
      <c r="GO68" s="7">
        <f t="shared" si="1339"/>
        <v>720</v>
      </c>
      <c r="GP68" s="9">
        <v>0</v>
      </c>
      <c r="GQ68" s="9">
        <v>25</v>
      </c>
      <c r="GR68" s="257">
        <v>25</v>
      </c>
      <c r="GT68" s="9" t="s">
        <v>73</v>
      </c>
      <c r="GU68" s="9">
        <f t="shared" si="1340"/>
        <v>0</v>
      </c>
      <c r="GV68" s="287">
        <v>0</v>
      </c>
      <c r="GW68" s="102">
        <v>0</v>
      </c>
      <c r="GX68" s="9">
        <v>744</v>
      </c>
      <c r="GY68" s="9">
        <f t="shared" si="660"/>
        <v>100</v>
      </c>
      <c r="GZ68" s="9">
        <v>0</v>
      </c>
      <c r="HA68" s="9">
        <f t="shared" si="661"/>
        <v>0</v>
      </c>
      <c r="HB68" s="9">
        <v>0</v>
      </c>
      <c r="HC68" s="7">
        <f t="shared" si="1341"/>
        <v>0</v>
      </c>
      <c r="HD68" s="9">
        <v>0</v>
      </c>
      <c r="HE68" s="7">
        <f t="shared" si="1342"/>
        <v>0</v>
      </c>
      <c r="HF68" s="7">
        <f t="shared" si="1343"/>
        <v>0</v>
      </c>
      <c r="HG68" s="9">
        <f t="shared" si="462"/>
        <v>100</v>
      </c>
      <c r="HH68" s="298">
        <f t="shared" si="1344"/>
        <v>0</v>
      </c>
      <c r="HI68" s="7">
        <f t="shared" si="1345"/>
        <v>744</v>
      </c>
      <c r="HJ68" s="9">
        <v>0</v>
      </c>
      <c r="HK68" s="9">
        <v>25</v>
      </c>
      <c r="HL68" s="257">
        <v>25</v>
      </c>
      <c r="HN68" s="9" t="s">
        <v>73</v>
      </c>
      <c r="HO68" s="97">
        <f t="shared" si="1346"/>
        <v>0</v>
      </c>
      <c r="HP68" s="315">
        <v>0</v>
      </c>
      <c r="HQ68" s="9">
        <v>0</v>
      </c>
      <c r="HR68" s="97">
        <v>720</v>
      </c>
      <c r="HS68" s="9">
        <f t="shared" si="1347"/>
        <v>100</v>
      </c>
      <c r="HT68" s="9">
        <v>0</v>
      </c>
      <c r="HU68" s="9">
        <f t="shared" si="1348"/>
        <v>0</v>
      </c>
      <c r="HV68" s="9">
        <v>0</v>
      </c>
      <c r="HW68" s="9">
        <f t="shared" si="1348"/>
        <v>0</v>
      </c>
      <c r="HX68" s="9">
        <v>0</v>
      </c>
      <c r="HY68" s="7">
        <f t="shared" si="1349"/>
        <v>0</v>
      </c>
      <c r="HZ68" s="7">
        <f t="shared" si="1350"/>
        <v>0</v>
      </c>
      <c r="IA68" s="38">
        <f t="shared" si="1351"/>
        <v>100</v>
      </c>
      <c r="IB68" s="298">
        <f t="shared" si="1352"/>
        <v>0</v>
      </c>
      <c r="IC68" s="7">
        <f t="shared" si="1353"/>
        <v>720</v>
      </c>
      <c r="ID68" s="173">
        <v>0</v>
      </c>
      <c r="IE68" s="9">
        <v>25</v>
      </c>
      <c r="IF68" s="257">
        <v>25</v>
      </c>
      <c r="IG68" s="29">
        <v>0</v>
      </c>
    </row>
    <row r="69" spans="1:241" ht="13.8" hidden="1" x14ac:dyDescent="0.25">
      <c r="B69" s="9" t="s">
        <v>74</v>
      </c>
      <c r="C69" s="9">
        <f t="shared" si="1280"/>
        <v>744</v>
      </c>
      <c r="D69" s="287">
        <v>579</v>
      </c>
      <c r="E69" s="9">
        <v>165</v>
      </c>
      <c r="F69" s="9">
        <v>0</v>
      </c>
      <c r="G69" s="256">
        <f t="shared" si="1281"/>
        <v>0</v>
      </c>
      <c r="H69" s="9">
        <v>0</v>
      </c>
      <c r="I69" s="256">
        <f t="shared" si="1282"/>
        <v>0</v>
      </c>
      <c r="J69" s="9">
        <v>0</v>
      </c>
      <c r="K69" s="256">
        <f t="shared" si="1283"/>
        <v>0</v>
      </c>
      <c r="L69" s="9">
        <v>0</v>
      </c>
      <c r="M69" s="256">
        <f t="shared" si="1354"/>
        <v>1</v>
      </c>
      <c r="N69" s="256">
        <f t="shared" si="1355"/>
        <v>1</v>
      </c>
      <c r="O69" s="258">
        <f t="shared" si="1260"/>
        <v>0</v>
      </c>
      <c r="P69" s="293">
        <f t="shared" si="1286"/>
        <v>0.78538118279569891</v>
      </c>
      <c r="Q69" s="7">
        <f t="shared" si="1287"/>
        <v>744</v>
      </c>
      <c r="R69" s="166">
        <v>14608.09</v>
      </c>
      <c r="S69" s="9">
        <v>25</v>
      </c>
      <c r="T69" s="257">
        <v>25</v>
      </c>
      <c r="V69" s="9" t="s">
        <v>74</v>
      </c>
      <c r="W69" s="9">
        <f t="shared" si="1288"/>
        <v>744</v>
      </c>
      <c r="X69" s="287">
        <v>571</v>
      </c>
      <c r="Y69" s="9">
        <v>173</v>
      </c>
      <c r="Z69" s="9">
        <v>0</v>
      </c>
      <c r="AA69" s="256">
        <f t="shared" si="1289"/>
        <v>0</v>
      </c>
      <c r="AB69" s="9">
        <v>0</v>
      </c>
      <c r="AC69" s="256">
        <f t="shared" si="1290"/>
        <v>0</v>
      </c>
      <c r="AD69" s="9">
        <v>0</v>
      </c>
      <c r="AE69" s="256">
        <f t="shared" si="1291"/>
        <v>0</v>
      </c>
      <c r="AF69" s="9">
        <v>0</v>
      </c>
      <c r="AG69" s="256">
        <f t="shared" si="1292"/>
        <v>1</v>
      </c>
      <c r="AH69" s="256">
        <f t="shared" si="1293"/>
        <v>1</v>
      </c>
      <c r="AI69" s="256">
        <f t="shared" si="1294"/>
        <v>0</v>
      </c>
      <c r="AJ69" s="290">
        <f t="shared" si="1261"/>
        <v>0.77112268817204299</v>
      </c>
      <c r="AK69" s="7">
        <f t="shared" si="1295"/>
        <v>744</v>
      </c>
      <c r="AL69" s="166">
        <v>14342.882</v>
      </c>
      <c r="AM69" s="9">
        <v>25</v>
      </c>
      <c r="AN69" s="257">
        <v>25</v>
      </c>
      <c r="AP69" s="9" t="s">
        <v>74</v>
      </c>
      <c r="AQ69" s="9">
        <f t="shared" si="1296"/>
        <v>720</v>
      </c>
      <c r="AR69" s="287">
        <v>643</v>
      </c>
      <c r="AS69" s="37">
        <f t="shared" si="1297"/>
        <v>77</v>
      </c>
      <c r="AT69" s="9">
        <v>0</v>
      </c>
      <c r="AU69" s="256">
        <f t="shared" si="1262"/>
        <v>0</v>
      </c>
      <c r="AV69" s="9">
        <v>0</v>
      </c>
      <c r="AW69" s="256">
        <f t="shared" si="1263"/>
        <v>0</v>
      </c>
      <c r="AX69" s="9">
        <v>0</v>
      </c>
      <c r="AY69" s="256">
        <f t="shared" si="1264"/>
        <v>0</v>
      </c>
      <c r="AZ69" s="9">
        <v>0</v>
      </c>
      <c r="BA69" s="256">
        <f t="shared" si="1298"/>
        <v>1</v>
      </c>
      <c r="BB69" s="256">
        <f t="shared" si="1299"/>
        <v>1</v>
      </c>
      <c r="BC69" s="258">
        <f t="shared" si="1300"/>
        <v>0</v>
      </c>
      <c r="BD69" s="290">
        <f t="shared" si="1265"/>
        <v>0.90567355555555551</v>
      </c>
      <c r="BE69" s="7">
        <f t="shared" si="1301"/>
        <v>720</v>
      </c>
      <c r="BF69" s="172">
        <v>16302.124</v>
      </c>
      <c r="BG69" s="9">
        <v>25</v>
      </c>
      <c r="BH69" s="257">
        <v>25</v>
      </c>
      <c r="BJ69" s="9" t="s">
        <v>74</v>
      </c>
      <c r="BK69" s="7">
        <f t="shared" si="1302"/>
        <v>744</v>
      </c>
      <c r="BL69" s="287">
        <v>489</v>
      </c>
      <c r="BM69" s="37">
        <f t="shared" si="1303"/>
        <v>255</v>
      </c>
      <c r="BN69" s="9">
        <v>0</v>
      </c>
      <c r="BO69" s="274">
        <f t="shared" si="1266"/>
        <v>0</v>
      </c>
      <c r="BP69" s="9">
        <v>0</v>
      </c>
      <c r="BQ69" s="274">
        <f t="shared" si="1267"/>
        <v>0</v>
      </c>
      <c r="BR69" s="7">
        <v>0</v>
      </c>
      <c r="BS69" s="274">
        <f t="shared" si="1268"/>
        <v>0</v>
      </c>
      <c r="BT69" s="9">
        <v>0</v>
      </c>
      <c r="BU69" s="256">
        <f t="shared" si="1269"/>
        <v>1</v>
      </c>
      <c r="BV69" s="256">
        <f t="shared" si="1270"/>
        <v>1</v>
      </c>
      <c r="BW69" s="258">
        <f t="shared" si="1271"/>
        <v>0</v>
      </c>
      <c r="BX69" s="290">
        <f t="shared" si="1272"/>
        <v>0.66570870967741935</v>
      </c>
      <c r="BY69" s="7">
        <f t="shared" si="1304"/>
        <v>744</v>
      </c>
      <c r="BZ69" s="82">
        <v>12382.182000000001</v>
      </c>
      <c r="CA69" s="9">
        <v>25</v>
      </c>
      <c r="CB69" s="257">
        <v>25</v>
      </c>
      <c r="CD69" s="9" t="s">
        <v>74</v>
      </c>
      <c r="CE69" s="7">
        <f t="shared" si="1305"/>
        <v>662.05</v>
      </c>
      <c r="CF69" s="298">
        <v>492.14</v>
      </c>
      <c r="CG69" s="7">
        <v>169.90999999999997</v>
      </c>
      <c r="CH69" s="9">
        <v>57.95</v>
      </c>
      <c r="CI69" s="274">
        <f t="shared" si="1273"/>
        <v>8.0486111111111119E-2</v>
      </c>
      <c r="CJ69" s="9">
        <v>0</v>
      </c>
      <c r="CK69" s="274">
        <f t="shared" si="1274"/>
        <v>0</v>
      </c>
      <c r="CL69" s="7">
        <v>0</v>
      </c>
      <c r="CM69" s="274">
        <f t="shared" si="1275"/>
        <v>0</v>
      </c>
      <c r="CN69" s="9">
        <v>0</v>
      </c>
      <c r="CO69" s="274">
        <f t="shared" si="1356"/>
        <v>0.91951388888888885</v>
      </c>
      <c r="CP69" s="274">
        <f t="shared" si="1357"/>
        <v>0.91951388888888885</v>
      </c>
      <c r="CQ69" s="275">
        <f t="shared" si="1358"/>
        <v>0.10534639786216801</v>
      </c>
      <c r="CR69" s="290">
        <f t="shared" si="1276"/>
        <v>0.70124333333333333</v>
      </c>
      <c r="CS69" s="7">
        <f t="shared" si="1309"/>
        <v>720</v>
      </c>
      <c r="CT69" s="82">
        <v>12622.38</v>
      </c>
      <c r="CU69" s="9">
        <v>25</v>
      </c>
      <c r="CV69" s="257">
        <v>25</v>
      </c>
      <c r="CX69" s="9" t="s">
        <v>74</v>
      </c>
      <c r="CY69" s="7">
        <f t="shared" si="1310"/>
        <v>659.73</v>
      </c>
      <c r="CZ69" s="287">
        <v>542.52</v>
      </c>
      <c r="DA69" s="9">
        <v>117.21000000000004</v>
      </c>
      <c r="DB69" s="9">
        <v>21.49</v>
      </c>
      <c r="DC69" s="274">
        <f t="shared" si="1359"/>
        <v>2.8884408602150535E-2</v>
      </c>
      <c r="DD69" s="9">
        <v>0</v>
      </c>
      <c r="DE69" s="274">
        <f t="shared" si="1360"/>
        <v>0</v>
      </c>
      <c r="DF69" s="170">
        <v>62.78</v>
      </c>
      <c r="DG69" s="274">
        <f t="shared" si="1361"/>
        <v>8.4381720430107526E-2</v>
      </c>
      <c r="DH69" s="9">
        <v>0</v>
      </c>
      <c r="DI69" s="274">
        <f t="shared" si="1362"/>
        <v>0.88673387096774192</v>
      </c>
      <c r="DJ69" s="274">
        <f t="shared" si="1363"/>
        <v>0.88673387096774192</v>
      </c>
      <c r="DK69" s="275">
        <f t="shared" si="1364"/>
        <v>3.8102161309196643E-2</v>
      </c>
      <c r="DL69" s="290">
        <f t="shared" si="1277"/>
        <v>0.7598177419354839</v>
      </c>
      <c r="DM69" s="7">
        <f t="shared" si="1317"/>
        <v>744</v>
      </c>
      <c r="DN69" s="82">
        <v>14132.61</v>
      </c>
      <c r="DO69" s="9">
        <v>25</v>
      </c>
      <c r="DP69" s="257">
        <v>25</v>
      </c>
      <c r="DR69" s="9" t="s">
        <v>74</v>
      </c>
      <c r="DS69" s="7">
        <f t="shared" si="1318"/>
        <v>670.90000000000009</v>
      </c>
      <c r="DT69" s="287">
        <v>432.32</v>
      </c>
      <c r="DU69" s="9">
        <v>238.58</v>
      </c>
      <c r="DV69" s="9">
        <v>44.81</v>
      </c>
      <c r="DW69" s="7">
        <f t="shared" si="478"/>
        <v>6.0228494623655919</v>
      </c>
      <c r="DX69" s="9">
        <v>28.29</v>
      </c>
      <c r="DY69" s="7">
        <f t="shared" si="479"/>
        <v>3.80241935483871</v>
      </c>
      <c r="DZ69" s="7">
        <v>0</v>
      </c>
      <c r="EA69" s="7">
        <f>(DZ69/$DR$4)*100</f>
        <v>0</v>
      </c>
      <c r="EB69" s="9">
        <v>0</v>
      </c>
      <c r="EC69" s="7">
        <f t="shared" si="1320"/>
        <v>90.174731182795711</v>
      </c>
      <c r="ED69" s="7">
        <f t="shared" si="541"/>
        <v>90.174731182795711</v>
      </c>
      <c r="EE69" s="38">
        <f t="shared" si="542"/>
        <v>9.3915704315385753</v>
      </c>
      <c r="EF69" s="298">
        <f t="shared" si="1321"/>
        <v>64.978919354838709</v>
      </c>
      <c r="EG69" s="7">
        <f t="shared" si="1322"/>
        <v>744</v>
      </c>
      <c r="EH69" s="166">
        <v>12086.079</v>
      </c>
      <c r="EI69" s="9">
        <v>25</v>
      </c>
      <c r="EJ69" s="257">
        <v>25</v>
      </c>
      <c r="EL69" s="9" t="s">
        <v>74</v>
      </c>
      <c r="EM69" s="7">
        <f t="shared" si="1323"/>
        <v>669.38</v>
      </c>
      <c r="EN69" s="287">
        <v>389.37</v>
      </c>
      <c r="EO69" s="9">
        <v>280.01</v>
      </c>
      <c r="EP69" s="9">
        <v>2.62</v>
      </c>
      <c r="EQ69" s="7">
        <f t="shared" si="482"/>
        <v>0.38988095238095238</v>
      </c>
      <c r="ER69" s="9">
        <v>0</v>
      </c>
      <c r="ES69" s="7">
        <f t="shared" si="483"/>
        <v>0</v>
      </c>
      <c r="ET69" s="7">
        <v>0</v>
      </c>
      <c r="EU69" s="7">
        <f>(ET69/$EL$4)*100</f>
        <v>0</v>
      </c>
      <c r="EV69" s="9">
        <v>0</v>
      </c>
      <c r="EW69" s="7">
        <f t="shared" si="1325"/>
        <v>89.97043010752688</v>
      </c>
      <c r="EX69" s="7">
        <f t="shared" si="543"/>
        <v>99.610119047619051</v>
      </c>
      <c r="EY69" s="38">
        <f t="shared" si="544"/>
        <v>0.6683843975611623</v>
      </c>
      <c r="EZ69" s="298">
        <f t="shared" si="1326"/>
        <v>60.326815476190475</v>
      </c>
      <c r="FA69" s="7">
        <f t="shared" si="1327"/>
        <v>672</v>
      </c>
      <c r="FB69" s="82">
        <v>10134.905000000001</v>
      </c>
      <c r="FC69" s="9">
        <v>25</v>
      </c>
      <c r="FD69" s="257">
        <v>25</v>
      </c>
      <c r="FF69" s="9" t="s">
        <v>74</v>
      </c>
      <c r="FG69" s="7">
        <f t="shared" si="1328"/>
        <v>696.06</v>
      </c>
      <c r="FH69" s="287">
        <v>550.78</v>
      </c>
      <c r="FI69" s="9">
        <v>145.28</v>
      </c>
      <c r="FJ69" s="9">
        <v>47.94</v>
      </c>
      <c r="FK69" s="7">
        <f t="shared" si="499"/>
        <v>6.443548387096774</v>
      </c>
      <c r="FL69" s="9">
        <v>0</v>
      </c>
      <c r="FM69" s="7">
        <f t="shared" si="500"/>
        <v>0</v>
      </c>
      <c r="FN69" s="7">
        <v>0</v>
      </c>
      <c r="FO69" s="7">
        <f t="shared" si="1329"/>
        <v>0</v>
      </c>
      <c r="FP69" s="9">
        <v>0</v>
      </c>
      <c r="FQ69" s="7">
        <f t="shared" si="1330"/>
        <v>93.556451612903217</v>
      </c>
      <c r="FR69" s="7">
        <f t="shared" si="547"/>
        <v>93.556451612903217</v>
      </c>
      <c r="FS69" s="38">
        <f t="shared" si="548"/>
        <v>8.0070817744521641</v>
      </c>
      <c r="FT69" s="298">
        <f t="shared" si="1331"/>
        <v>71.657177419354838</v>
      </c>
      <c r="FU69" s="7">
        <f t="shared" si="1332"/>
        <v>744</v>
      </c>
      <c r="FV69" s="82">
        <v>13328.235000000001</v>
      </c>
      <c r="FW69" s="9">
        <v>25</v>
      </c>
      <c r="FX69" s="257">
        <v>25</v>
      </c>
      <c r="FZ69" s="9" t="s">
        <v>74</v>
      </c>
      <c r="GA69" s="7">
        <f t="shared" si="1333"/>
        <v>605.70000000000005</v>
      </c>
      <c r="GB69" s="287">
        <v>513.89</v>
      </c>
      <c r="GC69" s="9">
        <v>91.81</v>
      </c>
      <c r="GD69" s="9">
        <v>114.3</v>
      </c>
      <c r="GE69" s="7">
        <f t="shared" si="1334"/>
        <v>0.15875</v>
      </c>
      <c r="GF69" s="9">
        <v>0</v>
      </c>
      <c r="GG69" s="7">
        <f t="shared" si="1278"/>
        <v>0</v>
      </c>
      <c r="GH69" s="7">
        <v>0</v>
      </c>
      <c r="GI69" s="7">
        <f t="shared" si="1335"/>
        <v>0</v>
      </c>
      <c r="GJ69" s="9">
        <v>0</v>
      </c>
      <c r="GK69" s="7">
        <f t="shared" si="1336"/>
        <v>81.411290322580655</v>
      </c>
      <c r="GL69" s="7">
        <f t="shared" si="1279"/>
        <v>84.125</v>
      </c>
      <c r="GM69" s="38">
        <f t="shared" si="1337"/>
        <v>18.195132046037028</v>
      </c>
      <c r="GN69" s="298">
        <f t="shared" si="1338"/>
        <v>66.316888888888897</v>
      </c>
      <c r="GO69" s="7">
        <f t="shared" si="1339"/>
        <v>720</v>
      </c>
      <c r="GP69" s="166">
        <v>11937.04</v>
      </c>
      <c r="GQ69" s="9">
        <v>25</v>
      </c>
      <c r="GR69" s="257">
        <v>25</v>
      </c>
      <c r="GT69" s="9" t="s">
        <v>74</v>
      </c>
      <c r="GU69" s="9">
        <f t="shared" si="1340"/>
        <v>744</v>
      </c>
      <c r="GV69" s="287">
        <v>579.46</v>
      </c>
      <c r="GW69" s="102">
        <v>164.54000000000099</v>
      </c>
      <c r="GX69" s="9">
        <v>0</v>
      </c>
      <c r="GY69" s="9">
        <f t="shared" si="660"/>
        <v>0</v>
      </c>
      <c r="GZ69" s="9">
        <v>0</v>
      </c>
      <c r="HA69" s="9">
        <f t="shared" si="661"/>
        <v>0</v>
      </c>
      <c r="HB69" s="9">
        <v>0</v>
      </c>
      <c r="HC69" s="7">
        <f t="shared" si="1341"/>
        <v>0</v>
      </c>
      <c r="HD69" s="9">
        <v>0</v>
      </c>
      <c r="HE69" s="7">
        <f t="shared" si="1342"/>
        <v>100</v>
      </c>
      <c r="HF69" s="7">
        <f t="shared" si="1343"/>
        <v>100</v>
      </c>
      <c r="HG69" s="9">
        <f t="shared" si="462"/>
        <v>0</v>
      </c>
      <c r="HH69" s="298">
        <f t="shared" si="1344"/>
        <v>77.799139784946234</v>
      </c>
      <c r="HI69" s="7">
        <f t="shared" si="1345"/>
        <v>744.00000000000102</v>
      </c>
      <c r="HJ69" s="166">
        <v>14470.64</v>
      </c>
      <c r="HK69" s="9">
        <v>25</v>
      </c>
      <c r="HL69" s="257">
        <v>25</v>
      </c>
      <c r="HN69" s="9" t="s">
        <v>74</v>
      </c>
      <c r="HO69" s="97">
        <f t="shared" si="1346"/>
        <v>720</v>
      </c>
      <c r="HP69" s="315">
        <v>566.45000000000005</v>
      </c>
      <c r="HQ69" s="9">
        <v>153.54999999999995</v>
      </c>
      <c r="HR69" s="97">
        <v>0</v>
      </c>
      <c r="HS69" s="9">
        <f t="shared" si="1347"/>
        <v>0</v>
      </c>
      <c r="HT69" s="9">
        <v>0</v>
      </c>
      <c r="HU69" s="9">
        <f t="shared" si="1348"/>
        <v>0</v>
      </c>
      <c r="HV69" s="9">
        <v>0</v>
      </c>
      <c r="HW69" s="9">
        <f t="shared" si="1348"/>
        <v>0</v>
      </c>
      <c r="HX69" s="9">
        <v>0</v>
      </c>
      <c r="HY69" s="7">
        <f t="shared" si="1349"/>
        <v>100</v>
      </c>
      <c r="HZ69" s="7">
        <f t="shared" si="1350"/>
        <v>100</v>
      </c>
      <c r="IA69" s="38">
        <f t="shared" si="1351"/>
        <v>0</v>
      </c>
      <c r="IB69" s="298">
        <f t="shared" si="1352"/>
        <v>78.5173611111111</v>
      </c>
      <c r="IC69" s="7">
        <f t="shared" si="1353"/>
        <v>720</v>
      </c>
      <c r="ID69" s="171">
        <v>14133.125</v>
      </c>
      <c r="IE69" s="9">
        <v>25</v>
      </c>
      <c r="IF69" s="257">
        <v>25</v>
      </c>
      <c r="IG69" s="29">
        <v>25</v>
      </c>
    </row>
    <row r="70" spans="1:241" ht="13.8" hidden="1" x14ac:dyDescent="0.25">
      <c r="B70" s="9" t="s">
        <v>75</v>
      </c>
      <c r="C70" s="9">
        <f t="shared" si="1280"/>
        <v>744</v>
      </c>
      <c r="D70" s="287">
        <v>521</v>
      </c>
      <c r="E70" s="9">
        <v>223</v>
      </c>
      <c r="F70" s="9">
        <v>0</v>
      </c>
      <c r="G70" s="256">
        <f t="shared" si="1281"/>
        <v>0</v>
      </c>
      <c r="H70" s="9">
        <v>0</v>
      </c>
      <c r="I70" s="256">
        <f t="shared" si="1282"/>
        <v>0</v>
      </c>
      <c r="J70" s="9">
        <v>0</v>
      </c>
      <c r="K70" s="256">
        <f t="shared" si="1283"/>
        <v>0</v>
      </c>
      <c r="L70" s="9">
        <v>0</v>
      </c>
      <c r="M70" s="256">
        <f t="shared" si="1354"/>
        <v>1</v>
      </c>
      <c r="N70" s="256">
        <f t="shared" si="1355"/>
        <v>1</v>
      </c>
      <c r="O70" s="258">
        <f t="shared" si="1260"/>
        <v>0</v>
      </c>
      <c r="P70" s="293">
        <f t="shared" si="1286"/>
        <v>0.711039623655914</v>
      </c>
      <c r="Q70" s="7">
        <f t="shared" si="1287"/>
        <v>744</v>
      </c>
      <c r="R70" s="166">
        <v>13225.337</v>
      </c>
      <c r="S70" s="9">
        <v>25</v>
      </c>
      <c r="T70" s="257">
        <v>25</v>
      </c>
      <c r="V70" s="9" t="s">
        <v>75</v>
      </c>
      <c r="W70" s="9">
        <f t="shared" si="1288"/>
        <v>744</v>
      </c>
      <c r="X70" s="287">
        <v>593</v>
      </c>
      <c r="Y70" s="9">
        <v>151</v>
      </c>
      <c r="Z70" s="9">
        <v>0</v>
      </c>
      <c r="AA70" s="256">
        <f t="shared" si="1289"/>
        <v>0</v>
      </c>
      <c r="AB70" s="9">
        <v>0</v>
      </c>
      <c r="AC70" s="256">
        <f t="shared" si="1290"/>
        <v>0</v>
      </c>
      <c r="AD70" s="9">
        <v>0</v>
      </c>
      <c r="AE70" s="256">
        <f t="shared" si="1291"/>
        <v>0</v>
      </c>
      <c r="AF70" s="9">
        <v>0</v>
      </c>
      <c r="AG70" s="256">
        <f t="shared" si="1292"/>
        <v>1</v>
      </c>
      <c r="AH70" s="256">
        <f t="shared" si="1293"/>
        <v>1</v>
      </c>
      <c r="AI70" s="256">
        <f t="shared" si="1294"/>
        <v>0</v>
      </c>
      <c r="AJ70" s="290">
        <f t="shared" si="1261"/>
        <v>0.80753822580645163</v>
      </c>
      <c r="AK70" s="7">
        <f t="shared" si="1295"/>
        <v>744</v>
      </c>
      <c r="AL70" s="166">
        <v>15020.210999999999</v>
      </c>
      <c r="AM70" s="9">
        <v>25</v>
      </c>
      <c r="AN70" s="257">
        <v>25</v>
      </c>
      <c r="AP70" s="9" t="s">
        <v>75</v>
      </c>
      <c r="AQ70" s="9">
        <f t="shared" si="1296"/>
        <v>720</v>
      </c>
      <c r="AR70" s="287">
        <v>632</v>
      </c>
      <c r="AS70" s="37">
        <f t="shared" si="1297"/>
        <v>88</v>
      </c>
      <c r="AT70" s="9">
        <v>0</v>
      </c>
      <c r="AU70" s="256">
        <f t="shared" si="1262"/>
        <v>0</v>
      </c>
      <c r="AV70" s="9">
        <v>0</v>
      </c>
      <c r="AW70" s="256">
        <f t="shared" si="1263"/>
        <v>0</v>
      </c>
      <c r="AX70" s="9">
        <v>0</v>
      </c>
      <c r="AY70" s="256">
        <f t="shared" si="1264"/>
        <v>0</v>
      </c>
      <c r="AZ70" s="9">
        <v>0</v>
      </c>
      <c r="BA70" s="256">
        <f t="shared" si="1298"/>
        <v>1</v>
      </c>
      <c r="BB70" s="256">
        <f t="shared" si="1299"/>
        <v>1</v>
      </c>
      <c r="BC70" s="258">
        <f t="shared" si="1300"/>
        <v>0</v>
      </c>
      <c r="BD70" s="290">
        <f t="shared" si="1265"/>
        <v>0.87364961111111106</v>
      </c>
      <c r="BE70" s="7">
        <f t="shared" si="1301"/>
        <v>720</v>
      </c>
      <c r="BF70" s="172">
        <v>15725.692999999999</v>
      </c>
      <c r="BG70" s="9">
        <v>25</v>
      </c>
      <c r="BH70" s="257">
        <v>25</v>
      </c>
      <c r="BJ70" s="9" t="s">
        <v>75</v>
      </c>
      <c r="BK70" s="7">
        <f t="shared" si="1302"/>
        <v>744</v>
      </c>
      <c r="BL70" s="287">
        <v>603</v>
      </c>
      <c r="BM70" s="37">
        <f t="shared" si="1303"/>
        <v>141</v>
      </c>
      <c r="BN70" s="9">
        <v>0</v>
      </c>
      <c r="BO70" s="274">
        <f t="shared" si="1266"/>
        <v>0</v>
      </c>
      <c r="BP70" s="9">
        <v>0</v>
      </c>
      <c r="BQ70" s="274">
        <f t="shared" si="1267"/>
        <v>0</v>
      </c>
      <c r="BR70" s="7">
        <v>0</v>
      </c>
      <c r="BS70" s="274">
        <f t="shared" si="1268"/>
        <v>0</v>
      </c>
      <c r="BT70" s="9">
        <v>0</v>
      </c>
      <c r="BU70" s="256">
        <f t="shared" si="1269"/>
        <v>1</v>
      </c>
      <c r="BV70" s="256">
        <f t="shared" si="1270"/>
        <v>1</v>
      </c>
      <c r="BW70" s="258">
        <f t="shared" si="1271"/>
        <v>0</v>
      </c>
      <c r="BX70" s="290">
        <f t="shared" si="1272"/>
        <v>0.80940231182795697</v>
      </c>
      <c r="BY70" s="7">
        <f t="shared" si="1304"/>
        <v>744</v>
      </c>
      <c r="BZ70" s="82">
        <v>15054.883</v>
      </c>
      <c r="CA70" s="9">
        <v>25</v>
      </c>
      <c r="CB70" s="257">
        <v>25</v>
      </c>
      <c r="CD70" s="9" t="s">
        <v>75</v>
      </c>
      <c r="CE70" s="7">
        <f t="shared" si="1305"/>
        <v>506.64</v>
      </c>
      <c r="CF70" s="298">
        <v>428.48</v>
      </c>
      <c r="CG70" s="7">
        <v>78.159999999999968</v>
      </c>
      <c r="CH70" s="9">
        <v>213.36</v>
      </c>
      <c r="CI70" s="274">
        <f t="shared" si="1273"/>
        <v>0.29633333333333334</v>
      </c>
      <c r="CJ70" s="9">
        <v>0</v>
      </c>
      <c r="CK70" s="274">
        <f t="shared" si="1274"/>
        <v>0</v>
      </c>
      <c r="CL70" s="7">
        <v>0</v>
      </c>
      <c r="CM70" s="274">
        <f t="shared" si="1275"/>
        <v>0</v>
      </c>
      <c r="CN70" s="9">
        <v>0</v>
      </c>
      <c r="CO70" s="274">
        <f t="shared" si="1356"/>
        <v>0.70366666666666666</v>
      </c>
      <c r="CP70" s="274">
        <f t="shared" si="1357"/>
        <v>0.70366666666666666</v>
      </c>
      <c r="CQ70" s="275">
        <f t="shared" si="1358"/>
        <v>0.33241929452823132</v>
      </c>
      <c r="CR70" s="290">
        <f t="shared" si="1276"/>
        <v>0.62015500000000001</v>
      </c>
      <c r="CS70" s="7">
        <f t="shared" si="1309"/>
        <v>720</v>
      </c>
      <c r="CT70" s="82">
        <v>11162.79</v>
      </c>
      <c r="CU70" s="9">
        <v>25</v>
      </c>
      <c r="CV70" s="257">
        <v>25</v>
      </c>
      <c r="CX70" s="9" t="s">
        <v>75</v>
      </c>
      <c r="CY70" s="7">
        <f t="shared" si="1310"/>
        <v>677.17</v>
      </c>
      <c r="CZ70" s="287">
        <v>533.91</v>
      </c>
      <c r="DA70" s="9">
        <v>143.26</v>
      </c>
      <c r="DB70" s="9">
        <v>0</v>
      </c>
      <c r="DC70" s="274">
        <f t="shared" si="1359"/>
        <v>0</v>
      </c>
      <c r="DD70" s="9">
        <v>0</v>
      </c>
      <c r="DE70" s="274">
        <f t="shared" si="1360"/>
        <v>0</v>
      </c>
      <c r="DF70" s="170">
        <v>66.83</v>
      </c>
      <c r="DG70" s="274">
        <f t="shared" si="1361"/>
        <v>8.9825268817204304E-2</v>
      </c>
      <c r="DH70" s="9">
        <v>0</v>
      </c>
      <c r="DI70" s="274">
        <f t="shared" si="1362"/>
        <v>0.91017473118279568</v>
      </c>
      <c r="DJ70" s="274">
        <f t="shared" si="1363"/>
        <v>0.91017473118279568</v>
      </c>
      <c r="DK70" s="275">
        <f t="shared" si="1364"/>
        <v>0</v>
      </c>
      <c r="DL70" s="290">
        <f t="shared" si="1277"/>
        <v>0.71924591397849458</v>
      </c>
      <c r="DM70" s="7">
        <f t="shared" si="1317"/>
        <v>744</v>
      </c>
      <c r="DN70" s="82">
        <v>13377.974</v>
      </c>
      <c r="DO70" s="9">
        <v>25</v>
      </c>
      <c r="DP70" s="257">
        <v>25</v>
      </c>
      <c r="DR70" s="9" t="s">
        <v>75</v>
      </c>
      <c r="DS70" s="7">
        <f t="shared" si="1318"/>
        <v>693.3</v>
      </c>
      <c r="DT70" s="287">
        <v>440.26</v>
      </c>
      <c r="DU70" s="9">
        <v>253.04</v>
      </c>
      <c r="DV70" s="9">
        <v>23.7</v>
      </c>
      <c r="DW70" s="7">
        <f t="shared" si="478"/>
        <v>3.1854838709677415</v>
      </c>
      <c r="DX70" s="9">
        <v>27</v>
      </c>
      <c r="DY70" s="7">
        <f t="shared" si="479"/>
        <v>3.6290322580645165</v>
      </c>
      <c r="DZ70" s="7">
        <v>0</v>
      </c>
      <c r="EA70" s="7">
        <f t="shared" ref="EA70:EA78" si="1365">(DZ70/$DR$4)*100</f>
        <v>0</v>
      </c>
      <c r="EB70" s="9">
        <v>0</v>
      </c>
      <c r="EC70" s="7">
        <f t="shared" si="1320"/>
        <v>93.18548387096773</v>
      </c>
      <c r="ED70" s="7">
        <f t="shared" si="541"/>
        <v>93.18548387096773</v>
      </c>
      <c r="EE70" s="38">
        <f t="shared" si="542"/>
        <v>5.1081989826709204</v>
      </c>
      <c r="EF70" s="298">
        <f t="shared" si="1321"/>
        <v>66.669870967741929</v>
      </c>
      <c r="EG70" s="7">
        <f t="shared" si="1322"/>
        <v>744</v>
      </c>
      <c r="EH70" s="166">
        <v>12400.596</v>
      </c>
      <c r="EI70" s="9">
        <v>25</v>
      </c>
      <c r="EJ70" s="257">
        <v>25</v>
      </c>
      <c r="EL70" s="9" t="s">
        <v>75</v>
      </c>
      <c r="EM70" s="7">
        <f>$EL$4-EP70-ER70-ET70</f>
        <v>672</v>
      </c>
      <c r="EN70" s="287">
        <v>242.1</v>
      </c>
      <c r="EO70" s="9">
        <v>429.9</v>
      </c>
      <c r="EP70" s="9">
        <v>0</v>
      </c>
      <c r="EQ70" s="7">
        <f t="shared" si="482"/>
        <v>0</v>
      </c>
      <c r="ER70" s="9">
        <v>0</v>
      </c>
      <c r="ES70" s="7">
        <f t="shared" si="483"/>
        <v>0</v>
      </c>
      <c r="ET70" s="7">
        <v>0</v>
      </c>
      <c r="EU70" s="7">
        <f t="shared" ref="EU70:EU78" si="1366">(ET70/$EL$4)*100</f>
        <v>0</v>
      </c>
      <c r="EV70" s="9">
        <v>0</v>
      </c>
      <c r="EW70" s="7">
        <f t="shared" si="1325"/>
        <v>90.322580645161281</v>
      </c>
      <c r="EX70" s="7">
        <f t="shared" si="543"/>
        <v>100</v>
      </c>
      <c r="EY70" s="38">
        <f t="shared" si="544"/>
        <v>0</v>
      </c>
      <c r="EZ70" s="298">
        <f t="shared" si="1326"/>
        <v>35.409892857142857</v>
      </c>
      <c r="FA70" s="7">
        <f t="shared" si="1327"/>
        <v>672</v>
      </c>
      <c r="FB70" s="82">
        <v>5948.8620000000001</v>
      </c>
      <c r="FC70" s="9">
        <v>25</v>
      </c>
      <c r="FD70" s="257">
        <v>25</v>
      </c>
      <c r="FF70" s="9" t="s">
        <v>75</v>
      </c>
      <c r="FG70" s="7">
        <f t="shared" si="1328"/>
        <v>735.45</v>
      </c>
      <c r="FH70" s="287">
        <v>547.04</v>
      </c>
      <c r="FI70" s="9">
        <v>188.41</v>
      </c>
      <c r="FJ70" s="9">
        <v>8.5500000000000007</v>
      </c>
      <c r="FK70" s="7">
        <f t="shared" si="499"/>
        <v>1.149193548387097</v>
      </c>
      <c r="FL70" s="9">
        <v>0</v>
      </c>
      <c r="FM70" s="7">
        <f t="shared" si="500"/>
        <v>0</v>
      </c>
      <c r="FN70" s="7">
        <v>0</v>
      </c>
      <c r="FO70" s="7">
        <f t="shared" si="1329"/>
        <v>0</v>
      </c>
      <c r="FP70" s="9">
        <v>0</v>
      </c>
      <c r="FQ70" s="7">
        <f t="shared" si="1330"/>
        <v>98.850806451612911</v>
      </c>
      <c r="FR70" s="7">
        <f t="shared" si="547"/>
        <v>98.850806451612911</v>
      </c>
      <c r="FS70" s="38">
        <f t="shared" si="548"/>
        <v>1.5389045879155496</v>
      </c>
      <c r="FT70" s="298">
        <f t="shared" si="1331"/>
        <v>73.438413978494623</v>
      </c>
      <c r="FU70" s="7">
        <f t="shared" si="1332"/>
        <v>743.99999999999989</v>
      </c>
      <c r="FV70" s="82">
        <v>13659.545</v>
      </c>
      <c r="FW70" s="9">
        <v>25</v>
      </c>
      <c r="FX70" s="257">
        <v>25</v>
      </c>
      <c r="FZ70" s="9" t="s">
        <v>75</v>
      </c>
      <c r="GA70" s="7">
        <f>$FZ$4-GD70-GF70-GH70</f>
        <v>720</v>
      </c>
      <c r="GB70" s="287">
        <v>589.34</v>
      </c>
      <c r="GC70" s="9">
        <v>130.66</v>
      </c>
      <c r="GD70" s="9">
        <v>0</v>
      </c>
      <c r="GE70" s="7">
        <f t="shared" si="1334"/>
        <v>0</v>
      </c>
      <c r="GF70" s="9">
        <v>0</v>
      </c>
      <c r="GG70" s="7">
        <f>(GF70/$FZ$4)*100</f>
        <v>0</v>
      </c>
      <c r="GH70" s="7">
        <v>0</v>
      </c>
      <c r="GI70" s="7">
        <f t="shared" si="1335"/>
        <v>0</v>
      </c>
      <c r="GJ70" s="9">
        <v>0</v>
      </c>
      <c r="GK70" s="7">
        <f t="shared" si="1336"/>
        <v>96.774193548387103</v>
      </c>
      <c r="GL70" s="7">
        <f>((GA70-GJ70)/$FZ$4)*100</f>
        <v>100</v>
      </c>
      <c r="GM70" s="38">
        <f>IF((AND(GB70=0,GD70=0)),0,(GD70+GJ70)/(GB70+GD70)*100)</f>
        <v>0</v>
      </c>
      <c r="GN70" s="298">
        <f t="shared" si="1338"/>
        <v>86.596722222222226</v>
      </c>
      <c r="GO70" s="7">
        <f t="shared" si="1339"/>
        <v>720</v>
      </c>
      <c r="GP70" s="166">
        <v>15587.41</v>
      </c>
      <c r="GQ70" s="9">
        <v>25</v>
      </c>
      <c r="GR70" s="257">
        <v>25</v>
      </c>
      <c r="GT70" s="9" t="s">
        <v>75</v>
      </c>
      <c r="GU70" s="9">
        <f t="shared" si="1340"/>
        <v>744</v>
      </c>
      <c r="GV70" s="287">
        <v>541.35</v>
      </c>
      <c r="GW70" s="102">
        <v>202.65000000000089</v>
      </c>
      <c r="GX70" s="9">
        <v>0</v>
      </c>
      <c r="GY70" s="9">
        <f t="shared" si="660"/>
        <v>0</v>
      </c>
      <c r="GZ70" s="9">
        <v>0</v>
      </c>
      <c r="HA70" s="9">
        <f t="shared" si="661"/>
        <v>0</v>
      </c>
      <c r="HB70" s="9">
        <v>0</v>
      </c>
      <c r="HC70" s="7">
        <f t="shared" si="1341"/>
        <v>0</v>
      </c>
      <c r="HD70" s="9">
        <v>0</v>
      </c>
      <c r="HE70" s="7">
        <f t="shared" si="1342"/>
        <v>100</v>
      </c>
      <c r="HF70" s="7">
        <f t="shared" si="1343"/>
        <v>100</v>
      </c>
      <c r="HG70" s="9">
        <f t="shared" si="462"/>
        <v>0</v>
      </c>
      <c r="HH70" s="298">
        <f t="shared" si="1344"/>
        <v>76.489569892473114</v>
      </c>
      <c r="HI70" s="7">
        <f t="shared" si="1345"/>
        <v>744.00000000000091</v>
      </c>
      <c r="HJ70" s="166">
        <v>14227.06</v>
      </c>
      <c r="HK70" s="9">
        <v>25</v>
      </c>
      <c r="HL70" s="257">
        <v>25</v>
      </c>
      <c r="HN70" s="9" t="s">
        <v>75</v>
      </c>
      <c r="HO70" s="97">
        <f t="shared" si="1346"/>
        <v>720</v>
      </c>
      <c r="HP70" s="315">
        <v>579.07000000000005</v>
      </c>
      <c r="HQ70" s="9">
        <v>140.92999999999995</v>
      </c>
      <c r="HR70" s="97">
        <v>0</v>
      </c>
      <c r="HS70" s="9">
        <f t="shared" si="1347"/>
        <v>0</v>
      </c>
      <c r="HT70" s="9">
        <v>0</v>
      </c>
      <c r="HU70" s="9">
        <f t="shared" si="1348"/>
        <v>0</v>
      </c>
      <c r="HV70" s="9">
        <v>0</v>
      </c>
      <c r="HW70" s="9">
        <f t="shared" si="1348"/>
        <v>0</v>
      </c>
      <c r="HX70" s="9">
        <v>0</v>
      </c>
      <c r="HY70" s="7">
        <f t="shared" si="1349"/>
        <v>100</v>
      </c>
      <c r="HZ70" s="7">
        <f t="shared" si="1350"/>
        <v>100</v>
      </c>
      <c r="IA70" s="38">
        <f t="shared" si="1351"/>
        <v>0</v>
      </c>
      <c r="IB70" s="298">
        <f t="shared" si="1352"/>
        <v>83.570711111111109</v>
      </c>
      <c r="IC70" s="7">
        <f t="shared" si="1353"/>
        <v>720</v>
      </c>
      <c r="ID70" s="171">
        <v>15042.727999999999</v>
      </c>
      <c r="IE70" s="9">
        <v>25</v>
      </c>
      <c r="IF70" s="257">
        <v>25</v>
      </c>
      <c r="IG70" s="29">
        <v>25</v>
      </c>
    </row>
    <row r="71" spans="1:241" ht="13.8" hidden="1" x14ac:dyDescent="0.25">
      <c r="B71" s="9" t="s">
        <v>76</v>
      </c>
      <c r="C71" s="9">
        <f t="shared" si="1280"/>
        <v>744</v>
      </c>
      <c r="D71" s="287">
        <v>601</v>
      </c>
      <c r="E71" s="9">
        <v>143</v>
      </c>
      <c r="F71" s="9">
        <v>0</v>
      </c>
      <c r="G71" s="256">
        <f t="shared" si="1281"/>
        <v>0</v>
      </c>
      <c r="H71" s="9">
        <v>0</v>
      </c>
      <c r="I71" s="256">
        <f t="shared" si="1282"/>
        <v>0</v>
      </c>
      <c r="J71" s="9">
        <v>0</v>
      </c>
      <c r="K71" s="256">
        <f t="shared" si="1283"/>
        <v>0</v>
      </c>
      <c r="L71" s="9">
        <v>0</v>
      </c>
      <c r="M71" s="256">
        <f t="shared" si="1354"/>
        <v>1</v>
      </c>
      <c r="N71" s="256">
        <f t="shared" si="1355"/>
        <v>1</v>
      </c>
      <c r="O71" s="258">
        <f t="shared" si="1260"/>
        <v>0</v>
      </c>
      <c r="P71" s="293">
        <f t="shared" si="1286"/>
        <v>0.87832483870967748</v>
      </c>
      <c r="Q71" s="7">
        <f t="shared" si="1287"/>
        <v>744</v>
      </c>
      <c r="R71" s="166">
        <v>16336.842000000001</v>
      </c>
      <c r="S71" s="9">
        <v>25</v>
      </c>
      <c r="T71" s="257">
        <v>25</v>
      </c>
      <c r="V71" s="9" t="s">
        <v>76</v>
      </c>
      <c r="W71" s="9">
        <f>$V$4-Z71-AB71-AD71</f>
        <v>744</v>
      </c>
      <c r="X71" s="287">
        <v>621</v>
      </c>
      <c r="Y71" s="9">
        <v>123</v>
      </c>
      <c r="Z71" s="9">
        <v>0</v>
      </c>
      <c r="AA71" s="256">
        <f t="shared" si="1289"/>
        <v>0</v>
      </c>
      <c r="AB71" s="9">
        <v>0</v>
      </c>
      <c r="AC71" s="256">
        <f t="shared" si="1290"/>
        <v>0</v>
      </c>
      <c r="AD71" s="9">
        <v>0</v>
      </c>
      <c r="AE71" s="256">
        <f t="shared" si="1291"/>
        <v>0</v>
      </c>
      <c r="AF71" s="9">
        <v>0</v>
      </c>
      <c r="AG71" s="256">
        <f t="shared" si="1292"/>
        <v>1</v>
      </c>
      <c r="AH71" s="256">
        <f t="shared" si="1293"/>
        <v>1</v>
      </c>
      <c r="AI71" s="256">
        <f t="shared" si="1294"/>
        <v>0</v>
      </c>
      <c r="AJ71" s="290">
        <f t="shared" si="1261"/>
        <v>0.8167665053763441</v>
      </c>
      <c r="AK71" s="7">
        <f t="shared" si="1295"/>
        <v>744</v>
      </c>
      <c r="AL71" s="166">
        <v>15191.857</v>
      </c>
      <c r="AM71" s="9">
        <v>25</v>
      </c>
      <c r="AN71" s="257">
        <v>25</v>
      </c>
      <c r="AP71" s="9" t="s">
        <v>76</v>
      </c>
      <c r="AQ71" s="9">
        <f t="shared" si="1296"/>
        <v>720</v>
      </c>
      <c r="AR71" s="287">
        <v>653</v>
      </c>
      <c r="AS71" s="37">
        <f t="shared" si="1297"/>
        <v>67</v>
      </c>
      <c r="AT71" s="9">
        <v>0</v>
      </c>
      <c r="AU71" s="256">
        <f t="shared" si="1262"/>
        <v>0</v>
      </c>
      <c r="AV71" s="9">
        <v>0</v>
      </c>
      <c r="AW71" s="256">
        <f t="shared" si="1263"/>
        <v>0</v>
      </c>
      <c r="AX71" s="9">
        <v>0</v>
      </c>
      <c r="AY71" s="256">
        <f t="shared" si="1264"/>
        <v>0</v>
      </c>
      <c r="AZ71" s="9">
        <v>0</v>
      </c>
      <c r="BA71" s="256">
        <f>(AQ71/$AP$4)</f>
        <v>1</v>
      </c>
      <c r="BB71" s="256">
        <f>((AQ71-AZ71)/$AP$4)</f>
        <v>1</v>
      </c>
      <c r="BC71" s="258">
        <f>IF((AND(AR71=0,AT71=0)),0,(AT71+AZ71)/(AR71+AT71+AZ71))</f>
        <v>0</v>
      </c>
      <c r="BD71" s="290">
        <f t="shared" si="1265"/>
        <v>0.89354161111111108</v>
      </c>
      <c r="BE71" s="7">
        <f t="shared" si="1301"/>
        <v>720</v>
      </c>
      <c r="BF71" s="172">
        <v>16083.749</v>
      </c>
      <c r="BG71" s="9">
        <v>25</v>
      </c>
      <c r="BH71" s="257">
        <v>25</v>
      </c>
      <c r="BJ71" s="9" t="s">
        <v>76</v>
      </c>
      <c r="BK71" s="7">
        <f t="shared" si="1302"/>
        <v>744</v>
      </c>
      <c r="BL71" s="287">
        <v>508</v>
      </c>
      <c r="BM71" s="37">
        <f t="shared" si="1303"/>
        <v>236</v>
      </c>
      <c r="BN71" s="9">
        <v>0</v>
      </c>
      <c r="BO71" s="274">
        <f t="shared" si="1266"/>
        <v>0</v>
      </c>
      <c r="BP71" s="9">
        <v>0</v>
      </c>
      <c r="BQ71" s="274">
        <f t="shared" si="1267"/>
        <v>0</v>
      </c>
      <c r="BR71" s="7">
        <v>0</v>
      </c>
      <c r="BS71" s="274">
        <f t="shared" si="1268"/>
        <v>0</v>
      </c>
      <c r="BT71" s="9">
        <v>0</v>
      </c>
      <c r="BU71" s="256">
        <f t="shared" si="1269"/>
        <v>1</v>
      </c>
      <c r="BV71" s="256">
        <f t="shared" si="1270"/>
        <v>1</v>
      </c>
      <c r="BW71" s="258">
        <f t="shared" si="1271"/>
        <v>0</v>
      </c>
      <c r="BX71" s="290">
        <f t="shared" si="1272"/>
        <v>0.67355080645161292</v>
      </c>
      <c r="BY71" s="7">
        <f t="shared" si="1304"/>
        <v>744</v>
      </c>
      <c r="BZ71" s="82">
        <v>12528.045</v>
      </c>
      <c r="CA71" s="9">
        <v>25</v>
      </c>
      <c r="CB71" s="257">
        <v>25</v>
      </c>
      <c r="CD71" s="9" t="s">
        <v>76</v>
      </c>
      <c r="CE71" s="7">
        <f t="shared" si="1305"/>
        <v>695.49</v>
      </c>
      <c r="CF71" s="298">
        <v>510.86</v>
      </c>
      <c r="CG71" s="7">
        <v>184.63</v>
      </c>
      <c r="CH71" s="9">
        <v>24.51</v>
      </c>
      <c r="CI71" s="274">
        <f t="shared" si="1273"/>
        <v>3.4041666666666671E-2</v>
      </c>
      <c r="CJ71" s="9">
        <v>0</v>
      </c>
      <c r="CK71" s="274">
        <f t="shared" si="1274"/>
        <v>0</v>
      </c>
      <c r="CL71" s="7">
        <v>0</v>
      </c>
      <c r="CM71" s="274">
        <f t="shared" si="1275"/>
        <v>0</v>
      </c>
      <c r="CN71" s="9">
        <v>0</v>
      </c>
      <c r="CO71" s="274">
        <f t="shared" si="1356"/>
        <v>0.96595833333333336</v>
      </c>
      <c r="CP71" s="274">
        <f t="shared" si="1357"/>
        <v>0.96595833333333336</v>
      </c>
      <c r="CQ71" s="275">
        <f t="shared" si="1358"/>
        <v>4.5781422193996675E-2</v>
      </c>
      <c r="CR71" s="290">
        <f t="shared" si="1276"/>
        <v>0.76044049999999996</v>
      </c>
      <c r="CS71" s="7">
        <f t="shared" si="1309"/>
        <v>720</v>
      </c>
      <c r="CT71" s="82">
        <v>13687.929</v>
      </c>
      <c r="CU71" s="9">
        <v>25</v>
      </c>
      <c r="CV71" s="257">
        <v>25</v>
      </c>
      <c r="CX71" s="9" t="s">
        <v>76</v>
      </c>
      <c r="CY71" s="7">
        <f t="shared" si="1310"/>
        <v>696.22</v>
      </c>
      <c r="CZ71" s="287">
        <v>546.44000000000005</v>
      </c>
      <c r="DA71" s="9">
        <v>149.77999999999997</v>
      </c>
      <c r="DB71" s="9">
        <v>0</v>
      </c>
      <c r="DC71" s="274">
        <f t="shared" si="1359"/>
        <v>0</v>
      </c>
      <c r="DD71" s="9">
        <v>0</v>
      </c>
      <c r="DE71" s="274">
        <f t="shared" si="1360"/>
        <v>0</v>
      </c>
      <c r="DF71" s="170">
        <v>47.78</v>
      </c>
      <c r="DG71" s="274">
        <f t="shared" si="1361"/>
        <v>6.4220430107526885E-2</v>
      </c>
      <c r="DH71" s="9">
        <v>0</v>
      </c>
      <c r="DI71" s="274">
        <f t="shared" si="1362"/>
        <v>0.93577956989247313</v>
      </c>
      <c r="DJ71" s="274">
        <f t="shared" si="1363"/>
        <v>0.93577956989247313</v>
      </c>
      <c r="DK71" s="275">
        <f t="shared" si="1364"/>
        <v>0</v>
      </c>
      <c r="DL71" s="290">
        <f t="shared" si="1277"/>
        <v>0.76023043010752689</v>
      </c>
      <c r="DM71" s="7">
        <f t="shared" si="1317"/>
        <v>744</v>
      </c>
      <c r="DN71" s="82">
        <v>14140.286</v>
      </c>
      <c r="DO71" s="9">
        <v>25</v>
      </c>
      <c r="DP71" s="257">
        <v>25</v>
      </c>
      <c r="DR71" s="9" t="s">
        <v>76</v>
      </c>
      <c r="DS71" s="7">
        <f t="shared" si="1318"/>
        <v>693.76</v>
      </c>
      <c r="DT71" s="287">
        <v>433</v>
      </c>
      <c r="DU71" s="9">
        <v>260.76</v>
      </c>
      <c r="DV71" s="9">
        <v>23.7</v>
      </c>
      <c r="DW71" s="7">
        <f t="shared" si="478"/>
        <v>3.1854838709677415</v>
      </c>
      <c r="DX71" s="9">
        <v>26.54</v>
      </c>
      <c r="DY71" s="7">
        <f t="shared" si="479"/>
        <v>3.5672043010752685</v>
      </c>
      <c r="DZ71" s="7">
        <v>0</v>
      </c>
      <c r="EA71" s="7">
        <f t="shared" si="1365"/>
        <v>0</v>
      </c>
      <c r="EB71" s="9">
        <v>0</v>
      </c>
      <c r="EC71" s="7">
        <f t="shared" si="1320"/>
        <v>93.247311827956992</v>
      </c>
      <c r="ED71" s="7">
        <f t="shared" si="541"/>
        <v>93.247311827956992</v>
      </c>
      <c r="EE71" s="38">
        <f t="shared" si="542"/>
        <v>5.1894022334136194</v>
      </c>
      <c r="EF71" s="298">
        <f>(EH71/($DR$4*EI71))*100</f>
        <v>58.584322580645157</v>
      </c>
      <c r="EG71" s="7">
        <f t="shared" si="1322"/>
        <v>744</v>
      </c>
      <c r="EH71" s="166">
        <v>10896.683999999999</v>
      </c>
      <c r="EI71" s="9">
        <v>25</v>
      </c>
      <c r="EJ71" s="257">
        <v>25</v>
      </c>
      <c r="EL71" s="9" t="s">
        <v>76</v>
      </c>
      <c r="EM71" s="7">
        <f t="shared" si="1323"/>
        <v>669.47</v>
      </c>
      <c r="EN71" s="287">
        <v>408.03</v>
      </c>
      <c r="EO71" s="9">
        <v>261.44</v>
      </c>
      <c r="EP71" s="9">
        <v>2.5299999999999998</v>
      </c>
      <c r="EQ71" s="7">
        <f t="shared" si="482"/>
        <v>0.37648809523809523</v>
      </c>
      <c r="ER71" s="9">
        <v>0</v>
      </c>
      <c r="ES71" s="7">
        <f t="shared" si="483"/>
        <v>0</v>
      </c>
      <c r="ET71" s="7">
        <v>0</v>
      </c>
      <c r="EU71" s="7">
        <f t="shared" si="1366"/>
        <v>0</v>
      </c>
      <c r="EV71" s="9">
        <v>0</v>
      </c>
      <c r="EW71" s="7">
        <f t="shared" si="1325"/>
        <v>89.982526881720432</v>
      </c>
      <c r="EX71" s="7">
        <f t="shared" si="543"/>
        <v>99.623511904761912</v>
      </c>
      <c r="EY71" s="38">
        <f t="shared" si="544"/>
        <v>0.61623148869836331</v>
      </c>
      <c r="EZ71" s="298">
        <f>(FB71/($EL$4*FC71))*100</f>
        <v>59.856255952380955</v>
      </c>
      <c r="FA71" s="7">
        <f t="shared" si="1327"/>
        <v>672</v>
      </c>
      <c r="FB71" s="82">
        <v>10055.851000000001</v>
      </c>
      <c r="FC71" s="9">
        <v>25</v>
      </c>
      <c r="FD71" s="257">
        <v>25</v>
      </c>
      <c r="FF71" s="9" t="s">
        <v>76</v>
      </c>
      <c r="FG71" s="7">
        <f t="shared" si="1328"/>
        <v>738.2</v>
      </c>
      <c r="FH71" s="287">
        <v>628.83000000000004</v>
      </c>
      <c r="FI71" s="9">
        <v>109.37</v>
      </c>
      <c r="FJ71" s="9">
        <v>5.8</v>
      </c>
      <c r="FK71" s="7">
        <f t="shared" si="499"/>
        <v>0.77956989247311825</v>
      </c>
      <c r="FL71" s="9">
        <v>0</v>
      </c>
      <c r="FM71" s="7">
        <f t="shared" si="500"/>
        <v>0</v>
      </c>
      <c r="FN71" s="7">
        <v>0</v>
      </c>
      <c r="FO71" s="7">
        <f>(FN71/$FF$4)*100</f>
        <v>0</v>
      </c>
      <c r="FP71" s="9">
        <v>0</v>
      </c>
      <c r="FQ71" s="7">
        <f t="shared" si="1330"/>
        <v>99.220430107526894</v>
      </c>
      <c r="FR71" s="7">
        <f t="shared" si="547"/>
        <v>99.220430107526894</v>
      </c>
      <c r="FS71" s="38">
        <f t="shared" si="548"/>
        <v>0.91391834612293776</v>
      </c>
      <c r="FT71" s="298">
        <f>(FV71/($FF$4*FW71))*100</f>
        <v>78.18102150537635</v>
      </c>
      <c r="FU71" s="7">
        <f t="shared" si="1332"/>
        <v>744</v>
      </c>
      <c r="FV71" s="82">
        <v>14541.67</v>
      </c>
      <c r="FW71" s="9">
        <v>25</v>
      </c>
      <c r="FX71" s="257">
        <v>25</v>
      </c>
      <c r="FZ71" s="9" t="s">
        <v>76</v>
      </c>
      <c r="GA71" s="7">
        <f t="shared" si="1333"/>
        <v>718.93</v>
      </c>
      <c r="GB71" s="287">
        <v>637.53</v>
      </c>
      <c r="GC71" s="9">
        <v>81.400000000000006</v>
      </c>
      <c r="GD71" s="9">
        <v>1.07</v>
      </c>
      <c r="GE71" s="7">
        <f t="shared" si="1334"/>
        <v>1.4861111111111112E-3</v>
      </c>
      <c r="GF71" s="9">
        <v>0</v>
      </c>
      <c r="GG71" s="7">
        <f t="shared" ref="GG71:GG78" si="1367">(GF71/$FZ$4)*100</f>
        <v>0</v>
      </c>
      <c r="GH71" s="7">
        <v>0</v>
      </c>
      <c r="GI71" s="7">
        <f>(GH71/$FZ$4)*100</f>
        <v>0</v>
      </c>
      <c r="GJ71" s="9">
        <v>0</v>
      </c>
      <c r="GK71" s="7">
        <f t="shared" si="1336"/>
        <v>96.630376344086017</v>
      </c>
      <c r="GL71" s="7">
        <f t="shared" ref="GL71:GL78" si="1368">((GA71-GJ71)/$FZ$4)*100</f>
        <v>99.851388888888877</v>
      </c>
      <c r="GM71" s="38">
        <f t="shared" ref="GM71:GM74" si="1369">IF((AND(GB71=0,GD71=0)),0,(GD71+GJ71)/(GB71+GD71)*100)</f>
        <v>0.16755402442843723</v>
      </c>
      <c r="GN71" s="298">
        <f t="shared" si="1338"/>
        <v>82.483388888888882</v>
      </c>
      <c r="GO71" s="7">
        <f t="shared" si="1339"/>
        <v>720</v>
      </c>
      <c r="GP71" s="166">
        <v>14847.01</v>
      </c>
      <c r="GQ71" s="9">
        <v>25</v>
      </c>
      <c r="GR71" s="257">
        <v>25</v>
      </c>
      <c r="GT71" s="9" t="s">
        <v>76</v>
      </c>
      <c r="GU71" s="9">
        <f t="shared" si="1340"/>
        <v>744</v>
      </c>
      <c r="GV71" s="287">
        <v>554.30999999999995</v>
      </c>
      <c r="GW71" s="102">
        <v>189.69000000000335</v>
      </c>
      <c r="GX71" s="9">
        <v>0</v>
      </c>
      <c r="GY71" s="9">
        <f t="shared" si="660"/>
        <v>0</v>
      </c>
      <c r="GZ71" s="9">
        <v>0</v>
      </c>
      <c r="HA71" s="9">
        <f t="shared" si="661"/>
        <v>0</v>
      </c>
      <c r="HB71" s="9">
        <v>0</v>
      </c>
      <c r="HC71" s="7">
        <f>(HB71/$GT$4)*100</f>
        <v>0</v>
      </c>
      <c r="HD71" s="9">
        <v>0</v>
      </c>
      <c r="HE71" s="7">
        <f t="shared" si="1342"/>
        <v>100</v>
      </c>
      <c r="HF71" s="7">
        <f t="shared" si="1343"/>
        <v>100</v>
      </c>
      <c r="HG71" s="9">
        <f t="shared" si="462"/>
        <v>0</v>
      </c>
      <c r="HH71" s="298">
        <f>(HJ71/($GT$4*HK71))*100</f>
        <v>74.637419354838713</v>
      </c>
      <c r="HI71" s="7">
        <f t="shared" si="1345"/>
        <v>744.0000000000033</v>
      </c>
      <c r="HJ71" s="166">
        <v>13882.56</v>
      </c>
      <c r="HK71" s="9">
        <v>25</v>
      </c>
      <c r="HL71" s="257">
        <v>25</v>
      </c>
      <c r="HN71" s="9" t="s">
        <v>76</v>
      </c>
      <c r="HO71" s="97">
        <f t="shared" si="1346"/>
        <v>720</v>
      </c>
      <c r="HP71" s="315">
        <v>548.87</v>
      </c>
      <c r="HQ71" s="9">
        <v>171.13</v>
      </c>
      <c r="HR71" s="97">
        <v>0</v>
      </c>
      <c r="HS71" s="9">
        <f t="shared" si="1347"/>
        <v>0</v>
      </c>
      <c r="HT71" s="9">
        <v>0</v>
      </c>
      <c r="HU71" s="9">
        <f t="shared" si="1348"/>
        <v>0</v>
      </c>
      <c r="HV71" s="9">
        <v>0</v>
      </c>
      <c r="HW71" s="9">
        <f t="shared" si="1348"/>
        <v>0</v>
      </c>
      <c r="HX71" s="9">
        <v>0</v>
      </c>
      <c r="HY71" s="7">
        <f>(HO71/$HN$4)*100</f>
        <v>100</v>
      </c>
      <c r="HZ71" s="7">
        <f t="shared" si="1350"/>
        <v>100</v>
      </c>
      <c r="IA71" s="38">
        <f t="shared" si="1351"/>
        <v>0</v>
      </c>
      <c r="IB71" s="298">
        <f>(ID71/($HN$4*IE71))*100</f>
        <v>76.666150000000002</v>
      </c>
      <c r="IC71" s="7">
        <f t="shared" si="1353"/>
        <v>720</v>
      </c>
      <c r="ID71" s="171">
        <v>13799.906999999999</v>
      </c>
      <c r="IE71" s="9">
        <v>25</v>
      </c>
      <c r="IF71" s="257">
        <v>25</v>
      </c>
      <c r="IG71" s="29">
        <v>25</v>
      </c>
    </row>
    <row r="72" spans="1:241" ht="13.8" hidden="1" x14ac:dyDescent="0.25">
      <c r="B72" s="9" t="s">
        <v>77</v>
      </c>
      <c r="C72" s="9">
        <f t="shared" si="1280"/>
        <v>744</v>
      </c>
      <c r="D72" s="287">
        <v>571</v>
      </c>
      <c r="E72" s="9">
        <v>173</v>
      </c>
      <c r="F72" s="9">
        <v>0</v>
      </c>
      <c r="G72" s="256">
        <f t="shared" si="1281"/>
        <v>0</v>
      </c>
      <c r="H72" s="9">
        <v>0</v>
      </c>
      <c r="I72" s="256">
        <f t="shared" si="1282"/>
        <v>0</v>
      </c>
      <c r="J72" s="9">
        <v>0</v>
      </c>
      <c r="K72" s="256">
        <f t="shared" si="1283"/>
        <v>0</v>
      </c>
      <c r="L72" s="9">
        <v>0</v>
      </c>
      <c r="M72" s="256">
        <f t="shared" si="1354"/>
        <v>1</v>
      </c>
      <c r="N72" s="256">
        <f t="shared" si="1355"/>
        <v>1</v>
      </c>
      <c r="O72" s="258">
        <f t="shared" si="1260"/>
        <v>0</v>
      </c>
      <c r="P72" s="293">
        <f t="shared" si="1286"/>
        <v>0.76110446236559137</v>
      </c>
      <c r="Q72" s="7">
        <f t="shared" si="1287"/>
        <v>744</v>
      </c>
      <c r="R72" s="166">
        <v>14156.543</v>
      </c>
      <c r="S72" s="9">
        <v>25</v>
      </c>
      <c r="T72" s="257">
        <v>25</v>
      </c>
      <c r="V72" s="9" t="s">
        <v>77</v>
      </c>
      <c r="W72" s="9">
        <f t="shared" si="1288"/>
        <v>744</v>
      </c>
      <c r="X72" s="287">
        <v>515</v>
      </c>
      <c r="Y72" s="9">
        <v>229</v>
      </c>
      <c r="Z72" s="9">
        <v>0</v>
      </c>
      <c r="AA72" s="256">
        <f t="shared" si="1289"/>
        <v>0</v>
      </c>
      <c r="AB72" s="9">
        <v>0</v>
      </c>
      <c r="AC72" s="256">
        <f t="shared" si="1290"/>
        <v>0</v>
      </c>
      <c r="AD72" s="9">
        <v>0</v>
      </c>
      <c r="AE72" s="256">
        <f t="shared" si="1291"/>
        <v>0</v>
      </c>
      <c r="AF72" s="9">
        <v>0</v>
      </c>
      <c r="AG72" s="256">
        <f t="shared" si="1292"/>
        <v>1</v>
      </c>
      <c r="AH72" s="256">
        <f t="shared" si="1293"/>
        <v>1</v>
      </c>
      <c r="AI72" s="256">
        <f t="shared" si="1294"/>
        <v>0</v>
      </c>
      <c r="AJ72" s="290">
        <f t="shared" si="1261"/>
        <v>0.66748091397849463</v>
      </c>
      <c r="AK72" s="7">
        <f t="shared" si="1295"/>
        <v>744</v>
      </c>
      <c r="AL72" s="166">
        <v>12415.145</v>
      </c>
      <c r="AM72" s="9">
        <v>25</v>
      </c>
      <c r="AN72" s="257">
        <v>25</v>
      </c>
      <c r="AP72" s="9" t="s">
        <v>77</v>
      </c>
      <c r="AQ72" s="9">
        <f t="shared" si="1296"/>
        <v>720</v>
      </c>
      <c r="AR72" s="287">
        <v>394</v>
      </c>
      <c r="AS72" s="37">
        <f t="shared" si="1297"/>
        <v>326</v>
      </c>
      <c r="AT72" s="9">
        <v>0</v>
      </c>
      <c r="AU72" s="256">
        <f t="shared" si="1262"/>
        <v>0</v>
      </c>
      <c r="AV72" s="9">
        <v>0</v>
      </c>
      <c r="AW72" s="256">
        <f t="shared" si="1263"/>
        <v>0</v>
      </c>
      <c r="AX72" s="9">
        <v>0</v>
      </c>
      <c r="AY72" s="256">
        <f t="shared" si="1264"/>
        <v>0</v>
      </c>
      <c r="AZ72" s="9">
        <v>0</v>
      </c>
      <c r="BA72" s="256">
        <f t="shared" ref="BA72:BA74" si="1370">(AQ72/$AP$4)</f>
        <v>1</v>
      </c>
      <c r="BB72" s="256">
        <f t="shared" ref="BB72:BB74" si="1371">((AQ72-AZ72)/$AP$4)</f>
        <v>1</v>
      </c>
      <c r="BC72" s="258">
        <f t="shared" ref="BC72:BC74" si="1372">IF((AND(AR72=0,AT72=0)),0,(AT72+AZ72)/(AR72+AT72+AZ72))</f>
        <v>0</v>
      </c>
      <c r="BD72" s="290">
        <f t="shared" si="1265"/>
        <v>0.53362661111111109</v>
      </c>
      <c r="BE72" s="7">
        <f t="shared" si="1301"/>
        <v>720</v>
      </c>
      <c r="BF72" s="172">
        <v>9605.2790000000005</v>
      </c>
      <c r="BG72" s="9">
        <v>25</v>
      </c>
      <c r="BH72" s="257">
        <v>25</v>
      </c>
      <c r="BJ72" s="9" t="s">
        <v>77</v>
      </c>
      <c r="BK72" s="7">
        <f t="shared" si="1302"/>
        <v>744</v>
      </c>
      <c r="BL72" s="287">
        <v>502</v>
      </c>
      <c r="BM72" s="37">
        <f t="shared" si="1303"/>
        <v>242</v>
      </c>
      <c r="BN72" s="9">
        <v>0</v>
      </c>
      <c r="BO72" s="274">
        <f t="shared" si="1266"/>
        <v>0</v>
      </c>
      <c r="BP72" s="9">
        <v>0</v>
      </c>
      <c r="BQ72" s="274">
        <f t="shared" si="1267"/>
        <v>0</v>
      </c>
      <c r="BR72" s="7">
        <v>0</v>
      </c>
      <c r="BS72" s="274">
        <f t="shared" si="1268"/>
        <v>0</v>
      </c>
      <c r="BT72" s="9">
        <v>0</v>
      </c>
      <c r="BU72" s="256">
        <f t="shared" si="1269"/>
        <v>1</v>
      </c>
      <c r="BV72" s="256">
        <f t="shared" si="1270"/>
        <v>1</v>
      </c>
      <c r="BW72" s="258">
        <f t="shared" si="1271"/>
        <v>0</v>
      </c>
      <c r="BX72" s="290">
        <f t="shared" si="1272"/>
        <v>0.64244822580645167</v>
      </c>
      <c r="BY72" s="7">
        <f t="shared" si="1304"/>
        <v>744</v>
      </c>
      <c r="BZ72" s="82">
        <v>11949.537</v>
      </c>
      <c r="CA72" s="9">
        <v>25</v>
      </c>
      <c r="CB72" s="257">
        <v>25</v>
      </c>
      <c r="CD72" s="9" t="s">
        <v>77</v>
      </c>
      <c r="CE72" s="7">
        <f t="shared" si="1305"/>
        <v>614.37</v>
      </c>
      <c r="CF72" s="298">
        <v>406.9</v>
      </c>
      <c r="CG72" s="7">
        <v>207.47000000000003</v>
      </c>
      <c r="CH72" s="9">
        <v>42.93</v>
      </c>
      <c r="CI72" s="274">
        <f t="shared" si="1273"/>
        <v>5.9624999999999997E-2</v>
      </c>
      <c r="CJ72" s="9">
        <v>0</v>
      </c>
      <c r="CK72" s="274">
        <f t="shared" si="1274"/>
        <v>0</v>
      </c>
      <c r="CL72" s="7">
        <v>62.7</v>
      </c>
      <c r="CM72" s="274">
        <f t="shared" si="1275"/>
        <v>8.7083333333333332E-2</v>
      </c>
      <c r="CN72" s="9">
        <v>0</v>
      </c>
      <c r="CO72" s="274">
        <f t="shared" si="1356"/>
        <v>0.85329166666666667</v>
      </c>
      <c r="CP72" s="274">
        <f t="shared" si="1357"/>
        <v>0.85329166666666667</v>
      </c>
      <c r="CQ72" s="275">
        <f t="shared" si="1358"/>
        <v>9.5436053620256547E-2</v>
      </c>
      <c r="CR72" s="290">
        <f t="shared" si="1276"/>
        <v>0.57782033333333327</v>
      </c>
      <c r="CS72" s="7">
        <f t="shared" si="1309"/>
        <v>720</v>
      </c>
      <c r="CT72" s="82">
        <v>10400.766</v>
      </c>
      <c r="CU72" s="9">
        <v>25</v>
      </c>
      <c r="CV72" s="257">
        <v>25</v>
      </c>
      <c r="CX72" s="9" t="s">
        <v>77</v>
      </c>
      <c r="CY72" s="7">
        <f t="shared" si="1310"/>
        <v>733.55</v>
      </c>
      <c r="CZ72" s="287">
        <v>583.20000000000005</v>
      </c>
      <c r="DA72" s="9">
        <v>150.34999999999991</v>
      </c>
      <c r="DB72" s="9">
        <v>10.45</v>
      </c>
      <c r="DC72" s="274">
        <f t="shared" si="1359"/>
        <v>1.4045698924731181E-2</v>
      </c>
      <c r="DD72" s="9">
        <v>0</v>
      </c>
      <c r="DE72" s="274">
        <f t="shared" si="1360"/>
        <v>0</v>
      </c>
      <c r="DF72" s="170">
        <v>0</v>
      </c>
      <c r="DG72" s="274">
        <f t="shared" si="1361"/>
        <v>0</v>
      </c>
      <c r="DH72" s="9">
        <v>0</v>
      </c>
      <c r="DI72" s="274">
        <f t="shared" si="1362"/>
        <v>0.98595430107526871</v>
      </c>
      <c r="DJ72" s="274">
        <f t="shared" si="1363"/>
        <v>0.98595430107526871</v>
      </c>
      <c r="DK72" s="275">
        <f t="shared" si="1364"/>
        <v>1.7602964709845865E-2</v>
      </c>
      <c r="DL72" s="290">
        <f t="shared" si="1277"/>
        <v>0.81057091397849468</v>
      </c>
      <c r="DM72" s="7">
        <f t="shared" si="1317"/>
        <v>744</v>
      </c>
      <c r="DN72" s="82">
        <v>15076.619000000001</v>
      </c>
      <c r="DO72" s="9">
        <v>25</v>
      </c>
      <c r="DP72" s="257">
        <v>25</v>
      </c>
      <c r="DR72" s="9" t="s">
        <v>77</v>
      </c>
      <c r="DS72" s="7">
        <f t="shared" si="1318"/>
        <v>692.99</v>
      </c>
      <c r="DT72" s="287">
        <v>432.93</v>
      </c>
      <c r="DU72" s="9">
        <v>260.06</v>
      </c>
      <c r="DV72" s="9">
        <v>23.7</v>
      </c>
      <c r="DW72" s="7">
        <f t="shared" si="478"/>
        <v>3.1854838709677415</v>
      </c>
      <c r="DX72" s="9">
        <v>27.31</v>
      </c>
      <c r="DY72" s="7">
        <f t="shared" si="479"/>
        <v>3.6706989247311825</v>
      </c>
      <c r="DZ72" s="7">
        <v>0</v>
      </c>
      <c r="EA72" s="7">
        <f t="shared" si="1365"/>
        <v>0</v>
      </c>
      <c r="EB72" s="9">
        <v>0</v>
      </c>
      <c r="EC72" s="7">
        <f t="shared" si="1320"/>
        <v>93.143817204301072</v>
      </c>
      <c r="ED72" s="7">
        <f t="shared" si="541"/>
        <v>93.143817204301072</v>
      </c>
      <c r="EE72" s="38">
        <f t="shared" si="542"/>
        <v>5.1901977531042638</v>
      </c>
      <c r="EF72" s="298">
        <f t="shared" si="1321"/>
        <v>63.821919354838705</v>
      </c>
      <c r="EG72" s="7">
        <f t="shared" si="1322"/>
        <v>744</v>
      </c>
      <c r="EH72" s="166">
        <v>11870.877</v>
      </c>
      <c r="EI72" s="9">
        <v>25</v>
      </c>
      <c r="EJ72" s="257">
        <v>25</v>
      </c>
      <c r="EL72" s="9" t="s">
        <v>77</v>
      </c>
      <c r="EM72" s="7">
        <f t="shared" si="1323"/>
        <v>600.29999999999995</v>
      </c>
      <c r="EN72" s="287">
        <v>303.29000000000002</v>
      </c>
      <c r="EO72" s="9">
        <v>297.01</v>
      </c>
      <c r="EP72" s="9">
        <v>71.7</v>
      </c>
      <c r="EQ72" s="7">
        <f t="shared" si="482"/>
        <v>10.669642857142858</v>
      </c>
      <c r="ER72" s="9">
        <v>0</v>
      </c>
      <c r="ES72" s="7">
        <f t="shared" si="483"/>
        <v>0</v>
      </c>
      <c r="ET72" s="7">
        <v>0</v>
      </c>
      <c r="EU72" s="7">
        <f t="shared" si="1366"/>
        <v>0</v>
      </c>
      <c r="EV72" s="9">
        <v>0</v>
      </c>
      <c r="EW72" s="7">
        <f t="shared" si="1325"/>
        <v>80.68548387096773</v>
      </c>
      <c r="EX72" s="7">
        <f t="shared" si="543"/>
        <v>89.330357142857125</v>
      </c>
      <c r="EY72" s="38">
        <f t="shared" si="544"/>
        <v>19.120509880263473</v>
      </c>
      <c r="EZ72" s="298">
        <f t="shared" si="1326"/>
        <v>45.282261904761903</v>
      </c>
      <c r="FA72" s="7">
        <f t="shared" si="1327"/>
        <v>672</v>
      </c>
      <c r="FB72" s="82">
        <v>7607.42</v>
      </c>
      <c r="FC72" s="9">
        <v>25</v>
      </c>
      <c r="FD72" s="257">
        <v>25</v>
      </c>
      <c r="FF72" s="9" t="s">
        <v>77</v>
      </c>
      <c r="FG72" s="7">
        <f t="shared" si="1328"/>
        <v>716.01</v>
      </c>
      <c r="FH72" s="287">
        <v>593.75</v>
      </c>
      <c r="FI72" s="9">
        <v>122.26</v>
      </c>
      <c r="FJ72" s="9">
        <v>27.99</v>
      </c>
      <c r="FK72" s="7">
        <f t="shared" si="499"/>
        <v>3.7620967741935485</v>
      </c>
      <c r="FL72" s="9">
        <v>0</v>
      </c>
      <c r="FM72" s="7">
        <f t="shared" si="500"/>
        <v>0</v>
      </c>
      <c r="FN72" s="7">
        <v>0</v>
      </c>
      <c r="FO72" s="7">
        <f t="shared" si="1329"/>
        <v>0</v>
      </c>
      <c r="FP72" s="9">
        <v>0</v>
      </c>
      <c r="FQ72" s="7">
        <f t="shared" si="1330"/>
        <v>96.237903225806448</v>
      </c>
      <c r="FR72" s="7">
        <f t="shared" si="547"/>
        <v>96.237903225806448</v>
      </c>
      <c r="FS72" s="38">
        <f t="shared" si="548"/>
        <v>4.5018818155499085</v>
      </c>
      <c r="FT72" s="298">
        <f t="shared" si="1331"/>
        <v>75.076973118279568</v>
      </c>
      <c r="FU72" s="7">
        <f t="shared" si="1332"/>
        <v>744</v>
      </c>
      <c r="FV72" s="82">
        <v>13964.316999999999</v>
      </c>
      <c r="FW72" s="9">
        <v>25</v>
      </c>
      <c r="FX72" s="257">
        <v>25</v>
      </c>
      <c r="FZ72" s="9" t="s">
        <v>77</v>
      </c>
      <c r="GA72" s="7">
        <f t="shared" si="1333"/>
        <v>701.55</v>
      </c>
      <c r="GB72" s="287">
        <v>520.89</v>
      </c>
      <c r="GC72" s="9">
        <v>180.66</v>
      </c>
      <c r="GD72" s="9">
        <v>18.45</v>
      </c>
      <c r="GE72" s="7">
        <f t="shared" si="1334"/>
        <v>2.5624999999999998E-2</v>
      </c>
      <c r="GF72" s="9">
        <v>0</v>
      </c>
      <c r="GG72" s="7">
        <f t="shared" si="1367"/>
        <v>0</v>
      </c>
      <c r="GH72" s="7">
        <v>0</v>
      </c>
      <c r="GI72" s="7">
        <f t="shared" si="1335"/>
        <v>0</v>
      </c>
      <c r="GJ72" s="9">
        <v>0</v>
      </c>
      <c r="GK72" s="7">
        <f t="shared" si="1336"/>
        <v>94.294354838709666</v>
      </c>
      <c r="GL72" s="7">
        <f t="shared" si="1368"/>
        <v>97.4375</v>
      </c>
      <c r="GM72" s="38">
        <f t="shared" si="1369"/>
        <v>3.4208477027478028</v>
      </c>
      <c r="GN72" s="298">
        <f t="shared" si="1338"/>
        <v>74.200500000000005</v>
      </c>
      <c r="GO72" s="7">
        <f t="shared" si="1339"/>
        <v>720</v>
      </c>
      <c r="GP72" s="166">
        <v>13356.09</v>
      </c>
      <c r="GQ72" s="9">
        <v>25</v>
      </c>
      <c r="GR72" s="257">
        <v>25</v>
      </c>
      <c r="GT72" s="9" t="s">
        <v>77</v>
      </c>
      <c r="GU72" s="9">
        <f t="shared" si="1340"/>
        <v>744</v>
      </c>
      <c r="GV72" s="287">
        <v>505.06</v>
      </c>
      <c r="GW72" s="102">
        <v>238.94000000000034</v>
      </c>
      <c r="GX72" s="9">
        <v>0</v>
      </c>
      <c r="GY72" s="9">
        <f t="shared" si="660"/>
        <v>0</v>
      </c>
      <c r="GZ72" s="9">
        <v>0</v>
      </c>
      <c r="HA72" s="9">
        <f t="shared" si="661"/>
        <v>0</v>
      </c>
      <c r="HB72" s="9">
        <v>0</v>
      </c>
      <c r="HC72" s="7">
        <f t="shared" si="1341"/>
        <v>0</v>
      </c>
      <c r="HD72" s="9">
        <v>0</v>
      </c>
      <c r="HE72" s="7">
        <f t="shared" si="1342"/>
        <v>100</v>
      </c>
      <c r="HF72" s="7">
        <f t="shared" si="1343"/>
        <v>100</v>
      </c>
      <c r="HG72" s="9">
        <f t="shared" si="462"/>
        <v>0</v>
      </c>
      <c r="HH72" s="298">
        <f t="shared" si="1344"/>
        <v>68.854946236559144</v>
      </c>
      <c r="HI72" s="7">
        <f t="shared" si="1345"/>
        <v>744.00000000000034</v>
      </c>
      <c r="HJ72" s="166">
        <v>12807.02</v>
      </c>
      <c r="HK72" s="9">
        <v>25</v>
      </c>
      <c r="HL72" s="257">
        <v>25</v>
      </c>
      <c r="HN72" s="9" t="s">
        <v>77</v>
      </c>
      <c r="HO72" s="97">
        <f t="shared" si="1346"/>
        <v>720</v>
      </c>
      <c r="HP72" s="315">
        <v>533.9</v>
      </c>
      <c r="HQ72" s="9">
        <v>186.10000000000002</v>
      </c>
      <c r="HR72" s="97">
        <v>0</v>
      </c>
      <c r="HS72" s="9">
        <f t="shared" si="1347"/>
        <v>0</v>
      </c>
      <c r="HT72" s="9">
        <v>0</v>
      </c>
      <c r="HU72" s="9">
        <f t="shared" si="1348"/>
        <v>0</v>
      </c>
      <c r="HV72" s="9">
        <v>0</v>
      </c>
      <c r="HW72" s="9">
        <f t="shared" si="1348"/>
        <v>0</v>
      </c>
      <c r="HX72" s="9">
        <v>0</v>
      </c>
      <c r="HY72" s="7">
        <f t="shared" ref="HY72:HY74" si="1373">(HO72/$HN$4)*100</f>
        <v>100</v>
      </c>
      <c r="HZ72" s="7">
        <f t="shared" si="1350"/>
        <v>100</v>
      </c>
      <c r="IA72" s="38">
        <f t="shared" si="1351"/>
        <v>0</v>
      </c>
      <c r="IB72" s="298">
        <f t="shared" ref="IB72:IB74" si="1374">(ID72/($HN$4*IE72))*100</f>
        <v>74.007316666666668</v>
      </c>
      <c r="IC72" s="7">
        <f t="shared" si="1353"/>
        <v>720</v>
      </c>
      <c r="ID72" s="171">
        <v>13321.316999999999</v>
      </c>
      <c r="IE72" s="9">
        <v>25</v>
      </c>
      <c r="IF72" s="257">
        <v>25</v>
      </c>
      <c r="IG72" s="29">
        <v>25</v>
      </c>
    </row>
    <row r="73" spans="1:241" ht="13.8" hidden="1" x14ac:dyDescent="0.25">
      <c r="B73" s="9" t="s">
        <v>78</v>
      </c>
      <c r="C73" s="9">
        <f t="shared" si="1280"/>
        <v>744</v>
      </c>
      <c r="D73" s="287">
        <v>585</v>
      </c>
      <c r="E73" s="9">
        <v>159</v>
      </c>
      <c r="F73" s="9">
        <v>0</v>
      </c>
      <c r="G73" s="256">
        <f t="shared" si="1281"/>
        <v>0</v>
      </c>
      <c r="H73" s="9">
        <v>0</v>
      </c>
      <c r="I73" s="256">
        <f t="shared" si="1282"/>
        <v>0</v>
      </c>
      <c r="J73" s="9">
        <v>0</v>
      </c>
      <c r="K73" s="256">
        <f t="shared" si="1283"/>
        <v>0</v>
      </c>
      <c r="L73" s="9">
        <v>0</v>
      </c>
      <c r="M73" s="256">
        <f t="shared" si="1354"/>
        <v>1</v>
      </c>
      <c r="N73" s="256">
        <f t="shared" si="1355"/>
        <v>1</v>
      </c>
      <c r="O73" s="258">
        <f t="shared" si="1260"/>
        <v>0</v>
      </c>
      <c r="P73" s="293">
        <f t="shared" si="1286"/>
        <v>0.77079473118279562</v>
      </c>
      <c r="Q73" s="7">
        <f t="shared" si="1287"/>
        <v>744</v>
      </c>
      <c r="R73" s="166">
        <v>14336.781999999999</v>
      </c>
      <c r="S73" s="9">
        <v>25</v>
      </c>
      <c r="T73" s="257">
        <v>25</v>
      </c>
      <c r="V73" s="9" t="s">
        <v>78</v>
      </c>
      <c r="W73" s="9">
        <f t="shared" si="1288"/>
        <v>744</v>
      </c>
      <c r="X73" s="287">
        <v>608</v>
      </c>
      <c r="Y73" s="9">
        <v>136</v>
      </c>
      <c r="Z73" s="9">
        <v>0</v>
      </c>
      <c r="AA73" s="256">
        <f t="shared" si="1289"/>
        <v>0</v>
      </c>
      <c r="AB73" s="9">
        <v>0</v>
      </c>
      <c r="AC73" s="256">
        <f t="shared" si="1290"/>
        <v>0</v>
      </c>
      <c r="AD73" s="9">
        <v>0</v>
      </c>
      <c r="AE73" s="256">
        <f t="shared" si="1291"/>
        <v>0</v>
      </c>
      <c r="AF73" s="9">
        <v>0</v>
      </c>
      <c r="AG73" s="256">
        <f t="shared" si="1292"/>
        <v>1</v>
      </c>
      <c r="AH73" s="256">
        <f t="shared" si="1293"/>
        <v>1</v>
      </c>
      <c r="AI73" s="256">
        <f t="shared" si="1294"/>
        <v>0</v>
      </c>
      <c r="AJ73" s="290">
        <f t="shared" si="1261"/>
        <v>0.79606833333333327</v>
      </c>
      <c r="AK73" s="7">
        <f t="shared" si="1295"/>
        <v>744</v>
      </c>
      <c r="AL73" s="166">
        <v>14806.870999999999</v>
      </c>
      <c r="AM73" s="9">
        <v>25</v>
      </c>
      <c r="AN73" s="257">
        <v>25</v>
      </c>
      <c r="AP73" s="9" t="s">
        <v>78</v>
      </c>
      <c r="AQ73" s="9">
        <f t="shared" si="1296"/>
        <v>720</v>
      </c>
      <c r="AR73" s="287">
        <v>638</v>
      </c>
      <c r="AS73" s="37">
        <f t="shared" si="1297"/>
        <v>82</v>
      </c>
      <c r="AT73" s="9">
        <v>0</v>
      </c>
      <c r="AU73" s="256">
        <f t="shared" si="1262"/>
        <v>0</v>
      </c>
      <c r="AV73" s="9">
        <v>0</v>
      </c>
      <c r="AW73" s="256">
        <f t="shared" si="1263"/>
        <v>0</v>
      </c>
      <c r="AX73" s="9">
        <v>0</v>
      </c>
      <c r="AY73" s="256">
        <f t="shared" si="1264"/>
        <v>0</v>
      </c>
      <c r="AZ73" s="9">
        <v>0</v>
      </c>
      <c r="BA73" s="256">
        <f t="shared" si="1370"/>
        <v>1</v>
      </c>
      <c r="BB73" s="256">
        <f t="shared" si="1371"/>
        <v>1</v>
      </c>
      <c r="BC73" s="258">
        <f t="shared" si="1372"/>
        <v>0</v>
      </c>
      <c r="BD73" s="290">
        <f t="shared" si="1265"/>
        <v>0.85896594444444452</v>
      </c>
      <c r="BE73" s="7">
        <f t="shared" si="1301"/>
        <v>720</v>
      </c>
      <c r="BF73" s="172">
        <v>15461.387000000001</v>
      </c>
      <c r="BG73" s="9">
        <v>25</v>
      </c>
      <c r="BH73" s="257">
        <v>25</v>
      </c>
      <c r="BJ73" s="9" t="s">
        <v>78</v>
      </c>
      <c r="BK73" s="7">
        <f t="shared" si="1302"/>
        <v>744</v>
      </c>
      <c r="BL73" s="287">
        <v>542</v>
      </c>
      <c r="BM73" s="37">
        <f t="shared" si="1303"/>
        <v>202</v>
      </c>
      <c r="BN73" s="9">
        <v>0</v>
      </c>
      <c r="BO73" s="274">
        <f t="shared" si="1266"/>
        <v>0</v>
      </c>
      <c r="BP73" s="9">
        <v>0</v>
      </c>
      <c r="BQ73" s="274">
        <f t="shared" si="1267"/>
        <v>0</v>
      </c>
      <c r="BR73" s="7">
        <v>0</v>
      </c>
      <c r="BS73" s="274">
        <f t="shared" si="1268"/>
        <v>0</v>
      </c>
      <c r="BT73" s="9">
        <v>0</v>
      </c>
      <c r="BU73" s="256">
        <f t="shared" si="1269"/>
        <v>1</v>
      </c>
      <c r="BV73" s="256">
        <f t="shared" si="1270"/>
        <v>1</v>
      </c>
      <c r="BW73" s="258">
        <f t="shared" si="1271"/>
        <v>0</v>
      </c>
      <c r="BX73" s="290">
        <f t="shared" si="1272"/>
        <v>0.70415155913978489</v>
      </c>
      <c r="BY73" s="7">
        <f t="shared" si="1304"/>
        <v>744</v>
      </c>
      <c r="BZ73" s="82">
        <v>13097.218999999999</v>
      </c>
      <c r="CA73" s="9">
        <v>25</v>
      </c>
      <c r="CB73" s="257">
        <v>25</v>
      </c>
      <c r="CD73" s="9" t="s">
        <v>78</v>
      </c>
      <c r="CE73" s="7">
        <f t="shared" si="1305"/>
        <v>661.61</v>
      </c>
      <c r="CF73" s="298">
        <v>467.93</v>
      </c>
      <c r="CG73" s="7">
        <v>193.67999999999995</v>
      </c>
      <c r="CH73" s="9">
        <v>58.39</v>
      </c>
      <c r="CI73" s="274">
        <f t="shared" si="1273"/>
        <v>8.1097222222222223E-2</v>
      </c>
      <c r="CJ73" s="9">
        <v>0</v>
      </c>
      <c r="CK73" s="274">
        <f t="shared" si="1274"/>
        <v>0</v>
      </c>
      <c r="CL73" s="7">
        <v>0</v>
      </c>
      <c r="CM73" s="274">
        <f t="shared" si="1275"/>
        <v>0</v>
      </c>
      <c r="CN73" s="9">
        <v>0</v>
      </c>
      <c r="CO73" s="274">
        <f t="shared" si="1356"/>
        <v>0.91890277777777785</v>
      </c>
      <c r="CP73" s="274">
        <f t="shared" si="1357"/>
        <v>0.91890277777777785</v>
      </c>
      <c r="CQ73" s="275">
        <f t="shared" si="1358"/>
        <v>0.11094011247910016</v>
      </c>
      <c r="CR73" s="290">
        <f t="shared" si="1276"/>
        <v>0.64683722222222217</v>
      </c>
      <c r="CS73" s="7">
        <f t="shared" si="1309"/>
        <v>719.99999999999989</v>
      </c>
      <c r="CT73" s="82">
        <v>11643.07</v>
      </c>
      <c r="CU73" s="9">
        <v>25</v>
      </c>
      <c r="CV73" s="257">
        <v>25</v>
      </c>
      <c r="CX73" s="9" t="s">
        <v>78</v>
      </c>
      <c r="CY73" s="7">
        <f t="shared" si="1310"/>
        <v>720.35</v>
      </c>
      <c r="CZ73" s="287">
        <v>587.98</v>
      </c>
      <c r="DA73" s="9">
        <v>132.37</v>
      </c>
      <c r="DB73" s="9">
        <v>0</v>
      </c>
      <c r="DC73" s="274">
        <f t="shared" si="1359"/>
        <v>0</v>
      </c>
      <c r="DD73" s="9">
        <v>0</v>
      </c>
      <c r="DE73" s="274">
        <f t="shared" si="1360"/>
        <v>0</v>
      </c>
      <c r="DF73" s="170">
        <v>23.65</v>
      </c>
      <c r="DG73" s="274">
        <f t="shared" si="1361"/>
        <v>3.1787634408602147E-2</v>
      </c>
      <c r="DH73" s="9">
        <v>0</v>
      </c>
      <c r="DI73" s="274">
        <f t="shared" si="1362"/>
        <v>0.96821236559139789</v>
      </c>
      <c r="DJ73" s="274">
        <f t="shared" si="1363"/>
        <v>0.96821236559139789</v>
      </c>
      <c r="DK73" s="275">
        <f t="shared" si="1364"/>
        <v>0</v>
      </c>
      <c r="DL73" s="290">
        <f t="shared" si="1277"/>
        <v>0.79228838709677418</v>
      </c>
      <c r="DM73" s="7">
        <f t="shared" si="1317"/>
        <v>744</v>
      </c>
      <c r="DN73" s="82">
        <v>14736.564</v>
      </c>
      <c r="DO73" s="9">
        <v>25</v>
      </c>
      <c r="DP73" s="257">
        <v>25</v>
      </c>
      <c r="DR73" s="9" t="s">
        <v>78</v>
      </c>
      <c r="DS73" s="7">
        <f t="shared" si="1318"/>
        <v>144.29999999999995</v>
      </c>
      <c r="DT73" s="287">
        <v>94.79</v>
      </c>
      <c r="DU73" s="9">
        <v>49.51</v>
      </c>
      <c r="DV73" s="9">
        <v>575.70000000000005</v>
      </c>
      <c r="DW73" s="7">
        <f t="shared" si="478"/>
        <v>77.379032258064512</v>
      </c>
      <c r="DX73" s="9">
        <v>24</v>
      </c>
      <c r="DY73" s="7">
        <f t="shared" si="479"/>
        <v>3.225806451612903</v>
      </c>
      <c r="DZ73" s="7">
        <v>0</v>
      </c>
      <c r="EA73" s="7">
        <f t="shared" si="1365"/>
        <v>0</v>
      </c>
      <c r="EB73" s="9">
        <v>0</v>
      </c>
      <c r="EC73" s="7">
        <f t="shared" si="1320"/>
        <v>19.395161290322573</v>
      </c>
      <c r="ED73" s="7">
        <f t="shared" si="541"/>
        <v>19.395161290322573</v>
      </c>
      <c r="EE73" s="38">
        <f t="shared" si="542"/>
        <v>85.862578114513283</v>
      </c>
      <c r="EF73" s="298">
        <f t="shared" si="1321"/>
        <v>13.150661290322581</v>
      </c>
      <c r="EG73" s="7">
        <f t="shared" si="1322"/>
        <v>744</v>
      </c>
      <c r="EH73" s="166">
        <v>2446.0230000000001</v>
      </c>
      <c r="EI73" s="9">
        <v>25</v>
      </c>
      <c r="EJ73" s="257">
        <v>25</v>
      </c>
      <c r="EL73" s="9" t="s">
        <v>78</v>
      </c>
      <c r="EM73" s="7">
        <f t="shared" si="1323"/>
        <v>0</v>
      </c>
      <c r="EN73" s="287">
        <v>0</v>
      </c>
      <c r="EO73" s="9">
        <v>0</v>
      </c>
      <c r="EP73" s="9">
        <v>672</v>
      </c>
      <c r="EQ73" s="7">
        <f t="shared" si="482"/>
        <v>100</v>
      </c>
      <c r="ER73" s="9">
        <v>0</v>
      </c>
      <c r="ES73" s="7">
        <f t="shared" si="483"/>
        <v>0</v>
      </c>
      <c r="ET73" s="7">
        <v>0</v>
      </c>
      <c r="EU73" s="7">
        <f t="shared" si="1366"/>
        <v>0</v>
      </c>
      <c r="EV73" s="9">
        <v>0</v>
      </c>
      <c r="EW73" s="7">
        <f t="shared" si="1325"/>
        <v>0</v>
      </c>
      <c r="EX73" s="7">
        <f t="shared" si="543"/>
        <v>0</v>
      </c>
      <c r="EY73" s="38">
        <f t="shared" si="544"/>
        <v>100</v>
      </c>
      <c r="EZ73" s="298">
        <f t="shared" si="1326"/>
        <v>0</v>
      </c>
      <c r="FA73" s="7">
        <f t="shared" si="1327"/>
        <v>672</v>
      </c>
      <c r="FB73" s="9">
        <v>0</v>
      </c>
      <c r="FC73" s="9">
        <v>25</v>
      </c>
      <c r="FD73" s="257">
        <v>25</v>
      </c>
      <c r="FF73" s="9" t="s">
        <v>78</v>
      </c>
      <c r="FG73" s="7">
        <f t="shared" si="1328"/>
        <v>0</v>
      </c>
      <c r="FH73" s="287">
        <v>0</v>
      </c>
      <c r="FI73" s="9">
        <v>0</v>
      </c>
      <c r="FJ73" s="9">
        <v>744</v>
      </c>
      <c r="FK73" s="7">
        <f t="shared" si="499"/>
        <v>100</v>
      </c>
      <c r="FL73" s="9">
        <v>0</v>
      </c>
      <c r="FM73" s="7">
        <f t="shared" si="500"/>
        <v>0</v>
      </c>
      <c r="FN73" s="7">
        <v>0</v>
      </c>
      <c r="FO73" s="7">
        <f t="shared" si="1329"/>
        <v>0</v>
      </c>
      <c r="FP73" s="9">
        <v>0</v>
      </c>
      <c r="FQ73" s="7">
        <f t="shared" si="1330"/>
        <v>0</v>
      </c>
      <c r="FR73" s="7">
        <f t="shared" si="547"/>
        <v>0</v>
      </c>
      <c r="FS73" s="38">
        <f t="shared" si="548"/>
        <v>100</v>
      </c>
      <c r="FT73" s="298">
        <f t="shared" si="1331"/>
        <v>0</v>
      </c>
      <c r="FU73" s="7">
        <f t="shared" si="1332"/>
        <v>744</v>
      </c>
      <c r="FV73" s="9">
        <v>0</v>
      </c>
      <c r="FW73" s="9">
        <v>25</v>
      </c>
      <c r="FX73" s="257">
        <v>25</v>
      </c>
      <c r="FZ73" s="9" t="s">
        <v>78</v>
      </c>
      <c r="GA73" s="7">
        <f>$FZ$4-GD73-GF73-GH73</f>
        <v>0</v>
      </c>
      <c r="GB73" s="287">
        <v>0</v>
      </c>
      <c r="GC73" s="9">
        <v>0</v>
      </c>
      <c r="GD73" s="9">
        <v>720</v>
      </c>
      <c r="GE73" s="7">
        <f t="shared" si="1334"/>
        <v>1</v>
      </c>
      <c r="GF73" s="9">
        <v>0</v>
      </c>
      <c r="GG73" s="7">
        <f t="shared" si="1367"/>
        <v>0</v>
      </c>
      <c r="GH73" s="7">
        <v>0</v>
      </c>
      <c r="GI73" s="7">
        <f t="shared" si="1335"/>
        <v>0</v>
      </c>
      <c r="GJ73" s="9">
        <v>0</v>
      </c>
      <c r="GK73" s="7">
        <f t="shared" si="1336"/>
        <v>0</v>
      </c>
      <c r="GL73" s="7">
        <f t="shared" si="1368"/>
        <v>0</v>
      </c>
      <c r="GM73" s="38">
        <f t="shared" si="1369"/>
        <v>100</v>
      </c>
      <c r="GN73" s="298">
        <f t="shared" si="1338"/>
        <v>0</v>
      </c>
      <c r="GO73" s="7">
        <f t="shared" si="1339"/>
        <v>720</v>
      </c>
      <c r="GP73" s="9">
        <v>0</v>
      </c>
      <c r="GQ73" s="9">
        <v>25</v>
      </c>
      <c r="GR73" s="257">
        <v>25</v>
      </c>
      <c r="GT73" s="9" t="s">
        <v>78</v>
      </c>
      <c r="GU73" s="9">
        <f t="shared" si="1340"/>
        <v>0</v>
      </c>
      <c r="GV73" s="287">
        <v>0</v>
      </c>
      <c r="GW73" s="102">
        <v>0</v>
      </c>
      <c r="GX73" s="9">
        <v>744</v>
      </c>
      <c r="GY73" s="9">
        <f t="shared" si="660"/>
        <v>100</v>
      </c>
      <c r="GZ73" s="9">
        <v>0</v>
      </c>
      <c r="HA73" s="9">
        <f t="shared" si="661"/>
        <v>0</v>
      </c>
      <c r="HB73" s="9">
        <v>0</v>
      </c>
      <c r="HC73" s="7">
        <f t="shared" si="1341"/>
        <v>0</v>
      </c>
      <c r="HD73" s="9">
        <v>0</v>
      </c>
      <c r="HE73" s="7">
        <f t="shared" si="1342"/>
        <v>0</v>
      </c>
      <c r="HF73" s="7">
        <f t="shared" si="1343"/>
        <v>0</v>
      </c>
      <c r="HG73" s="9">
        <f t="shared" si="462"/>
        <v>100</v>
      </c>
      <c r="HH73" s="298">
        <f t="shared" si="1344"/>
        <v>0</v>
      </c>
      <c r="HI73" s="7">
        <f t="shared" si="1345"/>
        <v>744</v>
      </c>
      <c r="HJ73" s="9">
        <v>0</v>
      </c>
      <c r="HK73" s="9">
        <v>25</v>
      </c>
      <c r="HL73" s="257">
        <v>25</v>
      </c>
      <c r="HN73" s="9" t="s">
        <v>78</v>
      </c>
      <c r="HO73" s="97">
        <f t="shared" si="1346"/>
        <v>0</v>
      </c>
      <c r="HP73" s="315">
        <v>0</v>
      </c>
      <c r="HQ73" s="9">
        <v>0</v>
      </c>
      <c r="HR73" s="97">
        <v>720</v>
      </c>
      <c r="HS73" s="9">
        <f t="shared" si="1347"/>
        <v>100</v>
      </c>
      <c r="HT73" s="9">
        <v>0</v>
      </c>
      <c r="HU73" s="9">
        <f t="shared" si="1348"/>
        <v>0</v>
      </c>
      <c r="HV73" s="9">
        <v>0</v>
      </c>
      <c r="HW73" s="9">
        <f t="shared" si="1348"/>
        <v>0</v>
      </c>
      <c r="HX73" s="9">
        <v>0</v>
      </c>
      <c r="HY73" s="7">
        <f t="shared" si="1373"/>
        <v>0</v>
      </c>
      <c r="HZ73" s="7">
        <f t="shared" si="1350"/>
        <v>0</v>
      </c>
      <c r="IA73" s="38">
        <f t="shared" si="1351"/>
        <v>100</v>
      </c>
      <c r="IB73" s="298">
        <f t="shared" si="1374"/>
        <v>0</v>
      </c>
      <c r="IC73" s="7">
        <f t="shared" si="1353"/>
        <v>720</v>
      </c>
      <c r="ID73" s="173">
        <v>0</v>
      </c>
      <c r="IE73" s="9">
        <v>25</v>
      </c>
      <c r="IF73" s="257">
        <v>25</v>
      </c>
      <c r="IG73" s="29">
        <v>0</v>
      </c>
    </row>
    <row r="74" spans="1:241" ht="13.8" hidden="1" x14ac:dyDescent="0.25">
      <c r="B74" s="9" t="s">
        <v>79</v>
      </c>
      <c r="C74" s="9">
        <f t="shared" si="1280"/>
        <v>744</v>
      </c>
      <c r="D74" s="287">
        <v>622</v>
      </c>
      <c r="E74" s="9">
        <v>122</v>
      </c>
      <c r="F74" s="9">
        <v>0</v>
      </c>
      <c r="G74" s="256">
        <f t="shared" si="1281"/>
        <v>0</v>
      </c>
      <c r="H74" s="9">
        <v>0</v>
      </c>
      <c r="I74" s="256">
        <f t="shared" si="1282"/>
        <v>0</v>
      </c>
      <c r="J74" s="9">
        <v>0</v>
      </c>
      <c r="K74" s="256">
        <f t="shared" si="1283"/>
        <v>0</v>
      </c>
      <c r="L74" s="9">
        <v>0</v>
      </c>
      <c r="M74" s="256">
        <f t="shared" si="1354"/>
        <v>1</v>
      </c>
      <c r="N74" s="256">
        <f t="shared" si="1355"/>
        <v>1</v>
      </c>
      <c r="O74" s="258">
        <f t="shared" si="1260"/>
        <v>0</v>
      </c>
      <c r="P74" s="293">
        <f t="shared" si="1286"/>
        <v>0.80358424731182798</v>
      </c>
      <c r="Q74" s="7">
        <f t="shared" si="1287"/>
        <v>744</v>
      </c>
      <c r="R74" s="166">
        <v>14946.666999999999</v>
      </c>
      <c r="S74" s="9">
        <v>25</v>
      </c>
      <c r="T74" s="257">
        <v>25</v>
      </c>
      <c r="V74" s="9" t="s">
        <v>79</v>
      </c>
      <c r="W74" s="9">
        <f t="shared" si="1288"/>
        <v>744</v>
      </c>
      <c r="X74" s="287">
        <v>593</v>
      </c>
      <c r="Y74" s="9">
        <v>151</v>
      </c>
      <c r="Z74" s="9">
        <v>0</v>
      </c>
      <c r="AA74" s="256">
        <f t="shared" si="1289"/>
        <v>0</v>
      </c>
      <c r="AB74" s="9">
        <v>0</v>
      </c>
      <c r="AC74" s="256">
        <f t="shared" si="1290"/>
        <v>0</v>
      </c>
      <c r="AD74" s="9">
        <v>0</v>
      </c>
      <c r="AE74" s="256">
        <f t="shared" si="1291"/>
        <v>0</v>
      </c>
      <c r="AF74" s="9">
        <v>0</v>
      </c>
      <c r="AG74" s="256">
        <f t="shared" si="1292"/>
        <v>1</v>
      </c>
      <c r="AH74" s="256">
        <f t="shared" si="1293"/>
        <v>1</v>
      </c>
      <c r="AI74" s="256">
        <f t="shared" si="1294"/>
        <v>0</v>
      </c>
      <c r="AJ74" s="290">
        <f t="shared" si="1261"/>
        <v>0.75809188172043007</v>
      </c>
      <c r="AK74" s="7">
        <f t="shared" si="1295"/>
        <v>744</v>
      </c>
      <c r="AL74" s="166">
        <v>14100.509</v>
      </c>
      <c r="AM74" s="9">
        <v>25</v>
      </c>
      <c r="AN74" s="257">
        <v>25</v>
      </c>
      <c r="AP74" s="9" t="s">
        <v>79</v>
      </c>
      <c r="AQ74" s="9">
        <f t="shared" si="1296"/>
        <v>720</v>
      </c>
      <c r="AR74" s="287">
        <v>688</v>
      </c>
      <c r="AS74" s="37">
        <f t="shared" si="1297"/>
        <v>32</v>
      </c>
      <c r="AT74" s="9">
        <v>0</v>
      </c>
      <c r="AU74" s="256">
        <f t="shared" si="1262"/>
        <v>0</v>
      </c>
      <c r="AV74" s="9">
        <v>0</v>
      </c>
      <c r="AW74" s="256">
        <f t="shared" si="1263"/>
        <v>0</v>
      </c>
      <c r="AX74" s="9">
        <v>0</v>
      </c>
      <c r="AY74" s="256">
        <f t="shared" si="1264"/>
        <v>0</v>
      </c>
      <c r="AZ74" s="9">
        <v>0</v>
      </c>
      <c r="BA74" s="256">
        <f t="shared" si="1370"/>
        <v>1</v>
      </c>
      <c r="BB74" s="256">
        <f t="shared" si="1371"/>
        <v>1</v>
      </c>
      <c r="BC74" s="258">
        <f t="shared" si="1372"/>
        <v>0</v>
      </c>
      <c r="BD74" s="290">
        <f t="shared" si="1265"/>
        <v>0.9206091666666667</v>
      </c>
      <c r="BE74" s="7">
        <f t="shared" si="1301"/>
        <v>720</v>
      </c>
      <c r="BF74" s="172">
        <v>16570.965</v>
      </c>
      <c r="BG74" s="9">
        <v>25</v>
      </c>
      <c r="BH74" s="257">
        <v>25</v>
      </c>
      <c r="BJ74" s="9" t="s">
        <v>79</v>
      </c>
      <c r="BK74" s="7">
        <f t="shared" si="1302"/>
        <v>744</v>
      </c>
      <c r="BL74" s="287">
        <v>551</v>
      </c>
      <c r="BM74" s="37">
        <f t="shared" si="1303"/>
        <v>193</v>
      </c>
      <c r="BN74" s="9">
        <v>0</v>
      </c>
      <c r="BO74" s="274">
        <f t="shared" si="1266"/>
        <v>0</v>
      </c>
      <c r="BP74" s="9">
        <v>0</v>
      </c>
      <c r="BQ74" s="274">
        <f t="shared" si="1267"/>
        <v>0</v>
      </c>
      <c r="BR74" s="7">
        <v>0</v>
      </c>
      <c r="BS74" s="274">
        <f t="shared" si="1268"/>
        <v>0</v>
      </c>
      <c r="BT74" s="9">
        <v>0</v>
      </c>
      <c r="BU74" s="256">
        <f t="shared" si="1269"/>
        <v>1</v>
      </c>
      <c r="BV74" s="256">
        <f t="shared" si="1270"/>
        <v>1</v>
      </c>
      <c r="BW74" s="258">
        <f t="shared" si="1271"/>
        <v>0</v>
      </c>
      <c r="BX74" s="290">
        <f t="shared" si="1272"/>
        <v>0.7128017741935484</v>
      </c>
      <c r="BY74" s="7">
        <f t="shared" si="1304"/>
        <v>744</v>
      </c>
      <c r="BZ74" s="82">
        <v>13258.112999999999</v>
      </c>
      <c r="CA74" s="9">
        <v>25</v>
      </c>
      <c r="CB74" s="257">
        <v>25</v>
      </c>
      <c r="CD74" s="9" t="s">
        <v>79</v>
      </c>
      <c r="CE74" s="7">
        <f t="shared" si="1305"/>
        <v>713.38</v>
      </c>
      <c r="CF74" s="298">
        <v>547.1</v>
      </c>
      <c r="CG74" s="7">
        <v>166.27999999999997</v>
      </c>
      <c r="CH74" s="9">
        <v>6.62</v>
      </c>
      <c r="CI74" s="274">
        <f t="shared" si="1273"/>
        <v>9.1944444444444443E-3</v>
      </c>
      <c r="CJ74" s="9">
        <v>0</v>
      </c>
      <c r="CK74" s="274">
        <f t="shared" si="1274"/>
        <v>0</v>
      </c>
      <c r="CL74" s="7">
        <v>0</v>
      </c>
      <c r="CM74" s="274">
        <f t="shared" si="1275"/>
        <v>0</v>
      </c>
      <c r="CN74" s="9">
        <v>0</v>
      </c>
      <c r="CO74" s="274">
        <f t="shared" si="1356"/>
        <v>0.99080555555555549</v>
      </c>
      <c r="CP74" s="274">
        <f t="shared" si="1357"/>
        <v>0.99080555555555549</v>
      </c>
      <c r="CQ74" s="275">
        <f t="shared" si="1358"/>
        <v>1.1955500975222133E-2</v>
      </c>
      <c r="CR74" s="290">
        <f t="shared" si="1276"/>
        <v>0.81754005555555553</v>
      </c>
      <c r="CS74" s="7">
        <f t="shared" si="1309"/>
        <v>720</v>
      </c>
      <c r="CT74" s="82">
        <v>14715.721</v>
      </c>
      <c r="CU74" s="9">
        <v>25</v>
      </c>
      <c r="CV74" s="257">
        <v>25</v>
      </c>
      <c r="CX74" s="9" t="s">
        <v>79</v>
      </c>
      <c r="CY74" s="7">
        <f t="shared" si="1310"/>
        <v>733.82</v>
      </c>
      <c r="CZ74" s="287">
        <v>626.4</v>
      </c>
      <c r="DA74" s="9">
        <v>107.42000000000007</v>
      </c>
      <c r="DB74" s="9">
        <v>10.18</v>
      </c>
      <c r="DC74" s="274">
        <f t="shared" si="1359"/>
        <v>1.3682795698924732E-2</v>
      </c>
      <c r="DD74" s="9">
        <v>0</v>
      </c>
      <c r="DE74" s="274">
        <f t="shared" si="1360"/>
        <v>0</v>
      </c>
      <c r="DF74" s="170">
        <v>0</v>
      </c>
      <c r="DG74" s="274">
        <f t="shared" si="1361"/>
        <v>0</v>
      </c>
      <c r="DH74" s="9">
        <v>0</v>
      </c>
      <c r="DI74" s="274">
        <f t="shared" si="1362"/>
        <v>0.98631720430107539</v>
      </c>
      <c r="DJ74" s="274">
        <f t="shared" si="1363"/>
        <v>0.98631720430107539</v>
      </c>
      <c r="DK74" s="275">
        <f t="shared" si="1364"/>
        <v>1.5991705677212607E-2</v>
      </c>
      <c r="DL74" s="290">
        <f t="shared" si="1277"/>
        <v>0.8472868817204301</v>
      </c>
      <c r="DM74" s="7">
        <f t="shared" si="1317"/>
        <v>744</v>
      </c>
      <c r="DN74" s="82">
        <v>15759.536</v>
      </c>
      <c r="DO74" s="9">
        <v>25</v>
      </c>
      <c r="DP74" s="257">
        <v>25</v>
      </c>
      <c r="DR74" s="9" t="s">
        <v>79</v>
      </c>
      <c r="DS74" s="7">
        <f t="shared" si="1318"/>
        <v>623.36999999999989</v>
      </c>
      <c r="DT74" s="287">
        <v>422.61</v>
      </c>
      <c r="DU74" s="9">
        <v>200.76</v>
      </c>
      <c r="DV74" s="9">
        <v>23.7</v>
      </c>
      <c r="DW74" s="7">
        <f t="shared" si="478"/>
        <v>3.1854838709677415</v>
      </c>
      <c r="DX74" s="9">
        <v>96.93</v>
      </c>
      <c r="DY74" s="7">
        <f t="shared" si="479"/>
        <v>13.028225806451612</v>
      </c>
      <c r="DZ74" s="7">
        <v>0</v>
      </c>
      <c r="EA74" s="7">
        <f t="shared" si="1365"/>
        <v>0</v>
      </c>
      <c r="EB74" s="9">
        <v>0</v>
      </c>
      <c r="EC74" s="7">
        <f t="shared" si="1320"/>
        <v>83.786290322580626</v>
      </c>
      <c r="ED74" s="7">
        <f t="shared" si="541"/>
        <v>83.786290322580626</v>
      </c>
      <c r="EE74" s="38">
        <f t="shared" si="542"/>
        <v>5.3102103918800836</v>
      </c>
      <c r="EF74" s="298">
        <f t="shared" si="1321"/>
        <v>58.871327956989241</v>
      </c>
      <c r="EG74" s="7">
        <f t="shared" si="1322"/>
        <v>744</v>
      </c>
      <c r="EH74" s="166">
        <v>10950.066999999999</v>
      </c>
      <c r="EI74" s="9">
        <v>25</v>
      </c>
      <c r="EJ74" s="257">
        <v>25</v>
      </c>
      <c r="EL74" s="9" t="s">
        <v>79</v>
      </c>
      <c r="EM74" s="7">
        <f>$EL$4-EP74-ER74-ET74</f>
        <v>666.37</v>
      </c>
      <c r="EN74" s="287">
        <v>416.52</v>
      </c>
      <c r="EO74" s="9">
        <v>249.85</v>
      </c>
      <c r="EP74" s="9">
        <v>5.63</v>
      </c>
      <c r="EQ74" s="7">
        <f t="shared" si="482"/>
        <v>0.83779761904761907</v>
      </c>
      <c r="ER74" s="9">
        <v>0</v>
      </c>
      <c r="ES74" s="7">
        <f t="shared" si="483"/>
        <v>0</v>
      </c>
      <c r="ET74" s="7">
        <v>0</v>
      </c>
      <c r="EU74" s="7">
        <f t="shared" si="1366"/>
        <v>0</v>
      </c>
      <c r="EV74" s="9">
        <v>0</v>
      </c>
      <c r="EW74" s="7">
        <f t="shared" si="1325"/>
        <v>89.56586021505376</v>
      </c>
      <c r="EX74" s="7">
        <f t="shared" si="543"/>
        <v>99.16220238095238</v>
      </c>
      <c r="EY74" s="38">
        <f t="shared" si="544"/>
        <v>1.3336491768328793</v>
      </c>
      <c r="EZ74" s="298">
        <f t="shared" si="1326"/>
        <v>62.667499999999997</v>
      </c>
      <c r="FA74" s="7">
        <f t="shared" si="1327"/>
        <v>672</v>
      </c>
      <c r="FB74" s="82">
        <v>10528.14</v>
      </c>
      <c r="FC74" s="9">
        <v>25</v>
      </c>
      <c r="FD74" s="257">
        <v>25</v>
      </c>
      <c r="FF74" s="9" t="s">
        <v>79</v>
      </c>
      <c r="FG74" s="7">
        <f t="shared" si="1328"/>
        <v>698.03</v>
      </c>
      <c r="FH74" s="287">
        <v>605.54999999999995</v>
      </c>
      <c r="FI74" s="9">
        <v>92.48</v>
      </c>
      <c r="FJ74" s="9">
        <v>45.97</v>
      </c>
      <c r="FK74" s="7">
        <f t="shared" si="499"/>
        <v>6.178763440860215</v>
      </c>
      <c r="FL74" s="9">
        <v>0</v>
      </c>
      <c r="FM74" s="7">
        <f t="shared" si="500"/>
        <v>0</v>
      </c>
      <c r="FN74" s="7">
        <v>0</v>
      </c>
      <c r="FO74" s="7">
        <f t="shared" si="1329"/>
        <v>0</v>
      </c>
      <c r="FP74" s="9">
        <v>0</v>
      </c>
      <c r="FQ74" s="7">
        <f t="shared" si="1330"/>
        <v>93.821236559139791</v>
      </c>
      <c r="FR74" s="7">
        <f t="shared" si="547"/>
        <v>93.821236559139791</v>
      </c>
      <c r="FS74" s="38">
        <f t="shared" si="548"/>
        <v>7.0558079567779961</v>
      </c>
      <c r="FT74" s="298">
        <f t="shared" si="1331"/>
        <v>76.784392473118274</v>
      </c>
      <c r="FU74" s="7">
        <f t="shared" si="1332"/>
        <v>744</v>
      </c>
      <c r="FV74" s="82">
        <v>14281.897000000001</v>
      </c>
      <c r="FW74" s="9">
        <v>25</v>
      </c>
      <c r="FX74" s="257">
        <v>25</v>
      </c>
      <c r="FZ74" s="9" t="s">
        <v>79</v>
      </c>
      <c r="GA74" s="7">
        <f t="shared" si="1333"/>
        <v>720</v>
      </c>
      <c r="GB74" s="287">
        <v>631.45000000000005</v>
      </c>
      <c r="GC74" s="9">
        <v>88.55</v>
      </c>
      <c r="GD74" s="9">
        <v>0</v>
      </c>
      <c r="GE74" s="7">
        <f t="shared" si="1334"/>
        <v>0</v>
      </c>
      <c r="GF74" s="9">
        <v>0</v>
      </c>
      <c r="GG74" s="7">
        <f t="shared" si="1367"/>
        <v>0</v>
      </c>
      <c r="GH74" s="7">
        <v>0</v>
      </c>
      <c r="GI74" s="7">
        <f t="shared" si="1335"/>
        <v>0</v>
      </c>
      <c r="GJ74" s="9">
        <v>0</v>
      </c>
      <c r="GK74" s="7">
        <f t="shared" si="1336"/>
        <v>96.774193548387103</v>
      </c>
      <c r="GL74" s="7">
        <f t="shared" si="1368"/>
        <v>100</v>
      </c>
      <c r="GM74" s="38">
        <f t="shared" si="1369"/>
        <v>0</v>
      </c>
      <c r="GN74" s="298">
        <f t="shared" si="1338"/>
        <v>83.040944444444449</v>
      </c>
      <c r="GO74" s="7">
        <f t="shared" si="1339"/>
        <v>720</v>
      </c>
      <c r="GP74" s="166">
        <v>14947.37</v>
      </c>
      <c r="GQ74" s="9">
        <v>25</v>
      </c>
      <c r="GR74" s="257">
        <v>25</v>
      </c>
      <c r="GT74" s="9" t="s">
        <v>79</v>
      </c>
      <c r="GU74" s="9">
        <f>$GT$4-GX74-GZ74-HB74</f>
        <v>707.25</v>
      </c>
      <c r="GV74" s="287">
        <v>533.85</v>
      </c>
      <c r="GW74" s="102">
        <v>173.4</v>
      </c>
      <c r="GX74" s="9">
        <v>36.75</v>
      </c>
      <c r="GY74" s="7">
        <f t="shared" si="660"/>
        <v>4.939516129032258</v>
      </c>
      <c r="GZ74" s="9">
        <v>0</v>
      </c>
      <c r="HA74" s="9">
        <f t="shared" si="661"/>
        <v>0</v>
      </c>
      <c r="HB74" s="9">
        <v>0</v>
      </c>
      <c r="HC74" s="7">
        <f t="shared" si="1341"/>
        <v>0</v>
      </c>
      <c r="HD74" s="9">
        <v>0</v>
      </c>
      <c r="HE74" s="7">
        <f t="shared" si="1342"/>
        <v>95.060483870967744</v>
      </c>
      <c r="HF74" s="7">
        <f t="shared" si="1343"/>
        <v>95.060483870967744</v>
      </c>
      <c r="HG74" s="7">
        <f t="shared" si="462"/>
        <v>6.4405888538380651</v>
      </c>
      <c r="HH74" s="298">
        <f t="shared" si="1344"/>
        <v>70.462741935483876</v>
      </c>
      <c r="HI74" s="7">
        <f t="shared" si="1345"/>
        <v>744</v>
      </c>
      <c r="HJ74" s="166">
        <v>13106.07</v>
      </c>
      <c r="HK74" s="9">
        <v>25</v>
      </c>
      <c r="HL74" s="257">
        <v>25</v>
      </c>
      <c r="HN74" s="9" t="s">
        <v>79</v>
      </c>
      <c r="HO74" s="97">
        <f t="shared" si="1346"/>
        <v>688.47</v>
      </c>
      <c r="HP74" s="315">
        <v>569.53</v>
      </c>
      <c r="HQ74" s="9">
        <v>118.94000000000005</v>
      </c>
      <c r="HR74" s="97">
        <v>31.53</v>
      </c>
      <c r="HS74" s="7">
        <f t="shared" si="1347"/>
        <v>4.3791666666666664</v>
      </c>
      <c r="HT74" s="9">
        <v>0</v>
      </c>
      <c r="HU74" s="9">
        <f t="shared" si="1348"/>
        <v>0</v>
      </c>
      <c r="HV74" s="9">
        <v>0</v>
      </c>
      <c r="HW74" s="9">
        <f t="shared" si="1348"/>
        <v>0</v>
      </c>
      <c r="HX74" s="9">
        <v>0</v>
      </c>
      <c r="HY74" s="7">
        <f t="shared" si="1373"/>
        <v>95.620833333333337</v>
      </c>
      <c r="HZ74" s="7">
        <f t="shared" si="1350"/>
        <v>95.620833333333337</v>
      </c>
      <c r="IA74" s="38">
        <f t="shared" si="1351"/>
        <v>5.2457325391807812</v>
      </c>
      <c r="IB74" s="298">
        <f t="shared" si="1374"/>
        <v>77.761072222222225</v>
      </c>
      <c r="IC74" s="7">
        <f t="shared" si="1353"/>
        <v>720</v>
      </c>
      <c r="ID74" s="171">
        <v>13996.993</v>
      </c>
      <c r="IE74" s="9">
        <v>25</v>
      </c>
      <c r="IF74" s="257">
        <v>25</v>
      </c>
      <c r="IG74" s="29">
        <v>25</v>
      </c>
    </row>
    <row r="75" spans="1:241" ht="13.8" hidden="1" x14ac:dyDescent="0.25">
      <c r="A75" s="142" t="s">
        <v>80</v>
      </c>
      <c r="B75" s="71" t="s">
        <v>70</v>
      </c>
      <c r="C75" s="9">
        <f t="shared" si="1280"/>
        <v>744</v>
      </c>
      <c r="D75" s="287">
        <v>696</v>
      </c>
      <c r="E75" s="9">
        <v>48</v>
      </c>
      <c r="F75" s="9">
        <v>0</v>
      </c>
      <c r="G75" s="256">
        <f t="shared" si="1281"/>
        <v>0</v>
      </c>
      <c r="H75" s="9">
        <v>0</v>
      </c>
      <c r="I75" s="256">
        <f t="shared" si="1282"/>
        <v>0</v>
      </c>
      <c r="J75" s="9">
        <v>0</v>
      </c>
      <c r="K75" s="256">
        <f t="shared" si="1283"/>
        <v>0</v>
      </c>
      <c r="L75" s="9">
        <v>0</v>
      </c>
      <c r="M75" s="256">
        <f t="shared" si="1354"/>
        <v>1</v>
      </c>
      <c r="N75" s="256">
        <f t="shared" si="1355"/>
        <v>1</v>
      </c>
      <c r="O75" s="258">
        <f t="shared" si="1260"/>
        <v>0</v>
      </c>
      <c r="P75" s="293">
        <f t="shared" si="1286"/>
        <v>0.90830026881720427</v>
      </c>
      <c r="Q75" s="7">
        <f t="shared" si="1287"/>
        <v>744</v>
      </c>
      <c r="R75" s="166">
        <v>16894.384999999998</v>
      </c>
      <c r="S75" s="9">
        <v>25</v>
      </c>
      <c r="T75" s="257">
        <v>25</v>
      </c>
      <c r="U75" s="142" t="s">
        <v>80</v>
      </c>
      <c r="V75" s="71" t="s">
        <v>70</v>
      </c>
      <c r="W75" s="9">
        <f>$V$4-Z75-AB75-AD75</f>
        <v>744</v>
      </c>
      <c r="X75" s="287">
        <v>676</v>
      </c>
      <c r="Y75" s="9">
        <v>68</v>
      </c>
      <c r="Z75" s="9">
        <v>0</v>
      </c>
      <c r="AA75" s="256">
        <f t="shared" si="1289"/>
        <v>0</v>
      </c>
      <c r="AB75" s="9">
        <v>0</v>
      </c>
      <c r="AC75" s="256">
        <f t="shared" si="1290"/>
        <v>0</v>
      </c>
      <c r="AD75" s="9">
        <v>0</v>
      </c>
      <c r="AE75" s="256">
        <f t="shared" si="1291"/>
        <v>0</v>
      </c>
      <c r="AF75" s="9">
        <v>0</v>
      </c>
      <c r="AG75" s="256">
        <f t="shared" si="1292"/>
        <v>1</v>
      </c>
      <c r="AH75" s="256">
        <f t="shared" si="1293"/>
        <v>1</v>
      </c>
      <c r="AI75" s="256">
        <f t="shared" si="1294"/>
        <v>0</v>
      </c>
      <c r="AJ75" s="290">
        <f t="shared" si="1261"/>
        <v>0.87378311827956989</v>
      </c>
      <c r="AK75" s="7">
        <f t="shared" si="1295"/>
        <v>744</v>
      </c>
      <c r="AL75" s="166">
        <v>16252.366</v>
      </c>
      <c r="AM75" s="9">
        <v>25</v>
      </c>
      <c r="AN75" s="257">
        <v>25</v>
      </c>
      <c r="AO75" s="142" t="s">
        <v>80</v>
      </c>
      <c r="AP75" s="71" t="s">
        <v>70</v>
      </c>
      <c r="AQ75" s="9">
        <f t="shared" si="1296"/>
        <v>720</v>
      </c>
      <c r="AR75" s="287">
        <v>652</v>
      </c>
      <c r="AS75" s="37">
        <f>720-AR75</f>
        <v>68</v>
      </c>
      <c r="AT75" s="9">
        <v>0</v>
      </c>
      <c r="AU75" s="256">
        <f t="shared" si="1262"/>
        <v>0</v>
      </c>
      <c r="AV75" s="9">
        <v>0</v>
      </c>
      <c r="AW75" s="256">
        <f t="shared" si="1263"/>
        <v>0</v>
      </c>
      <c r="AX75" s="9">
        <v>0</v>
      </c>
      <c r="AY75" s="256">
        <f t="shared" si="1264"/>
        <v>0</v>
      </c>
      <c r="AZ75" s="9">
        <v>0</v>
      </c>
      <c r="BA75" s="256">
        <f>(AQ75/$AP$4)</f>
        <v>1</v>
      </c>
      <c r="BB75" s="256">
        <f>((AQ75-AZ75)/$AP$4)</f>
        <v>1</v>
      </c>
      <c r="BC75" s="258">
        <f>IF((AND(AR75=0,AT75=0)),0,(AT75+AZ75)/(AR75+AT75+AZ75))</f>
        <v>0</v>
      </c>
      <c r="BD75" s="290">
        <f t="shared" si="1265"/>
        <v>0.87878749999999994</v>
      </c>
      <c r="BE75" s="7">
        <f t="shared" si="1301"/>
        <v>720</v>
      </c>
      <c r="BF75" s="172">
        <v>15818.174999999999</v>
      </c>
      <c r="BG75" s="9">
        <v>25</v>
      </c>
      <c r="BH75" s="257">
        <v>25</v>
      </c>
      <c r="BI75" s="142" t="s">
        <v>80</v>
      </c>
      <c r="BJ75" s="71" t="s">
        <v>70</v>
      </c>
      <c r="BK75" s="7">
        <f t="shared" si="1302"/>
        <v>744</v>
      </c>
      <c r="BL75" s="287">
        <v>639</v>
      </c>
      <c r="BM75" s="37">
        <f>744-BL75</f>
        <v>105</v>
      </c>
      <c r="BN75" s="9">
        <v>0</v>
      </c>
      <c r="BO75" s="274">
        <f t="shared" si="1266"/>
        <v>0</v>
      </c>
      <c r="BP75" s="9">
        <v>0</v>
      </c>
      <c r="BQ75" s="274">
        <f t="shared" si="1267"/>
        <v>0</v>
      </c>
      <c r="BR75" s="7">
        <v>0</v>
      </c>
      <c r="BS75" s="274">
        <f t="shared" si="1268"/>
        <v>0</v>
      </c>
      <c r="BT75" s="9">
        <v>0</v>
      </c>
      <c r="BU75" s="256">
        <f t="shared" si="1269"/>
        <v>1</v>
      </c>
      <c r="BV75" s="256">
        <f t="shared" si="1270"/>
        <v>1</v>
      </c>
      <c r="BW75" s="258">
        <f t="shared" si="1271"/>
        <v>0</v>
      </c>
      <c r="BX75" s="290">
        <f t="shared" si="1272"/>
        <v>0.83295725806451604</v>
      </c>
      <c r="BY75" s="7">
        <f t="shared" si="1304"/>
        <v>744</v>
      </c>
      <c r="BZ75" s="82">
        <v>15493.004999999999</v>
      </c>
      <c r="CA75" s="9">
        <v>25</v>
      </c>
      <c r="CB75" s="257">
        <v>25</v>
      </c>
      <c r="CC75" s="142" t="s">
        <v>80</v>
      </c>
      <c r="CD75" s="71" t="s">
        <v>70</v>
      </c>
      <c r="CE75" s="7">
        <f t="shared" si="1305"/>
        <v>720</v>
      </c>
      <c r="CF75" s="287">
        <v>651.04</v>
      </c>
      <c r="CG75" s="7">
        <v>68.960000000000036</v>
      </c>
      <c r="CH75" s="9">
        <v>0</v>
      </c>
      <c r="CI75" s="274">
        <f t="shared" si="1273"/>
        <v>0</v>
      </c>
      <c r="CJ75" s="9">
        <v>0</v>
      </c>
      <c r="CK75" s="274">
        <f t="shared" si="1274"/>
        <v>0</v>
      </c>
      <c r="CL75" s="7">
        <v>0</v>
      </c>
      <c r="CM75" s="274">
        <f t="shared" si="1275"/>
        <v>0</v>
      </c>
      <c r="CN75" s="9">
        <v>0</v>
      </c>
      <c r="CO75" s="274">
        <f t="shared" si="1356"/>
        <v>1</v>
      </c>
      <c r="CP75" s="274">
        <f t="shared" si="1357"/>
        <v>1</v>
      </c>
      <c r="CQ75" s="275">
        <f t="shared" si="1358"/>
        <v>0</v>
      </c>
      <c r="CR75" s="290">
        <f t="shared" si="1276"/>
        <v>0.8656759444444444</v>
      </c>
      <c r="CS75" s="7">
        <f t="shared" si="1309"/>
        <v>720</v>
      </c>
      <c r="CT75" s="82">
        <v>15582.166999999999</v>
      </c>
      <c r="CU75" s="9">
        <v>25</v>
      </c>
      <c r="CV75" s="257">
        <v>25</v>
      </c>
      <c r="CW75" s="142" t="s">
        <v>80</v>
      </c>
      <c r="CX75" s="71" t="s">
        <v>70</v>
      </c>
      <c r="CY75" s="7">
        <f t="shared" si="1310"/>
        <v>684.66</v>
      </c>
      <c r="CZ75" s="287">
        <v>590.41</v>
      </c>
      <c r="DA75" s="9">
        <v>94.25</v>
      </c>
      <c r="DB75" s="9">
        <v>0</v>
      </c>
      <c r="DC75" s="274">
        <f t="shared" si="1359"/>
        <v>0</v>
      </c>
      <c r="DD75" s="9">
        <v>0</v>
      </c>
      <c r="DE75" s="274">
        <f t="shared" si="1360"/>
        <v>0</v>
      </c>
      <c r="DF75" s="170">
        <v>59.34</v>
      </c>
      <c r="DG75" s="274">
        <f t="shared" si="1361"/>
        <v>7.9758064516129032E-2</v>
      </c>
      <c r="DH75" s="9">
        <v>0</v>
      </c>
      <c r="DI75" s="274">
        <f t="shared" si="1362"/>
        <v>0.9202419354838709</v>
      </c>
      <c r="DJ75" s="274">
        <f t="shared" si="1363"/>
        <v>0.9202419354838709</v>
      </c>
      <c r="DK75" s="275">
        <f t="shared" si="1364"/>
        <v>0</v>
      </c>
      <c r="DL75" s="290">
        <f t="shared" si="1277"/>
        <v>0.79672655913978496</v>
      </c>
      <c r="DM75" s="7">
        <f t="shared" si="1317"/>
        <v>744</v>
      </c>
      <c r="DN75" s="82">
        <v>14819.114</v>
      </c>
      <c r="DO75" s="9">
        <v>25</v>
      </c>
      <c r="DP75" s="257">
        <v>25</v>
      </c>
      <c r="DQ75" s="142" t="s">
        <v>80</v>
      </c>
      <c r="DR75" s="71" t="s">
        <v>70</v>
      </c>
      <c r="DS75" s="7">
        <f t="shared" si="1318"/>
        <v>727.02</v>
      </c>
      <c r="DT75" s="287">
        <v>593.70000000000005</v>
      </c>
      <c r="DU75" s="9">
        <v>133.32</v>
      </c>
      <c r="DV75" s="9">
        <v>16.98</v>
      </c>
      <c r="DW75" s="7">
        <f t="shared" si="478"/>
        <v>2.282258064516129</v>
      </c>
      <c r="DX75" s="9">
        <v>0</v>
      </c>
      <c r="DY75" s="7">
        <f t="shared" si="479"/>
        <v>0</v>
      </c>
      <c r="DZ75" s="7">
        <v>0</v>
      </c>
      <c r="EA75" s="7">
        <f t="shared" si="1365"/>
        <v>0</v>
      </c>
      <c r="EB75" s="9">
        <v>0</v>
      </c>
      <c r="EC75" s="7">
        <f t="shared" si="1320"/>
        <v>97.717741935483872</v>
      </c>
      <c r="ED75" s="7">
        <f t="shared" si="541"/>
        <v>97.717741935483872</v>
      </c>
      <c r="EE75" s="38">
        <f t="shared" si="542"/>
        <v>2.7805069758302219</v>
      </c>
      <c r="EF75" s="298">
        <f>(EH75/($DR$4*EI75))*100</f>
        <v>77.5511129032258</v>
      </c>
      <c r="EG75" s="7">
        <f t="shared" si="1322"/>
        <v>744</v>
      </c>
      <c r="EH75" s="166">
        <v>14424.507</v>
      </c>
      <c r="EI75" s="9">
        <v>25</v>
      </c>
      <c r="EJ75" s="257">
        <v>25</v>
      </c>
      <c r="EK75" s="142" t="s">
        <v>80</v>
      </c>
      <c r="EL75" s="71" t="s">
        <v>70</v>
      </c>
      <c r="EM75" s="7">
        <f t="shared" si="1323"/>
        <v>672</v>
      </c>
      <c r="EN75" s="287">
        <v>301.27999999999997</v>
      </c>
      <c r="EO75" s="9">
        <v>370.72</v>
      </c>
      <c r="EP75" s="9">
        <v>0</v>
      </c>
      <c r="EQ75" s="7">
        <f t="shared" si="482"/>
        <v>0</v>
      </c>
      <c r="ER75" s="9">
        <v>0</v>
      </c>
      <c r="ES75" s="7">
        <f t="shared" si="483"/>
        <v>0</v>
      </c>
      <c r="ET75" s="7">
        <v>0</v>
      </c>
      <c r="EU75" s="7">
        <f>(ET75/$EL$4)*100</f>
        <v>0</v>
      </c>
      <c r="EV75" s="9">
        <v>0</v>
      </c>
      <c r="EW75" s="7">
        <f t="shared" si="1325"/>
        <v>90.322580645161281</v>
      </c>
      <c r="EX75" s="7">
        <f t="shared" si="543"/>
        <v>100</v>
      </c>
      <c r="EY75" s="38">
        <f t="shared" si="544"/>
        <v>0</v>
      </c>
      <c r="EZ75" s="298">
        <f>(FB75/($EL$4*FC75))*100</f>
        <v>42.074595238095242</v>
      </c>
      <c r="FA75" s="7">
        <f t="shared" si="1327"/>
        <v>672</v>
      </c>
      <c r="FB75" s="82">
        <v>7068.5320000000002</v>
      </c>
      <c r="FC75" s="9">
        <v>25</v>
      </c>
      <c r="FD75" s="257">
        <v>25</v>
      </c>
      <c r="FE75" s="142" t="s">
        <v>80</v>
      </c>
      <c r="FF75" s="71" t="s">
        <v>70</v>
      </c>
      <c r="FG75" s="7">
        <f t="shared" si="1328"/>
        <v>744</v>
      </c>
      <c r="FH75" s="287">
        <v>623.23</v>
      </c>
      <c r="FI75" s="9">
        <v>120.77</v>
      </c>
      <c r="FJ75" s="9">
        <v>0</v>
      </c>
      <c r="FK75" s="7">
        <f t="shared" si="499"/>
        <v>0</v>
      </c>
      <c r="FL75" s="9">
        <v>0</v>
      </c>
      <c r="FM75" s="7">
        <f t="shared" si="500"/>
        <v>0</v>
      </c>
      <c r="FN75" s="7">
        <v>0</v>
      </c>
      <c r="FO75" s="7">
        <f>(FN75/$FF$4)*100</f>
        <v>0</v>
      </c>
      <c r="FP75" s="9">
        <v>0</v>
      </c>
      <c r="FQ75" s="7">
        <f t="shared" si="1330"/>
        <v>100</v>
      </c>
      <c r="FR75" s="7">
        <f t="shared" si="547"/>
        <v>100</v>
      </c>
      <c r="FS75" s="38">
        <f t="shared" si="548"/>
        <v>0</v>
      </c>
      <c r="FT75" s="298">
        <f>(FV75/($FF$4*FW75))*100</f>
        <v>82.644268817204306</v>
      </c>
      <c r="FU75" s="7">
        <f t="shared" si="1332"/>
        <v>744</v>
      </c>
      <c r="FV75" s="82">
        <v>15371.834000000001</v>
      </c>
      <c r="FW75" s="9">
        <v>25</v>
      </c>
      <c r="FX75" s="257">
        <v>25</v>
      </c>
      <c r="FY75" s="142" t="s">
        <v>80</v>
      </c>
      <c r="FZ75" s="71" t="s">
        <v>70</v>
      </c>
      <c r="GA75" s="7">
        <f t="shared" si="1333"/>
        <v>718.32</v>
      </c>
      <c r="GB75" s="287">
        <v>619.16999999999996</v>
      </c>
      <c r="GC75" s="9">
        <v>99.15</v>
      </c>
      <c r="GD75" s="9">
        <v>1.68</v>
      </c>
      <c r="GE75" s="7">
        <f t="shared" si="1334"/>
        <v>2.3333333333333331E-3</v>
      </c>
      <c r="GF75" s="9">
        <v>0</v>
      </c>
      <c r="GG75" s="7">
        <f t="shared" si="1367"/>
        <v>0</v>
      </c>
      <c r="GH75" s="7">
        <v>0</v>
      </c>
      <c r="GI75" s="7">
        <f>(GH75/$FZ$4)*100</f>
        <v>0</v>
      </c>
      <c r="GJ75" s="9">
        <v>0</v>
      </c>
      <c r="GK75" s="7">
        <f t="shared" si="1336"/>
        <v>96.548387096774206</v>
      </c>
      <c r="GL75" s="7">
        <f t="shared" si="1368"/>
        <v>99.766666666666666</v>
      </c>
      <c r="GM75" s="38">
        <f>IF((AND(GB75=0,GD75=0)),0,(GD75+GJ75)/(GB75+GD75)*100)</f>
        <v>0.27059676250302006</v>
      </c>
      <c r="GN75" s="298">
        <f t="shared" si="1338"/>
        <v>84.672833333333344</v>
      </c>
      <c r="GO75" s="7">
        <f t="shared" si="1339"/>
        <v>719.99999999999989</v>
      </c>
      <c r="GP75" s="166">
        <v>15241.11</v>
      </c>
      <c r="GQ75" s="9">
        <v>25</v>
      </c>
      <c r="GR75" s="257">
        <v>25</v>
      </c>
      <c r="GS75" s="142" t="s">
        <v>80</v>
      </c>
      <c r="GT75" s="71" t="s">
        <v>70</v>
      </c>
      <c r="GU75" s="9">
        <f t="shared" si="1340"/>
        <v>744</v>
      </c>
      <c r="GV75" s="287">
        <v>575.21</v>
      </c>
      <c r="GW75" s="102">
        <v>168.78999999999996</v>
      </c>
      <c r="GX75" s="9">
        <v>0</v>
      </c>
      <c r="GY75" s="9">
        <f t="shared" si="660"/>
        <v>0</v>
      </c>
      <c r="GZ75" s="9">
        <v>0</v>
      </c>
      <c r="HA75" s="9">
        <f t="shared" si="661"/>
        <v>0</v>
      </c>
      <c r="HB75" s="9">
        <v>0</v>
      </c>
      <c r="HC75" s="7">
        <f>(HB75/$GT$4)*100</f>
        <v>0</v>
      </c>
      <c r="HD75" s="9">
        <v>0</v>
      </c>
      <c r="HE75" s="7">
        <f t="shared" si="1342"/>
        <v>100</v>
      </c>
      <c r="HF75" s="7">
        <f t="shared" si="1343"/>
        <v>100</v>
      </c>
      <c r="HG75" s="9">
        <f t="shared" si="462"/>
        <v>0</v>
      </c>
      <c r="HH75" s="298">
        <f>(HJ75/($GT$4*HK75))*100</f>
        <v>76.058333333333337</v>
      </c>
      <c r="HI75" s="7">
        <f t="shared" si="1345"/>
        <v>744</v>
      </c>
      <c r="HJ75" s="166">
        <v>14146.85</v>
      </c>
      <c r="HK75" s="9">
        <v>25</v>
      </c>
      <c r="HL75" s="257">
        <v>25</v>
      </c>
      <c r="HM75" s="142" t="s">
        <v>80</v>
      </c>
      <c r="HN75" s="71" t="s">
        <v>70</v>
      </c>
      <c r="HO75" s="97">
        <f t="shared" si="1346"/>
        <v>720</v>
      </c>
      <c r="HP75" s="315">
        <v>525.19000000000005</v>
      </c>
      <c r="HQ75" s="9">
        <v>194.80999999999995</v>
      </c>
      <c r="HR75" s="97">
        <v>0</v>
      </c>
      <c r="HS75" s="9">
        <f t="shared" si="1347"/>
        <v>0</v>
      </c>
      <c r="HT75" s="9">
        <v>0</v>
      </c>
      <c r="HU75" s="9">
        <f t="shared" si="1348"/>
        <v>0</v>
      </c>
      <c r="HV75" s="9">
        <v>0</v>
      </c>
      <c r="HW75" s="9">
        <f t="shared" si="1348"/>
        <v>0</v>
      </c>
      <c r="HX75" s="9">
        <v>0</v>
      </c>
      <c r="HY75" s="7">
        <f>(HO75/$HN$4)*100</f>
        <v>100</v>
      </c>
      <c r="HZ75" s="7">
        <f>((HO75-HX75)/$HN$4)*100</f>
        <v>100</v>
      </c>
      <c r="IA75" s="38">
        <f t="shared" si="1351"/>
        <v>0</v>
      </c>
      <c r="IB75" s="298">
        <f>(ID75/($HN$4*IE75))*100</f>
        <v>72.658705555555542</v>
      </c>
      <c r="IC75" s="7">
        <f t="shared" si="1353"/>
        <v>720</v>
      </c>
      <c r="ID75" s="171">
        <v>13078.566999999999</v>
      </c>
      <c r="IE75" s="9">
        <v>25</v>
      </c>
      <c r="IF75" s="257">
        <v>25</v>
      </c>
      <c r="IG75" s="29">
        <v>25</v>
      </c>
    </row>
    <row r="76" spans="1:241" ht="13.8" hidden="1" x14ac:dyDescent="0.25">
      <c r="B76" s="71" t="s">
        <v>71</v>
      </c>
      <c r="C76" s="9">
        <f t="shared" si="1280"/>
        <v>744</v>
      </c>
      <c r="D76" s="287">
        <v>681</v>
      </c>
      <c r="E76" s="9">
        <v>63</v>
      </c>
      <c r="F76" s="9">
        <v>0</v>
      </c>
      <c r="G76" s="256">
        <f t="shared" si="1281"/>
        <v>0</v>
      </c>
      <c r="H76" s="9">
        <v>0</v>
      </c>
      <c r="I76" s="256">
        <f t="shared" si="1282"/>
        <v>0</v>
      </c>
      <c r="J76" s="9">
        <v>0</v>
      </c>
      <c r="K76" s="256">
        <f t="shared" si="1283"/>
        <v>0</v>
      </c>
      <c r="L76" s="9">
        <v>0</v>
      </c>
      <c r="M76" s="256">
        <f t="shared" si="1354"/>
        <v>1</v>
      </c>
      <c r="N76" s="256">
        <f t="shared" si="1355"/>
        <v>1</v>
      </c>
      <c r="O76" s="258">
        <f t="shared" si="1260"/>
        <v>0</v>
      </c>
      <c r="P76" s="293">
        <f t="shared" si="1286"/>
        <v>0.85966188172043012</v>
      </c>
      <c r="Q76" s="7">
        <f t="shared" si="1287"/>
        <v>744</v>
      </c>
      <c r="R76" s="166">
        <v>15989.710999999999</v>
      </c>
      <c r="S76" s="9">
        <v>25</v>
      </c>
      <c r="T76" s="257">
        <v>25</v>
      </c>
      <c r="V76" s="71" t="s">
        <v>71</v>
      </c>
      <c r="W76" s="9">
        <f t="shared" si="1288"/>
        <v>744</v>
      </c>
      <c r="X76" s="287">
        <v>681</v>
      </c>
      <c r="Y76" s="9">
        <v>63</v>
      </c>
      <c r="Z76" s="9">
        <v>0</v>
      </c>
      <c r="AA76" s="256">
        <f t="shared" si="1289"/>
        <v>0</v>
      </c>
      <c r="AB76" s="9">
        <v>0</v>
      </c>
      <c r="AC76" s="256">
        <f t="shared" si="1290"/>
        <v>0</v>
      </c>
      <c r="AD76" s="9">
        <v>0</v>
      </c>
      <c r="AE76" s="256">
        <f t="shared" si="1291"/>
        <v>0</v>
      </c>
      <c r="AF76" s="9">
        <v>0</v>
      </c>
      <c r="AG76" s="256">
        <f t="shared" si="1292"/>
        <v>1</v>
      </c>
      <c r="AH76" s="256">
        <f t="shared" si="1293"/>
        <v>1</v>
      </c>
      <c r="AI76" s="256">
        <f t="shared" si="1294"/>
        <v>0</v>
      </c>
      <c r="AJ76" s="290">
        <f t="shared" si="1261"/>
        <v>0.88469198924731185</v>
      </c>
      <c r="AK76" s="7">
        <f t="shared" si="1295"/>
        <v>744</v>
      </c>
      <c r="AL76" s="166">
        <v>16455.271000000001</v>
      </c>
      <c r="AM76" s="9">
        <v>25</v>
      </c>
      <c r="AN76" s="257">
        <v>25</v>
      </c>
      <c r="AP76" s="71" t="s">
        <v>71</v>
      </c>
      <c r="AQ76" s="9">
        <f t="shared" si="1296"/>
        <v>720</v>
      </c>
      <c r="AR76" s="287">
        <v>650</v>
      </c>
      <c r="AS76" s="37">
        <f>720-AR76</f>
        <v>70</v>
      </c>
      <c r="AT76" s="9">
        <v>0</v>
      </c>
      <c r="AU76" s="256">
        <f t="shared" si="1262"/>
        <v>0</v>
      </c>
      <c r="AV76" s="9">
        <v>0</v>
      </c>
      <c r="AW76" s="256">
        <f t="shared" si="1263"/>
        <v>0</v>
      </c>
      <c r="AX76" s="9">
        <v>0</v>
      </c>
      <c r="AY76" s="256">
        <f t="shared" si="1264"/>
        <v>0</v>
      </c>
      <c r="AZ76" s="9">
        <v>0</v>
      </c>
      <c r="BA76" s="256">
        <f t="shared" ref="BA76:BA78" si="1375">(AQ76/$AP$4)</f>
        <v>1</v>
      </c>
      <c r="BB76" s="256">
        <f t="shared" ref="BB76:BB78" si="1376">((AQ76-AZ76)/$AP$4)</f>
        <v>1</v>
      </c>
      <c r="BC76" s="258">
        <f t="shared" ref="BC76:BC78" si="1377">IF((AND(AR76=0,AT76=0)),0,(AT76+AZ76)/(AR76+AT76+AZ76))</f>
        <v>0</v>
      </c>
      <c r="BD76" s="290">
        <f t="shared" si="1265"/>
        <v>0.85858072222222215</v>
      </c>
      <c r="BE76" s="7">
        <f t="shared" si="1301"/>
        <v>720</v>
      </c>
      <c r="BF76" s="172">
        <v>15454.453</v>
      </c>
      <c r="BG76" s="9">
        <v>25</v>
      </c>
      <c r="BH76" s="257">
        <v>25</v>
      </c>
      <c r="BJ76" s="71" t="s">
        <v>71</v>
      </c>
      <c r="BK76" s="7">
        <f t="shared" si="1302"/>
        <v>744</v>
      </c>
      <c r="BL76" s="287">
        <v>625</v>
      </c>
      <c r="BM76" s="37">
        <f>744-BL76</f>
        <v>119</v>
      </c>
      <c r="BN76" s="9">
        <v>0</v>
      </c>
      <c r="BO76" s="274">
        <f t="shared" si="1266"/>
        <v>0</v>
      </c>
      <c r="BP76" s="9">
        <v>0</v>
      </c>
      <c r="BQ76" s="274">
        <f t="shared" si="1267"/>
        <v>0</v>
      </c>
      <c r="BR76" s="7">
        <v>0</v>
      </c>
      <c r="BS76" s="274">
        <f t="shared" si="1268"/>
        <v>0</v>
      </c>
      <c r="BT76" s="9">
        <v>0</v>
      </c>
      <c r="BU76" s="256">
        <f t="shared" si="1269"/>
        <v>1</v>
      </c>
      <c r="BV76" s="256">
        <f t="shared" si="1270"/>
        <v>1</v>
      </c>
      <c r="BW76" s="258">
        <f t="shared" si="1271"/>
        <v>0</v>
      </c>
      <c r="BX76" s="290">
        <f t="shared" si="1272"/>
        <v>0.81182430107526882</v>
      </c>
      <c r="BY76" s="7">
        <f t="shared" si="1304"/>
        <v>744</v>
      </c>
      <c r="BZ76" s="82">
        <v>15099.932000000001</v>
      </c>
      <c r="CA76" s="9">
        <v>25</v>
      </c>
      <c r="CB76" s="257">
        <v>25</v>
      </c>
      <c r="CD76" s="71" t="s">
        <v>71</v>
      </c>
      <c r="CE76" s="7">
        <f t="shared" si="1305"/>
        <v>717.13</v>
      </c>
      <c r="CF76" s="287">
        <v>626.9</v>
      </c>
      <c r="CG76" s="7">
        <v>90.230000000000018</v>
      </c>
      <c r="CH76" s="9">
        <v>2.87</v>
      </c>
      <c r="CI76" s="274">
        <f t="shared" si="1273"/>
        <v>3.9861111111111113E-3</v>
      </c>
      <c r="CJ76" s="9">
        <v>0</v>
      </c>
      <c r="CK76" s="274">
        <f t="shared" si="1274"/>
        <v>0</v>
      </c>
      <c r="CL76" s="7">
        <v>0</v>
      </c>
      <c r="CM76" s="274">
        <f t="shared" si="1275"/>
        <v>0</v>
      </c>
      <c r="CN76" s="9">
        <v>0</v>
      </c>
      <c r="CO76" s="274">
        <f t="shared" si="1356"/>
        <v>0.99601388888888887</v>
      </c>
      <c r="CP76" s="274">
        <f t="shared" si="1357"/>
        <v>0.99601388888888887</v>
      </c>
      <c r="CQ76" s="275">
        <f t="shared" si="1358"/>
        <v>4.5572193022849613E-3</v>
      </c>
      <c r="CR76" s="290">
        <f t="shared" si="1276"/>
        <v>0.85411127777777784</v>
      </c>
      <c r="CS76" s="7">
        <f t="shared" si="1309"/>
        <v>720</v>
      </c>
      <c r="CT76" s="82">
        <v>15374.003000000001</v>
      </c>
      <c r="CU76" s="9">
        <v>25</v>
      </c>
      <c r="CV76" s="257">
        <v>25</v>
      </c>
      <c r="CX76" s="71" t="s">
        <v>71</v>
      </c>
      <c r="CY76" s="7">
        <f t="shared" si="1310"/>
        <v>686.18</v>
      </c>
      <c r="CZ76" s="287">
        <v>612.71</v>
      </c>
      <c r="DA76" s="9">
        <v>73.469999999999914</v>
      </c>
      <c r="DB76" s="9">
        <v>0</v>
      </c>
      <c r="DC76" s="274">
        <f t="shared" si="1359"/>
        <v>0</v>
      </c>
      <c r="DD76" s="9">
        <v>0</v>
      </c>
      <c r="DE76" s="274">
        <f t="shared" si="1360"/>
        <v>0</v>
      </c>
      <c r="DF76" s="170">
        <v>57.82</v>
      </c>
      <c r="DG76" s="274">
        <f t="shared" si="1361"/>
        <v>7.7715053763440858E-2</v>
      </c>
      <c r="DH76" s="9">
        <v>0</v>
      </c>
      <c r="DI76" s="274">
        <f t="shared" si="1362"/>
        <v>0.9222849462365591</v>
      </c>
      <c r="DJ76" s="274">
        <f t="shared" si="1363"/>
        <v>0.9222849462365591</v>
      </c>
      <c r="DK76" s="275">
        <f t="shared" si="1364"/>
        <v>0</v>
      </c>
      <c r="DL76" s="290">
        <f t="shared" si="1277"/>
        <v>0.80229381720430115</v>
      </c>
      <c r="DM76" s="7">
        <f t="shared" si="1317"/>
        <v>744</v>
      </c>
      <c r="DN76" s="82">
        <v>14922.665000000001</v>
      </c>
      <c r="DO76" s="9">
        <v>25</v>
      </c>
      <c r="DP76" s="257">
        <v>25</v>
      </c>
      <c r="DR76" s="71" t="s">
        <v>71</v>
      </c>
      <c r="DS76" s="7">
        <f t="shared" si="1318"/>
        <v>744</v>
      </c>
      <c r="DT76" s="287">
        <v>610.54999999999995</v>
      </c>
      <c r="DU76" s="9">
        <v>133.44999999999999</v>
      </c>
      <c r="DV76" s="9">
        <v>0</v>
      </c>
      <c r="DW76" s="7">
        <f t="shared" si="478"/>
        <v>0</v>
      </c>
      <c r="DX76" s="9">
        <v>0</v>
      </c>
      <c r="DY76" s="7">
        <f t="shared" si="479"/>
        <v>0</v>
      </c>
      <c r="DZ76" s="7">
        <v>0</v>
      </c>
      <c r="EA76" s="7">
        <f t="shared" si="1365"/>
        <v>0</v>
      </c>
      <c r="EB76" s="9">
        <v>0</v>
      </c>
      <c r="EC76" s="7">
        <f t="shared" si="1320"/>
        <v>100</v>
      </c>
      <c r="ED76" s="7">
        <f t="shared" si="541"/>
        <v>100</v>
      </c>
      <c r="EE76" s="38">
        <f t="shared" si="542"/>
        <v>0</v>
      </c>
      <c r="EF76" s="298">
        <f t="shared" si="1321"/>
        <v>81.296725806451619</v>
      </c>
      <c r="EG76" s="7">
        <f t="shared" si="1322"/>
        <v>744</v>
      </c>
      <c r="EH76" s="166">
        <v>15121.191000000001</v>
      </c>
      <c r="EI76" s="9">
        <v>25</v>
      </c>
      <c r="EJ76" s="257">
        <v>25</v>
      </c>
      <c r="EL76" s="71" t="s">
        <v>71</v>
      </c>
      <c r="EM76" s="7">
        <f t="shared" si="1323"/>
        <v>672</v>
      </c>
      <c r="EN76" s="287">
        <v>300.23</v>
      </c>
      <c r="EO76" s="9">
        <v>371.77</v>
      </c>
      <c r="EP76" s="9">
        <v>0</v>
      </c>
      <c r="EQ76" s="7">
        <f t="shared" si="482"/>
        <v>0</v>
      </c>
      <c r="ER76" s="9">
        <v>0</v>
      </c>
      <c r="ES76" s="7">
        <f t="shared" si="483"/>
        <v>0</v>
      </c>
      <c r="ET76" s="7">
        <v>0</v>
      </c>
      <c r="EU76" s="7">
        <f t="shared" si="1366"/>
        <v>0</v>
      </c>
      <c r="EV76" s="9">
        <v>0</v>
      </c>
      <c r="EW76" s="7">
        <f t="shared" si="1325"/>
        <v>90.322580645161281</v>
      </c>
      <c r="EX76" s="7">
        <f t="shared" si="543"/>
        <v>100</v>
      </c>
      <c r="EY76" s="38">
        <f t="shared" si="544"/>
        <v>0</v>
      </c>
      <c r="EZ76" s="298">
        <f t="shared" si="1326"/>
        <v>44.908666666666669</v>
      </c>
      <c r="FA76" s="7">
        <f t="shared" si="1327"/>
        <v>672</v>
      </c>
      <c r="FB76" s="82">
        <v>7544.6559999999999</v>
      </c>
      <c r="FC76" s="9">
        <v>25</v>
      </c>
      <c r="FD76" s="257">
        <v>25</v>
      </c>
      <c r="FF76" s="71" t="s">
        <v>71</v>
      </c>
      <c r="FG76" s="7">
        <f t="shared" si="1328"/>
        <v>744</v>
      </c>
      <c r="FH76" s="287">
        <v>624.85</v>
      </c>
      <c r="FI76" s="9">
        <v>119.15</v>
      </c>
      <c r="FJ76" s="9">
        <v>0</v>
      </c>
      <c r="FK76" s="7">
        <f t="shared" si="499"/>
        <v>0</v>
      </c>
      <c r="FL76" s="9">
        <v>0</v>
      </c>
      <c r="FM76" s="7">
        <f t="shared" si="500"/>
        <v>0</v>
      </c>
      <c r="FN76" s="7">
        <v>0</v>
      </c>
      <c r="FO76" s="7">
        <f t="shared" si="1329"/>
        <v>0</v>
      </c>
      <c r="FP76" s="9">
        <v>0</v>
      </c>
      <c r="FQ76" s="7">
        <f t="shared" si="1330"/>
        <v>100</v>
      </c>
      <c r="FR76" s="7">
        <f t="shared" si="547"/>
        <v>100</v>
      </c>
      <c r="FS76" s="38">
        <f t="shared" si="548"/>
        <v>0</v>
      </c>
      <c r="FT76" s="298">
        <f t="shared" si="1331"/>
        <v>84.973903225806453</v>
      </c>
      <c r="FU76" s="7">
        <f t="shared" si="1332"/>
        <v>744</v>
      </c>
      <c r="FV76" s="82">
        <v>15805.146000000001</v>
      </c>
      <c r="FW76" s="9">
        <v>25</v>
      </c>
      <c r="FX76" s="257">
        <v>25</v>
      </c>
      <c r="FZ76" s="71" t="s">
        <v>71</v>
      </c>
      <c r="GA76" s="7">
        <f>$FZ$4-GD76-GF76-GH76</f>
        <v>511.25</v>
      </c>
      <c r="GB76" s="287">
        <v>433.21</v>
      </c>
      <c r="GC76" s="9">
        <v>78.040000000000006</v>
      </c>
      <c r="GD76" s="9">
        <v>208.75</v>
      </c>
      <c r="GE76" s="7">
        <f t="shared" si="1334"/>
        <v>0.28993055555555558</v>
      </c>
      <c r="GF76" s="9">
        <v>0</v>
      </c>
      <c r="GG76" s="7">
        <f t="shared" si="1367"/>
        <v>0</v>
      </c>
      <c r="GH76" s="7">
        <v>0</v>
      </c>
      <c r="GI76" s="7">
        <f t="shared" si="1335"/>
        <v>0</v>
      </c>
      <c r="GJ76" s="9">
        <v>0</v>
      </c>
      <c r="GK76" s="7">
        <f t="shared" si="1336"/>
        <v>68.716397849462368</v>
      </c>
      <c r="GL76" s="7">
        <f t="shared" si="1368"/>
        <v>71.006944444444443</v>
      </c>
      <c r="GM76" s="38">
        <f t="shared" ref="GM76:GM78" si="1378">IF((AND(GB76=0,GD76=0)),0,(GD76+GJ76)/(GB76+GD76)*100)</f>
        <v>32.5176023428251</v>
      </c>
      <c r="GN76" s="298">
        <f t="shared" si="1338"/>
        <v>57.069333333333326</v>
      </c>
      <c r="GO76" s="7">
        <f t="shared" si="1339"/>
        <v>720</v>
      </c>
      <c r="GP76" s="166">
        <v>10272.48</v>
      </c>
      <c r="GQ76" s="9">
        <v>25</v>
      </c>
      <c r="GR76" s="257">
        <v>25</v>
      </c>
      <c r="GT76" s="71" t="s">
        <v>71</v>
      </c>
      <c r="GU76" s="9">
        <f t="shared" si="1340"/>
        <v>744</v>
      </c>
      <c r="GV76" s="287">
        <v>577.87</v>
      </c>
      <c r="GW76" s="102">
        <v>166.13000000000011</v>
      </c>
      <c r="GX76" s="9">
        <v>0</v>
      </c>
      <c r="GY76" s="9">
        <f t="shared" si="660"/>
        <v>0</v>
      </c>
      <c r="GZ76" s="9">
        <v>0</v>
      </c>
      <c r="HA76" s="9">
        <f t="shared" si="661"/>
        <v>0</v>
      </c>
      <c r="HB76" s="9">
        <v>0</v>
      </c>
      <c r="HC76" s="7">
        <f t="shared" si="1341"/>
        <v>0</v>
      </c>
      <c r="HD76" s="9">
        <v>0</v>
      </c>
      <c r="HE76" s="7">
        <f t="shared" si="1342"/>
        <v>100</v>
      </c>
      <c r="HF76" s="7">
        <f t="shared" si="1343"/>
        <v>100</v>
      </c>
      <c r="HG76" s="9">
        <f t="shared" si="462"/>
        <v>0</v>
      </c>
      <c r="HH76" s="298">
        <f t="shared" si="1344"/>
        <v>74.389193548387084</v>
      </c>
      <c r="HI76" s="7">
        <f t="shared" si="1345"/>
        <v>744.00000000000011</v>
      </c>
      <c r="HJ76" s="166">
        <v>13836.39</v>
      </c>
      <c r="HK76" s="9">
        <v>25</v>
      </c>
      <c r="HL76" s="257">
        <v>25</v>
      </c>
      <c r="HN76" s="71" t="s">
        <v>71</v>
      </c>
      <c r="HO76" s="97">
        <f t="shared" si="1346"/>
        <v>715.89</v>
      </c>
      <c r="HP76" s="315">
        <v>519</v>
      </c>
      <c r="HQ76" s="9">
        <v>196.89</v>
      </c>
      <c r="HR76" s="97">
        <v>4.1100000000000003</v>
      </c>
      <c r="HS76" s="7">
        <f t="shared" si="1347"/>
        <v>0.5708333333333333</v>
      </c>
      <c r="HT76" s="9">
        <v>0</v>
      </c>
      <c r="HU76" s="9">
        <f t="shared" si="1348"/>
        <v>0</v>
      </c>
      <c r="HV76" s="9">
        <v>0</v>
      </c>
      <c r="HW76" s="9">
        <f t="shared" si="1348"/>
        <v>0</v>
      </c>
      <c r="HX76" s="9">
        <v>0</v>
      </c>
      <c r="HY76" s="7">
        <f t="shared" ref="HY76:HY78" si="1379">(HO76/$HN$4)*100</f>
        <v>99.429166666666674</v>
      </c>
      <c r="HZ76" s="7">
        <f t="shared" ref="HZ76:HZ78" si="1380">((HO76-HX76)/$HN$4)*100</f>
        <v>99.429166666666674</v>
      </c>
      <c r="IA76" s="38">
        <f t="shared" si="1351"/>
        <v>0.7856856110569479</v>
      </c>
      <c r="IB76" s="298">
        <f t="shared" ref="IB76:IB78" si="1381">(ID76/($HN$4*IE76))*100</f>
        <v>67.524411111111121</v>
      </c>
      <c r="IC76" s="7">
        <f t="shared" si="1353"/>
        <v>720</v>
      </c>
      <c r="ID76" s="171">
        <v>12154.394</v>
      </c>
      <c r="IE76" s="9">
        <v>25</v>
      </c>
      <c r="IF76" s="257">
        <v>25</v>
      </c>
      <c r="IG76" s="29">
        <v>25</v>
      </c>
    </row>
    <row r="77" spans="1:241" ht="13.8" hidden="1" x14ac:dyDescent="0.25">
      <c r="B77" s="71" t="s">
        <v>72</v>
      </c>
      <c r="C77" s="9">
        <f t="shared" si="1280"/>
        <v>744</v>
      </c>
      <c r="D77" s="287">
        <v>684</v>
      </c>
      <c r="E77" s="9">
        <v>60</v>
      </c>
      <c r="F77" s="9">
        <v>0</v>
      </c>
      <c r="G77" s="256">
        <f t="shared" si="1281"/>
        <v>0</v>
      </c>
      <c r="H77" s="9">
        <v>0</v>
      </c>
      <c r="I77" s="256">
        <f t="shared" si="1282"/>
        <v>0</v>
      </c>
      <c r="J77" s="9">
        <v>0</v>
      </c>
      <c r="K77" s="256">
        <f t="shared" si="1283"/>
        <v>0</v>
      </c>
      <c r="L77" s="9">
        <v>0</v>
      </c>
      <c r="M77" s="256">
        <f t="shared" si="1354"/>
        <v>1</v>
      </c>
      <c r="N77" s="256">
        <f t="shared" si="1355"/>
        <v>1</v>
      </c>
      <c r="O77" s="258">
        <f t="shared" si="1260"/>
        <v>0</v>
      </c>
      <c r="P77" s="293">
        <f t="shared" si="1286"/>
        <v>0.98993770161290318</v>
      </c>
      <c r="Q77" s="7">
        <f t="shared" si="1287"/>
        <v>744</v>
      </c>
      <c r="R77" s="166">
        <v>14730.272999999999</v>
      </c>
      <c r="S77" s="9">
        <v>20</v>
      </c>
      <c r="T77" s="257">
        <v>20</v>
      </c>
      <c r="V77" s="71" t="s">
        <v>72</v>
      </c>
      <c r="W77" s="9">
        <f t="shared" si="1288"/>
        <v>744</v>
      </c>
      <c r="X77" s="287">
        <v>675</v>
      </c>
      <c r="Y77" s="9">
        <v>69</v>
      </c>
      <c r="Z77" s="9">
        <v>0</v>
      </c>
      <c r="AA77" s="256">
        <f t="shared" si="1289"/>
        <v>0</v>
      </c>
      <c r="AB77" s="9">
        <v>0</v>
      </c>
      <c r="AC77" s="256">
        <f t="shared" si="1290"/>
        <v>0</v>
      </c>
      <c r="AD77" s="9">
        <v>0</v>
      </c>
      <c r="AE77" s="256">
        <f t="shared" si="1291"/>
        <v>0</v>
      </c>
      <c r="AF77" s="9">
        <v>0</v>
      </c>
      <c r="AG77" s="256">
        <f t="shared" si="1292"/>
        <v>1</v>
      </c>
      <c r="AH77" s="256">
        <f t="shared" si="1293"/>
        <v>1</v>
      </c>
      <c r="AI77" s="256">
        <f t="shared" si="1294"/>
        <v>0</v>
      </c>
      <c r="AJ77" s="290">
        <f t="shared" si="1261"/>
        <v>0.95130974462365592</v>
      </c>
      <c r="AK77" s="7">
        <f t="shared" si="1295"/>
        <v>744</v>
      </c>
      <c r="AL77" s="166">
        <v>14155.489</v>
      </c>
      <c r="AM77" s="9">
        <v>20</v>
      </c>
      <c r="AN77" s="257">
        <v>20</v>
      </c>
      <c r="AP77" s="71" t="s">
        <v>72</v>
      </c>
      <c r="AQ77" s="9">
        <f t="shared" si="1296"/>
        <v>720</v>
      </c>
      <c r="AR77" s="287">
        <v>643</v>
      </c>
      <c r="AS77" s="37">
        <f>720-AR77</f>
        <v>77</v>
      </c>
      <c r="AT77" s="9">
        <v>0</v>
      </c>
      <c r="AU77" s="256">
        <f t="shared" si="1262"/>
        <v>0</v>
      </c>
      <c r="AV77" s="9">
        <v>0</v>
      </c>
      <c r="AW77" s="256">
        <f t="shared" si="1263"/>
        <v>0</v>
      </c>
      <c r="AX77" s="9">
        <v>0</v>
      </c>
      <c r="AY77" s="256">
        <f t="shared" si="1264"/>
        <v>0</v>
      </c>
      <c r="AZ77" s="9">
        <v>0</v>
      </c>
      <c r="BA77" s="256">
        <f t="shared" si="1375"/>
        <v>1</v>
      </c>
      <c r="BB77" s="256">
        <f t="shared" si="1376"/>
        <v>1</v>
      </c>
      <c r="BC77" s="258">
        <f t="shared" si="1377"/>
        <v>0</v>
      </c>
      <c r="BD77" s="290">
        <f t="shared" si="1265"/>
        <v>0.93400312500000005</v>
      </c>
      <c r="BE77" s="7">
        <f t="shared" si="1301"/>
        <v>720</v>
      </c>
      <c r="BF77" s="172">
        <v>13449.645</v>
      </c>
      <c r="BG77" s="9">
        <v>20</v>
      </c>
      <c r="BH77" s="257">
        <v>20</v>
      </c>
      <c r="BJ77" s="71" t="s">
        <v>72</v>
      </c>
      <c r="BK77" s="7">
        <f t="shared" si="1302"/>
        <v>744</v>
      </c>
      <c r="BL77" s="287">
        <v>640</v>
      </c>
      <c r="BM77" s="37">
        <f>744-BL77</f>
        <v>104</v>
      </c>
      <c r="BN77" s="9">
        <v>0</v>
      </c>
      <c r="BO77" s="274">
        <f t="shared" si="1266"/>
        <v>0</v>
      </c>
      <c r="BP77" s="9">
        <v>0</v>
      </c>
      <c r="BQ77" s="274">
        <f t="shared" si="1267"/>
        <v>0</v>
      </c>
      <c r="BR77" s="7">
        <v>0</v>
      </c>
      <c r="BS77" s="274">
        <f t="shared" si="1268"/>
        <v>0</v>
      </c>
      <c r="BT77" s="9">
        <v>0</v>
      </c>
      <c r="BU77" s="256">
        <f t="shared" si="1269"/>
        <v>1</v>
      </c>
      <c r="BV77" s="256">
        <f t="shared" si="1270"/>
        <v>1</v>
      </c>
      <c r="BW77" s="258">
        <f t="shared" si="1271"/>
        <v>0</v>
      </c>
      <c r="BX77" s="290">
        <f t="shared" si="1272"/>
        <v>0.91057876344086019</v>
      </c>
      <c r="BY77" s="7">
        <f t="shared" si="1304"/>
        <v>744</v>
      </c>
      <c r="BZ77" s="82">
        <v>13549.412</v>
      </c>
      <c r="CA77" s="9">
        <v>20</v>
      </c>
      <c r="CB77" s="257">
        <v>20</v>
      </c>
      <c r="CD77" s="71" t="s">
        <v>72</v>
      </c>
      <c r="CE77" s="7">
        <f t="shared" si="1305"/>
        <v>719.83</v>
      </c>
      <c r="CF77" s="287">
        <v>615.66</v>
      </c>
      <c r="CG77" s="7">
        <v>104.17000000000007</v>
      </c>
      <c r="CH77" s="9">
        <v>0.17</v>
      </c>
      <c r="CI77" s="274">
        <f t="shared" si="1273"/>
        <v>2.3611111111111112E-4</v>
      </c>
      <c r="CJ77" s="9">
        <v>0</v>
      </c>
      <c r="CK77" s="274">
        <f t="shared" si="1274"/>
        <v>0</v>
      </c>
      <c r="CL77" s="7">
        <v>0</v>
      </c>
      <c r="CM77" s="274">
        <f t="shared" si="1275"/>
        <v>0</v>
      </c>
      <c r="CN77" s="9">
        <v>0</v>
      </c>
      <c r="CO77" s="274">
        <f t="shared" si="1356"/>
        <v>0.9997638888888889</v>
      </c>
      <c r="CP77" s="274">
        <f t="shared" si="1357"/>
        <v>0.9997638888888889</v>
      </c>
      <c r="CQ77" s="275">
        <f t="shared" si="1358"/>
        <v>2.7605020866148128E-4</v>
      </c>
      <c r="CR77" s="290">
        <f t="shared" si="1276"/>
        <v>0.93927173611111114</v>
      </c>
      <c r="CS77" s="7">
        <f t="shared" si="1309"/>
        <v>720</v>
      </c>
      <c r="CT77" s="82">
        <v>13525.513000000001</v>
      </c>
      <c r="CU77" s="9">
        <v>20</v>
      </c>
      <c r="CV77" s="257">
        <v>20</v>
      </c>
      <c r="CX77" s="71" t="s">
        <v>72</v>
      </c>
      <c r="CY77" s="7">
        <f t="shared" si="1310"/>
        <v>648.52</v>
      </c>
      <c r="CZ77" s="287">
        <v>541.33000000000004</v>
      </c>
      <c r="DA77" s="9">
        <v>107.18999999999994</v>
      </c>
      <c r="DB77" s="9">
        <v>0</v>
      </c>
      <c r="DC77" s="274">
        <f t="shared" si="1359"/>
        <v>0</v>
      </c>
      <c r="DD77" s="9">
        <v>0</v>
      </c>
      <c r="DE77" s="274">
        <f t="shared" si="1360"/>
        <v>0</v>
      </c>
      <c r="DF77" s="170">
        <v>95.48</v>
      </c>
      <c r="DG77" s="274">
        <f t="shared" si="1361"/>
        <v>0.12833333333333333</v>
      </c>
      <c r="DH77" s="9">
        <v>0</v>
      </c>
      <c r="DI77" s="274">
        <f t="shared" si="1362"/>
        <v>0.87166666666666659</v>
      </c>
      <c r="DJ77" s="274">
        <f t="shared" si="1363"/>
        <v>0.87166666666666659</v>
      </c>
      <c r="DK77" s="275">
        <f t="shared" si="1364"/>
        <v>0</v>
      </c>
      <c r="DL77" s="290">
        <f t="shared" si="1277"/>
        <v>0.80777217741935481</v>
      </c>
      <c r="DM77" s="7">
        <f t="shared" si="1317"/>
        <v>744</v>
      </c>
      <c r="DN77" s="82">
        <v>12019.65</v>
      </c>
      <c r="DO77" s="9">
        <v>20</v>
      </c>
      <c r="DP77" s="257">
        <v>20</v>
      </c>
      <c r="DR77" s="71" t="s">
        <v>72</v>
      </c>
      <c r="DS77" s="7">
        <f t="shared" si="1318"/>
        <v>744</v>
      </c>
      <c r="DT77" s="287">
        <v>588.46</v>
      </c>
      <c r="DU77" s="9">
        <v>155.54</v>
      </c>
      <c r="DV77" s="9">
        <v>0</v>
      </c>
      <c r="DW77" s="7">
        <f t="shared" si="478"/>
        <v>0</v>
      </c>
      <c r="DX77" s="9">
        <v>0</v>
      </c>
      <c r="DY77" s="7">
        <f t="shared" si="479"/>
        <v>0</v>
      </c>
      <c r="DZ77" s="7">
        <v>0</v>
      </c>
      <c r="EA77" s="7">
        <f t="shared" si="1365"/>
        <v>0</v>
      </c>
      <c r="EB77" s="9">
        <v>0</v>
      </c>
      <c r="EC77" s="7">
        <f t="shared" si="1320"/>
        <v>100</v>
      </c>
      <c r="ED77" s="7">
        <f t="shared" si="541"/>
        <v>100</v>
      </c>
      <c r="EE77" s="38">
        <f t="shared" si="542"/>
        <v>0</v>
      </c>
      <c r="EF77" s="298">
        <f t="shared" si="1321"/>
        <v>87.826162634408604</v>
      </c>
      <c r="EG77" s="7">
        <f t="shared" si="1322"/>
        <v>744</v>
      </c>
      <c r="EH77" s="166">
        <v>13068.532999999999</v>
      </c>
      <c r="EI77" s="9">
        <v>20</v>
      </c>
      <c r="EJ77" s="257">
        <v>20</v>
      </c>
      <c r="EL77" s="71" t="s">
        <v>72</v>
      </c>
      <c r="EM77" s="7">
        <f t="shared" si="1323"/>
        <v>672</v>
      </c>
      <c r="EN77" s="287">
        <v>214.73</v>
      </c>
      <c r="EO77" s="9">
        <v>457.27</v>
      </c>
      <c r="EP77" s="9">
        <v>0</v>
      </c>
      <c r="EQ77" s="7">
        <f t="shared" si="482"/>
        <v>0</v>
      </c>
      <c r="ER77" s="9">
        <v>0</v>
      </c>
      <c r="ES77" s="7">
        <f t="shared" si="483"/>
        <v>0</v>
      </c>
      <c r="ET77" s="7">
        <v>0</v>
      </c>
      <c r="EU77" s="7">
        <f t="shared" si="1366"/>
        <v>0</v>
      </c>
      <c r="EV77" s="9">
        <v>0</v>
      </c>
      <c r="EW77" s="7">
        <f t="shared" si="1325"/>
        <v>90.322580645161281</v>
      </c>
      <c r="EX77" s="7">
        <f t="shared" si="543"/>
        <v>100</v>
      </c>
      <c r="EY77" s="38">
        <f t="shared" si="544"/>
        <v>0</v>
      </c>
      <c r="EZ77" s="298">
        <f t="shared" si="1326"/>
        <v>34.282938988095239</v>
      </c>
      <c r="FA77" s="7">
        <f t="shared" si="1327"/>
        <v>672</v>
      </c>
      <c r="FB77" s="82">
        <v>4607.6270000000004</v>
      </c>
      <c r="FC77" s="9">
        <v>20</v>
      </c>
      <c r="FD77" s="257">
        <v>20</v>
      </c>
      <c r="FF77" s="71" t="s">
        <v>72</v>
      </c>
      <c r="FG77" s="7">
        <f t="shared" si="1328"/>
        <v>744</v>
      </c>
      <c r="FH77" s="287">
        <v>558.9</v>
      </c>
      <c r="FI77" s="9">
        <v>185.1</v>
      </c>
      <c r="FJ77" s="9">
        <v>0</v>
      </c>
      <c r="FK77" s="7">
        <f t="shared" si="499"/>
        <v>0</v>
      </c>
      <c r="FL77" s="9">
        <v>0</v>
      </c>
      <c r="FM77" s="7">
        <f t="shared" si="500"/>
        <v>0</v>
      </c>
      <c r="FN77" s="7">
        <v>0</v>
      </c>
      <c r="FO77" s="7">
        <f t="shared" si="1329"/>
        <v>0</v>
      </c>
      <c r="FP77" s="9">
        <v>0</v>
      </c>
      <c r="FQ77" s="7">
        <f t="shared" si="1330"/>
        <v>100</v>
      </c>
      <c r="FR77" s="7">
        <f t="shared" si="547"/>
        <v>100</v>
      </c>
      <c r="FS77" s="38">
        <f t="shared" si="548"/>
        <v>0</v>
      </c>
      <c r="FT77" s="298">
        <f t="shared" si="1331"/>
        <v>82.488508064516125</v>
      </c>
      <c r="FU77" s="7">
        <f t="shared" si="1332"/>
        <v>744</v>
      </c>
      <c r="FV77" s="82">
        <v>12274.29</v>
      </c>
      <c r="FW77" s="9">
        <v>20</v>
      </c>
      <c r="FX77" s="257">
        <v>20</v>
      </c>
      <c r="FZ77" s="71" t="s">
        <v>72</v>
      </c>
      <c r="GA77" s="7">
        <f t="shared" si="1333"/>
        <v>720</v>
      </c>
      <c r="GB77" s="287">
        <v>580.96</v>
      </c>
      <c r="GC77" s="9">
        <v>139.04</v>
      </c>
      <c r="GD77" s="9">
        <v>0</v>
      </c>
      <c r="GE77" s="7">
        <f t="shared" si="1334"/>
        <v>0</v>
      </c>
      <c r="GF77" s="9">
        <v>0</v>
      </c>
      <c r="GG77" s="7">
        <f t="shared" si="1367"/>
        <v>0</v>
      </c>
      <c r="GH77" s="7">
        <v>0</v>
      </c>
      <c r="GI77" s="7">
        <f t="shared" si="1335"/>
        <v>0</v>
      </c>
      <c r="GJ77" s="9">
        <v>0</v>
      </c>
      <c r="GK77" s="7">
        <f t="shared" si="1336"/>
        <v>96.774193548387103</v>
      </c>
      <c r="GL77" s="7">
        <f t="shared" si="1368"/>
        <v>100</v>
      </c>
      <c r="GM77" s="38">
        <f t="shared" si="1378"/>
        <v>0</v>
      </c>
      <c r="GN77" s="298">
        <f t="shared" si="1338"/>
        <v>86.204722222222216</v>
      </c>
      <c r="GO77" s="7">
        <f t="shared" si="1339"/>
        <v>720</v>
      </c>
      <c r="GP77" s="166">
        <v>12413.48</v>
      </c>
      <c r="GQ77" s="9">
        <v>20</v>
      </c>
      <c r="GR77" s="257">
        <v>20</v>
      </c>
      <c r="GT77" s="71" t="s">
        <v>72</v>
      </c>
      <c r="GU77" s="9">
        <f t="shared" si="1340"/>
        <v>715.95</v>
      </c>
      <c r="GV77" s="287">
        <v>497.72</v>
      </c>
      <c r="GW77" s="102">
        <v>218.23</v>
      </c>
      <c r="GX77" s="9">
        <v>28.05</v>
      </c>
      <c r="GY77" s="7">
        <f t="shared" si="660"/>
        <v>3.770161290322581</v>
      </c>
      <c r="GZ77" s="9">
        <v>0</v>
      </c>
      <c r="HA77" s="9">
        <f t="shared" si="661"/>
        <v>0</v>
      </c>
      <c r="HB77" s="9">
        <v>0</v>
      </c>
      <c r="HC77" s="7">
        <f t="shared" si="1341"/>
        <v>0</v>
      </c>
      <c r="HD77" s="9">
        <v>0</v>
      </c>
      <c r="HE77" s="7">
        <f t="shared" si="1342"/>
        <v>96.229838709677423</v>
      </c>
      <c r="HF77" s="7">
        <f t="shared" si="1343"/>
        <v>96.229838709677423</v>
      </c>
      <c r="HG77" s="7">
        <f t="shared" si="462"/>
        <v>5.3350324286284883</v>
      </c>
      <c r="HH77" s="298">
        <f t="shared" si="1344"/>
        <v>68.911357526881716</v>
      </c>
      <c r="HI77" s="7">
        <f t="shared" si="1345"/>
        <v>744</v>
      </c>
      <c r="HJ77" s="166">
        <v>10254.01</v>
      </c>
      <c r="HK77" s="9">
        <v>20</v>
      </c>
      <c r="HL77" s="257">
        <v>20</v>
      </c>
      <c r="HN77" s="71" t="s">
        <v>72</v>
      </c>
      <c r="HO77" s="97">
        <f t="shared" si="1346"/>
        <v>720</v>
      </c>
      <c r="HP77" s="315">
        <v>511.78</v>
      </c>
      <c r="HQ77" s="9">
        <v>208.22000000000003</v>
      </c>
      <c r="HR77" s="97">
        <v>0</v>
      </c>
      <c r="HS77" s="9">
        <f t="shared" si="1347"/>
        <v>0</v>
      </c>
      <c r="HT77" s="9">
        <v>0</v>
      </c>
      <c r="HU77" s="9">
        <f t="shared" si="1348"/>
        <v>0</v>
      </c>
      <c r="HV77" s="9">
        <v>0</v>
      </c>
      <c r="HW77" s="9">
        <f t="shared" si="1348"/>
        <v>0</v>
      </c>
      <c r="HX77" s="9">
        <v>0</v>
      </c>
      <c r="HY77" s="7">
        <f t="shared" si="1379"/>
        <v>100</v>
      </c>
      <c r="HZ77" s="7">
        <f t="shared" si="1380"/>
        <v>100</v>
      </c>
      <c r="IA77" s="38">
        <f t="shared" si="1351"/>
        <v>0</v>
      </c>
      <c r="IB77" s="298">
        <f t="shared" si="1381"/>
        <v>72.659833333333339</v>
      </c>
      <c r="IC77" s="7">
        <f t="shared" si="1353"/>
        <v>720</v>
      </c>
      <c r="ID77" s="171">
        <v>10463.016</v>
      </c>
      <c r="IE77" s="9">
        <v>20</v>
      </c>
      <c r="IF77" s="257">
        <v>20</v>
      </c>
      <c r="IG77" s="29">
        <v>20</v>
      </c>
    </row>
    <row r="78" spans="1:241" ht="13.8" hidden="1" x14ac:dyDescent="0.25">
      <c r="B78" s="71" t="s">
        <v>73</v>
      </c>
      <c r="C78" s="9">
        <f t="shared" si="1280"/>
        <v>744</v>
      </c>
      <c r="D78" s="287">
        <v>621</v>
      </c>
      <c r="E78" s="9">
        <v>123</v>
      </c>
      <c r="F78" s="9">
        <v>0</v>
      </c>
      <c r="G78" s="256">
        <f t="shared" si="1281"/>
        <v>0</v>
      </c>
      <c r="H78" s="9">
        <v>0</v>
      </c>
      <c r="I78" s="256">
        <f t="shared" si="1282"/>
        <v>0</v>
      </c>
      <c r="J78" s="9">
        <v>0</v>
      </c>
      <c r="K78" s="256">
        <f t="shared" si="1283"/>
        <v>0</v>
      </c>
      <c r="L78" s="9">
        <v>0</v>
      </c>
      <c r="M78" s="256">
        <f t="shared" si="1354"/>
        <v>1</v>
      </c>
      <c r="N78" s="256">
        <f t="shared" si="1355"/>
        <v>1</v>
      </c>
      <c r="O78" s="258">
        <f t="shared" si="1260"/>
        <v>0</v>
      </c>
      <c r="P78" s="293">
        <f t="shared" si="1286"/>
        <v>0.78564086021505375</v>
      </c>
      <c r="Q78" s="7">
        <f t="shared" si="1287"/>
        <v>744</v>
      </c>
      <c r="R78" s="166">
        <v>11690.335999999999</v>
      </c>
      <c r="S78" s="9">
        <v>20</v>
      </c>
      <c r="T78" s="257">
        <v>20</v>
      </c>
      <c r="V78" s="71" t="s">
        <v>73</v>
      </c>
      <c r="W78" s="9">
        <f t="shared" si="1288"/>
        <v>744</v>
      </c>
      <c r="X78" s="287">
        <v>649</v>
      </c>
      <c r="Y78" s="9">
        <v>95</v>
      </c>
      <c r="Z78" s="9">
        <v>0</v>
      </c>
      <c r="AA78" s="256">
        <f t="shared" si="1289"/>
        <v>0</v>
      </c>
      <c r="AB78" s="9">
        <v>0</v>
      </c>
      <c r="AC78" s="256">
        <f t="shared" si="1290"/>
        <v>0</v>
      </c>
      <c r="AD78" s="9">
        <v>0</v>
      </c>
      <c r="AE78" s="256">
        <f t="shared" si="1291"/>
        <v>0</v>
      </c>
      <c r="AF78" s="9">
        <v>0</v>
      </c>
      <c r="AG78" s="256">
        <f t="shared" si="1292"/>
        <v>1</v>
      </c>
      <c r="AH78" s="256">
        <f t="shared" si="1293"/>
        <v>1</v>
      </c>
      <c r="AI78" s="256">
        <f t="shared" si="1294"/>
        <v>0</v>
      </c>
      <c r="AJ78" s="290">
        <f t="shared" si="1261"/>
        <v>0.87074106182795696</v>
      </c>
      <c r="AK78" s="7">
        <f t="shared" si="1295"/>
        <v>744</v>
      </c>
      <c r="AL78" s="166">
        <v>12956.627</v>
      </c>
      <c r="AM78" s="9">
        <v>20</v>
      </c>
      <c r="AN78" s="257">
        <v>20</v>
      </c>
      <c r="AP78" s="71" t="s">
        <v>73</v>
      </c>
      <c r="AQ78" s="9">
        <f t="shared" si="1296"/>
        <v>720</v>
      </c>
      <c r="AR78" s="287">
        <v>558</v>
      </c>
      <c r="AS78" s="37">
        <f>720-AR78</f>
        <v>162</v>
      </c>
      <c r="AT78" s="9">
        <v>0</v>
      </c>
      <c r="AU78" s="256">
        <f t="shared" si="1262"/>
        <v>0</v>
      </c>
      <c r="AV78" s="9">
        <v>0</v>
      </c>
      <c r="AW78" s="256">
        <f t="shared" si="1263"/>
        <v>0</v>
      </c>
      <c r="AX78" s="9">
        <v>0</v>
      </c>
      <c r="AY78" s="256">
        <f t="shared" si="1264"/>
        <v>0</v>
      </c>
      <c r="AZ78" s="9">
        <v>0</v>
      </c>
      <c r="BA78" s="256">
        <f t="shared" si="1375"/>
        <v>1</v>
      </c>
      <c r="BB78" s="256">
        <f t="shared" si="1376"/>
        <v>1</v>
      </c>
      <c r="BC78" s="258">
        <f t="shared" si="1377"/>
        <v>0</v>
      </c>
      <c r="BD78" s="290">
        <f t="shared" si="1265"/>
        <v>0.77916756944444454</v>
      </c>
      <c r="BE78" s="7">
        <f t="shared" si="1301"/>
        <v>720</v>
      </c>
      <c r="BF78" s="172">
        <v>11220.013000000001</v>
      </c>
      <c r="BG78" s="9">
        <v>20</v>
      </c>
      <c r="BH78" s="257">
        <v>20</v>
      </c>
      <c r="BJ78" s="71" t="s">
        <v>73</v>
      </c>
      <c r="BK78" s="7">
        <f t="shared" si="1302"/>
        <v>744</v>
      </c>
      <c r="BL78" s="287">
        <v>635</v>
      </c>
      <c r="BM78" s="37">
        <f>744-BL78</f>
        <v>109</v>
      </c>
      <c r="BN78" s="9">
        <v>0</v>
      </c>
      <c r="BO78" s="274">
        <f t="shared" si="1266"/>
        <v>0</v>
      </c>
      <c r="BP78" s="9">
        <v>0</v>
      </c>
      <c r="BQ78" s="274">
        <f t="shared" si="1267"/>
        <v>0</v>
      </c>
      <c r="BR78" s="7">
        <v>0</v>
      </c>
      <c r="BS78" s="274">
        <f t="shared" si="1268"/>
        <v>0</v>
      </c>
      <c r="BT78" s="9">
        <v>0</v>
      </c>
      <c r="BU78" s="256">
        <f t="shared" si="1269"/>
        <v>1</v>
      </c>
      <c r="BV78" s="256">
        <f t="shared" si="1270"/>
        <v>1</v>
      </c>
      <c r="BW78" s="258">
        <f t="shared" si="1271"/>
        <v>0</v>
      </c>
      <c r="BX78" s="290">
        <f t="shared" si="1272"/>
        <v>0.87558400537634407</v>
      </c>
      <c r="BY78" s="7">
        <f t="shared" si="1304"/>
        <v>744</v>
      </c>
      <c r="BZ78" s="82">
        <v>13028.69</v>
      </c>
      <c r="CA78" s="9">
        <v>20</v>
      </c>
      <c r="CB78" s="257">
        <v>20</v>
      </c>
      <c r="CD78" s="71" t="s">
        <v>73</v>
      </c>
      <c r="CE78" s="7">
        <f t="shared" si="1305"/>
        <v>720</v>
      </c>
      <c r="CF78" s="287">
        <v>615.09</v>
      </c>
      <c r="CG78" s="7">
        <v>104.90999999999997</v>
      </c>
      <c r="CH78" s="9">
        <v>0</v>
      </c>
      <c r="CI78" s="274">
        <f t="shared" si="1273"/>
        <v>0</v>
      </c>
      <c r="CJ78" s="9">
        <v>0</v>
      </c>
      <c r="CK78" s="274">
        <f t="shared" si="1274"/>
        <v>0</v>
      </c>
      <c r="CL78" s="7">
        <v>0</v>
      </c>
      <c r="CM78" s="274">
        <f t="shared" si="1275"/>
        <v>0</v>
      </c>
      <c r="CN78" s="9">
        <v>0</v>
      </c>
      <c r="CO78" s="274">
        <f t="shared" si="1356"/>
        <v>1</v>
      </c>
      <c r="CP78" s="274">
        <f t="shared" si="1357"/>
        <v>1</v>
      </c>
      <c r="CQ78" s="275">
        <f t="shared" si="1358"/>
        <v>0</v>
      </c>
      <c r="CR78" s="290">
        <f t="shared" si="1276"/>
        <v>0.87096326388888878</v>
      </c>
      <c r="CS78" s="7">
        <f t="shared" si="1309"/>
        <v>720</v>
      </c>
      <c r="CT78" s="82">
        <v>12541.870999999999</v>
      </c>
      <c r="CU78" s="9">
        <v>20</v>
      </c>
      <c r="CV78" s="257">
        <v>20</v>
      </c>
      <c r="CX78" s="71" t="s">
        <v>73</v>
      </c>
      <c r="CY78" s="7">
        <f t="shared" si="1310"/>
        <v>649</v>
      </c>
      <c r="CZ78" s="287">
        <v>539.86</v>
      </c>
      <c r="DA78" s="9">
        <v>109.13999999999999</v>
      </c>
      <c r="DB78" s="9">
        <v>6.41</v>
      </c>
      <c r="DC78" s="274">
        <f t="shared" si="1359"/>
        <v>8.6155913978494623E-3</v>
      </c>
      <c r="DD78" s="9">
        <v>0</v>
      </c>
      <c r="DE78" s="274">
        <f t="shared" si="1360"/>
        <v>0</v>
      </c>
      <c r="DF78" s="170">
        <v>88.59</v>
      </c>
      <c r="DG78" s="274">
        <f t="shared" si="1361"/>
        <v>0.1190725806451613</v>
      </c>
      <c r="DH78" s="9">
        <v>0</v>
      </c>
      <c r="DI78" s="274">
        <f t="shared" si="1362"/>
        <v>0.87231182795698925</v>
      </c>
      <c r="DJ78" s="274">
        <f t="shared" si="1363"/>
        <v>0.87231182795698925</v>
      </c>
      <c r="DK78" s="275">
        <f t="shared" si="1364"/>
        <v>1.1734124151060831E-2</v>
      </c>
      <c r="DL78" s="290">
        <f t="shared" si="1277"/>
        <v>0.74260255376344086</v>
      </c>
      <c r="DM78" s="7">
        <f t="shared" si="1317"/>
        <v>744</v>
      </c>
      <c r="DN78" s="82">
        <v>11049.925999999999</v>
      </c>
      <c r="DO78" s="9">
        <v>20</v>
      </c>
      <c r="DP78" s="257">
        <v>20</v>
      </c>
      <c r="DR78" s="71" t="s">
        <v>73</v>
      </c>
      <c r="DS78" s="7">
        <f t="shared" si="1318"/>
        <v>689.89</v>
      </c>
      <c r="DT78" s="287">
        <v>539.84</v>
      </c>
      <c r="DU78" s="9">
        <v>150.05000000000001</v>
      </c>
      <c r="DV78" s="9">
        <v>27.73</v>
      </c>
      <c r="DW78" s="7">
        <f t="shared" si="478"/>
        <v>3.7271505376344085</v>
      </c>
      <c r="DX78" s="9">
        <v>26.38</v>
      </c>
      <c r="DY78" s="7">
        <f t="shared" si="479"/>
        <v>3.5456989247311825</v>
      </c>
      <c r="DZ78" s="7">
        <v>0</v>
      </c>
      <c r="EA78" s="7">
        <f t="shared" si="1365"/>
        <v>0</v>
      </c>
      <c r="EB78" s="9">
        <v>0</v>
      </c>
      <c r="EC78" s="7">
        <f t="shared" si="1320"/>
        <v>92.727150537634401</v>
      </c>
      <c r="ED78" s="7">
        <f t="shared" si="541"/>
        <v>92.727150537634401</v>
      </c>
      <c r="EE78" s="38">
        <f t="shared" si="542"/>
        <v>4.885740965872051</v>
      </c>
      <c r="EF78" s="298">
        <f t="shared" si="1321"/>
        <v>72.925873655913989</v>
      </c>
      <c r="EG78" s="7">
        <f t="shared" si="1322"/>
        <v>744.00000000000011</v>
      </c>
      <c r="EH78" s="166">
        <v>10851.37</v>
      </c>
      <c r="EI78" s="9">
        <v>20</v>
      </c>
      <c r="EJ78" s="257">
        <v>20</v>
      </c>
      <c r="EL78" s="71" t="s">
        <v>73</v>
      </c>
      <c r="EM78" s="7">
        <f t="shared" si="1323"/>
        <v>672</v>
      </c>
      <c r="EN78" s="287">
        <v>215.15</v>
      </c>
      <c r="EO78" s="9">
        <v>456.85</v>
      </c>
      <c r="EP78" s="9">
        <v>0</v>
      </c>
      <c r="EQ78" s="7">
        <f t="shared" si="482"/>
        <v>0</v>
      </c>
      <c r="ER78" s="9">
        <v>0</v>
      </c>
      <c r="ES78" s="7">
        <f t="shared" si="483"/>
        <v>0</v>
      </c>
      <c r="ET78" s="7">
        <v>0</v>
      </c>
      <c r="EU78" s="7">
        <f t="shared" si="1366"/>
        <v>0</v>
      </c>
      <c r="EV78" s="9">
        <v>0</v>
      </c>
      <c r="EW78" s="7">
        <f t="shared" si="1325"/>
        <v>90.322580645161281</v>
      </c>
      <c r="EX78" s="7">
        <f t="shared" si="543"/>
        <v>100</v>
      </c>
      <c r="EY78" s="38">
        <f t="shared" si="544"/>
        <v>0</v>
      </c>
      <c r="EZ78" s="298">
        <f t="shared" si="1326"/>
        <v>31.823102678571423</v>
      </c>
      <c r="FA78" s="7">
        <f t="shared" si="1327"/>
        <v>672</v>
      </c>
      <c r="FB78" s="82">
        <v>4277.0249999999996</v>
      </c>
      <c r="FC78" s="9">
        <v>20</v>
      </c>
      <c r="FD78" s="257">
        <v>20</v>
      </c>
      <c r="FF78" s="71" t="s">
        <v>73</v>
      </c>
      <c r="FG78" s="7">
        <f t="shared" si="1328"/>
        <v>532.22</v>
      </c>
      <c r="FH78" s="287">
        <v>355.12</v>
      </c>
      <c r="FI78" s="9">
        <v>177.1</v>
      </c>
      <c r="FJ78" s="9">
        <v>211.78</v>
      </c>
      <c r="FK78" s="7">
        <f t="shared" si="499"/>
        <v>28.465053763440864</v>
      </c>
      <c r="FL78" s="9">
        <v>0</v>
      </c>
      <c r="FM78" s="7">
        <f t="shared" si="500"/>
        <v>0</v>
      </c>
      <c r="FN78" s="7">
        <v>0</v>
      </c>
      <c r="FO78" s="7">
        <f t="shared" si="1329"/>
        <v>0</v>
      </c>
      <c r="FP78" s="9">
        <v>0</v>
      </c>
      <c r="FQ78" s="7">
        <f t="shared" si="1330"/>
        <v>71.534946236559136</v>
      </c>
      <c r="FR78" s="7">
        <f t="shared" si="547"/>
        <v>71.534946236559136</v>
      </c>
      <c r="FS78" s="38">
        <f t="shared" si="548"/>
        <v>37.357558652319632</v>
      </c>
      <c r="FT78" s="298">
        <f t="shared" si="1331"/>
        <v>48.138991935483872</v>
      </c>
      <c r="FU78" s="7">
        <f t="shared" si="1332"/>
        <v>744</v>
      </c>
      <c r="FV78" s="82">
        <v>7163.0820000000003</v>
      </c>
      <c r="FW78" s="9">
        <v>20</v>
      </c>
      <c r="FX78" s="257">
        <v>20</v>
      </c>
      <c r="FZ78" s="71" t="s">
        <v>73</v>
      </c>
      <c r="GA78" s="7">
        <f t="shared" si="1333"/>
        <v>506.2</v>
      </c>
      <c r="GB78" s="287">
        <v>394.87</v>
      </c>
      <c r="GC78" s="9">
        <v>111.33</v>
      </c>
      <c r="GD78" s="9">
        <v>213.8</v>
      </c>
      <c r="GE78" s="7">
        <f t="shared" si="1334"/>
        <v>0.29694444444444446</v>
      </c>
      <c r="GF78" s="9">
        <v>0</v>
      </c>
      <c r="GG78" s="7">
        <f t="shared" si="1367"/>
        <v>0</v>
      </c>
      <c r="GH78" s="7">
        <v>0</v>
      </c>
      <c r="GI78" s="7">
        <f t="shared" si="1335"/>
        <v>0</v>
      </c>
      <c r="GJ78" s="9">
        <v>0</v>
      </c>
      <c r="GK78" s="7">
        <f t="shared" si="1336"/>
        <v>68.037634408602159</v>
      </c>
      <c r="GL78" s="7">
        <f t="shared" si="1368"/>
        <v>70.305555555555557</v>
      </c>
      <c r="GM78" s="38">
        <f t="shared" si="1378"/>
        <v>35.12576601442489</v>
      </c>
      <c r="GN78" s="298">
        <f t="shared" si="1338"/>
        <v>56.231319444444452</v>
      </c>
      <c r="GO78" s="7">
        <f t="shared" si="1339"/>
        <v>720</v>
      </c>
      <c r="GP78" s="166">
        <v>8097.31</v>
      </c>
      <c r="GQ78" s="9">
        <v>20</v>
      </c>
      <c r="GR78" s="257">
        <v>20</v>
      </c>
      <c r="GT78" s="71" t="s">
        <v>73</v>
      </c>
      <c r="GU78" s="9">
        <f t="shared" si="1340"/>
        <v>741.89</v>
      </c>
      <c r="GV78" s="287">
        <v>505.16</v>
      </c>
      <c r="GW78" s="102">
        <v>236.73</v>
      </c>
      <c r="GX78" s="9">
        <v>2.11</v>
      </c>
      <c r="GY78" s="7">
        <f t="shared" si="660"/>
        <v>0.28360215053763438</v>
      </c>
      <c r="GZ78" s="9">
        <v>0</v>
      </c>
      <c r="HA78" s="9">
        <f t="shared" si="661"/>
        <v>0</v>
      </c>
      <c r="HB78" s="9">
        <v>0</v>
      </c>
      <c r="HC78" s="7">
        <f t="shared" si="1341"/>
        <v>0</v>
      </c>
      <c r="HD78" s="9">
        <v>0</v>
      </c>
      <c r="HE78" s="7">
        <f t="shared" si="1342"/>
        <v>99.716397849462368</v>
      </c>
      <c r="HF78" s="7">
        <f t="shared" si="1343"/>
        <v>99.716397849462368</v>
      </c>
      <c r="HG78" s="7">
        <f t="shared" si="462"/>
        <v>0.41595205708991267</v>
      </c>
      <c r="HH78" s="298">
        <f t="shared" si="1344"/>
        <v>66.485551075268816</v>
      </c>
      <c r="HI78" s="7">
        <f t="shared" si="1345"/>
        <v>744</v>
      </c>
      <c r="HJ78" s="166">
        <v>9893.0499999999993</v>
      </c>
      <c r="HK78" s="9">
        <v>20</v>
      </c>
      <c r="HL78" s="257">
        <v>20</v>
      </c>
      <c r="HN78" s="71" t="s">
        <v>73</v>
      </c>
      <c r="HO78" s="97">
        <f t="shared" si="1346"/>
        <v>301.63</v>
      </c>
      <c r="HP78" s="315">
        <v>236.28</v>
      </c>
      <c r="HQ78" s="9">
        <v>65.349999999999994</v>
      </c>
      <c r="HR78" s="97">
        <v>418.37</v>
      </c>
      <c r="HS78" s="7">
        <f t="shared" si="1347"/>
        <v>58.106944444444444</v>
      </c>
      <c r="HT78" s="9">
        <v>0</v>
      </c>
      <c r="HU78" s="9">
        <f t="shared" si="1348"/>
        <v>0</v>
      </c>
      <c r="HV78" s="9">
        <v>0</v>
      </c>
      <c r="HW78" s="9">
        <f t="shared" si="1348"/>
        <v>0</v>
      </c>
      <c r="HX78" s="9">
        <v>0</v>
      </c>
      <c r="HY78" s="7">
        <f t="shared" si="1379"/>
        <v>41.893055555555556</v>
      </c>
      <c r="HZ78" s="7">
        <f t="shared" si="1380"/>
        <v>41.893055555555556</v>
      </c>
      <c r="IA78" s="38">
        <f t="shared" si="1351"/>
        <v>63.907431451920885</v>
      </c>
      <c r="IB78" s="298">
        <f t="shared" si="1381"/>
        <v>32.002902777777777</v>
      </c>
      <c r="IC78" s="7">
        <f t="shared" si="1353"/>
        <v>720</v>
      </c>
      <c r="ID78" s="171">
        <v>4608.4179999999997</v>
      </c>
      <c r="IE78" s="9">
        <v>20</v>
      </c>
      <c r="IF78" s="257">
        <v>20</v>
      </c>
      <c r="IG78" s="29">
        <v>20</v>
      </c>
    </row>
    <row r="79" spans="1:241" ht="13.8" hidden="1" x14ac:dyDescent="0.3">
      <c r="B79" s="174" t="s">
        <v>39</v>
      </c>
      <c r="C79" s="45">
        <f>SUM(C65:C78)</f>
        <v>9672</v>
      </c>
      <c r="D79" s="296">
        <f>SUM(D65:D78)</f>
        <v>7972</v>
      </c>
      <c r="E79" s="45">
        <f>SUM(E65:E78)</f>
        <v>1700</v>
      </c>
      <c r="F79" s="45">
        <f>SUM(F65:F78)</f>
        <v>0</v>
      </c>
      <c r="G79" s="266">
        <f>(G65*T65+G66*T66+G67*T67+G68*T68+G69*T69+G70*T70+G71*T71+G72*T72+G73*T73+G74*T74+G75*T75+G76*T76+G77*T77+G78*T78)/T79</f>
        <v>0</v>
      </c>
      <c r="H79" s="45">
        <f>SUM(H65:H78)</f>
        <v>744</v>
      </c>
      <c r="I79" s="266">
        <f>(I65*T65+I66*T66+I67*T67+I68*T68+I69*T69+I70*T70+I71*T71+I72*T72+I73*T73+I74*T74+I75*T75+I76*T76+I77*T77+I78*T78)/T79</f>
        <v>7.3529411764705885E-2</v>
      </c>
      <c r="J79" s="46">
        <f>SUM(J65:J78)</f>
        <v>0</v>
      </c>
      <c r="K79" s="266">
        <f>(K65*T65+K66*T66+K67*T67+K68*T68+K69*T69+K70*T70+K71*T71+K72*T72+K73*T73+K74*T74+K75*T75+K76*T76+K77*T77+K78*T78)/T79</f>
        <v>0</v>
      </c>
      <c r="L79" s="45">
        <f>SUM(L65:L78)</f>
        <v>0</v>
      </c>
      <c r="M79" s="266">
        <f>(M65*T65+M66*T66+M67*T67+M68*T68+M69*T69+M70*T70+M71*T71+M72*T72+M73*T73+M74*T74+M75*T75+M76*T76+M77*T77+M78*T78)/T79</f>
        <v>0.92647058823529416</v>
      </c>
      <c r="N79" s="270">
        <f>(N65*T65+N66*T66+N67*T67+N68*T68+N69*T69+N70*T70+N71*T71+N72*T72+N73*T73+N74*T74+N75*T75+N76*T76+N77*T77+N78*T78)/T79</f>
        <v>0.92647058823529416</v>
      </c>
      <c r="O79" s="270">
        <f>(O65*T65+O66*T66+O67*T67+O68*T68+O69*T69+O70*T70+O71*T71+O72*T72+O73*T73+O74*T74+O75*T75+O76*T76+O77*T77+O78*T78)/T79</f>
        <v>0</v>
      </c>
      <c r="P79" s="291">
        <f>(P65*T65+P66*T66+P67*T67+P68*T68+P69*T69+P70*T70+P71*T71+P72*T72+P73*T73+P74*T74+P75*T75+P76*T76+P77*T77+P78*T78)/T79</f>
        <v>0.75878211179633148</v>
      </c>
      <c r="Q79" s="50">
        <f>SUM(Q65:Q78)</f>
        <v>10416</v>
      </c>
      <c r="R79" s="175">
        <f>SUM(R65:R78)</f>
        <v>191941.52300000002</v>
      </c>
      <c r="S79" s="45">
        <f>SUM(S65:S78)</f>
        <v>340</v>
      </c>
      <c r="T79" s="259">
        <f>SUM(T65:T78)</f>
        <v>340</v>
      </c>
      <c r="V79" s="74" t="s">
        <v>39</v>
      </c>
      <c r="W79" s="49">
        <f>SUM(W65:W78)</f>
        <v>10416</v>
      </c>
      <c r="X79" s="297">
        <f t="shared" ref="X79:AF79" si="1382">SUM(X65:X78)</f>
        <v>8185</v>
      </c>
      <c r="Y79" s="49">
        <f>SUM(Y65:Y78)</f>
        <v>2231</v>
      </c>
      <c r="Z79" s="49">
        <f t="shared" si="1382"/>
        <v>0</v>
      </c>
      <c r="AA79" s="266">
        <f>(AA65*AN65+AA66*AN66+AA67*AN67+AA68*AN68+AA69*AN69+AA70*AN70+AA71*AN71+AA72*AN72+AA73*AN73+AA74*AN74+AA75*AN75+AA76*AN76+AA77*AN77+AA78*AN78)/AN79</f>
        <v>0</v>
      </c>
      <c r="AB79" s="49">
        <f t="shared" si="1382"/>
        <v>0</v>
      </c>
      <c r="AC79" s="266">
        <f>(AC65*AN65+AC66*AN66+AC67*AN67+AC68*AN68+AC69*AN69+AC70*AN70+AC71*AN71+AC72*AN72+AC73*AN73+AC74*AN74+AC75*AN75+AC76*AN76+AC77*AN77+AC78*AN78)/AN79</f>
        <v>0</v>
      </c>
      <c r="AD79" s="50">
        <f>SUM(AD65:AD78)</f>
        <v>0</v>
      </c>
      <c r="AE79" s="266">
        <f>(AE65*AN65+AE66*AN66+AE67*AN67+AE68*AN68+AE69*AN69+AE70*AN70+AE71*AN71+AE72*AN72+AE73*AN73+AE74*AN74+AE75*AN75+AE76*AN76+AE77*AN77+AE78*AN78)/AN79</f>
        <v>0</v>
      </c>
      <c r="AF79" s="49">
        <f t="shared" si="1382"/>
        <v>0</v>
      </c>
      <c r="AG79" s="266">
        <f>(AG65*AN65+AG66*AN66+AG67*AN67+AG68*AN68+AG69*AN69+AG70*AN70+AG71*AN71+AG72*AN72+AG73*AN73+AG74*AN74+AG75*AN75+AG76*AN76+AG77*AN77+AG78*AN78)/AN79</f>
        <v>1</v>
      </c>
      <c r="AH79" s="270">
        <f>(AH65*AN65+AH66*AN66+AH67*AN67+AH68*AN68+AH69*AN69+AH70*AN70+AH71*AN71+AH72*AN72+AH73*AN73+AH74*AN74+AH75*AN75+AH76*AN76+AH77*AN77+AH78*AN78)/AN79</f>
        <v>1</v>
      </c>
      <c r="AI79" s="270">
        <f>(AI65*AN65+AI66*AN66+AI67*AN67+AI68*AN68+AI69*AN69+AI70*AN70+AI71*AN71+AI72*AN72+AI73*AN73+AI74*AN74+AI75*AN75+AI76*AN76+AI77*AN77+AI78*AN78)/AN79</f>
        <v>0</v>
      </c>
      <c r="AJ79" s="291">
        <f>(AJ65*AN65+AJ66*AN66+AJ67*AN67+AJ68*AN68+AJ69*AN69+AJ70*AN70+AJ71*AN71+AJ72*AN72+AJ73*AN73+AJ74*AN74+AJ75*AN75+AJ76*AN76+AJ77*AN77+AJ78*AN78)/AN79</f>
        <v>0.769401197817837</v>
      </c>
      <c r="AK79" s="50">
        <f>SUM(AK65:AK78)</f>
        <v>10416</v>
      </c>
      <c r="AL79" s="168">
        <f>SUM(AL65:AL78)</f>
        <v>194627.72700000001</v>
      </c>
      <c r="AM79" s="49">
        <f>SUM(AM65:AM78)</f>
        <v>340</v>
      </c>
      <c r="AN79" s="259">
        <f>SUM(AN65:AN78)</f>
        <v>340</v>
      </c>
      <c r="AP79" s="74" t="s">
        <v>39</v>
      </c>
      <c r="AQ79" s="45">
        <f>SUM(AQ65:AQ78)</f>
        <v>10080</v>
      </c>
      <c r="AR79" s="296">
        <f>SUM(AR65:AR78)</f>
        <v>8704</v>
      </c>
      <c r="AS79" s="45">
        <f>SUM(AS65:AS78)</f>
        <v>1376</v>
      </c>
      <c r="AT79" s="45">
        <f>SUM(AT65:AT78)</f>
        <v>0</v>
      </c>
      <c r="AU79" s="266">
        <f>(AU65*BH65+AU66*BH66+AU67*BH67+AU68*BH68+AU69*BH69+AU70*BH70+AU71*BH71+AU72*BH72+AU73*BH73+AU74*BH74+AU75*BH75+AU76*BH76+AU77*BH77+AU78*BH78)/BH79</f>
        <v>0</v>
      </c>
      <c r="AV79" s="45">
        <f>SUM(AV65:AV78)</f>
        <v>0</v>
      </c>
      <c r="AW79" s="266">
        <f>(AW65*BH65+AW66*BH66+AW67*BH67+AW68*BH68+AW69*BH69+AW70*BH70+AW71*BH71+AW72*BH72+AW73*BH73+AW74*BH74+AW75*BH75+AW76*BH76+AW77*BH77+AW78*BH78)/BH79</f>
        <v>0</v>
      </c>
      <c r="AX79" s="45">
        <f>SUM(AX65:AX78)</f>
        <v>0</v>
      </c>
      <c r="AY79" s="266">
        <f>(AY65*BH65+AY66*BH66+AY67*BH67+AY68*BH68+AY69*BH69+AY70*BH70+AY71*BH71+AY72*BH72+AY73*BH73+AY74*BH74+AY75*BH75+AY76*BH76+AY77*BH77+AY78*BH78)/BH79</f>
        <v>0</v>
      </c>
      <c r="AZ79" s="45">
        <f>SUM(AZ65:AZ78)</f>
        <v>0</v>
      </c>
      <c r="BA79" s="266">
        <f>(BA65*BH65+BA66*BH66+BA67*BH67+BA68*BH68+BA69*BH69+BA70*BH70+BA71*BH71+BA72*BH72+BA73*BH73+BA74*BH74+BA75*BH75+BA76*BH76+BA77*BH77+BA78*BH78)/BH79</f>
        <v>1</v>
      </c>
      <c r="BB79" s="270">
        <f>(BB65*BH65+BB66*BH66+BB67*BH67+BB68*BH68+BB69*BH69+BB70*BH70+BB71*BH71+BB72*BH72+BB73*BH73+BB74*BH74+BB75*BH75+BB76*BH76+BB77*BH77+BB78*BH78)/BH79</f>
        <v>1</v>
      </c>
      <c r="BC79" s="270">
        <f>(BC65*BH65+BC66*BH66+BC67*BH67+BC68*BH68+BC69*BH69+BC70*BH70+BC71*BH71+BC72*BH72+BC73*BH73+BC74*BH74+BC75*BH75+BC76*BH76+BC77*BH77+BC78*BH78)/BH79</f>
        <v>0</v>
      </c>
      <c r="BD79" s="291">
        <f>(BD65*BH65+BD66*BH66+BD67*BH67+BD68*BH68+BD69*BH69+BD70*BH70+BD71*BH71+BD72*BH72+BD73*BH73+BD74*BH74+BD75*BH75+BD76*BH76+BD77*BH77+BD78*BH78)/BH79</f>
        <v>0.85798111928104592</v>
      </c>
      <c r="BE79" s="50">
        <f>SUM(BE65:BE78)</f>
        <v>10080</v>
      </c>
      <c r="BF79" s="176">
        <f>SUM(BF65:BF78)</f>
        <v>210033.77799999996</v>
      </c>
      <c r="BG79" s="49">
        <f>SUM(BG65:BG78)</f>
        <v>340</v>
      </c>
      <c r="BH79" s="259">
        <f>SUM(BH65:BH78)</f>
        <v>340</v>
      </c>
      <c r="BJ79" s="74" t="s">
        <v>39</v>
      </c>
      <c r="BK79" s="45">
        <f>SUM(BK65:BK78)</f>
        <v>10416</v>
      </c>
      <c r="BL79" s="296">
        <f>SUM(BL65:BL78)</f>
        <v>7927</v>
      </c>
      <c r="BM79" s="45">
        <f>SUM(BM65:BM78)</f>
        <v>2489</v>
      </c>
      <c r="BN79" s="45">
        <f>SUM(BN65:BN78)</f>
        <v>0</v>
      </c>
      <c r="BO79" s="266">
        <f>(BO65*CB65+BO66*CB66+BO67*CB67+BO68*CB68+BO69*CB69+BO70*CB70+BO71*CB71+BO72*CB72+BO73*CB73+BO74*CB74+BO75*CB75+BO76*CB76+BO77*CB77+BO78*CB78)/CB79</f>
        <v>0</v>
      </c>
      <c r="BP79" s="45">
        <f>SUM(BP65:BP78)</f>
        <v>0</v>
      </c>
      <c r="BQ79" s="266">
        <f>(BQ65*CB65+BQ66*CB66+BQ67*CB67+BQ68*CB68+BQ69*CB69+BQ70*CB70+BQ71*CB71+BQ72*CB72+BQ73*CB73+BQ74*CB74+BQ75*CB75+BQ76*CB76+BQ77*CB77+BQ78*CB78)/CB79</f>
        <v>0</v>
      </c>
      <c r="BR79" s="46">
        <f>SUM(BR65:BR78)</f>
        <v>0</v>
      </c>
      <c r="BS79" s="266">
        <f>(BS65*CB65+BS66*CB66+BS67*CB67+BS68*CB68+BS69*CB69+BS70*CB70+BS71*CB71+BS72*CB72+BS73*CB73+BS74*CB74+BS75*CB75+BS76*CB76+BS77*CB77+BS78*CB78)/CB79</f>
        <v>0</v>
      </c>
      <c r="BT79" s="45">
        <f>SUM(BT65:BT78)</f>
        <v>0</v>
      </c>
      <c r="BU79" s="266">
        <f>(BU65*CB65+BU66*CB66+BU67*CB67+BU68*CB68+BU69*CB69+BU70*CB70+BU71*CB71+BU72*CB72+BU73*CB73+BU74*CB74+BU75*CB75+BU76*CB76+BU77*CB77+BU78*CB78)/CB79</f>
        <v>1</v>
      </c>
      <c r="BV79" s="270">
        <f>(BV65*CB65+BV66*CB66+BV67*CB67+BV68*CB68+BV69*CB69+BV70*CB70+BV71*CB71+BV72*CB72+BV73*CB73+BV74*CB74+BV75*CB75+BV76*CB76+BV77*CB77+BV78*CB78)/CB79</f>
        <v>1</v>
      </c>
      <c r="BW79" s="270">
        <f>(BW65*CB65+BW66*CB66+BW67*CB67+BW68*CB68+BW69*CB69+BW70*CB70+BW71*CB71+BW72*CB72+BW73*CB73+BW74*CB74+BW75*CB75+BW76*CB76+BW77*CB77+BW78*CB78)/CB79</f>
        <v>0</v>
      </c>
      <c r="BX79" s="291">
        <f>(BX65*CB65+BX66*CB66+BX67*CB67+BX68*CB68+BX69*CB69+BX70*CB70+BX71*CB71+BX72*CB72+BX73*CB73+BX74*CB74+BX75*CB75+BX76*CB76+BX77*CB77+BX78*CB78)/CB79</f>
        <v>0.75297378241619228</v>
      </c>
      <c r="BY79" s="50">
        <f>SUM(BY65:BY78)</f>
        <v>10416</v>
      </c>
      <c r="BZ79" s="84">
        <f>SUM(BZ65:BZ78)</f>
        <v>190472.24800000002</v>
      </c>
      <c r="CA79" s="49">
        <f>SUM(CA65:CA78)</f>
        <v>340</v>
      </c>
      <c r="CB79" s="259">
        <f>SUM(CB65:CB78)</f>
        <v>340</v>
      </c>
      <c r="CD79" s="74" t="s">
        <v>39</v>
      </c>
      <c r="CE79" s="45">
        <f>SUM(CE65:CE78)</f>
        <v>9118.8000000000011</v>
      </c>
      <c r="CF79" s="296">
        <f>SUM(CF65:CF78)</f>
        <v>7172.21</v>
      </c>
      <c r="CG79" s="46">
        <f>SUM(CG65:CG78)</f>
        <v>1946.5900000000001</v>
      </c>
      <c r="CH79" s="45">
        <f>SUM(CH65:CH78)</f>
        <v>842.02999999999986</v>
      </c>
      <c r="CI79" s="266">
        <f>(CI65*CV65+CI66*CV66+CI67*CV67+CI68*CV68+CI69*CV69+CI70*CV70+CI71*CV71+CI72*CV72+CI73*CV73+CI74*CV74+CI75*CV75+CI76*CV76+CI77*CV77+CI78*CV78)/CV79</f>
        <v>8.5988153594771258E-2</v>
      </c>
      <c r="CJ79" s="45">
        <f>SUM(CJ65:CJ78)</f>
        <v>0</v>
      </c>
      <c r="CK79" s="266">
        <f>(CK65*CV65+CK66*CV66+CK67*CV67+CK68*CV68+CK69*CV69+CK70*CV70+CK71*CV71+CK72*CV72+CK73*CV73+CK74*CV74+CK75*CV75+CK76*CV76+CK77*CV77+CK78*CV78)/CV79</f>
        <v>0</v>
      </c>
      <c r="CL79" s="46">
        <f>SUM(CL65:CL78)</f>
        <v>119.17</v>
      </c>
      <c r="CM79" s="266">
        <f>(CM65*CV65+CM66*CV66+CM67*CV67+CM68*CV68+CM69*CV69+CM70*CV70+CM71*CV71+CM72*CV72+CM73*CV73+CM74*CV74+CM75*CV75+CM76*CV76+CM77*CV77+CM78*CV78)/CV79</f>
        <v>1.217013888888889E-2</v>
      </c>
      <c r="CN79" s="45">
        <f>SUM(CN65:CN78)</f>
        <v>0</v>
      </c>
      <c r="CO79" s="266">
        <f>(CO65*CV65+CO66*CV66+CO67*CV67+CO68*CV68+CO69*CV69+CO70*CV70+CO71*CV71+CO72*CV72+CO73*CV73+CO74*CV74+CO75*CV75+CO76*CV76+CO77*CV77+CO78*CV78)/CV79</f>
        <v>0.90184170751633985</v>
      </c>
      <c r="CP79" s="270">
        <f>(CP65*CV65+CP66*CV66+CP67*CV67+CP68*CV68+CP69*CV69+CP70*CV70+CP71*CV71+CP72*CV72+CP73*CV73+CP74*CV74+CP75*CV75+CP76*CV76+CP77*CV77+CP78*CV78)/CV79</f>
        <v>0.90184170751633985</v>
      </c>
      <c r="CQ79" s="270">
        <f>(CQ65*CV65+CQ66*CV66+CQ67*CV67+CQ68*CV68+CQ69*CV69+CQ70*CV70+CQ71*CV71+CQ72*CV72+CQ73*CV73+CQ74*CV74+CQ75*CV75+CQ76*CV76+CQ77*CV77+CQ78*CV78)/CV79</f>
        <v>0.10408353449252059</v>
      </c>
      <c r="CR79" s="291">
        <f>(CR65*CV65+CR66*CV66+CR67*CV67+CR68*CV68+CR69*CV69+CR70*CV70+CR71*CV71+CR72*CV72+CR73*CV73+CR74*CV74+CR75*CV75+CR76*CV76+CR77*CV77+CR78*CV78)/CV79</f>
        <v>0.73322558415032668</v>
      </c>
      <c r="CS79" s="50">
        <f>SUM(CS65:CS78)</f>
        <v>10080</v>
      </c>
      <c r="CT79" s="84">
        <f>SUM(CT65:CT78)</f>
        <v>179493.62300000002</v>
      </c>
      <c r="CU79" s="49">
        <f>SUM(CU65:CU78)</f>
        <v>340</v>
      </c>
      <c r="CV79" s="259">
        <f>SUM(CV65:CV78)</f>
        <v>340</v>
      </c>
      <c r="CX79" s="74" t="s">
        <v>39</v>
      </c>
      <c r="CY79" s="45">
        <f>SUM(CY65:CY78)</f>
        <v>8969.69</v>
      </c>
      <c r="CZ79" s="296">
        <f>SUM(CZ65:CZ78)</f>
        <v>7386.6999999999989</v>
      </c>
      <c r="DA79" s="45">
        <f>SUM(DA65:DA78)</f>
        <v>1582.9899999999998</v>
      </c>
      <c r="DB79" s="45">
        <f>SUM(DB65:DB78)</f>
        <v>816.93999999999994</v>
      </c>
      <c r="DC79" s="266">
        <f>(DC65*DP65+DC66*DP66+DC67*DP67+DC68*DP68+DC69*DP69+DC70*DP70+DC71*DP71+DC72*DP72+DC73*DP73+DC74*DP74+DC75*DP75+DC76*DP76+DC77*DP77+DC78*DP78)/DP79</f>
        <v>8.0611361480075902E-2</v>
      </c>
      <c r="DD79" s="45">
        <f>SUM(DD65:DD78)</f>
        <v>0</v>
      </c>
      <c r="DE79" s="266">
        <f>(DE65*DP65+DE66*DP66+DE67*DP67+DE68*DP68+DE69*DP69+DE70*DP70+DE71*DP71+DE72*DP72+DE73*DP73+DE74*DP74+DE75*DP75+DE76*DP76+DE77*DP77+DE78*DP78)/DP79</f>
        <v>0</v>
      </c>
      <c r="DF79" s="46">
        <f>SUM(DF65:DF78)</f>
        <v>629.37</v>
      </c>
      <c r="DG79" s="266">
        <f>(DG65*DP65+DG66*DP66+DG67*DP67+DG68*DP68+DG69*DP69+DG70*DP70+DG71*DP71+DG72*DP72+DG73*DP73+DG74*DP74+DG75*DP75+DG76*DP76+DG77*DP77+DG78*DP78)/DP79</f>
        <v>5.8562223276407345E-2</v>
      </c>
      <c r="DH79" s="45">
        <f>SUM(DH65:DH78)</f>
        <v>0</v>
      </c>
      <c r="DI79" s="266">
        <f>(DI65*DP65+DI66*DP66+DI67*DP67+DI68*DP68+DI69*DP69+DI70*DP70+DI71*DP71+DI72*DP72+DI73*DP73+DI74*DP74+DI75*DP75+DI76*DP76+DI77*DP77+DI78*DP78)/DP79</f>
        <v>0.86082641524351666</v>
      </c>
      <c r="DJ79" s="270">
        <f>(DJ65*DP65+DJ66*DP66+DJ67*DP67+DJ68*DP68+DJ69*DP69+DJ70*DP70+DJ71*DP71+DJ72*DP72+DJ73*DP73+DJ74*DP74+DJ75*DP75+DJ76*DP76+DJ77*DP77+DJ78*DP78)/DP79</f>
        <v>0.86082641524351666</v>
      </c>
      <c r="DK79" s="270">
        <f>(DK65*DP65+DK66*DP66+DK67*DP67+DK68*DP68+DK69*DP69+DK70*DP70+DK71*DP71+DK72*DP72+DK73*DP73+DK74*DP74+DK75*DP75+DK76*DP76+DK77*DP77+DK78*DP78)/DP79</f>
        <v>8.2545825812063378E-2</v>
      </c>
      <c r="DL79" s="291">
        <f>(DL65*DP65+DL66*DP66+DL67*DP67+DL68*DP68+DL69*DP69+DL70*DP70+DL71*DP71+DL72*DP72+DL73*DP73+DL74*DP74+DL75*DP75+DL76*DP76+DL77*DP77+DL78*DP78)/DP79</f>
        <v>0.72790311907020866</v>
      </c>
      <c r="DM79" s="50">
        <f>SUM(DM65:DM78)</f>
        <v>10416</v>
      </c>
      <c r="DN79" s="84">
        <f>SUM(DN65:DN78)</f>
        <v>184130.37300000002</v>
      </c>
      <c r="DO79" s="49">
        <f>SUM(DO65:DO78)</f>
        <v>340</v>
      </c>
      <c r="DP79" s="259">
        <f>SUM(DP65:DP78)</f>
        <v>340</v>
      </c>
      <c r="DR79" s="74" t="s">
        <v>39</v>
      </c>
      <c r="DS79" s="45">
        <f>SUM(DS65:DS78)</f>
        <v>8434.3799999999992</v>
      </c>
      <c r="DT79" s="296">
        <f>SUM(DT65:DT78)</f>
        <v>5836.29</v>
      </c>
      <c r="DU79" s="45">
        <f>SUM(DU65:DU78)</f>
        <v>2598.09</v>
      </c>
      <c r="DV79" s="45">
        <f>SUM(DV65:DV78)</f>
        <v>1623.8700000000003</v>
      </c>
      <c r="DW79" s="46">
        <f>(DW65*EI65+DW66*EI66+DW67*EI67+DW68*EI68+DW69*EI69+DW70*EI70+DW71*EI71+DW72*EI72+DW73*EI73+DW74*EI74+DW75*EI75+DW76*EI76+DW77*EI77+DW78*EI78)/EI79</f>
        <v>15.993872549019606</v>
      </c>
      <c r="DX79" s="45">
        <f>SUM(DX65:DX78)</f>
        <v>357.75</v>
      </c>
      <c r="DY79" s="46">
        <f>(DY65*EI65+DY66*EI66+DY67*EI67+DY68*EI68+DY69*EI69+DY70*EI70+DY71*EI71+DY72*EI72+DY73*EI73+DY74*EI74+DY75*EI75+DY76*EI76+DY77*EI77+DY78*EI78)/EI79</f>
        <v>3.4834954142947501</v>
      </c>
      <c r="DZ79" s="46">
        <f>SUM(DZ65:DZ78)</f>
        <v>0</v>
      </c>
      <c r="EA79" s="50">
        <f>(EA65*EI65+EA66*EI66+EA67*EI67+EA68*EI68+EA69*EI69+EA70*EI70+EA71*EI71+EA72*EI72+EA73*EI73+EA74*EI74+EA75*EI75+EA76*EI76+EA77*EI77+EA78*EI78)/EI79</f>
        <v>0</v>
      </c>
      <c r="EB79" s="45">
        <f>SUM(EB65:EB78)</f>
        <v>0</v>
      </c>
      <c r="EC79" s="46">
        <f>(EC65*EI65+EC66*EI66+EC67*EI67+EC68*EI68+EC69*EI69+EC70*EI70+EC71*EI71+EC72*EI72+EC73*EI73+EC74*EI74+EC75*EI75+EC76*EI76+EC77*EI77+EC78*EI78)/EI79</f>
        <v>80.522632036685636</v>
      </c>
      <c r="ED79" s="8">
        <f>(ED65*EI65+ED66*EI66+ED67*EI67+ED68*EI68+ED69*EI69+ED70*EI70+ED71*EI71+ED72*EI72+ED73*EI73+ED74*EI74+ED75*EI75+ED76*EI76+ED77*EI77+ED78*EI78)/EI79</f>
        <v>80.522632036685636</v>
      </c>
      <c r="EE79" s="8">
        <f>(EE65*EI65+EE66*EI66+EE67*EI67+EE68*EI68+EE69*EI69+EE70*EI70+EE71*EI71+EE72*EI72+EE73*EI73+EE74*EI74+EE75*EI75+EE76*EI76+EE77*EI77+EE78*EI78)/EI79</f>
        <v>18.319540598951011</v>
      </c>
      <c r="EF79" s="305">
        <f>(EF65*EI65+EF66*EI66+EF67*EI67+EF68*EI68+EF69*EI69+EF70*EI70+EF71*EI71+EF72*EI72+EF73*EI73+EF74*EI74+EF75*EI75+EF76*EI76+EF77*EI77+EF78*EI78)/EI79</f>
        <v>58.436751265022139</v>
      </c>
      <c r="EG79" s="50">
        <f>SUM(EG65:EG78)</f>
        <v>10416</v>
      </c>
      <c r="EH79" s="168">
        <f>SUM(EH65:EH78)</f>
        <v>147821.606</v>
      </c>
      <c r="EI79" s="49">
        <f>SUM(EI65:EI78)</f>
        <v>340</v>
      </c>
      <c r="EJ79" s="259">
        <f>SUM(EJ65:EJ78)</f>
        <v>340</v>
      </c>
      <c r="EL79" s="74" t="s">
        <v>39</v>
      </c>
      <c r="EM79" s="45">
        <f>SUM(EM65:EM78)</f>
        <v>7939.39</v>
      </c>
      <c r="EN79" s="296">
        <f>SUM(EN65:EN78)</f>
        <v>3631.4600000000005</v>
      </c>
      <c r="EO79" s="45">
        <f>SUM(EO65:EO78)</f>
        <v>4307.93</v>
      </c>
      <c r="EP79" s="45">
        <f>SUM(EP65:EP78)</f>
        <v>1468.6100000000001</v>
      </c>
      <c r="EQ79" s="46">
        <f>(EQ65*FC65+EQ66*FC66+EQ67*FC67+EQ68*FC68+EQ69*FC69+EQ70*FC70+EQ71*FC71+EQ72*FC72+EQ73*FC73+EQ74*FC74+EQ75*FC75+EQ76*FC76+EQ77*FC77+EQ78*FC78)/FC79</f>
        <v>16.06934961484594</v>
      </c>
      <c r="ER79" s="45">
        <f>SUM(ER65:ER78)</f>
        <v>0</v>
      </c>
      <c r="ES79" s="46">
        <f>(ES65*FC65+ES66*FC66+ES67*FC67+ES68*FC68+ES69*FC69+ES70*FC70+ES71*FC71+ES72*FC72+ES73*FC73+ES74*FC74+ES75*FC75+ES76*FC76+ES77*FC77+ES78*FC78)/FC79</f>
        <v>0</v>
      </c>
      <c r="ET79" s="46">
        <f>SUM(ET65:ET78)</f>
        <v>0</v>
      </c>
      <c r="EU79" s="50">
        <f>(EU65*FC65+EU66*FC66+EU67*FC67+EU68*FC68+EU69*FC69+EU70*FC70+EU71*FC71+EU72*FC72+EU73*FC73+EU74*FC74+EU75*FC75+EU76*FC76+EU77*FC77+EU78*FC78)/FC79</f>
        <v>0</v>
      </c>
      <c r="EV79" s="45">
        <f>SUM(EV65:EV78)</f>
        <v>0</v>
      </c>
      <c r="EW79" s="46">
        <f>(EW65*FC65+EW66*FC66+EW67*FC67+EW68*FC68+EW69*FC69+EW70*FC70+EW71*FC71+EW72*FC72+EW73*FC73+EW74*FC74+EW75*FC75+EW76*FC76+EW77*FC77+EW78*FC78)/FC79</f>
        <v>75.808329380139142</v>
      </c>
      <c r="EX79" s="8">
        <f>(EX65*FC65+EX66*FC66+EX67*FC67+EX68*FC68+EX69*FC69+EX70*FC70+EX71*FC71+EX72*FC72+EX73*FC73+EX74*FC74+EX75*FC75+EX76*FC76+EX77*FC77+EX78*FC78)/FC79</f>
        <v>83.930650385154067</v>
      </c>
      <c r="EY79" s="8">
        <f>(EY65*FC65+EY66*FC66+EY67*FC67+EY68*FC68+EY69*FC69+EY70*FC70+EY71*FC71+EY72*FC72+EY73*FC73+EY74*FC74+EY75*FC75+EY76*FC76+EY77*FC77+EY78*FC78)/FC79</f>
        <v>17.274660931388219</v>
      </c>
      <c r="EZ79" s="305">
        <f>(EZ65*FC65+EZ66*FC66+EZ67*FC67+EZ68*FC68+EZ69*FC69+EZ70*FC70+EZ71*FC71+EZ72*FC72+EZ73*FC73+EZ74*FC74+EZ75*FC75+EZ76*FC76+EZ77*FC77+EZ78*FC78)/FC79</f>
        <v>38.859991684173679</v>
      </c>
      <c r="FA79" s="50">
        <f>SUM(FA65:FA78)</f>
        <v>9408</v>
      </c>
      <c r="FB79" s="84">
        <f>SUM(FB65:FB78)</f>
        <v>88787.309000000008</v>
      </c>
      <c r="FC79" s="49">
        <f>SUM(FC65:FC78)</f>
        <v>340</v>
      </c>
      <c r="FD79" s="259">
        <f>SUM(FD65:FD78)</f>
        <v>340</v>
      </c>
      <c r="FF79" s="74" t="s">
        <v>39</v>
      </c>
      <c r="FG79" s="45">
        <f>SUM(FG65:FG78)</f>
        <v>8360.2999999999993</v>
      </c>
      <c r="FH79" s="296">
        <f>SUM(FH65:FH78)</f>
        <v>6581.7599999999993</v>
      </c>
      <c r="FI79" s="45">
        <f>SUM(FI65:FI78)</f>
        <v>1778.54</v>
      </c>
      <c r="FJ79" s="45">
        <f>SUM(FJ65:FJ78)</f>
        <v>2055.7000000000003</v>
      </c>
      <c r="FK79" s="46">
        <f>(FK65*FW65+FK66*FW66+FK67*FW67+FK68*FW68+FK69*FW69+FK70*FW70+FK71*FW71+FK72*FW72+FK73*FW73+FK74*FW74+FK75*FW75+FK76*FW76+FK77*FW77+FK78*FW78)/FW79</f>
        <v>19.897849462365592</v>
      </c>
      <c r="FL79" s="45">
        <f>SUM(FL65:FL78)</f>
        <v>0</v>
      </c>
      <c r="FM79" s="46">
        <f>(FM65*FW65+FM66*FW66+FM67*FW67+FM68*FW68+FM69*FW69+FM70*FW70+FM71*FW71+FM72*FW72+FM73*FW73+FM74*FW74+FM75*FW75+FM76*FW76+FM77*FW77+FM78*FW78)/FW79</f>
        <v>0</v>
      </c>
      <c r="FN79" s="46">
        <f>SUM(FN65:FN78)</f>
        <v>0</v>
      </c>
      <c r="FO79" s="50">
        <f>(FO65*FW65+FO66*FW66+FO67*FW67+FO68*FW68+FO69*FW69+FO70*FW70+FO71*FW71+FO72*FW72+FO73*FW73+FO74*FW74+FO75*FW75+FO76*FW76+FO77*FW77+FO78*FW78)/FW79</f>
        <v>0</v>
      </c>
      <c r="FP79" s="45">
        <f>SUM(FP65:FP78)</f>
        <v>0</v>
      </c>
      <c r="FQ79" s="46">
        <f>(FQ65*FW65+FQ66*FW66+FQ67*FW67+FQ68*FW68+FQ69*FW69+FQ70*FW70+FQ71*FW71+FQ72*FW72+FQ73*FW73+FQ74*FW74+FQ75*FW75+FQ76*FW76+FQ77*FW77+FQ78*FW78)/FW79</f>
        <v>80.102150537634401</v>
      </c>
      <c r="FR79" s="8">
        <f>(FR65*FW65+FR66*FW66+FR67*FW67+FR68*FW68+FR69*FW69+FR70*FW70+FR71*FW71+FR72*FW72+FR73*FW73+FR74*FW74+FR75*FW75+FR76*FW76+FR77*FW77+FR78*FW78)/FW79</f>
        <v>80.102150537634401</v>
      </c>
      <c r="FS79" s="8">
        <f>(FS65*FW65+FS66*FW66+FS67*FW67+FS68*FW68+FS69*FW69+FS70*FW70+FS71*FW71+FS72*FW72+FS73*FW73+FS74*FW74+FS75*FW75+FS76*FW76+FS77*FW77+FS78*FW78)/FW79</f>
        <v>21.048290681533711</v>
      </c>
      <c r="FT79" s="305">
        <f>(FT65*FW65+FT66*FW66+FT67*FW67+FT68*FW68+FT69*FW69+FT70*FW70+FT71*FW71+FT72*FW72+FT73*FW73+FT74*FW74+FT75*FW75+FT76*FW76+FT77*FW77+FT78*FW78)/FW79</f>
        <v>62.278719955724227</v>
      </c>
      <c r="FU79" s="50">
        <f>SUM(FU65:FU78)</f>
        <v>10416</v>
      </c>
      <c r="FV79" s="84">
        <f>SUM(FV65:FV78)</f>
        <v>157540.25</v>
      </c>
      <c r="FW79" s="49">
        <f>SUM(FW65:FW78)</f>
        <v>340</v>
      </c>
      <c r="FX79" s="259">
        <f>SUM(FX65:FX78)</f>
        <v>340</v>
      </c>
      <c r="FZ79" s="74" t="s">
        <v>39</v>
      </c>
      <c r="GA79" s="45">
        <f>SUM(GA65:GA78)</f>
        <v>7891.5899999999992</v>
      </c>
      <c r="GB79" s="296">
        <f>SUM(GB65:GB78)</f>
        <v>6546.96</v>
      </c>
      <c r="GC79" s="45">
        <f>SUM(GC65:GC78)</f>
        <v>1344.6299999999999</v>
      </c>
      <c r="GD79" s="45">
        <f>SUM(GD65:GD78)</f>
        <v>2188.4100000000003</v>
      </c>
      <c r="GE79" s="160">
        <f>(GE65*GQ65+GE66*GQ66+GE67*GQ67+GE68*GQ68+GE69*GQ69+GE70*GQ70+GE71*GQ71+GE72*GQ72+GE73*GQ73+GE74*GQ74+GE75*GQ75+GE76*GQ76+GE77*GQ77+GE78*GQ78)/GQ79</f>
        <v>0.21912275326797381</v>
      </c>
      <c r="GF79" s="45">
        <f>SUM(GF65:GF78)</f>
        <v>0</v>
      </c>
      <c r="GG79" s="46">
        <f>(GG65*GQ65+GG66*GQ66+GG67*GQ67+GG68*GQ68+GG69*GQ69+GG70*GQ70+GG71*GQ71+GG72*GQ72+GG73*GQ73+GG74*GQ74+GG75*GQ75+GG76*GQ76+GG77*GQ77+GG78*GQ78)/GQ79</f>
        <v>0</v>
      </c>
      <c r="GH79" s="46">
        <f>SUM(GH65:GH78)</f>
        <v>0</v>
      </c>
      <c r="GI79" s="50">
        <f>(GI65*GQ65+GI66*GQ66+GI67*GQ67+GI68*GQ68+GI69*GQ69+GI70*GQ70+GI71*GQ71+GI72*GQ72+GI73*GQ73+GI74*GQ74+GI75*GQ75+GI76*GQ76+GI77*GQ77+GI78*GQ78)/GQ79</f>
        <v>0</v>
      </c>
      <c r="GJ79" s="45">
        <f>SUM(GJ65:GJ78)</f>
        <v>0</v>
      </c>
      <c r="GK79" s="46">
        <f>(GK65*GQ65+GK66*GQ66+GK67*GQ67+GK68*GQ68+GK69*GQ69+GK70*GQ70+GK71*GQ71+GK72*GQ72+GK73*GQ73+GK74*GQ74+GK75*GQ75+GK76*GQ76+GK77*GQ77+GK78*GQ78)/GQ79</f>
        <v>75.568765812776746</v>
      </c>
      <c r="GL79" s="8">
        <f>(GL65*GQ65+GL66*GQ66+GL67*GQ67+GL68*GQ68+GL69*GQ69+GL70*GQ70+GL71*GQ71+GL72*GQ72+GL73*GQ73+GL74*GQ74+GL75*GQ75+GL76*GQ76+GL77*GQ77+GL78*GQ78)/GQ79</f>
        <v>78.087724673202615</v>
      </c>
      <c r="GM79" s="8">
        <f>(GM65*GQ65+GM66*GQ66+GM67*GQ67+GM68*GQ68+GM69*GQ69+GM70*GQ70+GM71*GQ71+GM72*GQ72+GM73*GQ73+GM74*GQ74+GM75*GQ75+GM76*GQ76+GM77*GQ77+GM78*GQ78)/GQ79</f>
        <v>23.040499316206024</v>
      </c>
      <c r="GN79" s="305">
        <f>(GN65*GQ65+GN66*GQ66+GN67*GQ67+GN68*GQ68+GN69*GQ69+GN70*GQ70+GN71*GQ71+GN72*GQ72+GN73*GQ73+GN74*GQ74+GN75*GQ75+GN76*GQ76+GN77*GQ77+GN78*GQ78)/GQ79</f>
        <v>65.031760620915037</v>
      </c>
      <c r="GO79" s="50">
        <f>SUM(GO65:GO78)</f>
        <v>10080</v>
      </c>
      <c r="GP79" s="168">
        <f>SUM(GP65:GP78)</f>
        <v>159197.75</v>
      </c>
      <c r="GQ79" s="49">
        <f>SUM(GQ65:GQ78)</f>
        <v>340</v>
      </c>
      <c r="GR79" s="259">
        <f>SUM(GR65:GR78)</f>
        <v>340</v>
      </c>
      <c r="GT79" s="74" t="s">
        <v>39</v>
      </c>
      <c r="GU79" s="177">
        <f>SUM(GU65:GU78)</f>
        <v>8105.64</v>
      </c>
      <c r="GV79" s="309">
        <f>SUM(GV65:GV78)</f>
        <v>5931.6</v>
      </c>
      <c r="GW79" s="89">
        <f>SUM(GW65:GW78)</f>
        <v>2174.0400000000054</v>
      </c>
      <c r="GX79" s="177">
        <f>SUM(GX65:GX78)</f>
        <v>2310.36</v>
      </c>
      <c r="GY79" s="46">
        <f>(GY65*HK65+GY66*HK66+GY67*HK67+GY68*HK68+GY69*HK69+GY70*HK70+GY71*HK71+GY72*HK72+GY73*HK73+GY74*HK74+GY75*HK75+GY76*HK76+GY77*HK77+GY78*HK78)/HK79</f>
        <v>22.773640101201771</v>
      </c>
      <c r="GZ79" s="45">
        <f>SUM(GZ65:GZ78)</f>
        <v>0</v>
      </c>
      <c r="HA79" s="46">
        <f>(HA65*HK65+HA66*HK66+HA67*HK67+HA68*HK68+HA69*HK69+HA70*HK70+HA71*HK71+HA72*HK72+HA73*HK73+HA74*HK74+HA75*HK75+HA76*HK76+HA77*HK77+HA78*HK78)/HK79</f>
        <v>0</v>
      </c>
      <c r="HB79" s="46">
        <f>SUM(HB65:HB78)</f>
        <v>0</v>
      </c>
      <c r="HC79" s="50">
        <f>(HC65*HK65+HC66*HK66+HC67*HK67+HC68*HK68+HC69*HK69+HC70*HK70+HC71*HK71+HC72*HK72+HC73*HK73+HC74*HK74+HC75*HK75+HC76*HK76+HC77*HK77+HC78*HK78)/HK79</f>
        <v>0</v>
      </c>
      <c r="HD79" s="45">
        <f>SUM(HD65:HD78)</f>
        <v>0</v>
      </c>
      <c r="HE79" s="46">
        <f>(HE65*HK65+HE66*HK66+HE67*HK67+HE68*HK68+HE69*HK69+HE70*HK70+HE71*HK71+HE72*HK72+HE73*HK73+HE74*HK74+HE75*HK75+HE76*HK76+HE77*HK77+HE78*HK78)/HK79</f>
        <v>77.226359898798236</v>
      </c>
      <c r="HF79" s="8">
        <f>(HF65*HK65+HF66*HK66+HF67*HK67+HF68*HK68+HF69*HK69+HF70*HK70+HF71*HK71+HF72*HK72+HF73*HK73+HF74*HK74+HF75*HK75+HF76*HK76+HF77*HK77+HF78*HK78)/HK79</f>
        <v>77.226359898798236</v>
      </c>
      <c r="HG79" s="8">
        <f>(HG65*HK65+HG66*HK66+HG67*HK67+HG68*HK68+HG69*HK69+HG70*HK70+HG71*HK71+HG72*HK72+HG73*HK73+HG74*HK74+HG75*HK75+HG76*HK76+HG77*HK77+HG78*HK78)/HK79</f>
        <v>23.02994274569274</v>
      </c>
      <c r="HH79" s="305">
        <f>(HH65*HK65+HH66*HK66+HH67*HK67+HH68*HK68+HH69*HK69+HH70*HK70+HH71*HK71+HH72*HK72+HH73*HK73+HH74*HK74+HH75*HK75+HH76*HK76+HH77*HK77+HH78*HK78)/HK79</f>
        <v>57.085614326375705</v>
      </c>
      <c r="HI79" s="50">
        <f>SUM(HI65:HI78)</f>
        <v>10416.000000000005</v>
      </c>
      <c r="HJ79" s="168">
        <f>SUM(HJ65:HJ78)</f>
        <v>144403.76999999999</v>
      </c>
      <c r="HK79" s="49">
        <f>SUM(HK65:HK78)</f>
        <v>340</v>
      </c>
      <c r="HL79" s="259">
        <f>SUM(HL65:HL78)</f>
        <v>340</v>
      </c>
      <c r="HN79" s="74" t="s">
        <v>39</v>
      </c>
      <c r="HO79" s="49">
        <f>SUM(HO65:HO78)</f>
        <v>8018.47</v>
      </c>
      <c r="HP79" s="297">
        <f>SUM(HP65:HP78)</f>
        <v>5605.23</v>
      </c>
      <c r="HQ79" s="49">
        <f>SUM(HQ65:HQ78)</f>
        <v>2413.2399999999993</v>
      </c>
      <c r="HR79" s="49">
        <f>SUM(HR65:HR78)</f>
        <v>2061.5299999999997</v>
      </c>
      <c r="HS79" s="46">
        <f>(HS65*IE65+HS66*IE66+HS67*IE67+HS68*IE68+HS69*IE69+HS70*IE70+HS71*IE71+HS72*IE72+HS73*IE73+HS74*IE74+HS75*IE75+HS76*IE76+HS77*IE77+HS78*IE78)/IE79</f>
        <v>20.198692810457516</v>
      </c>
      <c r="HT79" s="49">
        <f>SUM(HT65:HT78)</f>
        <v>0</v>
      </c>
      <c r="HU79" s="46">
        <f>(HU65*IE65+HU66*IE66+HU67*IE67+HU68*IE68+HU69*IE69+HU70*IE70+HU71*IE71+HU72*IE72+HU73*IE73+HU74*IE74+HU75*IE75+HU76*IE76+HU77*IE77+HU78*IE78)/IE79</f>
        <v>0</v>
      </c>
      <c r="HV79" s="49">
        <f>SUM(HV65:HV78)</f>
        <v>0</v>
      </c>
      <c r="HW79" s="46">
        <f>(HW65*IE65+HW66*IE66+HW67*IE67+HW68*IE68+HW69*IE69+HW70*IE70+HW71*IE71+HW72*IE72+HW73*IE73+HW74*IE74+HW75*IE75+HW76*IE76+HW77*IE77+HW78*IE78)/IE79</f>
        <v>0</v>
      </c>
      <c r="HX79" s="49">
        <f>SUM(HX65:HX78)</f>
        <v>0</v>
      </c>
      <c r="HY79" s="46">
        <f>(HY65*IE65+HY66*IE66+HY67*IE67+HY68*IE68+HY69*IE69+HY70*IE70+HY71*IE71+HY72*IE72+HY73*IE73+HY74*IE74+HY75*IE75+HY76*IE76+HY77*IE77+HY78*IE78)/IE79</f>
        <v>79.80130718954247</v>
      </c>
      <c r="HZ79" s="8">
        <f>(HZ65*IE65+HZ66*IE66+HZ67*IE67+HZ68*IE68+HZ69*IE69+HZ70*IE70+HZ71*IE71+HZ72*IE72+HZ73*IE73+HZ74*IE74+HZ75*IE75+HZ76*IE76+HZ77*IE77+HZ78*IE78)/IE79</f>
        <v>79.80130718954247</v>
      </c>
      <c r="IA79" s="8">
        <f>(IA65*IE65+IA66*IE66+IA67*IE67+IA68*IE68+IA69*IE69+IA70*IE70+IA71*IE71+IA72*IE72+IA73*IE73+IA74*IE74+IA75*IE75+IA76*IE76+IA77*IE77+IA78*IE78)/IE79</f>
        <v>20.972301927564011</v>
      </c>
      <c r="IB79" s="305">
        <f>(IB65*IE65+IB66*IE66+IB67*IE67+IB68*IE68+IB69*IE69+IB70*IE70+IB71*IE71+IB72*IE72+IB73*IE73+IB74*IE74+IB75*IE75+IB76*IE76+IB77*IE77+IB78*IE78)/IE79</f>
        <v>55.519474264705885</v>
      </c>
      <c r="IC79" s="50">
        <f>SUM(IC65:IC78)</f>
        <v>10080</v>
      </c>
      <c r="ID79" s="89">
        <f>SUM(ID65:ID78)</f>
        <v>135911.67299999998</v>
      </c>
      <c r="IE79" s="49">
        <f>SUM(IE65:IE78)</f>
        <v>340</v>
      </c>
      <c r="IF79" s="259">
        <f>SUM(IF65:IF78)</f>
        <v>340</v>
      </c>
      <c r="IG79" s="29"/>
    </row>
    <row r="80" spans="1:241" ht="13.8" hidden="1" x14ac:dyDescent="0.3">
      <c r="B80" s="71"/>
      <c r="T80" s="260">
        <f>SUM(T33,T37,T40,T46,T49,T52,T56,T59,T64,T79)</f>
        <v>1588.6</v>
      </c>
      <c r="AG80" s="272"/>
      <c r="AH80" s="273">
        <f>(AH33*AN33+AH37*AN37+AH40*AN40+AH46*AN46+AH49*AN49+AH52*AN52+AH56*AN56+AH59*AN59+AH64*AN64+AH79*AN79)/AN80</f>
        <v>0.70689385155523432</v>
      </c>
      <c r="AI80" s="272"/>
      <c r="AJ80" s="301"/>
      <c r="AN80" s="260">
        <f>SUM(AN33,AN37,AN40,AN46,AN49,AN52,AN56,AN59,AN64,AN79)</f>
        <v>1588.6</v>
      </c>
      <c r="BB80" s="273">
        <f>(BB33*BH33+BB37*BH37+BB40*BH40+BB46*BH46+BB49*BH49+BB52*BH52+BB56*BH56+BB59*BH59+BB64*BH64+BB79*BH79)/BH80</f>
        <v>0.69665568127771482</v>
      </c>
      <c r="BH80" s="260">
        <f>SUM(BH33,BH37,BH40,BH46,BH49,BH52,BH56,BH59,BH64,BH79)</f>
        <v>1588.6</v>
      </c>
      <c r="BU80" s="272"/>
      <c r="BV80" s="273">
        <f>(BV33*CB33+BV37*CB37+BV40*CB40+BV46*CB46+BV49*CB49+BV52*CB52+BV56*CB56+BV59*CB59+BV64*CB64+BV79*CB79)/CB80</f>
        <v>0.7450836199859483</v>
      </c>
      <c r="BW80" s="272"/>
      <c r="BX80" s="301"/>
      <c r="CB80" s="260">
        <f>SUM(CB33,CB37,CB40,CB46,CB49,CB52,CB56,CB59,CB64,CB79)</f>
        <v>1588.6</v>
      </c>
      <c r="CO80" s="272"/>
      <c r="CP80" s="273">
        <f>(CP33*CV33+CP37*CV37+CP40*CV40+CP46*CV46+CP49*CV49+CP52*CV52+CP56*CV56+CP59*CV59+CP64*CV64+CP79*CV79)/CV80</f>
        <v>0.69307757879054932</v>
      </c>
      <c r="CQ80" s="272"/>
      <c r="CR80" s="301"/>
      <c r="CV80" s="260">
        <f>SUM(CV33,CV37,CV40,CV46,CV49,CV52,CV56,CV59,CV64,CV79)</f>
        <v>1588.6</v>
      </c>
      <c r="DI80" s="272"/>
      <c r="DJ80" s="273">
        <f>(DJ33*DP33+DJ37*DP37+DJ40*DP40+DJ46*DP46+DJ49*DP49+DJ52*DP52+DJ56*DP56+DJ59*DP59+DJ64*DP64+DJ79*DP79)/DP80</f>
        <v>0.68675733451649457</v>
      </c>
      <c r="DK80" s="272"/>
      <c r="DL80" s="301"/>
      <c r="DP80" s="260">
        <f>SUM(DP33,DP37,DP40,DP46,DP49,DP52,DP56,DP59,DP64,DP79)</f>
        <v>1588.6</v>
      </c>
      <c r="EJ80" s="260">
        <f>SUM(EJ33,EJ37,EJ40,EJ46,EJ49,EJ52,EJ56,EJ59,EJ64,EJ79)</f>
        <v>1588.6</v>
      </c>
      <c r="FD80" s="260">
        <f>SUM(FD33,FD37,FD40,FD46,FD49,FD52,FD56,FD59,FD64,FD79)</f>
        <v>1588.6</v>
      </c>
      <c r="FX80" s="260">
        <f>SUM(FX33,FX37,FX40,FX46,FX49,FX52,FX56,FX59,FX64,FX79)</f>
        <v>1588.6</v>
      </c>
      <c r="GE80" s="135">
        <f>(GE33*GQ33+GE37*GQ37+GE40*GQ40+GE43*GQ43+GE46*GQ46+GE49*GQ49+GE52*GQ52+GE56*GQ56+GE59*GQ59+GE64*GQ64+GE79*GQ79)/GQ80</f>
        <v>0.34135934071414326</v>
      </c>
      <c r="GQ80" s="9">
        <f>SUM(GQ79,GQ64,GQ59,GQ56,GQ52,GQ49,GQ46,GQ43,GQ40,GQ37,GQ33)</f>
        <v>1671</v>
      </c>
      <c r="GR80" s="260">
        <f>SUM(GR33,GR37,GR40,GR46,GR49,GR52,GR56,GR59,GR64,GR79)</f>
        <v>1588.6</v>
      </c>
      <c r="HL80" s="260">
        <f>SUM(HL33,HL37,HL40,HL46,HL49,HL52,HL56,HL59,HL64,HL79)</f>
        <v>1588.6</v>
      </c>
      <c r="IC80" s="137"/>
      <c r="ID80" s="88"/>
      <c r="IE80" s="29">
        <f>SUM(IE79,IE64,IE59,IE56,IE52,IE46,IE43,IE40,IE37,IE33,IE21,IE18,IE12,IE15,IE49)</f>
        <v>4463</v>
      </c>
      <c r="IF80" s="260">
        <f>SUM(IF33,IF37,IF40,IF46,IF49,IF52,IF56,IF59,IF64,IF79)</f>
        <v>1588.6</v>
      </c>
      <c r="IG80" s="81"/>
    </row>
    <row r="81" spans="2:241" ht="27.6" hidden="1" x14ac:dyDescent="0.3">
      <c r="B81" s="71"/>
      <c r="Q81" s="137" t="s">
        <v>81</v>
      </c>
      <c r="R81" s="88">
        <f>SUM(R79,R64,R59,R56,R52,R49,R46,R40,R37,R33,R21,R18,R15,R12)</f>
        <v>1177928.3229999999</v>
      </c>
      <c r="AK81" s="137" t="s">
        <v>81</v>
      </c>
      <c r="AL81" s="88">
        <f>SUM(AL79,AL64,AL59,AL56,AL52,AL49,AL46,AL40,AL37,AL33,AL21,AL18,AL15,AL12)</f>
        <v>1237705.9270000001</v>
      </c>
      <c r="BE81" s="137" t="s">
        <v>81</v>
      </c>
      <c r="BF81" s="88">
        <f>SUM(BF79,BF64,BF59,BF56,BF52,BF49,BF46,BF40,BF37,BF33,BF21,BF18,BF15,BF12)</f>
        <v>1251656.2779999999</v>
      </c>
      <c r="BU81" s="272"/>
      <c r="BV81" s="272"/>
      <c r="BW81" s="272"/>
      <c r="BX81" s="301"/>
      <c r="BY81" s="137" t="s">
        <v>81</v>
      </c>
      <c r="BZ81" s="88">
        <f>SUM(BZ79,BZ64,BZ59,BZ56,BZ52,BZ49,BZ46,BZ40,BZ37,BZ33,BZ21,BZ18,BZ15,BZ12)</f>
        <v>1187641.9480000001</v>
      </c>
      <c r="CS81" s="137" t="s">
        <v>81</v>
      </c>
      <c r="CT81" s="88">
        <f>SUM(CT79,CT64,CT59,CT56,CT52,CT49,CT46,CT40,CT37,CT33,CT21,CT18,CT15,CT12)</f>
        <v>1004464.523</v>
      </c>
      <c r="CU81" s="7"/>
      <c r="CZ81" s="298"/>
      <c r="DM81" s="137" t="s">
        <v>81</v>
      </c>
      <c r="DN81" s="88">
        <f>SUM(DN79,DN64,DN59,DN56,DN52,DN49,DN46,DN40,DN37,DN33,DN21,DN18,DN15,DN12)</f>
        <v>864642.27300000004</v>
      </c>
      <c r="EG81" s="137" t="s">
        <v>81</v>
      </c>
      <c r="EH81" s="88">
        <f>SUM(EH79,EH64,EH59,EH56,EH52,EH49,EH46,EH40,EH37,EH33,EH21,EH18,EH15,EH12)</f>
        <v>912483.90599999996</v>
      </c>
      <c r="FA81" s="137" t="s">
        <v>81</v>
      </c>
      <c r="FB81" s="88">
        <f>SUM(FB79,FB64,FB59,FB56,FB52,FB49,FB46,FB40,FB37,FB33,FB21,FB18,FB15,FB12)</f>
        <v>814200.10899999994</v>
      </c>
      <c r="FU81" s="137" t="s">
        <v>81</v>
      </c>
      <c r="FV81" s="88">
        <f>SUM(FV79,FV64,FV59,FV56,FV52,FV49,FV46,FV40,FV37,FV33,FV21,FV18,FV15,FV12)</f>
        <v>779781.85</v>
      </c>
      <c r="GE81" s="135">
        <f>(GE22*GQ22+GE80*GQ80)/GQ81</f>
        <v>0.38919819949276824</v>
      </c>
      <c r="GO81" s="137" t="s">
        <v>81</v>
      </c>
      <c r="GP81" s="88">
        <f>SUM(GP79,GP64,GP59,GP56,GP52,GP49,GP46,GP40,GP37,GP33,GP21,GP18,GP15,GP12)</f>
        <v>800432.56400000001</v>
      </c>
      <c r="GQ81" s="29">
        <f>SUM(GQ80,GQ22)</f>
        <v>4463</v>
      </c>
      <c r="HI81" s="137" t="s">
        <v>81</v>
      </c>
      <c r="HJ81" s="88">
        <f>SUM(HJ79,HJ64,HJ59,HJ56,HJ52,HJ49,HJ46,HJ40,HJ37,HJ33,HJ21,HJ18,HJ15,HJ12)</f>
        <v>918356.87</v>
      </c>
      <c r="IE81" s="29">
        <f>SUM(IE12,IE15,IE18,IE21)</f>
        <v>2792</v>
      </c>
      <c r="IF81" s="29"/>
      <c r="IG81" s="81"/>
    </row>
    <row r="82" spans="2:241" ht="13.8" hidden="1" x14ac:dyDescent="0.3">
      <c r="B82" s="71"/>
      <c r="BU82" s="255"/>
      <c r="BV82" s="255"/>
      <c r="BW82" s="255"/>
      <c r="BX82" s="304"/>
      <c r="CU82" s="7"/>
      <c r="CZ82" s="298"/>
      <c r="IE82" s="9">
        <f>SUM(IE79,IE64,IE59,IE56,IE52,IE49,IE46,IE43,IE40,IE37,IE33)</f>
        <v>1671</v>
      </c>
      <c r="IG82" s="81"/>
    </row>
    <row r="83" spans="2:241" ht="13.8" x14ac:dyDescent="0.3">
      <c r="B83" s="71"/>
      <c r="D83" s="298"/>
      <c r="BU83" s="255"/>
      <c r="BV83" s="255"/>
      <c r="BW83" s="255"/>
      <c r="BX83" s="304"/>
      <c r="CU83" s="7"/>
      <c r="CZ83" s="298"/>
    </row>
    <row r="84" spans="2:241" ht="12.75" customHeight="1" x14ac:dyDescent="0.3">
      <c r="BU84" s="255"/>
      <c r="BV84" s="255"/>
      <c r="BW84" s="255"/>
      <c r="BX84" s="304"/>
      <c r="CU84" s="7"/>
      <c r="CZ84" s="298"/>
    </row>
    <row r="85" spans="2:241" ht="12.75" customHeight="1" x14ac:dyDescent="0.3">
      <c r="BU85" s="255"/>
      <c r="BV85" s="255"/>
      <c r="BW85" s="255"/>
      <c r="BX85" s="304"/>
      <c r="CU85" s="7"/>
      <c r="CZ85" s="298"/>
    </row>
    <row r="86" spans="2:241" ht="12.75" customHeight="1" x14ac:dyDescent="0.3">
      <c r="BU86" s="255"/>
      <c r="BV86" s="255"/>
      <c r="BW86" s="255"/>
      <c r="BX86" s="304"/>
    </row>
  </sheetData>
  <mergeCells count="12">
    <mergeCell ref="HM3:IB3"/>
    <mergeCell ref="GS3:HH3"/>
    <mergeCell ref="FY3:GN3"/>
    <mergeCell ref="FE3:FT3"/>
    <mergeCell ref="AO3:BD3"/>
    <mergeCell ref="U3:AJ3"/>
    <mergeCell ref="A3:P3"/>
    <mergeCell ref="EK3:EZ3"/>
    <mergeCell ref="DQ3:EF3"/>
    <mergeCell ref="CW3:DL3"/>
    <mergeCell ref="CC3:CR3"/>
    <mergeCell ref="BI3:BX3"/>
  </mergeCells>
  <phoneticPr fontId="3" type="noConversion"/>
  <pageMargins left="0.7" right="0.7" top="0.75" bottom="0.75" header="0.3" footer="0.3"/>
  <pageSetup orientation="portrait"/>
  <ignoredErrors>
    <ignoredError sqref="Q10:Q11 BE10:BE11 BY10:BY11 CS10:CS11 DM10:DM11 EG10:EG11 FA10:FA11 FU10:FU11 GO10:GO11 HI10:HI11 IC10:IC11 CS57:CS58 DM57:DM58 EG57:EG58 FA57:FA58 FU57:FU58 GO57:GO58 HI58 IC57:IC58 BE57:BE58 AK57:AK58 Q57:Q58 BY57:BY58" formulaRange="1"/>
    <ignoredError sqref="B57:B83 V57:V58 AP57:AP58 BJ57:BJ58 CD57:CD58 CX57:CX58 DR57:DR58 EL57:EL58 FF57:FF58 FZ57:FZ58 GT57:GT58 HN57:HN58" numberStoredAsText="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FCCB-C2B8-488B-B130-A709DC27ABF8}">
  <sheetPr>
    <tabColor rgb="FF92D050"/>
  </sheetPr>
  <dimension ref="A2:AQ88"/>
  <sheetViews>
    <sheetView zoomScale="82" workbookViewId="0">
      <pane xSplit="2" ySplit="3" topLeftCell="C55" activePane="bottomRight" state="frozen"/>
      <selection pane="topRight" activeCell="C1" sqref="C1"/>
      <selection pane="bottomLeft" activeCell="A4" sqref="A4"/>
      <selection pane="bottomRight" activeCell="D83" sqref="D83"/>
    </sheetView>
  </sheetViews>
  <sheetFormatPr defaultColWidth="9.21875" defaultRowHeight="15" customHeight="1" x14ac:dyDescent="0.3"/>
  <cols>
    <col min="1" max="1" width="18.21875" style="10" customWidth="1"/>
    <col min="2" max="2" width="17.77734375" style="9" bestFit="1" customWidth="1"/>
    <col min="3" max="3" width="12.21875" style="9" bestFit="1" customWidth="1"/>
    <col min="4" max="4" width="12.21875" style="287" bestFit="1" customWidth="1"/>
    <col min="5" max="5" width="12.21875" style="9" bestFit="1" customWidth="1"/>
    <col min="6" max="6" width="11.21875" style="9" bestFit="1" customWidth="1"/>
    <col min="7" max="7" width="10" style="9" bestFit="1" customWidth="1"/>
    <col min="8" max="8" width="11.44140625" style="9" hidden="1" customWidth="1"/>
    <col min="9" max="9" width="13.5546875" style="9" hidden="1" customWidth="1"/>
    <col min="10" max="10" width="11.21875" style="9" bestFit="1" customWidth="1"/>
    <col min="11" max="11" width="9.5546875" style="9" bestFit="1" customWidth="1"/>
    <col min="12" max="13" width="10.77734375" style="9" hidden="1" customWidth="1"/>
    <col min="14" max="14" width="10.109375" style="9" bestFit="1" customWidth="1"/>
    <col min="15" max="15" width="7.77734375" style="9" bestFit="1" customWidth="1"/>
    <col min="16" max="16" width="11.44140625" style="9" hidden="1" customWidth="1"/>
    <col min="17" max="17" width="11.5546875" style="9" hidden="1" customWidth="1"/>
    <col min="18" max="18" width="10.77734375" style="9" bestFit="1" customWidth="1"/>
    <col min="19" max="20" width="9.21875" style="9" hidden="1" customWidth="1"/>
    <col min="21" max="22" width="7.77734375" style="9" bestFit="1" customWidth="1"/>
    <col min="23" max="23" width="11.77734375" style="9" bestFit="1" customWidth="1"/>
    <col min="24" max="24" width="7.77734375" style="9" hidden="1" customWidth="1"/>
    <col min="25" max="25" width="15.44140625" style="9" hidden="1" customWidth="1"/>
    <col min="26" max="26" width="7.77734375" style="9" bestFit="1" customWidth="1"/>
    <col min="27" max="27" width="7.77734375" style="287" bestFit="1" customWidth="1"/>
    <col min="28" max="28" width="7.5546875" style="10" bestFit="1" customWidth="1"/>
    <col min="29" max="29" width="16.21875" style="10" customWidth="1"/>
    <col min="30" max="30" width="9.21875" style="10" customWidth="1"/>
    <col min="31" max="31" width="9.21875" style="4"/>
    <col min="32" max="32" width="16.77734375" style="10" customWidth="1"/>
    <col min="33" max="33" width="9.21875" style="10"/>
    <col min="34" max="34" width="11.44140625" style="10" customWidth="1"/>
    <col min="35" max="35" width="15" style="10" customWidth="1"/>
    <col min="36" max="36" width="11.5546875" style="10" bestFit="1" customWidth="1"/>
    <col min="37" max="37" width="43.77734375" style="10" customWidth="1"/>
    <col min="38" max="38" width="5.77734375" style="4" bestFit="1" customWidth="1"/>
    <col min="39" max="39" width="10.5546875" style="4" customWidth="1"/>
    <col min="40" max="40" width="9.5546875" style="4" customWidth="1"/>
    <col min="41" max="42" width="9.77734375" style="4" customWidth="1"/>
    <col min="43" max="43" width="14.21875" style="4" customWidth="1"/>
    <col min="44" max="16384" width="9.21875" style="4"/>
  </cols>
  <sheetData>
    <row r="2" spans="1:43" ht="27.6" x14ac:dyDescent="0.3">
      <c r="A2" s="117" t="s">
        <v>82</v>
      </c>
      <c r="B2" s="9">
        <f>SUM('KPI_FY 24-25'!B4,'KPI_FY 24-25'!Y4,'KPI_FY 24-25'!AV4,'KPI_FY 24-25'!BS4,'KPI_FY 24-25'!CP4,'KPI_FY 24-25'!DM4,'KPI_FY 24-25'!EJ4,'KPI_FY 24-25'!FG4,'KPI_FY 24-25'!GD4,'KPI_FY 24-25'!HA4,'KPI_FY 24-25'!HX4,'KPI_FY 24-25'!IU4)</f>
        <v>8760</v>
      </c>
      <c r="D2" s="349"/>
      <c r="E2" s="81"/>
      <c r="F2" s="88"/>
      <c r="R2" s="88"/>
    </row>
    <row r="3" spans="1:43" ht="36" customHeight="1" x14ac:dyDescent="0.3">
      <c r="A3" s="11" t="s">
        <v>13</v>
      </c>
      <c r="B3" s="12" t="s">
        <v>14</v>
      </c>
      <c r="C3" s="12" t="s">
        <v>15</v>
      </c>
      <c r="D3" s="294" t="s">
        <v>16</v>
      </c>
      <c r="E3" s="12" t="s">
        <v>17</v>
      </c>
      <c r="F3" s="12" t="s">
        <v>18</v>
      </c>
      <c r="G3" s="12" t="s">
        <v>19</v>
      </c>
      <c r="H3" s="12" t="s">
        <v>83</v>
      </c>
      <c r="I3" s="141" t="s">
        <v>84</v>
      </c>
      <c r="J3" s="12" t="s">
        <v>20</v>
      </c>
      <c r="K3" s="12" t="s">
        <v>21</v>
      </c>
      <c r="L3" s="12" t="s">
        <v>83</v>
      </c>
      <c r="M3" s="141" t="s">
        <v>85</v>
      </c>
      <c r="N3" s="12" t="s">
        <v>22</v>
      </c>
      <c r="O3" s="12" t="s">
        <v>23</v>
      </c>
      <c r="P3" s="12" t="s">
        <v>83</v>
      </c>
      <c r="Q3" s="141" t="s">
        <v>86</v>
      </c>
      <c r="R3" s="12" t="s">
        <v>24</v>
      </c>
      <c r="S3" s="12"/>
      <c r="T3" s="12"/>
      <c r="U3" s="12" t="s">
        <v>25</v>
      </c>
      <c r="V3" s="12" t="s">
        <v>26</v>
      </c>
      <c r="W3" s="141" t="s">
        <v>32</v>
      </c>
      <c r="X3" s="141" t="s">
        <v>83</v>
      </c>
      <c r="Y3" s="141" t="s">
        <v>87</v>
      </c>
      <c r="Z3" s="12" t="s">
        <v>27</v>
      </c>
      <c r="AA3" s="342" t="s">
        <v>28</v>
      </c>
      <c r="AB3" s="118" t="s">
        <v>88</v>
      </c>
      <c r="AC3" s="131" t="s">
        <v>30</v>
      </c>
      <c r="AD3" s="15" t="s">
        <v>31</v>
      </c>
      <c r="AE3" s="5" t="s">
        <v>98</v>
      </c>
      <c r="AH3" s="130"/>
      <c r="AI3" s="130"/>
      <c r="AJ3" s="142"/>
      <c r="AK3" s="128"/>
      <c r="AO3" s="2"/>
      <c r="AP3" s="2"/>
      <c r="AQ3" s="122"/>
    </row>
    <row r="4" spans="1:43" ht="14.4" hidden="1" x14ac:dyDescent="0.3">
      <c r="A4" s="36"/>
      <c r="B4" s="37" t="s">
        <v>34</v>
      </c>
      <c r="C4" s="72">
        <f>'OMC Hrs'!C3</f>
        <v>8346.9</v>
      </c>
      <c r="D4" s="350">
        <v>8343.2999999999993</v>
      </c>
      <c r="E4" s="7">
        <f>SUM('KPI_FY 24-25'!E6,'KPI_FY 24-25'!AB6,'KPI_FY 24-25'!AY6,'KPI_FY 24-25'!BV6,'KPI_FY 24-25'!CS6,'KPI_FY 24-25'!DP6,'KPI_FY 24-25'!EM6,'KPI_FY 24-25'!FJ6,'KPI_FY 24-25'!GG6,'KPI_FY 24-25'!HD6,'KPI_FY 24-25'!IA6,'KPI_FY 24-25'!IX6)</f>
        <v>3.6</v>
      </c>
      <c r="F4" s="88">
        <f>'OMC Hrs'!H3</f>
        <v>177.8</v>
      </c>
      <c r="G4" s="242">
        <f>(F4/$B$2)</f>
        <v>2.0296803652968039E-2</v>
      </c>
      <c r="H4" s="7">
        <f>$W4/$W$20</f>
        <v>6.3617463617463621E-2</v>
      </c>
      <c r="I4" s="7">
        <f>G4*H4</f>
        <v>1.2912311679434969E-3</v>
      </c>
      <c r="J4" s="9">
        <f>'OMC Hrs'!I3</f>
        <v>0</v>
      </c>
      <c r="K4" s="242">
        <f>(J4/$B$2)</f>
        <v>0</v>
      </c>
      <c r="L4" s="7">
        <f>$W4/$W$20</f>
        <v>6.3617463617463621E-2</v>
      </c>
      <c r="M4" s="7">
        <f>K4*L4</f>
        <v>0</v>
      </c>
      <c r="N4" s="29">
        <f>SUM('KPI_FY 24-25'!J6,'KPI_FY 24-25'!AG6,'KPI_FY 24-25'!BD6,'KPI_FY 24-25'!CA6,'KPI_FY 24-25'!CX6,'KPI_FY 24-25'!DU6,'KPI_FY 24-25'!ER6,'KPI_FY 24-25'!FO6,'KPI_FY 24-25'!GL6,'KPI_FY 24-25'!HI6,'KPI_FY 24-25'!IF6,'KPI_FY 24-25'!JC6)</f>
        <v>235.29999999999998</v>
      </c>
      <c r="O4" s="242">
        <f>(N4/$B$2)</f>
        <v>2.6860730593607305E-2</v>
      </c>
      <c r="P4" s="7">
        <f>$W4/$W$20</f>
        <v>6.3617463617463621E-2</v>
      </c>
      <c r="Q4" s="7">
        <f>O4*P4</f>
        <v>1.7088115512773048E-3</v>
      </c>
      <c r="R4" s="7">
        <v>168.44487682672235</v>
      </c>
      <c r="S4" s="7">
        <f>R4*X4</f>
        <v>10.716035823072151</v>
      </c>
      <c r="T4" s="7">
        <f>R4-S4</f>
        <v>157.72884100365019</v>
      </c>
      <c r="U4" s="242">
        <f>(C4/$B$2)</f>
        <v>0.95284246575342457</v>
      </c>
      <c r="V4" s="242">
        <f t="shared" ref="V4:V9" si="0">((C4-R4)/$B$2)</f>
        <v>0.93361359853576231</v>
      </c>
      <c r="W4" s="29">
        <v>153</v>
      </c>
      <c r="X4" s="7">
        <f>W4/$W$20</f>
        <v>6.3617463617463621E-2</v>
      </c>
      <c r="Y4" s="7">
        <f t="shared" ref="Y4:Y9" si="1">X4*V4</f>
        <v>5.9394129137618143E-2</v>
      </c>
      <c r="Z4" s="247">
        <f t="shared" ref="Z4:Z9" si="2">IF((AND(D4=0,F4=0)),0,(F4+R4)/(D4+F4+R4))</f>
        <v>3.9846146344222032E-2</v>
      </c>
      <c r="AA4" s="343">
        <f t="shared" ref="AA4:AA9" si="3">(AC4/($B$2*W4))</f>
        <v>0.82153952905363059</v>
      </c>
      <c r="AB4" s="321">
        <f>(R4/$B$2)</f>
        <v>1.9228867217662367E-2</v>
      </c>
      <c r="AC4" s="206">
        <f>SUM('KPI_FY 24-25'!T6,'KPI_FY 24-25'!AQ6,'KPI_FY 24-25'!BN6,'KPI_FY 24-25'!CK6,'KPI_FY 24-25'!DH6,'KPI_FY 24-25'!EE6,'KPI_FY 24-25'!FB6,'KPI_FY 24-25'!FY6,'KPI_FY 24-25'!GV6,'KPI_FY 24-25'!HS6,'KPI_FY 24-25'!IP6,'KPI_FY 24-25'!JM6)</f>
        <v>1101093</v>
      </c>
      <c r="AD4" s="40">
        <v>160</v>
      </c>
      <c r="AE4" s="220">
        <f>SUM(G4,K4,O4,AB4,V4)</f>
        <v>1</v>
      </c>
      <c r="AG4" s="128"/>
      <c r="AH4" s="7"/>
      <c r="AI4" s="134"/>
      <c r="AJ4" s="7"/>
      <c r="AK4" s="129"/>
      <c r="AN4" s="5"/>
      <c r="AO4" s="3"/>
      <c r="AP4" s="3"/>
    </row>
    <row r="5" spans="1:43" ht="14.4" hidden="1" x14ac:dyDescent="0.3">
      <c r="A5" s="36"/>
      <c r="B5" s="37" t="s">
        <v>36</v>
      </c>
      <c r="C5" s="72">
        <f>'OMC Hrs'!C4</f>
        <v>7736</v>
      </c>
      <c r="D5" s="350">
        <v>7727.6</v>
      </c>
      <c r="E5" s="7">
        <f>SUM('KPI_FY 24-25'!E7,'KPI_FY 24-25'!AB7,'KPI_FY 24-25'!AY7,'KPI_FY 24-25'!BV7,'KPI_FY 24-25'!CS7,'KPI_FY 24-25'!DP7,'KPI_FY 24-25'!EM7,'KPI_FY 24-25'!FJ7,'KPI_FY 24-25'!GG7,'KPI_FY 24-25'!HD7,'KPI_FY 24-25'!IA7,'KPI_FY 24-25'!IX7)</f>
        <v>8.4</v>
      </c>
      <c r="F5" s="88">
        <f>'OMC Hrs'!H4</f>
        <v>508.19999999999959</v>
      </c>
      <c r="G5" s="242">
        <f t="shared" ref="G5:G9" si="4">(F5/$B$2)</f>
        <v>5.8013698630136938E-2</v>
      </c>
      <c r="H5" s="7">
        <f t="shared" ref="H5:H9" si="5">$W5/$W$20</f>
        <v>2.1621621621621623E-2</v>
      </c>
      <c r="I5" s="7">
        <f t="shared" ref="I5:I9" si="6">G5*H5</f>
        <v>1.2543502406516095E-3</v>
      </c>
      <c r="J5" s="9">
        <f>'OMC Hrs'!I4</f>
        <v>328.2</v>
      </c>
      <c r="K5" s="242">
        <f t="shared" ref="K5:K9" si="7">(J5/$B$2)</f>
        <v>3.7465753424657536E-2</v>
      </c>
      <c r="L5" s="7">
        <f t="shared" ref="L5:L9" si="8">$W5/$W$20</f>
        <v>2.1621621621621623E-2</v>
      </c>
      <c r="M5" s="7">
        <f t="shared" ref="M5:M9" si="9">K5*L5</f>
        <v>8.1007034431691979E-4</v>
      </c>
      <c r="N5" s="29">
        <f>SUM('KPI_FY 24-25'!J7,'KPI_FY 24-25'!AG7,'KPI_FY 24-25'!BD7,'KPI_FY 24-25'!CA7,'KPI_FY 24-25'!CX7,'KPI_FY 24-25'!DU7,'KPI_FY 24-25'!ER7,'KPI_FY 24-25'!FO7,'KPI_FY 24-25'!GL7,'KPI_FY 24-25'!HI7,'KPI_FY 24-25'!IF7,'KPI_FY 24-25'!JC7)</f>
        <v>187.6</v>
      </c>
      <c r="O5" s="242">
        <f t="shared" ref="O5:O9" si="10">(N5/$B$2)</f>
        <v>2.1415525114155249E-2</v>
      </c>
      <c r="P5" s="7">
        <f t="shared" ref="P5:P9" si="11">$W5/$W$20</f>
        <v>2.1621621621621623E-2</v>
      </c>
      <c r="Q5" s="7">
        <f t="shared" ref="Q5:Q9" si="12">O5*P5</f>
        <v>4.6303838084660001E-4</v>
      </c>
      <c r="R5" s="7">
        <v>221.14874739039666</v>
      </c>
      <c r="S5" s="7">
        <f t="shared" ref="S5:S9" si="13">R5*X5</f>
        <v>4.7815945381707392</v>
      </c>
      <c r="T5" s="7">
        <f t="shared" ref="T5:T9" si="14">R5-S5</f>
        <v>216.36715285222593</v>
      </c>
      <c r="U5" s="242">
        <f t="shared" ref="U5:U9" si="15">(C5/$B$2)</f>
        <v>0.88310502283105019</v>
      </c>
      <c r="V5" s="242">
        <f t="shared" si="0"/>
        <v>0.85785973203305976</v>
      </c>
      <c r="W5" s="29">
        <v>52</v>
      </c>
      <c r="X5" s="7">
        <f t="shared" ref="X5:X9" si="16">W5/$W$20</f>
        <v>2.1621621621621623E-2</v>
      </c>
      <c r="Y5" s="7">
        <f t="shared" si="1"/>
        <v>1.8548318530444537E-2</v>
      </c>
      <c r="Z5" s="247">
        <f t="shared" si="2"/>
        <v>8.6242540800008413E-2</v>
      </c>
      <c r="AA5" s="343">
        <f t="shared" si="3"/>
        <v>0.61703328064629437</v>
      </c>
      <c r="AB5" s="321">
        <f t="shared" ref="AB5:AB9" si="17">(R5/$B$2)</f>
        <v>2.5245290797990486E-2</v>
      </c>
      <c r="AC5" s="206">
        <f>SUM('KPI_FY 24-25'!T7,'KPI_FY 24-25'!AQ7,'KPI_FY 24-25'!BN7,'KPI_FY 24-25'!CK7,'KPI_FY 24-25'!DH7,'KPI_FY 24-25'!EE7,'KPI_FY 24-25'!FB7,'KPI_FY 24-25'!FY7,'KPI_FY 24-25'!GV7,'KPI_FY 24-25'!HS7,'KPI_FY 24-25'!IP7,'KPI_FY 24-25'!JM7)</f>
        <v>281071</v>
      </c>
      <c r="AD5" s="40">
        <v>60</v>
      </c>
      <c r="AE5" s="220">
        <f t="shared" ref="AE5:AE9" si="18">SUM(G5,K5,O5,AB5,V5)</f>
        <v>1</v>
      </c>
      <c r="AG5" s="128"/>
      <c r="AH5" s="7"/>
      <c r="AI5" s="7"/>
      <c r="AJ5" s="7"/>
      <c r="AN5" s="5"/>
      <c r="AO5" s="3"/>
      <c r="AP5" s="3"/>
    </row>
    <row r="6" spans="1:43" ht="14.4" hidden="1" x14ac:dyDescent="0.3">
      <c r="A6" s="37"/>
      <c r="B6" s="37" t="s">
        <v>37</v>
      </c>
      <c r="C6" s="72">
        <f>'OMC Hrs'!C5</f>
        <v>2898</v>
      </c>
      <c r="D6" s="350">
        <v>2589.1999999999998</v>
      </c>
      <c r="E6" s="7">
        <f>SUM('KPI_FY 24-25'!E8,'KPI_FY 24-25'!AB8,'KPI_FY 24-25'!AY8,'KPI_FY 24-25'!BV8,'KPI_FY 24-25'!CS8,'KPI_FY 24-25'!DP8,'KPI_FY 24-25'!EM8,'KPI_FY 24-25'!FJ8,'KPI_FY 24-25'!GG8,'KPI_FY 24-25'!HD8,'KPI_FY 24-25'!IA8,'KPI_FY 24-25'!IX8)</f>
        <v>231.3</v>
      </c>
      <c r="F6" s="88">
        <f>'OMC Hrs'!H5</f>
        <v>1270.8000000000002</v>
      </c>
      <c r="G6" s="242">
        <f t="shared" si="4"/>
        <v>0.14506849315068496</v>
      </c>
      <c r="H6" s="7">
        <f t="shared" si="5"/>
        <v>6.4033264033264037E-2</v>
      </c>
      <c r="I6" s="7">
        <f t="shared" si="6"/>
        <v>9.2892091248255662E-3</v>
      </c>
      <c r="J6" s="72">
        <f>'OMC Hrs'!I5</f>
        <v>4535.8</v>
      </c>
      <c r="K6" s="242">
        <f t="shared" si="7"/>
        <v>0.51778538812785391</v>
      </c>
      <c r="L6" s="7">
        <f t="shared" si="8"/>
        <v>6.4033264033264037E-2</v>
      </c>
      <c r="M6" s="7">
        <f t="shared" si="9"/>
        <v>3.3155488470556965E-2</v>
      </c>
      <c r="N6" s="29">
        <f>SUM('KPI_FY 24-25'!J8,'KPI_FY 24-25'!AG8,'KPI_FY 24-25'!BD8,'KPI_FY 24-25'!CA8,'KPI_FY 24-25'!CX8,'KPI_FY 24-25'!DU8,'KPI_FY 24-25'!ER8,'KPI_FY 24-25'!FO8,'KPI_FY 24-25'!GL8,'KPI_FY 24-25'!HI8,'KPI_FY 24-25'!IF8,'KPI_FY 24-25'!JC8)</f>
        <v>55.400000000000006</v>
      </c>
      <c r="O6" s="242">
        <f t="shared" si="10"/>
        <v>6.3242009132420101E-3</v>
      </c>
      <c r="P6" s="7">
        <f t="shared" si="11"/>
        <v>6.4033264033264037E-2</v>
      </c>
      <c r="Q6" s="7">
        <f t="shared" si="12"/>
        <v>4.0495922687703515E-4</v>
      </c>
      <c r="R6" s="7">
        <v>0</v>
      </c>
      <c r="S6" s="7">
        <f t="shared" si="13"/>
        <v>0</v>
      </c>
      <c r="T6" s="7">
        <f t="shared" si="14"/>
        <v>0</v>
      </c>
      <c r="U6" s="242">
        <f t="shared" si="15"/>
        <v>0.33082191780821918</v>
      </c>
      <c r="V6" s="242">
        <f t="shared" si="0"/>
        <v>0.33082191780821918</v>
      </c>
      <c r="W6" s="29">
        <v>154</v>
      </c>
      <c r="X6" s="7">
        <f t="shared" si="16"/>
        <v>6.4033264033264037E-2</v>
      </c>
      <c r="Y6" s="7">
        <f t="shared" si="1"/>
        <v>2.1183607211004471E-2</v>
      </c>
      <c r="Z6" s="247">
        <f t="shared" si="2"/>
        <v>0.32922279792746117</v>
      </c>
      <c r="AA6" s="343">
        <f t="shared" si="3"/>
        <v>0.18476323904406097</v>
      </c>
      <c r="AB6" s="321">
        <f t="shared" si="17"/>
        <v>0</v>
      </c>
      <c r="AC6" s="206">
        <f>SUM('KPI_FY 24-25'!T8,'KPI_FY 24-25'!AQ8,'KPI_FY 24-25'!BN8,'KPI_FY 24-25'!CK8,'KPI_FY 24-25'!DH8,'KPI_FY 24-25'!EE8,'KPI_FY 24-25'!FB8,'KPI_FY 24-25'!FY8,'KPI_FY 24-25'!GV8,'KPI_FY 24-25'!HS8,'KPI_FY 24-25'!IP8,'KPI_FY 24-25'!JM8)</f>
        <v>249253</v>
      </c>
      <c r="AD6" s="40">
        <v>160</v>
      </c>
      <c r="AE6" s="220">
        <f t="shared" si="18"/>
        <v>1</v>
      </c>
      <c r="AG6" s="250"/>
      <c r="AH6" s="7"/>
      <c r="AI6" s="7"/>
      <c r="AJ6" s="7"/>
      <c r="AK6" s="129"/>
      <c r="AL6" s="116"/>
      <c r="AN6" s="5"/>
      <c r="AO6" s="3"/>
      <c r="AP6" s="3"/>
    </row>
    <row r="7" spans="1:43" ht="14.4" hidden="1" x14ac:dyDescent="0.3">
      <c r="A7" s="9"/>
      <c r="B7" s="37" t="s">
        <v>38</v>
      </c>
      <c r="C7" s="72">
        <f>'OMC Hrs'!C6</f>
        <v>8760</v>
      </c>
      <c r="D7" s="350">
        <v>8760</v>
      </c>
      <c r="E7" s="7">
        <f>SUM('KPI_FY 24-25'!E9,'KPI_FY 24-25'!AB9,'KPI_FY 24-25'!AY9,'KPI_FY 24-25'!BV9,'KPI_FY 24-25'!CS9,'KPI_FY 24-25'!DP9,'KPI_FY 24-25'!EM9,'KPI_FY 24-25'!FJ9,'KPI_FY 24-25'!GG9,'KPI_FY 24-25'!HD9,'KPI_FY 24-25'!IA9,'KPI_FY 24-25'!IX9)</f>
        <v>0</v>
      </c>
      <c r="F7" s="7">
        <f>'OMC Hrs'!H6</f>
        <v>0</v>
      </c>
      <c r="G7" s="242">
        <f t="shared" si="4"/>
        <v>0</v>
      </c>
      <c r="H7" s="7">
        <f t="shared" si="5"/>
        <v>2.1621621621621623E-2</v>
      </c>
      <c r="I7" s="7">
        <f t="shared" si="6"/>
        <v>0</v>
      </c>
      <c r="J7" s="9">
        <f>'OMC Hrs'!I6</f>
        <v>0</v>
      </c>
      <c r="K7" s="242">
        <f t="shared" si="7"/>
        <v>0</v>
      </c>
      <c r="L7" s="7">
        <f t="shared" si="8"/>
        <v>2.1621621621621623E-2</v>
      </c>
      <c r="M7" s="7">
        <f t="shared" si="9"/>
        <v>0</v>
      </c>
      <c r="N7" s="29">
        <f>SUM('KPI_FY 24-25'!J9,'KPI_FY 24-25'!AG9,'KPI_FY 24-25'!BD9,'KPI_FY 24-25'!CA9,'KPI_FY 24-25'!CX9,'KPI_FY 24-25'!DU9,'KPI_FY 24-25'!ER9,'KPI_FY 24-25'!FO9,'KPI_FY 24-25'!GL9,'KPI_FY 24-25'!HI9,'KPI_FY 24-25'!IF9,'KPI_FY 24-25'!JC9)</f>
        <v>0</v>
      </c>
      <c r="O7" s="242">
        <f t="shared" si="10"/>
        <v>0</v>
      </c>
      <c r="P7" s="7">
        <f t="shared" si="11"/>
        <v>2.1621621621621623E-2</v>
      </c>
      <c r="Q7" s="7">
        <f t="shared" si="12"/>
        <v>0</v>
      </c>
      <c r="R7" s="7">
        <v>0</v>
      </c>
      <c r="S7" s="7">
        <f t="shared" si="13"/>
        <v>0</v>
      </c>
      <c r="T7" s="7">
        <f t="shared" si="14"/>
        <v>0</v>
      </c>
      <c r="U7" s="242">
        <f t="shared" si="15"/>
        <v>1</v>
      </c>
      <c r="V7" s="242">
        <f t="shared" si="0"/>
        <v>1</v>
      </c>
      <c r="W7" s="29">
        <v>52</v>
      </c>
      <c r="X7" s="7">
        <f t="shared" si="16"/>
        <v>2.1621621621621623E-2</v>
      </c>
      <c r="Y7" s="7">
        <f t="shared" si="1"/>
        <v>2.1621621621621623E-2</v>
      </c>
      <c r="Z7" s="247">
        <f t="shared" si="2"/>
        <v>0</v>
      </c>
      <c r="AA7" s="343">
        <f t="shared" si="3"/>
        <v>0</v>
      </c>
      <c r="AB7" s="321">
        <f t="shared" si="17"/>
        <v>0</v>
      </c>
      <c r="AC7" s="208">
        <f>SUM('KPI_FY 24-25'!T9,'KPI_FY 24-25'!AQ9,'KPI_FY 24-25'!BN9,'KPI_FY 24-25'!CK9,'KPI_FY 24-25'!DH9,'KPI_FY 24-25'!EE9,'KPI_FY 24-25'!FB9,'KPI_FY 24-25'!FY9,'KPI_FY 24-25'!GV9,'KPI_FY 24-25'!HS9,'KPI_FY 24-25'!IP9,'KPI_FY 24-25'!JM9)</f>
        <v>0</v>
      </c>
      <c r="AD7" s="40">
        <v>60</v>
      </c>
      <c r="AE7" s="220">
        <f t="shared" si="18"/>
        <v>1</v>
      </c>
      <c r="AG7" s="250"/>
      <c r="AH7" s="7"/>
      <c r="AI7" s="7"/>
      <c r="AJ7" s="7"/>
      <c r="AN7" s="5"/>
      <c r="AO7" s="3"/>
      <c r="AP7" s="3"/>
    </row>
    <row r="8" spans="1:43" ht="14.4" hidden="1" x14ac:dyDescent="0.3">
      <c r="A8" s="36" t="s">
        <v>33</v>
      </c>
      <c r="B8" s="37">
        <v>7</v>
      </c>
      <c r="C8" s="72">
        <f>'OMC Hrs'!C7</f>
        <v>1878.7000000000007</v>
      </c>
      <c r="D8" s="350">
        <v>1878.7000000000007</v>
      </c>
      <c r="E8" s="7">
        <f>SUM('KPI_FY 24-25'!E10,'KPI_FY 24-25'!AB10,'KPI_FY 24-25'!AY10,'KPI_FY 24-25'!BV10,'KPI_FY 24-25'!CS10,'KPI_FY 24-25'!DP10,'KPI_FY 24-25'!EM10,'KPI_FY 24-25'!FJ10,'KPI_FY 24-25'!GG10,'KPI_FY 24-25'!HD10,'KPI_FY 24-25'!IA10,'KPI_FY 24-25'!IX10)</f>
        <v>0</v>
      </c>
      <c r="F8" s="88">
        <f>'OMC Hrs'!H7</f>
        <v>1433.2999999999997</v>
      </c>
      <c r="G8" s="242">
        <f t="shared" si="4"/>
        <v>0.16361872146118719</v>
      </c>
      <c r="H8" s="7">
        <f t="shared" si="5"/>
        <v>4.1580041580041582E-2</v>
      </c>
      <c r="I8" s="7">
        <f t="shared" si="6"/>
        <v>6.8032732416294052E-3</v>
      </c>
      <c r="J8" s="9">
        <f>'OMC Hrs'!I7</f>
        <v>5088</v>
      </c>
      <c r="K8" s="242">
        <f t="shared" si="7"/>
        <v>0.58082191780821912</v>
      </c>
      <c r="L8" s="7">
        <f t="shared" si="8"/>
        <v>4.1580041580041582E-2</v>
      </c>
      <c r="M8" s="7">
        <f t="shared" si="9"/>
        <v>2.4150599493065247E-2</v>
      </c>
      <c r="N8" s="29">
        <f>SUM('KPI_FY 24-25'!J10,'KPI_FY 24-25'!AG10,'KPI_FY 24-25'!BD10,'KPI_FY 24-25'!CA10,'KPI_FY 24-25'!CX10,'KPI_FY 24-25'!DU10,'KPI_FY 24-25'!ER10,'KPI_FY 24-25'!FO10,'KPI_FY 24-25'!GL10,'KPI_FY 24-25'!HI10,'KPI_FY 24-25'!IF10,'KPI_FY 24-25'!JC10)</f>
        <v>360</v>
      </c>
      <c r="O8" s="242">
        <f t="shared" si="10"/>
        <v>4.1095890410958902E-2</v>
      </c>
      <c r="P8" s="7">
        <f t="shared" si="11"/>
        <v>4.1580041580041582E-2</v>
      </c>
      <c r="Q8" s="7">
        <f t="shared" si="12"/>
        <v>1.7087688320565034E-3</v>
      </c>
      <c r="R8" s="7">
        <v>67.077244258872653</v>
      </c>
      <c r="S8" s="7">
        <f t="shared" si="13"/>
        <v>2.7890746053585302</v>
      </c>
      <c r="T8" s="7">
        <f t="shared" si="14"/>
        <v>64.288169653514117</v>
      </c>
      <c r="U8" s="242">
        <f t="shared" si="15"/>
        <v>0.21446347031963478</v>
      </c>
      <c r="V8" s="242">
        <f t="shared" si="0"/>
        <v>0.20680625065537991</v>
      </c>
      <c r="W8" s="29">
        <v>100</v>
      </c>
      <c r="X8" s="7">
        <f t="shared" si="16"/>
        <v>4.1580041580041582E-2</v>
      </c>
      <c r="Y8" s="7">
        <f t="shared" si="1"/>
        <v>8.599012501263199E-3</v>
      </c>
      <c r="Z8" s="247">
        <f t="shared" si="2"/>
        <v>0.44401981245265892</v>
      </c>
      <c r="AA8" s="343">
        <f t="shared" si="3"/>
        <v>0.15964954337899542</v>
      </c>
      <c r="AB8" s="321">
        <f t="shared" si="17"/>
        <v>7.6572196642548688E-3</v>
      </c>
      <c r="AC8" s="206">
        <f>SUM('KPI_FY 24-25'!T10,'KPI_FY 24-25'!AQ10,'KPI_FY 24-25'!BN10,'KPI_FY 24-25'!CK10,'KPI_FY 24-25'!DH10,'KPI_FY 24-25'!EE10,'KPI_FY 24-25'!FB10,'KPI_FY 24-25'!FY10,'KPI_FY 24-25'!GV10,'KPI_FY 24-25'!HS10,'KPI_FY 24-25'!IP10,'KPI_FY 24-25'!JM10)</f>
        <v>139853</v>
      </c>
      <c r="AD8" s="40">
        <v>100</v>
      </c>
      <c r="AE8" s="220">
        <f t="shared" si="18"/>
        <v>1</v>
      </c>
      <c r="AG8" s="250"/>
      <c r="AH8" s="7"/>
      <c r="AI8" s="7"/>
      <c r="AJ8" s="7"/>
      <c r="AK8" s="129"/>
      <c r="AL8" s="116"/>
      <c r="AN8" s="5"/>
      <c r="AO8" s="3"/>
      <c r="AP8" s="3"/>
    </row>
    <row r="9" spans="1:43" ht="14.4" hidden="1" x14ac:dyDescent="0.3">
      <c r="A9" s="36" t="s">
        <v>35</v>
      </c>
      <c r="B9" s="37">
        <v>9</v>
      </c>
      <c r="C9" s="72">
        <f>'OMC Hrs'!C8</f>
        <v>6904.2</v>
      </c>
      <c r="D9" s="350">
        <v>6856.5</v>
      </c>
      <c r="E9" s="7">
        <f>SUM('KPI_FY 24-25'!E11,'KPI_FY 24-25'!AB11,'KPI_FY 24-25'!AY11,'KPI_FY 24-25'!BV11,'KPI_FY 24-25'!CS11,'KPI_FY 24-25'!DP11,'KPI_FY 24-25'!EM11,'KPI_FY 24-25'!FJ11,'KPI_FY 24-25'!GG11,'KPI_FY 24-25'!HD11,'KPI_FY 24-25'!IA11,'KPI_FY 24-25'!IX11)</f>
        <v>47.7</v>
      </c>
      <c r="F9" s="88">
        <f>'OMC Hrs'!H8</f>
        <v>381.49999999999989</v>
      </c>
      <c r="G9" s="242">
        <f t="shared" si="4"/>
        <v>4.3550228310502273E-2</v>
      </c>
      <c r="H9" s="7">
        <f t="shared" si="5"/>
        <v>4.1580041580041582E-2</v>
      </c>
      <c r="I9" s="7">
        <f t="shared" si="6"/>
        <v>1.8108203039709887E-3</v>
      </c>
      <c r="J9" s="9">
        <f>'OMC Hrs'!I8</f>
        <v>71.599999999999994</v>
      </c>
      <c r="K9" s="242">
        <f t="shared" si="7"/>
        <v>8.1735159817351594E-3</v>
      </c>
      <c r="L9" s="7">
        <f t="shared" si="8"/>
        <v>4.1580041580041582E-2</v>
      </c>
      <c r="M9" s="7">
        <f t="shared" si="9"/>
        <v>3.3985513437568231E-4</v>
      </c>
      <c r="N9" s="29">
        <f>SUM('KPI_FY 24-25'!J11,'KPI_FY 24-25'!AG11,'KPI_FY 24-25'!BD11,'KPI_FY 24-25'!CA11,'KPI_FY 24-25'!CX11,'KPI_FY 24-25'!DU11,'KPI_FY 24-25'!ER11,'KPI_FY 24-25'!FO11,'KPI_FY 24-25'!GL11,'KPI_FY 24-25'!HI11,'KPI_FY 24-25'!IF11,'KPI_FY 24-25'!JC11)</f>
        <v>1402.7</v>
      </c>
      <c r="O9" s="242">
        <f t="shared" si="10"/>
        <v>0.16012557077625572</v>
      </c>
      <c r="P9" s="7">
        <f t="shared" si="11"/>
        <v>4.1580041580041582E-2</v>
      </c>
      <c r="Q9" s="7">
        <f t="shared" si="12"/>
        <v>6.658027890904604E-3</v>
      </c>
      <c r="R9" s="7">
        <v>167.69311064718164</v>
      </c>
      <c r="S9" s="7">
        <f t="shared" si="13"/>
        <v>6.9726865133963267</v>
      </c>
      <c r="T9" s="7">
        <f t="shared" si="14"/>
        <v>160.72042413378531</v>
      </c>
      <c r="U9" s="242">
        <f t="shared" si="15"/>
        <v>0.78815068493150686</v>
      </c>
      <c r="V9" s="242">
        <f t="shared" si="0"/>
        <v>0.76900763577086961</v>
      </c>
      <c r="W9" s="29">
        <v>100</v>
      </c>
      <c r="X9" s="7">
        <f t="shared" si="16"/>
        <v>4.1580041580041582E-2</v>
      </c>
      <c r="Y9" s="7">
        <f t="shared" si="1"/>
        <v>3.1975369470722229E-2</v>
      </c>
      <c r="Z9" s="247">
        <f t="shared" si="2"/>
        <v>7.4158232381734177E-2</v>
      </c>
      <c r="AA9" s="343">
        <f t="shared" si="3"/>
        <v>0.57334589041095896</v>
      </c>
      <c r="AB9" s="321">
        <f t="shared" si="17"/>
        <v>1.9143049160637172E-2</v>
      </c>
      <c r="AC9" s="206">
        <f>SUM('KPI_FY 24-25'!T11,'KPI_FY 24-25'!AQ11,'KPI_FY 24-25'!BN11,'KPI_FY 24-25'!CK11,'KPI_FY 24-25'!DH11,'KPI_FY 24-25'!EE11,'KPI_FY 24-25'!FB11,'KPI_FY 24-25'!FY11,'KPI_FY 24-25'!GV11,'KPI_FY 24-25'!HS11,'KPI_FY 24-25'!IP11,'KPI_FY 24-25'!JM11)</f>
        <v>502251</v>
      </c>
      <c r="AD9" s="40">
        <v>100</v>
      </c>
      <c r="AE9" s="220">
        <f t="shared" si="18"/>
        <v>0.99999999999999989</v>
      </c>
      <c r="AG9" s="128"/>
      <c r="AH9" s="7"/>
      <c r="AI9" s="7"/>
      <c r="AJ9" s="102"/>
      <c r="AK9" s="129"/>
      <c r="AL9" s="116"/>
      <c r="AN9" s="5"/>
      <c r="AO9" s="3"/>
      <c r="AP9" s="3"/>
    </row>
    <row r="10" spans="1:43" ht="14.4" hidden="1" x14ac:dyDescent="0.3">
      <c r="A10" s="37"/>
      <c r="B10" s="119" t="s">
        <v>39</v>
      </c>
      <c r="C10" s="89">
        <f>SUM(C4:C9)</f>
        <v>36523.800000000003</v>
      </c>
      <c r="D10" s="351">
        <f>SUM(D4:D9)</f>
        <v>36155.300000000003</v>
      </c>
      <c r="E10" s="49">
        <f t="shared" ref="E10:F10" si="19">SUM(E4:E9)</f>
        <v>291</v>
      </c>
      <c r="F10" s="89">
        <f t="shared" si="19"/>
        <v>3771.5999999999995</v>
      </c>
      <c r="G10" s="241">
        <f>(G4*W4+G5*W5+G6*W6+G7*W7+G8*W8+G9*W9)/W10</f>
        <v>8.0490288396146747E-2</v>
      </c>
      <c r="H10" s="50">
        <f>SUM(H4:H9)</f>
        <v>0.25405405405405407</v>
      </c>
      <c r="I10" s="50">
        <f>SUM(I4:I9)</f>
        <v>2.0448884079021068E-2</v>
      </c>
      <c r="J10" s="73">
        <f t="shared" ref="J10:R10" si="20">SUM(J4:J9)</f>
        <v>10023.6</v>
      </c>
      <c r="K10" s="241">
        <f>(K4*$W$4+K5*$W$5+K6*$W$6+K7*$W$7+K8*$W$8+K9*$W$9)/$W$10</f>
        <v>0.23009281886868599</v>
      </c>
      <c r="L10" s="50">
        <f>SUM(L4:L9)</f>
        <v>0.25405405405405407</v>
      </c>
      <c r="M10" s="50">
        <f>SUM(M4:M9)</f>
        <v>5.8456013442314818E-2</v>
      </c>
      <c r="N10" s="49">
        <f t="shared" ref="N10" si="21">SUM(N4:N9)</f>
        <v>2241</v>
      </c>
      <c r="O10" s="241">
        <f>(O4*$W$4+O5*$W$5+O6*$W$6+O7*$W$7+O8*$W$8+O9*$W$9)/$W$10</f>
        <v>4.3075895492829336E-2</v>
      </c>
      <c r="P10" s="50">
        <f>SUM(P4:P9)</f>
        <v>0.25405405405405407</v>
      </c>
      <c r="Q10" s="50">
        <f>SUM(Q4:Q9)</f>
        <v>1.0943605881962047E-2</v>
      </c>
      <c r="R10" s="50">
        <f t="shared" si="20"/>
        <v>624.36397912317329</v>
      </c>
      <c r="S10" s="49">
        <f>SUM(S4:S9)</f>
        <v>25.259391479997745</v>
      </c>
      <c r="T10" s="49">
        <f>SUM(T4:T9)</f>
        <v>599.10458764317559</v>
      </c>
      <c r="U10" s="241">
        <f>(U4*$W$4+U5*$W$5+U6*$W$6+U7*$W$7+U8*$W$8+U9*$W$9)/$W$10</f>
        <v>0.64634099724233796</v>
      </c>
      <c r="V10" s="241">
        <f>(V4*$W$4+V5*$W$5+V6*$W$6+V7*$W$7+V8*$W$8+V9*$W$9)/$W$10</f>
        <v>0.63499108122222825</v>
      </c>
      <c r="W10" s="51">
        <f>SUM(W4:W9)</f>
        <v>611</v>
      </c>
      <c r="X10" s="50">
        <f>SUM(X4:X9)</f>
        <v>0.25405405405405407</v>
      </c>
      <c r="Y10" s="50">
        <f>SUM(Y4:Y9)</f>
        <v>0.16132205847267422</v>
      </c>
      <c r="Z10" s="241">
        <f>(Z4*$W$4+Z5*$W$5+Z6*$W$6+Z7*$W$7+Z8*$W$8+Z9*$W$9)/$W$10</f>
        <v>0.18510505380774916</v>
      </c>
      <c r="AA10" s="344">
        <f t="shared" ref="AA10:AB10" si="22">(AA4*$W$4+AA5*$W$5+AA6*$W$6+AA7*$W$7+AA8*$W$8+AA9*$W$9)/$W$10</f>
        <v>0.42476982116300099</v>
      </c>
      <c r="AB10" s="322">
        <f t="shared" si="22"/>
        <v>1.134991602010974E-2</v>
      </c>
      <c r="AC10" s="236">
        <f>SUM(AC4:AC9)</f>
        <v>2273521</v>
      </c>
      <c r="AD10" s="239">
        <f>SUM(AD4:AD9)</f>
        <v>640</v>
      </c>
      <c r="AE10" s="220"/>
      <c r="AG10" s="128"/>
      <c r="AH10" s="9"/>
      <c r="AI10" s="7"/>
      <c r="AJ10" s="102"/>
    </row>
    <row r="11" spans="1:43" ht="14.4" hidden="1" x14ac:dyDescent="0.3">
      <c r="A11" s="36" t="s">
        <v>40</v>
      </c>
      <c r="B11" s="37">
        <v>3</v>
      </c>
      <c r="C11" s="72">
        <f>'OMC Hrs'!C10</f>
        <v>7606.83</v>
      </c>
      <c r="D11" s="350">
        <v>7606.83</v>
      </c>
      <c r="E11" s="7">
        <f>SUM('KPI_FY 24-25'!E13,'KPI_FY 24-25'!AB13,'KPI_FY 24-25'!AY13,'KPI_FY 24-25'!BV13,'KPI_FY 24-25'!CS13,'KPI_FY 24-25'!DP13,'KPI_FY 24-25'!EM13,'KPI_FY 24-25'!FJ13,'KPI_FY 24-25'!GG13,'KPI_FY 24-25'!HD13,'KPI_FY 24-25'!IA13,'KPI_FY 24-25'!IX13)</f>
        <v>0</v>
      </c>
      <c r="F11" s="88">
        <f>'OMC Hrs'!H10</f>
        <v>510.67000000000007</v>
      </c>
      <c r="G11" s="242">
        <f>(F11/$B$2)</f>
        <v>5.8295662100456627E-2</v>
      </c>
      <c r="H11" s="7">
        <f>$W11/$W$20</f>
        <v>7.4012474012474017E-2</v>
      </c>
      <c r="I11" s="7">
        <f>G11*H11</f>
        <v>4.3146061762500123E-3</v>
      </c>
      <c r="J11" s="29">
        <f>'OMC Hrs'!I10</f>
        <v>0</v>
      </c>
      <c r="K11" s="242">
        <f>(J11/$B$2)</f>
        <v>0</v>
      </c>
      <c r="L11" s="7">
        <f>$W11/$W$20</f>
        <v>7.4012474012474017E-2</v>
      </c>
      <c r="M11" s="7">
        <f>K11*L11</f>
        <v>0</v>
      </c>
      <c r="N11" s="7">
        <f>SUM('KPI_FY 24-25'!J13,'KPI_FY 24-25'!AG13,'KPI_FY 24-25'!BD13,'KPI_FY 24-25'!CA13,'KPI_FY 24-25'!CX13,'KPI_FY 24-25'!DU13,'KPI_FY 24-25'!ER13,'KPI_FY 24-25'!FO13,'KPI_FY 24-25'!GL13,'KPI_FY 24-25'!HI13,'KPI_FY 24-25'!IF13,'KPI_FY 24-25'!JC13)</f>
        <v>642.5</v>
      </c>
      <c r="O11" s="242">
        <f>(N11/$B$2)</f>
        <v>7.3344748858447495E-2</v>
      </c>
      <c r="P11" s="7">
        <f>$W11/$W$20</f>
        <v>7.4012474012474017E-2</v>
      </c>
      <c r="Q11" s="7">
        <f>O11*P11</f>
        <v>5.4284263188372787E-3</v>
      </c>
      <c r="R11" s="7">
        <v>685.63154906054285</v>
      </c>
      <c r="S11" s="7">
        <f>R11*X11</f>
        <v>50.745287206975732</v>
      </c>
      <c r="T11" s="7">
        <f>R11-S11</f>
        <v>634.88626185356713</v>
      </c>
      <c r="U11" s="242">
        <f>(C11/$B$2)</f>
        <v>0.86835958904109589</v>
      </c>
      <c r="V11" s="242">
        <f>((C11-R11)/$B$2)</f>
        <v>0.79009114736751795</v>
      </c>
      <c r="W11" s="29">
        <v>178</v>
      </c>
      <c r="X11" s="7">
        <f>W11/$W$20</f>
        <v>7.4012474012474017E-2</v>
      </c>
      <c r="Y11" s="7">
        <f>X11*V11</f>
        <v>5.8476600512024204E-2</v>
      </c>
      <c r="Z11" s="247">
        <f>IF((AND(D11=0,F11=0)),0,(F11+R11)/(D11+F11+R11))</f>
        <v>0.13589499854608109</v>
      </c>
      <c r="AA11" s="343">
        <f>(AC11/($B$2*W11))</f>
        <v>0.69856981427325426</v>
      </c>
      <c r="AB11" s="321">
        <f>(R11/$B$2)</f>
        <v>7.8268441673577951E-2</v>
      </c>
      <c r="AC11" s="211">
        <f>SUM('KPI_FY 24-25'!T13,'KPI_FY 24-25'!AQ13,'KPI_FY 24-25'!BN13,'KPI_FY 24-25'!CK13,'KPI_FY 24-25'!DH13,'KPI_FY 24-25'!EE13,'KPI_FY 24-25'!FB13,'KPI_FY 24-25'!FY13,'KPI_FY 24-25'!GV13,'KPI_FY 24-25'!HS13,'KPI_FY 24-25'!IP13,'KPI_FY 24-25'!JM13)</f>
        <v>1089265.94</v>
      </c>
      <c r="AD11" s="40">
        <v>216</v>
      </c>
      <c r="AE11" s="220">
        <f>SUM(G11,K11,O11,AB11,V11)</f>
        <v>1</v>
      </c>
      <c r="AO11" s="2"/>
      <c r="AP11" s="2"/>
      <c r="AQ11" s="122"/>
    </row>
    <row r="12" spans="1:43" ht="14.4" hidden="1" x14ac:dyDescent="0.3">
      <c r="A12" s="36" t="s">
        <v>41</v>
      </c>
      <c r="B12" s="37">
        <v>4</v>
      </c>
      <c r="C12" s="7">
        <f>'OMC Hrs'!C11</f>
        <v>0</v>
      </c>
      <c r="D12" s="298">
        <v>0</v>
      </c>
      <c r="E12" s="7">
        <f>SUM('KPI_FY 24-25'!E14,'KPI_FY 24-25'!AB14,'KPI_FY 24-25'!AY14,'KPI_FY 24-25'!BV14,'KPI_FY 24-25'!CS14,'KPI_FY 24-25'!DP14,'KPI_FY 24-25'!EM14,'KPI_FY 24-25'!FJ14,'KPI_FY 24-25'!GG14,'KPI_FY 24-25'!HD14,'KPI_FY 24-25'!IA14,'KPI_FY 24-25'!IX14)</f>
        <v>0</v>
      </c>
      <c r="F12" s="88">
        <f>'OMC Hrs'!H11</f>
        <v>8760</v>
      </c>
      <c r="G12" s="242">
        <f>(F12/$B$2)</f>
        <v>1</v>
      </c>
      <c r="H12" s="7">
        <f>$W12/$W$20</f>
        <v>8.9812889812889818E-2</v>
      </c>
      <c r="I12" s="7">
        <f t="shared" ref="I12" si="23">G12*H12</f>
        <v>8.9812889812889818E-2</v>
      </c>
      <c r="J12" s="29">
        <f>'OMC Hrs'!I11</f>
        <v>0</v>
      </c>
      <c r="K12" s="242">
        <f>(J12/$B$2)</f>
        <v>0</v>
      </c>
      <c r="L12" s="7">
        <f>$W12/$W$20</f>
        <v>8.9812889812889818E-2</v>
      </c>
      <c r="M12" s="7">
        <f t="shared" ref="M12" si="24">K12*L12</f>
        <v>0</v>
      </c>
      <c r="N12" s="7">
        <f>SUM('KPI_FY 24-25'!J14,'KPI_FY 24-25'!AG14,'KPI_FY 24-25'!BD14,'KPI_FY 24-25'!CA14,'KPI_FY 24-25'!CX14,'KPI_FY 24-25'!DU14,'KPI_FY 24-25'!ER14,'KPI_FY 24-25'!FO14,'KPI_FY 24-25'!GL14,'KPI_FY 24-25'!HI14,'KPI_FY 24-25'!IF14,'KPI_FY 24-25'!JC14)</f>
        <v>0</v>
      </c>
      <c r="O12" s="242">
        <f>(N12/$B$2)</f>
        <v>0</v>
      </c>
      <c r="P12" s="7">
        <f>$W12/$W$20</f>
        <v>8.9812889812889818E-2</v>
      </c>
      <c r="Q12" s="7">
        <f t="shared" ref="Q12" si="25">O12*P12</f>
        <v>0</v>
      </c>
      <c r="R12" s="7">
        <v>0</v>
      </c>
      <c r="S12" s="9">
        <f t="shared" ref="S12" si="26">R12*X12</f>
        <v>0</v>
      </c>
      <c r="T12" s="9">
        <f>R12-S12</f>
        <v>0</v>
      </c>
      <c r="U12" s="242">
        <f>(C12/$B$2)</f>
        <v>0</v>
      </c>
      <c r="V12" s="242">
        <f>((C12-R12)/$B$2)</f>
        <v>0</v>
      </c>
      <c r="W12" s="29">
        <v>216</v>
      </c>
      <c r="X12" s="7">
        <f t="shared" ref="X12" si="27">W12/$W$20</f>
        <v>8.9812889812889818E-2</v>
      </c>
      <c r="Y12" s="7">
        <f>X12*V12</f>
        <v>0</v>
      </c>
      <c r="Z12" s="247">
        <f>IF((AND(D12=0,F12=0)),0,(F12+R12)/(D12+F12+R12))</f>
        <v>1</v>
      </c>
      <c r="AA12" s="343">
        <f>(AC12/($B$2*W12))</f>
        <v>0</v>
      </c>
      <c r="AB12" s="321">
        <f>(R12/$B$2)</f>
        <v>0</v>
      </c>
      <c r="AC12" s="208">
        <f>SUM('KPI_FY 24-25'!T14,'KPI_FY 24-25'!AQ14,'KPI_FY 24-25'!BN14,'KPI_FY 24-25'!CK14,'KPI_FY 24-25'!DH14,'KPI_FY 24-25'!EE14,'KPI_FY 24-25'!FB14,'KPI_FY 24-25'!FY14,'KPI_FY 24-25'!GV14,'KPI_FY 24-25'!HS14,'KPI_FY 24-25'!IP14,'KPI_FY 24-25'!JM14)</f>
        <v>0</v>
      </c>
      <c r="AD12" s="40">
        <v>216</v>
      </c>
      <c r="AE12" s="220">
        <f t="shared" ref="AE12" si="28">SUM(G12,K12,O12,AB12,V12)</f>
        <v>1</v>
      </c>
      <c r="AH12" s="130"/>
      <c r="AI12" s="130"/>
      <c r="AJ12" s="142"/>
      <c r="AN12" s="10"/>
      <c r="AO12" s="130"/>
      <c r="AP12" s="130"/>
    </row>
    <row r="13" spans="1:43" ht="14.4" hidden="1" x14ac:dyDescent="0.3">
      <c r="A13" s="36"/>
      <c r="B13" s="119" t="s">
        <v>39</v>
      </c>
      <c r="C13" s="89">
        <f>SUM(C11:C12)</f>
        <v>7606.83</v>
      </c>
      <c r="D13" s="351">
        <f>SUM(D11:D12)</f>
        <v>7606.83</v>
      </c>
      <c r="E13" s="49">
        <f t="shared" ref="E13:R13" si="29">SUM(E11:E12)</f>
        <v>0</v>
      </c>
      <c r="F13" s="89">
        <f t="shared" si="29"/>
        <v>9270.67</v>
      </c>
      <c r="G13" s="241">
        <f>(G11*W11+G12*W12)/W13</f>
        <v>0.57455996917228747</v>
      </c>
      <c r="H13" s="50">
        <f>SUM(H11:H12)</f>
        <v>0.16382536382536383</v>
      </c>
      <c r="I13" s="50">
        <f>SUM(I11:I12)</f>
        <v>9.4127495989139831E-2</v>
      </c>
      <c r="J13" s="49">
        <f t="shared" si="29"/>
        <v>0</v>
      </c>
      <c r="K13" s="241">
        <f>(K11*$W$11+K12*$W$12)/$W$13</f>
        <v>0</v>
      </c>
      <c r="L13" s="50">
        <f>SUM(L11:L12)</f>
        <v>0.16382536382536383</v>
      </c>
      <c r="M13" s="50">
        <f>SUM(M11:M12)</f>
        <v>0</v>
      </c>
      <c r="N13" s="49">
        <f t="shared" ref="N13" si="30">SUM(N11:N12)</f>
        <v>642.5</v>
      </c>
      <c r="O13" s="241">
        <f>(O11*$W$11+O12*$W$12)/$W$13</f>
        <v>3.3135444915745313E-2</v>
      </c>
      <c r="P13" s="50">
        <f>SUM(P11:P12)</f>
        <v>0.16382536382536383</v>
      </c>
      <c r="Q13" s="50">
        <f>SUM(Q11:Q12)</f>
        <v>5.4284263188372787E-3</v>
      </c>
      <c r="R13" s="50">
        <f t="shared" si="29"/>
        <v>685.63154906054285</v>
      </c>
      <c r="S13" s="49">
        <f>SUM(S11:S12)</f>
        <v>50.745287206975732</v>
      </c>
      <c r="T13" s="49">
        <f>SUM(T11:T12)</f>
        <v>634.88626185356713</v>
      </c>
      <c r="U13" s="241">
        <f>(U11*$W$11+U12*$W$12)/$W$13</f>
        <v>0.39230458591196721</v>
      </c>
      <c r="V13" s="241">
        <f>(V11*$W$11+V12*$W$12)/$W$13</f>
        <v>0.35694473155182282</v>
      </c>
      <c r="W13" s="51">
        <f>SUM(W11:W12)</f>
        <v>394</v>
      </c>
      <c r="X13" s="50">
        <f>SUM(X11:X12)</f>
        <v>0.16382536382536383</v>
      </c>
      <c r="Y13" s="50">
        <f>SUM(Y11:Y12)</f>
        <v>5.8476600512024204E-2</v>
      </c>
      <c r="Z13" s="241">
        <f>(Z11*$W$11+Z12*$W$12)/$W$13</f>
        <v>0.60961753741421942</v>
      </c>
      <c r="AA13" s="344">
        <f>(AA11*$W$11+AA12*$W$12)/$W$13</f>
        <v>0.31559753030619103</v>
      </c>
      <c r="AB13" s="322">
        <f>(AB11*$W$11+AB12*$W$12)/$W$13</f>
        <v>3.5359854360144355E-2</v>
      </c>
      <c r="AC13" s="125">
        <f>SUM(AC11:AC12)</f>
        <v>1089265.94</v>
      </c>
      <c r="AD13" s="239">
        <f>SUM(AD11:AD12)</f>
        <v>432</v>
      </c>
      <c r="AE13" s="220"/>
      <c r="AG13" s="128"/>
      <c r="AH13" s="9"/>
      <c r="AI13" s="7"/>
      <c r="AJ13" s="7"/>
      <c r="AN13" s="128"/>
      <c r="AO13" s="9"/>
      <c r="AP13" s="7"/>
    </row>
    <row r="14" spans="1:43" ht="14.4" hidden="1" x14ac:dyDescent="0.3">
      <c r="A14" s="36" t="s">
        <v>42</v>
      </c>
      <c r="B14" s="37">
        <v>5</v>
      </c>
      <c r="C14" s="72">
        <f>'OMC Hrs'!C13</f>
        <v>6703.51</v>
      </c>
      <c r="D14" s="350">
        <v>6703.51</v>
      </c>
      <c r="E14" s="7">
        <f>SUM('KPI_FY 24-25'!E16,'KPI_FY 24-25'!AB16,'KPI_FY 24-25'!AY16,'KPI_FY 24-25'!BV16,'KPI_FY 24-25'!CS16,'KPI_FY 24-25'!DP16,'KPI_FY 24-25'!EM16,'KPI_FY 24-25'!FJ16,'KPI_FY 24-25'!GG16,'KPI_FY 24-25'!HD16,'KPI_FY 24-25'!IA16,'KPI_FY 24-25'!IX16)</f>
        <v>0</v>
      </c>
      <c r="F14" s="88">
        <f>'OMC Hrs'!H13</f>
        <v>540.05999999999995</v>
      </c>
      <c r="G14" s="242">
        <f>(F14/$B$2)</f>
        <v>6.1650684931506841E-2</v>
      </c>
      <c r="H14" s="7">
        <f>$W14/$W$20</f>
        <v>0.14553014553014554</v>
      </c>
      <c r="I14" s="7">
        <f>G14*H14</f>
        <v>8.9720331501153411E-3</v>
      </c>
      <c r="J14" s="72">
        <f>'OMC Hrs'!I13</f>
        <v>1516.43</v>
      </c>
      <c r="K14" s="242">
        <f>(J14/$B$2)</f>
        <v>0.17310844748858448</v>
      </c>
      <c r="L14" s="7">
        <f>$W14/$W$20</f>
        <v>0.14553014553014554</v>
      </c>
      <c r="M14" s="7">
        <f>K14*L14</f>
        <v>2.5192497555511256E-2</v>
      </c>
      <c r="N14" s="7">
        <f>SUM('KPI_FY 24-25'!J16,'KPI_FY 24-25'!AG16,'KPI_FY 24-25'!BD16,'KPI_FY 24-25'!CA16,'KPI_FY 24-25'!CX16,'KPI_FY 24-25'!DU16,'KPI_FY 24-25'!ER16,'KPI_FY 24-25'!FO16,'KPI_FY 24-25'!GL16,'KPI_FY 24-25'!HI16,'KPI_FY 24-25'!IF16,'KPI_FY 24-25'!JC16)</f>
        <v>0</v>
      </c>
      <c r="O14" s="242">
        <f>(N14/$B$2)</f>
        <v>0</v>
      </c>
      <c r="P14" s="7">
        <f>$W14/$W$20</f>
        <v>0.14553014553014554</v>
      </c>
      <c r="Q14" s="7">
        <f>O14*P14</f>
        <v>0</v>
      </c>
      <c r="R14" s="88">
        <v>1951.0922338204593</v>
      </c>
      <c r="S14" s="7">
        <f>R14*X14</f>
        <v>283.94273673062821</v>
      </c>
      <c r="T14" s="9">
        <f>R14-S14</f>
        <v>1667.1494970898311</v>
      </c>
      <c r="U14" s="242">
        <f>(C14/$B$2)</f>
        <v>0.76524086757990872</v>
      </c>
      <c r="V14" s="242">
        <f>((C14-R14)/$B$2)</f>
        <v>0.54251344362780152</v>
      </c>
      <c r="W14" s="29">
        <v>350</v>
      </c>
      <c r="X14" s="7">
        <f>W14/$W$20</f>
        <v>0.14553014553014554</v>
      </c>
      <c r="Y14" s="7">
        <f>X14*V14</f>
        <v>7.8952060403214369E-2</v>
      </c>
      <c r="Z14" s="247">
        <f>IF((AND(D14=0,F14=0)),0,(F14+R14)/(D14+F14+R14))</f>
        <v>0.27093461080683601</v>
      </c>
      <c r="AA14" s="343">
        <f>(AC14/($B$2*W14))</f>
        <v>0.50725048923679061</v>
      </c>
      <c r="AB14" s="321">
        <f>(R14/$B$2)</f>
        <v>0.22272742395210723</v>
      </c>
      <c r="AC14" s="211">
        <f>SUM('KPI_FY 24-25'!T16,'KPI_FY 24-25'!AQ16,'KPI_FY 24-25'!BN16,'KPI_FY 24-25'!CK16,'KPI_FY 24-25'!DH16,'KPI_FY 24-25'!EE16,'KPI_FY 24-25'!FB16,'KPI_FY 24-25'!FY16,'KPI_FY 24-25'!GV16,'KPI_FY 24-25'!HS16,'KPI_FY 24-25'!IP16,'KPI_FY 24-25'!JM16)</f>
        <v>1555230</v>
      </c>
      <c r="AD14" s="9">
        <v>410</v>
      </c>
      <c r="AE14" s="220">
        <f>SUM(G14,K14,O14,AB14,V14)</f>
        <v>1</v>
      </c>
      <c r="AG14" s="128"/>
      <c r="AH14" s="9"/>
      <c r="AI14" s="7"/>
      <c r="AJ14" s="7"/>
      <c r="AN14" s="128"/>
      <c r="AO14" s="9"/>
      <c r="AP14" s="7"/>
    </row>
    <row r="15" spans="1:43" ht="14.4" hidden="1" x14ac:dyDescent="0.3">
      <c r="A15" s="36" t="s">
        <v>43</v>
      </c>
      <c r="B15" s="37">
        <v>6</v>
      </c>
      <c r="C15" s="72">
        <f>'OMC Hrs'!C14</f>
        <v>8571.4599999999991</v>
      </c>
      <c r="D15" s="350">
        <v>8571.4599999999991</v>
      </c>
      <c r="E15" s="7">
        <f>SUM('KPI_FY 24-25'!E17,'KPI_FY 24-25'!AB17,'KPI_FY 24-25'!AY17,'KPI_FY 24-25'!BV17,'KPI_FY 24-25'!CS17,'KPI_FY 24-25'!DP17,'KPI_FY 24-25'!EM17,'KPI_FY 24-25'!FJ17,'KPI_FY 24-25'!GG17,'KPI_FY 24-25'!HD17,'KPI_FY 24-25'!IA17,'KPI_FY 24-25'!IX17)</f>
        <v>0</v>
      </c>
      <c r="F15" s="88">
        <f>'OMC Hrs'!H14</f>
        <v>188.53999999999996</v>
      </c>
      <c r="G15" s="242">
        <f>(F15/$B$2)</f>
        <v>2.1522831050228307E-2</v>
      </c>
      <c r="H15" s="7">
        <f>$W15/$W$20</f>
        <v>0.14553014553014554</v>
      </c>
      <c r="I15" s="7">
        <f t="shared" ref="I15" si="31">G15*H15</f>
        <v>3.1322207349604608E-3</v>
      </c>
      <c r="J15" s="9">
        <f>'OMC Hrs'!I14</f>
        <v>0</v>
      </c>
      <c r="K15" s="242">
        <f>(J15/$B$2)</f>
        <v>0</v>
      </c>
      <c r="L15" s="7">
        <f>$W15/$W$20</f>
        <v>0.14553014553014554</v>
      </c>
      <c r="M15" s="7">
        <f t="shared" ref="M15" si="32">K15*L15</f>
        <v>0</v>
      </c>
      <c r="N15" s="7">
        <f>SUM('KPI_FY 24-25'!J17,'KPI_FY 24-25'!AG17,'KPI_FY 24-25'!BD17,'KPI_FY 24-25'!CA17,'KPI_FY 24-25'!CX17,'KPI_FY 24-25'!DU17,'KPI_FY 24-25'!ER17,'KPI_FY 24-25'!FO17,'KPI_FY 24-25'!GL17,'KPI_FY 24-25'!HI17,'KPI_FY 24-25'!IF17,'KPI_FY 24-25'!JC17)</f>
        <v>0</v>
      </c>
      <c r="O15" s="242">
        <f>(N15/$B$2)</f>
        <v>0</v>
      </c>
      <c r="P15" s="7">
        <f>$W15/$W$20</f>
        <v>0.14553014553014554</v>
      </c>
      <c r="Q15" s="7">
        <f t="shared" ref="Q15" si="33">O15*P15</f>
        <v>0</v>
      </c>
      <c r="R15" s="88">
        <v>1461.4791022964509</v>
      </c>
      <c r="S15" s="7">
        <f t="shared" ref="S15" si="34">R15*X15</f>
        <v>212.68926644646896</v>
      </c>
      <c r="T15" s="9">
        <f>R15-S15</f>
        <v>1248.789835849982</v>
      </c>
      <c r="U15" s="242">
        <f>(C15/$B$2)</f>
        <v>0.97847716894977155</v>
      </c>
      <c r="V15" s="242">
        <f>((C15-R15)/$B$2)</f>
        <v>0.81164165498898955</v>
      </c>
      <c r="W15" s="29">
        <v>350</v>
      </c>
      <c r="X15" s="7">
        <f t="shared" ref="X15" si="35">W15/$W$20</f>
        <v>0.14553014553014554</v>
      </c>
      <c r="Y15" s="7">
        <f>X15*V15</f>
        <v>0.11811832816887582</v>
      </c>
      <c r="Z15" s="247">
        <f>IF((AND(D15=0,F15=0)),0,(F15+R15)/(D15+F15+R15))</f>
        <v>0.16142664733577966</v>
      </c>
      <c r="AA15" s="343">
        <f>(AC15/($B$2*W15))</f>
        <v>0.75121004566210048</v>
      </c>
      <c r="AB15" s="321">
        <f>(R15/$B$2)</f>
        <v>0.16683551396078208</v>
      </c>
      <c r="AC15" s="211">
        <f>SUM('KPI_FY 24-25'!T17,'KPI_FY 24-25'!AQ17,'KPI_FY 24-25'!BN17,'KPI_FY 24-25'!CK17,'KPI_FY 24-25'!DH17,'KPI_FY 24-25'!EE17,'KPI_FY 24-25'!FB17,'KPI_FY 24-25'!FY17,'KPI_FY 24-25'!GV17,'KPI_FY 24-25'!HS17,'KPI_FY 24-25'!IP17,'KPI_FY 24-25'!JM17)</f>
        <v>2303210</v>
      </c>
      <c r="AD15" s="9">
        <v>410</v>
      </c>
      <c r="AE15" s="220">
        <f t="shared" ref="AE15" si="36">SUM(G15,K15,O15,AB15,V15)</f>
        <v>1</v>
      </c>
      <c r="AG15" s="128"/>
      <c r="AH15" s="9"/>
      <c r="AI15" s="7"/>
      <c r="AJ15" s="7"/>
    </row>
    <row r="16" spans="1:43" ht="14.4" hidden="1" x14ac:dyDescent="0.3">
      <c r="A16" s="36"/>
      <c r="B16" s="119" t="s">
        <v>39</v>
      </c>
      <c r="C16" s="89">
        <f>SUM(C14:C15)</f>
        <v>15274.97</v>
      </c>
      <c r="D16" s="351">
        <f>SUM(D14:D15)</f>
        <v>15274.97</v>
      </c>
      <c r="E16" s="49">
        <f t="shared" ref="E16:R16" si="37">SUM(E14:E15)</f>
        <v>0</v>
      </c>
      <c r="F16" s="89">
        <f t="shared" si="37"/>
        <v>728.59999999999991</v>
      </c>
      <c r="G16" s="241">
        <f>(G14*W14+G15*W15)/W16</f>
        <v>4.1586757990867577E-2</v>
      </c>
      <c r="H16" s="50">
        <f>SUM(H14:H15)</f>
        <v>0.29106029106029108</v>
      </c>
      <c r="I16" s="50">
        <f>SUM(I14:I15)</f>
        <v>1.2104253885075801E-2</v>
      </c>
      <c r="J16" s="73">
        <f t="shared" si="37"/>
        <v>1516.43</v>
      </c>
      <c r="K16" s="241">
        <f>(K14*$W$14+K15*$W$15)/$W$16</f>
        <v>8.6554223744292239E-2</v>
      </c>
      <c r="L16" s="50">
        <f>SUM(L14:L15)</f>
        <v>0.29106029106029108</v>
      </c>
      <c r="M16" s="50">
        <f>SUM(M14:M15)</f>
        <v>2.5192497555511256E-2</v>
      </c>
      <c r="N16" s="49">
        <f t="shared" ref="N16" si="38">SUM(N14:N15)</f>
        <v>0</v>
      </c>
      <c r="O16" s="241">
        <f>(O14*$W$14+O15*$W$15)/$W$16</f>
        <v>0</v>
      </c>
      <c r="P16" s="50">
        <f>SUM(P14:P15)</f>
        <v>0.29106029106029108</v>
      </c>
      <c r="Q16" s="50">
        <f>SUM(Q14:Q15)</f>
        <v>0</v>
      </c>
      <c r="R16" s="89">
        <f t="shared" si="37"/>
        <v>3412.5713361169101</v>
      </c>
      <c r="S16" s="49">
        <f>SUM(S14:S15)</f>
        <v>496.6320031770972</v>
      </c>
      <c r="T16" s="49">
        <f>SUM(T14:T15)</f>
        <v>2915.9393329398131</v>
      </c>
      <c r="U16" s="241">
        <f>(U14*$W$14+U15*$W$15)/$W$16</f>
        <v>0.87185901826484014</v>
      </c>
      <c r="V16" s="241">
        <f>(V14*$W$14+V15*$W$15)/$W$16</f>
        <v>0.67707754930839559</v>
      </c>
      <c r="W16" s="51">
        <f>SUM(W14:W15)</f>
        <v>700</v>
      </c>
      <c r="X16" s="50">
        <f>SUM(X14:X15)</f>
        <v>0.29106029106029108</v>
      </c>
      <c r="Y16" s="50">
        <f>SUM(Y14:Y15)</f>
        <v>0.19707038857209019</v>
      </c>
      <c r="Z16" s="241">
        <f>(Z14*$W$14+Z15*$W$15)/$W$16</f>
        <v>0.21618062907130783</v>
      </c>
      <c r="AA16" s="344">
        <f>(AA14*$W$14+AA15*$W$15)/$W$16</f>
        <v>0.62923026744944555</v>
      </c>
      <c r="AB16" s="322">
        <f>(AB14*$W$14+AB15*$W$15)/$W$16</f>
        <v>0.19478146895644466</v>
      </c>
      <c r="AC16" s="125">
        <f>SUM(AC14:AC15)</f>
        <v>3858440</v>
      </c>
      <c r="AD16" s="49">
        <f>SUM(AD14:AD15)</f>
        <v>820</v>
      </c>
      <c r="AE16" s="220"/>
      <c r="AG16" s="128"/>
      <c r="AH16" s="9"/>
      <c r="AI16" s="7"/>
      <c r="AJ16" s="7"/>
      <c r="AN16" s="5"/>
      <c r="AO16" s="115"/>
      <c r="AP16" s="3"/>
    </row>
    <row r="17" spans="1:42" ht="14.4" hidden="1" x14ac:dyDescent="0.3">
      <c r="A17" s="36" t="s">
        <v>44</v>
      </c>
      <c r="B17" s="37">
        <v>1</v>
      </c>
      <c r="C17" s="72">
        <f>'OMC Hrs'!C16</f>
        <v>3481.4299999999994</v>
      </c>
      <c r="D17" s="352">
        <v>3481.4299999999994</v>
      </c>
      <c r="E17" s="7">
        <f>SUM('KPI_FY 24-25'!E19,'KPI_FY 24-25'!AB19,'KPI_FY 24-25'!AY19,'KPI_FY 24-25'!BV19,'KPI_FY 24-25'!CS19,'KPI_FY 24-25'!DP19,'KPI_FY 24-25'!EM19,'KPI_FY 24-25'!FJ19,'KPI_FY 24-25'!GG19,'KPI_FY 24-25'!HD19,'KPI_FY 24-25'!IA19,'KPI_FY 24-25'!IX19)</f>
        <v>0</v>
      </c>
      <c r="F17" s="88">
        <f>'OMC Hrs'!H16</f>
        <v>4444.6000000000004</v>
      </c>
      <c r="G17" s="242">
        <f>(F17/$B$2)</f>
        <v>0.50737442922374432</v>
      </c>
      <c r="H17" s="7">
        <f>$W17/$W$20</f>
        <v>0.14553014553014554</v>
      </c>
      <c r="I17" s="7">
        <f>G17*H17</f>
        <v>7.3838274523206043E-2</v>
      </c>
      <c r="J17" s="9">
        <f>'OMC Hrs'!I16</f>
        <v>833.97</v>
      </c>
      <c r="K17" s="242">
        <f>(J17/$B$2)</f>
        <v>9.5202054794520555E-2</v>
      </c>
      <c r="L17" s="7">
        <f>$W17/$W$20</f>
        <v>0.14553014553014554</v>
      </c>
      <c r="M17" s="7">
        <f>K17*L17</f>
        <v>1.3854768889015465E-2</v>
      </c>
      <c r="N17" s="7">
        <f>SUM('KPI_FY 24-25'!J19,'KPI_FY 24-25'!AG19,'KPI_FY 24-25'!BD19,'KPI_FY 24-25'!CA19,'KPI_FY 24-25'!CX19,'KPI_FY 24-25'!DU19,'KPI_FY 24-25'!ER19,'KPI_FY 24-25'!FO19,'KPI_FY 24-25'!GL19,'KPI_FY 24-25'!HI19,'KPI_FY 24-25'!IF19,'KPI_FY 24-25'!JC19)</f>
        <v>0</v>
      </c>
      <c r="O17" s="242">
        <f>(N17/$B$2)</f>
        <v>0</v>
      </c>
      <c r="P17" s="7">
        <f>$W17/$W$20</f>
        <v>0.14553014553014554</v>
      </c>
      <c r="Q17" s="7">
        <f>O17*P17</f>
        <v>0</v>
      </c>
      <c r="R17" s="7">
        <v>930.43657620041756</v>
      </c>
      <c r="S17" s="7">
        <f>R17*X17</f>
        <v>135.40657034101713</v>
      </c>
      <c r="T17" s="9">
        <f>R17-S17</f>
        <v>795.03000585940049</v>
      </c>
      <c r="U17" s="242">
        <f>(C17/$B$2)</f>
        <v>0.39742351598173509</v>
      </c>
      <c r="V17" s="242">
        <f>((C17-R17)/$B$2)</f>
        <v>0.29120929495429015</v>
      </c>
      <c r="W17" s="29">
        <v>350</v>
      </c>
      <c r="X17" s="7">
        <f>W17/$W$20</f>
        <v>0.14553014553014554</v>
      </c>
      <c r="Y17" s="7">
        <f>X17*V17</f>
        <v>4.2379731074428925E-2</v>
      </c>
      <c r="Z17" s="247">
        <f>IF((AND(D17=0,F17=0)),0,(F17+R17)/(D17+F17+R17))</f>
        <v>0.60690530811063081</v>
      </c>
      <c r="AA17" s="343">
        <f>(AC17/($B$2*W17))</f>
        <v>0.24031637312459231</v>
      </c>
      <c r="AB17" s="321">
        <f>(R17/$B$2)</f>
        <v>0.10621422102744493</v>
      </c>
      <c r="AC17" s="124">
        <f>SUM('KPI_FY 24-25'!T19,'KPI_FY 24-25'!AQ19,'KPI_FY 24-25'!BN19,'KPI_FY 24-25'!CK19,'KPI_FY 24-25'!DH19,'KPI_FY 24-25'!EE19,'KPI_FY 24-25'!FB19,'KPI_FY 24-25'!FY19,'KPI_FY 24-25'!GV19,'KPI_FY 24-25'!HS19,'KPI_FY 24-25'!IP19,'KPI_FY 24-25'!JM19)</f>
        <v>736810</v>
      </c>
      <c r="AD17" s="9">
        <v>450</v>
      </c>
      <c r="AE17" s="220">
        <f>SUM(G17,K17,O17,AB17,V17)</f>
        <v>1</v>
      </c>
      <c r="AG17" s="128"/>
      <c r="AH17" s="9"/>
      <c r="AI17" s="7"/>
      <c r="AJ17" s="7"/>
      <c r="AN17" s="5"/>
      <c r="AO17" s="115"/>
      <c r="AP17" s="3"/>
    </row>
    <row r="18" spans="1:42" ht="14.4" hidden="1" x14ac:dyDescent="0.3">
      <c r="A18" s="9"/>
      <c r="B18" s="37">
        <v>2</v>
      </c>
      <c r="C18" s="72">
        <f>'OMC Hrs'!C17</f>
        <v>1038.5499999999993</v>
      </c>
      <c r="D18" s="352">
        <v>1038.5499999999993</v>
      </c>
      <c r="E18" s="7">
        <f>SUM('KPI_FY 24-25'!E20,'KPI_FY 24-25'!AB20,'KPI_FY 24-25'!AY20,'KPI_FY 24-25'!BV20,'KPI_FY 24-25'!CS20,'KPI_FY 24-25'!DP20,'KPI_FY 24-25'!EM20,'KPI_FY 24-25'!FJ20,'KPI_FY 24-25'!GG20,'KPI_FY 24-25'!HD20,'KPI_FY 24-25'!IA20,'KPI_FY 24-25'!IX20)</f>
        <v>0</v>
      </c>
      <c r="F18" s="88">
        <f>'OMC Hrs'!H17</f>
        <v>4776.2000000000007</v>
      </c>
      <c r="G18" s="242">
        <f>(F18/$B$2)</f>
        <v>0.54522831050228315</v>
      </c>
      <c r="H18" s="7">
        <f>$W18/$W$20</f>
        <v>0.14553014553014554</v>
      </c>
      <c r="I18" s="7">
        <f t="shared" ref="I18" si="39">G18*H18</f>
        <v>7.9347155374552641E-2</v>
      </c>
      <c r="J18" s="72">
        <f>'OMC Hrs'!I17</f>
        <v>2945.25</v>
      </c>
      <c r="K18" s="242">
        <f>(J18/$B$2)</f>
        <v>0.33621575342465754</v>
      </c>
      <c r="L18" s="7">
        <f>$W18/$W$20</f>
        <v>0.14553014553014554</v>
      </c>
      <c r="M18" s="7">
        <f t="shared" ref="M18" si="40">K18*L18</f>
        <v>4.8929527525417939E-2</v>
      </c>
      <c r="N18" s="7">
        <f>SUM('KPI_FY 24-25'!J20,'KPI_FY 24-25'!AG20,'KPI_FY 24-25'!BD20,'KPI_FY 24-25'!CA20,'KPI_FY 24-25'!CX20,'KPI_FY 24-25'!DU20,'KPI_FY 24-25'!ER20,'KPI_FY 24-25'!FO20,'KPI_FY 24-25'!GL20,'KPI_FY 24-25'!HI20,'KPI_FY 24-25'!IF20,'KPI_FY 24-25'!JC20)</f>
        <v>0</v>
      </c>
      <c r="O18" s="242">
        <f>(N18/$B$2)</f>
        <v>0</v>
      </c>
      <c r="P18" s="7">
        <f>$W18/$W$20</f>
        <v>0.14553014553014554</v>
      </c>
      <c r="Q18" s="7">
        <f t="shared" ref="Q18" si="41">O18*P18</f>
        <v>0</v>
      </c>
      <c r="R18" s="7">
        <v>224.28398747390395</v>
      </c>
      <c r="S18" s="7">
        <f t="shared" ref="S18" si="42">R18*X18</f>
        <v>32.640081337158584</v>
      </c>
      <c r="T18" s="7">
        <f>R18-S18</f>
        <v>191.64390613674536</v>
      </c>
      <c r="U18" s="242">
        <f>(C18/$B$2)</f>
        <v>0.11855593607305928</v>
      </c>
      <c r="V18" s="242">
        <f>((C18-R18)/$B$2)</f>
        <v>9.2952741155946955E-2</v>
      </c>
      <c r="W18" s="29">
        <v>350</v>
      </c>
      <c r="X18" s="7">
        <f t="shared" ref="X18" si="43">W18/$W$20</f>
        <v>0.14553014553014554</v>
      </c>
      <c r="Y18" s="7">
        <f>X18*V18</f>
        <v>1.352742594785091E-2</v>
      </c>
      <c r="Z18" s="247">
        <f>IF((AND(D18=0,F18=0)),0,(F18+R18)/(D18+F18+R18))</f>
        <v>0.82802713113485571</v>
      </c>
      <c r="AA18" s="343">
        <f>(AC18/($B$2*W18))</f>
        <v>7.5016307893020218E-2</v>
      </c>
      <c r="AB18" s="321">
        <f>(R18/$B$2)</f>
        <v>2.5603194917112323E-2</v>
      </c>
      <c r="AC18" s="124">
        <f>SUM('KPI_FY 24-25'!T20,'KPI_FY 24-25'!AQ20,'KPI_FY 24-25'!BN20,'KPI_FY 24-25'!CK20,'KPI_FY 24-25'!DH20,'KPI_FY 24-25'!EE20,'KPI_FY 24-25'!FB20,'KPI_FY 24-25'!FY20,'KPI_FY 24-25'!GV20,'KPI_FY 24-25'!HS20,'KPI_FY 24-25'!IP20,'KPI_FY 24-25'!JM20)</f>
        <v>230000</v>
      </c>
      <c r="AD18" s="9">
        <v>450</v>
      </c>
      <c r="AE18" s="220">
        <f t="shared" ref="AE18" si="44">SUM(G18,K18,O18,AB18,V18)</f>
        <v>1</v>
      </c>
      <c r="AG18" s="128"/>
      <c r="AH18" s="9"/>
      <c r="AI18" s="7"/>
      <c r="AJ18" s="102"/>
    </row>
    <row r="19" spans="1:42" ht="14.4" hidden="1" x14ac:dyDescent="0.3">
      <c r="A19" s="9"/>
      <c r="B19" s="119" t="s">
        <v>39</v>
      </c>
      <c r="C19" s="89">
        <f>SUM(C17:C18)</f>
        <v>4519.9799999999987</v>
      </c>
      <c r="D19" s="351">
        <f>SUM(D17:D18)</f>
        <v>4519.9799999999987</v>
      </c>
      <c r="E19" s="49">
        <f t="shared" ref="E19:F19" si="45">SUM(E17:E18)</f>
        <v>0</v>
      </c>
      <c r="F19" s="89">
        <f t="shared" si="45"/>
        <v>9220.8000000000011</v>
      </c>
      <c r="G19" s="241">
        <f>(G17*W17+G18*W18)/W19</f>
        <v>0.52630136986301379</v>
      </c>
      <c r="H19" s="50">
        <f>SUM(H17:H18)</f>
        <v>0.29106029106029108</v>
      </c>
      <c r="I19" s="50">
        <f>SUM(I17:I18)</f>
        <v>0.15318542989775868</v>
      </c>
      <c r="J19" s="73">
        <f t="shared" ref="J19:N19" si="46">SUM(J17:J18)</f>
        <v>3779.2200000000003</v>
      </c>
      <c r="K19" s="241">
        <f>(K17*$W$17+K18*$W$18)/$W$19</f>
        <v>0.21570890410958904</v>
      </c>
      <c r="L19" s="50">
        <f>SUM(L17:L18)</f>
        <v>0.29106029106029108</v>
      </c>
      <c r="M19" s="50">
        <f>SUM(M17:M18)</f>
        <v>6.2784296414433408E-2</v>
      </c>
      <c r="N19" s="49">
        <f t="shared" si="46"/>
        <v>0</v>
      </c>
      <c r="O19" s="241">
        <f>(O17*$W$17+O18*$W$18)/$W$19</f>
        <v>0</v>
      </c>
      <c r="P19" s="50">
        <f>SUM(P17:P18)</f>
        <v>0.29106029106029108</v>
      </c>
      <c r="Q19" s="50">
        <f>SUM(Q17:Q18)</f>
        <v>0</v>
      </c>
      <c r="R19" s="89">
        <f t="shared" ref="R19" si="47">SUM(R17:R18)</f>
        <v>1154.7205636743215</v>
      </c>
      <c r="S19" s="49">
        <f>SUM(S17:S18)</f>
        <v>168.04665167817572</v>
      </c>
      <c r="T19" s="49">
        <f>SUM(T17:T18)</f>
        <v>986.67391199614588</v>
      </c>
      <c r="U19" s="241">
        <f>(U17*$W$17+U18*$W$18)/$W$19</f>
        <v>0.25798972602739717</v>
      </c>
      <c r="V19" s="241">
        <f>(V17*$W$17+V18*$W$18)/$W$19</f>
        <v>0.19208101805511854</v>
      </c>
      <c r="W19" s="51">
        <f>SUM(W17:W18)</f>
        <v>700</v>
      </c>
      <c r="X19" s="50">
        <f>SUM(X17:X18)</f>
        <v>0.29106029106029108</v>
      </c>
      <c r="Y19" s="50">
        <f>SUM(Y17:Y18)</f>
        <v>5.5907157022279837E-2</v>
      </c>
      <c r="Z19" s="241">
        <f>(Z17*$W$17+Z18*$W$18)/$W$19</f>
        <v>0.71746621962274326</v>
      </c>
      <c r="AA19" s="344">
        <f>(AA17*$W$17+AA18*$W$18)/$W$19</f>
        <v>0.15766634050880629</v>
      </c>
      <c r="AB19" s="322">
        <f>(AB17*$W$17+AB18*$W$18)/$W$19</f>
        <v>6.590870797227863E-2</v>
      </c>
      <c r="AC19" s="125">
        <f>SUM(AC17:AC18)</f>
        <v>966810</v>
      </c>
      <c r="AD19" s="49">
        <f>SUM(AD17:AD18)</f>
        <v>900</v>
      </c>
      <c r="AE19" s="221"/>
      <c r="AG19" s="128"/>
    </row>
    <row r="20" spans="1:42" ht="14.4" hidden="1" x14ac:dyDescent="0.3">
      <c r="A20" s="9"/>
      <c r="B20" s="36" t="s">
        <v>89</v>
      </c>
      <c r="C20" s="138">
        <f>SUM(C19,C16,C13,C10)</f>
        <v>63925.58</v>
      </c>
      <c r="D20" s="353">
        <f>SUM(D19,D16,D13,D10)</f>
        <v>63557.08</v>
      </c>
      <c r="E20" s="138">
        <f>SUM(E19,E16,E13,E10)</f>
        <v>291</v>
      </c>
      <c r="F20" s="138">
        <f>SUM(F19,F16,F13,F10)</f>
        <v>22991.67</v>
      </c>
      <c r="G20" s="245">
        <f>(G10*$W$10+G13*$W$13+G16*$W$16+G19*$W$19)/$W$20</f>
        <v>0.27986606385099533</v>
      </c>
      <c r="H20" s="163">
        <f>SUM(H10,H13,H16,H19)</f>
        <v>1</v>
      </c>
      <c r="I20" s="146">
        <f>SUM(I19,I16,I13,I10)</f>
        <v>0.27986606385099538</v>
      </c>
      <c r="J20" s="138">
        <f>SUM(J19,J16,J13,J10)</f>
        <v>15319.25</v>
      </c>
      <c r="K20" s="245">
        <f>(K10*$W$10+K13*$W$13+K16*$W$16+K19*$W$19)/$W$20</f>
        <v>0.14643280741225947</v>
      </c>
      <c r="L20" s="163">
        <f>SUM(L10,L13,L16,L19)</f>
        <v>1</v>
      </c>
      <c r="M20" s="146">
        <f>SUM(M19,M16,M13,M10)</f>
        <v>0.14643280741225947</v>
      </c>
      <c r="N20" s="138">
        <f>SUM(N19,N16,N13,N10)</f>
        <v>2883.5</v>
      </c>
      <c r="O20" s="146">
        <f>(O10*$W$10+O13*$W$13+O16*$W$16+O19*$W$19)/$W$20</f>
        <v>1.6372032200799327E-2</v>
      </c>
      <c r="P20" s="163">
        <f>SUM(P10,P13,P16,P19)</f>
        <v>1</v>
      </c>
      <c r="Q20" s="146">
        <f>SUM(Q19,Q16,Q13,Q10)</f>
        <v>1.6372032200799327E-2</v>
      </c>
      <c r="R20" s="138">
        <f>SUM(R19,R16,R13,R10)</f>
        <v>5877.2874279749476</v>
      </c>
      <c r="S20" s="165">
        <f>SUM(S17:S18,S14:S15,S11:S12,S4:S9)</f>
        <v>740.68333354224649</v>
      </c>
      <c r="T20" s="165">
        <f>SUM(T17:T18,T14:T15,T11:T12,T4:T9)</f>
        <v>5136.6040944327015</v>
      </c>
      <c r="U20" s="245">
        <f>(U10*$W$10+U13*$W$13+U16*$W$16+U19*$W$19)/$W$20</f>
        <v>0.55732909653594587</v>
      </c>
      <c r="V20" s="245">
        <f>(V10*$W$10+V13*$W$13+V16*$W$16+V19*$W$19)/$W$20</f>
        <v>0.47277620457906838</v>
      </c>
      <c r="W20" s="191">
        <f>SUM(W10,W13,W16,W19)</f>
        <v>2405</v>
      </c>
      <c r="X20" s="163">
        <f>SUM(X10,X13,X16,X19)</f>
        <v>1</v>
      </c>
      <c r="Y20" s="146">
        <f>SUM(Y10,Y13,Y16,Y19)</f>
        <v>0.47277620457906844</v>
      </c>
      <c r="Z20" s="146">
        <f>(Z10*$W$10+Z13*$W$13+Z16*$W$16+Z19*$W$19)/$W$20</f>
        <v>0.41864502773537338</v>
      </c>
      <c r="AA20" s="345">
        <f t="shared" ref="AA20:AB20" si="48">(AA10*$W$10+AA13*$W$13+AA16*$W$16+AA19*$W$19)/$W$20</f>
        <v>0.38865173107775847</v>
      </c>
      <c r="AB20" s="323">
        <f t="shared" si="48"/>
        <v>8.455289195687743E-2</v>
      </c>
      <c r="AC20" s="136">
        <f>SUM(AC19,AC16,AC13,AC10)</f>
        <v>8188036.9399999995</v>
      </c>
      <c r="AD20" s="191">
        <f>SUM(AD19,AD16,AD13,AD10)</f>
        <v>2792</v>
      </c>
      <c r="AE20" s="221"/>
      <c r="AG20" s="128"/>
    </row>
    <row r="21" spans="1:42" ht="14.4" hidden="1" x14ac:dyDescent="0.3">
      <c r="A21" s="142" t="s">
        <v>45</v>
      </c>
      <c r="B21" s="9" t="s">
        <v>46</v>
      </c>
      <c r="C21" s="72">
        <v>3271.5999999999995</v>
      </c>
      <c r="D21" s="352">
        <v>2057.9999999999991</v>
      </c>
      <c r="E21" s="72">
        <v>1213.5999999999999</v>
      </c>
      <c r="F21" s="72">
        <v>5478.6</v>
      </c>
      <c r="G21" s="242">
        <f>(F21/$B$2)</f>
        <v>0.62541095890410958</v>
      </c>
      <c r="H21" s="7">
        <f>W21/$W$78</f>
        <v>6.0430567795543247E-2</v>
      </c>
      <c r="I21" s="7">
        <f>G21*H21</f>
        <v>3.7793939352130504E-2</v>
      </c>
      <c r="J21" s="7">
        <f>SUM('KPI_FY 24-25'!H23,'KPI_FY 24-25'!AE23,'KPI_FY 24-25'!BB23,'KPI_FY 24-25'!BY23,'KPI_FY 24-25'!CV23,'KPI_FY 24-25'!DS23,'KPI_FY 24-25'!EP23,'KPI_FY 24-25'!FM23,'KPI_FY 24-25'!GJ23,'KPI_FY 24-25'!HG23,'KPI_FY 24-25'!ID23,'KPI_FY 24-25'!JA23)</f>
        <v>0</v>
      </c>
      <c r="K21" s="242">
        <f>(J21/$B$2)</f>
        <v>0</v>
      </c>
      <c r="L21" s="7">
        <f>W21/$W$78</f>
        <v>6.0430567795543247E-2</v>
      </c>
      <c r="M21" s="7">
        <f t="shared" ref="M21:M30" si="49">K21*L21</f>
        <v>0</v>
      </c>
      <c r="N21" s="7">
        <f>SUM('KPI_FY 24-25'!J23,'KPI_FY 24-25'!AG23,'KPI_FY 24-25'!BD23,'KPI_FY 24-25'!CA23,'KPI_FY 24-25'!CX23,'KPI_FY 24-25'!DU23,'KPI_FY 24-25'!ER23,'KPI_FY 24-25'!FO23,'KPI_FY 24-25'!GL23,'KPI_FY 24-25'!HI23,'KPI_FY 24-25'!IF23,'KPI_FY 24-25'!JC23)</f>
        <v>9.8000000000000007</v>
      </c>
      <c r="O21" s="134">
        <f>(N21/$B$2)</f>
        <v>1.1187214611872148E-3</v>
      </c>
      <c r="P21" s="7">
        <f>W21/$W$78</f>
        <v>6.0430567795543247E-2</v>
      </c>
      <c r="Q21" s="7">
        <f t="shared" ref="Q21:Q22" si="50">O21*P21</f>
        <v>6.7604973104603189E-5</v>
      </c>
      <c r="R21" s="9">
        <f>SUM('KPI_FY 24-25'!L23,'KPI_FY 24-25'!AI23,'KPI_FY 24-25'!BF23,'KPI_FY 24-25'!CC23,'KPI_FY 24-25'!CZ23,'KPI_FY 24-25'!DW23,'KPI_FY 24-25'!ET23,'KPI_FY 24-25'!FQ23,'KPI_FY 24-25'!GN23,'KPI_FY 24-25'!HK23,'KPI_FY 24-25'!IH23,'KPI_FY 24-25'!JE23)</f>
        <v>0</v>
      </c>
      <c r="U21" s="242">
        <f>(C21/$B$2)</f>
        <v>0.37347031963470312</v>
      </c>
      <c r="V21" s="242">
        <f t="shared" ref="V21:V30" si="51">((C21-R21)/$B$2)</f>
        <v>0.37347031963470312</v>
      </c>
      <c r="W21" s="29">
        <v>96</v>
      </c>
      <c r="X21" s="7">
        <f>W21/$W$78</f>
        <v>6.0430567795543247E-2</v>
      </c>
      <c r="Y21" s="7">
        <f>X21*V21</f>
        <v>2.2569023470308133E-2</v>
      </c>
      <c r="Z21" s="247">
        <f t="shared" ref="Z21:Z30" si="52">IF((AND(D21=0,F21=0)),0,(F21+R21)/(D21+F21+R21))</f>
        <v>0.72693256906297277</v>
      </c>
      <c r="AA21" s="346">
        <f>(AC21/($B$2*W21))</f>
        <v>6.2426274733637745E-2</v>
      </c>
      <c r="AB21" s="321">
        <f>(R21/$B$2)</f>
        <v>0</v>
      </c>
      <c r="AC21" s="211">
        <f>SUM('KPI_FY 24-25'!T23,'KPI_FY 24-25'!AQ23,'KPI_FY 24-25'!BN23,'KPI_FY 24-25'!CK23,'KPI_FY 24-25'!DH23,'KPI_FY 24-25'!EE23,'KPI_FY 24-25'!FB23,'KPI_FY 24-25'!FY23,'KPI_FY 24-25'!GV23,'KPI_FY 24-25'!HS23,'KPI_FY 24-25'!IP23,'KPI_FY 24-25'!JM23)</f>
        <v>52498</v>
      </c>
      <c r="AD21" s="9">
        <v>96</v>
      </c>
      <c r="AE21" s="220">
        <f>SUM(G21,K21,O21,AB21,V21)</f>
        <v>0.99999999999999989</v>
      </c>
    </row>
    <row r="22" spans="1:42" ht="14.4" hidden="1" x14ac:dyDescent="0.3">
      <c r="A22" s="9"/>
      <c r="B22" s="71" t="s">
        <v>47</v>
      </c>
      <c r="C22" s="72">
        <v>8128</v>
      </c>
      <c r="D22" s="352">
        <v>4382.3999999999996</v>
      </c>
      <c r="E22" s="72">
        <v>3745.6</v>
      </c>
      <c r="F22" s="7">
        <v>404.79999999999995</v>
      </c>
      <c r="G22" s="242">
        <f t="shared" ref="G22:G30" si="53">(F22/$B$2)</f>
        <v>4.6210045662100449E-2</v>
      </c>
      <c r="H22" s="7">
        <f t="shared" ref="H22:H30" si="54">W22/$W$78</f>
        <v>3.1474254060178779E-2</v>
      </c>
      <c r="I22" s="7">
        <f t="shared" ref="I22:I49" si="55">G22*H22</f>
        <v>1.4544267173014118E-3</v>
      </c>
      <c r="J22" s="7">
        <f>SUM('KPI_FY 24-25'!H24,'KPI_FY 24-25'!AE24,'KPI_FY 24-25'!BB24,'KPI_FY 24-25'!BY24,'KPI_FY 24-25'!CV24,'KPI_FY 24-25'!DS24,'KPI_FY 24-25'!EP24,'KPI_FY 24-25'!FM24,'KPI_FY 24-25'!GJ24,'KPI_FY 24-25'!HG24,'KPI_FY 24-25'!ID24,'KPI_FY 24-25'!JA24)</f>
        <v>233</v>
      </c>
      <c r="K22" s="242">
        <f t="shared" ref="K22:K30" si="56">(J22/$B$2)</f>
        <v>2.6598173515981736E-2</v>
      </c>
      <c r="L22" s="7">
        <f t="shared" ref="L22:L30" si="57">W22/$W$78</f>
        <v>3.1474254060178779E-2</v>
      </c>
      <c r="M22" s="7">
        <f t="shared" si="49"/>
        <v>8.3715767077872786E-4</v>
      </c>
      <c r="N22" s="7">
        <f>SUM('KPI_FY 24-25'!J24,'KPI_FY 24-25'!AG24,'KPI_FY 24-25'!BD24,'KPI_FY 24-25'!CA24,'KPI_FY 24-25'!CX24,'KPI_FY 24-25'!DU24,'KPI_FY 24-25'!ER24,'KPI_FY 24-25'!FO24,'KPI_FY 24-25'!GL24,'KPI_FY 24-25'!HI24,'KPI_FY 24-25'!IF24,'KPI_FY 24-25'!JC24)</f>
        <v>16.600000000000001</v>
      </c>
      <c r="O22" s="134">
        <f t="shared" ref="O22:O30" si="58">(N22/$B$2)</f>
        <v>1.8949771689497719E-3</v>
      </c>
      <c r="P22" s="7">
        <f t="shared" ref="P22:P23" si="59">W22/$W$78</f>
        <v>3.1474254060178779E-2</v>
      </c>
      <c r="Q22" s="7">
        <f t="shared" si="50"/>
        <v>5.9642992853763447E-5</v>
      </c>
      <c r="R22" s="9">
        <f>SUM('KPI_FY 24-25'!L24,'KPI_FY 24-25'!AI24,'KPI_FY 24-25'!BF24,'KPI_FY 24-25'!CC24,'KPI_FY 24-25'!CZ24,'KPI_FY 24-25'!DW24,'KPI_FY 24-25'!ET24,'KPI_FY 24-25'!FQ24,'KPI_FY 24-25'!GN24,'KPI_FY 24-25'!HK24,'KPI_FY 24-25'!IH24,'KPI_FY 24-25'!JE24)</f>
        <v>0</v>
      </c>
      <c r="U22" s="242">
        <f t="shared" ref="U22:U30" si="60">(C22/$B$2)</f>
        <v>0.92785388127853885</v>
      </c>
      <c r="V22" s="242">
        <f t="shared" si="51"/>
        <v>0.92785388127853885</v>
      </c>
      <c r="W22" s="29">
        <v>50</v>
      </c>
      <c r="X22" s="7">
        <f t="shared" ref="X22:X30" si="61">W22/$W$78</f>
        <v>3.1474254060178779E-2</v>
      </c>
      <c r="Y22" s="7">
        <f t="shared" ref="Y22:Y30" si="62">X22*V22</f>
        <v>2.9203508790083689E-2</v>
      </c>
      <c r="Z22" s="247">
        <f t="shared" si="52"/>
        <v>8.4558823529411756E-2</v>
      </c>
      <c r="AA22" s="346">
        <f t="shared" ref="AA22:AA30" si="63">(AC22/($B$2*W22))</f>
        <v>0.39364155251141553</v>
      </c>
      <c r="AB22" s="321">
        <f t="shared" ref="AB22:AB30" si="64">(R22/$B$2)</f>
        <v>0</v>
      </c>
      <c r="AC22" s="211">
        <f>SUM('KPI_FY 24-25'!T24,'KPI_FY 24-25'!AQ24,'KPI_FY 24-25'!BN24,'KPI_FY 24-25'!CK24,'KPI_FY 24-25'!DH24,'KPI_FY 24-25'!EE24,'KPI_FY 24-25'!FB24,'KPI_FY 24-25'!FY24,'KPI_FY 24-25'!GV24,'KPI_FY 24-25'!HS24,'KPI_FY 24-25'!IP24,'KPI_FY 24-25'!JM24)</f>
        <v>172415</v>
      </c>
      <c r="AD22" s="9">
        <v>50</v>
      </c>
      <c r="AE22" s="220">
        <f t="shared" ref="AE22:AE30" si="65">SUM(G22,K22,O22,AB22,V22)</f>
        <v>1.0025570776255708</v>
      </c>
      <c r="AF22" s="129"/>
      <c r="AG22" s="127"/>
      <c r="AH22" s="127"/>
    </row>
    <row r="23" spans="1:42" ht="14.4" hidden="1" x14ac:dyDescent="0.3">
      <c r="A23" s="9"/>
      <c r="B23" s="71" t="s">
        <v>48</v>
      </c>
      <c r="C23" s="72">
        <v>8155.3</v>
      </c>
      <c r="D23" s="352">
        <v>4897.3000000000011</v>
      </c>
      <c r="E23" s="72">
        <v>3257.9999999999991</v>
      </c>
      <c r="F23" s="7">
        <v>430.1</v>
      </c>
      <c r="G23" s="242">
        <f t="shared" si="53"/>
        <v>4.9098173515981738E-2</v>
      </c>
      <c r="H23" s="7">
        <f t="shared" si="54"/>
        <v>3.1474254060178779E-2</v>
      </c>
      <c r="I23" s="7">
        <f t="shared" si="55"/>
        <v>1.5453283871327504E-3</v>
      </c>
      <c r="J23" s="7">
        <f>SUM('KPI_FY 24-25'!H25,'KPI_FY 24-25'!AE25,'KPI_FY 24-25'!BB25,'KPI_FY 24-25'!BY25,'KPI_FY 24-25'!CV25,'KPI_FY 24-25'!DS25,'KPI_FY 24-25'!EP25,'KPI_FY 24-25'!FM25,'KPI_FY 24-25'!GJ25,'KPI_FY 24-25'!HG25,'KPI_FY 24-25'!ID25,'KPI_FY 24-25'!JA25)</f>
        <v>179.89999999999998</v>
      </c>
      <c r="K23" s="242">
        <f t="shared" si="56"/>
        <v>2.0536529680365293E-2</v>
      </c>
      <c r="L23" s="7">
        <f t="shared" si="57"/>
        <v>3.1474254060178779E-2</v>
      </c>
      <c r="M23" s="7">
        <f t="shared" si="49"/>
        <v>6.4637195267421932E-4</v>
      </c>
      <c r="N23" s="7">
        <f>SUM('KPI_FY 24-25'!J25,'KPI_FY 24-25'!AG25,'KPI_FY 24-25'!BD25,'KPI_FY 24-25'!CA25,'KPI_FY 24-25'!CX25,'KPI_FY 24-25'!DU25,'KPI_FY 24-25'!ER25,'KPI_FY 24-25'!FO25,'KPI_FY 24-25'!GL25,'KPI_FY 24-25'!HI25,'KPI_FY 24-25'!IF25,'KPI_FY 24-25'!JC25)</f>
        <v>18</v>
      </c>
      <c r="O23" s="134">
        <f t="shared" si="58"/>
        <v>2.054794520547945E-3</v>
      </c>
      <c r="P23" s="7">
        <f t="shared" si="59"/>
        <v>3.1474254060178779E-2</v>
      </c>
      <c r="Q23" s="7">
        <f t="shared" ref="Q23:Q30" si="66">O23*P23</f>
        <v>6.467312478118927E-5</v>
      </c>
      <c r="R23" s="9">
        <f>SUM('KPI_FY 24-25'!L25,'KPI_FY 24-25'!AI25,'KPI_FY 24-25'!BF25,'KPI_FY 24-25'!CC25,'KPI_FY 24-25'!CZ25,'KPI_FY 24-25'!DW25,'KPI_FY 24-25'!ET25,'KPI_FY 24-25'!FQ25,'KPI_FY 24-25'!GN25,'KPI_FY 24-25'!HK25,'KPI_FY 24-25'!IH25,'KPI_FY 24-25'!JE25)</f>
        <v>0</v>
      </c>
      <c r="U23" s="242">
        <f t="shared" si="60"/>
        <v>0.93097031963470323</v>
      </c>
      <c r="V23" s="242">
        <f t="shared" si="51"/>
        <v>0.93097031963470323</v>
      </c>
      <c r="W23" s="29">
        <v>50</v>
      </c>
      <c r="X23" s="7">
        <f t="shared" si="61"/>
        <v>3.1474254060178779E-2</v>
      </c>
      <c r="Y23" s="7">
        <f t="shared" si="62"/>
        <v>2.9301596362668495E-2</v>
      </c>
      <c r="Z23" s="247">
        <f t="shared" si="52"/>
        <v>8.0733566092277637E-2</v>
      </c>
      <c r="AA23" s="346">
        <f t="shared" si="63"/>
        <v>0.43383561643835616</v>
      </c>
      <c r="AB23" s="321">
        <f t="shared" si="64"/>
        <v>0</v>
      </c>
      <c r="AC23" s="211">
        <f>SUM('KPI_FY 24-25'!T25,'KPI_FY 24-25'!AQ25,'KPI_FY 24-25'!BN25,'KPI_FY 24-25'!CK25,'KPI_FY 24-25'!DH25,'KPI_FY 24-25'!EE25,'KPI_FY 24-25'!FB25,'KPI_FY 24-25'!FY25,'KPI_FY 24-25'!GV25,'KPI_FY 24-25'!HS25,'KPI_FY 24-25'!IP25,'KPI_FY 24-25'!JM25)</f>
        <v>190020</v>
      </c>
      <c r="AD23" s="9">
        <v>50</v>
      </c>
      <c r="AE23" s="220">
        <f t="shared" si="65"/>
        <v>1.0026598173515981</v>
      </c>
      <c r="AF23" s="129"/>
    </row>
    <row r="24" spans="1:42" ht="14.4" hidden="1" x14ac:dyDescent="0.3">
      <c r="A24" s="9"/>
      <c r="B24" s="71" t="s">
        <v>49</v>
      </c>
      <c r="C24" s="7">
        <v>0</v>
      </c>
      <c r="D24" s="298">
        <v>0</v>
      </c>
      <c r="E24" s="7">
        <v>0</v>
      </c>
      <c r="F24" s="7">
        <v>0</v>
      </c>
      <c r="G24" s="242">
        <f t="shared" si="53"/>
        <v>0</v>
      </c>
      <c r="H24" s="7">
        <f t="shared" si="54"/>
        <v>3.1474254060178779E-2</v>
      </c>
      <c r="I24" s="7">
        <f t="shared" si="55"/>
        <v>0</v>
      </c>
      <c r="J24" s="7">
        <f>SUM('KPI_FY 24-25'!H26,'KPI_FY 24-25'!AE26,'KPI_FY 24-25'!BB26,'KPI_FY 24-25'!BY26,'KPI_FY 24-25'!CV26,'KPI_FY 24-25'!DS26,'KPI_FY 24-25'!EP26,'KPI_FY 24-25'!FM26,'KPI_FY 24-25'!GJ26,'KPI_FY 24-25'!HG26,'KPI_FY 24-25'!ID26,'KPI_FY 24-25'!JA26)</f>
        <v>8760</v>
      </c>
      <c r="K24" s="242">
        <f t="shared" si="56"/>
        <v>1</v>
      </c>
      <c r="L24" s="7">
        <f t="shared" si="57"/>
        <v>3.1474254060178779E-2</v>
      </c>
      <c r="M24" s="7">
        <f t="shared" si="49"/>
        <v>3.1474254060178779E-2</v>
      </c>
      <c r="N24" s="7">
        <f>SUM('KPI_FY 24-25'!J26,'KPI_FY 24-25'!AG26,'KPI_FY 24-25'!BD26,'KPI_FY 24-25'!CA26,'KPI_FY 24-25'!CX26,'KPI_FY 24-25'!DU26,'KPI_FY 24-25'!ER26,'KPI_FY 24-25'!FO26,'KPI_FY 24-25'!GL26,'KPI_FY 24-25'!HI26,'KPI_FY 24-25'!IF26,'KPI_FY 24-25'!JC26)</f>
        <v>0</v>
      </c>
      <c r="O24" s="134">
        <f t="shared" si="58"/>
        <v>0</v>
      </c>
      <c r="P24" s="7">
        <f t="shared" ref="P24:P30" si="67">W24/$W$78</f>
        <v>3.1474254060178779E-2</v>
      </c>
      <c r="Q24" s="7">
        <f t="shared" si="66"/>
        <v>0</v>
      </c>
      <c r="R24" s="9">
        <f>SUM('KPI_FY 24-25'!L26,'KPI_FY 24-25'!AI26,'KPI_FY 24-25'!BF26,'KPI_FY 24-25'!CC26,'KPI_FY 24-25'!CZ26,'KPI_FY 24-25'!DW26,'KPI_FY 24-25'!ET26,'KPI_FY 24-25'!FQ26,'KPI_FY 24-25'!GN26,'KPI_FY 24-25'!HK26,'KPI_FY 24-25'!IH26,'KPI_FY 24-25'!JE26)</f>
        <v>0</v>
      </c>
      <c r="U24" s="242">
        <f t="shared" si="60"/>
        <v>0</v>
      </c>
      <c r="V24" s="242">
        <f t="shared" si="51"/>
        <v>0</v>
      </c>
      <c r="W24" s="29">
        <v>50</v>
      </c>
      <c r="X24" s="7">
        <f t="shared" si="61"/>
        <v>3.1474254060178779E-2</v>
      </c>
      <c r="Y24" s="7">
        <f t="shared" si="62"/>
        <v>0</v>
      </c>
      <c r="Z24" s="247">
        <f t="shared" si="52"/>
        <v>0</v>
      </c>
      <c r="AA24" s="346">
        <f t="shared" si="63"/>
        <v>0</v>
      </c>
      <c r="AB24" s="321">
        <f t="shared" si="64"/>
        <v>0</v>
      </c>
      <c r="AC24" s="208">
        <f>SUM('KPI_FY 24-25'!T26,'KPI_FY 24-25'!AQ26,'KPI_FY 24-25'!BN26,'KPI_FY 24-25'!CK26,'KPI_FY 24-25'!DH26,'KPI_FY 24-25'!EE26,'KPI_FY 24-25'!FB26,'KPI_FY 24-25'!FY26,'KPI_FY 24-25'!GV26,'KPI_FY 24-25'!HS26,'KPI_FY 24-25'!IP26,'KPI_FY 24-25'!JM26)</f>
        <v>0</v>
      </c>
      <c r="AD24" s="9">
        <v>50</v>
      </c>
      <c r="AE24" s="220">
        <f t="shared" si="65"/>
        <v>1</v>
      </c>
      <c r="AF24" s="129"/>
    </row>
    <row r="25" spans="1:42" ht="14.4" hidden="1" x14ac:dyDescent="0.3">
      <c r="A25" s="9"/>
      <c r="B25" s="71" t="s">
        <v>50</v>
      </c>
      <c r="C25" s="72">
        <v>8353.2999999999993</v>
      </c>
      <c r="D25" s="352">
        <v>3724.8</v>
      </c>
      <c r="E25" s="72">
        <v>4628.5</v>
      </c>
      <c r="F25" s="7">
        <v>421</v>
      </c>
      <c r="G25" s="242">
        <f t="shared" si="53"/>
        <v>4.8059360730593609E-2</v>
      </c>
      <c r="H25" s="7">
        <f t="shared" si="54"/>
        <v>3.1474254060178779E-2</v>
      </c>
      <c r="I25" s="7">
        <f t="shared" si="55"/>
        <v>1.5126325296044825E-3</v>
      </c>
      <c r="J25" s="7">
        <f>SUM('KPI_FY 24-25'!H27,'KPI_FY 24-25'!AE27,'KPI_FY 24-25'!BB27,'KPI_FY 24-25'!BY27,'KPI_FY 24-25'!CV27,'KPI_FY 24-25'!DS27,'KPI_FY 24-25'!EP27,'KPI_FY 24-25'!FM27,'KPI_FY 24-25'!GJ27,'KPI_FY 24-25'!HG27,'KPI_FY 24-25'!ID27,'KPI_FY 24-25'!JA27)</f>
        <v>0</v>
      </c>
      <c r="K25" s="242">
        <f t="shared" si="56"/>
        <v>0</v>
      </c>
      <c r="L25" s="7">
        <f t="shared" si="57"/>
        <v>3.1474254060178779E-2</v>
      </c>
      <c r="M25" s="7">
        <f t="shared" si="49"/>
        <v>0</v>
      </c>
      <c r="N25" s="7">
        <f>SUM('KPI_FY 24-25'!J27,'KPI_FY 24-25'!AG27,'KPI_FY 24-25'!BD27,'KPI_FY 24-25'!CA27,'KPI_FY 24-25'!CX27,'KPI_FY 24-25'!DU27,'KPI_FY 24-25'!ER27,'KPI_FY 24-25'!FO27,'KPI_FY 24-25'!GL27,'KPI_FY 24-25'!HI27,'KPI_FY 24-25'!IF27,'KPI_FY 24-25'!JC27)</f>
        <v>8.5</v>
      </c>
      <c r="O25" s="134">
        <f t="shared" si="58"/>
        <v>9.7031963470319634E-4</v>
      </c>
      <c r="P25" s="7">
        <f t="shared" si="67"/>
        <v>3.1474254060178779E-2</v>
      </c>
      <c r="Q25" s="7">
        <f t="shared" si="66"/>
        <v>3.0540086702228265E-5</v>
      </c>
      <c r="R25" s="9">
        <f>SUM('KPI_FY 24-25'!L27,'KPI_FY 24-25'!AI27,'KPI_FY 24-25'!BF27,'KPI_FY 24-25'!CC27,'KPI_FY 24-25'!CZ27,'KPI_FY 24-25'!DW27,'KPI_FY 24-25'!ET27,'KPI_FY 24-25'!FQ27,'KPI_FY 24-25'!GN27,'KPI_FY 24-25'!HK27,'KPI_FY 24-25'!IH27,'KPI_FY 24-25'!JE27)</f>
        <v>0</v>
      </c>
      <c r="U25" s="242">
        <f t="shared" si="60"/>
        <v>0.95357305936073056</v>
      </c>
      <c r="V25" s="242">
        <f t="shared" si="51"/>
        <v>0.95357305936073056</v>
      </c>
      <c r="W25" s="29">
        <v>50</v>
      </c>
      <c r="X25" s="7">
        <f t="shared" si="61"/>
        <v>3.1474254060178779E-2</v>
      </c>
      <c r="Y25" s="7">
        <f t="shared" si="62"/>
        <v>3.0013000735261572E-2</v>
      </c>
      <c r="Z25" s="247">
        <f t="shared" si="52"/>
        <v>0.10154855516426262</v>
      </c>
      <c r="AA25" s="346">
        <f t="shared" si="63"/>
        <v>0.25411872146118719</v>
      </c>
      <c r="AB25" s="321">
        <f t="shared" si="64"/>
        <v>0</v>
      </c>
      <c r="AC25" s="211">
        <f>SUM('KPI_FY 24-25'!T27,'KPI_FY 24-25'!AQ27,'KPI_FY 24-25'!BN27,'KPI_FY 24-25'!CK27,'KPI_FY 24-25'!DH27,'KPI_FY 24-25'!EE27,'KPI_FY 24-25'!FB27,'KPI_FY 24-25'!FY27,'KPI_FY 24-25'!GV27,'KPI_FY 24-25'!HS27,'KPI_FY 24-25'!IP27,'KPI_FY 24-25'!JM27)</f>
        <v>111304</v>
      </c>
      <c r="AD25" s="9">
        <v>50</v>
      </c>
      <c r="AE25" s="220">
        <f t="shared" si="65"/>
        <v>1.0026027397260273</v>
      </c>
      <c r="AG25" s="220"/>
      <c r="AH25" s="130"/>
      <c r="AI25" s="130"/>
      <c r="AM25" s="2"/>
      <c r="AN25" s="2"/>
    </row>
    <row r="26" spans="1:42" ht="14.4" hidden="1" x14ac:dyDescent="0.3">
      <c r="A26" s="9"/>
      <c r="B26" s="71" t="s">
        <v>51</v>
      </c>
      <c r="C26" s="7">
        <v>0</v>
      </c>
      <c r="D26" s="298">
        <v>0</v>
      </c>
      <c r="E26" s="7">
        <v>0</v>
      </c>
      <c r="F26" s="7">
        <v>0</v>
      </c>
      <c r="G26" s="242">
        <f t="shared" si="53"/>
        <v>0</v>
      </c>
      <c r="H26" s="7">
        <f t="shared" si="54"/>
        <v>6.0430567795543247E-2</v>
      </c>
      <c r="I26" s="7">
        <f t="shared" si="55"/>
        <v>0</v>
      </c>
      <c r="J26" s="7">
        <f>SUM('KPI_FY 24-25'!H28,'KPI_FY 24-25'!AE28,'KPI_FY 24-25'!BB28,'KPI_FY 24-25'!BY28,'KPI_FY 24-25'!CV28,'KPI_FY 24-25'!DS28,'KPI_FY 24-25'!EP28,'KPI_FY 24-25'!FM28,'KPI_FY 24-25'!GJ28,'KPI_FY 24-25'!HG28,'KPI_FY 24-25'!ID28,'KPI_FY 24-25'!JA28)</f>
        <v>8760</v>
      </c>
      <c r="K26" s="242">
        <f t="shared" si="56"/>
        <v>1</v>
      </c>
      <c r="L26" s="7">
        <f t="shared" si="57"/>
        <v>6.0430567795543247E-2</v>
      </c>
      <c r="M26" s="7">
        <f t="shared" si="49"/>
        <v>6.0430567795543247E-2</v>
      </c>
      <c r="N26" s="7">
        <f>SUM('KPI_FY 24-25'!J28,'KPI_FY 24-25'!AG28,'KPI_FY 24-25'!BD28,'KPI_FY 24-25'!CA28,'KPI_FY 24-25'!CX28,'KPI_FY 24-25'!DU28,'KPI_FY 24-25'!ER28,'KPI_FY 24-25'!FO28,'KPI_FY 24-25'!GL28,'KPI_FY 24-25'!HI28,'KPI_FY 24-25'!IF28,'KPI_FY 24-25'!JC28)</f>
        <v>0</v>
      </c>
      <c r="O26" s="134">
        <f t="shared" si="58"/>
        <v>0</v>
      </c>
      <c r="P26" s="7">
        <f t="shared" si="67"/>
        <v>6.0430567795543247E-2</v>
      </c>
      <c r="Q26" s="7">
        <f t="shared" si="66"/>
        <v>0</v>
      </c>
      <c r="R26" s="9">
        <f>SUM('KPI_FY 24-25'!L28,'KPI_FY 24-25'!AI28,'KPI_FY 24-25'!BF28,'KPI_FY 24-25'!CC28,'KPI_FY 24-25'!CZ28,'KPI_FY 24-25'!DW28,'KPI_FY 24-25'!ET28,'KPI_FY 24-25'!FQ28,'KPI_FY 24-25'!GN28,'KPI_FY 24-25'!HK28,'KPI_FY 24-25'!IH28,'KPI_FY 24-25'!JE28)</f>
        <v>0</v>
      </c>
      <c r="U26" s="242">
        <f t="shared" si="60"/>
        <v>0</v>
      </c>
      <c r="V26" s="242">
        <f t="shared" si="51"/>
        <v>0</v>
      </c>
      <c r="W26" s="29">
        <v>96</v>
      </c>
      <c r="X26" s="7">
        <f t="shared" si="61"/>
        <v>6.0430567795543247E-2</v>
      </c>
      <c r="Y26" s="7">
        <f t="shared" si="62"/>
        <v>0</v>
      </c>
      <c r="Z26" s="247">
        <f t="shared" si="52"/>
        <v>0</v>
      </c>
      <c r="AA26" s="346">
        <f t="shared" si="63"/>
        <v>0</v>
      </c>
      <c r="AB26" s="321">
        <f t="shared" si="64"/>
        <v>0</v>
      </c>
      <c r="AC26" s="208">
        <f>SUM('KPI_FY 24-25'!T28,'KPI_FY 24-25'!AQ28,'KPI_FY 24-25'!BN28,'KPI_FY 24-25'!CK28,'KPI_FY 24-25'!DH28,'KPI_FY 24-25'!EE28,'KPI_FY 24-25'!FB28,'KPI_FY 24-25'!FY28,'KPI_FY 24-25'!GV28,'KPI_FY 24-25'!HS28,'KPI_FY 24-25'!IP28,'KPI_FY 24-25'!JM28)</f>
        <v>0</v>
      </c>
      <c r="AD26" s="9">
        <v>96</v>
      </c>
      <c r="AE26" s="220">
        <f t="shared" si="65"/>
        <v>1</v>
      </c>
      <c r="AG26" s="128"/>
      <c r="AH26" s="29"/>
      <c r="AI26" s="29"/>
      <c r="AL26" s="5"/>
      <c r="AM26" s="140"/>
      <c r="AN26" s="140"/>
    </row>
    <row r="27" spans="1:42" ht="14.4" hidden="1" x14ac:dyDescent="0.3">
      <c r="A27" s="142"/>
      <c r="B27" s="71" t="s">
        <v>52</v>
      </c>
      <c r="C27" s="72">
        <v>4137</v>
      </c>
      <c r="D27" s="352">
        <v>2231.6000000000004</v>
      </c>
      <c r="E27" s="72">
        <v>1905.4</v>
      </c>
      <c r="F27" s="72">
        <v>5477.4</v>
      </c>
      <c r="G27" s="242">
        <f t="shared" si="53"/>
        <v>0.62527397260273965</v>
      </c>
      <c r="H27" s="7">
        <f t="shared" si="54"/>
        <v>3.1474254060178779E-2</v>
      </c>
      <c r="I27" s="7">
        <f t="shared" si="55"/>
        <v>1.9680031870915892E-2</v>
      </c>
      <c r="J27" s="7">
        <f>SUM('KPI_FY 24-25'!H29,'KPI_FY 24-25'!AE29,'KPI_FY 24-25'!BB29,'KPI_FY 24-25'!BY29,'KPI_FY 24-25'!CV29,'KPI_FY 24-25'!DS29,'KPI_FY 24-25'!EP29,'KPI_FY 24-25'!FM29,'KPI_FY 24-25'!GJ29,'KPI_FY 24-25'!HG29,'KPI_FY 24-25'!ID29,'KPI_FY 24-25'!JA29)</f>
        <v>0</v>
      </c>
      <c r="K27" s="242">
        <f t="shared" si="56"/>
        <v>0</v>
      </c>
      <c r="L27" s="7">
        <f t="shared" si="57"/>
        <v>3.1474254060178779E-2</v>
      </c>
      <c r="M27" s="7">
        <f t="shared" si="49"/>
        <v>0</v>
      </c>
      <c r="N27" s="7">
        <f>SUM('KPI_FY 24-25'!J29,'KPI_FY 24-25'!AG29,'KPI_FY 24-25'!BD29,'KPI_FY 24-25'!CA29,'KPI_FY 24-25'!CX29,'KPI_FY 24-25'!DU29,'KPI_FY 24-25'!ER29,'KPI_FY 24-25'!FO29,'KPI_FY 24-25'!GL29,'KPI_FY 24-25'!HI29,'KPI_FY 24-25'!IF29,'KPI_FY 24-25'!JC29)</f>
        <v>50.6</v>
      </c>
      <c r="O27" s="134">
        <f t="shared" si="58"/>
        <v>5.776255707762557E-3</v>
      </c>
      <c r="P27" s="7">
        <f t="shared" si="67"/>
        <v>3.1474254060178779E-2</v>
      </c>
      <c r="Q27" s="7">
        <f t="shared" si="66"/>
        <v>1.8180333966267651E-4</v>
      </c>
      <c r="R27" s="9">
        <f>SUM('KPI_FY 24-25'!L29,'KPI_FY 24-25'!AI29,'KPI_FY 24-25'!BF29,'KPI_FY 24-25'!CC29,'KPI_FY 24-25'!CZ29,'KPI_FY 24-25'!DW29,'KPI_FY 24-25'!ET29,'KPI_FY 24-25'!FQ29,'KPI_FY 24-25'!GN29,'KPI_FY 24-25'!HK29,'KPI_FY 24-25'!IH29,'KPI_FY 24-25'!JE29)</f>
        <v>0</v>
      </c>
      <c r="U27" s="242">
        <f t="shared" si="60"/>
        <v>0.47226027397260273</v>
      </c>
      <c r="V27" s="242">
        <f t="shared" si="51"/>
        <v>0.47226027397260273</v>
      </c>
      <c r="W27" s="29">
        <v>50</v>
      </c>
      <c r="X27" s="7">
        <f t="shared" si="61"/>
        <v>3.1474254060178779E-2</v>
      </c>
      <c r="Y27" s="7">
        <f t="shared" si="62"/>
        <v>1.4864039845543334E-2</v>
      </c>
      <c r="Z27" s="247">
        <f t="shared" si="52"/>
        <v>0.71052017122843425</v>
      </c>
      <c r="AA27" s="346">
        <f t="shared" si="63"/>
        <v>9.5251141552511409E-2</v>
      </c>
      <c r="AB27" s="321">
        <f t="shared" si="64"/>
        <v>0</v>
      </c>
      <c r="AC27" s="211">
        <f>SUM('KPI_FY 24-25'!T29,'KPI_FY 24-25'!AQ29,'KPI_FY 24-25'!BN29,'KPI_FY 24-25'!CK29,'KPI_FY 24-25'!DH29,'KPI_FY 24-25'!EE29,'KPI_FY 24-25'!FB29,'KPI_FY 24-25'!FY29,'KPI_FY 24-25'!GV29,'KPI_FY 24-25'!HS29,'KPI_FY 24-25'!IP29,'KPI_FY 24-25'!JM29)</f>
        <v>41720</v>
      </c>
      <c r="AD27" s="9">
        <v>50</v>
      </c>
      <c r="AE27" s="220">
        <f>SUM(G27,K27,O27,AB27,V27)</f>
        <v>1.1033105022831049</v>
      </c>
      <c r="AG27" s="128"/>
      <c r="AH27" s="29"/>
      <c r="AI27" s="29"/>
      <c r="AL27" s="5"/>
      <c r="AM27" s="140"/>
      <c r="AN27" s="140"/>
    </row>
    <row r="28" spans="1:42" ht="14.4" hidden="1" x14ac:dyDescent="0.3">
      <c r="A28" s="9"/>
      <c r="B28" s="71" t="s">
        <v>53</v>
      </c>
      <c r="C28" s="72">
        <v>4449.8999999999996</v>
      </c>
      <c r="D28" s="352">
        <v>3762.5999999999995</v>
      </c>
      <c r="E28" s="72">
        <v>687.3</v>
      </c>
      <c r="F28" s="7">
        <v>1.8</v>
      </c>
      <c r="G28" s="242">
        <f t="shared" si="53"/>
        <v>2.0547945205479453E-4</v>
      </c>
      <c r="H28" s="7">
        <f t="shared" si="54"/>
        <v>3.1474254060178779E-2</v>
      </c>
      <c r="I28" s="7">
        <f t="shared" si="55"/>
        <v>6.4673124781189273E-6</v>
      </c>
      <c r="J28" s="7">
        <f>SUM('KPI_FY 24-25'!H30,'KPI_FY 24-25'!AE30,'KPI_FY 24-25'!BB30,'KPI_FY 24-25'!BY30,'KPI_FY 24-25'!CV30,'KPI_FY 24-25'!DS30,'KPI_FY 24-25'!EP30,'KPI_FY 24-25'!FM30,'KPI_FY 24-25'!GJ30,'KPI_FY 24-25'!HG30,'KPI_FY 24-25'!ID30,'KPI_FY 24-25'!JA30)</f>
        <v>4288.5</v>
      </c>
      <c r="K28" s="242">
        <f t="shared" si="56"/>
        <v>0.48955479452054795</v>
      </c>
      <c r="L28" s="7">
        <f t="shared" si="57"/>
        <v>3.1474254060178779E-2</v>
      </c>
      <c r="M28" s="7">
        <f t="shared" si="49"/>
        <v>1.5408371979118344E-2</v>
      </c>
      <c r="N28" s="7">
        <f>SUM('KPI_FY 24-25'!J30,'KPI_FY 24-25'!AG30,'KPI_FY 24-25'!BD30,'KPI_FY 24-25'!CA30,'KPI_FY 24-25'!CX30,'KPI_FY 24-25'!DU30,'KPI_FY 24-25'!ER30,'KPI_FY 24-25'!FO30,'KPI_FY 24-25'!GL30,'KPI_FY 24-25'!HI30,'KPI_FY 24-25'!IF30,'KPI_FY 24-25'!JC30)</f>
        <v>19.8</v>
      </c>
      <c r="O28" s="134">
        <f t="shared" si="58"/>
        <v>2.2602739726027398E-3</v>
      </c>
      <c r="P28" s="7">
        <f t="shared" si="67"/>
        <v>3.1474254060178779E-2</v>
      </c>
      <c r="Q28" s="7">
        <f t="shared" si="66"/>
        <v>7.1140437259308202E-5</v>
      </c>
      <c r="R28" s="9">
        <f>SUM('KPI_FY 24-25'!L30,'KPI_FY 24-25'!AI30,'KPI_FY 24-25'!BF30,'KPI_FY 24-25'!CC30,'KPI_FY 24-25'!CZ30,'KPI_FY 24-25'!DW30,'KPI_FY 24-25'!ET30,'KPI_FY 24-25'!FQ30,'KPI_FY 24-25'!GN30,'KPI_FY 24-25'!HK30,'KPI_FY 24-25'!IH30,'KPI_FY 24-25'!JE30)</f>
        <v>0</v>
      </c>
      <c r="U28" s="242">
        <f t="shared" si="60"/>
        <v>0.50797945205479444</v>
      </c>
      <c r="V28" s="242">
        <f t="shared" si="51"/>
        <v>0.50797945205479444</v>
      </c>
      <c r="W28" s="29">
        <v>50</v>
      </c>
      <c r="X28" s="7">
        <f t="shared" si="61"/>
        <v>3.1474254060178779E-2</v>
      </c>
      <c r="Y28" s="7">
        <f t="shared" si="62"/>
        <v>1.5988274331323004E-2</v>
      </c>
      <c r="Z28" s="247">
        <f t="shared" si="52"/>
        <v>4.7816385081287863E-4</v>
      </c>
      <c r="AA28" s="346">
        <f t="shared" si="63"/>
        <v>5.2009132420091322E-2</v>
      </c>
      <c r="AB28" s="321">
        <f t="shared" si="64"/>
        <v>0</v>
      </c>
      <c r="AC28" s="211">
        <f>SUM('KPI_FY 24-25'!T30,'KPI_FY 24-25'!AQ30,'KPI_FY 24-25'!BN30,'KPI_FY 24-25'!CK30,'KPI_FY 24-25'!DH30,'KPI_FY 24-25'!EE30,'KPI_FY 24-25'!FB30,'KPI_FY 24-25'!FY30,'KPI_FY 24-25'!GV30,'KPI_FY 24-25'!HS30,'KPI_FY 24-25'!IP30,'KPI_FY 24-25'!JM30)</f>
        <v>22780</v>
      </c>
      <c r="AD28" s="9">
        <v>50</v>
      </c>
      <c r="AE28" s="220">
        <f t="shared" si="65"/>
        <v>1</v>
      </c>
      <c r="AG28" s="128"/>
      <c r="AH28" s="29"/>
      <c r="AI28" s="29"/>
      <c r="AL28" s="5"/>
      <c r="AM28" s="140"/>
      <c r="AN28" s="140"/>
    </row>
    <row r="29" spans="1:42" ht="14.4" hidden="1" x14ac:dyDescent="0.3">
      <c r="A29" s="9"/>
      <c r="B29" s="71" t="s">
        <v>54</v>
      </c>
      <c r="C29" s="7">
        <v>4</v>
      </c>
      <c r="D29" s="298">
        <v>0</v>
      </c>
      <c r="E29" s="7">
        <v>4</v>
      </c>
      <c r="F29" s="7">
        <v>0</v>
      </c>
      <c r="G29" s="242">
        <f t="shared" si="53"/>
        <v>0</v>
      </c>
      <c r="H29" s="7">
        <f t="shared" si="54"/>
        <v>3.1474254060178779E-2</v>
      </c>
      <c r="I29" s="7">
        <f t="shared" si="55"/>
        <v>0</v>
      </c>
      <c r="J29" s="7">
        <f>SUM('KPI_FY 24-25'!H31,'KPI_FY 24-25'!AE31,'KPI_FY 24-25'!BB31,'KPI_FY 24-25'!BY31,'KPI_FY 24-25'!CV31,'KPI_FY 24-25'!DS31,'KPI_FY 24-25'!EP31,'KPI_FY 24-25'!FM31,'KPI_FY 24-25'!GJ31,'KPI_FY 24-25'!HG31,'KPI_FY 24-25'!ID31,'KPI_FY 24-25'!JA31)</f>
        <v>8756</v>
      </c>
      <c r="K29" s="242">
        <f t="shared" si="56"/>
        <v>0.99954337899543377</v>
      </c>
      <c r="L29" s="7">
        <f t="shared" si="57"/>
        <v>3.1474254060178779E-2</v>
      </c>
      <c r="M29" s="7">
        <f t="shared" si="49"/>
        <v>3.1459882254671848E-2</v>
      </c>
      <c r="N29" s="7">
        <f>SUM('KPI_FY 24-25'!J31,'KPI_FY 24-25'!AG31,'KPI_FY 24-25'!BD31,'KPI_FY 24-25'!CA31,'KPI_FY 24-25'!CX31,'KPI_FY 24-25'!DU31,'KPI_FY 24-25'!ER31,'KPI_FY 24-25'!FO31,'KPI_FY 24-25'!GL31,'KPI_FY 24-25'!HI31,'KPI_FY 24-25'!IF31,'KPI_FY 24-25'!JC31)</f>
        <v>0</v>
      </c>
      <c r="O29" s="134">
        <f t="shared" si="58"/>
        <v>0</v>
      </c>
      <c r="P29" s="7">
        <f t="shared" si="67"/>
        <v>3.1474254060178779E-2</v>
      </c>
      <c r="Q29" s="7">
        <f t="shared" si="66"/>
        <v>0</v>
      </c>
      <c r="R29" s="9">
        <f>SUM('KPI_FY 24-25'!L31,'KPI_FY 24-25'!AI31,'KPI_FY 24-25'!BF31,'KPI_FY 24-25'!CC31,'KPI_FY 24-25'!CZ31,'KPI_FY 24-25'!DW31,'KPI_FY 24-25'!ET31,'KPI_FY 24-25'!FQ31,'KPI_FY 24-25'!GN31,'KPI_FY 24-25'!HK31,'KPI_FY 24-25'!IH31,'KPI_FY 24-25'!JE31)</f>
        <v>0</v>
      </c>
      <c r="U29" s="242">
        <f t="shared" si="60"/>
        <v>4.5662100456621003E-4</v>
      </c>
      <c r="V29" s="242">
        <f t="shared" si="51"/>
        <v>4.5662100456621003E-4</v>
      </c>
      <c r="W29" s="29">
        <v>50</v>
      </c>
      <c r="X29" s="7">
        <f t="shared" si="61"/>
        <v>3.1474254060178779E-2</v>
      </c>
      <c r="Y29" s="7">
        <f t="shared" si="62"/>
        <v>1.4371805506930949E-5</v>
      </c>
      <c r="Z29" s="247">
        <f t="shared" si="52"/>
        <v>0</v>
      </c>
      <c r="AA29" s="346">
        <f t="shared" si="63"/>
        <v>0</v>
      </c>
      <c r="AB29" s="321">
        <f t="shared" si="64"/>
        <v>0</v>
      </c>
      <c r="AC29" s="208">
        <f>SUM('KPI_FY 24-25'!T31,'KPI_FY 24-25'!AQ31,'KPI_FY 24-25'!BN31,'KPI_FY 24-25'!CK31,'KPI_FY 24-25'!DH31,'KPI_FY 24-25'!EE31,'KPI_FY 24-25'!FB31,'KPI_FY 24-25'!FY31,'KPI_FY 24-25'!GV31,'KPI_FY 24-25'!HS31,'KPI_FY 24-25'!IP31,'KPI_FY 24-25'!JM31)</f>
        <v>0</v>
      </c>
      <c r="AD29" s="9">
        <v>50</v>
      </c>
      <c r="AE29" s="220">
        <f t="shared" si="65"/>
        <v>1</v>
      </c>
      <c r="AG29" s="128"/>
      <c r="AH29" s="29"/>
      <c r="AI29" s="29"/>
      <c r="AL29" s="5"/>
      <c r="AM29" s="140"/>
      <c r="AN29" s="140"/>
    </row>
    <row r="30" spans="1:42" ht="14.4" hidden="1" x14ac:dyDescent="0.3">
      <c r="A30" s="9"/>
      <c r="B30" s="71" t="s">
        <v>55</v>
      </c>
      <c r="C30" s="72">
        <v>8519.1</v>
      </c>
      <c r="D30" s="352">
        <v>5321.7</v>
      </c>
      <c r="E30" s="72">
        <v>3197.4</v>
      </c>
      <c r="F30" s="7">
        <v>52.5</v>
      </c>
      <c r="G30" s="242">
        <f t="shared" si="53"/>
        <v>5.9931506849315065E-3</v>
      </c>
      <c r="H30" s="7">
        <f t="shared" si="54"/>
        <v>3.1474254060178779E-2</v>
      </c>
      <c r="I30" s="7">
        <f t="shared" si="55"/>
        <v>1.8862994727846869E-4</v>
      </c>
      <c r="J30" s="7">
        <f>SUM('KPI_FY 24-25'!H32,'KPI_FY 24-25'!AE32,'KPI_FY 24-25'!BB32,'KPI_FY 24-25'!BY32,'KPI_FY 24-25'!CV32,'KPI_FY 24-25'!DS32,'KPI_FY 24-25'!EP32,'KPI_FY 24-25'!FM32,'KPI_FY 24-25'!GJ32,'KPI_FY 24-25'!HG32,'KPI_FY 24-25'!ID32,'KPI_FY 24-25'!JA32)</f>
        <v>105.6</v>
      </c>
      <c r="K30" s="242">
        <f t="shared" si="56"/>
        <v>1.2054794520547944E-2</v>
      </c>
      <c r="L30" s="7">
        <f t="shared" si="57"/>
        <v>3.1474254060178779E-2</v>
      </c>
      <c r="M30" s="7">
        <f t="shared" si="49"/>
        <v>3.7941566538297704E-4</v>
      </c>
      <c r="N30" s="7">
        <f>SUM('KPI_FY 24-25'!J32,'KPI_FY 24-25'!AG32,'KPI_FY 24-25'!BD32,'KPI_FY 24-25'!CA32,'KPI_FY 24-25'!CX32,'KPI_FY 24-25'!DU32,'KPI_FY 24-25'!ER32,'KPI_FY 24-25'!FO32,'KPI_FY 24-25'!GL32,'KPI_FY 24-25'!HI32,'KPI_FY 24-25'!IF32,'KPI_FY 24-25'!JC32)</f>
        <v>82.800000000000011</v>
      </c>
      <c r="O30" s="134">
        <f t="shared" si="58"/>
        <v>9.4520547945205497E-3</v>
      </c>
      <c r="P30" s="7">
        <f t="shared" si="67"/>
        <v>3.1474254060178779E-2</v>
      </c>
      <c r="Q30" s="7">
        <f t="shared" si="66"/>
        <v>2.974963739934707E-4</v>
      </c>
      <c r="R30" s="9">
        <f>SUM('KPI_FY 24-25'!L32,'KPI_FY 24-25'!AI32,'KPI_FY 24-25'!BF32,'KPI_FY 24-25'!CC32,'KPI_FY 24-25'!CZ32,'KPI_FY 24-25'!DW32,'KPI_FY 24-25'!ET32,'KPI_FY 24-25'!FQ32,'KPI_FY 24-25'!GN32,'KPI_FY 24-25'!HK32,'KPI_FY 24-25'!IH32,'KPI_FY 24-25'!JE32)</f>
        <v>0</v>
      </c>
      <c r="U30" s="242">
        <f t="shared" si="60"/>
        <v>0.97250000000000003</v>
      </c>
      <c r="V30" s="242">
        <f t="shared" si="51"/>
        <v>0.97250000000000003</v>
      </c>
      <c r="W30" s="29">
        <v>50</v>
      </c>
      <c r="X30" s="7">
        <f t="shared" si="61"/>
        <v>3.1474254060178779E-2</v>
      </c>
      <c r="Y30" s="7">
        <f t="shared" si="62"/>
        <v>3.0608712073523864E-2</v>
      </c>
      <c r="Z30" s="247">
        <f t="shared" si="52"/>
        <v>9.7688958356592619E-3</v>
      </c>
      <c r="AA30" s="346">
        <f t="shared" si="63"/>
        <v>0.1896392694063927</v>
      </c>
      <c r="AB30" s="321">
        <f t="shared" si="64"/>
        <v>0</v>
      </c>
      <c r="AC30" s="211">
        <f>SUM('KPI_FY 24-25'!T32,'KPI_FY 24-25'!AQ32,'KPI_FY 24-25'!BN32,'KPI_FY 24-25'!CK32,'KPI_FY 24-25'!DH32,'KPI_FY 24-25'!EE32,'KPI_FY 24-25'!FB32,'KPI_FY 24-25'!FY32,'KPI_FY 24-25'!GV32,'KPI_FY 24-25'!HS32,'KPI_FY 24-25'!IP32,'KPI_FY 24-25'!JM32)</f>
        <v>83062</v>
      </c>
      <c r="AD30" s="9">
        <v>50</v>
      </c>
      <c r="AE30" s="220">
        <f t="shared" si="65"/>
        <v>1</v>
      </c>
      <c r="AG30" s="220"/>
      <c r="AH30" s="29"/>
      <c r="AI30" s="29"/>
      <c r="AL30" s="5"/>
      <c r="AM30" s="140"/>
      <c r="AN30" s="140"/>
    </row>
    <row r="31" spans="1:42" ht="14.4" hidden="1" x14ac:dyDescent="0.3">
      <c r="A31" s="9"/>
      <c r="B31" s="75" t="s">
        <v>39</v>
      </c>
      <c r="C31" s="73">
        <f>SUM(C21:C30)</f>
        <v>45018.2</v>
      </c>
      <c r="D31" s="354">
        <f t="shared" ref="D31:R31" si="68">SUM(D21:D30)</f>
        <v>26378.399999999998</v>
      </c>
      <c r="E31" s="73">
        <f t="shared" si="68"/>
        <v>18639.8</v>
      </c>
      <c r="F31" s="73">
        <f t="shared" si="68"/>
        <v>12266.2</v>
      </c>
      <c r="G31" s="241">
        <f>(G21*$W$21+G22*$W$22+G23*$W$23+G24*$W$24+G25*$W$25+G26*$W$26+G27*$W$27+G28*$W$28+G29*$W$29+G30*$W$30)/$W$31</f>
        <v>0.16686057632975446</v>
      </c>
      <c r="H31" s="50">
        <f>SUM(H21:H30)</f>
        <v>0.37265516807251675</v>
      </c>
      <c r="I31" s="50">
        <f>SUM(I21:I30)</f>
        <v>6.218145611684163E-2</v>
      </c>
      <c r="J31" s="49">
        <f t="shared" si="68"/>
        <v>31083</v>
      </c>
      <c r="K31" s="241">
        <f>(K21*$W$21+K22*$W$22+K23*$W$23+K24*$W$24+K25*$W$25+K26*$W$26+K27*$W$27+K28*$W$28+K29*$W$29+K30*$W$30)/$W$31</f>
        <v>0.37738916142169571</v>
      </c>
      <c r="L31" s="50">
        <f>SUM(L21:L30)</f>
        <v>0.37265516807251675</v>
      </c>
      <c r="M31" s="50">
        <f>SUM(M21:M30)</f>
        <v>0.14063602137834813</v>
      </c>
      <c r="N31" s="49">
        <f t="shared" ref="N31" si="69">SUM(N21:N30)</f>
        <v>206.10000000000002</v>
      </c>
      <c r="O31" s="150">
        <f>(O21*$W$21+O22*$W$22+O23*$W$23+O24*$W$24+O25*$W$25+O26*$W$26+O27*$W$27+O28*$W$28+O29*$W$29+O30*$W$30)/$W$31</f>
        <v>2.0740389361964704E-3</v>
      </c>
      <c r="P31" s="50">
        <f>SUM(P21:P30)</f>
        <v>0.37265516807251675</v>
      </c>
      <c r="Q31" s="50">
        <f>SUM(Q21:Q30)</f>
        <v>7.7290132835723961E-4</v>
      </c>
      <c r="R31" s="49">
        <f t="shared" si="68"/>
        <v>0</v>
      </c>
      <c r="S31" s="49"/>
      <c r="T31" s="49"/>
      <c r="U31" s="241">
        <f>(U21*$W$21+U22*$W$22+U23*$W$23+U24*$W$24+U25*$W$25+U26*$W$26+U27*$W$27+U28*$W$28+U29*$W$29+U30*$W$30)/$W$31</f>
        <v>0.46306221461187219</v>
      </c>
      <c r="V31" s="241">
        <f>(V21*$W$21+V22*$W$22+V23*$W$23+V24*$W$24+V25*$W$25+V26*$W$26+V27*$W$27+V28*$W$28+V29*$W$29+V30*$W$30)/$W$31</f>
        <v>0.46306221461187219</v>
      </c>
      <c r="W31" s="51">
        <f>SUM(W21:W30)</f>
        <v>592</v>
      </c>
      <c r="X31" s="50">
        <f>SUM(X21:X30)</f>
        <v>0.37265516807251675</v>
      </c>
      <c r="Y31" s="50">
        <f>SUM(Y21:Y30)</f>
        <v>0.17256252741421901</v>
      </c>
      <c r="Z31" s="241">
        <f t="shared" ref="Z31:AB31" si="70">(Z21*$W$21+Z22*$W$22+Z23*$W$23+Z24*$W$24+Z25*$W$25+Z26*$W$26+Z27*$W$27+Z28*$W$28+Z29*$W$29+Z30*$W$30)/$W$31</f>
        <v>0.20129380982278433</v>
      </c>
      <c r="AA31" s="347">
        <f t="shared" si="70"/>
        <v>0.12992853727014686</v>
      </c>
      <c r="AB31" s="322">
        <f t="shared" si="70"/>
        <v>0</v>
      </c>
      <c r="AC31" s="236">
        <f>SUM(AC21:AC30)</f>
        <v>673799</v>
      </c>
      <c r="AD31" s="49">
        <f>SUM(AD21:AD30)</f>
        <v>592</v>
      </c>
      <c r="AE31" s="221"/>
      <c r="AG31" s="128"/>
      <c r="AH31" s="29"/>
      <c r="AI31" s="29"/>
      <c r="AL31" s="5"/>
      <c r="AM31" s="140"/>
      <c r="AN31" s="140"/>
    </row>
    <row r="32" spans="1:42" ht="14.4" hidden="1" x14ac:dyDescent="0.3">
      <c r="A32" s="36" t="s">
        <v>40</v>
      </c>
      <c r="B32" s="71" t="s">
        <v>47</v>
      </c>
      <c r="C32" s="72">
        <f>SUM('KPI_FY 24-25'!C34,'KPI_FY 24-25'!Z34,'KPI_FY 24-25'!AW34,'KPI_FY 24-25'!BT34,'KPI_FY 24-25'!CQ34,'KPI_FY 24-25'!DN34,'KPI_FY 24-25'!EK34,'KPI_FY 24-25'!FH34,'KPI_FY 24-25'!GE34,'KPI_FY 24-25'!HB34,'KPI_FY 24-25'!HY34,'KPI_FY 24-25'!IV34)</f>
        <v>7166</v>
      </c>
      <c r="D32" s="352">
        <f>SUM('KPI_FY 24-25'!D34,'KPI_FY 24-25'!AA34,'KPI_FY 24-25'!AX34,'KPI_FY 24-25'!BU34,'KPI_FY 24-25'!CR34,'KPI_FY 24-25'!DO34,'KPI_FY 24-25'!EL34,'KPI_FY 24-25'!FI34,'KPI_FY 24-25'!GF34,'KPI_FY 24-25'!HC34,'KPI_FY 24-25'!HZ34,'KPI_FY 24-25'!IW34)</f>
        <v>1670.6000000000001</v>
      </c>
      <c r="E32" s="72">
        <f>SUM('KPI_FY 24-25'!E34,'KPI_FY 24-25'!AB34,'KPI_FY 24-25'!AY34,'KPI_FY 24-25'!BV34,'KPI_FY 24-25'!CS34,'KPI_FY 24-25'!DP34,'KPI_FY 24-25'!EM34,'KPI_FY 24-25'!FJ34,'KPI_FY 24-25'!GG34,'KPI_FY 24-25'!HD34,'KPI_FY 24-25'!IA34,'KPI_FY 24-25'!IX34)</f>
        <v>5495.4</v>
      </c>
      <c r="F32" s="72">
        <f>SUM('KPI_FY 24-25'!F34,'KPI_FY 24-25'!AC34,'KPI_FY 24-25'!AZ34,'KPI_FY 24-25'!BW34,'KPI_FY 24-25'!CT34,'KPI_FY 24-25'!DQ34,'KPI_FY 24-25'!EN34,'KPI_FY 24-25'!FK34,'KPI_FY 24-25'!GH34,'KPI_FY 24-25'!HE34,'KPI_FY 24-25'!IB34,'KPI_FY 24-25'!IY34)</f>
        <v>1594</v>
      </c>
      <c r="G32" s="242">
        <f>(F32/$B$2)</f>
        <v>0.1819634703196347</v>
      </c>
      <c r="H32" s="7">
        <f>W32/$W$78</f>
        <v>1.3219186705275086E-2</v>
      </c>
      <c r="I32" s="7">
        <f t="shared" si="55"/>
        <v>2.4054090876950325E-3</v>
      </c>
      <c r="J32" s="9">
        <f>SUM('KPI_FY 24-25'!H34,'KPI_FY 24-25'!AE34,'KPI_FY 24-25'!BB34,'KPI_FY 24-25'!BY34,'KPI_FY 24-25'!CV34,'KPI_FY 24-25'!DS34,'KPI_FY 24-25'!EP34,'KPI_FY 24-25'!FM34,'KPI_FY 24-25'!GJ34,'KPI_FY 24-25'!HG34,'KPI_FY 24-25'!ID34,'KPI_FY 24-25'!JA34)</f>
        <v>0</v>
      </c>
      <c r="K32" s="242">
        <f>(J32/$B$2)</f>
        <v>0</v>
      </c>
      <c r="L32" s="7">
        <f>W32/$W$78</f>
        <v>1.3219186705275086E-2</v>
      </c>
      <c r="M32" s="7">
        <f t="shared" ref="M32:M34" si="71">K32*L32</f>
        <v>0</v>
      </c>
      <c r="N32" s="7">
        <f>SUM('KPI_FY 24-25'!J34,'KPI_FY 24-25'!AG34,'KPI_FY 24-25'!BD34,'KPI_FY 24-25'!CA34,'KPI_FY 24-25'!CX34,'KPI_FY 24-25'!DU34,'KPI_FY 24-25'!ER34,'KPI_FY 24-25'!FO34,'KPI_FY 24-25'!GL34,'KPI_FY 24-25'!HI34,'KPI_FY 24-25'!IF34,'KPI_FY 24-25'!JC34)</f>
        <v>0</v>
      </c>
      <c r="O32" s="134">
        <f>(N32/$B$2)</f>
        <v>0</v>
      </c>
      <c r="P32" s="7">
        <f>W32/$W$78</f>
        <v>1.3219186705275086E-2</v>
      </c>
      <c r="Q32" s="7">
        <f t="shared" ref="Q32:Q34" si="72">O32*P32</f>
        <v>0</v>
      </c>
      <c r="R32" s="9">
        <f>SUM('KPI_FY 24-25'!L34,'KPI_FY 24-25'!AI34,'KPI_FY 24-25'!BF34,'KPI_FY 24-25'!CC34,'KPI_FY 24-25'!CZ34,'KPI_FY 24-25'!DW34,'KPI_FY 24-25'!ET34,'KPI_FY 24-25'!FQ34,'KPI_FY 24-25'!GN34,'KPI_FY 24-25'!HK34,'KPI_FY 24-25'!IH34,'KPI_FY 24-25'!JE34)</f>
        <v>0</v>
      </c>
      <c r="U32" s="242">
        <f>(C32/$B$2)</f>
        <v>0.81803652968036533</v>
      </c>
      <c r="V32" s="242">
        <f>((C32-R32)/$B$2)</f>
        <v>0.81803652968036533</v>
      </c>
      <c r="W32" s="29">
        <v>21</v>
      </c>
      <c r="X32" s="7">
        <f>W32/$W$78</f>
        <v>1.3219186705275086E-2</v>
      </c>
      <c r="Y32" s="7">
        <f>X32*V32</f>
        <v>1.0813777617580053E-2</v>
      </c>
      <c r="Z32" s="247">
        <f>IF((AND(D32=0,F32=0)),0,(F32+R32)/(D32+F32+R32))</f>
        <v>0.48826808797402432</v>
      </c>
      <c r="AA32" s="346">
        <f>(AC32/($B$2*W32))</f>
        <v>0.15600674059578168</v>
      </c>
      <c r="AB32" s="321">
        <f>(R32/$B$2)</f>
        <v>0</v>
      </c>
      <c r="AC32" s="211">
        <f>SUM('KPI_FY 24-25'!T34,'KPI_FY 24-25'!AQ34,'KPI_FY 24-25'!BN34,'KPI_FY 24-25'!CK34,'KPI_FY 24-25'!DH34,'KPI_FY 24-25'!EE34,'KPI_FY 24-25'!FB34,'KPI_FY 24-25'!FY34,'KPI_FY 24-25'!GV34,'KPI_FY 24-25'!HS34,'KPI_FY 24-25'!IP34,'KPI_FY 24-25'!JM34)</f>
        <v>28699</v>
      </c>
      <c r="AD32" s="9">
        <v>21</v>
      </c>
      <c r="AE32" s="220">
        <f>SUM(G32,K32,O32,AB32,V32)</f>
        <v>1</v>
      </c>
      <c r="AH32" s="9"/>
      <c r="AI32" s="29"/>
      <c r="AM32" s="140"/>
      <c r="AN32" s="140"/>
    </row>
    <row r="33" spans="1:35" ht="14.4" hidden="1" x14ac:dyDescent="0.3">
      <c r="A33" s="36" t="s">
        <v>41</v>
      </c>
      <c r="B33" s="71" t="s">
        <v>48</v>
      </c>
      <c r="C33" s="72">
        <f>SUM('KPI_FY 24-25'!C35,'KPI_FY 24-25'!Z35,'KPI_FY 24-25'!AW35,'KPI_FY 24-25'!BT35,'KPI_FY 24-25'!CQ35,'KPI_FY 24-25'!DN35,'KPI_FY 24-25'!EK35,'KPI_FY 24-25'!FH35,'KPI_FY 24-25'!GE35,'KPI_FY 24-25'!HB35,'KPI_FY 24-25'!HY35,'KPI_FY 24-25'!IV35)</f>
        <v>8708</v>
      </c>
      <c r="D33" s="352">
        <f>SUM('KPI_FY 24-25'!D35,'KPI_FY 24-25'!AA35,'KPI_FY 24-25'!AX35,'KPI_FY 24-25'!BU35,'KPI_FY 24-25'!CR35,'KPI_FY 24-25'!DO35,'KPI_FY 24-25'!EL35,'KPI_FY 24-25'!FI35,'KPI_FY 24-25'!GF35,'KPI_FY 24-25'!HC35,'KPI_FY 24-25'!HZ35,'KPI_FY 24-25'!IW35)</f>
        <v>2243.8999999999996</v>
      </c>
      <c r="E33" s="72">
        <f>SUM('KPI_FY 24-25'!E35,'KPI_FY 24-25'!AB35,'KPI_FY 24-25'!AY35,'KPI_FY 24-25'!BV35,'KPI_FY 24-25'!CS35,'KPI_FY 24-25'!DP35,'KPI_FY 24-25'!EM35,'KPI_FY 24-25'!FJ35,'KPI_FY 24-25'!GG35,'KPI_FY 24-25'!HD35,'KPI_FY 24-25'!IA35,'KPI_FY 24-25'!IX35)</f>
        <v>6464.0999999999985</v>
      </c>
      <c r="F33" s="9">
        <f>SUM('KPI_FY 24-25'!F35,'KPI_FY 24-25'!AC35,'KPI_FY 24-25'!AZ35,'KPI_FY 24-25'!BW35,'KPI_FY 24-25'!CT35,'KPI_FY 24-25'!DQ35,'KPI_FY 24-25'!EN35,'KPI_FY 24-25'!FK35,'KPI_FY 24-25'!GH35,'KPI_FY 24-25'!HE35,'KPI_FY 24-25'!IB35,'KPI_FY 24-25'!IY35)</f>
        <v>52</v>
      </c>
      <c r="G33" s="242">
        <f t="shared" ref="G33:G34" si="73">(F33/$B$2)</f>
        <v>5.9360730593607308E-3</v>
      </c>
      <c r="H33" s="7">
        <f t="shared" ref="H33:H34" si="74">W33/$W$78</f>
        <v>1.3219186705275086E-2</v>
      </c>
      <c r="I33" s="7">
        <f t="shared" si="55"/>
        <v>7.8470058067842973E-5</v>
      </c>
      <c r="J33" s="9">
        <f>SUM('KPI_FY 24-25'!H35,'KPI_FY 24-25'!AE35,'KPI_FY 24-25'!BB35,'KPI_FY 24-25'!BY35,'KPI_FY 24-25'!CV35,'KPI_FY 24-25'!DS35,'KPI_FY 24-25'!EP35,'KPI_FY 24-25'!FM35,'KPI_FY 24-25'!GJ35,'KPI_FY 24-25'!HG35,'KPI_FY 24-25'!ID35,'KPI_FY 24-25'!JA35)</f>
        <v>0</v>
      </c>
      <c r="K33" s="242">
        <f t="shared" ref="K33:K34" si="75">(J33/$B$2)</f>
        <v>0</v>
      </c>
      <c r="L33" s="7">
        <f t="shared" ref="L33:L34" si="76">W33/$W$78</f>
        <v>1.3219186705275086E-2</v>
      </c>
      <c r="M33" s="7">
        <f t="shared" si="71"/>
        <v>0</v>
      </c>
      <c r="N33" s="7">
        <f>SUM('KPI_FY 24-25'!J35,'KPI_FY 24-25'!AG35,'KPI_FY 24-25'!BD35,'KPI_FY 24-25'!CA35,'KPI_FY 24-25'!CX35,'KPI_FY 24-25'!DU35,'KPI_FY 24-25'!ER35,'KPI_FY 24-25'!FO35,'KPI_FY 24-25'!GL35,'KPI_FY 24-25'!HI35,'KPI_FY 24-25'!IF35,'KPI_FY 24-25'!JC35)</f>
        <v>0</v>
      </c>
      <c r="O33" s="134">
        <f t="shared" ref="O33:O34" si="77">(N33/$B$2)</f>
        <v>0</v>
      </c>
      <c r="P33" s="7">
        <f t="shared" ref="P33:P34" si="78">W33/$W$78</f>
        <v>1.3219186705275086E-2</v>
      </c>
      <c r="Q33" s="7">
        <f t="shared" si="72"/>
        <v>0</v>
      </c>
      <c r="R33" s="9">
        <f>SUM('KPI_FY 24-25'!L35,'KPI_FY 24-25'!AI35,'KPI_FY 24-25'!BF35,'KPI_FY 24-25'!CC35,'KPI_FY 24-25'!CZ35,'KPI_FY 24-25'!DW35,'KPI_FY 24-25'!ET35,'KPI_FY 24-25'!FQ35,'KPI_FY 24-25'!GN35,'KPI_FY 24-25'!HK35,'KPI_FY 24-25'!IH35,'KPI_FY 24-25'!JE35)</f>
        <v>0</v>
      </c>
      <c r="U33" s="242">
        <f>(C33/$B$2)</f>
        <v>0.99406392694063928</v>
      </c>
      <c r="V33" s="242">
        <f>((C33-R33)/$B$2)</f>
        <v>0.99406392694063928</v>
      </c>
      <c r="W33" s="29">
        <v>21</v>
      </c>
      <c r="X33" s="7">
        <f t="shared" ref="X33:X34" si="79">W33/$W$78</f>
        <v>1.3219186705275086E-2</v>
      </c>
      <c r="Y33" s="7">
        <f>X33*V33</f>
        <v>1.3140716647207243E-2</v>
      </c>
      <c r="Z33" s="247">
        <f>IF((AND(D33=0,F33=0)),0,(F33+R33)/(D33+F33+R33))</f>
        <v>2.2649070081449545E-2</v>
      </c>
      <c r="AA33" s="346">
        <f t="shared" ref="AA33:AA34" si="80">(AC33/($B$2*W33))</f>
        <v>0.22513046314416177</v>
      </c>
      <c r="AB33" s="321">
        <f t="shared" ref="AB33:AB34" si="81">(R33/$B$2)</f>
        <v>0</v>
      </c>
      <c r="AC33" s="211">
        <f>SUM('KPI_FY 24-25'!T35,'KPI_FY 24-25'!AQ35,'KPI_FY 24-25'!BN35,'KPI_FY 24-25'!CK35,'KPI_FY 24-25'!DH35,'KPI_FY 24-25'!EE35,'KPI_FY 24-25'!FB35,'KPI_FY 24-25'!FY35,'KPI_FY 24-25'!GV35,'KPI_FY 24-25'!HS35,'KPI_FY 24-25'!IP35,'KPI_FY 24-25'!JM35)</f>
        <v>41415</v>
      </c>
      <c r="AD33" s="9">
        <v>21</v>
      </c>
      <c r="AE33" s="220">
        <f t="shared" ref="AE33:AE34" si="82">SUM(G33,K33,O33,AB33,V33)</f>
        <v>1</v>
      </c>
    </row>
    <row r="34" spans="1:35" ht="14.4" hidden="1" x14ac:dyDescent="0.3">
      <c r="A34" s="9"/>
      <c r="B34" s="71" t="s">
        <v>52</v>
      </c>
      <c r="C34" s="72">
        <f>SUM('KPI_FY 24-25'!C36,'KPI_FY 24-25'!Z36,'KPI_FY 24-25'!AW36,'KPI_FY 24-25'!BT36,'KPI_FY 24-25'!CQ36,'KPI_FY 24-25'!DN36,'KPI_FY 24-25'!EK36,'KPI_FY 24-25'!FH36,'KPI_FY 24-25'!GE36,'KPI_FY 24-25'!HB36,'KPI_FY 24-25'!HY36,'KPI_FY 24-25'!IV36)</f>
        <v>4881.7</v>
      </c>
      <c r="D34" s="352">
        <f>SUM('KPI_FY 24-25'!D36,'KPI_FY 24-25'!AA36,'KPI_FY 24-25'!AX36,'KPI_FY 24-25'!BU36,'KPI_FY 24-25'!CR36,'KPI_FY 24-25'!DO36,'KPI_FY 24-25'!EL36,'KPI_FY 24-25'!FI36,'KPI_FY 24-25'!GF36,'KPI_FY 24-25'!HC36,'KPI_FY 24-25'!HZ36,'KPI_FY 24-25'!IW36)</f>
        <v>1136.7000000000003</v>
      </c>
      <c r="E34" s="72">
        <f>SUM('KPI_FY 24-25'!E36,'KPI_FY 24-25'!AB36,'KPI_FY 24-25'!AY36,'KPI_FY 24-25'!BV36,'KPI_FY 24-25'!CS36,'KPI_FY 24-25'!DP36,'KPI_FY 24-25'!EM36,'KPI_FY 24-25'!FJ36,'KPI_FY 24-25'!GG36,'KPI_FY 24-25'!HD36,'KPI_FY 24-25'!IA36,'KPI_FY 24-25'!IX36)</f>
        <v>3744.9999999999995</v>
      </c>
      <c r="F34" s="72">
        <f>SUM('KPI_FY 24-25'!F36,'KPI_FY 24-25'!AC36,'KPI_FY 24-25'!AZ36,'KPI_FY 24-25'!BW36,'KPI_FY 24-25'!CT36,'KPI_FY 24-25'!DQ36,'KPI_FY 24-25'!EN36,'KPI_FY 24-25'!FK36,'KPI_FY 24-25'!GH36,'KPI_FY 24-25'!HE36,'KPI_FY 24-25'!IB36,'KPI_FY 24-25'!IY36)</f>
        <v>3878.3</v>
      </c>
      <c r="G34" s="242">
        <f t="shared" si="73"/>
        <v>0.44272831050228312</v>
      </c>
      <c r="H34" s="7">
        <f t="shared" si="74"/>
        <v>1.3219186705275086E-2</v>
      </c>
      <c r="I34" s="7">
        <f t="shared" si="55"/>
        <v>5.852508196240681E-3</v>
      </c>
      <c r="J34" s="9">
        <f>SUM('KPI_FY 24-25'!H36,'KPI_FY 24-25'!AE36,'KPI_FY 24-25'!BB36,'KPI_FY 24-25'!BY36,'KPI_FY 24-25'!CV36,'KPI_FY 24-25'!DS36,'KPI_FY 24-25'!EP36,'KPI_FY 24-25'!FM36,'KPI_FY 24-25'!GJ36,'KPI_FY 24-25'!HG36,'KPI_FY 24-25'!ID36,'KPI_FY 24-25'!JA36)</f>
        <v>0</v>
      </c>
      <c r="K34" s="242">
        <f t="shared" si="75"/>
        <v>0</v>
      </c>
      <c r="L34" s="7">
        <f t="shared" si="76"/>
        <v>1.3219186705275086E-2</v>
      </c>
      <c r="M34" s="7">
        <f t="shared" si="71"/>
        <v>0</v>
      </c>
      <c r="N34" s="7">
        <f>SUM('KPI_FY 24-25'!J36,'KPI_FY 24-25'!AG36,'KPI_FY 24-25'!BD36,'KPI_FY 24-25'!CA36,'KPI_FY 24-25'!CX36,'KPI_FY 24-25'!DU36,'KPI_FY 24-25'!ER36,'KPI_FY 24-25'!FO36,'KPI_FY 24-25'!GL36,'KPI_FY 24-25'!HI36,'KPI_FY 24-25'!IF36,'KPI_FY 24-25'!JC36)</f>
        <v>0</v>
      </c>
      <c r="O34" s="134">
        <f t="shared" si="77"/>
        <v>0</v>
      </c>
      <c r="P34" s="7">
        <f t="shared" si="78"/>
        <v>1.3219186705275086E-2</v>
      </c>
      <c r="Q34" s="7">
        <f t="shared" si="72"/>
        <v>0</v>
      </c>
      <c r="R34" s="9">
        <f>SUM('KPI_FY 24-25'!L36,'KPI_FY 24-25'!AI36,'KPI_FY 24-25'!BF36,'KPI_FY 24-25'!CC36,'KPI_FY 24-25'!CZ36,'KPI_FY 24-25'!DW36,'KPI_FY 24-25'!ET36,'KPI_FY 24-25'!FQ36,'KPI_FY 24-25'!GN36,'KPI_FY 24-25'!HK36,'KPI_FY 24-25'!IH36,'KPI_FY 24-25'!JE36)</f>
        <v>0</v>
      </c>
      <c r="U34" s="242">
        <f>(C34/$B$2)</f>
        <v>0.55727168949771688</v>
      </c>
      <c r="V34" s="242">
        <f>((C34-R34)/$B$2)</f>
        <v>0.55727168949771688</v>
      </c>
      <c r="W34" s="29">
        <v>21</v>
      </c>
      <c r="X34" s="7">
        <f t="shared" si="79"/>
        <v>1.3219186705275086E-2</v>
      </c>
      <c r="Y34" s="7">
        <f>X34*V34</f>
        <v>7.3666785090344047E-3</v>
      </c>
      <c r="Z34" s="247">
        <f>IF((AND(D34=0,F34=0)),0,(F34+R34)/(D34+F34+R34))</f>
        <v>0.77333998005982052</v>
      </c>
      <c r="AA34" s="346">
        <f t="shared" si="80"/>
        <v>0.10235920852359208</v>
      </c>
      <c r="AB34" s="321">
        <f t="shared" si="81"/>
        <v>0</v>
      </c>
      <c r="AC34" s="211">
        <f>SUM('KPI_FY 24-25'!T36,'KPI_FY 24-25'!AQ36,'KPI_FY 24-25'!BN36,'KPI_FY 24-25'!CK36,'KPI_FY 24-25'!DH36,'KPI_FY 24-25'!EE36,'KPI_FY 24-25'!FB36,'KPI_FY 24-25'!FY36,'KPI_FY 24-25'!GV36,'KPI_FY 24-25'!HS36,'KPI_FY 24-25'!IP36,'KPI_FY 24-25'!JM36)</f>
        <v>18830</v>
      </c>
      <c r="AD34" s="9">
        <v>21</v>
      </c>
      <c r="AE34" s="220">
        <f t="shared" si="82"/>
        <v>1</v>
      </c>
      <c r="AG34" s="128"/>
      <c r="AI34" s="7"/>
    </row>
    <row r="35" spans="1:35" ht="14.4" hidden="1" x14ac:dyDescent="0.3">
      <c r="A35" s="9"/>
      <c r="B35" s="75" t="s">
        <v>39</v>
      </c>
      <c r="C35" s="73">
        <f>SUM(C32:C34)</f>
        <v>20755.7</v>
      </c>
      <c r="D35" s="354">
        <f t="shared" ref="D35:R35" si="83">SUM(D32:D34)</f>
        <v>5051.2000000000007</v>
      </c>
      <c r="E35" s="73">
        <f t="shared" si="83"/>
        <v>15704.499999999998</v>
      </c>
      <c r="F35" s="73">
        <f t="shared" si="83"/>
        <v>5524.3</v>
      </c>
      <c r="G35" s="241">
        <f>(G32*$W$32+G33*$W$33+G34*$W$34)/$W$35</f>
        <v>0.21020928462709285</v>
      </c>
      <c r="H35" s="50">
        <f>SUM(H32:H34)</f>
        <v>3.9657560115825261E-2</v>
      </c>
      <c r="I35" s="50">
        <f>SUM(I32:I34)</f>
        <v>8.3363873420035563E-3</v>
      </c>
      <c r="J35" s="49">
        <f t="shared" si="83"/>
        <v>0</v>
      </c>
      <c r="K35" s="241">
        <f>(K32*$W$32+K33*$W$33+K34*$W$34)/$W$35</f>
        <v>0</v>
      </c>
      <c r="L35" s="50">
        <f>SUM(L32:L34)</f>
        <v>3.9657560115825261E-2</v>
      </c>
      <c r="M35" s="50">
        <f>SUM(M32:M34)</f>
        <v>0</v>
      </c>
      <c r="N35" s="49">
        <f t="shared" ref="N35" si="84">SUM(N32:N34)</f>
        <v>0</v>
      </c>
      <c r="O35" s="150">
        <f>(O32*$W$32+O33*$W$33+O34*$W$34)/$W$35</f>
        <v>0</v>
      </c>
      <c r="P35" s="50">
        <f>SUM(P32:P34)</f>
        <v>3.9657560115825261E-2</v>
      </c>
      <c r="Q35" s="50">
        <f>SUM(Q32:Q34)</f>
        <v>0</v>
      </c>
      <c r="R35" s="49">
        <f t="shared" si="83"/>
        <v>0</v>
      </c>
      <c r="S35" s="49"/>
      <c r="T35" s="49"/>
      <c r="U35" s="241">
        <f>(U32*$W$32+U33*$W$33+U34*$W$34)/$W$35</f>
        <v>0.78979071537290713</v>
      </c>
      <c r="V35" s="241">
        <f>(V32*$W$32+V33*$W$33+V34*$W$34)/$W$35</f>
        <v>0.78979071537290713</v>
      </c>
      <c r="W35" s="49">
        <f>SUM(W32:W34)</f>
        <v>63</v>
      </c>
      <c r="X35" s="50">
        <f>SUM(X32:X34)</f>
        <v>3.9657560115825261E-2</v>
      </c>
      <c r="Y35" s="50">
        <f>SUM(Y32:Y34)</f>
        <v>3.1321172773821702E-2</v>
      </c>
      <c r="Z35" s="241">
        <f t="shared" ref="Z35:AB35" si="85">(Z32*$W$32+Z33*$W$33+Z34*$W$34)/$W$35</f>
        <v>0.4280857127050981</v>
      </c>
      <c r="AA35" s="347">
        <f t="shared" si="85"/>
        <v>0.16116547075451185</v>
      </c>
      <c r="AB35" s="322">
        <f t="shared" si="85"/>
        <v>0</v>
      </c>
      <c r="AC35" s="236">
        <f>SUM(AC32:AC34)</f>
        <v>88944</v>
      </c>
      <c r="AD35" s="49">
        <f>SUM(AD32:AD34)</f>
        <v>63</v>
      </c>
      <c r="AE35" s="221"/>
      <c r="AF35" s="117"/>
      <c r="AG35" s="128"/>
    </row>
    <row r="36" spans="1:35" ht="14.4" hidden="1" x14ac:dyDescent="0.3">
      <c r="A36" s="36" t="s">
        <v>42</v>
      </c>
      <c r="B36" s="71" t="s">
        <v>47</v>
      </c>
      <c r="C36" s="9">
        <f>SUM('KPI_FY 24-25'!C38,'KPI_FY 24-25'!Z38,'KPI_FY 24-25'!AW38,'KPI_FY 24-25'!BT38,'KPI_FY 24-25'!CQ38,'KPI_FY 24-25'!DN38,'KPI_FY 24-25'!EK38,'KPI_FY 24-25'!FH38,'KPI_FY 24-25'!GE38,'KPI_FY 24-25'!HB38,'KPI_FY 24-25'!HY38,'KPI_FY 24-25'!IV38)</f>
        <v>24</v>
      </c>
      <c r="D36" s="287">
        <f>SUM('KPI_FY 24-25'!D38,'KPI_FY 24-25'!AA38,'KPI_FY 24-25'!AX38,'KPI_FY 24-25'!BU38,'KPI_FY 24-25'!CR38,'KPI_FY 24-25'!DO38,'KPI_FY 24-25'!EL38,'KPI_FY 24-25'!FI38,'KPI_FY 24-25'!GF38,'KPI_FY 24-25'!HC38,'KPI_FY 24-25'!HZ38,'KPI_FY 24-25'!IW38)</f>
        <v>0</v>
      </c>
      <c r="E36" s="9">
        <f>SUM('KPI_FY 24-25'!E38,'KPI_FY 24-25'!AB38,'KPI_FY 24-25'!AY38,'KPI_FY 24-25'!BV38,'KPI_FY 24-25'!CS38,'KPI_FY 24-25'!DP38,'KPI_FY 24-25'!EM38,'KPI_FY 24-25'!FJ38,'KPI_FY 24-25'!GG38,'KPI_FY 24-25'!HD38,'KPI_FY 24-25'!IA38,'KPI_FY 24-25'!IX38)</f>
        <v>24</v>
      </c>
      <c r="F36" s="72">
        <f>SUM('KPI_FY 24-25'!F38,'KPI_FY 24-25'!AC38,'KPI_FY 24-25'!AZ38,'KPI_FY 24-25'!BW38,'KPI_FY 24-25'!CT38,'KPI_FY 24-25'!DQ38,'KPI_FY 24-25'!EN38,'KPI_FY 24-25'!FK38,'KPI_FY 24-25'!GH38,'KPI_FY 24-25'!HE38,'KPI_FY 24-25'!IB38,'KPI_FY 24-25'!IY38)</f>
        <v>8736</v>
      </c>
      <c r="G36" s="242">
        <f>(F36/$B$2)</f>
        <v>0.99726027397260275</v>
      </c>
      <c r="H36" s="7">
        <f>W36/$W$78</f>
        <v>1.3219186705275086E-2</v>
      </c>
      <c r="I36" s="7">
        <f t="shared" si="55"/>
        <v>1.318296975539762E-2</v>
      </c>
      <c r="J36" s="9">
        <f>SUM('KPI_FY 24-25'!H38,'KPI_FY 24-25'!AE38,'KPI_FY 24-25'!BB38,'KPI_FY 24-25'!BY38,'KPI_FY 24-25'!CV38,'KPI_FY 24-25'!DS38,'KPI_FY 24-25'!EP38,'KPI_FY 24-25'!FM38,'KPI_FY 24-25'!GJ38,'KPI_FY 24-25'!HG38,'KPI_FY 24-25'!ID38,'KPI_FY 24-25'!JA38)</f>
        <v>0</v>
      </c>
      <c r="K36" s="242">
        <f>(J36/$B$2)</f>
        <v>0</v>
      </c>
      <c r="L36" s="7">
        <f>W36/$W$78</f>
        <v>1.3219186705275086E-2</v>
      </c>
      <c r="M36" s="7">
        <f t="shared" ref="M36:M37" si="86">K36*L36</f>
        <v>0</v>
      </c>
      <c r="N36" s="7">
        <f>SUM('KPI_FY 24-25'!J38,'KPI_FY 24-25'!AG38,'KPI_FY 24-25'!BD38,'KPI_FY 24-25'!CA38,'KPI_FY 24-25'!CX38,'KPI_FY 24-25'!DU38,'KPI_FY 24-25'!ER38,'KPI_FY 24-25'!FO38,'KPI_FY 24-25'!GL38,'KPI_FY 24-25'!HI38,'KPI_FY 24-25'!IF38,'KPI_FY 24-25'!JC38)</f>
        <v>0</v>
      </c>
      <c r="O36" s="134">
        <f>(N36/$B$2)</f>
        <v>0</v>
      </c>
      <c r="P36" s="7">
        <f>W36/$W$78</f>
        <v>1.3219186705275086E-2</v>
      </c>
      <c r="Q36" s="7">
        <f t="shared" ref="Q36:Q37" si="87">O36*P36</f>
        <v>0</v>
      </c>
      <c r="R36" s="9">
        <f>SUM('KPI_FY 24-25'!L38,'KPI_FY 24-25'!AI38,'KPI_FY 24-25'!BF38,'KPI_FY 24-25'!CC38,'KPI_FY 24-25'!CZ38,'KPI_FY 24-25'!DW38,'KPI_FY 24-25'!ET38,'KPI_FY 24-25'!FQ38,'KPI_FY 24-25'!GN38,'KPI_FY 24-25'!HK38,'KPI_FY 24-25'!IH38,'KPI_FY 24-25'!JE38)</f>
        <v>0</v>
      </c>
      <c r="U36" s="242">
        <f>(C36/$B$2)</f>
        <v>2.7397260273972603E-3</v>
      </c>
      <c r="V36" s="242">
        <f>((C36-R36)/$B$2)</f>
        <v>2.7397260273972603E-3</v>
      </c>
      <c r="W36" s="29">
        <v>21</v>
      </c>
      <c r="X36" s="7">
        <f>W36/$W$78</f>
        <v>1.3219186705275086E-2</v>
      </c>
      <c r="Y36" s="7">
        <f>X36*V36</f>
        <v>3.621694987746599E-5</v>
      </c>
      <c r="Z36" s="247">
        <f>IF((AND(D36=0,F36=0)),0,(F36+R36)/(D36+F36+R36))</f>
        <v>1</v>
      </c>
      <c r="AA36" s="346">
        <f>(AC36/($B$2*W36))</f>
        <v>0</v>
      </c>
      <c r="AB36" s="321">
        <f>(R36/$B$2)</f>
        <v>0</v>
      </c>
      <c r="AC36" s="10">
        <f>SUM('KPI_FY 24-25'!T38,'KPI_FY 24-25'!AQ38,'KPI_FY 24-25'!BN38,'KPI_FY 24-25'!CK38,'KPI_FY 24-25'!DH38,'KPI_FY 24-25'!EE38,'KPI_FY 24-25'!FB38,'KPI_FY 24-25'!FY38,'KPI_FY 24-25'!GV38,'KPI_FY 24-25'!HS38,'KPI_FY 24-25'!IP38,'KPI_FY 24-25'!JM38)</f>
        <v>0</v>
      </c>
      <c r="AD36" s="9">
        <v>21</v>
      </c>
      <c r="AE36" s="220">
        <f>SUM(G36,K36,O36,AB36,V36)</f>
        <v>1</v>
      </c>
    </row>
    <row r="37" spans="1:35" ht="14.4" hidden="1" x14ac:dyDescent="0.3">
      <c r="A37" s="36" t="s">
        <v>43</v>
      </c>
      <c r="B37" s="71" t="s">
        <v>48</v>
      </c>
      <c r="C37" s="9">
        <f>SUM('KPI_FY 24-25'!C39,'KPI_FY 24-25'!Z39,'KPI_FY 24-25'!AW39,'KPI_FY 24-25'!BT39,'KPI_FY 24-25'!CQ39,'KPI_FY 24-25'!DN39,'KPI_FY 24-25'!EK39,'KPI_FY 24-25'!FH39,'KPI_FY 24-25'!GE39,'KPI_FY 24-25'!HB39,'KPI_FY 24-25'!HY39,'KPI_FY 24-25'!IV39)</f>
        <v>142.90000000000006</v>
      </c>
      <c r="D37" s="287">
        <f>SUM('KPI_FY 24-25'!D39,'KPI_FY 24-25'!AA39,'KPI_FY 24-25'!AX39,'KPI_FY 24-25'!BU39,'KPI_FY 24-25'!CR39,'KPI_FY 24-25'!DO39,'KPI_FY 24-25'!EL39,'KPI_FY 24-25'!FI39,'KPI_FY 24-25'!GF39,'KPI_FY 24-25'!HC39,'KPI_FY 24-25'!HZ39,'KPI_FY 24-25'!IW39)</f>
        <v>109.20000000000002</v>
      </c>
      <c r="E37" s="9">
        <f>SUM('KPI_FY 24-25'!E39,'KPI_FY 24-25'!AB39,'KPI_FY 24-25'!AY39,'KPI_FY 24-25'!BV39,'KPI_FY 24-25'!CS39,'KPI_FY 24-25'!DP39,'KPI_FY 24-25'!EM39,'KPI_FY 24-25'!FJ39,'KPI_FY 24-25'!GG39,'KPI_FY 24-25'!HD39,'KPI_FY 24-25'!IA39,'KPI_FY 24-25'!IX39)</f>
        <v>33.700000000000003</v>
      </c>
      <c r="F37" s="72">
        <f>SUM('KPI_FY 24-25'!F39,'KPI_FY 24-25'!AC39,'KPI_FY 24-25'!AZ39,'KPI_FY 24-25'!BW39,'KPI_FY 24-25'!CT39,'KPI_FY 24-25'!DQ39,'KPI_FY 24-25'!EN39,'KPI_FY 24-25'!FK39,'KPI_FY 24-25'!GH39,'KPI_FY 24-25'!HE39,'KPI_FY 24-25'!IB39,'KPI_FY 24-25'!IY39)</f>
        <v>8617.1</v>
      </c>
      <c r="G37" s="242">
        <f>(F37/$B$2)</f>
        <v>0.98368721461187214</v>
      </c>
      <c r="H37" s="7">
        <f t="shared" ref="H37" si="88">W37/$W$78</f>
        <v>1.3219186705275086E-2</v>
      </c>
      <c r="I37" s="7">
        <f t="shared" si="55"/>
        <v>1.300354494954634E-2</v>
      </c>
      <c r="J37" s="9">
        <f>SUM('KPI_FY 24-25'!H39,'KPI_FY 24-25'!AE39,'KPI_FY 24-25'!BB39,'KPI_FY 24-25'!BY39,'KPI_FY 24-25'!CV39,'KPI_FY 24-25'!DS39,'KPI_FY 24-25'!EP39,'KPI_FY 24-25'!FM39,'KPI_FY 24-25'!GJ39,'KPI_FY 24-25'!HG39,'KPI_FY 24-25'!ID39,'KPI_FY 24-25'!JA39)</f>
        <v>0</v>
      </c>
      <c r="K37" s="242">
        <f>(J37/$B$2)</f>
        <v>0</v>
      </c>
      <c r="L37" s="7">
        <f>W37/$W$78</f>
        <v>1.3219186705275086E-2</v>
      </c>
      <c r="M37" s="7">
        <f t="shared" si="86"/>
        <v>0</v>
      </c>
      <c r="N37" s="7">
        <f>SUM('KPI_FY 24-25'!J39,'KPI_FY 24-25'!AG39,'KPI_FY 24-25'!BD39,'KPI_FY 24-25'!CA39,'KPI_FY 24-25'!CX39,'KPI_FY 24-25'!DU39,'KPI_FY 24-25'!ER39,'KPI_FY 24-25'!FO39,'KPI_FY 24-25'!GL39,'KPI_FY 24-25'!HI39,'KPI_FY 24-25'!IF39,'KPI_FY 24-25'!JC39)</f>
        <v>0</v>
      </c>
      <c r="O37" s="134">
        <f>(N37/$B$2)</f>
        <v>0</v>
      </c>
      <c r="P37" s="7">
        <f t="shared" ref="P37" si="89">W37/$W$78</f>
        <v>1.3219186705275086E-2</v>
      </c>
      <c r="Q37" s="7">
        <f t="shared" si="87"/>
        <v>0</v>
      </c>
      <c r="R37" s="9">
        <f>SUM('KPI_FY 24-25'!L39,'KPI_FY 24-25'!AI39,'KPI_FY 24-25'!BF39,'KPI_FY 24-25'!CC39,'KPI_FY 24-25'!CZ39,'KPI_FY 24-25'!DW39,'KPI_FY 24-25'!ET39,'KPI_FY 24-25'!FQ39,'KPI_FY 24-25'!GN39,'KPI_FY 24-25'!HK39,'KPI_FY 24-25'!IH39,'KPI_FY 24-25'!JE39)</f>
        <v>0</v>
      </c>
      <c r="U37" s="242">
        <f>(C37/$B$2)</f>
        <v>1.6312785388127859E-2</v>
      </c>
      <c r="V37" s="242">
        <f>((C37-R37)/$B$2)</f>
        <v>1.6312785388127859E-2</v>
      </c>
      <c r="W37" s="29">
        <v>21</v>
      </c>
      <c r="X37" s="7">
        <f t="shared" ref="X37" si="90">W37/$W$78</f>
        <v>1.3219186705275086E-2</v>
      </c>
      <c r="Y37" s="7">
        <f t="shared" ref="Y37" si="91">X37*V37</f>
        <v>2.1564175572874548E-4</v>
      </c>
      <c r="Z37" s="247">
        <f>IF((AND(D37=0,F37=0)),0,(F37+R37)/(D37+F37+R37))</f>
        <v>0.98748610522214442</v>
      </c>
      <c r="AA37" s="346">
        <f>(AC37/($B$2*W37))</f>
        <v>9.6607958251793864E-3</v>
      </c>
      <c r="AB37" s="321">
        <f>(R37/$B$2)</f>
        <v>0</v>
      </c>
      <c r="AC37" s="126">
        <f>SUM('KPI_FY 24-25'!T39,'KPI_FY 24-25'!AQ39,'KPI_FY 24-25'!BN39,'KPI_FY 24-25'!CK39,'KPI_FY 24-25'!DH39,'KPI_FY 24-25'!EE39,'KPI_FY 24-25'!FB39,'KPI_FY 24-25'!FY39,'KPI_FY 24-25'!GV39,'KPI_FY 24-25'!HS39,'KPI_FY 24-25'!IP39,'KPI_FY 24-25'!JM39)</f>
        <v>1777.2</v>
      </c>
      <c r="AD37" s="9">
        <v>21</v>
      </c>
      <c r="AE37" s="220">
        <f t="shared" ref="AE37" si="92">SUM(G37,K37,O37,AB37,V37)</f>
        <v>1</v>
      </c>
    </row>
    <row r="38" spans="1:35" ht="14.4" hidden="1" x14ac:dyDescent="0.3">
      <c r="A38" s="36"/>
      <c r="B38" s="75" t="s">
        <v>39</v>
      </c>
      <c r="C38" s="49">
        <f>SUM(C36:C37)</f>
        <v>166.90000000000006</v>
      </c>
      <c r="D38" s="297">
        <f t="shared" ref="D38:F38" si="93">SUM(D36:D37)</f>
        <v>109.20000000000002</v>
      </c>
      <c r="E38" s="49">
        <f t="shared" si="93"/>
        <v>57.7</v>
      </c>
      <c r="F38" s="73">
        <f t="shared" si="93"/>
        <v>17353.099999999999</v>
      </c>
      <c r="G38" s="241">
        <f>(G36*$W$36+G37*$W$37)/$W$38</f>
        <v>0.99047374429223733</v>
      </c>
      <c r="H38" s="50">
        <f>SUM(H36:H37)</f>
        <v>2.6438373410550171E-2</v>
      </c>
      <c r="I38" s="50">
        <f>SUM(I36:I37)</f>
        <v>2.6186514704943958E-2</v>
      </c>
      <c r="J38" s="49">
        <f t="shared" ref="J38:N38" si="94">SUM(J36:J37)</f>
        <v>0</v>
      </c>
      <c r="K38" s="241">
        <f>(K36*$W$36+K37*$W$37)/$W$38</f>
        <v>0</v>
      </c>
      <c r="L38" s="50">
        <f>SUM(L36:L37)</f>
        <v>2.6438373410550171E-2</v>
      </c>
      <c r="M38" s="50">
        <f>SUM(M36:M37)</f>
        <v>0</v>
      </c>
      <c r="N38" s="49">
        <f t="shared" si="94"/>
        <v>0</v>
      </c>
      <c r="O38" s="150">
        <f>(O36*$W$36+O37*$W$37)/$W$38</f>
        <v>0</v>
      </c>
      <c r="P38" s="50">
        <f>SUM(P36:P37)</f>
        <v>2.6438373410550171E-2</v>
      </c>
      <c r="Q38" s="50">
        <f>SUM(Q36:Q37)</f>
        <v>0</v>
      </c>
      <c r="R38" s="49">
        <f t="shared" ref="R38" si="95">SUM(R36:R37)</f>
        <v>0</v>
      </c>
      <c r="S38" s="49"/>
      <c r="T38" s="49"/>
      <c r="U38" s="241">
        <f>(U36*$W$36+U37*$W$37)/$W$38</f>
        <v>9.5262557077625595E-3</v>
      </c>
      <c r="V38" s="241">
        <f>(V36*$W$36+V37*$W$37)/$W$38</f>
        <v>9.5262557077625595E-3</v>
      </c>
      <c r="W38" s="51">
        <f>SUM(W36:W37)</f>
        <v>42</v>
      </c>
      <c r="X38" s="50">
        <f>SUM(X36:X37)</f>
        <v>2.6438373410550171E-2</v>
      </c>
      <c r="Y38" s="50">
        <f>SUM(Y36:Y37)</f>
        <v>2.5185870560621147E-4</v>
      </c>
      <c r="Z38" s="241">
        <f t="shared" ref="Z38:AB38" si="96">(Z36*$W$36+Z37*$W$37)/$W$38</f>
        <v>0.99374305261107221</v>
      </c>
      <c r="AA38" s="347">
        <f t="shared" si="96"/>
        <v>4.8303979125896932E-3</v>
      </c>
      <c r="AB38" s="322">
        <f t="shared" si="96"/>
        <v>0</v>
      </c>
      <c r="AC38" s="125">
        <f>SUM(AC36:AC37)</f>
        <v>1777.2</v>
      </c>
      <c r="AD38" s="49">
        <f>SUM(AD36:AD37)</f>
        <v>42</v>
      </c>
      <c r="AE38" s="221"/>
      <c r="AH38" s="130"/>
      <c r="AI38" s="130"/>
    </row>
    <row r="39" spans="1:35" ht="14.4" hidden="1" x14ac:dyDescent="0.3">
      <c r="A39" s="142" t="s">
        <v>44</v>
      </c>
      <c r="B39" s="71" t="s">
        <v>52</v>
      </c>
      <c r="C39" s="9">
        <f>SUM('KPI_FY 24-25'!C41,'KPI_FY 24-25'!Z41,'KPI_FY 24-25'!AW41,'KPI_FY 24-25'!BT41,'KPI_FY 24-25'!CQ41,'KPI_FY 24-25'!DN41,'KPI_FY 24-25'!EK41,'KPI_FY 24-25'!FH41,'KPI_FY 24-25'!GE41,'KPI_FY 24-25'!HB41,'KPI_FY 24-25'!HY41,'KPI_FY 24-25'!IV41)</f>
        <v>0</v>
      </c>
      <c r="D39" s="287">
        <f>SUM('KPI_FY 24-25'!D41,'KPI_FY 24-25'!AA41,'KPI_FY 24-25'!AX41,'KPI_FY 24-25'!BU41,'KPI_FY 24-25'!CR41,'KPI_FY 24-25'!DO41,'KPI_FY 24-25'!EL41,'KPI_FY 24-25'!FI41,'KPI_FY 24-25'!GF41,'KPI_FY 24-25'!HC41,'KPI_FY 24-25'!HZ41,'KPI_FY 24-25'!IW41)</f>
        <v>0</v>
      </c>
      <c r="E39" s="9">
        <f>SUM('KPI_FY 24-25'!E41,'KPI_FY 24-25'!AB41,'KPI_FY 24-25'!AY41,'KPI_FY 24-25'!BV41,'KPI_FY 24-25'!CS41,'KPI_FY 24-25'!DP41,'KPI_FY 24-25'!EM41,'KPI_FY 24-25'!FJ41,'KPI_FY 24-25'!GG41,'KPI_FY 24-25'!HD41,'KPI_FY 24-25'!IA41,'KPI_FY 24-25'!IX41)</f>
        <v>0</v>
      </c>
      <c r="F39" s="39">
        <f>SUM('KPI_FY 24-25'!F41,'KPI_FY 24-25'!AC41,'KPI_FY 24-25'!AZ41,'KPI_FY 24-25'!BW41,'KPI_FY 24-25'!CT41,'KPI_FY 24-25'!DQ41,'KPI_FY 24-25'!EN41,'KPI_FY 24-25'!FK41,'KPI_FY 24-25'!GH41,'KPI_FY 24-25'!HE41,'KPI_FY 24-25'!IB41,'KPI_FY 24-25'!IY41)</f>
        <v>8760</v>
      </c>
      <c r="G39" s="242">
        <f>(F39/$B$2)</f>
        <v>1</v>
      </c>
      <c r="H39" s="7">
        <f>W39/$W$78</f>
        <v>0</v>
      </c>
      <c r="I39" s="7">
        <f t="shared" si="55"/>
        <v>0</v>
      </c>
      <c r="J39" s="9">
        <f>SUM('KPI_FY 24-25'!H41,'KPI_FY 24-25'!AE41,'KPI_FY 24-25'!BB41,'KPI_FY 24-25'!BY41,'KPI_FY 24-25'!CV41,'KPI_FY 24-25'!DS41,'KPI_FY 24-25'!EP41,'KPI_FY 24-25'!FM41,'KPI_FY 24-25'!GJ41,'KPI_FY 24-25'!HG41,'KPI_FY 24-25'!ID41,'KPI_FY 24-25'!JA41)</f>
        <v>0</v>
      </c>
      <c r="K39" s="242">
        <f t="shared" ref="K39:K40" si="97">(J39/$B$2)*100</f>
        <v>0</v>
      </c>
      <c r="L39" s="7">
        <f>W39/$W$78</f>
        <v>0</v>
      </c>
      <c r="M39" s="7">
        <f t="shared" ref="M39:M40" si="98">K39*L39</f>
        <v>0</v>
      </c>
      <c r="N39" s="7">
        <f>SUM('KPI_FY 24-25'!J41,'KPI_FY 24-25'!AG41,'KPI_FY 24-25'!BD41,'KPI_FY 24-25'!CA41,'KPI_FY 24-25'!CX41,'KPI_FY 24-25'!DU41,'KPI_FY 24-25'!ER41,'KPI_FY 24-25'!FO41,'KPI_FY 24-25'!GL41,'KPI_FY 24-25'!HI41,'KPI_FY 24-25'!IF41,'KPI_FY 24-25'!JC41)</f>
        <v>0</v>
      </c>
      <c r="O39" s="134">
        <f>(N39/$B$2)*100</f>
        <v>0</v>
      </c>
      <c r="P39" s="7">
        <f>W39/$W$78</f>
        <v>0</v>
      </c>
      <c r="Q39" s="7">
        <f t="shared" ref="Q39:Q40" si="99">O39*P39</f>
        <v>0</v>
      </c>
      <c r="R39" s="9">
        <f>SUM('KPI_FY 24-25'!L41,'KPI_FY 24-25'!AI41,'KPI_FY 24-25'!BF41,'KPI_FY 24-25'!CC41,'KPI_FY 24-25'!CZ41,'KPI_FY 24-25'!DW41,'KPI_FY 24-25'!ET41,'KPI_FY 24-25'!FQ41,'KPI_FY 24-25'!GN41,'KPI_FY 24-25'!HK41,'KPI_FY 24-25'!IH41,'KPI_FY 24-25'!JE41)</f>
        <v>0</v>
      </c>
      <c r="U39" s="242">
        <f>(C39/$B$2)*100</f>
        <v>0</v>
      </c>
      <c r="V39" s="242">
        <f>((C39-R39)/$B$2)</f>
        <v>0</v>
      </c>
      <c r="W39" s="29">
        <v>0</v>
      </c>
      <c r="X39" s="7">
        <f>W39/$W$78</f>
        <v>0</v>
      </c>
      <c r="Y39" s="7">
        <f>X39*V39</f>
        <v>0</v>
      </c>
      <c r="Z39" s="247">
        <f>IF((AND(D39=0,F39=0)),0,(F39+R39)/(D39+F39+R39))</f>
        <v>1</v>
      </c>
      <c r="AA39" s="346" t="e">
        <f>(AC39/($B$2*W39))</f>
        <v>#DIV/0!</v>
      </c>
      <c r="AB39" s="321">
        <f>(R39/$B$2)</f>
        <v>0</v>
      </c>
      <c r="AC39" s="10">
        <f>SUM('KPI_FY 24-25'!T41,'KPI_FY 24-25'!AQ41,'KPI_FY 24-25'!BN41,'KPI_FY 24-25'!CK41,'KPI_FY 24-25'!DH41,'KPI_FY 24-25'!EE41,'KPI_FY 24-25'!FB41,'KPI_FY 24-25'!FY41,'KPI_FY 24-25'!GV41,'KPI_FY 24-25'!HS41,'KPI_FY 24-25'!IP41,'KPI_FY 24-25'!JM41)</f>
        <v>0</v>
      </c>
      <c r="AD39" s="9">
        <v>21</v>
      </c>
      <c r="AE39" s="220">
        <f>SUM(G39,K39,O39,AB39,V39)</f>
        <v>1</v>
      </c>
      <c r="AG39" s="128"/>
      <c r="AH39" s="29"/>
      <c r="AI39" s="29"/>
    </row>
    <row r="40" spans="1:35" ht="14.4" hidden="1" x14ac:dyDescent="0.3">
      <c r="A40" s="9"/>
      <c r="B40" s="71" t="s">
        <v>53</v>
      </c>
      <c r="C40" s="9">
        <f>SUM('KPI_FY 24-25'!C42,'KPI_FY 24-25'!Z42,'KPI_FY 24-25'!AW42,'KPI_FY 24-25'!BT42,'KPI_FY 24-25'!CQ42,'KPI_FY 24-25'!DN42,'KPI_FY 24-25'!EK42,'KPI_FY 24-25'!FH42,'KPI_FY 24-25'!GE42,'KPI_FY 24-25'!HB42,'KPI_FY 24-25'!HY42,'KPI_FY 24-25'!IV42)</f>
        <v>0</v>
      </c>
      <c r="D40" s="287">
        <f>SUM('KPI_FY 24-25'!D42,'KPI_FY 24-25'!AA42,'KPI_FY 24-25'!AX42,'KPI_FY 24-25'!BU42,'KPI_FY 24-25'!CR42,'KPI_FY 24-25'!DO42,'KPI_FY 24-25'!EL42,'KPI_FY 24-25'!FI42,'KPI_FY 24-25'!GF42,'KPI_FY 24-25'!HC42,'KPI_FY 24-25'!HZ42,'KPI_FY 24-25'!IW42)</f>
        <v>0</v>
      </c>
      <c r="E40" s="9">
        <f>SUM('KPI_FY 24-25'!E42,'KPI_FY 24-25'!AB42,'KPI_FY 24-25'!AY42,'KPI_FY 24-25'!BV42,'KPI_FY 24-25'!CS42,'KPI_FY 24-25'!DP42,'KPI_FY 24-25'!EM42,'KPI_FY 24-25'!FJ42,'KPI_FY 24-25'!GG42,'KPI_FY 24-25'!HD42,'KPI_FY 24-25'!IA42,'KPI_FY 24-25'!IX42)</f>
        <v>0</v>
      </c>
      <c r="F40" s="39">
        <f>SUM('KPI_FY 24-25'!F42,'KPI_FY 24-25'!AC42,'KPI_FY 24-25'!AZ42,'KPI_FY 24-25'!BW42,'KPI_FY 24-25'!CT42,'KPI_FY 24-25'!DQ42,'KPI_FY 24-25'!EN42,'KPI_FY 24-25'!FK42,'KPI_FY 24-25'!GH42,'KPI_FY 24-25'!HE42,'KPI_FY 24-25'!IB42,'KPI_FY 24-25'!IY42)</f>
        <v>8760</v>
      </c>
      <c r="G40" s="242">
        <f>(F40/$B$2)</f>
        <v>1</v>
      </c>
      <c r="H40" s="7">
        <f t="shared" ref="H40" si="100">W40/$W$78</f>
        <v>0</v>
      </c>
      <c r="I40" s="7">
        <f t="shared" si="55"/>
        <v>0</v>
      </c>
      <c r="J40" s="9">
        <f>SUM('KPI_FY 24-25'!H42,'KPI_FY 24-25'!AE42,'KPI_FY 24-25'!BB42,'KPI_FY 24-25'!BY42,'KPI_FY 24-25'!CV42,'KPI_FY 24-25'!DS42,'KPI_FY 24-25'!EP42,'KPI_FY 24-25'!FM42,'KPI_FY 24-25'!GJ42,'KPI_FY 24-25'!HG42,'KPI_FY 24-25'!ID42,'KPI_FY 24-25'!JA42)</f>
        <v>0</v>
      </c>
      <c r="K40" s="242">
        <f t="shared" si="97"/>
        <v>0</v>
      </c>
      <c r="L40" s="7">
        <f>W40/$W$78</f>
        <v>0</v>
      </c>
      <c r="M40" s="7">
        <f t="shared" si="98"/>
        <v>0</v>
      </c>
      <c r="N40" s="7">
        <f>SUM('KPI_FY 24-25'!J42,'KPI_FY 24-25'!AG42,'KPI_FY 24-25'!BD42,'KPI_FY 24-25'!CA42,'KPI_FY 24-25'!CX42,'KPI_FY 24-25'!DU42,'KPI_FY 24-25'!ER42,'KPI_FY 24-25'!FO42,'KPI_FY 24-25'!GL42,'KPI_FY 24-25'!HI42,'KPI_FY 24-25'!IF42,'KPI_FY 24-25'!JC42)</f>
        <v>0</v>
      </c>
      <c r="O40" s="134">
        <f t="shared" ref="O40" si="101">(N40/$B$2)*100</f>
        <v>0</v>
      </c>
      <c r="P40" s="7">
        <f t="shared" ref="P40" si="102">W40/$W$78</f>
        <v>0</v>
      </c>
      <c r="Q40" s="7">
        <f t="shared" si="99"/>
        <v>0</v>
      </c>
      <c r="R40" s="9">
        <f>SUM('KPI_FY 24-25'!L42,'KPI_FY 24-25'!AI42,'KPI_FY 24-25'!BF42,'KPI_FY 24-25'!CC42,'KPI_FY 24-25'!CZ42,'KPI_FY 24-25'!DW42,'KPI_FY 24-25'!ET42,'KPI_FY 24-25'!FQ42,'KPI_FY 24-25'!GN42,'KPI_FY 24-25'!HK42,'KPI_FY 24-25'!IH42,'KPI_FY 24-25'!JE42)</f>
        <v>0</v>
      </c>
      <c r="U40" s="242">
        <f t="shared" ref="U40" si="103">(C40/$B$2)*100</f>
        <v>0</v>
      </c>
      <c r="V40" s="242">
        <f>((C40-R40)/$B$2)</f>
        <v>0</v>
      </c>
      <c r="W40" s="29">
        <v>0</v>
      </c>
      <c r="X40" s="7">
        <f t="shared" ref="X40" si="104">W40/$W$78</f>
        <v>0</v>
      </c>
      <c r="Y40" s="7">
        <f>X40*V40</f>
        <v>0</v>
      </c>
      <c r="Z40" s="247">
        <f>IF((AND(D40=0,F40=0)),0,(F40+R40)/(D40+F40+R40))</f>
        <v>1</v>
      </c>
      <c r="AA40" s="346" t="e">
        <f>(AC40/($B$2*W40))</f>
        <v>#DIV/0!</v>
      </c>
      <c r="AB40" s="321">
        <f>(R40/$B$2)</f>
        <v>0</v>
      </c>
      <c r="AC40" s="10">
        <f>SUM('KPI_FY 24-25'!T42,'KPI_FY 24-25'!AQ42,'KPI_FY 24-25'!BN42,'KPI_FY 24-25'!CK42,'KPI_FY 24-25'!DH42,'KPI_FY 24-25'!EE42,'KPI_FY 24-25'!FB42,'KPI_FY 24-25'!FY42,'KPI_FY 24-25'!GV42,'KPI_FY 24-25'!HS42,'KPI_FY 24-25'!IP42,'KPI_FY 24-25'!JM42)</f>
        <v>0</v>
      </c>
      <c r="AD40" s="9">
        <v>21</v>
      </c>
      <c r="AE40" s="220">
        <f t="shared" ref="AE40" si="105">SUM(G40,K40,O40,AB40,V40)</f>
        <v>1</v>
      </c>
      <c r="AG40" s="128"/>
      <c r="AH40" s="29"/>
      <c r="AI40" s="29"/>
    </row>
    <row r="41" spans="1:35" ht="14.4" hidden="1" x14ac:dyDescent="0.3">
      <c r="A41" s="9"/>
      <c r="B41" s="75" t="s">
        <v>39</v>
      </c>
      <c r="C41" s="49">
        <f>SUM(C39:C40)</f>
        <v>0</v>
      </c>
      <c r="D41" s="297">
        <f t="shared" ref="D41:F41" si="106">SUM(D39:D40)</f>
        <v>0</v>
      </c>
      <c r="E41" s="49">
        <f t="shared" si="106"/>
        <v>0</v>
      </c>
      <c r="F41" s="55">
        <f t="shared" si="106"/>
        <v>17520</v>
      </c>
      <c r="G41" s="241">
        <v>0</v>
      </c>
      <c r="H41" s="50">
        <f>SUM(H39:H40)</f>
        <v>0</v>
      </c>
      <c r="I41" s="50">
        <f>SUM(I39:I40)</f>
        <v>0</v>
      </c>
      <c r="J41" s="49">
        <f t="shared" ref="J41:N41" si="107">SUM(J39:J40)</f>
        <v>0</v>
      </c>
      <c r="K41" s="241">
        <f>(K39*AD39+K40*AD40)/AD41</f>
        <v>0</v>
      </c>
      <c r="L41" s="50">
        <f>SUM(L39:L40)</f>
        <v>0</v>
      </c>
      <c r="M41" s="50">
        <f>SUM(M39:M40)</f>
        <v>0</v>
      </c>
      <c r="N41" s="49">
        <f t="shared" si="107"/>
        <v>0</v>
      </c>
      <c r="O41" s="150">
        <f>(O39*AD39+O40*AD40)/AD41</f>
        <v>0</v>
      </c>
      <c r="P41" s="150"/>
      <c r="Q41" s="150"/>
      <c r="R41" s="49">
        <f t="shared" ref="R41" si="108">SUM(R39:R40)</f>
        <v>0</v>
      </c>
      <c r="S41" s="49"/>
      <c r="T41" s="49"/>
      <c r="U41" s="241" t="e">
        <f>(U39*$W$39+U40*$W$40)/$W$41</f>
        <v>#DIV/0!</v>
      </c>
      <c r="V41" s="241" t="e">
        <f>(V39*$W$39+V40*$W$40)/$W$41</f>
        <v>#DIV/0!</v>
      </c>
      <c r="W41" s="51">
        <f>SUM(W39:W40)</f>
        <v>0</v>
      </c>
      <c r="X41" s="50">
        <f>SUM(X39:X40)</f>
        <v>0</v>
      </c>
      <c r="Y41" s="50">
        <f>SUM(Y39:Y40)</f>
        <v>0</v>
      </c>
      <c r="Z41" s="241" t="e">
        <f>(Z39*$W$39+Z40*$W$40)/$W$41</f>
        <v>#DIV/0!</v>
      </c>
      <c r="AA41" s="347" t="e">
        <f>(AA39*$W$39+AA40*$W$40)/$W$41</f>
        <v>#DIV/0!</v>
      </c>
      <c r="AB41" s="322" t="e">
        <f>(AB39*$W$39+AB40*$W$40)/$W$41</f>
        <v>#DIV/0!</v>
      </c>
      <c r="AC41" s="237">
        <f>SUM(AC39:AC40)</f>
        <v>0</v>
      </c>
      <c r="AD41" s="49">
        <f>SUM(AD39:AD40)</f>
        <v>42</v>
      </c>
      <c r="AE41" s="221"/>
      <c r="AG41" s="128"/>
      <c r="AH41" s="29"/>
      <c r="AI41" s="29"/>
    </row>
    <row r="42" spans="1:35" ht="14.4" hidden="1" x14ac:dyDescent="0.3">
      <c r="A42" s="142" t="s">
        <v>56</v>
      </c>
      <c r="B42" s="71" t="s">
        <v>47</v>
      </c>
      <c r="C42" s="9">
        <f>SUM('KPI_FY 24-25'!C44,'KPI_FY 24-25'!Z44,'KPI_FY 24-25'!AW44,'KPI_FY 24-25'!BT44,'KPI_FY 24-25'!CQ44,'KPI_FY 24-25'!DN44,'KPI_FY 24-25'!EK44,'KPI_FY 24-25'!FH44,'KPI_FY 24-25'!GE44,'KPI_FY 24-25'!HB44,'KPI_FY 24-25'!HY44,'KPI_FY 24-25'!IV44)</f>
        <v>24</v>
      </c>
      <c r="D42" s="287">
        <f>SUM('KPI_FY 24-25'!D44,'KPI_FY 24-25'!AA44,'KPI_FY 24-25'!AX44,'KPI_FY 24-25'!BU44,'KPI_FY 24-25'!CR44,'KPI_FY 24-25'!DO44,'KPI_FY 24-25'!EL44,'KPI_FY 24-25'!FI44,'KPI_FY 24-25'!GF44,'KPI_FY 24-25'!HC44,'KPI_FY 24-25'!HZ44,'KPI_FY 24-25'!IW44)</f>
        <v>0</v>
      </c>
      <c r="E42" s="9">
        <f>SUM('KPI_FY 24-25'!E44,'KPI_FY 24-25'!AB44,'KPI_FY 24-25'!AY44,'KPI_FY 24-25'!BV44,'KPI_FY 24-25'!CS44,'KPI_FY 24-25'!DP44,'KPI_FY 24-25'!EM44,'KPI_FY 24-25'!FJ44,'KPI_FY 24-25'!GG44,'KPI_FY 24-25'!HD44,'KPI_FY 24-25'!IA44,'KPI_FY 24-25'!IX44)</f>
        <v>24</v>
      </c>
      <c r="F42" s="9">
        <f>SUM('KPI_FY 24-25'!F44,'KPI_FY 24-25'!AC44,'KPI_FY 24-25'!AZ44,'KPI_FY 24-25'!BW44,'KPI_FY 24-25'!CT44,'KPI_FY 24-25'!DQ44,'KPI_FY 24-25'!EN44,'KPI_FY 24-25'!FK44,'KPI_FY 24-25'!GH44,'KPI_FY 24-25'!HE44,'KPI_FY 24-25'!IB44,'KPI_FY 24-25'!IY44)</f>
        <v>0</v>
      </c>
      <c r="G42" s="242">
        <f>(F42/$B$2)</f>
        <v>0</v>
      </c>
      <c r="H42" s="7">
        <f>W42/$W$78</f>
        <v>1.3219186705275086E-2</v>
      </c>
      <c r="I42" s="7">
        <f t="shared" si="55"/>
        <v>0</v>
      </c>
      <c r="J42" s="9">
        <f>SUM('KPI_FY 24-25'!H44,'KPI_FY 24-25'!AE44,'KPI_FY 24-25'!BB44,'KPI_FY 24-25'!BY44,'KPI_FY 24-25'!CV44,'KPI_FY 24-25'!DS44,'KPI_FY 24-25'!EP44,'KPI_FY 24-25'!FM44,'KPI_FY 24-25'!GJ44,'KPI_FY 24-25'!HG44,'KPI_FY 24-25'!ID44,'KPI_FY 24-25'!JA44)</f>
        <v>8736</v>
      </c>
      <c r="K42" s="242">
        <f>(J42/$B$2)</f>
        <v>0.99726027397260275</v>
      </c>
      <c r="L42" s="7">
        <f>W42/$W$78</f>
        <v>1.3219186705275086E-2</v>
      </c>
      <c r="M42" s="7">
        <f t="shared" ref="M42:M43" si="109">K42*L42</f>
        <v>1.318296975539762E-2</v>
      </c>
      <c r="N42" s="7">
        <f>SUM('KPI_FY 24-25'!J44,'KPI_FY 24-25'!AG44,'KPI_FY 24-25'!BD44,'KPI_FY 24-25'!CA44,'KPI_FY 24-25'!CX44,'KPI_FY 24-25'!DU44,'KPI_FY 24-25'!ER44,'KPI_FY 24-25'!FO44,'KPI_FY 24-25'!GL44,'KPI_FY 24-25'!HI44,'KPI_FY 24-25'!IF44,'KPI_FY 24-25'!JC44)</f>
        <v>0</v>
      </c>
      <c r="O42" s="134">
        <f>(N42/$B$2)</f>
        <v>0</v>
      </c>
      <c r="P42" s="7">
        <f>W42/$W$78</f>
        <v>1.3219186705275086E-2</v>
      </c>
      <c r="Q42" s="7">
        <f t="shared" ref="Q42:Q43" si="110">O42*P42</f>
        <v>0</v>
      </c>
      <c r="R42" s="9">
        <f>SUM('KPI_FY 24-25'!L44,'KPI_FY 24-25'!AI44,'KPI_FY 24-25'!BF44,'KPI_FY 24-25'!CC44,'KPI_FY 24-25'!CZ44,'KPI_FY 24-25'!DW44,'KPI_FY 24-25'!ET44,'KPI_FY 24-25'!FQ44,'KPI_FY 24-25'!GN44,'KPI_FY 24-25'!HK44,'KPI_FY 24-25'!IH44,'KPI_FY 24-25'!JE44)</f>
        <v>0</v>
      </c>
      <c r="U42" s="242">
        <f>(C42/$B$2)</f>
        <v>2.7397260273972603E-3</v>
      </c>
      <c r="V42" s="242">
        <f>((C42-R42)/$B$2)</f>
        <v>2.7397260273972603E-3</v>
      </c>
      <c r="W42" s="29">
        <v>21</v>
      </c>
      <c r="X42" s="7">
        <f>W42/$W$78</f>
        <v>1.3219186705275086E-2</v>
      </c>
      <c r="Y42" s="7">
        <f>X42*V42</f>
        <v>3.621694987746599E-5</v>
      </c>
      <c r="Z42" s="247">
        <f>IF((AND(D42=0,F42=0)),0,(F42+R42)/(D42+F42+R42))</f>
        <v>0</v>
      </c>
      <c r="AA42" s="346">
        <f>(AC42/($B$2*W42))</f>
        <v>0</v>
      </c>
      <c r="AB42" s="321">
        <f>(R42/$B$2)</f>
        <v>0</v>
      </c>
      <c r="AC42" s="10">
        <f>SUM('KPI_FY 24-25'!T44,'KPI_FY 24-25'!AQ44,'KPI_FY 24-25'!BN44,'KPI_FY 24-25'!CK44,'KPI_FY 24-25'!DH44,'KPI_FY 24-25'!EE44,'KPI_FY 24-25'!FB44,'KPI_FY 24-25'!FY44,'KPI_FY 24-25'!GV44,'KPI_FY 24-25'!HS44,'KPI_FY 24-25'!IP44,'KPI_FY 24-25'!JM44)</f>
        <v>0</v>
      </c>
      <c r="AD42" s="9">
        <v>21</v>
      </c>
      <c r="AE42" s="220">
        <f>SUM(G42,K42,O42,AB42,V42)</f>
        <v>1</v>
      </c>
      <c r="AG42" s="128"/>
      <c r="AH42" s="29"/>
      <c r="AI42" s="29"/>
    </row>
    <row r="43" spans="1:35" ht="14.4" hidden="1" x14ac:dyDescent="0.3">
      <c r="A43" s="9"/>
      <c r="B43" s="71" t="s">
        <v>48</v>
      </c>
      <c r="C43" s="72">
        <f>SUM('KPI_FY 24-25'!C45,'KPI_FY 24-25'!Z45,'KPI_FY 24-25'!AW45,'KPI_FY 24-25'!BT45,'KPI_FY 24-25'!CQ45,'KPI_FY 24-25'!DN45,'KPI_FY 24-25'!EK45,'KPI_FY 24-25'!FH45,'KPI_FY 24-25'!GE45,'KPI_FY 24-25'!HB45,'KPI_FY 24-25'!HY45,'KPI_FY 24-25'!IV45)</f>
        <v>8472</v>
      </c>
      <c r="D43" s="352">
        <f>SUM('KPI_FY 24-25'!D45,'KPI_FY 24-25'!AA45,'KPI_FY 24-25'!AX45,'KPI_FY 24-25'!BU45,'KPI_FY 24-25'!CR45,'KPI_FY 24-25'!DO45,'KPI_FY 24-25'!EL45,'KPI_FY 24-25'!FI45,'KPI_FY 24-25'!GF45,'KPI_FY 24-25'!HC45,'KPI_FY 24-25'!HZ45,'KPI_FY 24-25'!IW45)</f>
        <v>1234.0999999999997</v>
      </c>
      <c r="E43" s="72">
        <f>SUM('KPI_FY 24-25'!E45,'KPI_FY 24-25'!AB45,'KPI_FY 24-25'!AY45,'KPI_FY 24-25'!BV45,'KPI_FY 24-25'!CS45,'KPI_FY 24-25'!DP45,'KPI_FY 24-25'!EM45,'KPI_FY 24-25'!FJ45,'KPI_FY 24-25'!GG45,'KPI_FY 24-25'!HD45,'KPI_FY 24-25'!IA45,'KPI_FY 24-25'!IX45)</f>
        <v>7237.9</v>
      </c>
      <c r="F43" s="9">
        <f>SUM('KPI_FY 24-25'!F45,'KPI_FY 24-25'!AC45,'KPI_FY 24-25'!AZ45,'KPI_FY 24-25'!BW45,'KPI_FY 24-25'!CT45,'KPI_FY 24-25'!DQ45,'KPI_FY 24-25'!EN45,'KPI_FY 24-25'!FK45,'KPI_FY 24-25'!GH45,'KPI_FY 24-25'!HE45,'KPI_FY 24-25'!IB45,'KPI_FY 24-25'!IY45)</f>
        <v>288</v>
      </c>
      <c r="G43" s="242">
        <f>(F43/$B$2)</f>
        <v>3.287671232876712E-2</v>
      </c>
      <c r="H43" s="7">
        <f t="shared" ref="H43" si="111">W43/$W$78</f>
        <v>9.4422762180536319E-3</v>
      </c>
      <c r="I43" s="7">
        <f t="shared" si="55"/>
        <v>3.1043099894970843E-4</v>
      </c>
      <c r="J43" s="9">
        <f>SUM('KPI_FY 24-25'!H45,'KPI_FY 24-25'!AE45,'KPI_FY 24-25'!BB45,'KPI_FY 24-25'!BY45,'KPI_FY 24-25'!CV45,'KPI_FY 24-25'!DS45,'KPI_FY 24-25'!EP45,'KPI_FY 24-25'!FM45,'KPI_FY 24-25'!GJ45,'KPI_FY 24-25'!HG45,'KPI_FY 24-25'!ID45,'KPI_FY 24-25'!JA45)</f>
        <v>0</v>
      </c>
      <c r="K43" s="242">
        <f>(J43/$B$2)</f>
        <v>0</v>
      </c>
      <c r="L43" s="7">
        <f>W43/$W$78</f>
        <v>9.4422762180536319E-3</v>
      </c>
      <c r="M43" s="7">
        <f t="shared" si="109"/>
        <v>0</v>
      </c>
      <c r="N43" s="7">
        <f>SUM('KPI_FY 24-25'!J45,'KPI_FY 24-25'!AG45,'KPI_FY 24-25'!BD45,'KPI_FY 24-25'!CA45,'KPI_FY 24-25'!CX45,'KPI_FY 24-25'!DU45,'KPI_FY 24-25'!ER45,'KPI_FY 24-25'!FO45,'KPI_FY 24-25'!GL45,'KPI_FY 24-25'!HI45,'KPI_FY 24-25'!IF45,'KPI_FY 24-25'!JC45)</f>
        <v>0</v>
      </c>
      <c r="O43" s="134">
        <f>(N43/$B$2)</f>
        <v>0</v>
      </c>
      <c r="P43" s="7">
        <f t="shared" ref="P43" si="112">W43/$W$78</f>
        <v>9.4422762180536319E-3</v>
      </c>
      <c r="Q43" s="7">
        <f t="shared" si="110"/>
        <v>0</v>
      </c>
      <c r="R43" s="9">
        <f>SUM('KPI_FY 24-25'!L45,'KPI_FY 24-25'!AI45,'KPI_FY 24-25'!BF45,'KPI_FY 24-25'!CC45,'KPI_FY 24-25'!CZ45,'KPI_FY 24-25'!DW45,'KPI_FY 24-25'!ET45,'KPI_FY 24-25'!FQ45,'KPI_FY 24-25'!GN45,'KPI_FY 24-25'!HK45,'KPI_FY 24-25'!IH45,'KPI_FY 24-25'!JE45)</f>
        <v>0</v>
      </c>
      <c r="U43" s="242">
        <f>(C43/$B$2)</f>
        <v>0.9671232876712329</v>
      </c>
      <c r="V43" s="242">
        <f>((C43-R43)/$B$2)</f>
        <v>0.9671232876712329</v>
      </c>
      <c r="W43" s="29">
        <v>15</v>
      </c>
      <c r="X43" s="7">
        <f t="shared" ref="X43" si="113">W43/$W$78</f>
        <v>9.4422762180536319E-3</v>
      </c>
      <c r="Y43" s="7">
        <f t="shared" ref="Y43" si="114">X43*V43</f>
        <v>9.1318452191039238E-3</v>
      </c>
      <c r="Z43" s="247">
        <f>IF((AND(D43=0,F43=0)),0,(F43+R43)/(D43+F43+R43))</f>
        <v>0.18921227251823142</v>
      </c>
      <c r="AA43" s="346">
        <f>(AC43/($B$2*W43))</f>
        <v>0.14391171993911719</v>
      </c>
      <c r="AB43" s="321">
        <f>(R43/$B$2)</f>
        <v>0</v>
      </c>
      <c r="AC43" s="126">
        <f>SUM('KPI_FY 24-25'!T45,'KPI_FY 24-25'!AQ45,'KPI_FY 24-25'!BN45,'KPI_FY 24-25'!CK45,'KPI_FY 24-25'!DH45,'KPI_FY 24-25'!EE45,'KPI_FY 24-25'!FB45,'KPI_FY 24-25'!FY45,'KPI_FY 24-25'!GV45,'KPI_FY 24-25'!HS45,'KPI_FY 24-25'!IP45,'KPI_FY 24-25'!JM45)</f>
        <v>18910</v>
      </c>
      <c r="AD43" s="9">
        <v>21</v>
      </c>
      <c r="AE43" s="220">
        <f t="shared" ref="AE43" si="115">SUM(G43,K43,O43,AB43,V43)</f>
        <v>1</v>
      </c>
      <c r="AG43" s="128"/>
      <c r="AH43" s="29"/>
      <c r="AI43" s="29"/>
    </row>
    <row r="44" spans="1:35" ht="14.4" hidden="1" x14ac:dyDescent="0.3">
      <c r="A44" s="9"/>
      <c r="B44" s="75" t="s">
        <v>39</v>
      </c>
      <c r="C44" s="73">
        <f>SUM(C42:C43)</f>
        <v>8496</v>
      </c>
      <c r="D44" s="354">
        <f t="shared" ref="D44:F44" si="116">SUM(D42:D43)</f>
        <v>1234.0999999999997</v>
      </c>
      <c r="E44" s="73">
        <f t="shared" si="116"/>
        <v>7261.9</v>
      </c>
      <c r="F44" s="49">
        <f t="shared" si="116"/>
        <v>288</v>
      </c>
      <c r="G44" s="241">
        <f>(G42*$W$42+G43*$W$43)/$W$44</f>
        <v>1.3698630136986301E-2</v>
      </c>
      <c r="H44" s="50">
        <f>SUM(H42:H43)</f>
        <v>2.2661462923328719E-2</v>
      </c>
      <c r="I44" s="50">
        <f>SUM(I42:I43)</f>
        <v>3.1043099894970843E-4</v>
      </c>
      <c r="J44" s="49">
        <f>SUM(J43)</f>
        <v>0</v>
      </c>
      <c r="K44" s="241">
        <f>(K42*$W$42+K43*$W$43)/$W$44</f>
        <v>0.58173515981735158</v>
      </c>
      <c r="L44" s="50">
        <f>SUM(L42:L43)</f>
        <v>2.2661462923328719E-2</v>
      </c>
      <c r="M44" s="50">
        <f>SUM(M42:M43)</f>
        <v>1.318296975539762E-2</v>
      </c>
      <c r="N44" s="49">
        <f t="shared" ref="N44" si="117">SUM(N42:N43)</f>
        <v>0</v>
      </c>
      <c r="O44" s="150">
        <f>(O42*$W$42+O43*$W$43)/$W$44</f>
        <v>0</v>
      </c>
      <c r="P44" s="50">
        <f>SUM(P42:P43)</f>
        <v>2.2661462923328719E-2</v>
      </c>
      <c r="Q44" s="50">
        <f>SUM(Q42:Q43)</f>
        <v>0</v>
      </c>
      <c r="R44" s="49">
        <f t="shared" ref="R44" si="118">SUM(R42:R43)</f>
        <v>0</v>
      </c>
      <c r="S44" s="49"/>
      <c r="T44" s="49"/>
      <c r="U44" s="241">
        <f>(U42*$W$42+U43*$W$43)/$W$44</f>
        <v>0.40456621004566207</v>
      </c>
      <c r="V44" s="241">
        <f>(V42*$W$42+V43*$W$43)/$W$44</f>
        <v>0.40456621004566207</v>
      </c>
      <c r="W44" s="51">
        <f>SUM(W42:W43)</f>
        <v>36</v>
      </c>
      <c r="X44" s="50">
        <f>SUM(X42:X43)</f>
        <v>2.2661462923328719E-2</v>
      </c>
      <c r="Y44" s="50">
        <f>SUM(Y42:Y43)</f>
        <v>9.168062168981389E-3</v>
      </c>
      <c r="Z44" s="241">
        <f>(Z42*$W$42+Z43*$W$43)/$W$44</f>
        <v>7.8838446882596419E-2</v>
      </c>
      <c r="AA44" s="347">
        <f>(AA42*$W$42+AA43*$W$43)/$W$44</f>
        <v>5.9963216641298826E-2</v>
      </c>
      <c r="AB44" s="322">
        <f>(AB42*$W$42+AB43*$W$43)/$W$44</f>
        <v>0</v>
      </c>
      <c r="AC44" s="125">
        <f>SUM(AC42:AC43)</f>
        <v>18910</v>
      </c>
      <c r="AD44" s="49">
        <f>SUM(AD42:AD43)</f>
        <v>42</v>
      </c>
      <c r="AE44" s="221"/>
      <c r="AG44" s="128"/>
      <c r="AH44" s="29"/>
      <c r="AI44" s="29"/>
    </row>
    <row r="45" spans="1:35" ht="14.4" hidden="1" x14ac:dyDescent="0.3">
      <c r="A45" s="142" t="s">
        <v>57</v>
      </c>
      <c r="B45" s="71" t="s">
        <v>47</v>
      </c>
      <c r="C45" s="9">
        <f>SUM('KPI_FY 24-25'!C47,'KPI_FY 24-25'!Z47,'KPI_FY 24-25'!AW47,'KPI_FY 24-25'!BT47,'KPI_FY 24-25'!CQ47,'KPI_FY 24-25'!DN47,'KPI_FY 24-25'!EK47,'KPI_FY 24-25'!FH47,'KPI_FY 24-25'!GE47,'KPI_FY 24-25'!HB47,'KPI_FY 24-25'!HY47,'KPI_FY 24-25'!IV47)</f>
        <v>0</v>
      </c>
      <c r="D45" s="287">
        <f>SUM('KPI_FY 24-25'!D47,'KPI_FY 24-25'!AA47,'KPI_FY 24-25'!AX47,'KPI_FY 24-25'!BU47,'KPI_FY 24-25'!CR47,'KPI_FY 24-25'!DO47,'KPI_FY 24-25'!EL47,'KPI_FY 24-25'!FI47,'KPI_FY 24-25'!GF47,'KPI_FY 24-25'!HC47,'KPI_FY 24-25'!HZ47,'KPI_FY 24-25'!IW47)</f>
        <v>0</v>
      </c>
      <c r="E45" s="9">
        <f>SUM('KPI_FY 24-25'!E47,'KPI_FY 24-25'!AB47,'KPI_FY 24-25'!AY47,'KPI_FY 24-25'!BV47,'KPI_FY 24-25'!CS47,'KPI_FY 24-25'!DP47,'KPI_FY 24-25'!EM47,'KPI_FY 24-25'!FJ47,'KPI_FY 24-25'!GG47,'KPI_FY 24-25'!HD47,'KPI_FY 24-25'!IA47,'KPI_FY 24-25'!IX47)</f>
        <v>0</v>
      </c>
      <c r="F45" s="39">
        <f>SUM('KPI_FY 24-25'!F47,'KPI_FY 24-25'!AC47,'KPI_FY 24-25'!AZ47,'KPI_FY 24-25'!BW47,'KPI_FY 24-25'!CT47,'KPI_FY 24-25'!DQ47,'KPI_FY 24-25'!EN47,'KPI_FY 24-25'!FK47,'KPI_FY 24-25'!GH47,'KPI_FY 24-25'!HE47,'KPI_FY 24-25'!IB47,'KPI_FY 24-25'!IY47)</f>
        <v>8760</v>
      </c>
      <c r="G45" s="242">
        <f>(F45/$B$2)</f>
        <v>1</v>
      </c>
      <c r="H45" s="7">
        <f>W45/$W$78</f>
        <v>1.3219186705275086E-2</v>
      </c>
      <c r="I45" s="7">
        <f t="shared" si="55"/>
        <v>1.3219186705275086E-2</v>
      </c>
      <c r="J45" s="9">
        <f>SUM('KPI_FY 24-25'!H47,'KPI_FY 24-25'!AE47,'KPI_FY 24-25'!BB47,'KPI_FY 24-25'!BY47,'KPI_FY 24-25'!CV47,'KPI_FY 24-25'!DS47,'KPI_FY 24-25'!EP47,'KPI_FY 24-25'!FM47,'KPI_FY 24-25'!GJ47,'KPI_FY 24-25'!HG47,'KPI_FY 24-25'!ID47,'KPI_FY 24-25'!JA47)</f>
        <v>0</v>
      </c>
      <c r="K45" s="242">
        <f>(J45/$B$2)</f>
        <v>0</v>
      </c>
      <c r="L45" s="7">
        <f>W45/$W$78</f>
        <v>1.3219186705275086E-2</v>
      </c>
      <c r="M45" s="7">
        <f t="shared" ref="M45:M46" si="119">K45*L45</f>
        <v>0</v>
      </c>
      <c r="N45" s="7">
        <f>SUM('KPI_FY 24-25'!J47,'KPI_FY 24-25'!AG47,'KPI_FY 24-25'!BD47,'KPI_FY 24-25'!CA47,'KPI_FY 24-25'!CX47,'KPI_FY 24-25'!DU47,'KPI_FY 24-25'!ER47,'KPI_FY 24-25'!FO47,'KPI_FY 24-25'!GL47,'KPI_FY 24-25'!HI47,'KPI_FY 24-25'!IF47,'KPI_FY 24-25'!JC47)</f>
        <v>0</v>
      </c>
      <c r="O45" s="134">
        <f>(N45/$B$2)</f>
        <v>0</v>
      </c>
      <c r="P45" s="7">
        <f>W45/$W$78</f>
        <v>1.3219186705275086E-2</v>
      </c>
      <c r="Q45" s="7">
        <f t="shared" ref="Q45:Q46" si="120">O45*P45</f>
        <v>0</v>
      </c>
      <c r="R45" s="9">
        <f>SUM('KPI_FY 24-25'!L47,'KPI_FY 24-25'!AI47,'KPI_FY 24-25'!BF47,'KPI_FY 24-25'!CC47,'KPI_FY 24-25'!CZ47,'KPI_FY 24-25'!DW47,'KPI_FY 24-25'!ET47,'KPI_FY 24-25'!FQ47,'KPI_FY 24-25'!GN47,'KPI_FY 24-25'!HK47,'KPI_FY 24-25'!IH47,'KPI_FY 24-25'!JE47)</f>
        <v>0</v>
      </c>
      <c r="U45" s="242">
        <f>(C45/$B$2)</f>
        <v>0</v>
      </c>
      <c r="V45" s="242">
        <f>((C45-R45)/$B$2)</f>
        <v>0</v>
      </c>
      <c r="W45" s="29">
        <v>21</v>
      </c>
      <c r="X45" s="7">
        <f>W45/$W$78</f>
        <v>1.3219186705275086E-2</v>
      </c>
      <c r="Y45" s="7">
        <f>X45*V45</f>
        <v>0</v>
      </c>
      <c r="Z45" s="247">
        <f>IF((AND(D45=0,F45=0)),0,(F45+R45)/(D45+F45+R45))</f>
        <v>1</v>
      </c>
      <c r="AA45" s="346">
        <f>(AC45/($B$2*W45))</f>
        <v>0</v>
      </c>
      <c r="AB45" s="321">
        <f>(R45/$B$2)</f>
        <v>0</v>
      </c>
      <c r="AC45" s="10">
        <f>SUM('KPI_FY 24-25'!T47,'KPI_FY 24-25'!AQ47,'KPI_FY 24-25'!BN47,'KPI_FY 24-25'!CK47,'KPI_FY 24-25'!DH47,'KPI_FY 24-25'!EE47,'KPI_FY 24-25'!FB47,'KPI_FY 24-25'!FY47,'KPI_FY 24-25'!GV47,'KPI_FY 24-25'!HS47,'KPI_FY 24-25'!IP47,'KPI_FY 24-25'!JM47)</f>
        <v>0</v>
      </c>
      <c r="AD45" s="9">
        <v>21</v>
      </c>
      <c r="AE45" s="220">
        <f>SUM(G45,K45,O45,AB45,V45)</f>
        <v>1</v>
      </c>
      <c r="AH45" s="29"/>
      <c r="AI45" s="29"/>
    </row>
    <row r="46" spans="1:35" ht="14.4" hidden="1" x14ac:dyDescent="0.3">
      <c r="A46" s="9"/>
      <c r="B46" s="71" t="s">
        <v>48</v>
      </c>
      <c r="C46" s="39">
        <f>SUM('KPI_FY 24-25'!C48,'KPI_FY 24-25'!Z48,'KPI_FY 24-25'!AW48,'KPI_FY 24-25'!BT48,'KPI_FY 24-25'!CQ48,'KPI_FY 24-25'!DN48,'KPI_FY 24-25'!EK48,'KPI_FY 24-25'!FH48,'KPI_FY 24-25'!GE48,'KPI_FY 24-25'!HB48,'KPI_FY 24-25'!HY48,'KPI_FY 24-25'!IV48)</f>
        <v>8760</v>
      </c>
      <c r="D46" s="352">
        <f>SUM('KPI_FY 24-25'!D48,'KPI_FY 24-25'!AA48,'KPI_FY 24-25'!AX48,'KPI_FY 24-25'!BU48,'KPI_FY 24-25'!CR48,'KPI_FY 24-25'!DO48,'KPI_FY 24-25'!EL48,'KPI_FY 24-25'!FI48,'KPI_FY 24-25'!GF48,'KPI_FY 24-25'!HC48,'KPI_FY 24-25'!HZ48,'KPI_FY 24-25'!IW48)</f>
        <v>1432.1</v>
      </c>
      <c r="E46" s="72">
        <f>SUM('KPI_FY 24-25'!E48,'KPI_FY 24-25'!AB48,'KPI_FY 24-25'!AY48,'KPI_FY 24-25'!BV48,'KPI_FY 24-25'!CS48,'KPI_FY 24-25'!DP48,'KPI_FY 24-25'!EM48,'KPI_FY 24-25'!FJ48,'KPI_FY 24-25'!GG48,'KPI_FY 24-25'!HD48,'KPI_FY 24-25'!IA48,'KPI_FY 24-25'!IX48)</f>
        <v>7327.9000000000005</v>
      </c>
      <c r="F46" s="9">
        <f>SUM('KPI_FY 24-25'!F48,'KPI_FY 24-25'!AC48,'KPI_FY 24-25'!AZ48,'KPI_FY 24-25'!BW48,'KPI_FY 24-25'!CT48,'KPI_FY 24-25'!DQ48,'KPI_FY 24-25'!EN48,'KPI_FY 24-25'!FK48,'KPI_FY 24-25'!GH48,'KPI_FY 24-25'!HE48,'KPI_FY 24-25'!IB48,'KPI_FY 24-25'!IY48)</f>
        <v>0</v>
      </c>
      <c r="G46" s="242">
        <f>(F46/$B$2)</f>
        <v>0</v>
      </c>
      <c r="H46" s="7">
        <f t="shared" ref="H46" si="121">W46/$W$78</f>
        <v>1.258970162407151E-2</v>
      </c>
      <c r="I46" s="7">
        <f t="shared" si="55"/>
        <v>0</v>
      </c>
      <c r="J46" s="9">
        <f>SUM('KPI_FY 24-25'!H48,'KPI_FY 24-25'!AE48,'KPI_FY 24-25'!BB48,'KPI_FY 24-25'!BY48,'KPI_FY 24-25'!CV48,'KPI_FY 24-25'!DS48,'KPI_FY 24-25'!EP48,'KPI_FY 24-25'!FM48,'KPI_FY 24-25'!GJ48,'KPI_FY 24-25'!HG48,'KPI_FY 24-25'!ID48,'KPI_FY 24-25'!JA48)</f>
        <v>0</v>
      </c>
      <c r="K46" s="242">
        <f>(J46/$B$2)</f>
        <v>0</v>
      </c>
      <c r="L46" s="7">
        <f>W46/$W$78</f>
        <v>1.258970162407151E-2</v>
      </c>
      <c r="M46" s="7">
        <f t="shared" si="119"/>
        <v>0</v>
      </c>
      <c r="N46" s="7">
        <f>SUM('KPI_FY 24-25'!J48,'KPI_FY 24-25'!AG48,'KPI_FY 24-25'!BD48,'KPI_FY 24-25'!CA48,'KPI_FY 24-25'!CX48,'KPI_FY 24-25'!DU48,'KPI_FY 24-25'!ER48,'KPI_FY 24-25'!FO48,'KPI_FY 24-25'!GL48,'KPI_FY 24-25'!HI48,'KPI_FY 24-25'!IF48,'KPI_FY 24-25'!JC48)</f>
        <v>0</v>
      </c>
      <c r="O46" s="134">
        <f>(N46/$B$2)</f>
        <v>0</v>
      </c>
      <c r="P46" s="7">
        <f t="shared" ref="P46" si="122">W46/$W$78</f>
        <v>1.258970162407151E-2</v>
      </c>
      <c r="Q46" s="7">
        <f t="shared" si="120"/>
        <v>0</v>
      </c>
      <c r="R46" s="9">
        <f>SUM('KPI_FY 24-25'!L48,'KPI_FY 24-25'!AI48,'KPI_FY 24-25'!BF48,'KPI_FY 24-25'!CC48,'KPI_FY 24-25'!CZ48,'KPI_FY 24-25'!DW48,'KPI_FY 24-25'!ET48,'KPI_FY 24-25'!FQ48,'KPI_FY 24-25'!GN48,'KPI_FY 24-25'!HK48,'KPI_FY 24-25'!IH48,'KPI_FY 24-25'!JE48)</f>
        <v>0</v>
      </c>
      <c r="U46" s="242">
        <f>(C46/$B$2)</f>
        <v>1</v>
      </c>
      <c r="V46" s="242">
        <f>((C46-R46)/$B$2)</f>
        <v>1</v>
      </c>
      <c r="W46" s="29">
        <v>20</v>
      </c>
      <c r="X46" s="7">
        <f t="shared" ref="X46" si="123">W46/$W$78</f>
        <v>1.258970162407151E-2</v>
      </c>
      <c r="Y46" s="7">
        <f>X46*V46</f>
        <v>1.258970162407151E-2</v>
      </c>
      <c r="Z46" s="247">
        <f>IF((AND(D46=0,F46=0)),0,(F46+R46)/(D46+F46+R46))</f>
        <v>0</v>
      </c>
      <c r="AA46" s="346">
        <f>(AC46/($B$2*W46))</f>
        <v>0.15940639269406393</v>
      </c>
      <c r="AB46" s="321">
        <f>(R46/$B$2)</f>
        <v>0</v>
      </c>
      <c r="AC46" s="126">
        <f>SUM('KPI_FY 24-25'!T48,'KPI_FY 24-25'!AQ48,'KPI_FY 24-25'!BN48,'KPI_FY 24-25'!CK48,'KPI_FY 24-25'!DH48,'KPI_FY 24-25'!EE48,'KPI_FY 24-25'!FB48,'KPI_FY 24-25'!FY48,'KPI_FY 24-25'!GV48,'KPI_FY 24-25'!HS48,'KPI_FY 24-25'!IP48,'KPI_FY 24-25'!JM48)</f>
        <v>27928</v>
      </c>
      <c r="AD46" s="9">
        <v>21</v>
      </c>
      <c r="AE46" s="220">
        <f t="shared" ref="AE46" si="124">SUM(G46,K46,O46,AB46,V46)</f>
        <v>1</v>
      </c>
      <c r="AH46" s="9"/>
      <c r="AI46" s="9"/>
    </row>
    <row r="47" spans="1:35" ht="14.4" hidden="1" x14ac:dyDescent="0.3">
      <c r="A47" s="9"/>
      <c r="B47" s="75" t="s">
        <v>39</v>
      </c>
      <c r="C47" s="73">
        <f>SUM(C45:C46)</f>
        <v>8760</v>
      </c>
      <c r="D47" s="354">
        <f t="shared" ref="D47:F47" si="125">SUM(D45:D46)</f>
        <v>1432.1</v>
      </c>
      <c r="E47" s="73">
        <f t="shared" si="125"/>
        <v>7327.9000000000005</v>
      </c>
      <c r="F47" s="55">
        <f t="shared" si="125"/>
        <v>8760</v>
      </c>
      <c r="G47" s="241">
        <f>(G45*W45+G46*W46)/W47</f>
        <v>0.51219512195121952</v>
      </c>
      <c r="H47" s="50">
        <f>SUM(H45:H46)</f>
        <v>2.5808888329346594E-2</v>
      </c>
      <c r="I47" s="50">
        <f>SUM(I45:I46)</f>
        <v>1.3219186705275086E-2</v>
      </c>
      <c r="J47" s="49">
        <f t="shared" ref="J47:N47" si="126">SUM(J45:J46)</f>
        <v>0</v>
      </c>
      <c r="K47" s="241">
        <f>(K45*$W$45+K46*$W$46)/$W$47</f>
        <v>0</v>
      </c>
      <c r="L47" s="50">
        <f>SUM(L45:L46)</f>
        <v>2.5808888329346594E-2</v>
      </c>
      <c r="M47" s="50">
        <f>SUM(M45:M46)</f>
        <v>0</v>
      </c>
      <c r="N47" s="49">
        <f t="shared" si="126"/>
        <v>0</v>
      </c>
      <c r="O47" s="150">
        <f>(O46*$W$46)/$W$47</f>
        <v>0</v>
      </c>
      <c r="P47" s="50">
        <f>SUM(P45:P46)</f>
        <v>2.5808888329346594E-2</v>
      </c>
      <c r="Q47" s="50">
        <f>SUM(Q45:Q46)</f>
        <v>0</v>
      </c>
      <c r="R47" s="49">
        <f t="shared" ref="R47" si="127">SUM(R45:R46)</f>
        <v>0</v>
      </c>
      <c r="S47" s="49"/>
      <c r="T47" s="49"/>
      <c r="U47" s="241">
        <f>(U46*$W$46)/$W$47</f>
        <v>0.48780487804878048</v>
      </c>
      <c r="V47" s="241">
        <f>(V45*W45+V46*$W$46)/$W$47</f>
        <v>0.48780487804878048</v>
      </c>
      <c r="W47" s="51">
        <f>SUM(W45:W46)</f>
        <v>41</v>
      </c>
      <c r="X47" s="50">
        <f>SUM(X45:X46)</f>
        <v>2.5808888329346594E-2</v>
      </c>
      <c r="Y47" s="50">
        <f>SUM(Y45:Y46)</f>
        <v>1.258970162407151E-2</v>
      </c>
      <c r="Z47" s="241">
        <f>(Z46*$W$46)/$W$47</f>
        <v>0</v>
      </c>
      <c r="AA47" s="347">
        <f>(AA46*$W$46)/$W$47</f>
        <v>7.7759215948323857E-2</v>
      </c>
      <c r="AB47" s="322">
        <f>(AB46*$W$46)/$W$47</f>
        <v>0</v>
      </c>
      <c r="AC47" s="236">
        <f>SUM(AC45:AC46)</f>
        <v>27928</v>
      </c>
      <c r="AD47" s="49">
        <f>SUM(AD45:AD46)</f>
        <v>42</v>
      </c>
      <c r="AE47" s="221"/>
    </row>
    <row r="48" spans="1:35" ht="14.4" hidden="1" x14ac:dyDescent="0.3">
      <c r="A48" s="142" t="s">
        <v>58</v>
      </c>
      <c r="B48" s="71" t="s">
        <v>47</v>
      </c>
      <c r="C48" s="39">
        <f>SUM('KPI_FY 24-25'!C50,'KPI_FY 24-25'!Z50,'KPI_FY 24-25'!AW50,'KPI_FY 24-25'!BT50,'KPI_FY 24-25'!CQ50,'KPI_FY 24-25'!DN50,'KPI_FY 24-25'!EK50,'KPI_FY 24-25'!FH50,'KPI_FY 24-25'!GE50,'KPI_FY 24-25'!HB50,'KPI_FY 24-25'!HY50,'KPI_FY 24-25'!IV50)</f>
        <v>8760</v>
      </c>
      <c r="D48" s="352">
        <f>SUM('KPI_FY 24-25'!D50,'KPI_FY 24-25'!AA50,'KPI_FY 24-25'!AX50,'KPI_FY 24-25'!BU50,'KPI_FY 24-25'!CR50,'KPI_FY 24-25'!DO50,'KPI_FY 24-25'!EL50,'KPI_FY 24-25'!FI50,'KPI_FY 24-25'!GF50,'KPI_FY 24-25'!HC50,'KPI_FY 24-25'!HZ50,'KPI_FY 24-25'!IW50)</f>
        <v>1618.4999999999998</v>
      </c>
      <c r="E48" s="72">
        <f>SUM('KPI_FY 24-25'!E50,'KPI_FY 24-25'!AB50,'KPI_FY 24-25'!AY50,'KPI_FY 24-25'!BV50,'KPI_FY 24-25'!CS50,'KPI_FY 24-25'!DP50,'KPI_FY 24-25'!EM50,'KPI_FY 24-25'!FJ50,'KPI_FY 24-25'!GG50,'KPI_FY 24-25'!HD50,'KPI_FY 24-25'!IA50,'KPI_FY 24-25'!IX50)</f>
        <v>7141.4999999999991</v>
      </c>
      <c r="F48" s="9">
        <f>SUM('KPI_FY 24-25'!F50,'KPI_FY 24-25'!AC50,'KPI_FY 24-25'!AZ50,'KPI_FY 24-25'!BW50,'KPI_FY 24-25'!CT50,'KPI_FY 24-25'!DQ50,'KPI_FY 24-25'!EN50,'KPI_FY 24-25'!FK50,'KPI_FY 24-25'!GH50,'KPI_FY 24-25'!HE50,'KPI_FY 24-25'!IB50,'KPI_FY 24-25'!IY50)</f>
        <v>0</v>
      </c>
      <c r="G48" s="242">
        <f>(F48/$B$2)</f>
        <v>0</v>
      </c>
      <c r="H48" s="7">
        <f>W48/$W$78</f>
        <v>1.258970162407151E-2</v>
      </c>
      <c r="I48" s="7">
        <f t="shared" si="55"/>
        <v>0</v>
      </c>
      <c r="J48" s="9">
        <f>SUM('KPI_FY 24-25'!H50,'KPI_FY 24-25'!AE50,'KPI_FY 24-25'!BB50,'KPI_FY 24-25'!BY50,'KPI_FY 24-25'!CV50,'KPI_FY 24-25'!DS50,'KPI_FY 24-25'!EP50,'KPI_FY 24-25'!FM50,'KPI_FY 24-25'!GJ50,'KPI_FY 24-25'!HG50,'KPI_FY 24-25'!ID50,'KPI_FY 24-25'!JA50)</f>
        <v>0</v>
      </c>
      <c r="K48" s="242">
        <f>(J48/$B$2)</f>
        <v>0</v>
      </c>
      <c r="L48" s="7">
        <f>W48/$W$78</f>
        <v>1.258970162407151E-2</v>
      </c>
      <c r="M48" s="7">
        <f t="shared" ref="M48:M49" si="128">K48*L48</f>
        <v>0</v>
      </c>
      <c r="N48" s="7">
        <f>SUM('KPI_FY 24-25'!J50,'KPI_FY 24-25'!AG50,'KPI_FY 24-25'!BD50,'KPI_FY 24-25'!CA50,'KPI_FY 24-25'!CX50,'KPI_FY 24-25'!DU50,'KPI_FY 24-25'!ER50,'KPI_FY 24-25'!FO50,'KPI_FY 24-25'!GL50,'KPI_FY 24-25'!HI50,'KPI_FY 24-25'!IF50,'KPI_FY 24-25'!JC50)</f>
        <v>0</v>
      </c>
      <c r="O48" s="134">
        <f>(N48/$B$2)</f>
        <v>0</v>
      </c>
      <c r="P48" s="7">
        <f>W48/$W$78</f>
        <v>1.258970162407151E-2</v>
      </c>
      <c r="Q48" s="7">
        <f t="shared" ref="Q48:Q49" si="129">O48*P48</f>
        <v>0</v>
      </c>
      <c r="R48" s="9">
        <f>SUM('KPI_FY 24-25'!L50,'KPI_FY 24-25'!AI50,'KPI_FY 24-25'!BF50,'KPI_FY 24-25'!CC50,'KPI_FY 24-25'!CZ50,'KPI_FY 24-25'!DW50,'KPI_FY 24-25'!ET50,'KPI_FY 24-25'!FQ50,'KPI_FY 24-25'!GN50,'KPI_FY 24-25'!HK50,'KPI_FY 24-25'!IH50,'KPI_FY 24-25'!JE50)</f>
        <v>0</v>
      </c>
      <c r="U48" s="242">
        <f>(C48/$B$2)</f>
        <v>1</v>
      </c>
      <c r="V48" s="242">
        <f>((C48-R48)/$B$2)</f>
        <v>1</v>
      </c>
      <c r="W48" s="29">
        <v>20</v>
      </c>
      <c r="X48" s="7">
        <f>W48/$W$78</f>
        <v>1.258970162407151E-2</v>
      </c>
      <c r="Y48" s="7">
        <f>X48*V48</f>
        <v>1.258970162407151E-2</v>
      </c>
      <c r="Z48" s="247">
        <f>IF((AND(D48=0,F48=0)),0,(F48+R48)/(D48+F48+R48))</f>
        <v>0</v>
      </c>
      <c r="AA48" s="346">
        <f>(AC48/($B$2*W48))</f>
        <v>0.17184931506849316</v>
      </c>
      <c r="AB48" s="321">
        <f>(R48/$B$2)</f>
        <v>0</v>
      </c>
      <c r="AC48" s="211">
        <f>SUM('KPI_FY 24-25'!T50,'KPI_FY 24-25'!AQ50,'KPI_FY 24-25'!BN50,'KPI_FY 24-25'!CK50,'KPI_FY 24-25'!DH50,'KPI_FY 24-25'!EE50,'KPI_FY 24-25'!FB50,'KPI_FY 24-25'!FY50,'KPI_FY 24-25'!GV50,'KPI_FY 24-25'!HS50,'KPI_FY 24-25'!IP50,'KPI_FY 24-25'!JM50)</f>
        <v>30108</v>
      </c>
      <c r="AD48" s="9">
        <v>21</v>
      </c>
      <c r="AE48" s="220">
        <f>SUM(G48,K48,O48,AB48,V48)</f>
        <v>1</v>
      </c>
    </row>
    <row r="49" spans="1:35" ht="14.4" hidden="1" x14ac:dyDescent="0.3">
      <c r="A49" s="9"/>
      <c r="B49" s="71" t="s">
        <v>48</v>
      </c>
      <c r="C49" s="39">
        <f>SUM('KPI_FY 24-25'!C51,'KPI_FY 24-25'!Z51,'KPI_FY 24-25'!AW51,'KPI_FY 24-25'!BT51,'KPI_FY 24-25'!CQ51,'KPI_FY 24-25'!DN51,'KPI_FY 24-25'!EK51,'KPI_FY 24-25'!FH51,'KPI_FY 24-25'!GE51,'KPI_FY 24-25'!HB51,'KPI_FY 24-25'!HY51,'KPI_FY 24-25'!IV51)</f>
        <v>8760</v>
      </c>
      <c r="D49" s="352">
        <f>SUM('KPI_FY 24-25'!D51,'KPI_FY 24-25'!AA51,'KPI_FY 24-25'!AX51,'KPI_FY 24-25'!BU51,'KPI_FY 24-25'!CR51,'KPI_FY 24-25'!DO51,'KPI_FY 24-25'!EL51,'KPI_FY 24-25'!FI51,'KPI_FY 24-25'!GF51,'KPI_FY 24-25'!HC51,'KPI_FY 24-25'!HZ51,'KPI_FY 24-25'!IW51)</f>
        <v>634.29999999999995</v>
      </c>
      <c r="E49" s="72">
        <f>SUM('KPI_FY 24-25'!E51,'KPI_FY 24-25'!AB51,'KPI_FY 24-25'!AY51,'KPI_FY 24-25'!BV51,'KPI_FY 24-25'!CS51,'KPI_FY 24-25'!DP51,'KPI_FY 24-25'!EM51,'KPI_FY 24-25'!FJ51,'KPI_FY 24-25'!GG51,'KPI_FY 24-25'!HD51,'KPI_FY 24-25'!IA51,'KPI_FY 24-25'!IX51)</f>
        <v>8125.7000000000007</v>
      </c>
      <c r="F49" s="9">
        <f>SUM('KPI_FY 24-25'!F51,'KPI_FY 24-25'!AC51,'KPI_FY 24-25'!AZ51,'KPI_FY 24-25'!BW51,'KPI_FY 24-25'!CT51,'KPI_FY 24-25'!DQ51,'KPI_FY 24-25'!EN51,'KPI_FY 24-25'!FK51,'KPI_FY 24-25'!GH51,'KPI_FY 24-25'!HE51,'KPI_FY 24-25'!IB51,'KPI_FY 24-25'!IY51)</f>
        <v>0</v>
      </c>
      <c r="G49" s="242">
        <f>(F49/$B$2)</f>
        <v>0</v>
      </c>
      <c r="H49" s="7">
        <f t="shared" ref="H49" si="130">W49/$W$78</f>
        <v>1.3219186705275086E-2</v>
      </c>
      <c r="I49" s="7">
        <f t="shared" si="55"/>
        <v>0</v>
      </c>
      <c r="J49" s="9">
        <f>SUM('KPI_FY 24-25'!H51,'KPI_FY 24-25'!AE51,'KPI_FY 24-25'!BB51,'KPI_FY 24-25'!BY51,'KPI_FY 24-25'!CV51,'KPI_FY 24-25'!DS51,'KPI_FY 24-25'!EP51,'KPI_FY 24-25'!FM51,'KPI_FY 24-25'!GJ51,'KPI_FY 24-25'!HG51,'KPI_FY 24-25'!ID51,'KPI_FY 24-25'!JA51)</f>
        <v>0</v>
      </c>
      <c r="K49" s="242">
        <f>(J49/$B$2)</f>
        <v>0</v>
      </c>
      <c r="L49" s="7">
        <f>W49/$W$78</f>
        <v>1.3219186705275086E-2</v>
      </c>
      <c r="M49" s="7">
        <f t="shared" si="128"/>
        <v>0</v>
      </c>
      <c r="N49" s="7">
        <f>SUM('KPI_FY 24-25'!J51,'KPI_FY 24-25'!AG51,'KPI_FY 24-25'!BD51,'KPI_FY 24-25'!CA51,'KPI_FY 24-25'!CX51,'KPI_FY 24-25'!DU51,'KPI_FY 24-25'!ER51,'KPI_FY 24-25'!FO51,'KPI_FY 24-25'!GL51,'KPI_FY 24-25'!HI51,'KPI_FY 24-25'!IF51,'KPI_FY 24-25'!JC51)</f>
        <v>0</v>
      </c>
      <c r="O49" s="134">
        <f>(N49/$B$2)</f>
        <v>0</v>
      </c>
      <c r="P49" s="7">
        <f t="shared" ref="P49" si="131">W49/$W$78</f>
        <v>1.3219186705275086E-2</v>
      </c>
      <c r="Q49" s="7">
        <f t="shared" si="129"/>
        <v>0</v>
      </c>
      <c r="R49" s="9">
        <f>SUM('KPI_FY 24-25'!L51,'KPI_FY 24-25'!AI51,'KPI_FY 24-25'!BF51,'KPI_FY 24-25'!CC51,'KPI_FY 24-25'!CZ51,'KPI_FY 24-25'!DW51,'KPI_FY 24-25'!ET51,'KPI_FY 24-25'!FQ51,'KPI_FY 24-25'!GN51,'KPI_FY 24-25'!HK51,'KPI_FY 24-25'!IH51,'KPI_FY 24-25'!JE51)</f>
        <v>0</v>
      </c>
      <c r="U49" s="242">
        <f>(C49/$B$2)</f>
        <v>1</v>
      </c>
      <c r="V49" s="242">
        <f>((C49-R49)/$B$2)</f>
        <v>1</v>
      </c>
      <c r="W49" s="29">
        <v>21</v>
      </c>
      <c r="X49" s="7">
        <f t="shared" ref="X49" si="132">W49/$W$78</f>
        <v>1.3219186705275086E-2</v>
      </c>
      <c r="Y49" s="7">
        <f t="shared" ref="Y49" si="133">X49*V49</f>
        <v>1.3219186705275086E-2</v>
      </c>
      <c r="Z49" s="247">
        <f>IF((AND(D49=0,F49=0)),0,(F49+R49)/(D49+F49+R49))</f>
        <v>0</v>
      </c>
      <c r="AA49" s="346">
        <f>(AC49/($B$2*W49))</f>
        <v>7.264141117634268E-2</v>
      </c>
      <c r="AB49" s="321">
        <f>(R49/$B$2)</f>
        <v>0</v>
      </c>
      <c r="AC49" s="211">
        <f>SUM('KPI_FY 24-25'!T51,'KPI_FY 24-25'!AQ51,'KPI_FY 24-25'!BN51,'KPI_FY 24-25'!CK51,'KPI_FY 24-25'!DH51,'KPI_FY 24-25'!EE51,'KPI_FY 24-25'!FB51,'KPI_FY 24-25'!FY51,'KPI_FY 24-25'!GV51,'KPI_FY 24-25'!HS51,'KPI_FY 24-25'!IP51,'KPI_FY 24-25'!JM51)</f>
        <v>13363.114</v>
      </c>
      <c r="AD49" s="9">
        <v>21</v>
      </c>
      <c r="AE49" s="220">
        <f t="shared" ref="AE49" si="134">SUM(G49,K49,O49,AB49,V49)</f>
        <v>1</v>
      </c>
      <c r="AG49" s="128"/>
      <c r="AI49" s="29"/>
    </row>
    <row r="50" spans="1:35" ht="14.4" hidden="1" x14ac:dyDescent="0.3">
      <c r="A50" s="9"/>
      <c r="B50" s="75" t="s">
        <v>39</v>
      </c>
      <c r="C50" s="73">
        <f>SUM(C48:C49)</f>
        <v>17520</v>
      </c>
      <c r="D50" s="354">
        <f t="shared" ref="D50:F50" si="135">SUM(D48:D49)</f>
        <v>2252.7999999999997</v>
      </c>
      <c r="E50" s="73">
        <f t="shared" si="135"/>
        <v>15267.2</v>
      </c>
      <c r="F50" s="49">
        <f t="shared" si="135"/>
        <v>0</v>
      </c>
      <c r="G50" s="241">
        <f>(G48*$W$48+G49*$W$49)/$W$50</f>
        <v>0</v>
      </c>
      <c r="H50" s="50">
        <f>SUM(H48:H49)</f>
        <v>2.5808888329346594E-2</v>
      </c>
      <c r="I50" s="50">
        <f>SUM(I48:I49)</f>
        <v>0</v>
      </c>
      <c r="J50" s="49">
        <f t="shared" ref="J50:N50" si="136">SUM(J48:J49)</f>
        <v>0</v>
      </c>
      <c r="K50" s="241">
        <f>(K48*$W$48+K49*$W$49)/$W$50</f>
        <v>0</v>
      </c>
      <c r="L50" s="50">
        <f>SUM(L48:L49)</f>
        <v>2.5808888329346594E-2</v>
      </c>
      <c r="M50" s="50">
        <f>SUM(M48:M49)</f>
        <v>0</v>
      </c>
      <c r="N50" s="49">
        <f t="shared" si="136"/>
        <v>0</v>
      </c>
      <c r="O50" s="150">
        <f>(O48*$W$48+O49*$W$49)/$W$50</f>
        <v>0</v>
      </c>
      <c r="P50" s="50">
        <f>SUM(P48:P49)</f>
        <v>2.5808888329346594E-2</v>
      </c>
      <c r="Q50" s="50">
        <f>SUM(Q48:Q49)</f>
        <v>0</v>
      </c>
      <c r="R50" s="49">
        <f t="shared" ref="R50" si="137">SUM(R48:R49)</f>
        <v>0</v>
      </c>
      <c r="S50" s="49"/>
      <c r="T50" s="49"/>
      <c r="U50" s="241">
        <f>(U48*$W$48+U49*$W$49)/$W$50</f>
        <v>1</v>
      </c>
      <c r="V50" s="241">
        <f>(V48*$W$48+V49*$W$49)/$W$50</f>
        <v>1</v>
      </c>
      <c r="W50" s="51">
        <f>SUM(W48:W49)</f>
        <v>41</v>
      </c>
      <c r="X50" s="50">
        <f>SUM(X48:X49)</f>
        <v>2.5808888329346594E-2</v>
      </c>
      <c r="Y50" s="50">
        <f>SUM(Y48:Y49)</f>
        <v>2.5808888329346594E-2</v>
      </c>
      <c r="Z50" s="241">
        <f>(Z48*$W$48+Z49*$W$49)/$W$50</f>
        <v>0</v>
      </c>
      <c r="AA50" s="347">
        <f>(AA48*$W$48+AA49*$W$49)/$W$50</f>
        <v>0.12103551063592828</v>
      </c>
      <c r="AB50" s="322">
        <f>(AB48*$W$48+AB49*$W$49)/$W$50</f>
        <v>0</v>
      </c>
      <c r="AC50" s="125">
        <f>SUM(AC48:AC49)</f>
        <v>43471.114000000001</v>
      </c>
      <c r="AD50" s="49">
        <f>SUM(AD48:AD49)</f>
        <v>42</v>
      </c>
      <c r="AE50" s="221"/>
    </row>
    <row r="51" spans="1:35" ht="14.4" hidden="1" x14ac:dyDescent="0.3">
      <c r="A51" s="142" t="s">
        <v>59</v>
      </c>
      <c r="B51" s="71" t="s">
        <v>60</v>
      </c>
      <c r="C51" s="72">
        <f>SUM('KPI_FY 24-25'!C53,'KPI_FY 24-25'!Z53,'KPI_FY 24-25'!AW53,'KPI_FY 24-25'!BT53,'KPI_FY 24-25'!CQ53,'KPI_FY 24-25'!DN53,'KPI_FY 24-25'!EK53,'KPI_FY 24-25'!FH53,'KPI_FY 24-25'!GE53,'KPI_FY 24-25'!HB53,'KPI_FY 24-25'!HY53,'KPI_FY 24-25'!IV53)</f>
        <v>8154</v>
      </c>
      <c r="D51" s="352">
        <f>SUM('KPI_FY 24-25'!D53,'KPI_FY 24-25'!AA53,'KPI_FY 24-25'!AX53,'KPI_FY 24-25'!BU53,'KPI_FY 24-25'!CR53,'KPI_FY 24-25'!DO53,'KPI_FY 24-25'!EL53,'KPI_FY 24-25'!FI53,'KPI_FY 24-25'!GF53,'KPI_FY 24-25'!HC53,'KPI_FY 24-25'!HZ53,'KPI_FY 24-25'!IW53)</f>
        <v>2123.4</v>
      </c>
      <c r="E51" s="72">
        <f>SUM('KPI_FY 24-25'!E53,'KPI_FY 24-25'!AB53,'KPI_FY 24-25'!AY53,'KPI_FY 24-25'!BV53,'KPI_FY 24-25'!CS53,'KPI_FY 24-25'!DP53,'KPI_FY 24-25'!EM53,'KPI_FY 24-25'!FJ53,'KPI_FY 24-25'!GG53,'KPI_FY 24-25'!HD53,'KPI_FY 24-25'!IA53,'KPI_FY 24-25'!IX53)</f>
        <v>6030.6</v>
      </c>
      <c r="F51" s="9">
        <f>SUM('KPI_FY 24-25'!F53,'KPI_FY 24-25'!AC53,'KPI_FY 24-25'!AZ53,'KPI_FY 24-25'!BW53,'KPI_FY 24-25'!CT53,'KPI_FY 24-25'!DQ53,'KPI_FY 24-25'!EN53,'KPI_FY 24-25'!FK53,'KPI_FY 24-25'!GH53,'KPI_FY 24-25'!HE53,'KPI_FY 24-25'!IB53,'KPI_FY 24-25'!IY53)</f>
        <v>606</v>
      </c>
      <c r="G51" s="242">
        <f>(F51/$B$2)</f>
        <v>6.9178082191780815E-2</v>
      </c>
      <c r="H51" s="7">
        <f>W51/$W$78</f>
        <v>1.6996097192496538E-2</v>
      </c>
      <c r="I51" s="7">
        <f t="shared" ref="I51:I53" si="138">G51*H51</f>
        <v>1.1757574085220206E-3</v>
      </c>
      <c r="J51" s="9">
        <f>SUM('KPI_FY 24-25'!H53,'KPI_FY 24-25'!AE53,'KPI_FY 24-25'!BB53,'KPI_FY 24-25'!BY53,'KPI_FY 24-25'!CV53,'KPI_FY 24-25'!DS53,'KPI_FY 24-25'!EP53,'KPI_FY 24-25'!FM53,'KPI_FY 24-25'!GJ53,'KPI_FY 24-25'!HG53,'KPI_FY 24-25'!ID53,'KPI_FY 24-25'!JA53)</f>
        <v>0</v>
      </c>
      <c r="K51" s="242">
        <f>(J51/$B$2)</f>
        <v>0</v>
      </c>
      <c r="L51" s="7">
        <f>W51/$W$78</f>
        <v>1.6996097192496538E-2</v>
      </c>
      <c r="M51" s="7">
        <f t="shared" ref="M51:M53" si="139">K51*L51</f>
        <v>0</v>
      </c>
      <c r="N51" s="7">
        <f>SUM('KPI_FY 24-25'!J53,'KPI_FY 24-25'!AG53,'KPI_FY 24-25'!BD53,'KPI_FY 24-25'!CA53,'KPI_FY 24-25'!CX53,'KPI_FY 24-25'!DU53,'KPI_FY 24-25'!ER53,'KPI_FY 24-25'!FO53,'KPI_FY 24-25'!GL53,'KPI_FY 24-25'!HI53,'KPI_FY 24-25'!IF53,'KPI_FY 24-25'!JC53)</f>
        <v>0</v>
      </c>
      <c r="O51" s="134">
        <f>(N51/$B$2)</f>
        <v>0</v>
      </c>
      <c r="P51" s="7">
        <f>W51/$W$78</f>
        <v>1.6996097192496538E-2</v>
      </c>
      <c r="Q51" s="7">
        <f t="shared" ref="Q51:Q53" si="140">O51*P51</f>
        <v>0</v>
      </c>
      <c r="R51" s="9">
        <f>SUM('KPI_FY 24-25'!L53,'KPI_FY 24-25'!AI53,'KPI_FY 24-25'!BF53,'KPI_FY 24-25'!CC53,'KPI_FY 24-25'!CZ53,'KPI_FY 24-25'!DW53,'KPI_FY 24-25'!ET53,'KPI_FY 24-25'!FQ53,'KPI_FY 24-25'!GN53,'KPI_FY 24-25'!HK53,'KPI_FY 24-25'!IH53,'KPI_FY 24-25'!JE53)</f>
        <v>0</v>
      </c>
      <c r="U51" s="242">
        <f>(C51/$B$2)</f>
        <v>0.93082191780821921</v>
      </c>
      <c r="V51" s="242">
        <f>((C51-R51)/$B$2)</f>
        <v>0.93082191780821921</v>
      </c>
      <c r="W51" s="7">
        <v>27</v>
      </c>
      <c r="X51" s="7">
        <f>W51/$W$78</f>
        <v>1.6996097192496538E-2</v>
      </c>
      <c r="Y51" s="7">
        <f>X51*V51</f>
        <v>1.5820339783974516E-2</v>
      </c>
      <c r="Z51" s="247">
        <f>IF((AND(D51=0,F51=0)),0,(F51+R51)/(D51+F51+R51))</f>
        <v>0.22202681908111671</v>
      </c>
      <c r="AA51" s="346">
        <f>(AC51/($B$2*W51))</f>
        <v>0.23880432944359886</v>
      </c>
      <c r="AB51" s="321">
        <f>(R51/$B$2)</f>
        <v>0</v>
      </c>
      <c r="AC51" s="211">
        <f>SUM('KPI_FY 24-25'!T53,'KPI_FY 24-25'!AQ53,'KPI_FY 24-25'!BN53,'KPI_FY 24-25'!CK53,'KPI_FY 24-25'!DH53,'KPI_FY 24-25'!EE53,'KPI_FY 24-25'!FB53,'KPI_FY 24-25'!FY53,'KPI_FY 24-25'!GV53,'KPI_FY 24-25'!HS53,'KPI_FY 24-25'!IP53,'KPI_FY 24-25'!JM53)</f>
        <v>56482</v>
      </c>
      <c r="AD51" s="9">
        <v>27</v>
      </c>
      <c r="AE51" s="220">
        <f>SUM(G51,K51,O51,AB51,V51)</f>
        <v>1</v>
      </c>
    </row>
    <row r="52" spans="1:35" ht="14.4" hidden="1" x14ac:dyDescent="0.3">
      <c r="A52" s="142" t="s">
        <v>61</v>
      </c>
      <c r="B52" s="71" t="s">
        <v>62</v>
      </c>
      <c r="C52" s="72">
        <f>SUM('KPI_FY 24-25'!C54,'KPI_FY 24-25'!Z54,'KPI_FY 24-25'!AW54,'KPI_FY 24-25'!BT54,'KPI_FY 24-25'!CQ54,'KPI_FY 24-25'!DN54,'KPI_FY 24-25'!EK54,'KPI_FY 24-25'!FH54,'KPI_FY 24-25'!GE54,'KPI_FY 24-25'!HB54,'KPI_FY 24-25'!HY54,'KPI_FY 24-25'!IV54)</f>
        <v>7762</v>
      </c>
      <c r="D52" s="352">
        <f>SUM('KPI_FY 24-25'!D54,'KPI_FY 24-25'!AA54,'KPI_FY 24-25'!AX54,'KPI_FY 24-25'!BU54,'KPI_FY 24-25'!CR54,'KPI_FY 24-25'!DO54,'KPI_FY 24-25'!EL54,'KPI_FY 24-25'!FI54,'KPI_FY 24-25'!GF54,'KPI_FY 24-25'!HC54,'KPI_FY 24-25'!HZ54,'KPI_FY 24-25'!IW54)</f>
        <v>1811.3000000000002</v>
      </c>
      <c r="E52" s="72">
        <f>SUM('KPI_FY 24-25'!E54,'KPI_FY 24-25'!AB54,'KPI_FY 24-25'!AY54,'KPI_FY 24-25'!BV54,'KPI_FY 24-25'!CS54,'KPI_FY 24-25'!DP54,'KPI_FY 24-25'!EM54,'KPI_FY 24-25'!FJ54,'KPI_FY 24-25'!GG54,'KPI_FY 24-25'!HD54,'KPI_FY 24-25'!IA54,'KPI_FY 24-25'!IX54)</f>
        <v>5950.7000000000007</v>
      </c>
      <c r="F52" s="9">
        <f>SUM('KPI_FY 24-25'!F54,'KPI_FY 24-25'!AC54,'KPI_FY 24-25'!AZ54,'KPI_FY 24-25'!BW54,'KPI_FY 24-25'!CT54,'KPI_FY 24-25'!DQ54,'KPI_FY 24-25'!EN54,'KPI_FY 24-25'!FK54,'KPI_FY 24-25'!GH54,'KPI_FY 24-25'!HE54,'KPI_FY 24-25'!IB54,'KPI_FY 24-25'!IY54)</f>
        <v>998</v>
      </c>
      <c r="G52" s="242">
        <f t="shared" ref="G52:G53" si="141">(F52/$B$2)</f>
        <v>0.11392694063926941</v>
      </c>
      <c r="H52" s="7">
        <f t="shared" ref="H52" si="142">W52/$W$78</f>
        <v>1.6996097192496538E-2</v>
      </c>
      <c r="I52" s="7">
        <f t="shared" si="138"/>
        <v>1.9363133559488065E-3</v>
      </c>
      <c r="J52" s="9">
        <f>SUM('KPI_FY 24-25'!H54,'KPI_FY 24-25'!AE54,'KPI_FY 24-25'!BB54,'KPI_FY 24-25'!BY54,'KPI_FY 24-25'!CV54,'KPI_FY 24-25'!DS54,'KPI_FY 24-25'!EP54,'KPI_FY 24-25'!FM54,'KPI_FY 24-25'!GJ54,'KPI_FY 24-25'!HG54,'KPI_FY 24-25'!ID54,'KPI_FY 24-25'!JA54)</f>
        <v>0</v>
      </c>
      <c r="K52" s="242">
        <f t="shared" ref="K52:K53" si="143">(J52/$B$2)</f>
        <v>0</v>
      </c>
      <c r="L52" s="7">
        <f t="shared" ref="L52:L53" si="144">W52/$W$78</f>
        <v>1.6996097192496538E-2</v>
      </c>
      <c r="M52" s="7">
        <f t="shared" si="139"/>
        <v>0</v>
      </c>
      <c r="N52" s="7">
        <f>SUM('KPI_FY 24-25'!J54,'KPI_FY 24-25'!AG54,'KPI_FY 24-25'!BD54,'KPI_FY 24-25'!CA54,'KPI_FY 24-25'!CX54,'KPI_FY 24-25'!DU54,'KPI_FY 24-25'!ER54,'KPI_FY 24-25'!FO54,'KPI_FY 24-25'!GL54,'KPI_FY 24-25'!HI54,'KPI_FY 24-25'!IF54,'KPI_FY 24-25'!JC54)</f>
        <v>0</v>
      </c>
      <c r="O52" s="134">
        <f t="shared" ref="O52:O53" si="145">(N52/$B$2)</f>
        <v>0</v>
      </c>
      <c r="P52" s="7">
        <f t="shared" ref="P52:P53" si="146">W52/$W$78</f>
        <v>1.6996097192496538E-2</v>
      </c>
      <c r="Q52" s="7">
        <f t="shared" si="140"/>
        <v>0</v>
      </c>
      <c r="R52" s="9">
        <f>SUM('KPI_FY 24-25'!L54,'KPI_FY 24-25'!AI54,'KPI_FY 24-25'!BF54,'KPI_FY 24-25'!CC54,'KPI_FY 24-25'!CZ54,'KPI_FY 24-25'!DW54,'KPI_FY 24-25'!ET54,'KPI_FY 24-25'!FQ54,'KPI_FY 24-25'!GN54,'KPI_FY 24-25'!HK54,'KPI_FY 24-25'!IH54,'KPI_FY 24-25'!JE54)</f>
        <v>0</v>
      </c>
      <c r="U52" s="242">
        <f t="shared" ref="U52:U53" si="147">(C52/$B$2)</f>
        <v>0.88607305936073055</v>
      </c>
      <c r="V52" s="242">
        <f>((C52-R52)/$B$2)</f>
        <v>0.88607305936073055</v>
      </c>
      <c r="W52" s="7">
        <v>27</v>
      </c>
      <c r="X52" s="7">
        <f t="shared" ref="X52:X53" si="148">W52/$W$78</f>
        <v>1.6996097192496538E-2</v>
      </c>
      <c r="Y52" s="7">
        <f>X52*V52</f>
        <v>1.5059783836547731E-2</v>
      </c>
      <c r="Z52" s="247">
        <f>IF((AND(D52=0,F52=0)),0,(F52+R52)/(D52+F52+R52))</f>
        <v>0.35524863845085963</v>
      </c>
      <c r="AA52" s="346">
        <f t="shared" ref="AA52:AA53" si="149">(AC52/($B$2*W52))</f>
        <v>0.20154743784880771</v>
      </c>
      <c r="AB52" s="321">
        <f>(R52/$B$2)</f>
        <v>0</v>
      </c>
      <c r="AC52" s="211">
        <f>SUM('KPI_FY 24-25'!T54,'KPI_FY 24-25'!AQ54,'KPI_FY 24-25'!BN54,'KPI_FY 24-25'!CK54,'KPI_FY 24-25'!DH54,'KPI_FY 24-25'!EE54,'KPI_FY 24-25'!FB54,'KPI_FY 24-25'!FY54,'KPI_FY 24-25'!GV54,'KPI_FY 24-25'!HS54,'KPI_FY 24-25'!IP54,'KPI_FY 24-25'!JM54)</f>
        <v>47670</v>
      </c>
      <c r="AD52" s="9">
        <v>27</v>
      </c>
      <c r="AE52" s="220">
        <f t="shared" ref="AE52:AE53" si="150">SUM(G52,K52,O52,AB52,V52)</f>
        <v>1</v>
      </c>
      <c r="AH52" s="130"/>
      <c r="AI52" s="130"/>
    </row>
    <row r="53" spans="1:35" ht="14.4" hidden="1" x14ac:dyDescent="0.3">
      <c r="A53" s="9"/>
      <c r="B53" s="71" t="s">
        <v>63</v>
      </c>
      <c r="C53" s="72">
        <f>SUM('KPI_FY 24-25'!C55,'KPI_FY 24-25'!Z55,'KPI_FY 24-25'!AW55,'KPI_FY 24-25'!BT55,'KPI_FY 24-25'!CQ55,'KPI_FY 24-25'!DN55,'KPI_FY 24-25'!EK55,'KPI_FY 24-25'!FH55,'KPI_FY 24-25'!GE55,'KPI_FY 24-25'!HB55,'KPI_FY 24-25'!HY55,'KPI_FY 24-25'!IV55)</f>
        <v>8544</v>
      </c>
      <c r="D53" s="352">
        <f>SUM('KPI_FY 24-25'!D55,'KPI_FY 24-25'!AA55,'KPI_FY 24-25'!AX55,'KPI_FY 24-25'!BU55,'KPI_FY 24-25'!CR55,'KPI_FY 24-25'!DO55,'KPI_FY 24-25'!EL55,'KPI_FY 24-25'!FI55,'KPI_FY 24-25'!GF55,'KPI_FY 24-25'!HC55,'KPI_FY 24-25'!HZ55,'KPI_FY 24-25'!IW55)</f>
        <v>2141.1</v>
      </c>
      <c r="E53" s="72">
        <f>SUM('KPI_FY 24-25'!E55,'KPI_FY 24-25'!AB55,'KPI_FY 24-25'!AY55,'KPI_FY 24-25'!BV55,'KPI_FY 24-25'!CS55,'KPI_FY 24-25'!DP55,'KPI_FY 24-25'!EM55,'KPI_FY 24-25'!FJ55,'KPI_FY 24-25'!GG55,'KPI_FY 24-25'!HD55,'KPI_FY 24-25'!IA55,'KPI_FY 24-25'!IX55)</f>
        <v>6402.9000000000005</v>
      </c>
      <c r="F53" s="9">
        <f>SUM('KPI_FY 24-25'!F55,'KPI_FY 24-25'!AC55,'KPI_FY 24-25'!AZ55,'KPI_FY 24-25'!BW55,'KPI_FY 24-25'!CT55,'KPI_FY 24-25'!DQ55,'KPI_FY 24-25'!EN55,'KPI_FY 24-25'!FK55,'KPI_FY 24-25'!GH55,'KPI_FY 24-25'!HE55,'KPI_FY 24-25'!IB55,'KPI_FY 24-25'!IY55)</f>
        <v>216</v>
      </c>
      <c r="G53" s="242">
        <f t="shared" si="141"/>
        <v>2.4657534246575342E-2</v>
      </c>
      <c r="H53" s="7">
        <f>W53/$W$78</f>
        <v>1.6366612111292964E-2</v>
      </c>
      <c r="I53" s="7">
        <f t="shared" si="138"/>
        <v>4.0356029863462101E-4</v>
      </c>
      <c r="J53" s="9">
        <f>SUM('KPI_FY 24-25'!H55,'KPI_FY 24-25'!AE55,'KPI_FY 24-25'!BB55,'KPI_FY 24-25'!BY55,'KPI_FY 24-25'!CV55,'KPI_FY 24-25'!DS55,'KPI_FY 24-25'!EP55,'KPI_FY 24-25'!FM55,'KPI_FY 24-25'!GJ55,'KPI_FY 24-25'!HG55,'KPI_FY 24-25'!ID55,'KPI_FY 24-25'!JA55)</f>
        <v>0</v>
      </c>
      <c r="K53" s="242">
        <f t="shared" si="143"/>
        <v>0</v>
      </c>
      <c r="L53" s="7">
        <f t="shared" si="144"/>
        <v>1.6366612111292964E-2</v>
      </c>
      <c r="M53" s="7">
        <f t="shared" si="139"/>
        <v>0</v>
      </c>
      <c r="N53" s="7">
        <f>SUM('KPI_FY 24-25'!J55,'KPI_FY 24-25'!AG55,'KPI_FY 24-25'!BD55,'KPI_FY 24-25'!CA55,'KPI_FY 24-25'!CX55,'KPI_FY 24-25'!DU55,'KPI_FY 24-25'!ER55,'KPI_FY 24-25'!FO55,'KPI_FY 24-25'!GL55,'KPI_FY 24-25'!HI55,'KPI_FY 24-25'!IF55,'KPI_FY 24-25'!JC55)</f>
        <v>0</v>
      </c>
      <c r="O53" s="134">
        <f t="shared" si="145"/>
        <v>0</v>
      </c>
      <c r="P53" s="7">
        <f t="shared" si="146"/>
        <v>1.6366612111292964E-2</v>
      </c>
      <c r="Q53" s="7">
        <f t="shared" si="140"/>
        <v>0</v>
      </c>
      <c r="R53" s="9">
        <f>SUM('KPI_FY 24-25'!L55,'KPI_FY 24-25'!AI55,'KPI_FY 24-25'!BF55,'KPI_FY 24-25'!CC55,'KPI_FY 24-25'!CZ55,'KPI_FY 24-25'!DW55,'KPI_FY 24-25'!ET55,'KPI_FY 24-25'!FQ55,'KPI_FY 24-25'!GN55,'KPI_FY 24-25'!HK55,'KPI_FY 24-25'!IH55,'KPI_FY 24-25'!JE55)</f>
        <v>0</v>
      </c>
      <c r="U53" s="242">
        <f t="shared" si="147"/>
        <v>0.97534246575342465</v>
      </c>
      <c r="V53" s="242">
        <f>((C53-R53)/$B$2)</f>
        <v>0.97534246575342465</v>
      </c>
      <c r="W53" s="7">
        <v>26</v>
      </c>
      <c r="X53" s="7">
        <f t="shared" si="148"/>
        <v>1.6366612111292964E-2</v>
      </c>
      <c r="Y53" s="7">
        <f>X53*V53</f>
        <v>1.5963051812658342E-2</v>
      </c>
      <c r="Z53" s="247">
        <f>IF((AND(D53=0,F53=0)),0,(F53+R53)/(D53+F53+R53))</f>
        <v>9.1638029782359687E-2</v>
      </c>
      <c r="AA53" s="346">
        <f t="shared" si="149"/>
        <v>0.21393133122585178</v>
      </c>
      <c r="AB53" s="321">
        <f>(R53/$B$2)</f>
        <v>0</v>
      </c>
      <c r="AC53" s="211">
        <f>SUM('KPI_FY 24-25'!T55,'KPI_FY 24-25'!AQ55,'KPI_FY 24-25'!BN55,'KPI_FY 24-25'!CK55,'KPI_FY 24-25'!DH55,'KPI_FY 24-25'!EE55,'KPI_FY 24-25'!FB55,'KPI_FY 24-25'!FY55,'KPI_FY 24-25'!GV55,'KPI_FY 24-25'!HS55,'KPI_FY 24-25'!IP55,'KPI_FY 24-25'!JM55)</f>
        <v>48725</v>
      </c>
      <c r="AD53" s="9">
        <v>27</v>
      </c>
      <c r="AE53" s="220">
        <f t="shared" si="150"/>
        <v>1</v>
      </c>
      <c r="AG53" s="128"/>
      <c r="AH53" s="29"/>
      <c r="AI53" s="29"/>
    </row>
    <row r="54" spans="1:35" ht="14.4" hidden="1" x14ac:dyDescent="0.3">
      <c r="A54" s="9"/>
      <c r="B54" s="238" t="s">
        <v>39</v>
      </c>
      <c r="C54" s="73">
        <f>SUM(C51:C53)</f>
        <v>24460</v>
      </c>
      <c r="D54" s="354">
        <f t="shared" ref="D54:R54" si="151">SUM(D51:D53)</f>
        <v>6075.8</v>
      </c>
      <c r="E54" s="73">
        <f t="shared" si="151"/>
        <v>18384.2</v>
      </c>
      <c r="F54" s="73">
        <f t="shared" si="151"/>
        <v>1820</v>
      </c>
      <c r="G54" s="241">
        <f>(G51*$W$51+G52*$W$52+G53*$W$53)/$W$54</f>
        <v>6.9811643835616444E-2</v>
      </c>
      <c r="H54" s="50">
        <f>SUM(H51:H53)</f>
        <v>5.0358806496286039E-2</v>
      </c>
      <c r="I54" s="50">
        <f>SUM(I51:I53)</f>
        <v>3.5156310631054479E-3</v>
      </c>
      <c r="J54" s="49">
        <f t="shared" si="151"/>
        <v>0</v>
      </c>
      <c r="K54" s="241">
        <f>(K51*$W$51+K52*$W$52+K53*$W$53)/$W$54</f>
        <v>0</v>
      </c>
      <c r="L54" s="50">
        <f>SUM(L51:L53)</f>
        <v>5.0358806496286039E-2</v>
      </c>
      <c r="M54" s="50">
        <f>SUM(M51:M53)</f>
        <v>0</v>
      </c>
      <c r="N54" s="49">
        <f t="shared" ref="N54" si="152">SUM(N51:N53)</f>
        <v>0</v>
      </c>
      <c r="O54" s="150">
        <f>(O51*$W$51+O52*$W$52+O53*$W$53)/$W$54</f>
        <v>0</v>
      </c>
      <c r="P54" s="50">
        <f>SUM(P51:P53)</f>
        <v>5.0358806496286039E-2</v>
      </c>
      <c r="Q54" s="50">
        <f>SUM(Q51:Q53)</f>
        <v>0</v>
      </c>
      <c r="R54" s="49">
        <f t="shared" si="151"/>
        <v>0</v>
      </c>
      <c r="S54" s="49"/>
      <c r="T54" s="49"/>
      <c r="U54" s="241">
        <f>(U51*$W$51+U52*$W$52+U53*$W$53)/$W$54</f>
        <v>0.93018835616438356</v>
      </c>
      <c r="V54" s="241">
        <f>(V51*$W$51+V52*$W$52+V53*$W$53)/$W$54</f>
        <v>0.93018835616438356</v>
      </c>
      <c r="W54" s="50">
        <f>SUM(W51:W53)</f>
        <v>80</v>
      </c>
      <c r="X54" s="50">
        <f>SUM(X51:X53)</f>
        <v>5.0358806496286039E-2</v>
      </c>
      <c r="Y54" s="50">
        <f>SUM(Y51:Y53)</f>
        <v>4.6843175433180589E-2</v>
      </c>
      <c r="Z54" s="241">
        <f>(Z51*$W$51+Z52*$W$52+Z53*$W$53)/$W$54</f>
        <v>0.22461282659630893</v>
      </c>
      <c r="AA54" s="347">
        <f>(AA51*$W$51+AA52*$W$52+AA53*$W$53)/$W$54</f>
        <v>0.21814640410958902</v>
      </c>
      <c r="AB54" s="322">
        <f>(AB51*$W$51+AB52*$W$52+AB53*$W$53)/$W$54</f>
        <v>0</v>
      </c>
      <c r="AC54" s="236">
        <f>SUM(AC51:AC53)</f>
        <v>152877</v>
      </c>
      <c r="AD54" s="49">
        <f>SUM(AD51:AD53)</f>
        <v>81</v>
      </c>
      <c r="AE54" s="221"/>
    </row>
    <row r="55" spans="1:35" ht="14.4" x14ac:dyDescent="0.3">
      <c r="A55" s="142" t="s">
        <v>64</v>
      </c>
      <c r="B55" s="71" t="s">
        <v>65</v>
      </c>
      <c r="C55" s="72">
        <v>8432.68</v>
      </c>
      <c r="D55" s="352">
        <f>SUM('KPI_FY 24-25'!D57,'KPI_FY 24-25'!AA57,'KPI_FY 24-25'!AX57,'KPI_FY 24-25'!BU57,'KPI_FY 24-25'!CR57,'KPI_FY 24-25'!DO57,'KPI_FY 24-25'!EL57,'KPI_FY 24-25'!FI57,'KPI_FY 24-25'!GF57,'KPI_FY 24-25'!HC57,'KPI_FY 24-25'!HZ57,'KPI_FY 24-25'!IW57)</f>
        <v>4102.8100000000004</v>
      </c>
      <c r="E55" s="72">
        <f>SUM('KPI_FY 24-25'!E57,'KPI_FY 24-25'!AB57,'KPI_FY 24-25'!AY57,'KPI_FY 24-25'!BV57,'KPI_FY 24-25'!CS57,'KPI_FY 24-25'!DP57,'KPI_FY 24-25'!EM57,'KPI_FY 24-25'!FJ57,'KPI_FY 24-25'!GG57,'KPI_FY 24-25'!HD57,'KPI_FY 24-25'!IA57,'KPI_FY 24-25'!IX57)</f>
        <v>4330.0099999999993</v>
      </c>
      <c r="F55" s="9">
        <v>83.050000000000011</v>
      </c>
      <c r="G55" s="242">
        <f>(F55/$B$2)</f>
        <v>9.4805936073059371E-3</v>
      </c>
      <c r="H55" s="7">
        <f>W55/$W$78</f>
        <v>4.8470351252675313E-2</v>
      </c>
      <c r="I55" s="7">
        <f>G55*H55</f>
        <v>4.5952770222998688E-4</v>
      </c>
      <c r="J55" s="9">
        <f>SUM('KPI_FY 24-25'!H57,'KPI_FY 24-25'!AE57,'KPI_FY 24-25'!BB57,'KPI_FY 24-25'!BY57,'KPI_FY 24-25'!CV57,'KPI_FY 24-25'!DS57,'KPI_FY 24-25'!EP57,'KPI_FY 24-25'!FM57,'KPI_FY 24-25'!GJ57,'KPI_FY 24-25'!HG57,'KPI_FY 24-25'!ID57,'KPI_FY 24-25'!JA57)</f>
        <v>231.82</v>
      </c>
      <c r="K55" s="242">
        <f>(J55/$B$2)</f>
        <v>2.6463470319634703E-2</v>
      </c>
      <c r="L55" s="7">
        <f>W55/$W$78</f>
        <v>4.8470351252675313E-2</v>
      </c>
      <c r="M55" s="7">
        <f t="shared" ref="M55:M56" si="153">K55*L55</f>
        <v>1.282693701757442E-3</v>
      </c>
      <c r="N55" s="7">
        <f>SUM('KPI_FY 24-25'!J57,'KPI_FY 24-25'!AG57,'KPI_FY 24-25'!BD57,'KPI_FY 24-25'!CA57,'KPI_FY 24-25'!CX57,'KPI_FY 24-25'!DU57,'KPI_FY 24-25'!ER57,'KPI_FY 24-25'!FO57,'KPI_FY 24-25'!GL57,'KPI_FY 24-25'!HI57,'KPI_FY 24-25'!IF57,'KPI_FY 24-25'!JC57)</f>
        <v>12.42</v>
      </c>
      <c r="O55" s="134">
        <f>(N55/$B$2)</f>
        <v>1.4178082191780822E-3</v>
      </c>
      <c r="P55" s="7">
        <f>W55/$W$78</f>
        <v>4.8470351252675313E-2</v>
      </c>
      <c r="Q55" s="7">
        <f t="shared" ref="Q55:Q56" si="154">O55*P55</f>
        <v>6.8721662392491709E-5</v>
      </c>
      <c r="R55" s="9">
        <f>SUM('KPI_FY 24-25'!L57,'KPI_FY 24-25'!AI57,'KPI_FY 24-25'!BF57,'KPI_FY 24-25'!CC57,'KPI_FY 24-25'!CZ57,'KPI_FY 24-25'!DW57,'KPI_FY 24-25'!ET57,'KPI_FY 24-25'!FQ57,'KPI_FY 24-25'!GN57,'KPI_FY 24-25'!HK57,'KPI_FY 24-25'!IH57,'KPI_FY 24-25'!JE57)</f>
        <v>0</v>
      </c>
      <c r="U55" s="242">
        <f>(C55/$B$2)</f>
        <v>0.96263470319634703</v>
      </c>
      <c r="V55" s="242">
        <f>((C55-R55)/$B$2)</f>
        <v>0.96263470319634703</v>
      </c>
      <c r="W55" s="7">
        <v>77</v>
      </c>
      <c r="X55" s="7">
        <f>W55/$W$78</f>
        <v>4.8470351252675313E-2</v>
      </c>
      <c r="Y55" s="7">
        <f>X55*V55</f>
        <v>4.6659242191941785E-2</v>
      </c>
      <c r="Z55" s="247">
        <f>IF((AND(D55=0,F55=0)),0,(F55+R55)/(D55+F55+R55))</f>
        <v>1.9840606231455424E-2</v>
      </c>
      <c r="AA55" s="346">
        <f>(AC55/($B$2*W55))</f>
        <v>0.34216479867164801</v>
      </c>
      <c r="AB55" s="321">
        <f>(R55/$B$2)</f>
        <v>0</v>
      </c>
      <c r="AC55" s="211">
        <f>SUM('KPI_FY 24-25'!T57,'KPI_FY 24-25'!AQ57,'KPI_FY 24-25'!BN57,'KPI_FY 24-25'!CK57,'KPI_FY 24-25'!DH57,'KPI_FY 24-25'!EE57,'KPI_FY 24-25'!FB57,'KPI_FY 24-25'!FY57,'KPI_FY 24-25'!GV57,'KPI_FY 24-25'!HS57,'KPI_FY 24-25'!IP57,'KPI_FY 24-25'!JM57)</f>
        <v>230797</v>
      </c>
      <c r="AD55" s="9">
        <v>82.5</v>
      </c>
      <c r="AE55" s="220">
        <f>SUM(G55,K55,O55,AB55,V55)</f>
        <v>0.99999657534246578</v>
      </c>
    </row>
    <row r="56" spans="1:35" ht="14.4" x14ac:dyDescent="0.3">
      <c r="A56" s="9"/>
      <c r="B56" s="71" t="s">
        <v>66</v>
      </c>
      <c r="C56" s="72">
        <v>8415.2199999999993</v>
      </c>
      <c r="D56" s="352">
        <f>SUM('KPI_FY 24-25'!D58,'KPI_FY 24-25'!AA58,'KPI_FY 24-25'!AX58,'KPI_FY 24-25'!BU58,'KPI_FY 24-25'!CR58,'KPI_FY 24-25'!DO58,'KPI_FY 24-25'!EL58,'KPI_FY 24-25'!FI58,'KPI_FY 24-25'!GF58,'KPI_FY 24-25'!HC58,'KPI_FY 24-25'!HZ58,'KPI_FY 24-25'!IW58)</f>
        <v>3508.4900000000007</v>
      </c>
      <c r="E56" s="72">
        <f>SUM('KPI_FY 24-25'!E58,'KPI_FY 24-25'!AB58,'KPI_FY 24-25'!AY58,'KPI_FY 24-25'!BV58,'KPI_FY 24-25'!CS58,'KPI_FY 24-25'!DP58,'KPI_FY 24-25'!EM58,'KPI_FY 24-25'!FJ58,'KPI_FY 24-25'!GG58,'KPI_FY 24-25'!HD58,'KPI_FY 24-25'!IA58,'KPI_FY 24-25'!IX58)</f>
        <v>3984.2000000000003</v>
      </c>
      <c r="F56" s="9">
        <v>126.68000000000006</v>
      </c>
      <c r="G56" s="242">
        <f>(F56/$B$2)</f>
        <v>1.4461187214611879E-2</v>
      </c>
      <c r="H56" s="7">
        <f t="shared" ref="H56" si="155">W56/$W$78</f>
        <v>4.6959587057786731E-2</v>
      </c>
      <c r="I56" s="7">
        <f t="shared" ref="I56:I76" si="156">G56*H56</f>
        <v>6.7909137996351892E-4</v>
      </c>
      <c r="J56" s="9">
        <f>SUM('KPI_FY 24-25'!H58,'KPI_FY 24-25'!AE58,'KPI_FY 24-25'!BB58,'KPI_FY 24-25'!BY58,'KPI_FY 24-25'!CV58,'KPI_FY 24-25'!DS58,'KPI_FY 24-25'!EP58,'KPI_FY 24-25'!FM58,'KPI_FY 24-25'!GJ58,'KPI_FY 24-25'!HG58,'KPI_FY 24-25'!ID58,'KPI_FY 24-25'!JA58)</f>
        <v>192.89999999999998</v>
      </c>
      <c r="K56" s="242">
        <f>(J56/$B$2)</f>
        <v>2.2020547945205478E-2</v>
      </c>
      <c r="L56" s="7">
        <f>W56/$W$78</f>
        <v>4.6959587057786731E-2</v>
      </c>
      <c r="M56" s="7">
        <f t="shared" si="153"/>
        <v>1.0340758382930432E-3</v>
      </c>
      <c r="N56" s="7">
        <f>SUM('KPI_FY 24-25'!J58,'KPI_FY 24-25'!AG58,'KPI_FY 24-25'!BD58,'KPI_FY 24-25'!CA58,'KPI_FY 24-25'!CX58,'KPI_FY 24-25'!DU58,'KPI_FY 24-25'!ER58,'KPI_FY 24-25'!FO58,'KPI_FY 24-25'!GL58,'KPI_FY 24-25'!HI58,'KPI_FY 24-25'!IF58,'KPI_FY 24-25'!JC58)</f>
        <v>25.200000000000003</v>
      </c>
      <c r="O56" s="134">
        <f>(N56/$B$2)</f>
        <v>2.8767123287671238E-3</v>
      </c>
      <c r="P56" s="7">
        <f t="shared" ref="P56" si="157">W56/$W$78</f>
        <v>4.6959587057786731E-2</v>
      </c>
      <c r="Q56" s="7">
        <f t="shared" si="154"/>
        <v>1.3508922304294815E-4</v>
      </c>
      <c r="R56" s="9">
        <f>SUM('KPI_FY 24-25'!L58,'KPI_FY 24-25'!AI58,'KPI_FY 24-25'!BF58,'KPI_FY 24-25'!CC58,'KPI_FY 24-25'!CZ58,'KPI_FY 24-25'!DW58,'KPI_FY 24-25'!ET58,'KPI_FY 24-25'!FQ58,'KPI_FY 24-25'!GN58,'KPI_FY 24-25'!HK58,'KPI_FY 24-25'!IH58,'KPI_FY 24-25'!JE58)</f>
        <v>0</v>
      </c>
      <c r="U56" s="242">
        <f>(C56/$B$2)</f>
        <v>0.96064155251141548</v>
      </c>
      <c r="V56" s="242">
        <f>((C56-R56)/$B$2)</f>
        <v>0.96064155251141548</v>
      </c>
      <c r="W56" s="7">
        <v>74.599999999999994</v>
      </c>
      <c r="X56" s="7">
        <f t="shared" ref="X56" si="158">W56/$W$78</f>
        <v>4.6959587057786731E-2</v>
      </c>
      <c r="Y56" s="7">
        <f t="shared" ref="Y56" si="159">X56*V56</f>
        <v>4.511133061648722E-2</v>
      </c>
      <c r="Z56" s="247">
        <f>IF((AND(D56=0,F56=0)),0,(F56+R56)/(D56+F56+R56))</f>
        <v>3.4848439000101789E-2</v>
      </c>
      <c r="AA56" s="346">
        <f>(AC56/($B$2*W56))</f>
        <v>0.29514029160086674</v>
      </c>
      <c r="AB56" s="321">
        <f>(R56/$B$2)</f>
        <v>0</v>
      </c>
      <c r="AC56" s="211">
        <f>SUM('KPI_FY 24-25'!T58,'KPI_FY 24-25'!AQ58,'KPI_FY 24-25'!BN58,'KPI_FY 24-25'!CK58,'KPI_FY 24-25'!DH58,'KPI_FY 24-25'!EE58,'KPI_FY 24-25'!FB58,'KPI_FY 24-25'!FY58,'KPI_FY 24-25'!GV58,'KPI_FY 24-25'!HS58,'KPI_FY 24-25'!IP58,'KPI_FY 24-25'!JM58)</f>
        <v>192873</v>
      </c>
      <c r="AD56" s="9">
        <v>82.5</v>
      </c>
      <c r="AE56" s="220">
        <f t="shared" ref="AE56" si="160">SUM(G56,K56,O56,AB56,V56)</f>
        <v>1</v>
      </c>
    </row>
    <row r="57" spans="1:35" ht="14.4" hidden="1" x14ac:dyDescent="0.3">
      <c r="A57" s="9"/>
      <c r="B57" s="75" t="s">
        <v>39</v>
      </c>
      <c r="C57" s="73">
        <f>SUM(C55:C56)</f>
        <v>16847.900000000001</v>
      </c>
      <c r="D57" s="354">
        <f t="shared" ref="D57:F57" si="161">SUM(D55:D56)</f>
        <v>7611.3000000000011</v>
      </c>
      <c r="E57" s="73">
        <f t="shared" si="161"/>
        <v>8314.2099999999991</v>
      </c>
      <c r="F57" s="49">
        <f t="shared" si="161"/>
        <v>209.73000000000008</v>
      </c>
      <c r="G57" s="241">
        <f>(G55*$W$55+G56*$W$56)/$W$57</f>
        <v>1.1931466187154374E-2</v>
      </c>
      <c r="H57" s="50">
        <f>SUM(H55:H56)</f>
        <v>9.5429938310462037E-2</v>
      </c>
      <c r="I57" s="50">
        <f>SUM(I55:I56)</f>
        <v>1.1386190821935059E-3</v>
      </c>
      <c r="J57" s="49">
        <f t="shared" ref="J57:N57" si="162">SUM(J55:J56)</f>
        <v>424.71999999999997</v>
      </c>
      <c r="K57" s="241">
        <f>(K55*$W$55+K56*$W$56)/$W$57</f>
        <v>2.427717738340502E-2</v>
      </c>
      <c r="L57" s="50">
        <f>SUM(L55:L56)</f>
        <v>9.5429938310462037E-2</v>
      </c>
      <c r="M57" s="50">
        <f>SUM(M55:M56)</f>
        <v>2.316769540050485E-3</v>
      </c>
      <c r="N57" s="49">
        <f t="shared" si="162"/>
        <v>37.620000000000005</v>
      </c>
      <c r="O57" s="150">
        <f>(O55*$W$55+O56*$W$56)/$W$57</f>
        <v>2.135712220334695E-3</v>
      </c>
      <c r="P57" s="50">
        <f>SUM(P55:P56)</f>
        <v>9.5429938310462037E-2</v>
      </c>
      <c r="Q57" s="50">
        <f>SUM(Q55:Q56)</f>
        <v>2.0381088543543985E-4</v>
      </c>
      <c r="R57" s="49">
        <f t="shared" ref="R57" si="163">SUM(R55:R56)</f>
        <v>0</v>
      </c>
      <c r="S57" s="49"/>
      <c r="T57" s="49"/>
      <c r="U57" s="241">
        <f>(U55*$W$55+U56*$W$56)/$W$57</f>
        <v>0.96165390477223167</v>
      </c>
      <c r="V57" s="241">
        <f>(V55*$W$55+V56*$W$56)/$W$57</f>
        <v>0.96165390477223167</v>
      </c>
      <c r="W57" s="50">
        <f>SUM(W55:W56)</f>
        <v>151.6</v>
      </c>
      <c r="X57" s="50">
        <f>SUM(X55:X56)</f>
        <v>9.5429938310462037E-2</v>
      </c>
      <c r="Y57" s="50">
        <f>SUM(Y55:Y56)</f>
        <v>9.1770572808429013E-2</v>
      </c>
      <c r="Z57" s="241">
        <f>(Z55*$W$55+Z56*$W$56)/$W$57</f>
        <v>2.722572710573655E-2</v>
      </c>
      <c r="AA57" s="347">
        <f>(AA55*$W$55+AA56*$W$56)/$W$57</f>
        <v>0.31902477078589414</v>
      </c>
      <c r="AB57" s="322">
        <f>(AB55*$W$55+AB56*$W$56)/$W$57</f>
        <v>0</v>
      </c>
      <c r="AC57" s="125">
        <f>SUM(AC55:AC56)</f>
        <v>423670</v>
      </c>
      <c r="AD57" s="49">
        <f>SUM(AD55:AD56)</f>
        <v>165</v>
      </c>
      <c r="AE57" s="221"/>
    </row>
    <row r="58" spans="1:35" ht="14.4" hidden="1" x14ac:dyDescent="0.3">
      <c r="A58" s="142" t="s">
        <v>67</v>
      </c>
      <c r="B58" s="71" t="s">
        <v>68</v>
      </c>
      <c r="C58" s="72">
        <f>SUM('KPI_FY 24-25'!C60,'KPI_FY 24-25'!Z60,'KPI_FY 24-25'!AW60,'KPI_FY 24-25'!BT60,'KPI_FY 24-25'!CQ60,'KPI_FY 24-25'!DN60,'KPI_FY 24-25'!EK60,'KPI_FY 24-25'!FH60,'KPI_FY 24-25'!GE60,'KPI_FY 24-25'!HB60,'KPI_FY 24-25'!HY60,'KPI_FY 24-25'!IV60)</f>
        <v>5346.5</v>
      </c>
      <c r="D58" s="352">
        <f>SUM('KPI_FY 24-25'!D60,'KPI_FY 24-25'!AA60,'KPI_FY 24-25'!AX60,'KPI_FY 24-25'!BU60,'KPI_FY 24-25'!CR60,'KPI_FY 24-25'!DO60,'KPI_FY 24-25'!EL60,'KPI_FY 24-25'!FI60,'KPI_FY 24-25'!GF60,'KPI_FY 24-25'!HC60,'KPI_FY 24-25'!HZ60,'KPI_FY 24-25'!IW60)</f>
        <v>2575.5499999999997</v>
      </c>
      <c r="E58" s="72">
        <f>SUM('KPI_FY 24-25'!E60,'KPI_FY 24-25'!AB60,'KPI_FY 24-25'!AY60,'KPI_FY 24-25'!BV60,'KPI_FY 24-25'!CS60,'KPI_FY 24-25'!DP60,'KPI_FY 24-25'!EM60,'KPI_FY 24-25'!FJ60,'KPI_FY 24-25'!GG61,'KPI_FY 24-25'!HD60,'KPI_FY 24-25'!IA60,'KPI_FY 24-25'!IX60)</f>
        <v>3251.3500000000004</v>
      </c>
      <c r="F58" s="7">
        <f>SUM('KPI_FY 24-25'!F60,'KPI_FY 24-25'!AC60,'KPI_FY 24-25'!AZ60,'KPI_FY 24-25'!BW60,'KPI_FY 24-25'!CT60,'KPI_FY 24-25'!DQ60,'KPI_FY 24-25'!EN60,'KPI_FY 24-25'!FK60,'KPI_FY 24-25'!GH60,'KPI_FY 24-25'!HE60,'KPI_FY 24-25'!IB60,'KPI_FY 24-25'!IY60)</f>
        <v>3397.5</v>
      </c>
      <c r="G58" s="242">
        <f>(F58/$B$2)</f>
        <v>0.38784246575342468</v>
      </c>
      <c r="H58" s="7">
        <f>W58/$W$78</f>
        <v>3.0026438373410555E-2</v>
      </c>
      <c r="I58" s="7">
        <f t="shared" si="156"/>
        <v>1.1645527896536801E-2</v>
      </c>
      <c r="J58" s="7">
        <f>SUM('KPI_FY 24-25'!H60,'KPI_FY 24-25'!AE60,'KPI_FY 24-25'!BB60,'KPI_FY 24-25'!BY60,'KPI_FY 24-25'!CV60,'KPI_FY 24-25'!DS60,'KPI_FY 24-25'!EP60,'KPI_FY 24-25'!FM60,'KPI_FY 24-25'!GJ60,'KPI_FY 24-25'!HG60,'KPI_FY 24-25'!ID60,'KPI_FY 24-25'!JA60)</f>
        <v>0</v>
      </c>
      <c r="K58" s="242">
        <f>(J58/$B$2)</f>
        <v>0</v>
      </c>
      <c r="L58" s="7">
        <f>W58/$W$78</f>
        <v>3.0026438373410555E-2</v>
      </c>
      <c r="M58" s="7">
        <f t="shared" ref="M58:M61" si="164">K58*L58</f>
        <v>0</v>
      </c>
      <c r="N58" s="7">
        <f>SUM('KPI_FY 24-25'!J60,'KPI_FY 24-25'!AG60,'KPI_FY 24-25'!BD60,'KPI_FY 24-25'!CA60,'KPI_FY 24-25'!CX60,'KPI_FY 24-25'!DU60,'KPI_FY 24-25'!ER60,'KPI_FY 24-25'!FO60,'KPI_FY 24-25'!GL60,'KPI_FY 24-25'!HI60,'KPI_FY 24-25'!IF60,'KPI_FY 24-25'!JC60)</f>
        <v>16</v>
      </c>
      <c r="O58" s="134">
        <f>(N58/$B$2)</f>
        <v>1.8264840182648401E-3</v>
      </c>
      <c r="P58" s="7">
        <f>W58/$W$78</f>
        <v>3.0026438373410555E-2</v>
      </c>
      <c r="Q58" s="7">
        <f t="shared" ref="Q58:Q61" si="165">O58*P58</f>
        <v>5.4842809814448499E-5</v>
      </c>
      <c r="R58" s="9">
        <f>SUM('KPI_FY 24-25'!L60,'KPI_FY 24-25'!AI60,'KPI_FY 24-25'!BF60,'KPI_FY 24-25'!CC60,'KPI_FY 24-25'!CZ60,'KPI_FY 24-25'!DW60,'KPI_FY 24-25'!ET60,'KPI_FY 24-25'!FQ60,'KPI_FY 24-25'!GN60,'KPI_FY 24-25'!HK60,'KPI_FY 24-25'!IH60,'KPI_FY 24-25'!JE60)</f>
        <v>0</v>
      </c>
      <c r="U58" s="242">
        <f>(C58/$B$2)</f>
        <v>0.61033105022831047</v>
      </c>
      <c r="V58" s="242">
        <f>((C58-R58)/$B$2)</f>
        <v>0.61033105022831047</v>
      </c>
      <c r="W58" s="7">
        <v>47.7</v>
      </c>
      <c r="X58" s="7">
        <f>W58/$W$78</f>
        <v>3.0026438373410555E-2</v>
      </c>
      <c r="Y58" s="7">
        <f>X58*V58</f>
        <v>1.8326067667059305E-2</v>
      </c>
      <c r="Z58" s="247">
        <f>IF((AND(D58=0,F58=0)),0,(F58+R58)/(D58+F58+R58))</f>
        <v>0.56880488192799328</v>
      </c>
      <c r="AA58" s="346">
        <f>(AC58/($B$2*W58))</f>
        <v>0.26548849831997934</v>
      </c>
      <c r="AB58" s="321">
        <f>(R58/$B$2)</f>
        <v>0</v>
      </c>
      <c r="AC58" s="211">
        <f>SUM('KPI_FY 24-25'!T60,'KPI_FY 24-25'!AQ60,'KPI_FY 24-25'!BN60,'KPI_FY 24-25'!CK60,'KPI_FY 24-25'!DH60,'KPI_FY 24-25'!EE60,'KPI_FY 24-25'!FB60,'KPI_FY 24-25'!FY60,'KPI_FY 24-25'!GV60,'KPI_FY 24-25'!HS60,'KPI_FY 24-25'!IP60,'KPI_FY 24-25'!JM60)</f>
        <v>110934.90000000001</v>
      </c>
      <c r="AD58" s="9">
        <v>55</v>
      </c>
      <c r="AE58" s="220">
        <f>SUM(G58,K58,O58,AB58,V58)</f>
        <v>1</v>
      </c>
    </row>
    <row r="59" spans="1:35" ht="14.4" hidden="1" x14ac:dyDescent="0.3">
      <c r="A59" s="9"/>
      <c r="B59" s="71" t="s">
        <v>65</v>
      </c>
      <c r="C59" s="72">
        <f>SUM('KPI_FY 24-25'!C61,'KPI_FY 24-25'!Z61,'KPI_FY 24-25'!AW61,'KPI_FY 24-25'!BT61,'KPI_FY 24-25'!CQ61,'KPI_FY 24-25'!DN61,'KPI_FY 24-25'!EK61,'KPI_FY 24-25'!FH61,'KPI_FY 24-25'!GE61,'KPI_FY 24-25'!HB61,'KPI_FY 24-25'!HY61,'KPI_FY 24-25'!IV61)</f>
        <v>8485.35</v>
      </c>
      <c r="D59" s="352">
        <f>SUM('KPI_FY 24-25'!D61,'KPI_FY 24-25'!AA61,'KPI_FY 24-25'!AX61,'KPI_FY 24-25'!BU61,'KPI_FY 24-25'!CR61,'KPI_FY 24-25'!DO61,'KPI_FY 24-25'!EL61,'KPI_FY 24-25'!FI61,'KPI_FY 24-25'!GF61,'KPI_FY 24-25'!HC61,'KPI_FY 24-25'!HZ61,'KPI_FY 24-25'!IW61)</f>
        <v>3167.0999999999995</v>
      </c>
      <c r="E59" s="72">
        <f>SUM('KPI_FY 24-25'!E61,'KPI_FY 24-25'!AB61,'KPI_FY 24-25'!AY61,'KPI_FY 24-25'!BV61,'KPI_FY 24-25'!CS61,'KPI_FY 24-25'!DP61,'KPI_FY 24-25'!EM61,'KPI_FY 24-25'!FJ61,'KPI_FY 24-25'!GG62,'KPI_FY 24-25'!HD61,'KPI_FY 24-25'!IA61,'KPI_FY 24-25'!IX61)</f>
        <v>5111.55</v>
      </c>
      <c r="F59" s="7">
        <f>SUM('KPI_FY 24-25'!F61,'KPI_FY 24-25'!AC61,'KPI_FY 24-25'!AZ61,'KPI_FY 24-25'!BW61,'KPI_FY 24-25'!CT61,'KPI_FY 24-25'!DQ61,'KPI_FY 24-25'!EN61,'KPI_FY 24-25'!FK61,'KPI_FY 24-25'!GH61,'KPI_FY 24-25'!HE61,'KPI_FY 24-25'!IB61,'KPI_FY 24-25'!IY61)</f>
        <v>53.5</v>
      </c>
      <c r="G59" s="242">
        <f t="shared" ref="G59:G61" si="166">(F59/$B$2)</f>
        <v>6.1073059360730597E-3</v>
      </c>
      <c r="H59" s="7">
        <f t="shared" ref="H59:H61" si="167">W59/$W$78</f>
        <v>3.0844768978975201E-2</v>
      </c>
      <c r="I59" s="7">
        <f t="shared" si="156"/>
        <v>1.8837844068209743E-4</v>
      </c>
      <c r="J59" s="7">
        <f>SUM('KPI_FY 24-25'!H61,'KPI_FY 24-25'!AE61,'KPI_FY 24-25'!BB61,'KPI_FY 24-25'!BY61,'KPI_FY 24-25'!CV61,'KPI_FY 24-25'!DS61,'KPI_FY 24-25'!EP61,'KPI_FY 24-25'!FM61,'KPI_FY 24-25'!GJ61,'KPI_FY 24-25'!HG61,'KPI_FY 24-25'!ID61,'KPI_FY 24-25'!JA61)</f>
        <v>16.399999999999999</v>
      </c>
      <c r="K59" s="242">
        <f t="shared" ref="K59:K61" si="168">(J59/$B$2)</f>
        <v>1.8721461187214609E-3</v>
      </c>
      <c r="L59" s="7">
        <f t="shared" ref="L59:L61" si="169">W59/$W$78</f>
        <v>3.0844768978975201E-2</v>
      </c>
      <c r="M59" s="7">
        <f t="shared" si="164"/>
        <v>5.7745914526848541E-5</v>
      </c>
      <c r="N59" s="7">
        <f>SUM('KPI_FY 24-25'!J61,'KPI_FY 24-25'!AG61,'KPI_FY 24-25'!BD61,'KPI_FY 24-25'!CA61,'KPI_FY 24-25'!CX61,'KPI_FY 24-25'!DU61,'KPI_FY 24-25'!ER61,'KPI_FY 24-25'!FO61,'KPI_FY 24-25'!GL61,'KPI_FY 24-25'!HI61,'KPI_FY 24-25'!IF61,'KPI_FY 24-25'!JC61)</f>
        <v>204.75</v>
      </c>
      <c r="O59" s="134">
        <f t="shared" ref="O59:O61" si="170">(N59/$B$2)</f>
        <v>2.3373287671232878E-2</v>
      </c>
      <c r="P59" s="7">
        <f t="shared" ref="P59:P61" si="171">W59/$W$78</f>
        <v>3.0844768978975201E-2</v>
      </c>
      <c r="Q59" s="7">
        <f t="shared" si="165"/>
        <v>7.2094365849830735E-4</v>
      </c>
      <c r="R59" s="9">
        <f>SUM('KPI_FY 24-25'!L61,'KPI_FY 24-25'!AI61,'KPI_FY 24-25'!BF61,'KPI_FY 24-25'!CC61,'KPI_FY 24-25'!CZ61,'KPI_FY 24-25'!DW61,'KPI_FY 24-25'!ET61,'KPI_FY 24-25'!FQ61,'KPI_FY 24-25'!GN61,'KPI_FY 24-25'!HK61,'KPI_FY 24-25'!IH61,'KPI_FY 24-25'!JE61)</f>
        <v>0</v>
      </c>
      <c r="U59" s="242">
        <f t="shared" ref="U59:U61" si="172">(C59/$B$2)</f>
        <v>0.96864726027397263</v>
      </c>
      <c r="V59" s="242">
        <f>((C59-R59)/$B$2)</f>
        <v>0.96864726027397263</v>
      </c>
      <c r="W59" s="7">
        <v>49</v>
      </c>
      <c r="X59" s="7">
        <f t="shared" ref="X59:X60" si="173">W59/$W$78</f>
        <v>3.0844768978975201E-2</v>
      </c>
      <c r="Y59" s="7">
        <f>X59*V59</f>
        <v>2.9877700965267949E-2</v>
      </c>
      <c r="Z59" s="247">
        <f>IF((AND(D59=0,F59=0)),0,(F59+R59)/(D59+F59+R59))</f>
        <v>1.6611811463702417E-2</v>
      </c>
      <c r="AA59" s="346">
        <f t="shared" ref="AA59:AA61" si="174">(AC59/($B$2*W59))</f>
        <v>0.32528375733855192</v>
      </c>
      <c r="AB59" s="321">
        <f>(R59/$B$2)</f>
        <v>0</v>
      </c>
      <c r="AC59" s="211">
        <f>SUM('KPI_FY 24-25'!T61,'KPI_FY 24-25'!AQ61,'KPI_FY 24-25'!BN61,'KPI_FY 24-25'!CK61,'KPI_FY 24-25'!DH61,'KPI_FY 24-25'!EE61,'KPI_FY 24-25'!FB61,'KPI_FY 24-25'!FY61,'KPI_FY 24-25'!GV61,'KPI_FY 24-25'!HS61,'KPI_FY 24-25'!IP61,'KPI_FY 24-25'!JM61)</f>
        <v>139624.80000000002</v>
      </c>
      <c r="AD59" s="9">
        <v>55</v>
      </c>
      <c r="AE59" s="220">
        <f t="shared" ref="AE59:AE60" si="175">SUM(G59,K59,O59,AB59,V59)</f>
        <v>1</v>
      </c>
    </row>
    <row r="60" spans="1:35" ht="14.4" hidden="1" x14ac:dyDescent="0.3">
      <c r="A60" s="9"/>
      <c r="B60" s="9">
        <v>3</v>
      </c>
      <c r="C60" s="72">
        <f>SUM('KPI_FY 24-25'!C62,'KPI_FY 24-25'!Z62,'KPI_FY 24-25'!AW62,'KPI_FY 24-25'!BT62,'KPI_FY 24-25'!CQ62,'KPI_FY 24-25'!DN62,'KPI_FY 24-25'!EK62,'KPI_FY 24-25'!FH62,'KPI_FY 24-25'!GE62,'KPI_FY 24-25'!HB62,'KPI_FY 24-25'!HY62,'KPI_FY 24-25'!IV62)</f>
        <v>4120.3500000000004</v>
      </c>
      <c r="D60" s="352">
        <f>SUM('KPI_FY 24-25'!D62,'KPI_FY 24-25'!AA62,'KPI_FY 24-25'!AX62,'KPI_FY 24-25'!BU62,'KPI_FY 24-25'!CR62,'KPI_FY 24-25'!DO62,'KPI_FY 24-25'!EL62,'KPI_FY 24-25'!FI62,'KPI_FY 24-25'!GF62,'KPI_FY 24-25'!HC62,'KPI_FY 24-25'!HZ62,'KPI_FY 24-25'!IW62)</f>
        <v>1320.2000000000003</v>
      </c>
      <c r="E60" s="72">
        <f>SUM('KPI_FY 24-25'!E62,'KPI_FY 24-25'!AB62,'KPI_FY 24-25'!AY62,'KPI_FY 24-25'!BV62,'KPI_FY 24-25'!CS62,'KPI_FY 24-25'!DP62,'KPI_FY 24-25'!EM62,'KPI_FY 24-25'!FJ62,'KPI_FY 24-25'!GG63,'KPI_FY 24-25'!HD62,'KPI_FY 24-25'!IA62,'KPI_FY 24-25'!IX62)</f>
        <v>2793.45</v>
      </c>
      <c r="F60" s="7">
        <f>SUM('KPI_FY 24-25'!F62,'KPI_FY 24-25'!AC62,'KPI_FY 24-25'!AZ62,'KPI_FY 24-25'!BW62,'KPI_FY 24-25'!CT62,'KPI_FY 24-25'!DQ62,'KPI_FY 24-25'!EN62,'KPI_FY 24-25'!FK62,'KPI_FY 24-25'!GH62,'KPI_FY 24-25'!HE62,'KPI_FY 24-25'!IB62,'KPI_FY 24-25'!IY62)</f>
        <v>4502.2749999999996</v>
      </c>
      <c r="G60" s="242">
        <f t="shared" si="166"/>
        <v>0.51395833333333329</v>
      </c>
      <c r="H60" s="7">
        <f>W60/$W$78</f>
        <v>3.4621679466196653E-2</v>
      </c>
      <c r="I60" s="7">
        <f t="shared" si="156"/>
        <v>1.779410067564732E-2</v>
      </c>
      <c r="J60" s="7">
        <f>SUM('KPI_FY 24-25'!H62,'KPI_FY 24-25'!AE62,'KPI_FY 24-25'!BB62,'KPI_FY 24-25'!BY62,'KPI_FY 24-25'!CV62,'KPI_FY 24-25'!DS62,'KPI_FY 24-25'!EP62,'KPI_FY 24-25'!FM62,'KPI_FY 24-25'!GJ62,'KPI_FY 24-25'!HG62,'KPI_FY 24-25'!ID62,'KPI_FY 24-25'!JA62)</f>
        <v>130</v>
      </c>
      <c r="K60" s="242">
        <f t="shared" si="168"/>
        <v>1.4840182648401826E-2</v>
      </c>
      <c r="L60" s="7">
        <f t="shared" si="169"/>
        <v>3.4621679466196653E-2</v>
      </c>
      <c r="M60" s="7">
        <f t="shared" si="164"/>
        <v>5.1379204687278138E-4</v>
      </c>
      <c r="N60" s="7">
        <f>SUM('KPI_FY 24-25'!J62,'KPI_FY 24-25'!AG62,'KPI_FY 24-25'!BD62,'KPI_FY 24-25'!CA62,'KPI_FY 24-25'!CX62,'KPI_FY 24-25'!DU62,'KPI_FY 24-25'!ER62,'KPI_FY 24-25'!FO62,'KPI_FY 24-25'!GL62,'KPI_FY 24-25'!HI62,'KPI_FY 24-25'!IF62,'KPI_FY 24-25'!JC62)</f>
        <v>7.375</v>
      </c>
      <c r="O60" s="134">
        <f t="shared" si="170"/>
        <v>8.4189497716894975E-4</v>
      </c>
      <c r="P60" s="7">
        <f t="shared" si="171"/>
        <v>3.4621679466196653E-2</v>
      </c>
      <c r="Q60" s="7">
        <f t="shared" si="165"/>
        <v>2.9147818043744327E-5</v>
      </c>
      <c r="R60" s="9">
        <f>SUM('KPI_FY 24-25'!L62,'KPI_FY 24-25'!AI62,'KPI_FY 24-25'!BF62,'KPI_FY 24-25'!CC62,'KPI_FY 24-25'!CZ62,'KPI_FY 24-25'!DW62,'KPI_FY 24-25'!ET62,'KPI_FY 24-25'!FQ62,'KPI_FY 24-25'!GN62,'KPI_FY 24-25'!HK62,'KPI_FY 24-25'!IH62,'KPI_FY 24-25'!JE62)</f>
        <v>0</v>
      </c>
      <c r="U60" s="242">
        <f t="shared" si="172"/>
        <v>0.47035958904109593</v>
      </c>
      <c r="V60" s="242">
        <f>((C60-R60)/$B$2)</f>
        <v>0.47035958904109593</v>
      </c>
      <c r="W60" s="7">
        <v>55</v>
      </c>
      <c r="X60" s="7">
        <f t="shared" si="173"/>
        <v>3.4621679466196653E-2</v>
      </c>
      <c r="Y60" s="7">
        <f t="shared" ref="Y60:Y61" si="176">X60*V60</f>
        <v>1.6284638925632807E-2</v>
      </c>
      <c r="Z60" s="247">
        <f>IF((AND(D60=0,F60=0)),0,(F60+R60)/(D60+F60+R60))</f>
        <v>0.77325793584343416</v>
      </c>
      <c r="AA60" s="346">
        <f t="shared" si="174"/>
        <v>0.1193200498132005</v>
      </c>
      <c r="AB60" s="321">
        <f>(R60/$B$2)</f>
        <v>0</v>
      </c>
      <c r="AC60" s="211">
        <f>SUM('KPI_FY 24-25'!T62,'KPI_FY 24-25'!AQ62,'KPI_FY 24-25'!BN62,'KPI_FY 24-25'!CK62,'KPI_FY 24-25'!DH62,'KPI_FY 24-25'!EE62,'KPI_FY 24-25'!FB62,'KPI_FY 24-25'!FY62,'KPI_FY 24-25'!GV62,'KPI_FY 24-25'!HS62,'KPI_FY 24-25'!IP62,'KPI_FY 24-25'!JM62)</f>
        <v>57488.4</v>
      </c>
      <c r="AD60" s="9">
        <v>55</v>
      </c>
      <c r="AE60" s="220">
        <f t="shared" si="175"/>
        <v>1</v>
      </c>
    </row>
    <row r="61" spans="1:35" ht="14.4" hidden="1" x14ac:dyDescent="0.3">
      <c r="A61" s="9"/>
      <c r="B61" s="9">
        <v>4</v>
      </c>
      <c r="C61" s="72">
        <f>SUM('KPI_FY 24-25'!C63,'KPI_FY 24-25'!Z63,'KPI_FY 24-25'!AW63,'KPI_FY 24-25'!BT63,'KPI_FY 24-25'!CQ63,'KPI_FY 24-25'!DN63,'KPI_FY 24-25'!EK63,'KPI_FY 24-25'!FH63,'KPI_FY 24-25'!GE63,'KPI_FY 24-25'!HB63,'KPI_FY 24-25'!HY63,'KPI_FY 24-25'!IV63)</f>
        <v>4432.75</v>
      </c>
      <c r="D61" s="352">
        <f>SUM('KPI_FY 24-25'!D63,'KPI_FY 24-25'!AA63,'KPI_FY 24-25'!AX63,'KPI_FY 24-25'!BU63,'KPI_FY 24-25'!CR63,'KPI_FY 24-25'!DO63,'KPI_FY 24-25'!EL63,'KPI_FY 24-25'!FI63,'KPI_FY 24-25'!GF63,'KPI_FY 24-25'!HC63,'KPI_FY 24-25'!HZ63,'KPI_FY 24-25'!IW63)</f>
        <v>1450.6000000000001</v>
      </c>
      <c r="E61" s="72">
        <f>SUM('KPI_FY 24-25'!E63,'KPI_FY 24-25'!AB63,'KPI_FY 24-25'!AY63,'KPI_FY 24-25'!BV63,'KPI_FY 24-25'!CS63,'KPI_FY 24-25'!DP63,'KPI_FY 24-25'!EM63,'KPI_FY 24-25'!FJ63,'KPI_FY 24-25'!GG63,'KPI_FY 24-25'!HD63,'KPI_FY 24-25'!IA63,'KPI_FY 24-25'!IX63)</f>
        <v>2982.15</v>
      </c>
      <c r="F61" s="7">
        <f>SUM('KPI_FY 24-25'!F63,'KPI_FY 24-25'!AC63,'KPI_FY 24-25'!AZ63,'KPI_FY 24-25'!BW63,'KPI_FY 24-25'!CT63,'KPI_FY 24-25'!DQ63,'KPI_FY 24-25'!EN63,'KPI_FY 24-25'!FK63,'KPI_FY 24-25'!GH63,'KPI_FY 24-25'!HE63,'KPI_FY 24-25'!IB63,'KPI_FY 24-25'!IY63)</f>
        <v>4307.5</v>
      </c>
      <c r="G61" s="242">
        <f t="shared" si="166"/>
        <v>0.49172374429223742</v>
      </c>
      <c r="H61" s="7">
        <f t="shared" si="167"/>
        <v>3.1663099584539847E-2</v>
      </c>
      <c r="I61" s="7">
        <f t="shared" si="156"/>
        <v>1.5569497883607921E-2</v>
      </c>
      <c r="J61" s="7">
        <f>SUM('KPI_FY 24-25'!H63,'KPI_FY 24-25'!AE63,'KPI_FY 24-25'!BB63,'KPI_FY 24-25'!BY63,'KPI_FY 24-25'!CV63,'KPI_FY 24-25'!DS63,'KPI_FY 24-25'!EP63,'KPI_FY 24-25'!FM63,'KPI_FY 24-25'!GJ63,'KPI_FY 24-25'!HG63,'KPI_FY 24-25'!ID63,'KPI_FY 24-25'!JA63)</f>
        <v>0</v>
      </c>
      <c r="K61" s="242">
        <f t="shared" si="168"/>
        <v>0</v>
      </c>
      <c r="L61" s="7">
        <f t="shared" si="169"/>
        <v>3.1663099584539847E-2</v>
      </c>
      <c r="M61" s="7">
        <f t="shared" si="164"/>
        <v>0</v>
      </c>
      <c r="N61" s="7">
        <f>SUM('KPI_FY 24-25'!J63,'KPI_FY 24-25'!AG63,'KPI_FY 24-25'!BD63,'KPI_FY 24-25'!CA63,'KPI_FY 24-25'!CX63,'KPI_FY 24-25'!DU63,'KPI_FY 24-25'!ER63,'KPI_FY 24-25'!FO63,'KPI_FY 24-25'!GL63,'KPI_FY 24-25'!HI63,'KPI_FY 24-25'!IF63,'KPI_FY 24-25'!JC63)</f>
        <v>19.75</v>
      </c>
      <c r="O61" s="134">
        <f t="shared" si="170"/>
        <v>2.2545662100456622E-3</v>
      </c>
      <c r="P61" s="7">
        <f t="shared" si="171"/>
        <v>3.1663099584539847E-2</v>
      </c>
      <c r="Q61" s="7">
        <f t="shared" si="165"/>
        <v>7.1386554428614385E-5</v>
      </c>
      <c r="R61" s="9">
        <f>SUM('KPI_FY 24-25'!L63,'KPI_FY 24-25'!AI63,'KPI_FY 24-25'!BF63,'KPI_FY 24-25'!CC63,'KPI_FY 24-25'!CZ63,'KPI_FY 24-25'!DW63,'KPI_FY 24-25'!ET63,'KPI_FY 24-25'!FQ63,'KPI_FY 24-25'!GN63,'KPI_FY 24-25'!HK63,'KPI_FY 24-25'!IH63,'KPI_FY 24-25'!JE63)</f>
        <v>0</v>
      </c>
      <c r="U61" s="242">
        <f t="shared" si="172"/>
        <v>0.50602168949771686</v>
      </c>
      <c r="V61" s="242">
        <f>((C61-R61)/$B$2)</f>
        <v>0.50602168949771686</v>
      </c>
      <c r="W61" s="7">
        <f>22.8+27.5</f>
        <v>50.3</v>
      </c>
      <c r="X61" s="7">
        <f>W61/$W$78</f>
        <v>3.1663099584539847E-2</v>
      </c>
      <c r="Y61" s="7">
        <f t="shared" si="176"/>
        <v>1.6022215146503309E-2</v>
      </c>
      <c r="Z61" s="247">
        <f>IF((AND(D61=0,F61=0)),0,(F61+R61)/(D61+F61+R61))</f>
        <v>0.74807662249700413</v>
      </c>
      <c r="AA61" s="346">
        <f t="shared" si="174"/>
        <v>0.14850781157802048</v>
      </c>
      <c r="AB61" s="321">
        <f>(R61/$B$2)</f>
        <v>0</v>
      </c>
      <c r="AC61" s="211">
        <f>SUM('KPI_FY 24-25'!T63,'KPI_FY 24-25'!AQ63,'KPI_FY 24-25'!BN63,'KPI_FY 24-25'!CK63,'KPI_FY 24-25'!DH63,'KPI_FY 24-25'!EE63,'KPI_FY 24-25'!FB63,'KPI_FY 24-25'!FY63,'KPI_FY 24-25'!GV63,'KPI_FY 24-25'!HS63,'KPI_FY 24-25'!IP63,'KPI_FY 24-25'!JM63)</f>
        <v>65436.700000000004</v>
      </c>
      <c r="AD61" s="9">
        <v>55</v>
      </c>
      <c r="AE61" s="220">
        <f>SUM(G61,K61,O61,AB61,V61)</f>
        <v>1</v>
      </c>
    </row>
    <row r="62" spans="1:35" ht="14.4" hidden="1" x14ac:dyDescent="0.3">
      <c r="A62" s="9"/>
      <c r="B62" s="49" t="s">
        <v>39</v>
      </c>
      <c r="C62" s="73">
        <f>SUM(C58:C61)</f>
        <v>22384.95</v>
      </c>
      <c r="D62" s="354">
        <f t="shared" ref="D62:R62" si="177">SUM(D58:D61)</f>
        <v>8513.4500000000007</v>
      </c>
      <c r="E62" s="73">
        <f t="shared" si="177"/>
        <v>14138.500000000002</v>
      </c>
      <c r="F62" s="73">
        <f t="shared" si="177"/>
        <v>12260.775</v>
      </c>
      <c r="G62" s="241">
        <f>(G58*$W$58+G59*$W$59+G60*$W$60+G61*$W$61)/$W$62</f>
        <v>0.35544928850761787</v>
      </c>
      <c r="H62" s="50">
        <f>SUM(H58:H61)</f>
        <v>0.12715598640312226</v>
      </c>
      <c r="I62" s="50">
        <f>SUM(I58:I61)</f>
        <v>4.5197504896474144E-2</v>
      </c>
      <c r="J62" s="50">
        <f t="shared" si="177"/>
        <v>146.4</v>
      </c>
      <c r="K62" s="241">
        <f>(K58*$W$58+K59*$W$59+K60*$W$60+K61*$W$61)/$W$62</f>
        <v>4.4947782449477822E-3</v>
      </c>
      <c r="L62" s="50">
        <f>SUM(L58:L61)</f>
        <v>0.12715598640312226</v>
      </c>
      <c r="M62" s="50">
        <f>SUM(M58:M61)</f>
        <v>5.7153796139962994E-4</v>
      </c>
      <c r="N62" s="50">
        <f t="shared" ref="N62" si="178">SUM(N58:N61)</f>
        <v>247.875</v>
      </c>
      <c r="O62" s="150">
        <f>(O58*$W$58+O59*$W$59+O60*$W$60+O61*$W$61)/$W$62</f>
        <v>6.8916994439169954E-3</v>
      </c>
      <c r="P62" s="50">
        <f>SUM(P58:P61)</f>
        <v>0.12715598640312226</v>
      </c>
      <c r="Q62" s="50">
        <f>SUM(Q58:Q61)</f>
        <v>8.7632084078511448E-4</v>
      </c>
      <c r="R62" s="49">
        <f t="shared" si="177"/>
        <v>0</v>
      </c>
      <c r="S62" s="49"/>
      <c r="T62" s="49"/>
      <c r="U62" s="241">
        <f>(U58*$W$58+U59*$W$59+U60*$W$60+U61*$W$61)/$W$62</f>
        <v>0.63316423380351727</v>
      </c>
      <c r="V62" s="241">
        <f>(V58*$W$58+V59*$W$59+V60*$W$60+V61*$W$61)/$W$62</f>
        <v>0.63316423380351727</v>
      </c>
      <c r="W62" s="50">
        <f>SUM(W58:W61)</f>
        <v>202</v>
      </c>
      <c r="X62" s="50">
        <f>SUM(X58:X61)</f>
        <v>0.12715598640312226</v>
      </c>
      <c r="Y62" s="50">
        <f>SUM(Y58:Y61)</f>
        <v>8.051062270446338E-2</v>
      </c>
      <c r="Z62" s="241">
        <f>(Z58*$W$58+Z59*$W$59+Z60*$W$60+Z61*$W$61)/$W$62</f>
        <v>0.53516540699344006</v>
      </c>
      <c r="AA62" s="347">
        <f>(AA58*$W$58+AA59*$W$59+AA60*$W$60+AA61*$W$61)/$W$62</f>
        <v>0.21106559971065603</v>
      </c>
      <c r="AB62" s="322">
        <f>(AB58*$W$58+AB59*$W$59+AB60*$W$60+AB61*$W$61)/$W$62</f>
        <v>0</v>
      </c>
      <c r="AC62" s="236">
        <f>SUM(AC58:AC61)</f>
        <v>373484.80000000005</v>
      </c>
      <c r="AD62" s="49">
        <f>SUM(AD58:AD61)</f>
        <v>220</v>
      </c>
      <c r="AE62" s="221"/>
    </row>
    <row r="63" spans="1:35" ht="14.4" hidden="1" x14ac:dyDescent="0.3">
      <c r="A63" s="142" t="s">
        <v>69</v>
      </c>
      <c r="B63" s="9" t="s">
        <v>70</v>
      </c>
      <c r="C63" s="72">
        <f>SUM('KPI_FY 24-25'!C65,'KPI_FY 24-25'!Z65,'KPI_FY 24-25'!AW65,'KPI_FY 24-25'!BT65,'KPI_FY 24-25'!CQ65,'KPI_FY 24-25'!DN65,'KPI_FY 24-25'!EK65,'KPI_FY 24-25'!FH65,'KPI_FY 24-25'!GE65,'KPI_FY 24-25'!HB65,'KPI_FY 24-25'!HY65,'KPI_FY 24-25'!IV65)</f>
        <v>7525.65</v>
      </c>
      <c r="D63" s="352">
        <f>SUM('KPI_FY 24-25'!D65,'KPI_FY 24-25'!AA65,'KPI_FY 24-25'!AX65,'KPI_FY 24-25'!BU65,'KPI_FY 24-25'!CR65,'KPI_FY 24-25'!DO65,'KPI_FY 24-25'!EL65,'KPI_FY 24-25'!FI65,'KPI_FY 24-25'!GF65,'KPI_FY 24-25'!HC65,'KPI_FY 24-25'!HZ65,'KPI_FY 24-25'!IW65)</f>
        <v>5007.95</v>
      </c>
      <c r="E63" s="72">
        <f>SUM('KPI_FY 24-25'!E65,'KPI_FY 24-25'!AB65,'KPI_FY 24-25'!AY65,'KPI_FY 24-25'!BV65,'KPI_FY 24-25'!CS65,'KPI_FY 24-25'!DP65,'KPI_FY 24-25'!EM65,'KPI_FY 24-25'!FJ65,'KPI_FY 24-25'!GG65,'KPI_FY 24-25'!HD65,'KPI_FY 24-25'!IA65,'KPI_FY 24-25'!IX65)</f>
        <v>2517.6999999999998</v>
      </c>
      <c r="F63" s="7">
        <f>SUM('KPI_FY 24-25'!F65,'KPI_FY 24-25'!AC65,'KPI_FY 24-25'!AZ65,'KPI_FY 24-25'!BW65,'KPI_FY 24-25'!CT65,'KPI_FY 24-25'!DQ65,'KPI_FY 24-25'!EN65,'KPI_FY 24-25'!FK65,'KPI_FY 24-25'!GH65,'KPI_FY 24-25'!HE65,'KPI_FY 24-25'!IB65,'KPI_FY 24-25'!IY65)</f>
        <v>1140.5</v>
      </c>
      <c r="G63" s="242">
        <f>(F63/$B$2)</f>
        <v>0.13019406392694063</v>
      </c>
      <c r="H63" s="7">
        <f>W63/$W$78</f>
        <v>1.5737127030089389E-2</v>
      </c>
      <c r="I63" s="7">
        <f t="shared" si="156"/>
        <v>2.0488805225818436E-3</v>
      </c>
      <c r="J63" s="9">
        <f>SUM('KPI_FY 24-25'!H65,'KPI_FY 24-25'!AE65,'KPI_FY 24-25'!BB65,'KPI_FY 24-25'!BY65,'KPI_FY 24-25'!CV65,'KPI_FY 24-25'!DS65,'KPI_FY 24-25'!EP65,'KPI_FY 24-25'!FM65,'KPI_FY 24-25'!GJ65,'KPI_FY 24-25'!HG65,'KPI_FY 24-25'!ID65,'KPI_FY 24-25'!JA65)</f>
        <v>37.380000000000003</v>
      </c>
      <c r="K63" s="242">
        <f>(J63/$B$2)</f>
        <v>4.2671232876712335E-3</v>
      </c>
      <c r="L63" s="7">
        <f>$W$63/$W$78</f>
        <v>1.5737127030089389E-2</v>
      </c>
      <c r="M63" s="7">
        <f t="shared" ref="M63:M76" si="179">K63*L63</f>
        <v>6.7152261231134865E-5</v>
      </c>
      <c r="N63" s="7">
        <f>SUM('KPI_FY 24-25'!J65,'KPI_FY 24-25'!AG65,'KPI_FY 24-25'!BD65,'KPI_FY 24-25'!CA65,'KPI_FY 24-25'!CX65,'KPI_FY 24-25'!DU65,'KPI_FY 24-25'!ER65,'KPI_FY 24-25'!FO65,'KPI_FY 24-25'!GL65,'KPI_FY 24-25'!HI65,'KPI_FY 24-25'!IF65,'KPI_FY 24-25'!JC65)</f>
        <v>56.47</v>
      </c>
      <c r="O63" s="134">
        <f>(N63/$B$2)</f>
        <v>6.4463470319634699E-3</v>
      </c>
      <c r="P63" s="7">
        <f>W63/$W$78</f>
        <v>1.5737127030089389E-2</v>
      </c>
      <c r="Q63" s="7">
        <f t="shared" ref="Q63:Q76" si="180">O63*P63</f>
        <v>1.0144698212204883E-4</v>
      </c>
      <c r="R63" s="9">
        <f>SUM('KPI_FY 24-25'!L65,'KPI_FY 24-25'!AI65,'KPI_FY 24-25'!BF65,'KPI_FY 24-25'!CC65,'KPI_FY 24-25'!CZ65,'KPI_FY 24-25'!DW65,'KPI_FY 24-25'!ET65,'KPI_FY 24-25'!FQ65,'KPI_FY 24-25'!GN65,'KPI_FY 24-25'!HK65,'KPI_FY 24-25'!IH65,'KPI_FY 24-25'!JE65)</f>
        <v>0</v>
      </c>
      <c r="U63" s="242">
        <f>(C63/$B$2)</f>
        <v>0.85909246575342457</v>
      </c>
      <c r="V63" s="242">
        <f t="shared" ref="V63:V76" si="181">((C63-R63)/$B$2)</f>
        <v>0.85909246575342457</v>
      </c>
      <c r="W63" s="29">
        <v>25</v>
      </c>
      <c r="X63" s="7">
        <f>W63/$W$78</f>
        <v>1.5737127030089389E-2</v>
      </c>
      <c r="Y63" s="7">
        <f t="shared" ref="Y63:Y76" si="182">X63*V63</f>
        <v>1.3519647264154361E-2</v>
      </c>
      <c r="Z63" s="247">
        <f t="shared" ref="Z63:Z76" si="183">IF((AND(D63=0,F63=0)),0,(F63+R63)/(D63+F63+R63))</f>
        <v>0.18549390496791876</v>
      </c>
      <c r="AA63" s="346">
        <f>(AC63/($B$2*W63))</f>
        <v>0.57848852968036524</v>
      </c>
      <c r="AB63" s="321">
        <f>(R63/$B$2)</f>
        <v>0</v>
      </c>
      <c r="AC63" s="211">
        <f>SUM('KPI_FY 24-25'!T65,'KPI_FY 24-25'!AQ65,'KPI_FY 24-25'!BN65,'KPI_FY 24-25'!CK65,'KPI_FY 24-25'!DH65,'KPI_FY 24-25'!EE65,'KPI_FY 24-25'!FB65,'KPI_FY 24-25'!FY65,'KPI_FY 24-25'!GV65,'KPI_FY 24-25'!HS65,'KPI_FY 24-25'!IP65,'KPI_FY 24-25'!JM65)</f>
        <v>126688.988</v>
      </c>
      <c r="AD63" s="9">
        <v>25</v>
      </c>
      <c r="AE63" s="220">
        <f>SUM(G63,K63,O63,AB63,V63)</f>
        <v>0.99999999999999989</v>
      </c>
    </row>
    <row r="64" spans="1:35" ht="14.4" hidden="1" x14ac:dyDescent="0.3">
      <c r="A64" s="9"/>
      <c r="B64" s="9" t="s">
        <v>71</v>
      </c>
      <c r="C64" s="72">
        <f>SUM('KPI_FY 24-25'!C66,'KPI_FY 24-25'!Z66,'KPI_FY 24-25'!AW66,'KPI_FY 24-25'!BT66,'KPI_FY 24-25'!CQ66,'KPI_FY 24-25'!DN66,'KPI_FY 24-25'!EK66,'KPI_FY 24-25'!FH66,'KPI_FY 24-25'!GE66,'KPI_FY 24-25'!HB66,'KPI_FY 24-25'!HY66,'KPI_FY 24-25'!IV66)</f>
        <v>8271.19</v>
      </c>
      <c r="D64" s="352">
        <f>SUM('KPI_FY 24-25'!D66,'KPI_FY 24-25'!AA66,'KPI_FY 24-25'!AX66,'KPI_FY 24-25'!BU66,'KPI_FY 24-25'!CR66,'KPI_FY 24-25'!DO66,'KPI_FY 24-25'!EL66,'KPI_FY 24-25'!FI66,'KPI_FY 24-25'!GF66,'KPI_FY 24-25'!HC66,'KPI_FY 24-25'!HZ66,'KPI_FY 24-25'!IW66)</f>
        <v>6207.1</v>
      </c>
      <c r="E64" s="72">
        <f>SUM('KPI_FY 24-25'!E66,'KPI_FY 24-25'!AB66,'KPI_FY 24-25'!AY66,'KPI_FY 24-25'!BV66,'KPI_FY 24-25'!CS66,'KPI_FY 24-25'!DP66,'KPI_FY 24-25'!EM66,'KPI_FY 24-25'!FJ66,'KPI_FY 24-25'!GG66,'KPI_FY 24-25'!HD66,'KPI_FY 24-25'!IA66,'KPI_FY 24-25'!IX66)</f>
        <v>2064.09</v>
      </c>
      <c r="F64" s="7">
        <f>SUM('KPI_FY 24-25'!F66,'KPI_FY 24-25'!AC66,'KPI_FY 24-25'!AZ66,'KPI_FY 24-25'!BW66,'KPI_FY 24-25'!CT66,'KPI_FY 24-25'!DQ66,'KPI_FY 24-25'!EN66,'KPI_FY 24-25'!FK66,'KPI_FY 24-25'!GH66,'KPI_FY 24-25'!HE66,'KPI_FY 24-25'!IB66,'KPI_FY 24-25'!IY66)</f>
        <v>392.43</v>
      </c>
      <c r="G64" s="242">
        <f t="shared" ref="G64:G76" si="184">(F64/$B$2)</f>
        <v>4.4797945205479452E-2</v>
      </c>
      <c r="H64" s="7">
        <f t="shared" ref="H64:H76" si="185">W64/$W$78</f>
        <v>1.5737127030089389E-2</v>
      </c>
      <c r="I64" s="7">
        <f t="shared" si="156"/>
        <v>7.0499095438561401E-4</v>
      </c>
      <c r="J64" s="9">
        <f>SUM('KPI_FY 24-25'!H66,'KPI_FY 24-25'!AE66,'KPI_FY 24-25'!BB66,'KPI_FY 24-25'!BY66,'KPI_FY 24-25'!CV66,'KPI_FY 24-25'!DS66,'KPI_FY 24-25'!EP66,'KPI_FY 24-25'!FM66,'KPI_FY 24-25'!GJ66,'KPI_FY 24-25'!HG66,'KPI_FY 24-25'!ID66,'KPI_FY 24-25'!JA66)</f>
        <v>32.159999999999997</v>
      </c>
      <c r="K64" s="242">
        <f t="shared" ref="K64:K76" si="186">(J64/$B$2)</f>
        <v>3.6712328767123286E-3</v>
      </c>
      <c r="L64" s="7">
        <f t="shared" ref="L64:L76" si="187">W64/$W$78</f>
        <v>1.5737127030089389E-2</v>
      </c>
      <c r="M64" s="7">
        <f t="shared" si="179"/>
        <v>5.7774658137862411E-5</v>
      </c>
      <c r="N64" s="7">
        <f>SUM('KPI_FY 24-25'!J66,'KPI_FY 24-25'!AG66,'KPI_FY 24-25'!BD66,'KPI_FY 24-25'!CA66,'KPI_FY 24-25'!CX66,'KPI_FY 24-25'!DU66,'KPI_FY 24-25'!ER66,'KPI_FY 24-25'!FO66,'KPI_FY 24-25'!GL66,'KPI_FY 24-25'!HI66,'KPI_FY 24-25'!IF66,'KPI_FY 24-25'!JC66)</f>
        <v>64.22</v>
      </c>
      <c r="O64" s="134">
        <f t="shared" ref="O64:O76" si="188">(N64/$B$2)</f>
        <v>7.331050228310502E-3</v>
      </c>
      <c r="P64" s="7">
        <f t="shared" ref="P64:P76" si="189">W64/$W$78</f>
        <v>1.5737127030089389E-2</v>
      </c>
      <c r="Q64" s="7">
        <f t="shared" si="180"/>
        <v>1.1536966870688819E-4</v>
      </c>
      <c r="R64" s="9">
        <f>SUM('KPI_FY 24-25'!L66,'KPI_FY 24-25'!AI66,'KPI_FY 24-25'!BF66,'KPI_FY 24-25'!CC66,'KPI_FY 24-25'!CZ66,'KPI_FY 24-25'!DW66,'KPI_FY 24-25'!ET66,'KPI_FY 24-25'!FQ66,'KPI_FY 24-25'!GN66,'KPI_FY 24-25'!HK66,'KPI_FY 24-25'!IH66,'KPI_FY 24-25'!JE66)</f>
        <v>0</v>
      </c>
      <c r="U64" s="242">
        <f t="shared" ref="U64:U76" si="190">(C64/$B$2)</f>
        <v>0.94419977168949776</v>
      </c>
      <c r="V64" s="242">
        <f t="shared" si="181"/>
        <v>0.94419977168949776</v>
      </c>
      <c r="W64" s="29">
        <v>25</v>
      </c>
      <c r="X64" s="7">
        <f t="shared" ref="X64:X65" si="191">W64/$W$78</f>
        <v>1.5737127030089389E-2</v>
      </c>
      <c r="Y64" s="7">
        <f t="shared" si="182"/>
        <v>1.4858991748859025E-2</v>
      </c>
      <c r="Z64" s="247">
        <f t="shared" si="183"/>
        <v>5.9463325418628289E-2</v>
      </c>
      <c r="AA64" s="346">
        <f t="shared" ref="AA64:AA76" si="192">(AC64/($B$2*W64))</f>
        <v>0.72577546118721459</v>
      </c>
      <c r="AB64" s="321">
        <f t="shared" ref="AB64:AB76" si="193">(R64/$B$2)</f>
        <v>0</v>
      </c>
      <c r="AC64" s="211">
        <f>SUM('KPI_FY 24-25'!T66,'KPI_FY 24-25'!AQ66,'KPI_FY 24-25'!BN66,'KPI_FY 24-25'!CK66,'KPI_FY 24-25'!DH66,'KPI_FY 24-25'!EE66,'KPI_FY 24-25'!FB66,'KPI_FY 24-25'!FY66,'KPI_FY 24-25'!GV66,'KPI_FY 24-25'!HS66,'KPI_FY 24-25'!IP66,'KPI_FY 24-25'!JM66)</f>
        <v>158944.826</v>
      </c>
      <c r="AD64" s="9">
        <v>25</v>
      </c>
      <c r="AE64" s="220">
        <f t="shared" ref="AE64:AE65" si="194">SUM(G64,K64,O64,AB64,V64)</f>
        <v>1</v>
      </c>
    </row>
    <row r="65" spans="1:33" ht="14.4" hidden="1" x14ac:dyDescent="0.3">
      <c r="A65" s="9"/>
      <c r="B65" s="9" t="s">
        <v>72</v>
      </c>
      <c r="C65" s="72">
        <f>SUM('KPI_FY 24-25'!C67,'KPI_FY 24-25'!Z67,'KPI_FY 24-25'!AW67,'KPI_FY 24-25'!BT67,'KPI_FY 24-25'!CQ67,'KPI_FY 24-25'!DN67,'KPI_FY 24-25'!EK67,'KPI_FY 24-25'!FH67,'KPI_FY 24-25'!GE67,'KPI_FY 24-25'!HB67,'KPI_FY 24-25'!HY67,'KPI_FY 24-25'!IV67)</f>
        <v>7810.3099999999995</v>
      </c>
      <c r="D65" s="352">
        <f>SUM('KPI_FY 24-25'!D67,'KPI_FY 24-25'!AA67,'KPI_FY 24-25'!AX67,'KPI_FY 24-25'!BU67,'KPI_FY 24-25'!CR67,'KPI_FY 24-25'!DO67,'KPI_FY 24-25'!EL67,'KPI_FY 24-25'!FI67,'KPI_FY 24-25'!GF67,'KPI_FY 24-25'!HC67,'KPI_FY 24-25'!HZ67,'KPI_FY 24-25'!IW67)</f>
        <v>5352.62</v>
      </c>
      <c r="E65" s="72">
        <f>SUM('KPI_FY 24-25'!E67,'KPI_FY 24-25'!AB67,'KPI_FY 24-25'!AY67,'KPI_FY 24-25'!BV67,'KPI_FY 24-25'!CS67,'KPI_FY 24-25'!DP67,'KPI_FY 24-25'!EM67,'KPI_FY 24-25'!FJ67,'KPI_FY 24-25'!GG67,'KPI_FY 24-25'!HD67,'KPI_FY 24-25'!IA67,'KPI_FY 24-25'!IX67)</f>
        <v>2457.69</v>
      </c>
      <c r="F65" s="7">
        <f>SUM('KPI_FY 24-25'!F67,'KPI_FY 24-25'!AC67,'KPI_FY 24-25'!AZ67,'KPI_FY 24-25'!BW67,'KPI_FY 24-25'!CT67,'KPI_FY 24-25'!DQ67,'KPI_FY 24-25'!EN67,'KPI_FY 24-25'!FK67,'KPI_FY 24-25'!GH67,'KPI_FY 24-25'!HE67,'KPI_FY 24-25'!IB67,'KPI_FY 24-25'!IY67)</f>
        <v>111.05</v>
      </c>
      <c r="G65" s="242">
        <f t="shared" si="184"/>
        <v>1.2676940639269406E-2</v>
      </c>
      <c r="H65" s="7">
        <f t="shared" si="185"/>
        <v>1.5737127030089389E-2</v>
      </c>
      <c r="I65" s="7">
        <f t="shared" si="156"/>
        <v>1.9949862519308523E-4</v>
      </c>
      <c r="J65" s="9">
        <f>SUM('KPI_FY 24-25'!H67,'KPI_FY 24-25'!AE67,'KPI_FY 24-25'!BB67,'KPI_FY 24-25'!BY67,'KPI_FY 24-25'!CV67,'KPI_FY 24-25'!DS67,'KPI_FY 24-25'!EP67,'KPI_FY 24-25'!FM67,'KPI_FY 24-25'!GJ67,'KPI_FY 24-25'!HG67,'KPI_FY 24-25'!ID67,'KPI_FY 24-25'!JA67)</f>
        <v>775.76</v>
      </c>
      <c r="K65" s="242">
        <f t="shared" si="186"/>
        <v>8.8557077625570774E-2</v>
      </c>
      <c r="L65" s="7">
        <f t="shared" si="187"/>
        <v>1.5737127030089389E-2</v>
      </c>
      <c r="M65" s="7">
        <f t="shared" si="179"/>
        <v>1.3936339800070942E-3</v>
      </c>
      <c r="N65" s="7">
        <f>SUM('KPI_FY 24-25'!J67,'KPI_FY 24-25'!AG67,'KPI_FY 24-25'!BD67,'KPI_FY 24-25'!CA67,'KPI_FY 24-25'!CX67,'KPI_FY 24-25'!DU67,'KPI_FY 24-25'!ER67,'KPI_FY 24-25'!FO67,'KPI_FY 24-25'!GL67,'KPI_FY 24-25'!HI67,'KPI_FY 24-25'!IF67,'KPI_FY 24-25'!JC67)</f>
        <v>62.88</v>
      </c>
      <c r="O65" s="134">
        <f t="shared" si="188"/>
        <v>7.1780821917808218E-3</v>
      </c>
      <c r="P65" s="7">
        <f t="shared" si="189"/>
        <v>1.5737127030089389E-2</v>
      </c>
      <c r="Q65" s="7">
        <f t="shared" si="180"/>
        <v>1.1296239128447727E-4</v>
      </c>
      <c r="R65" s="9">
        <f>SUM('KPI_FY 24-25'!L67,'KPI_FY 24-25'!AI67,'KPI_FY 24-25'!BF67,'KPI_FY 24-25'!CC67,'KPI_FY 24-25'!CZ67,'KPI_FY 24-25'!DW67,'KPI_FY 24-25'!ET67,'KPI_FY 24-25'!FQ67,'KPI_FY 24-25'!GN67,'KPI_FY 24-25'!HK67,'KPI_FY 24-25'!IH67,'KPI_FY 24-25'!JE67)</f>
        <v>0</v>
      </c>
      <c r="U65" s="242">
        <f t="shared" si="190"/>
        <v>0.89158789954337891</v>
      </c>
      <c r="V65" s="242">
        <f t="shared" si="181"/>
        <v>0.89158789954337891</v>
      </c>
      <c r="W65" s="29">
        <v>25</v>
      </c>
      <c r="X65" s="7">
        <f t="shared" si="191"/>
        <v>1.5737127030089389E-2</v>
      </c>
      <c r="Y65" s="7">
        <f t="shared" si="182"/>
        <v>1.4031032033604731E-2</v>
      </c>
      <c r="Z65" s="247">
        <f t="shared" si="183"/>
        <v>2.0325166051390366E-2</v>
      </c>
      <c r="AA65" s="346">
        <f t="shared" si="192"/>
        <v>0.6297516666666666</v>
      </c>
      <c r="AB65" s="321">
        <f t="shared" si="193"/>
        <v>0</v>
      </c>
      <c r="AC65" s="211">
        <f>SUM('KPI_FY 24-25'!T67,'KPI_FY 24-25'!AQ67,'KPI_FY 24-25'!BN67,'KPI_FY 24-25'!CK67,'KPI_FY 24-25'!DH67,'KPI_FY 24-25'!EE67,'KPI_FY 24-25'!FB67,'KPI_FY 24-25'!FY67,'KPI_FY 24-25'!GV67,'KPI_FY 24-25'!HS67,'KPI_FY 24-25'!IP67,'KPI_FY 24-25'!JM67)</f>
        <v>137915.61499999999</v>
      </c>
      <c r="AD65" s="9">
        <v>25</v>
      </c>
      <c r="AE65" s="220">
        <f t="shared" si="194"/>
        <v>0.99999999999999989</v>
      </c>
    </row>
    <row r="66" spans="1:33" ht="14.4" hidden="1" x14ac:dyDescent="0.3">
      <c r="A66" s="9"/>
      <c r="B66" s="9" t="s">
        <v>73</v>
      </c>
      <c r="C66" s="72">
        <f>SUM('KPI_FY 24-25'!C68,'KPI_FY 24-25'!Z68,'KPI_FY 24-25'!AW68,'KPI_FY 24-25'!BT68,'KPI_FY 24-25'!CQ68,'KPI_FY 24-25'!DN68,'KPI_FY 24-25'!EK68,'KPI_FY 24-25'!FH68,'KPI_FY 24-25'!GE68,'KPI_FY 24-25'!HB68,'KPI_FY 24-25'!HY68,'KPI_FY 24-25'!IV68)</f>
        <v>3361.36</v>
      </c>
      <c r="D66" s="352">
        <f>SUM('KPI_FY 24-25'!D68,'KPI_FY 24-25'!AA68,'KPI_FY 24-25'!AX68,'KPI_FY 24-25'!BU68,'KPI_FY 24-25'!CR68,'KPI_FY 24-25'!DO68,'KPI_FY 24-25'!EL68,'KPI_FY 24-25'!FI68,'KPI_FY 24-25'!GF68,'KPI_FY 24-25'!HC68,'KPI_FY 24-25'!HZ68,'KPI_FY 24-25'!IW68)</f>
        <v>2769.1</v>
      </c>
      <c r="E66" s="72">
        <f>SUM('KPI_FY 24-25'!E68,'KPI_FY 24-25'!AB68,'KPI_FY 24-25'!AY68,'KPI_FY 24-25'!BV68,'KPI_FY 24-25'!CS68,'KPI_FY 24-25'!DP68,'KPI_FY 24-25'!EM68,'KPI_FY 24-25'!FJ68,'KPI_FY 24-25'!GG68,'KPI_FY 24-25'!HD68,'KPI_FY 24-25'!IA68,'KPI_FY 24-25'!IX68)</f>
        <v>592.26</v>
      </c>
      <c r="F66" s="7">
        <f>SUM('KPI_FY 24-25'!F68,'KPI_FY 24-25'!AC68,'KPI_FY 24-25'!AZ68,'KPI_FY 24-25'!BW68,'KPI_FY 24-25'!CT68,'KPI_FY 24-25'!DQ68,'KPI_FY 24-25'!EN68,'KPI_FY 24-25'!FK68,'KPI_FY 24-25'!GH68,'KPI_FY 24-25'!HE68,'KPI_FY 24-25'!IB68,'KPI_FY 24-25'!IY68)</f>
        <v>5398.6399999999994</v>
      </c>
      <c r="G66" s="242">
        <f t="shared" si="184"/>
        <v>0.61628310502283101</v>
      </c>
      <c r="H66" s="7">
        <f t="shared" si="185"/>
        <v>1.5737127030089389E-2</v>
      </c>
      <c r="I66" s="7">
        <f t="shared" si="156"/>
        <v>9.6985255102422126E-3</v>
      </c>
      <c r="J66" s="9">
        <f>SUM('KPI_FY 24-25'!H68,'KPI_FY 24-25'!AE68,'KPI_FY 24-25'!BB68,'KPI_FY 24-25'!BY68,'KPI_FY 24-25'!CV68,'KPI_FY 24-25'!DS68,'KPI_FY 24-25'!EP68,'KPI_FY 24-25'!FM68,'KPI_FY 24-25'!GJ68,'KPI_FY 24-25'!HG68,'KPI_FY 24-25'!ID68,'KPI_FY 24-25'!JA68)</f>
        <v>0</v>
      </c>
      <c r="K66" s="242">
        <f t="shared" si="186"/>
        <v>0</v>
      </c>
      <c r="L66" s="7">
        <f t="shared" si="187"/>
        <v>1.5737127030089389E-2</v>
      </c>
      <c r="M66" s="7">
        <f t="shared" si="179"/>
        <v>0</v>
      </c>
      <c r="N66" s="7">
        <f>SUM('KPI_FY 24-25'!J68,'KPI_FY 24-25'!AG68,'KPI_FY 24-25'!BD68,'KPI_FY 24-25'!CA68,'KPI_FY 24-25'!CX68,'KPI_FY 24-25'!DU68,'KPI_FY 24-25'!ER68,'KPI_FY 24-25'!FO68,'KPI_FY 24-25'!GL68,'KPI_FY 24-25'!HI68,'KPI_FY 24-25'!IF68,'KPI_FY 24-25'!JC68)</f>
        <v>0</v>
      </c>
      <c r="O66" s="134">
        <f t="shared" si="188"/>
        <v>0</v>
      </c>
      <c r="P66" s="7">
        <f t="shared" si="189"/>
        <v>1.5737127030089389E-2</v>
      </c>
      <c r="Q66" s="7">
        <f t="shared" si="180"/>
        <v>0</v>
      </c>
      <c r="R66" s="9">
        <f>SUM('KPI_FY 24-25'!L68,'KPI_FY 24-25'!AI68,'KPI_FY 24-25'!BF68,'KPI_FY 24-25'!CC68,'KPI_FY 24-25'!CZ68,'KPI_FY 24-25'!DW68,'KPI_FY 24-25'!ET68,'KPI_FY 24-25'!FQ68,'KPI_FY 24-25'!GN68,'KPI_FY 24-25'!HK68,'KPI_FY 24-25'!IH68,'KPI_FY 24-25'!JE68)</f>
        <v>0</v>
      </c>
      <c r="U66" s="242">
        <f t="shared" si="190"/>
        <v>0.38371689497716899</v>
      </c>
      <c r="V66" s="242">
        <f t="shared" si="181"/>
        <v>0.38371689497716899</v>
      </c>
      <c r="W66" s="29">
        <v>25</v>
      </c>
      <c r="X66" s="7">
        <f>W66/$W$78</f>
        <v>1.5737127030089389E-2</v>
      </c>
      <c r="Y66" s="7">
        <f t="shared" si="182"/>
        <v>6.0386015198471777E-3</v>
      </c>
      <c r="Z66" s="247">
        <f t="shared" si="183"/>
        <v>0.66097108869773025</v>
      </c>
      <c r="AA66" s="346">
        <f t="shared" si="192"/>
        <v>0.31769852054794517</v>
      </c>
      <c r="AB66" s="321">
        <f t="shared" si="193"/>
        <v>0</v>
      </c>
      <c r="AC66" s="211">
        <f>SUM('KPI_FY 24-25'!T68,'KPI_FY 24-25'!AQ68,'KPI_FY 24-25'!BN68,'KPI_FY 24-25'!CK68,'KPI_FY 24-25'!DH68,'KPI_FY 24-25'!EE68,'KPI_FY 24-25'!FB68,'KPI_FY 24-25'!FY68,'KPI_FY 24-25'!GV68,'KPI_FY 24-25'!HS68,'KPI_FY 24-25'!IP68,'KPI_FY 24-25'!JM68)</f>
        <v>69575.975999999995</v>
      </c>
      <c r="AD66" s="9">
        <v>25</v>
      </c>
      <c r="AE66" s="220">
        <f>SUM(G66,K66,O66,AB66,V66)</f>
        <v>1</v>
      </c>
    </row>
    <row r="67" spans="1:33" ht="14.4" hidden="1" x14ac:dyDescent="0.3">
      <c r="A67" s="9"/>
      <c r="B67" s="9" t="s">
        <v>74</v>
      </c>
      <c r="C67" s="72">
        <f>SUM('KPI_FY 24-25'!C69,'KPI_FY 24-25'!Z69,'KPI_FY 24-25'!AW69,'KPI_FY 24-25'!BT69,'KPI_FY 24-25'!CQ69,'KPI_FY 24-25'!DN69,'KPI_FY 24-25'!EK69,'KPI_FY 24-25'!FH69,'KPI_FY 24-25'!GE69,'KPI_FY 24-25'!HB69,'KPI_FY 24-25'!HY69,'KPI_FY 24-25'!IV69)</f>
        <v>8379.82</v>
      </c>
      <c r="D67" s="352">
        <f>SUM('KPI_FY 24-25'!D69,'KPI_FY 24-25'!AA69,'KPI_FY 24-25'!AX69,'KPI_FY 24-25'!BU69,'KPI_FY 24-25'!CR69,'KPI_FY 24-25'!DO69,'KPI_FY 24-25'!EL69,'KPI_FY 24-25'!FI69,'KPI_FY 24-25'!GF69,'KPI_FY 24-25'!HC69,'KPI_FY 24-25'!HZ69,'KPI_FY 24-25'!IW69)</f>
        <v>6348.93</v>
      </c>
      <c r="E67" s="72">
        <f>SUM('KPI_FY 24-25'!E69,'KPI_FY 24-25'!AB69,'KPI_FY 24-25'!AY69,'KPI_FY 24-25'!BV69,'KPI_FY 24-25'!CS69,'KPI_FY 24-25'!DP69,'KPI_FY 24-25'!EM69,'KPI_FY 24-25'!FJ69,'KPI_FY 24-25'!GG69,'KPI_FY 24-25'!HD69,'KPI_FY 24-25'!IA69,'KPI_FY 24-25'!IX69)</f>
        <v>2030.890000000001</v>
      </c>
      <c r="F67" s="7">
        <f>SUM('KPI_FY 24-25'!F69,'KPI_FY 24-25'!AC69,'KPI_FY 24-25'!AZ69,'KPI_FY 24-25'!BW69,'KPI_FY 24-25'!CT69,'KPI_FY 24-25'!DQ69,'KPI_FY 24-25'!EN69,'KPI_FY 24-25'!FK69,'KPI_FY 24-25'!GH69,'KPI_FY 24-25'!HE69,'KPI_FY 24-25'!IB69,'KPI_FY 24-25'!IY69)</f>
        <v>289.11</v>
      </c>
      <c r="G67" s="242">
        <f t="shared" si="184"/>
        <v>3.3003424657534246E-2</v>
      </c>
      <c r="H67" s="7">
        <f t="shared" si="185"/>
        <v>1.5737127030089389E-2</v>
      </c>
      <c r="I67" s="7">
        <f t="shared" si="156"/>
        <v>5.193790862636008E-4</v>
      </c>
      <c r="J67" s="9">
        <f>SUM('KPI_FY 24-25'!H69,'KPI_FY 24-25'!AE69,'KPI_FY 24-25'!BB69,'KPI_FY 24-25'!BY69,'KPI_FY 24-25'!CV69,'KPI_FY 24-25'!DS69,'KPI_FY 24-25'!EP69,'KPI_FY 24-25'!FM69,'KPI_FY 24-25'!GJ69,'KPI_FY 24-25'!HG69,'KPI_FY 24-25'!ID69,'KPI_FY 24-25'!JA69)</f>
        <v>28.29</v>
      </c>
      <c r="K67" s="242">
        <f t="shared" si="186"/>
        <v>3.2294520547945203E-3</v>
      </c>
      <c r="L67" s="7">
        <f t="shared" si="187"/>
        <v>1.5737127030089389E-2</v>
      </c>
      <c r="M67" s="7">
        <f t="shared" si="179"/>
        <v>5.0822297223884565E-5</v>
      </c>
      <c r="N67" s="7">
        <f>SUM('KPI_FY 24-25'!J69,'KPI_FY 24-25'!AG69,'KPI_FY 24-25'!BD69,'KPI_FY 24-25'!CA69,'KPI_FY 24-25'!CX69,'KPI_FY 24-25'!DU69,'KPI_FY 24-25'!ER69,'KPI_FY 24-25'!FO69,'KPI_FY 24-25'!GL69,'KPI_FY 24-25'!HI69,'KPI_FY 24-25'!IF69,'KPI_FY 24-25'!JC69)</f>
        <v>62.78</v>
      </c>
      <c r="O67" s="134">
        <f t="shared" si="188"/>
        <v>7.1666666666666667E-3</v>
      </c>
      <c r="P67" s="7">
        <f t="shared" si="189"/>
        <v>1.5737127030089389E-2</v>
      </c>
      <c r="Q67" s="7">
        <f t="shared" si="180"/>
        <v>1.1278274371564062E-4</v>
      </c>
      <c r="R67" s="9">
        <f>SUM('KPI_FY 24-25'!L69,'KPI_FY 24-25'!AI69,'KPI_FY 24-25'!BF69,'KPI_FY 24-25'!CC69,'KPI_FY 24-25'!CZ69,'KPI_FY 24-25'!DW69,'KPI_FY 24-25'!ET69,'KPI_FY 24-25'!FQ69,'KPI_FY 24-25'!GN69,'KPI_FY 24-25'!HK69,'KPI_FY 24-25'!IH69,'KPI_FY 24-25'!JE69)</f>
        <v>0</v>
      </c>
      <c r="U67" s="242">
        <f t="shared" si="190"/>
        <v>0.95660045662100457</v>
      </c>
      <c r="V67" s="242">
        <f t="shared" si="181"/>
        <v>0.95660045662100457</v>
      </c>
      <c r="W67" s="29">
        <v>25</v>
      </c>
      <c r="X67" s="7">
        <f t="shared" ref="X67:X74" si="195">W67/$W$78</f>
        <v>1.5737127030089389E-2</v>
      </c>
      <c r="Y67" s="7">
        <f t="shared" si="182"/>
        <v>1.5054142902886264E-2</v>
      </c>
      <c r="Z67" s="247">
        <f t="shared" si="183"/>
        <v>4.3553518809769154E-2</v>
      </c>
      <c r="AA67" s="346">
        <f t="shared" si="192"/>
        <v>0.73278672146118728</v>
      </c>
      <c r="AB67" s="321">
        <f t="shared" si="193"/>
        <v>0</v>
      </c>
      <c r="AC67" s="211">
        <f>SUM('KPI_FY 24-25'!T69,'KPI_FY 24-25'!AQ69,'KPI_FY 24-25'!BN69,'KPI_FY 24-25'!CK69,'KPI_FY 24-25'!DH69,'KPI_FY 24-25'!EE69,'KPI_FY 24-25'!FB69,'KPI_FY 24-25'!FY69,'KPI_FY 24-25'!GV69,'KPI_FY 24-25'!HS69,'KPI_FY 24-25'!IP69,'KPI_FY 24-25'!JM69)</f>
        <v>160480.29200000002</v>
      </c>
      <c r="AD67" s="9">
        <v>25</v>
      </c>
      <c r="AE67" s="220">
        <f>SUM(G67,K67,O67,AB67,V67)</f>
        <v>1</v>
      </c>
    </row>
    <row r="68" spans="1:33" ht="14.4" hidden="1" x14ac:dyDescent="0.3">
      <c r="A68" s="9"/>
      <c r="B68" s="9" t="s">
        <v>75</v>
      </c>
      <c r="C68" s="72">
        <f>SUM('KPI_FY 24-25'!C70,'KPI_FY 24-25'!Z70,'KPI_FY 24-25'!AW70,'KPI_FY 24-25'!BT70,'KPI_FY 24-25'!CQ70,'KPI_FY 24-25'!DN70,'KPI_FY 24-25'!EK70,'KPI_FY 24-25'!FH70,'KPI_FY 24-25'!GE70,'KPI_FY 24-25'!HB70,'KPI_FY 24-25'!HY70,'KPI_FY 24-25'!IV70)</f>
        <v>8420.56</v>
      </c>
      <c r="D68" s="352">
        <f>SUM('KPI_FY 24-25'!D70,'KPI_FY 24-25'!AA70,'KPI_FY 24-25'!AX70,'KPI_FY 24-25'!BU70,'KPI_FY 24-25'!CR70,'KPI_FY 24-25'!DO70,'KPI_FY 24-25'!EL70,'KPI_FY 24-25'!FI70,'KPI_FY 24-25'!GF70,'KPI_FY 24-25'!HC70,'KPI_FY 24-25'!HZ70,'KPI_FY 24-25'!IW70)</f>
        <v>6250.5499999999993</v>
      </c>
      <c r="E68" s="72">
        <f>SUM('KPI_FY 24-25'!E70,'KPI_FY 24-25'!AB70,'KPI_FY 24-25'!AY70,'KPI_FY 24-25'!BV70,'KPI_FY 24-25'!CS70,'KPI_FY 24-25'!DP70,'KPI_FY 24-25'!EM70,'KPI_FY 24-25'!FJ70,'KPI_FY 24-25'!GG70,'KPI_FY 24-25'!HD70,'KPI_FY 24-25'!IA70,'KPI_FY 24-25'!IX70)</f>
        <v>2170.0100000000011</v>
      </c>
      <c r="F68" s="7">
        <f>SUM('KPI_FY 24-25'!F70,'KPI_FY 24-25'!AC70,'KPI_FY 24-25'!AZ70,'KPI_FY 24-25'!BW70,'KPI_FY 24-25'!CT70,'KPI_FY 24-25'!DQ70,'KPI_FY 24-25'!EN70,'KPI_FY 24-25'!FK70,'KPI_FY 24-25'!GH70,'KPI_FY 24-25'!HE70,'KPI_FY 24-25'!IB70,'KPI_FY 24-25'!IY70)</f>
        <v>245.61</v>
      </c>
      <c r="G68" s="242">
        <f t="shared" si="184"/>
        <v>2.8037671232876715E-2</v>
      </c>
      <c r="H68" s="7">
        <f t="shared" si="185"/>
        <v>1.5737127030089389E-2</v>
      </c>
      <c r="I68" s="7">
        <f t="shared" si="156"/>
        <v>4.4123239381966384E-4</v>
      </c>
      <c r="J68" s="9">
        <f>SUM('KPI_FY 24-25'!H70,'KPI_FY 24-25'!AE70,'KPI_FY 24-25'!BB70,'KPI_FY 24-25'!BY70,'KPI_FY 24-25'!CV70,'KPI_FY 24-25'!DS70,'KPI_FY 24-25'!EP70,'KPI_FY 24-25'!FM70,'KPI_FY 24-25'!GJ70,'KPI_FY 24-25'!HG70,'KPI_FY 24-25'!ID70,'KPI_FY 24-25'!JA70)</f>
        <v>27</v>
      </c>
      <c r="K68" s="242">
        <f t="shared" si="186"/>
        <v>3.0821917808219177E-3</v>
      </c>
      <c r="L68" s="7">
        <f t="shared" si="187"/>
        <v>1.5737127030089389E-2</v>
      </c>
      <c r="M68" s="7">
        <f t="shared" si="179"/>
        <v>4.8504843585891952E-5</v>
      </c>
      <c r="N68" s="7">
        <f>SUM('KPI_FY 24-25'!J70,'KPI_FY 24-25'!AG70,'KPI_FY 24-25'!BD70,'KPI_FY 24-25'!CA70,'KPI_FY 24-25'!CX70,'KPI_FY 24-25'!DU70,'KPI_FY 24-25'!ER70,'KPI_FY 24-25'!FO70,'KPI_FY 24-25'!GL70,'KPI_FY 24-25'!HI70,'KPI_FY 24-25'!IF70,'KPI_FY 24-25'!JC70)</f>
        <v>66.83</v>
      </c>
      <c r="O68" s="134">
        <f t="shared" si="188"/>
        <v>7.628995433789954E-3</v>
      </c>
      <c r="P68" s="7">
        <f t="shared" si="189"/>
        <v>1.5737127030089389E-2</v>
      </c>
      <c r="Q68" s="7">
        <f t="shared" si="180"/>
        <v>1.2005847025352442E-4</v>
      </c>
      <c r="R68" s="9">
        <f>SUM('KPI_FY 24-25'!L70,'KPI_FY 24-25'!AI70,'KPI_FY 24-25'!BF70,'KPI_FY 24-25'!CC70,'KPI_FY 24-25'!CZ70,'KPI_FY 24-25'!DW70,'KPI_FY 24-25'!ET70,'KPI_FY 24-25'!FQ70,'KPI_FY 24-25'!GN70,'KPI_FY 24-25'!HK70,'KPI_FY 24-25'!IH70,'KPI_FY 24-25'!JE70)</f>
        <v>0</v>
      </c>
      <c r="U68" s="242">
        <f t="shared" si="190"/>
        <v>0.96125114155251135</v>
      </c>
      <c r="V68" s="242">
        <f t="shared" si="181"/>
        <v>0.96125114155251135</v>
      </c>
      <c r="W68" s="29">
        <v>25</v>
      </c>
      <c r="X68" s="7">
        <f t="shared" si="195"/>
        <v>1.5737127030089389E-2</v>
      </c>
      <c r="Y68" s="7">
        <f t="shared" si="182"/>
        <v>1.5127331322430309E-2</v>
      </c>
      <c r="Z68" s="247">
        <f t="shared" si="183"/>
        <v>3.7808489938671468E-2</v>
      </c>
      <c r="AA68" s="346">
        <f t="shared" si="192"/>
        <v>0.73257118264840171</v>
      </c>
      <c r="AB68" s="321">
        <f t="shared" si="193"/>
        <v>0</v>
      </c>
      <c r="AC68" s="211">
        <f>SUM('KPI_FY 24-25'!T70,'KPI_FY 24-25'!AQ70,'KPI_FY 24-25'!BN70,'KPI_FY 24-25'!CK70,'KPI_FY 24-25'!DH70,'KPI_FY 24-25'!EE70,'KPI_FY 24-25'!FB70,'KPI_FY 24-25'!FY70,'KPI_FY 24-25'!GV70,'KPI_FY 24-25'!HS70,'KPI_FY 24-25'!IP70,'KPI_FY 24-25'!JM70)</f>
        <v>160433.08899999998</v>
      </c>
      <c r="AD68" s="9">
        <v>25</v>
      </c>
      <c r="AE68" s="220">
        <f t="shared" ref="AE68:AE69" si="196">SUM(G68,K68,O68,AB68,V68)</f>
        <v>0.99999999999999989</v>
      </c>
    </row>
    <row r="69" spans="1:33" ht="14.4" hidden="1" x14ac:dyDescent="0.3">
      <c r="A69" s="9"/>
      <c r="B69" s="9" t="s">
        <v>76</v>
      </c>
      <c r="C69" s="72">
        <f>SUM('KPI_FY 24-25'!C71,'KPI_FY 24-25'!Z71,'KPI_FY 24-25'!AW71,'KPI_FY 24-25'!BT71,'KPI_FY 24-25'!CQ71,'KPI_FY 24-25'!DN71,'KPI_FY 24-25'!EK71,'KPI_FY 24-25'!FH71,'KPI_FY 24-25'!GE71,'KPI_FY 24-25'!HB71,'KPI_FY 24-25'!HY71,'KPI_FY 24-25'!IV71)</f>
        <v>8628.07</v>
      </c>
      <c r="D69" s="352">
        <f>SUM('KPI_FY 24-25'!D71,'KPI_FY 24-25'!AA71,'KPI_FY 24-25'!AX71,'KPI_FY 24-25'!BU71,'KPI_FY 24-25'!CR71,'KPI_FY 24-25'!DO71,'KPI_FY 24-25'!EL71,'KPI_FY 24-25'!FI71,'KPI_FY 24-25'!GF71,'KPI_FY 24-25'!HC71,'KPI_FY 24-25'!HZ71,'KPI_FY 24-25'!IW71)</f>
        <v>6650.87</v>
      </c>
      <c r="E69" s="72">
        <f>SUM('KPI_FY 24-25'!E71,'KPI_FY 24-25'!AB71,'KPI_FY 24-25'!AY71,'KPI_FY 24-25'!BV71,'KPI_FY 24-25'!CS71,'KPI_FY 24-25'!DP71,'KPI_FY 24-25'!EM71,'KPI_FY 24-25'!FJ71,'KPI_FY 24-25'!GG71,'KPI_FY 24-25'!HD71,'KPI_FY 24-25'!IA71,'KPI_FY 24-25'!IX71)</f>
        <v>1977.2000000000035</v>
      </c>
      <c r="F69" s="7">
        <f>SUM('KPI_FY 24-25'!F71,'KPI_FY 24-25'!AC71,'KPI_FY 24-25'!AZ71,'KPI_FY 24-25'!BW71,'KPI_FY 24-25'!CT71,'KPI_FY 24-25'!DQ71,'KPI_FY 24-25'!EN71,'KPI_FY 24-25'!FK71,'KPI_FY 24-25'!GH71,'KPI_FY 24-25'!HE71,'KPI_FY 24-25'!IB71,'KPI_FY 24-25'!IY71)</f>
        <v>57.61</v>
      </c>
      <c r="G69" s="242">
        <f t="shared" si="184"/>
        <v>6.5764840182648398E-3</v>
      </c>
      <c r="H69" s="7">
        <f t="shared" si="185"/>
        <v>1.5737127030089389E-2</v>
      </c>
      <c r="I69" s="7">
        <f t="shared" si="156"/>
        <v>1.0349496440678649E-4</v>
      </c>
      <c r="J69" s="9">
        <f>SUM('KPI_FY 24-25'!H71,'KPI_FY 24-25'!AE71,'KPI_FY 24-25'!BB71,'KPI_FY 24-25'!BY71,'KPI_FY 24-25'!CV71,'KPI_FY 24-25'!DS71,'KPI_FY 24-25'!EP71,'KPI_FY 24-25'!FM71,'KPI_FY 24-25'!GJ71,'KPI_FY 24-25'!HG71,'KPI_FY 24-25'!ID71,'KPI_FY 24-25'!JA71)</f>
        <v>26.54</v>
      </c>
      <c r="K69" s="242">
        <f t="shared" si="186"/>
        <v>3.0296803652968035E-3</v>
      </c>
      <c r="L69" s="7">
        <f t="shared" si="187"/>
        <v>1.5737127030089389E-2</v>
      </c>
      <c r="M69" s="7">
        <f t="shared" si="179"/>
        <v>4.7678464769243423E-5</v>
      </c>
      <c r="N69" s="7">
        <f>SUM('KPI_FY 24-25'!J71,'KPI_FY 24-25'!AG71,'KPI_FY 24-25'!BD71,'KPI_FY 24-25'!CA71,'KPI_FY 24-25'!CX71,'KPI_FY 24-25'!DU71,'KPI_FY 24-25'!ER71,'KPI_FY 24-25'!FO71,'KPI_FY 24-25'!GL71,'KPI_FY 24-25'!HI71,'KPI_FY 24-25'!IF71,'KPI_FY 24-25'!JC71)</f>
        <v>47.78</v>
      </c>
      <c r="O69" s="134">
        <f t="shared" si="188"/>
        <v>5.4543378995433791E-3</v>
      </c>
      <c r="P69" s="7">
        <f t="shared" si="189"/>
        <v>1.5737127030089389E-2</v>
      </c>
      <c r="Q69" s="7">
        <f t="shared" si="180"/>
        <v>8.5835608390145101E-5</v>
      </c>
      <c r="R69" s="9">
        <f>SUM('KPI_FY 24-25'!L71,'KPI_FY 24-25'!AI71,'KPI_FY 24-25'!BF71,'KPI_FY 24-25'!CC71,'KPI_FY 24-25'!CZ71,'KPI_FY 24-25'!DW71,'KPI_FY 24-25'!ET71,'KPI_FY 24-25'!FQ71,'KPI_FY 24-25'!GN71,'KPI_FY 24-25'!HK71,'KPI_FY 24-25'!IH71,'KPI_FY 24-25'!JE71)</f>
        <v>0</v>
      </c>
      <c r="U69" s="242">
        <f t="shared" si="190"/>
        <v>0.98493949771689493</v>
      </c>
      <c r="V69" s="242">
        <f t="shared" si="181"/>
        <v>0.98493949771689493</v>
      </c>
      <c r="W69" s="29">
        <v>25</v>
      </c>
      <c r="X69" s="7">
        <f t="shared" si="195"/>
        <v>1.5737127030089389E-2</v>
      </c>
      <c r="Y69" s="7">
        <f t="shared" si="182"/>
        <v>1.5500117992523214E-2</v>
      </c>
      <c r="Z69" s="247">
        <f t="shared" si="183"/>
        <v>8.5876383323793166E-3</v>
      </c>
      <c r="AA69" s="346">
        <f t="shared" si="192"/>
        <v>0.75795611872146129</v>
      </c>
      <c r="AB69" s="321">
        <f t="shared" si="193"/>
        <v>0</v>
      </c>
      <c r="AC69" s="211">
        <f>SUM('KPI_FY 24-25'!T71,'KPI_FY 24-25'!AQ71,'KPI_FY 24-25'!BN71,'KPI_FY 24-25'!CK71,'KPI_FY 24-25'!DH71,'KPI_FY 24-25'!EE71,'KPI_FY 24-25'!FB71,'KPI_FY 24-25'!FY71,'KPI_FY 24-25'!GV71,'KPI_FY 24-25'!HS71,'KPI_FY 24-25'!IP71,'KPI_FY 24-25'!JM71)</f>
        <v>165992.39000000001</v>
      </c>
      <c r="AD69" s="9">
        <v>25</v>
      </c>
      <c r="AE69" s="220">
        <f t="shared" si="196"/>
        <v>1</v>
      </c>
    </row>
    <row r="70" spans="1:33" ht="14.4" hidden="1" x14ac:dyDescent="0.3">
      <c r="A70" s="9"/>
      <c r="B70" s="9" t="s">
        <v>77</v>
      </c>
      <c r="C70" s="72">
        <f>SUM('KPI_FY 24-25'!C72,'KPI_FY 24-25'!Z72,'KPI_FY 24-25'!AW72,'KPI_FY 24-25'!BT72,'KPI_FY 24-25'!CQ72,'KPI_FY 24-25'!DN72,'KPI_FY 24-25'!EK72,'KPI_FY 24-25'!FH72,'KPI_FY 24-25'!GE72,'KPI_FY 24-25'!HB72,'KPI_FY 24-25'!HY72,'KPI_FY 24-25'!IV72)</f>
        <v>8474.77</v>
      </c>
      <c r="D70" s="352">
        <f>SUM('KPI_FY 24-25'!D72,'KPI_FY 24-25'!AA72,'KPI_FY 24-25'!AX72,'KPI_FY 24-25'!BU72,'KPI_FY 24-25'!CR72,'KPI_FY 24-25'!DO72,'KPI_FY 24-25'!EL72,'KPI_FY 24-25'!FI72,'KPI_FY 24-25'!GF72,'KPI_FY 24-25'!HC72,'KPI_FY 24-25'!HZ72,'KPI_FY 24-25'!IW72)</f>
        <v>5861.92</v>
      </c>
      <c r="E70" s="72">
        <f>SUM('KPI_FY 24-25'!E72,'KPI_FY 24-25'!AB72,'KPI_FY 24-25'!AY72,'KPI_FY 24-25'!BV72,'KPI_FY 24-25'!CS72,'KPI_FY 24-25'!DP72,'KPI_FY 24-25'!EM72,'KPI_FY 24-25'!FJ72,'KPI_FY 24-25'!GG72,'KPI_FY 24-25'!HD72,'KPI_FY 24-25'!IA72,'KPI_FY 24-25'!IX72)</f>
        <v>2612.8500000000004</v>
      </c>
      <c r="F70" s="7">
        <f>SUM('KPI_FY 24-25'!F72,'KPI_FY 24-25'!AC72,'KPI_FY 24-25'!AZ72,'KPI_FY 24-25'!BW72,'KPI_FY 24-25'!CT72,'KPI_FY 24-25'!DQ72,'KPI_FY 24-25'!EN72,'KPI_FY 24-25'!FK72,'KPI_FY 24-25'!GH72,'KPI_FY 24-25'!HE72,'KPI_FY 24-25'!IB72,'KPI_FY 24-25'!IY72)</f>
        <v>195.22</v>
      </c>
      <c r="G70" s="242">
        <f t="shared" si="184"/>
        <v>2.228538812785388E-2</v>
      </c>
      <c r="H70" s="7">
        <f t="shared" si="185"/>
        <v>1.5737127030089389E-2</v>
      </c>
      <c r="I70" s="7">
        <f t="shared" si="156"/>
        <v>3.5070798388288246E-4</v>
      </c>
      <c r="J70" s="9">
        <f>SUM('KPI_FY 24-25'!H72,'KPI_FY 24-25'!AE72,'KPI_FY 24-25'!BB72,'KPI_FY 24-25'!BY72,'KPI_FY 24-25'!CV72,'KPI_FY 24-25'!DS72,'KPI_FY 24-25'!EP72,'KPI_FY 24-25'!FM72,'KPI_FY 24-25'!GJ72,'KPI_FY 24-25'!HG72,'KPI_FY 24-25'!ID72,'KPI_FY 24-25'!JA72)</f>
        <v>27.31</v>
      </c>
      <c r="K70" s="242">
        <f t="shared" si="186"/>
        <v>3.1175799086757988E-3</v>
      </c>
      <c r="L70" s="7">
        <f t="shared" si="187"/>
        <v>1.5737127030089389E-2</v>
      </c>
      <c r="M70" s="7">
        <f t="shared" si="179"/>
        <v>4.9061751049285525E-5</v>
      </c>
      <c r="N70" s="7">
        <f>SUM('KPI_FY 24-25'!J72,'KPI_FY 24-25'!AG72,'KPI_FY 24-25'!BD72,'KPI_FY 24-25'!CA72,'KPI_FY 24-25'!CX72,'KPI_FY 24-25'!DU72,'KPI_FY 24-25'!ER72,'KPI_FY 24-25'!FO72,'KPI_FY 24-25'!GL72,'KPI_FY 24-25'!HI72,'KPI_FY 24-25'!IF72,'KPI_FY 24-25'!JC72)</f>
        <v>62.7</v>
      </c>
      <c r="O70" s="134">
        <f t="shared" si="188"/>
        <v>7.1575342465753427E-3</v>
      </c>
      <c r="P70" s="7">
        <f t="shared" si="189"/>
        <v>1.5737127030089389E-2</v>
      </c>
      <c r="Q70" s="7">
        <f t="shared" si="180"/>
        <v>1.1263902566057131E-4</v>
      </c>
      <c r="R70" s="9">
        <f>SUM('KPI_FY 24-25'!L72,'KPI_FY 24-25'!AI72,'KPI_FY 24-25'!BF72,'KPI_FY 24-25'!CC72,'KPI_FY 24-25'!CZ72,'KPI_FY 24-25'!DW72,'KPI_FY 24-25'!ET72,'KPI_FY 24-25'!FQ72,'KPI_FY 24-25'!GN72,'KPI_FY 24-25'!HK72,'KPI_FY 24-25'!IH72,'KPI_FY 24-25'!JE72)</f>
        <v>0</v>
      </c>
      <c r="U70" s="242">
        <f t="shared" si="190"/>
        <v>0.96743949771689508</v>
      </c>
      <c r="V70" s="242">
        <f t="shared" si="181"/>
        <v>0.96743949771689508</v>
      </c>
      <c r="W70" s="29">
        <v>25</v>
      </c>
      <c r="X70" s="7">
        <f t="shared" si="195"/>
        <v>1.5737127030089389E-2</v>
      </c>
      <c r="Y70" s="7">
        <f t="shared" si="182"/>
        <v>1.5224718269496652E-2</v>
      </c>
      <c r="Z70" s="247">
        <f t="shared" si="183"/>
        <v>3.2229732183835937E-2</v>
      </c>
      <c r="AA70" s="346">
        <f t="shared" si="192"/>
        <v>0.66909100456621007</v>
      </c>
      <c r="AB70" s="321">
        <f t="shared" si="193"/>
        <v>0</v>
      </c>
      <c r="AC70" s="211">
        <f>SUM('KPI_FY 24-25'!T72,'KPI_FY 24-25'!AQ72,'KPI_FY 24-25'!BN72,'KPI_FY 24-25'!CK72,'KPI_FY 24-25'!DH72,'KPI_FY 24-25'!EE72,'KPI_FY 24-25'!FB72,'KPI_FY 24-25'!FY72,'KPI_FY 24-25'!GV72,'KPI_FY 24-25'!HS72,'KPI_FY 24-25'!IP72,'KPI_FY 24-25'!JM72)</f>
        <v>146530.93</v>
      </c>
      <c r="AD70" s="9">
        <v>25</v>
      </c>
      <c r="AE70" s="220">
        <f>SUM(G70,K70,O70,AB70,V70)</f>
        <v>1</v>
      </c>
    </row>
    <row r="71" spans="1:33" ht="14.4" hidden="1" x14ac:dyDescent="0.3">
      <c r="A71" s="9"/>
      <c r="B71" s="9" t="s">
        <v>78</v>
      </c>
      <c r="C71" s="72">
        <f>SUM('KPI_FY 24-25'!C73,'KPI_FY 24-25'!Z73,'KPI_FY 24-25'!AW73,'KPI_FY 24-25'!BT73,'KPI_FY 24-25'!CQ73,'KPI_FY 24-25'!DN73,'KPI_FY 24-25'!EK73,'KPI_FY 24-25'!FH73,'KPI_FY 24-25'!GE73,'KPI_FY 24-25'!HB73,'KPI_FY 24-25'!HY73,'KPI_FY 24-25'!IV73)</f>
        <v>4478.26</v>
      </c>
      <c r="D71" s="352">
        <f>SUM('KPI_FY 24-25'!D73,'KPI_FY 24-25'!AA73,'KPI_FY 24-25'!AX73,'KPI_FY 24-25'!BU73,'KPI_FY 24-25'!CR73,'KPI_FY 24-25'!DO73,'KPI_FY 24-25'!EL73,'KPI_FY 24-25'!FI73,'KPI_FY 24-25'!GF73,'KPI_FY 24-25'!HC73,'KPI_FY 24-25'!HZ73,'KPI_FY 24-25'!IW73)</f>
        <v>3523.7</v>
      </c>
      <c r="E71" s="72">
        <f>SUM('KPI_FY 24-25'!E73,'KPI_FY 24-25'!AB73,'KPI_FY 24-25'!AY73,'KPI_FY 24-25'!BV73,'KPI_FY 24-25'!CS73,'KPI_FY 24-25'!DP73,'KPI_FY 24-25'!EM73,'KPI_FY 24-25'!FJ73,'KPI_FY 24-25'!GG73,'KPI_FY 24-25'!HD73,'KPI_FY 24-25'!IA73,'KPI_FY 24-25'!IX73)</f>
        <v>954.56</v>
      </c>
      <c r="F71" s="7">
        <f>SUM('KPI_FY 24-25'!F73,'KPI_FY 24-25'!AC73,'KPI_FY 24-25'!AZ73,'KPI_FY 24-25'!BW73,'KPI_FY 24-25'!CT73,'KPI_FY 24-25'!DQ73,'KPI_FY 24-25'!EN73,'KPI_FY 24-25'!FK73,'KPI_FY 24-25'!GH73,'KPI_FY 24-25'!HE73,'KPI_FY 24-25'!IB73,'KPI_FY 24-25'!IY73)</f>
        <v>4234.09</v>
      </c>
      <c r="G71" s="242">
        <f t="shared" si="184"/>
        <v>0.48334360730593606</v>
      </c>
      <c r="H71" s="7">
        <f t="shared" si="185"/>
        <v>1.5737127030089389E-2</v>
      </c>
      <c r="I71" s="7">
        <f t="shared" si="156"/>
        <v>7.6064397473551574E-3</v>
      </c>
      <c r="J71" s="9">
        <f>SUM('KPI_FY 24-25'!H73,'KPI_FY 24-25'!AE73,'KPI_FY 24-25'!BB73,'KPI_FY 24-25'!BY73,'KPI_FY 24-25'!CV73,'KPI_FY 24-25'!DS73,'KPI_FY 24-25'!EP73,'KPI_FY 24-25'!FM73,'KPI_FY 24-25'!GJ73,'KPI_FY 24-25'!HG73,'KPI_FY 24-25'!ID73,'KPI_FY 24-25'!JA73)</f>
        <v>24</v>
      </c>
      <c r="K71" s="242">
        <f t="shared" si="186"/>
        <v>2.7397260273972603E-3</v>
      </c>
      <c r="L71" s="7">
        <f t="shared" si="187"/>
        <v>1.5737127030089389E-2</v>
      </c>
      <c r="M71" s="7">
        <f t="shared" si="179"/>
        <v>4.3115416520792849E-5</v>
      </c>
      <c r="N71" s="7">
        <f>SUM('KPI_FY 24-25'!J73,'KPI_FY 24-25'!AG73,'KPI_FY 24-25'!BD73,'KPI_FY 24-25'!CA73,'KPI_FY 24-25'!CX73,'KPI_FY 24-25'!DU73,'KPI_FY 24-25'!ER73,'KPI_FY 24-25'!FO73,'KPI_FY 24-25'!GL73,'KPI_FY 24-25'!HI73,'KPI_FY 24-25'!IF73,'KPI_FY 24-25'!JC73)</f>
        <v>23.65</v>
      </c>
      <c r="O71" s="134">
        <f t="shared" si="188"/>
        <v>2.6997716894977168E-3</v>
      </c>
      <c r="P71" s="7">
        <f t="shared" si="189"/>
        <v>1.5737127030089389E-2</v>
      </c>
      <c r="Q71" s="7">
        <f t="shared" si="180"/>
        <v>4.2486650029864617E-5</v>
      </c>
      <c r="R71" s="9">
        <f>SUM('KPI_FY 24-25'!L73,'KPI_FY 24-25'!AI73,'KPI_FY 24-25'!BF73,'KPI_FY 24-25'!CC73,'KPI_FY 24-25'!CZ73,'KPI_FY 24-25'!DW73,'KPI_FY 24-25'!ET73,'KPI_FY 24-25'!FQ73,'KPI_FY 24-25'!GN73,'KPI_FY 24-25'!HK73,'KPI_FY 24-25'!IH73,'KPI_FY 24-25'!JE73)</f>
        <v>0</v>
      </c>
      <c r="U71" s="242">
        <f t="shared" si="190"/>
        <v>0.51121689497716893</v>
      </c>
      <c r="V71" s="242">
        <f t="shared" si="181"/>
        <v>0.51121689497716893</v>
      </c>
      <c r="W71" s="29">
        <v>25</v>
      </c>
      <c r="X71" s="7">
        <f t="shared" si="195"/>
        <v>1.5737127030089389E-2</v>
      </c>
      <c r="Y71" s="7">
        <f t="shared" si="182"/>
        <v>8.0450852161835732E-3</v>
      </c>
      <c r="Z71" s="247">
        <f t="shared" si="183"/>
        <v>0.54578559099949864</v>
      </c>
      <c r="AA71" s="346">
        <f t="shared" si="192"/>
        <v>0.39510463926940637</v>
      </c>
      <c r="AB71" s="321">
        <f t="shared" si="193"/>
        <v>0</v>
      </c>
      <c r="AC71" s="211">
        <f>SUM('KPI_FY 24-25'!T73,'KPI_FY 24-25'!AQ73,'KPI_FY 24-25'!BN73,'KPI_FY 24-25'!CK73,'KPI_FY 24-25'!DH73,'KPI_FY 24-25'!EE73,'KPI_FY 24-25'!FB73,'KPI_FY 24-25'!FY73,'KPI_FY 24-25'!GV73,'KPI_FY 24-25'!HS73,'KPI_FY 24-25'!IP73,'KPI_FY 24-25'!JM73)</f>
        <v>86527.915999999997</v>
      </c>
      <c r="AD71" s="9">
        <v>25</v>
      </c>
      <c r="AE71" s="220">
        <f t="shared" ref="AE71:AE76" si="197">SUM(G71,K71,O71,AB71,V71)</f>
        <v>1</v>
      </c>
    </row>
    <row r="72" spans="1:33" ht="14.4" hidden="1" x14ac:dyDescent="0.3">
      <c r="A72" s="9"/>
      <c r="B72" s="9" t="s">
        <v>79</v>
      </c>
      <c r="C72" s="72">
        <f>SUM('KPI_FY 24-25'!C74,'KPI_FY 24-25'!Z74,'KPI_FY 24-25'!AW74,'KPI_FY 24-25'!BT74,'KPI_FY 24-25'!CQ74,'KPI_FY 24-25'!DN74,'KPI_FY 24-25'!EK74,'KPI_FY 24-25'!FH74,'KPI_FY 24-25'!GE74,'KPI_FY 24-25'!HB74,'KPI_FY 24-25'!HY74,'KPI_FY 24-25'!IV74)</f>
        <v>8502.6899999999987</v>
      </c>
      <c r="D72" s="352">
        <f>SUM('KPI_FY 24-25'!D74,'KPI_FY 24-25'!AA74,'KPI_FY 24-25'!AX74,'KPI_FY 24-25'!BU74,'KPI_FY 24-25'!CR74,'KPI_FY 24-25'!DO74,'KPI_FY 24-25'!EL74,'KPI_FY 24-25'!FI74,'KPI_FY 24-25'!GF74,'KPI_FY 24-25'!HC74,'KPI_FY 24-25'!HZ74,'KPI_FY 24-25'!IW74)</f>
        <v>6807.01</v>
      </c>
      <c r="E72" s="72">
        <f>SUM('KPI_FY 24-25'!E74,'KPI_FY 24-25'!AB74,'KPI_FY 24-25'!AY74,'KPI_FY 24-25'!BV74,'KPI_FY 24-25'!CS74,'KPI_FY 24-25'!DP74,'KPI_FY 24-25'!EM74,'KPI_FY 24-25'!FJ74,'KPI_FY 24-25'!GG74,'KPI_FY 24-25'!HD74,'KPI_FY 24-25'!IA74,'KPI_FY 24-25'!IX74)</f>
        <v>1695.68</v>
      </c>
      <c r="F72" s="7">
        <f>SUM('KPI_FY 24-25'!F74,'KPI_FY 24-25'!AC74,'KPI_FY 24-25'!AZ74,'KPI_FY 24-25'!BW74,'KPI_FY 24-25'!CT74,'KPI_FY 24-25'!DQ74,'KPI_FY 24-25'!EN74,'KPI_FY 24-25'!FK74,'KPI_FY 24-25'!GH74,'KPI_FY 24-25'!HE74,'KPI_FY 24-25'!IB74,'KPI_FY 24-25'!IY74)</f>
        <v>160.38</v>
      </c>
      <c r="G72" s="242">
        <f t="shared" si="184"/>
        <v>1.8308219178082192E-2</v>
      </c>
      <c r="H72" s="7">
        <f t="shared" si="185"/>
        <v>1.5737127030089389E-2</v>
      </c>
      <c r="I72" s="7">
        <f t="shared" si="156"/>
        <v>2.8811877090019819E-4</v>
      </c>
      <c r="J72" s="9">
        <f>SUM('KPI_FY 24-25'!H74,'KPI_FY 24-25'!AE74,'KPI_FY 24-25'!BB74,'KPI_FY 24-25'!BY74,'KPI_FY 24-25'!CV74,'KPI_FY 24-25'!DS74,'KPI_FY 24-25'!EP74,'KPI_FY 24-25'!FM74,'KPI_FY 24-25'!GJ74,'KPI_FY 24-25'!HG74,'KPI_FY 24-25'!ID74,'KPI_FY 24-25'!JA74)</f>
        <v>96.93</v>
      </c>
      <c r="K72" s="242">
        <f t="shared" si="186"/>
        <v>1.1065068493150686E-2</v>
      </c>
      <c r="L72" s="7">
        <f t="shared" si="187"/>
        <v>1.5737127030089389E-2</v>
      </c>
      <c r="M72" s="7">
        <f t="shared" si="179"/>
        <v>1.7413238847335214E-4</v>
      </c>
      <c r="N72" s="7">
        <f>SUM('KPI_FY 24-25'!J74,'KPI_FY 24-25'!AG74,'KPI_FY 24-25'!BD74,'KPI_FY 24-25'!CA74,'KPI_FY 24-25'!CX74,'KPI_FY 24-25'!DU74,'KPI_FY 24-25'!ER74,'KPI_FY 24-25'!FO74,'KPI_FY 24-25'!GL74,'KPI_FY 24-25'!HI74,'KPI_FY 24-25'!IF74,'KPI_FY 24-25'!JC74)</f>
        <v>0</v>
      </c>
      <c r="O72" s="134">
        <f t="shared" si="188"/>
        <v>0</v>
      </c>
      <c r="P72" s="7">
        <f t="shared" si="189"/>
        <v>1.5737127030089389E-2</v>
      </c>
      <c r="Q72" s="7">
        <f t="shared" si="180"/>
        <v>0</v>
      </c>
      <c r="R72" s="9">
        <f>SUM('KPI_FY 24-25'!L74,'KPI_FY 24-25'!AI74,'KPI_FY 24-25'!BF74,'KPI_FY 24-25'!CC74,'KPI_FY 24-25'!CZ74,'KPI_FY 24-25'!DW74,'KPI_FY 24-25'!ET74,'KPI_FY 24-25'!FQ74,'KPI_FY 24-25'!GN74,'KPI_FY 24-25'!HK74,'KPI_FY 24-25'!IH74,'KPI_FY 24-25'!JE74)</f>
        <v>0</v>
      </c>
      <c r="U72" s="242">
        <f t="shared" si="190"/>
        <v>0.97062671232876696</v>
      </c>
      <c r="V72" s="242">
        <f t="shared" si="181"/>
        <v>0.97062671232876696</v>
      </c>
      <c r="W72" s="29">
        <v>25</v>
      </c>
      <c r="X72" s="7">
        <f t="shared" si="195"/>
        <v>1.5737127030089389E-2</v>
      </c>
      <c r="Y72" s="7">
        <f t="shared" si="182"/>
        <v>1.5274875870715836E-2</v>
      </c>
      <c r="Z72" s="247">
        <f t="shared" si="183"/>
        <v>2.3018662655599872E-2</v>
      </c>
      <c r="AA72" s="346">
        <f t="shared" si="192"/>
        <v>0.76329702283105016</v>
      </c>
      <c r="AB72" s="321">
        <f t="shared" si="193"/>
        <v>0</v>
      </c>
      <c r="AC72" s="211">
        <f>SUM('KPI_FY 24-25'!T74,'KPI_FY 24-25'!AQ74,'KPI_FY 24-25'!BN74,'KPI_FY 24-25'!CK74,'KPI_FY 24-25'!DH74,'KPI_FY 24-25'!EE74,'KPI_FY 24-25'!FB74,'KPI_FY 24-25'!FY74,'KPI_FY 24-25'!GV74,'KPI_FY 24-25'!HS74,'KPI_FY 24-25'!IP74,'KPI_FY 24-25'!JM74)</f>
        <v>167162.04799999998</v>
      </c>
      <c r="AD72" s="9">
        <v>25</v>
      </c>
      <c r="AE72" s="220">
        <f t="shared" si="197"/>
        <v>0.99999999999999989</v>
      </c>
    </row>
    <row r="73" spans="1:33" ht="14.4" hidden="1" x14ac:dyDescent="0.3">
      <c r="A73" s="142" t="s">
        <v>80</v>
      </c>
      <c r="B73" s="71" t="s">
        <v>70</v>
      </c>
      <c r="C73" s="72">
        <f>SUM('KPI_FY 24-25'!C75,'KPI_FY 24-25'!Z75,'KPI_FY 24-25'!AW75,'KPI_FY 24-25'!BT75,'KPI_FY 24-25'!CQ75,'KPI_FY 24-25'!DN75,'KPI_FY 24-25'!EK75,'KPI_FY 24-25'!FH75,'KPI_FY 24-25'!GE75,'KPI_FY 24-25'!HB75,'KPI_FY 24-25'!HY75,'KPI_FY 24-25'!IV75)</f>
        <v>8682</v>
      </c>
      <c r="D73" s="352">
        <f>SUM('KPI_FY 24-25'!D75,'KPI_FY 24-25'!AA75,'KPI_FY 24-25'!AX75,'KPI_FY 24-25'!BU75,'KPI_FY 24-25'!CR75,'KPI_FY 24-25'!DO75,'KPI_FY 24-25'!EL75,'KPI_FY 24-25'!FI75,'KPI_FY 24-25'!GF75,'KPI_FY 24-25'!HC75,'KPI_FY 24-25'!HZ75,'KPI_FY 24-25'!IW75)</f>
        <v>7142.23</v>
      </c>
      <c r="E73" s="72">
        <f>SUM('KPI_FY 24-25'!E75,'KPI_FY 24-25'!AB75,'KPI_FY 24-25'!AY75,'KPI_FY 24-25'!BV75,'KPI_FY 24-25'!CS75,'KPI_FY 24-25'!DP75,'KPI_FY 24-25'!EM75,'KPI_FY 24-25'!FJ75,'KPI_FY 24-25'!GG75,'KPI_FY 24-25'!HD75,'KPI_FY 24-25'!IA75,'KPI_FY 24-25'!IX75)</f>
        <v>1539.77</v>
      </c>
      <c r="F73" s="7">
        <f>SUM('KPI_FY 24-25'!F75,'KPI_FY 24-25'!AC75,'KPI_FY 24-25'!AZ75,'KPI_FY 24-25'!BW75,'KPI_FY 24-25'!CT75,'KPI_FY 24-25'!DQ75,'KPI_FY 24-25'!EN75,'KPI_FY 24-25'!FK75,'KPI_FY 24-25'!GH75,'KPI_FY 24-25'!HE75,'KPI_FY 24-25'!IB75,'KPI_FY 24-25'!IY75)</f>
        <v>18.66</v>
      </c>
      <c r="G73" s="242">
        <f t="shared" si="184"/>
        <v>2.1301369863013699E-3</v>
      </c>
      <c r="H73" s="7">
        <f t="shared" si="185"/>
        <v>1.5737127030089389E-2</v>
      </c>
      <c r="I73" s="7">
        <f t="shared" si="156"/>
        <v>3.3522236344916438E-5</v>
      </c>
      <c r="J73" s="9">
        <f>SUM('KPI_FY 24-25'!H75,'KPI_FY 24-25'!AE75,'KPI_FY 24-25'!BB75,'KPI_FY 24-25'!BY75,'KPI_FY 24-25'!CV75,'KPI_FY 24-25'!DS75,'KPI_FY 24-25'!EP75,'KPI_FY 24-25'!FM75,'KPI_FY 24-25'!GJ75,'KPI_FY 24-25'!HG75,'KPI_FY 24-25'!ID75,'KPI_FY 24-25'!JA75)</f>
        <v>0</v>
      </c>
      <c r="K73" s="242">
        <f t="shared" si="186"/>
        <v>0</v>
      </c>
      <c r="L73" s="7">
        <f t="shared" si="187"/>
        <v>1.5737127030089389E-2</v>
      </c>
      <c r="M73" s="7">
        <f t="shared" si="179"/>
        <v>0</v>
      </c>
      <c r="N73" s="7">
        <f>SUM('KPI_FY 24-25'!J75,'KPI_FY 24-25'!AG75,'KPI_FY 24-25'!BD75,'KPI_FY 24-25'!CA75,'KPI_FY 24-25'!CX75,'KPI_FY 24-25'!DU75,'KPI_FY 24-25'!ER75,'KPI_FY 24-25'!FO75,'KPI_FY 24-25'!GL75,'KPI_FY 24-25'!HI75,'KPI_FY 24-25'!IF75,'KPI_FY 24-25'!JC75)</f>
        <v>59.34</v>
      </c>
      <c r="O73" s="134">
        <f t="shared" si="188"/>
        <v>6.7739726027397267E-3</v>
      </c>
      <c r="P73" s="7">
        <f t="shared" si="189"/>
        <v>1.5737127030089389E-2</v>
      </c>
      <c r="Q73" s="7">
        <f t="shared" si="180"/>
        <v>1.0660286734766032E-4</v>
      </c>
      <c r="R73" s="9">
        <f>SUM('KPI_FY 24-25'!L75,'KPI_FY 24-25'!AI75,'KPI_FY 24-25'!BF75,'KPI_FY 24-25'!CC75,'KPI_FY 24-25'!CZ75,'KPI_FY 24-25'!DW75,'KPI_FY 24-25'!ET75,'KPI_FY 24-25'!FQ75,'KPI_FY 24-25'!GN75,'KPI_FY 24-25'!HK75,'KPI_FY 24-25'!IH75,'KPI_FY 24-25'!JE75)</f>
        <v>0</v>
      </c>
      <c r="U73" s="242">
        <f t="shared" si="190"/>
        <v>0.99109589041095891</v>
      </c>
      <c r="V73" s="242">
        <f t="shared" si="181"/>
        <v>0.99109589041095891</v>
      </c>
      <c r="W73" s="29">
        <v>25</v>
      </c>
      <c r="X73" s="7">
        <f t="shared" si="195"/>
        <v>1.5737127030089389E-2</v>
      </c>
      <c r="Y73" s="7">
        <f>X73*V73</f>
        <v>1.5597001926396813E-2</v>
      </c>
      <c r="Z73" s="247">
        <f t="shared" si="183"/>
        <v>2.6058213434363609E-3</v>
      </c>
      <c r="AA73" s="346">
        <f t="shared" si="192"/>
        <v>0.79539092237442932</v>
      </c>
      <c r="AB73" s="321">
        <f t="shared" si="193"/>
        <v>0</v>
      </c>
      <c r="AC73" s="211">
        <f>SUM('KPI_FY 24-25'!T75,'KPI_FY 24-25'!AQ75,'KPI_FY 24-25'!BN75,'KPI_FY 24-25'!CK75,'KPI_FY 24-25'!DH75,'KPI_FY 24-25'!EE75,'KPI_FY 24-25'!FB75,'KPI_FY 24-25'!FY75,'KPI_FY 24-25'!GV75,'KPI_FY 24-25'!HS75,'KPI_FY 24-25'!IP75,'KPI_FY 24-25'!JM75)</f>
        <v>174190.61200000002</v>
      </c>
      <c r="AD73" s="9">
        <v>25</v>
      </c>
      <c r="AE73" s="220">
        <f t="shared" si="197"/>
        <v>1</v>
      </c>
    </row>
    <row r="74" spans="1:33" ht="14.4" hidden="1" x14ac:dyDescent="0.3">
      <c r="A74" s="9"/>
      <c r="B74" s="71" t="s">
        <v>71</v>
      </c>
      <c r="C74" s="72">
        <f>SUM('KPI_FY 24-25'!C76,'KPI_FY 24-25'!Z76,'KPI_FY 24-25'!AW76,'KPI_FY 24-25'!BT76,'KPI_FY 24-25'!CQ76,'KPI_FY 24-25'!DN76,'KPI_FY 24-25'!EK76,'KPI_FY 24-25'!FH76,'KPI_FY 24-25'!GE76,'KPI_FY 24-25'!HB76,'KPI_FY 24-25'!HY76,'KPI_FY 24-25'!IV76)</f>
        <v>8486.4500000000007</v>
      </c>
      <c r="D74" s="352">
        <f>SUM('KPI_FY 24-25'!D76,'KPI_FY 24-25'!AA76,'KPI_FY 24-25'!AX76,'KPI_FY 24-25'!BU76,'KPI_FY 24-25'!CR76,'KPI_FY 24-25'!DO76,'KPI_FY 24-25'!EL76,'KPI_FY 24-25'!FI76,'KPI_FY 24-25'!GF76,'KPI_FY 24-25'!HC76,'KPI_FY 24-25'!HZ76,'KPI_FY 24-25'!IW76)</f>
        <v>6942.32</v>
      </c>
      <c r="E74" s="72">
        <f>SUM('KPI_FY 24-25'!E76,'KPI_FY 24-25'!AB76,'KPI_FY 24-25'!AY76,'KPI_FY 24-25'!BV76,'KPI_FY 24-25'!CS76,'KPI_FY 24-25'!DP76,'KPI_FY 24-25'!EM76,'KPI_FY 24-25'!FJ76,'KPI_FY 24-25'!GG76,'KPI_FY 24-25'!HD76,'KPI_FY 24-25'!IA76,'KPI_FY 24-25'!IX76)</f>
        <v>1544.13</v>
      </c>
      <c r="F74" s="7">
        <f>SUM('KPI_FY 24-25'!F76,'KPI_FY 24-25'!AC76,'KPI_FY 24-25'!AZ76,'KPI_FY 24-25'!BW76,'KPI_FY 24-25'!CT76,'KPI_FY 24-25'!DQ76,'KPI_FY 24-25'!EN76,'KPI_FY 24-25'!FK76,'KPI_FY 24-25'!GH76,'KPI_FY 24-25'!HE76,'KPI_FY 24-25'!IB76,'KPI_FY 24-25'!IY76)</f>
        <v>215.73000000000002</v>
      </c>
      <c r="G74" s="242">
        <f t="shared" si="184"/>
        <v>2.4626712328767127E-2</v>
      </c>
      <c r="H74" s="7">
        <f t="shared" si="185"/>
        <v>1.5737127030089389E-2</v>
      </c>
      <c r="I74" s="7">
        <f t="shared" si="156"/>
        <v>3.8755370025127679E-4</v>
      </c>
      <c r="J74" s="9">
        <f>SUM('KPI_FY 24-25'!H76,'KPI_FY 24-25'!AE76,'KPI_FY 24-25'!BB76,'KPI_FY 24-25'!BY76,'KPI_FY 24-25'!CV76,'KPI_FY 24-25'!DS76,'KPI_FY 24-25'!EP76,'KPI_FY 24-25'!FM76,'KPI_FY 24-25'!GJ76,'KPI_FY 24-25'!HG76,'KPI_FY 24-25'!ID76,'KPI_FY 24-25'!JA76)</f>
        <v>0</v>
      </c>
      <c r="K74" s="242">
        <f t="shared" si="186"/>
        <v>0</v>
      </c>
      <c r="L74" s="7">
        <f t="shared" si="187"/>
        <v>1.5737127030089389E-2</v>
      </c>
      <c r="M74" s="7">
        <f t="shared" si="179"/>
        <v>0</v>
      </c>
      <c r="N74" s="7">
        <f>SUM('KPI_FY 24-25'!J76,'KPI_FY 24-25'!AG76,'KPI_FY 24-25'!BD76,'KPI_FY 24-25'!CA76,'KPI_FY 24-25'!CX76,'KPI_FY 24-25'!DU76,'KPI_FY 24-25'!ER76,'KPI_FY 24-25'!FO76,'KPI_FY 24-25'!GL76,'KPI_FY 24-25'!HI76,'KPI_FY 24-25'!IF76,'KPI_FY 24-25'!JC76)</f>
        <v>57.82</v>
      </c>
      <c r="O74" s="134">
        <f t="shared" si="188"/>
        <v>6.6004566210045666E-3</v>
      </c>
      <c r="P74" s="7">
        <f t="shared" si="189"/>
        <v>1.5737127030089389E-2</v>
      </c>
      <c r="Q74" s="7">
        <f t="shared" si="180"/>
        <v>1.0387222430134345E-4</v>
      </c>
      <c r="R74" s="9">
        <f>SUM('KPI_FY 24-25'!L76,'KPI_FY 24-25'!AI76,'KPI_FY 24-25'!BF76,'KPI_FY 24-25'!CC76,'KPI_FY 24-25'!CZ76,'KPI_FY 24-25'!DW76,'KPI_FY 24-25'!ET76,'KPI_FY 24-25'!FQ76,'KPI_FY 24-25'!GN76,'KPI_FY 24-25'!HK76,'KPI_FY 24-25'!IH76,'KPI_FY 24-25'!JE76)</f>
        <v>0</v>
      </c>
      <c r="U74" s="242">
        <f t="shared" si="190"/>
        <v>0.96877283105022838</v>
      </c>
      <c r="V74" s="242">
        <f t="shared" si="181"/>
        <v>0.96877283105022838</v>
      </c>
      <c r="W74" s="29">
        <v>25</v>
      </c>
      <c r="X74" s="7">
        <f t="shared" si="195"/>
        <v>1.5737127030089389E-2</v>
      </c>
      <c r="Y74" s="7">
        <f t="shared" si="182"/>
        <v>1.5245701105536771E-2</v>
      </c>
      <c r="Z74" s="247">
        <f t="shared" si="183"/>
        <v>3.0138096269235342E-2</v>
      </c>
      <c r="AA74" s="346">
        <f t="shared" si="192"/>
        <v>0.76726160730593629</v>
      </c>
      <c r="AB74" s="321">
        <f t="shared" si="193"/>
        <v>0</v>
      </c>
      <c r="AC74" s="211">
        <f>SUM('KPI_FY 24-25'!T76,'KPI_FY 24-25'!AQ76,'KPI_FY 24-25'!BN76,'KPI_FY 24-25'!CK76,'KPI_FY 24-25'!DH76,'KPI_FY 24-25'!EE76,'KPI_FY 24-25'!FB76,'KPI_FY 24-25'!FY76,'KPI_FY 24-25'!GV76,'KPI_FY 24-25'!HS76,'KPI_FY 24-25'!IP76,'KPI_FY 24-25'!JM76)</f>
        <v>168030.29200000004</v>
      </c>
      <c r="AD74" s="9">
        <v>25</v>
      </c>
      <c r="AE74" s="220">
        <f t="shared" si="197"/>
        <v>1</v>
      </c>
    </row>
    <row r="75" spans="1:33" ht="14.4" hidden="1" x14ac:dyDescent="0.3">
      <c r="A75" s="9"/>
      <c r="B75" s="71" t="s">
        <v>72</v>
      </c>
      <c r="C75" s="72">
        <f>SUM('KPI_FY 24-25'!C77,'KPI_FY 24-25'!Z77,'KPI_FY 24-25'!AW77,'KPI_FY 24-25'!BT77,'KPI_FY 24-25'!CQ77,'KPI_FY 24-25'!DN77,'KPI_FY 24-25'!EK77,'KPI_FY 24-25'!FH77,'KPI_FY 24-25'!GE77,'KPI_FY 24-25'!HB77,'KPI_FY 24-25'!HY77,'KPI_FY 24-25'!IV77)</f>
        <v>8636.2999999999993</v>
      </c>
      <c r="D75" s="352">
        <f>SUM('KPI_FY 24-25'!D77,'KPI_FY 24-25'!AA77,'KPI_FY 24-25'!AX77,'KPI_FY 24-25'!BU77,'KPI_FY 24-25'!CR77,'KPI_FY 24-25'!DO77,'KPI_FY 24-25'!EL77,'KPI_FY 24-25'!FI77,'KPI_FY 24-25'!GF77,'KPI_FY 24-25'!HC77,'KPI_FY 24-25'!HZ77,'KPI_FY 24-25'!IW77)</f>
        <v>6751.5399999999991</v>
      </c>
      <c r="E75" s="72">
        <f>SUM('KPI_FY 24-25'!E77,'KPI_FY 24-25'!AB77,'KPI_FY 24-25'!AY77,'KPI_FY 24-25'!BV77,'KPI_FY 24-25'!CS77,'KPI_FY 24-25'!DP77,'KPI_FY 24-25'!EM77,'KPI_FY 24-25'!FJ77,'KPI_FY 24-25'!GG77,'KPI_FY 24-25'!HD77,'KPI_FY 24-25'!IA77,'KPI_FY 24-25'!IX77)</f>
        <v>1884.76</v>
      </c>
      <c r="F75" s="7">
        <f>SUM('KPI_FY 24-25'!F77,'KPI_FY 24-25'!AC77,'KPI_FY 24-25'!AZ77,'KPI_FY 24-25'!BW77,'KPI_FY 24-25'!CT77,'KPI_FY 24-25'!DQ77,'KPI_FY 24-25'!EN77,'KPI_FY 24-25'!FK77,'KPI_FY 24-25'!GH77,'KPI_FY 24-25'!HE77,'KPI_FY 24-25'!IB77,'KPI_FY 24-25'!IY77)</f>
        <v>28.220000000000002</v>
      </c>
      <c r="G75" s="242">
        <f t="shared" si="184"/>
        <v>3.221461187214612E-3</v>
      </c>
      <c r="H75" s="7">
        <f t="shared" si="185"/>
        <v>1.258970162407151E-2</v>
      </c>
      <c r="I75" s="7">
        <f t="shared" si="156"/>
        <v>4.0557235140559135E-5</v>
      </c>
      <c r="J75" s="9">
        <f>SUM('KPI_FY 24-25'!H77,'KPI_FY 24-25'!AE77,'KPI_FY 24-25'!BB77,'KPI_FY 24-25'!BY77,'KPI_FY 24-25'!CV77,'KPI_FY 24-25'!DS77,'KPI_FY 24-25'!EP77,'KPI_FY 24-25'!FM77,'KPI_FY 24-25'!GJ77,'KPI_FY 24-25'!HG77,'KPI_FY 24-25'!ID77,'KPI_FY 24-25'!JA77)</f>
        <v>0</v>
      </c>
      <c r="K75" s="242">
        <f t="shared" si="186"/>
        <v>0</v>
      </c>
      <c r="L75" s="7">
        <f t="shared" si="187"/>
        <v>1.258970162407151E-2</v>
      </c>
      <c r="M75" s="7">
        <f t="shared" si="179"/>
        <v>0</v>
      </c>
      <c r="N75" s="7">
        <f>SUM('KPI_FY 24-25'!J77,'KPI_FY 24-25'!AG77,'KPI_FY 24-25'!BD77,'KPI_FY 24-25'!CA77,'KPI_FY 24-25'!CX77,'KPI_FY 24-25'!DU77,'KPI_FY 24-25'!ER77,'KPI_FY 24-25'!FO77,'KPI_FY 24-25'!GL77,'KPI_FY 24-25'!HI77,'KPI_FY 24-25'!IF77,'KPI_FY 24-25'!JC77)</f>
        <v>95.48</v>
      </c>
      <c r="O75" s="134">
        <f t="shared" si="188"/>
        <v>1.0899543378995433E-2</v>
      </c>
      <c r="P75" s="7">
        <f t="shared" si="189"/>
        <v>1.258970162407151E-2</v>
      </c>
      <c r="Q75" s="7">
        <f t="shared" si="180"/>
        <v>1.3722199898017669E-4</v>
      </c>
      <c r="R75" s="9">
        <f>SUM('KPI_FY 24-25'!L77,'KPI_FY 24-25'!AI77,'KPI_FY 24-25'!BF77,'KPI_FY 24-25'!CC77,'KPI_FY 24-25'!CZ77,'KPI_FY 24-25'!DW77,'KPI_FY 24-25'!ET77,'KPI_FY 24-25'!FQ77,'KPI_FY 24-25'!GN77,'KPI_FY 24-25'!HK77,'KPI_FY 24-25'!IH77,'KPI_FY 24-25'!JE77)</f>
        <v>0</v>
      </c>
      <c r="U75" s="242">
        <f t="shared" si="190"/>
        <v>0.98587899543378987</v>
      </c>
      <c r="V75" s="242">
        <f t="shared" si="181"/>
        <v>0.98587899543378987</v>
      </c>
      <c r="W75" s="29">
        <v>20</v>
      </c>
      <c r="X75" s="7">
        <f>W75/$W$78</f>
        <v>1.258970162407151E-2</v>
      </c>
      <c r="Y75" s="7">
        <f t="shared" si="182"/>
        <v>1.2411922389950774E-2</v>
      </c>
      <c r="Z75" s="247">
        <f t="shared" si="183"/>
        <v>4.1623892291172554E-3</v>
      </c>
      <c r="AA75" s="346">
        <f t="shared" si="192"/>
        <v>0.82483412100456621</v>
      </c>
      <c r="AB75" s="321">
        <f t="shared" si="193"/>
        <v>0</v>
      </c>
      <c r="AC75" s="211">
        <f>SUM('KPI_FY 24-25'!T77,'KPI_FY 24-25'!AQ77,'KPI_FY 24-25'!BN77,'KPI_FY 24-25'!CK77,'KPI_FY 24-25'!DH77,'KPI_FY 24-25'!EE77,'KPI_FY 24-25'!FB77,'KPI_FY 24-25'!FY77,'KPI_FY 24-25'!GV77,'KPI_FY 24-25'!HS77,'KPI_FY 24-25'!IP77,'KPI_FY 24-25'!JM77)</f>
        <v>144510.93799999999</v>
      </c>
      <c r="AD75" s="9">
        <v>20</v>
      </c>
      <c r="AE75" s="220">
        <f t="shared" si="197"/>
        <v>0.99999999999999989</v>
      </c>
    </row>
    <row r="76" spans="1:33" ht="14.4" hidden="1" x14ac:dyDescent="0.3">
      <c r="A76" s="9"/>
      <c r="B76" s="71" t="s">
        <v>73</v>
      </c>
      <c r="C76" s="72">
        <f>SUM('KPI_FY 24-25'!C78,'KPI_FY 24-25'!Z78,'KPI_FY 24-25'!AW78,'KPI_FY 24-25'!BT78,'KPI_FY 24-25'!CQ78,'KPI_FY 24-25'!DN78,'KPI_FY 24-25'!EK78,'KPI_FY 24-25'!FH78,'KPI_FY 24-25'!GE78,'KPI_FY 24-25'!HB78,'KPI_FY 24-25'!HY78,'KPI_FY 24-25'!IV78)</f>
        <v>7764.8300000000008</v>
      </c>
      <c r="D76" s="352">
        <f>SUM('KPI_FY 24-25'!D78,'KPI_FY 24-25'!AA78,'KPI_FY 24-25'!AX78,'KPI_FY 24-25'!BU78,'KPI_FY 24-25'!CR78,'KPI_FY 24-25'!DO78,'KPI_FY 24-25'!EL78,'KPI_FY 24-25'!FI78,'KPI_FY 24-25'!GF78,'KPI_FY 24-25'!HC78,'KPI_FY 24-25'!HZ78,'KPI_FY 24-25'!IW78)</f>
        <v>5864.369999999999</v>
      </c>
      <c r="E76" s="72">
        <f>SUM('KPI_FY 24-25'!E78,'KPI_FY 24-25'!AB78,'KPI_FY 24-25'!AY78,'KPI_FY 24-25'!BV78,'KPI_FY 24-25'!CS78,'KPI_FY 24-25'!DP78,'KPI_FY 24-25'!EM78,'KPI_FY 24-25'!FJ78,'KPI_FY 24-25'!GG78,'KPI_FY 24-25'!HD78,'KPI_FY 24-25'!IA78,'KPI_FY 24-25'!IX78)</f>
        <v>1900.4599999999996</v>
      </c>
      <c r="F76" s="7">
        <f>SUM('KPI_FY 24-25'!F78,'KPI_FY 24-25'!AC78,'KPI_FY 24-25'!AZ78,'KPI_FY 24-25'!BW78,'KPI_FY 24-25'!CT78,'KPI_FY 24-25'!DQ78,'KPI_FY 24-25'!EN78,'KPI_FY 24-25'!FK78,'KPI_FY 24-25'!GH78,'KPI_FY 24-25'!HE78,'KPI_FY 24-25'!IB78,'KPI_FY 24-25'!IY78)</f>
        <v>880.2</v>
      </c>
      <c r="G76" s="242">
        <f t="shared" si="184"/>
        <v>0.10047945205479453</v>
      </c>
      <c r="H76" s="7">
        <f t="shared" si="185"/>
        <v>1.258970162407151E-2</v>
      </c>
      <c r="I76" s="7">
        <f t="shared" si="156"/>
        <v>1.265006320720062E-3</v>
      </c>
      <c r="J76" s="9">
        <f>SUM('KPI_FY 24-25'!H78,'KPI_FY 24-25'!AE78,'KPI_FY 24-25'!BB78,'KPI_FY 24-25'!BY78,'KPI_FY 24-25'!CV78,'KPI_FY 24-25'!DS78,'KPI_FY 24-25'!EP78,'KPI_FY 24-25'!FM78,'KPI_FY 24-25'!GJ78,'KPI_FY 24-25'!HG78,'KPI_FY 24-25'!ID78,'KPI_FY 24-25'!JA78)</f>
        <v>26.38</v>
      </c>
      <c r="K76" s="242">
        <f t="shared" si="186"/>
        <v>3.0114155251141552E-3</v>
      </c>
      <c r="L76" s="7">
        <f t="shared" si="187"/>
        <v>1.258970162407151E-2</v>
      </c>
      <c r="M76" s="7">
        <f t="shared" si="179"/>
        <v>3.7912822927283838E-5</v>
      </c>
      <c r="N76" s="7">
        <f>SUM('KPI_FY 24-25'!J78,'KPI_FY 24-25'!AG78,'KPI_FY 24-25'!BD78,'KPI_FY 24-25'!CA78,'KPI_FY 24-25'!CX78,'KPI_FY 24-25'!DU78,'KPI_FY 24-25'!ER78,'KPI_FY 24-25'!FO78,'KPI_FY 24-25'!GL78,'KPI_FY 24-25'!HI78,'KPI_FY 24-25'!IF78,'KPI_FY 24-25'!JC78)</f>
        <v>88.59</v>
      </c>
      <c r="O76" s="134">
        <f t="shared" si="188"/>
        <v>1.0113013698630137E-2</v>
      </c>
      <c r="P76" s="7">
        <f t="shared" si="189"/>
        <v>1.258970162407151E-2</v>
      </c>
      <c r="Q76" s="7">
        <f t="shared" si="180"/>
        <v>1.2731982498590127E-4</v>
      </c>
      <c r="R76" s="9">
        <f>SUM('KPI_FY 24-25'!L78,'KPI_FY 24-25'!AI78,'KPI_FY 24-25'!BF78,'KPI_FY 24-25'!CC78,'KPI_FY 24-25'!CZ78,'KPI_FY 24-25'!DW78,'KPI_FY 24-25'!ET78,'KPI_FY 24-25'!FQ78,'KPI_FY 24-25'!GN78,'KPI_FY 24-25'!HK78,'KPI_FY 24-25'!IH78,'KPI_FY 24-25'!JE78)</f>
        <v>0</v>
      </c>
      <c r="U76" s="242">
        <f t="shared" si="190"/>
        <v>0.88639611872146129</v>
      </c>
      <c r="V76" s="242">
        <f t="shared" si="181"/>
        <v>0.88639611872146129</v>
      </c>
      <c r="W76" s="29">
        <v>20</v>
      </c>
      <c r="X76" s="7">
        <f t="shared" ref="X76" si="198">W76/$W$78</f>
        <v>1.258970162407151E-2</v>
      </c>
      <c r="Y76" s="7">
        <f t="shared" si="182"/>
        <v>1.1159462655438265E-2</v>
      </c>
      <c r="Z76" s="247">
        <f t="shared" si="183"/>
        <v>0.13050498400935867</v>
      </c>
      <c r="AA76" s="346">
        <f t="shared" si="192"/>
        <v>0.66996414383561642</v>
      </c>
      <c r="AB76" s="321">
        <f t="shared" si="193"/>
        <v>0</v>
      </c>
      <c r="AC76" s="211">
        <f>SUM('KPI_FY 24-25'!T78,'KPI_FY 24-25'!AQ78,'KPI_FY 24-25'!BN78,'KPI_FY 24-25'!CK78,'KPI_FY 24-25'!DH78,'KPI_FY 24-25'!EE78,'KPI_FY 24-25'!FB78,'KPI_FY 24-25'!FY78,'KPI_FY 24-25'!GV78,'KPI_FY 24-25'!HS78,'KPI_FY 24-25'!IP78,'KPI_FY 24-25'!JM78)</f>
        <v>117377.71799999999</v>
      </c>
      <c r="AD76" s="9">
        <v>20</v>
      </c>
      <c r="AE76" s="220">
        <f t="shared" si="197"/>
        <v>1</v>
      </c>
    </row>
    <row r="77" spans="1:33" ht="14.4" hidden="1" x14ac:dyDescent="0.3">
      <c r="B77" s="49" t="s">
        <v>90</v>
      </c>
      <c r="C77" s="89">
        <f>SUM(C63:C76)</f>
        <v>107422.26</v>
      </c>
      <c r="D77" s="351">
        <f t="shared" ref="D77:R77" si="199">SUM(D63:D76)</f>
        <v>81480.209999999977</v>
      </c>
      <c r="E77" s="89">
        <f t="shared" si="199"/>
        <v>25942.05000000001</v>
      </c>
      <c r="F77" s="89">
        <f t="shared" si="199"/>
        <v>13367.449999999997</v>
      </c>
      <c r="G77" s="241">
        <f>(G63*$W$63+G64*$W$64+G65*$W$65+G66*$W$66+G67*$W$67+G68*$W$68+G69*$W$69+G70*$W$70+G71*$W$71+G72*$W$72+G73*$W$73+G74*$W$74+G75*$W$75+G76*$W$76)/$W$77</f>
        <v>0.11067826685468707</v>
      </c>
      <c r="H77" s="50">
        <f>SUM(H63:H76)</f>
        <v>0.21402492760921568</v>
      </c>
      <c r="I77" s="50">
        <f>SUM(I63:I76)</f>
        <v>2.3687908051487856E-2</v>
      </c>
      <c r="J77" s="89">
        <f t="shared" si="199"/>
        <v>1101.75</v>
      </c>
      <c r="K77" s="241">
        <f>(K63*$W$63+K64*$W$64+K65*$W$65+K66*$W$66+K67*$W$67+K68*$W$68+K69*$W$69+K70*$W$70+K71*$W$71+K72*$W$72+K73*$W$73+K74*$W$74+K75*$W$75+K76*$W$76)/$W$77</f>
        <v>9.2035488853075484E-3</v>
      </c>
      <c r="L77" s="50">
        <f>SUM(L63:L76)</f>
        <v>0.21402492760921568</v>
      </c>
      <c r="M77" s="50">
        <f>SUM(M63:M76)</f>
        <v>1.9697888839258259E-3</v>
      </c>
      <c r="N77" s="50">
        <f t="shared" ref="N77" si="200">SUM(N63:N76)</f>
        <v>748.54000000000008</v>
      </c>
      <c r="O77" s="150">
        <f>(O63*$W$63+O64*$W$64+O65*$W$65+O66*$W$66+O67*$W$67+O68*$W$68+O69*$W$69+O70*$W$70+O71*$W$71+O72*$W$72+O73*$W$73+O74*$W$74+O75*$W$75+O76*$W$76)/$W$77</f>
        <v>5.9740632554391611E-3</v>
      </c>
      <c r="P77" s="50">
        <f>SUM(P63:P76)</f>
        <v>0.21402492760921568</v>
      </c>
      <c r="Q77" s="50">
        <f>SUM(Q63:Q76)</f>
        <v>1.2785984557782421E-3</v>
      </c>
      <c r="R77" s="49">
        <f t="shared" si="199"/>
        <v>0</v>
      </c>
      <c r="S77" s="49"/>
      <c r="T77" s="49"/>
      <c r="U77" s="241">
        <f>(U63*$W$63+U64*$W$64+U65*$W$65+U66*$W$66+U67*$W$67+U68*$W$68+U69*$W$69+U70*$W$70+U71*$W$71+U72*$W$72+U73*$W$73+U74*$W$74+U75*$W$75+U76*$W$76)/$W$77</f>
        <v>0.87414412100456618</v>
      </c>
      <c r="V77" s="241">
        <f>(V63*$W$63+V64*$W$64+V65*$W$65+V66*$W$66+V67*$W$67+V68*$W$68+V69*$W$69+V70*$W$70+V71*$W$71+V72*$W$72+V73*$W$73+V74*$W$74+V75*$W$75+V76*$W$76)/$W$77</f>
        <v>0.87414412100456618</v>
      </c>
      <c r="W77" s="51">
        <f>SUM(W63:W76)</f>
        <v>340</v>
      </c>
      <c r="X77" s="50">
        <f>SUM(X63:X76)</f>
        <v>0.21402492760921568</v>
      </c>
      <c r="Y77" s="50">
        <f>SUM(Y63:Y76)</f>
        <v>0.18708863221802377</v>
      </c>
      <c r="Z77" s="241">
        <f>(Z63*$W$63+Z64*$W$64+Z65*$W$65+Z66*$W$66+Z67*$W$67+Z68*$W$68+Z69*$W$69+Z70*$W$70+Z71*$W$71+Z72*$W$72+Z73*$W$73+Z74*$W$74+Z75*$W$75+Z76*$W$76)/$W$77</f>
        <v>0.12924374516609374</v>
      </c>
      <c r="AA77" s="347">
        <f>(AA63*$W$63+AA64*$W$64+AA65*$W$65+AA66*$W$66+AA67*$W$67+AA68*$W$68+AA69*$W$69+AA70*$W$70+AA71*$W$71+AA72*$W$72+AA73*$W$73+AA74*$W$74+AA75*$W$75+AA76*$W$76)/$W$77</f>
        <v>0.66625088302444269</v>
      </c>
      <c r="AB77" s="322">
        <f>(AB63*$W$63+AB64*$W$64+AB65*$W$65+AB66*$W$66+AB67*$W$67+AB68*$W$68+AB69*$W$69+AB70*$W$70+AB71*$W$71+AB72*$W$72+AB73*$W$73+AB74*$W$74+AB75*$W$75+AB76*$W$76)/$W$77</f>
        <v>0</v>
      </c>
      <c r="AC77" s="125">
        <f>SUM(AC63:AC76)</f>
        <v>1984361.6300000004</v>
      </c>
      <c r="AD77" s="49">
        <f>SUM(AD63:AD76)</f>
        <v>340</v>
      </c>
      <c r="AE77" s="221"/>
    </row>
    <row r="78" spans="1:33" ht="14.4" hidden="1" x14ac:dyDescent="0.3">
      <c r="B78" s="142" t="s">
        <v>91</v>
      </c>
      <c r="C78" s="88">
        <f>SUM(C77,C62,C57,C54,C50,C47,C44,C38,C35,C31)</f>
        <v>271831.90999999997</v>
      </c>
      <c r="D78" s="350">
        <f t="shared" ref="D78:H78" si="201">SUM(D77,D62,D57,D54,D50,D47,D44,D38,D35,D31)</f>
        <v>140138.56</v>
      </c>
      <c r="E78" s="88">
        <f t="shared" si="201"/>
        <v>131037.95999999999</v>
      </c>
      <c r="F78" s="88">
        <f t="shared" si="201"/>
        <v>71849.555000000008</v>
      </c>
      <c r="G78" s="245">
        <f>(G31*$W$31+G35*$W$35+G38*$W$38+G44*$W$44+G47*$W$47+G50*$W$50+G54*$W$54+G57*$W$57+G62*$W$62+G77*$W$77)/$W$78</f>
        <v>0.18377363896127491</v>
      </c>
      <c r="H78" s="135">
        <f t="shared" si="201"/>
        <v>1</v>
      </c>
      <c r="I78" s="134">
        <f>SUM(I77,I62,I57,I54,I50,I47,I44,I41,I38,I35,I31)</f>
        <v>0.18377363896127488</v>
      </c>
      <c r="J78" s="88">
        <f t="shared" ref="J78" si="202">SUM(J77,J62,J57,J54,J50,J47,J44,J38,J35,J31)</f>
        <v>32755.87</v>
      </c>
      <c r="K78" s="245">
        <f>(K31*$W$31+K35*$W$35+K38*$W$38+K44*$W$44+K47*$W$47+K50*$W$50+K54*$W$54+K57*$W$57+K62*$W$62+K77*$W$77)/$W$78</f>
        <v>0.15867708751912171</v>
      </c>
      <c r="L78" s="135">
        <f t="shared" ref="L78:M78" si="203">SUM(L77,L62,L57,L54,L50,L47,L44,L38,L35,L31)</f>
        <v>1</v>
      </c>
      <c r="M78" s="134">
        <f t="shared" si="203"/>
        <v>0.15867708751912168</v>
      </c>
      <c r="N78" s="88">
        <f t="shared" ref="N78:Q78" si="204">SUM(N77,N62,N57,N54,N50,N47,N44,N38,N35,N31)</f>
        <v>1240.1350000000002</v>
      </c>
      <c r="O78" s="146">
        <f>(O31*$W$31+O35*$W$35+O38*$W$38+O44*$W$44+O47*$W$47+O50*$W$50+O54*$W$54+O57*$W$57+O62*$W$62+O77*$W$77)/$W$78</f>
        <v>3.1316315103560358E-3</v>
      </c>
      <c r="P78" s="135">
        <f t="shared" si="204"/>
        <v>1</v>
      </c>
      <c r="Q78" s="134">
        <f t="shared" si="204"/>
        <v>3.1316315103560362E-3</v>
      </c>
      <c r="U78" s="245">
        <f>(U31*$W$31+U35*$W$35+U38*$W$38+U44*$W$44+U47*$W$47+U50*$W$50+U54*$W$54+U57*$W$57+U62*$W$62+U77*$W$77)/$W$78</f>
        <v>0.65791521418014309</v>
      </c>
      <c r="V78" s="245">
        <f>(V31*$W$31+V35*$W$35+V38*$W$38+V44*$W$44+V47*$W$47+V50*$W$50+V54*$W$54+V57*$W$57+V62*$W$62+V77*$W$77)/$W$78</f>
        <v>0.65791521418014309</v>
      </c>
      <c r="W78" s="88">
        <f t="shared" ref="W78" si="205">SUM(W77,W62,W57,W54,W50,W47,W44,W38,W35,W31)</f>
        <v>1588.6</v>
      </c>
      <c r="X78" s="135">
        <f>SUM(X77,X62,X57,X54,X50,X47,X44,X41,X38,X35,X31)</f>
        <v>1</v>
      </c>
      <c r="Y78" s="242">
        <f>SUM(Y77,Y62,Y57,Y54,Y50,Y47,Y44,Y41,Y38,Y35,Y31)</f>
        <v>0.6579152141801432</v>
      </c>
      <c r="Z78" s="245">
        <f>(Z31*$W$31+Z35*$W$35+Z38*$W$38+Z44*$W$44+Z47*$W$47+Z50*$W$50+Z54*$W$54+Z57*$W$57+Z62*$W$62+Z77*$W$77)/$W$78</f>
        <v>0.2296698096053312</v>
      </c>
      <c r="AA78" s="348">
        <f>(AA31*$W$31+AA35*$W$35+AA38*$W$38+AA44*$W$44+AA47*$W$47+AA50*$W$50+AA54*$W$54+AA57*$W$57+AA62*$W$62+AA77*$W$77)/$W$78</f>
        <v>0.27228986149603601</v>
      </c>
      <c r="AB78" s="323">
        <f>(AB31*$W$31+AB35*$W$35+AB38*$W$38+AB44*$W$44+AB47*$W$47+AB50*$W$50+AB54*$W$54+AB57*$W$57+AB62*$W$62+AB77*$W$77)/$W$78</f>
        <v>0</v>
      </c>
      <c r="AC78" s="126"/>
      <c r="AD78" s="9"/>
    </row>
    <row r="79" spans="1:33" ht="14.4" hidden="1" x14ac:dyDescent="0.3">
      <c r="B79" s="142" t="s">
        <v>92</v>
      </c>
      <c r="C79" s="88">
        <f>SUM(C78,C20)</f>
        <v>335757.49</v>
      </c>
      <c r="D79" s="350">
        <f t="shared" ref="D79:F79" si="206">SUM(D78,D20)</f>
        <v>203695.64</v>
      </c>
      <c r="E79" s="88">
        <f t="shared" si="206"/>
        <v>131328.95999999999</v>
      </c>
      <c r="F79" s="88">
        <f t="shared" si="206"/>
        <v>94841.225000000006</v>
      </c>
      <c r="G79" s="245">
        <f>(G20*$W$20+G78*$W$78)/$W$79</f>
        <v>0.24164179848145159</v>
      </c>
      <c r="H79" s="7"/>
      <c r="I79" s="134">
        <f>(I78*W78+I20*W20)/W79</f>
        <v>0.24164179848145165</v>
      </c>
      <c r="J79" s="88">
        <f t="shared" ref="J79" si="207">SUM(J78,J20)</f>
        <v>48075.119999999995</v>
      </c>
      <c r="K79" s="245">
        <f>(K20*$W$20+K78*$W$78)/$W$79</f>
        <v>0.15130341623080948</v>
      </c>
      <c r="L79" s="146"/>
      <c r="M79" s="146"/>
      <c r="N79" s="88">
        <f t="shared" ref="N79" si="208">SUM(N78,N20)</f>
        <v>4123.6350000000002</v>
      </c>
      <c r="O79" s="146">
        <f>(O20*$W$20+O78*$W$78)/$W$79</f>
        <v>1.1105180103233669E-2</v>
      </c>
      <c r="P79" s="146"/>
      <c r="Q79" s="146"/>
      <c r="U79" s="245">
        <f>(U20*$W$20+U78*$W$78)/$W$79</f>
        <v>0.59734089203113105</v>
      </c>
      <c r="V79" s="245">
        <f>(V20*$W$20+V78*$W$78)/$W$79</f>
        <v>0.54642199550762083</v>
      </c>
      <c r="W79" s="88">
        <f t="shared" ref="W79" si="209">SUM(W78,W20)</f>
        <v>3993.6</v>
      </c>
      <c r="X79" s="7"/>
      <c r="Y79" s="242">
        <f>(Y78*W78+Y20*W20)/W79</f>
        <v>0.54642199550762094</v>
      </c>
      <c r="Z79" s="245">
        <f>(Z20*$W$20+Z78*$W$78)/$W$79</f>
        <v>0.3434732450026548</v>
      </c>
      <c r="AA79" s="348">
        <f>(AA20*$W$20+AA78*$W$78)/$W$79</f>
        <v>0.34236455509179986</v>
      </c>
      <c r="AB79" s="324">
        <f>(AB20*$W$20+AB78*$W$78)/$W$79</f>
        <v>5.0918896523510171E-2</v>
      </c>
      <c r="AC79" s="126"/>
      <c r="AD79" s="9"/>
    </row>
    <row r="80" spans="1:33" ht="27.75" hidden="1" customHeight="1" x14ac:dyDescent="0.3">
      <c r="C80" s="7"/>
      <c r="F80" s="142"/>
      <c r="G80" s="142"/>
      <c r="H80" s="142"/>
      <c r="I80" s="142"/>
      <c r="J80" s="142"/>
      <c r="K80" s="142"/>
      <c r="L80" s="142"/>
      <c r="M80" s="142"/>
      <c r="N80" s="142"/>
      <c r="AD80" s="127"/>
      <c r="AF80" s="129" t="s">
        <v>93</v>
      </c>
      <c r="AG80" s="127">
        <f>SUM(AD10,AD13,AD16,AD19,AD31,AD35,AD38,AD41,AD44,AD47,AD50,AD54,AD57,AD62,AD77)</f>
        <v>4463</v>
      </c>
    </row>
    <row r="81" spans="1:33" ht="27.75" hidden="1" customHeight="1" x14ac:dyDescent="0.3">
      <c r="A81" s="117"/>
      <c r="B81" s="142"/>
      <c r="C81" s="138"/>
      <c r="D81" s="353"/>
      <c r="E81" s="88"/>
      <c r="F81" s="88"/>
      <c r="J81" s="88"/>
      <c r="N81" s="88"/>
      <c r="O81" s="88"/>
      <c r="P81" s="88"/>
      <c r="Q81" s="88"/>
      <c r="AB81" s="117"/>
      <c r="AC81" s="136"/>
      <c r="AF81" s="129" t="s">
        <v>94</v>
      </c>
      <c r="AG81" s="127">
        <f>AG80-AD77</f>
        <v>4123</v>
      </c>
    </row>
    <row r="82" spans="1:33" ht="15" customHeight="1" x14ac:dyDescent="0.3">
      <c r="B82" s="135"/>
      <c r="C82" s="135"/>
      <c r="D82" s="293"/>
    </row>
    <row r="83" spans="1:33" ht="15" customHeight="1" x14ac:dyDescent="0.3">
      <c r="B83" s="135"/>
      <c r="C83" s="135"/>
      <c r="D83" s="293"/>
    </row>
    <row r="84" spans="1:33" ht="15" customHeight="1" x14ac:dyDescent="0.3">
      <c r="B84" s="135"/>
      <c r="C84" s="242"/>
      <c r="D84" s="293"/>
      <c r="F84" s="81"/>
      <c r="J84" s="81"/>
      <c r="N84" s="81"/>
      <c r="O84" s="81"/>
      <c r="P84" s="81"/>
      <c r="Q84" s="81"/>
    </row>
    <row r="85" spans="1:33" ht="15" customHeight="1" x14ac:dyDescent="0.3">
      <c r="B85" s="135"/>
      <c r="C85" s="135"/>
      <c r="D85" s="293"/>
      <c r="F85" s="81"/>
      <c r="N85" s="81"/>
    </row>
    <row r="86" spans="1:33" ht="15" customHeight="1" x14ac:dyDescent="0.3">
      <c r="B86" s="135"/>
      <c r="C86" s="135"/>
      <c r="D86" s="293"/>
    </row>
    <row r="87" spans="1:33" ht="15" customHeight="1" x14ac:dyDescent="0.3">
      <c r="B87" s="135"/>
      <c r="C87" s="135"/>
    </row>
    <row r="88" spans="1:33" ht="15" customHeight="1" x14ac:dyDescent="0.3">
      <c r="B88" s="135"/>
    </row>
  </sheetData>
  <pageMargins left="0.7" right="0.7" top="0.75" bottom="0.75" header="0.3" footer="0.3"/>
  <pageSetup orientation="portrait" r:id="rId1"/>
  <ignoredErrors>
    <ignoredError sqref="B55:B56"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42F3-0433-4781-8470-B8D141B24F38}">
  <dimension ref="A1:JR109"/>
  <sheetViews>
    <sheetView zoomScale="82" zoomScaleNormal="100" workbookViewId="0">
      <selection activeCell="T5" sqref="T5"/>
    </sheetView>
  </sheetViews>
  <sheetFormatPr defaultColWidth="8.77734375" defaultRowHeight="12.75" customHeight="1" x14ac:dyDescent="0.3"/>
  <cols>
    <col min="1" max="1" width="18.21875" style="9" bestFit="1" customWidth="1"/>
    <col min="2" max="2" width="17.77734375" style="9" bestFit="1" customWidth="1"/>
    <col min="3" max="6" width="10.77734375" style="9" bestFit="1" customWidth="1"/>
    <col min="7" max="7" width="8.44140625" style="9" bestFit="1" customWidth="1"/>
    <col min="8" max="8" width="10.77734375" style="9" bestFit="1" customWidth="1"/>
    <col min="9" max="9" width="8.44140625" style="9" bestFit="1" customWidth="1"/>
    <col min="10" max="10" width="8.77734375" style="9" bestFit="1" customWidth="1"/>
    <col min="11" max="11" width="7.21875" style="9" bestFit="1" customWidth="1"/>
    <col min="12" max="12" width="8" style="9" bestFit="1" customWidth="1"/>
    <col min="13" max="15" width="8.44140625" style="9" bestFit="1" customWidth="1"/>
    <col min="16" max="17" width="7.21875" style="9" bestFit="1" customWidth="1"/>
    <col min="18" max="18" width="5.44140625" style="9" customWidth="1"/>
    <col min="19" max="19" width="12.21875" style="9" customWidth="1"/>
    <col min="20" max="20" width="15" style="9" bestFit="1" customWidth="1"/>
    <col min="21" max="22" width="10.77734375" style="9" customWidth="1"/>
    <col min="23" max="23" width="8.77734375" style="9"/>
    <col min="24" max="24" width="18.21875" style="9" bestFit="1" customWidth="1"/>
    <col min="25" max="25" width="17.77734375" style="9" bestFit="1" customWidth="1"/>
    <col min="26" max="27" width="10.77734375" style="9" bestFit="1" customWidth="1"/>
    <col min="28" max="28" width="8.77734375" style="9"/>
    <col min="29" max="29" width="10.77734375" style="9" bestFit="1" customWidth="1"/>
    <col min="30" max="41" width="8.77734375" style="9"/>
    <col min="42" max="42" width="11.77734375" style="9" customWidth="1"/>
    <col min="43" max="43" width="15" style="9" bestFit="1" customWidth="1"/>
    <col min="44" max="45" width="10.44140625" style="9" customWidth="1"/>
    <col min="46" max="46" width="8.77734375" style="9"/>
    <col min="47" max="47" width="18.21875" style="9" bestFit="1" customWidth="1"/>
    <col min="48" max="48" width="17.77734375" style="9" bestFit="1" customWidth="1"/>
    <col min="49" max="49" width="11.77734375" style="9" bestFit="1" customWidth="1"/>
    <col min="50" max="52" width="10.77734375" style="9" bestFit="1" customWidth="1"/>
    <col min="53" max="53" width="8.44140625" style="9" bestFit="1" customWidth="1"/>
    <col min="54" max="60" width="8.77734375" style="9"/>
    <col min="61" max="64" width="9.5546875" style="9" customWidth="1"/>
    <col min="65" max="65" width="11.77734375" style="9" customWidth="1"/>
    <col min="66" max="66" width="15" style="9" bestFit="1" customWidth="1"/>
    <col min="67" max="68" width="10.21875" style="9" customWidth="1"/>
    <col min="69" max="69" width="8.77734375" style="9"/>
    <col min="70" max="70" width="18.21875" style="9" bestFit="1" customWidth="1"/>
    <col min="71" max="71" width="17.77734375" style="9" bestFit="1" customWidth="1"/>
    <col min="72" max="73" width="10.77734375" style="9" bestFit="1" customWidth="1"/>
    <col min="74" max="74" width="8.77734375" style="9"/>
    <col min="75" max="75" width="10.77734375" style="9" bestFit="1" customWidth="1"/>
    <col min="76" max="87" width="8.77734375" style="9"/>
    <col min="88" max="88" width="11.21875" style="9" customWidth="1"/>
    <col min="89" max="89" width="15" style="9" bestFit="1" customWidth="1"/>
    <col min="90" max="91" width="9.77734375" style="9" customWidth="1"/>
    <col min="92" max="92" width="8.77734375" style="9"/>
    <col min="93" max="93" width="18.21875" style="9" bestFit="1" customWidth="1"/>
    <col min="94" max="94" width="17.77734375" style="9" bestFit="1" customWidth="1"/>
    <col min="95" max="96" width="10.77734375" style="9" bestFit="1" customWidth="1"/>
    <col min="97" max="97" width="8.77734375" style="9"/>
    <col min="98" max="98" width="10.77734375" style="9" bestFit="1" customWidth="1"/>
    <col min="99" max="99" width="8.77734375" style="9"/>
    <col min="100" max="100" width="10.77734375" style="9" bestFit="1" customWidth="1"/>
    <col min="101" max="110" width="8.77734375" style="9"/>
    <col min="111" max="111" width="12" style="9" customWidth="1"/>
    <col min="112" max="112" width="15" style="9" bestFit="1" customWidth="1"/>
    <col min="113" max="113" width="10.77734375" style="9" bestFit="1" customWidth="1"/>
    <col min="114" max="114" width="10.77734375" style="9" customWidth="1"/>
    <col min="115" max="115" width="8.77734375" style="9"/>
    <col min="116" max="116" width="18.21875" style="9" bestFit="1" customWidth="1"/>
    <col min="117" max="117" width="17.77734375" style="9" bestFit="1" customWidth="1"/>
    <col min="118" max="121" width="10.77734375" style="9" bestFit="1" customWidth="1"/>
    <col min="122" max="122" width="8.77734375" style="9"/>
    <col min="123" max="123" width="10.77734375" style="9" bestFit="1" customWidth="1"/>
    <col min="124" max="124" width="8.77734375" style="9"/>
    <col min="125" max="125" width="9.21875" style="9" bestFit="1" customWidth="1"/>
    <col min="126" max="133" width="8.77734375" style="9"/>
    <col min="134" max="134" width="11.77734375" style="9" customWidth="1"/>
    <col min="135" max="135" width="13" style="9" bestFit="1" customWidth="1"/>
    <col min="136" max="137" width="9.77734375" style="9" customWidth="1"/>
    <col min="138" max="138" width="8.77734375" style="9"/>
    <col min="139" max="139" width="18.21875" style="9" bestFit="1" customWidth="1"/>
    <col min="140" max="140" width="17.77734375" style="9" bestFit="1" customWidth="1"/>
    <col min="141" max="142" width="10.77734375" style="9" bestFit="1" customWidth="1"/>
    <col min="143" max="143" width="8.77734375" style="9"/>
    <col min="144" max="144" width="10.77734375" style="9" bestFit="1" customWidth="1"/>
    <col min="145" max="145" width="8.77734375" style="9"/>
    <col min="146" max="146" width="10.77734375" style="9" bestFit="1" customWidth="1"/>
    <col min="147" max="149" width="8.77734375" style="9"/>
    <col min="150" max="150" width="10.77734375" style="9" bestFit="1" customWidth="1"/>
    <col min="151" max="153" width="9" style="9" bestFit="1" customWidth="1"/>
    <col min="154" max="154" width="8.77734375" style="9"/>
    <col min="155" max="155" width="9.5546875" style="9" bestFit="1" customWidth="1"/>
    <col min="156" max="156" width="8.77734375" style="9"/>
    <col min="157" max="157" width="14.21875" style="9" customWidth="1"/>
    <col min="158" max="158" width="13.44140625" style="9" customWidth="1"/>
    <col min="159" max="160" width="10.21875" style="9" customWidth="1"/>
    <col min="161" max="161" width="8.77734375" style="9"/>
    <col min="162" max="162" width="18.21875" style="9" bestFit="1" customWidth="1"/>
    <col min="163" max="163" width="17.77734375" style="9" bestFit="1" customWidth="1"/>
    <col min="164" max="165" width="10.77734375" style="9" bestFit="1" customWidth="1"/>
    <col min="166" max="166" width="8.77734375" style="9"/>
    <col min="167" max="167" width="10.77734375" style="9" bestFit="1" customWidth="1"/>
    <col min="168" max="168" width="9" style="9" bestFit="1" customWidth="1"/>
    <col min="169" max="169" width="10.77734375" style="9" bestFit="1" customWidth="1"/>
    <col min="170" max="174" width="8.77734375" style="9"/>
    <col min="175" max="175" width="9" style="9" bestFit="1" customWidth="1"/>
    <col min="176" max="179" width="8.77734375" style="9"/>
    <col min="180" max="180" width="11.21875" style="9" customWidth="1"/>
    <col min="181" max="181" width="12.21875" style="9" bestFit="1" customWidth="1"/>
    <col min="182" max="183" width="9.77734375" style="9" customWidth="1"/>
    <col min="184" max="184" width="8.77734375" style="9"/>
    <col min="185" max="185" width="18.21875" style="9" bestFit="1" customWidth="1"/>
    <col min="186" max="186" width="17.77734375" style="9" bestFit="1" customWidth="1"/>
    <col min="187" max="190" width="10.77734375" style="9" bestFit="1" customWidth="1"/>
    <col min="191" max="191" width="9" style="9" bestFit="1" customWidth="1"/>
    <col min="192" max="192" width="10.77734375" style="9" bestFit="1" customWidth="1"/>
    <col min="193" max="196" width="8.77734375" style="9"/>
    <col min="197" max="199" width="9" style="9" bestFit="1" customWidth="1"/>
    <col min="200" max="202" width="8.77734375" style="9"/>
    <col min="203" max="203" width="11.5546875" style="9" customWidth="1"/>
    <col min="204" max="204" width="12.44140625" style="9" customWidth="1"/>
    <col min="205" max="206" width="10" style="9" customWidth="1"/>
    <col min="207" max="207" width="8.77734375" style="9"/>
    <col min="208" max="208" width="18.21875" style="9" bestFit="1" customWidth="1"/>
    <col min="209" max="209" width="17.77734375" style="9" bestFit="1" customWidth="1"/>
    <col min="210" max="213" width="10.77734375" style="9" bestFit="1" customWidth="1"/>
    <col min="214" max="214" width="9.77734375" style="9" bestFit="1" customWidth="1"/>
    <col min="215" max="216" width="8.77734375" style="9"/>
    <col min="217" max="217" width="10.21875" style="9" bestFit="1" customWidth="1"/>
    <col min="218" max="221" width="8.77734375" style="9"/>
    <col min="222" max="222" width="9" style="9" bestFit="1" customWidth="1"/>
    <col min="223" max="225" width="8.77734375" style="9"/>
    <col min="226" max="226" width="11.21875" style="9" customWidth="1"/>
    <col min="227" max="227" width="12.77734375" style="9" customWidth="1"/>
    <col min="228" max="229" width="10.21875" style="9" customWidth="1"/>
    <col min="230" max="230" width="8.77734375" style="9"/>
    <col min="231" max="231" width="18.21875" style="9" bestFit="1" customWidth="1"/>
    <col min="232" max="232" width="17.77734375" style="9" bestFit="1" customWidth="1"/>
    <col min="233" max="236" width="10.77734375" style="9" bestFit="1" customWidth="1"/>
    <col min="237" max="237" width="9.5546875" style="9" bestFit="1" customWidth="1"/>
    <col min="238" max="238" width="8.77734375" style="9"/>
    <col min="239" max="239" width="8.44140625" style="9" bestFit="1" customWidth="1"/>
    <col min="240" max="240" width="6.77734375" style="9" customWidth="1"/>
    <col min="241" max="241" width="9.5546875" style="9" customWidth="1"/>
    <col min="242" max="242" width="8.77734375" style="9"/>
    <col min="243" max="245" width="9" style="9" bestFit="1" customWidth="1"/>
    <col min="246" max="246" width="7.44140625" style="9" customWidth="1"/>
    <col min="247" max="248" width="6.77734375" style="9" customWidth="1"/>
    <col min="249" max="249" width="11.77734375" style="9" customWidth="1"/>
    <col min="250" max="250" width="12" style="9" customWidth="1"/>
    <col min="251" max="252" width="9.77734375" style="9" customWidth="1"/>
    <col min="253" max="253" width="8.77734375" style="9"/>
    <col min="254" max="254" width="18.21875" style="9" bestFit="1" customWidth="1"/>
    <col min="255" max="255" width="17.77734375" style="9" bestFit="1" customWidth="1"/>
    <col min="256" max="259" width="10.77734375" style="9" bestFit="1" customWidth="1"/>
    <col min="260" max="260" width="11.21875" style="9" bestFit="1" customWidth="1"/>
    <col min="261" max="261" width="10.77734375" style="9" bestFit="1" customWidth="1"/>
    <col min="262" max="262" width="8.77734375" style="9" bestFit="1" customWidth="1"/>
    <col min="263" max="263" width="8.77734375" style="9"/>
    <col min="264" max="264" width="9.77734375" style="9" customWidth="1"/>
    <col min="265" max="265" width="11" style="9" customWidth="1"/>
    <col min="266" max="266" width="8.77734375" style="9"/>
    <col min="267" max="267" width="9" style="9" bestFit="1" customWidth="1"/>
    <col min="268" max="271" width="8.77734375" style="9"/>
    <col min="272" max="272" width="12.21875" style="9" customWidth="1"/>
    <col min="273" max="273" width="15" style="9" bestFit="1" customWidth="1"/>
    <col min="274" max="275" width="10.21875" style="9" customWidth="1"/>
    <col min="276" max="276" width="8.77734375" style="9" bestFit="1" customWidth="1"/>
    <col min="277" max="277" width="15.77734375" style="9" customWidth="1"/>
    <col min="278" max="278" width="15" style="9" bestFit="1" customWidth="1"/>
    <col min="279" max="282" width="8.77734375" style="9"/>
    <col min="283" max="283" width="11.21875" style="9" customWidth="1"/>
    <col min="284" max="16384" width="8.77734375" style="9"/>
  </cols>
  <sheetData>
    <row r="1" spans="1:275" ht="13.8" x14ac:dyDescent="0.3">
      <c r="F1" s="142"/>
      <c r="AC1" s="142"/>
      <c r="AZ1" s="142"/>
      <c r="BW1" s="142"/>
      <c r="CT1" s="142"/>
      <c r="DQ1" s="142"/>
      <c r="EN1" s="142"/>
      <c r="FK1" s="142"/>
      <c r="GH1" s="142"/>
      <c r="HF1" s="142"/>
    </row>
    <row r="2" spans="1:275" ht="15" customHeight="1" x14ac:dyDescent="0.3">
      <c r="AU2" s="10"/>
      <c r="AV2" s="10"/>
      <c r="AW2" s="10"/>
      <c r="AX2" s="10"/>
      <c r="AY2" s="10"/>
      <c r="AZ2" s="10"/>
      <c r="BA2" s="10"/>
      <c r="BB2" s="10"/>
      <c r="BC2" s="10"/>
      <c r="BD2" s="10"/>
      <c r="BE2" s="10"/>
      <c r="BF2" s="10"/>
      <c r="BG2" s="10"/>
      <c r="BH2" s="10"/>
      <c r="BI2" s="10"/>
      <c r="BJ2" s="10"/>
      <c r="BK2" s="10"/>
      <c r="BL2" s="10"/>
    </row>
    <row r="3" spans="1:275" ht="13.05" customHeight="1" x14ac:dyDescent="0.3">
      <c r="A3" s="362" t="s">
        <v>0</v>
      </c>
      <c r="B3" s="362"/>
      <c r="C3" s="362"/>
      <c r="D3" s="362"/>
      <c r="E3" s="362"/>
      <c r="F3" s="362"/>
      <c r="G3" s="362"/>
      <c r="H3" s="362"/>
      <c r="I3" s="362"/>
      <c r="J3" s="362"/>
      <c r="K3" s="362"/>
      <c r="L3" s="362"/>
      <c r="M3" s="362"/>
      <c r="N3" s="362"/>
      <c r="O3" s="286"/>
      <c r="P3" s="286"/>
      <c r="Q3" s="286"/>
      <c r="R3" s="286"/>
      <c r="S3" s="286"/>
      <c r="X3" s="362" t="s">
        <v>1</v>
      </c>
      <c r="Y3" s="362"/>
      <c r="Z3" s="362"/>
      <c r="AA3" s="362"/>
      <c r="AB3" s="362"/>
      <c r="AC3" s="362"/>
      <c r="AD3" s="362"/>
      <c r="AE3" s="362"/>
      <c r="AF3" s="362"/>
      <c r="AG3" s="362"/>
      <c r="AH3" s="362"/>
      <c r="AI3" s="362"/>
      <c r="AJ3" s="362"/>
      <c r="AK3" s="362"/>
      <c r="AL3" s="362"/>
      <c r="AM3" s="286"/>
      <c r="AN3" s="286"/>
      <c r="AO3" s="286"/>
      <c r="AP3" s="286"/>
      <c r="AU3" s="362" t="s">
        <v>2</v>
      </c>
      <c r="AV3" s="362"/>
      <c r="AW3" s="362"/>
      <c r="AX3" s="362"/>
      <c r="AY3" s="362"/>
      <c r="AZ3" s="362"/>
      <c r="BA3" s="362"/>
      <c r="BB3" s="362"/>
      <c r="BC3" s="362"/>
      <c r="BD3" s="362"/>
      <c r="BE3" s="362"/>
      <c r="BF3" s="362"/>
      <c r="BG3" s="362"/>
      <c r="BH3" s="362"/>
      <c r="BI3" s="362"/>
      <c r="BJ3" s="286"/>
      <c r="BK3" s="286"/>
      <c r="BL3" s="286"/>
      <c r="BR3" s="362" t="s">
        <v>3</v>
      </c>
      <c r="BS3" s="362"/>
      <c r="BT3" s="362"/>
      <c r="BU3" s="362"/>
      <c r="BV3" s="362"/>
      <c r="BW3" s="362"/>
      <c r="BX3" s="362"/>
      <c r="BY3" s="362"/>
      <c r="BZ3" s="362"/>
      <c r="CA3" s="362"/>
      <c r="CB3" s="362"/>
      <c r="CC3" s="362"/>
      <c r="CD3" s="362"/>
      <c r="CE3" s="362"/>
      <c r="CF3" s="362"/>
      <c r="CG3" s="286"/>
      <c r="CH3" s="286"/>
      <c r="CI3" s="286"/>
      <c r="CO3" s="362" t="s">
        <v>4</v>
      </c>
      <c r="CP3" s="362"/>
      <c r="CQ3" s="362"/>
      <c r="CR3" s="362"/>
      <c r="CS3" s="362"/>
      <c r="CT3" s="362"/>
      <c r="CU3" s="362"/>
      <c r="CV3" s="362"/>
      <c r="CW3" s="362"/>
      <c r="CX3" s="362"/>
      <c r="CY3" s="362"/>
      <c r="CZ3" s="362"/>
      <c r="DA3" s="362"/>
      <c r="DB3" s="362"/>
      <c r="DC3" s="362"/>
      <c r="DD3" s="286"/>
      <c r="DE3" s="286"/>
      <c r="DF3" s="286"/>
      <c r="DL3" s="362" t="s">
        <v>5</v>
      </c>
      <c r="DM3" s="362"/>
      <c r="DN3" s="362"/>
      <c r="DO3" s="362"/>
      <c r="DP3" s="362"/>
      <c r="DQ3" s="362"/>
      <c r="DR3" s="362"/>
      <c r="DS3" s="362"/>
      <c r="DT3" s="362"/>
      <c r="DU3" s="362"/>
      <c r="DV3" s="362"/>
      <c r="DW3" s="362"/>
      <c r="DX3" s="362"/>
      <c r="DY3" s="362"/>
      <c r="DZ3" s="362"/>
      <c r="EA3" s="286"/>
      <c r="EB3" s="286"/>
      <c r="EC3" s="286"/>
      <c r="EI3" s="362" t="s">
        <v>6</v>
      </c>
      <c r="EJ3" s="362"/>
      <c r="EK3" s="362"/>
      <c r="EL3" s="362"/>
      <c r="EM3" s="362"/>
      <c r="EN3" s="362"/>
      <c r="EO3" s="362"/>
      <c r="EP3" s="362"/>
      <c r="EQ3" s="362"/>
      <c r="ER3" s="362"/>
      <c r="ES3" s="362"/>
      <c r="ET3" s="362"/>
      <c r="EU3" s="362"/>
      <c r="EV3" s="362"/>
      <c r="EW3" s="362"/>
      <c r="EX3" s="286"/>
      <c r="EY3" s="286"/>
      <c r="EZ3" s="286"/>
      <c r="FF3" s="362" t="s">
        <v>7</v>
      </c>
      <c r="FG3" s="362"/>
      <c r="FH3" s="362"/>
      <c r="FI3" s="362"/>
      <c r="FJ3" s="362"/>
      <c r="FK3" s="362"/>
      <c r="FL3" s="362"/>
      <c r="FM3" s="362"/>
      <c r="FN3" s="362"/>
      <c r="FO3" s="362"/>
      <c r="FP3" s="362"/>
      <c r="FQ3" s="362"/>
      <c r="FR3" s="362"/>
      <c r="FS3" s="362"/>
      <c r="FT3" s="362"/>
      <c r="FU3" s="286"/>
      <c r="FV3" s="286"/>
      <c r="FW3" s="286"/>
      <c r="GC3" s="362" t="s">
        <v>8</v>
      </c>
      <c r="GD3" s="362"/>
      <c r="GE3" s="362"/>
      <c r="GF3" s="362"/>
      <c r="GG3" s="362"/>
      <c r="GH3" s="362"/>
      <c r="GI3" s="362"/>
      <c r="GJ3" s="362"/>
      <c r="GK3" s="362"/>
      <c r="GL3" s="362"/>
      <c r="GM3" s="362"/>
      <c r="GN3" s="362"/>
      <c r="GO3" s="362"/>
      <c r="GP3" s="362"/>
      <c r="GQ3" s="362"/>
      <c r="GR3" s="286"/>
      <c r="GS3" s="286"/>
      <c r="GT3" s="286"/>
      <c r="GZ3" s="362" t="s">
        <v>9</v>
      </c>
      <c r="HA3" s="362"/>
      <c r="HB3" s="362"/>
      <c r="HC3" s="362"/>
      <c r="HD3" s="362"/>
      <c r="HE3" s="362"/>
      <c r="HF3" s="362"/>
      <c r="HG3" s="362"/>
      <c r="HH3" s="362"/>
      <c r="HI3" s="362"/>
      <c r="HJ3" s="362"/>
      <c r="HK3" s="362"/>
      <c r="HL3" s="362"/>
      <c r="HM3" s="362"/>
      <c r="HN3" s="362"/>
      <c r="HO3" s="286"/>
      <c r="HP3" s="286"/>
      <c r="HQ3" s="286"/>
      <c r="HW3" s="362" t="s">
        <v>10</v>
      </c>
      <c r="HX3" s="362"/>
      <c r="HY3" s="362"/>
      <c r="HZ3" s="362"/>
      <c r="IA3" s="362"/>
      <c r="IB3" s="362"/>
      <c r="IC3" s="362"/>
      <c r="ID3" s="362"/>
      <c r="IE3" s="362"/>
      <c r="IF3" s="362"/>
      <c r="IG3" s="362"/>
      <c r="IH3" s="362"/>
      <c r="II3" s="362"/>
      <c r="IJ3" s="362"/>
      <c r="IK3" s="362"/>
      <c r="IL3" s="286"/>
      <c r="IM3" s="286"/>
      <c r="IN3" s="286"/>
      <c r="IT3" s="362" t="s">
        <v>11</v>
      </c>
      <c r="IU3" s="362"/>
      <c r="IV3" s="362"/>
      <c r="IW3" s="362"/>
      <c r="IX3" s="362"/>
      <c r="IY3" s="362"/>
      <c r="IZ3" s="362"/>
      <c r="JA3" s="362"/>
      <c r="JB3" s="362"/>
      <c r="JC3" s="362"/>
      <c r="JD3" s="362"/>
      <c r="JE3" s="362"/>
      <c r="JF3" s="362"/>
      <c r="JG3" s="362"/>
      <c r="JH3" s="362"/>
      <c r="JI3" s="286"/>
      <c r="JJ3" s="286"/>
      <c r="JK3" s="286"/>
    </row>
    <row r="4" spans="1:275" ht="13.8" x14ac:dyDescent="0.3">
      <c r="A4" s="142" t="s">
        <v>12</v>
      </c>
      <c r="B4" s="9">
        <v>744</v>
      </c>
      <c r="C4" s="142"/>
      <c r="D4" s="142"/>
      <c r="E4" s="142"/>
      <c r="F4" s="142"/>
      <c r="G4" s="142"/>
      <c r="H4" s="142"/>
      <c r="I4" s="142"/>
      <c r="J4" s="142"/>
      <c r="K4" s="142"/>
      <c r="L4" s="142"/>
      <c r="M4" s="142"/>
      <c r="N4" s="142"/>
      <c r="O4" s="142"/>
      <c r="P4" s="142"/>
      <c r="Q4" s="142"/>
      <c r="R4" s="142"/>
      <c r="S4" s="142"/>
      <c r="X4" s="142" t="s">
        <v>12</v>
      </c>
      <c r="Y4" s="9">
        <v>744</v>
      </c>
      <c r="Z4" s="142"/>
      <c r="AA4" s="142"/>
      <c r="AB4" s="142"/>
      <c r="AC4" s="142"/>
      <c r="AD4" s="142"/>
      <c r="AE4" s="142"/>
      <c r="AF4" s="142"/>
      <c r="AG4" s="142"/>
      <c r="AH4" s="142"/>
      <c r="AI4" s="142"/>
      <c r="AJ4" s="142"/>
      <c r="AK4" s="142"/>
      <c r="AL4" s="142"/>
      <c r="AM4" s="142"/>
      <c r="AN4" s="142"/>
      <c r="AO4" s="142"/>
      <c r="AP4" s="142"/>
      <c r="AU4" s="142" t="s">
        <v>12</v>
      </c>
      <c r="AV4" s="9">
        <v>720</v>
      </c>
      <c r="AW4" s="142"/>
      <c r="AX4" s="142"/>
      <c r="AY4" s="142"/>
      <c r="AZ4" s="142"/>
      <c r="BA4" s="142"/>
      <c r="BB4" s="142"/>
      <c r="BC4" s="142"/>
      <c r="BD4" s="142"/>
      <c r="BE4" s="142"/>
      <c r="BF4" s="142"/>
      <c r="BG4" s="142"/>
      <c r="BH4" s="142"/>
      <c r="BI4" s="142"/>
      <c r="BJ4" s="142"/>
      <c r="BK4" s="142"/>
      <c r="BL4" s="142"/>
      <c r="BR4" s="142" t="s">
        <v>12</v>
      </c>
      <c r="BS4" s="9">
        <v>744</v>
      </c>
      <c r="BT4" s="142"/>
      <c r="BU4" s="142"/>
      <c r="BV4" s="142"/>
      <c r="BW4" s="142"/>
      <c r="BX4" s="142"/>
      <c r="BY4" s="142"/>
      <c r="BZ4" s="142"/>
      <c r="CA4" s="142"/>
      <c r="CB4" s="142"/>
      <c r="CC4" s="142"/>
      <c r="CD4" s="142"/>
      <c r="CE4" s="142"/>
      <c r="CF4" s="142"/>
      <c r="CG4" s="142"/>
      <c r="CH4" s="142"/>
      <c r="CI4" s="142"/>
      <c r="CO4" s="142" t="s">
        <v>12</v>
      </c>
      <c r="CP4" s="9">
        <v>720</v>
      </c>
      <c r="CQ4" s="142"/>
      <c r="CR4" s="142"/>
      <c r="CS4" s="142"/>
      <c r="CT4" s="142"/>
      <c r="CU4" s="142"/>
      <c r="CV4" s="142"/>
      <c r="CW4" s="142"/>
      <c r="CX4" s="142"/>
      <c r="CY4" s="142"/>
      <c r="CZ4" s="142"/>
      <c r="DA4" s="142"/>
      <c r="DB4" s="142"/>
      <c r="DC4" s="142"/>
      <c r="DD4" s="142"/>
      <c r="DE4" s="142"/>
      <c r="DF4" s="142"/>
      <c r="DL4" s="142" t="s">
        <v>12</v>
      </c>
      <c r="DM4" s="9">
        <v>744</v>
      </c>
      <c r="DN4" s="142"/>
      <c r="DO4" s="142"/>
      <c r="DP4" s="142"/>
      <c r="DQ4" s="142"/>
      <c r="DR4" s="142"/>
      <c r="DS4" s="142"/>
      <c r="DT4" s="142"/>
      <c r="DU4" s="142"/>
      <c r="DV4" s="142"/>
      <c r="DW4" s="142"/>
      <c r="DX4" s="142"/>
      <c r="DY4" s="142"/>
      <c r="DZ4" s="142"/>
      <c r="EA4" s="142"/>
      <c r="EB4" s="142"/>
      <c r="EC4" s="142"/>
      <c r="EI4" s="142" t="s">
        <v>12</v>
      </c>
      <c r="EJ4" s="9">
        <v>744</v>
      </c>
      <c r="EK4" s="142"/>
      <c r="EL4" s="142"/>
      <c r="EM4" s="142"/>
      <c r="EN4" s="142"/>
      <c r="EO4" s="142"/>
      <c r="EP4" s="142"/>
      <c r="EQ4" s="142"/>
      <c r="ER4" s="142"/>
      <c r="ES4" s="142"/>
      <c r="ET4" s="142"/>
      <c r="EU4" s="142"/>
      <c r="EV4" s="142"/>
      <c r="EW4" s="142"/>
      <c r="EX4" s="142"/>
      <c r="EY4" s="142"/>
      <c r="EZ4" s="142"/>
      <c r="FF4" s="142" t="s">
        <v>12</v>
      </c>
      <c r="FG4" s="9">
        <v>672</v>
      </c>
      <c r="FH4" s="142"/>
      <c r="FI4" s="142"/>
      <c r="FJ4" s="142"/>
      <c r="FK4" s="142"/>
      <c r="FL4" s="142"/>
      <c r="FM4" s="142"/>
      <c r="FN4" s="142"/>
      <c r="FO4" s="142"/>
      <c r="FP4" s="142"/>
      <c r="FQ4" s="142"/>
      <c r="FR4" s="142"/>
      <c r="FS4" s="142"/>
      <c r="FT4" s="142"/>
      <c r="FU4" s="142"/>
      <c r="FV4" s="142"/>
      <c r="FW4" s="142"/>
      <c r="GC4" s="142" t="s">
        <v>12</v>
      </c>
      <c r="GD4" s="9">
        <v>744</v>
      </c>
      <c r="GE4" s="142"/>
      <c r="GF4" s="142"/>
      <c r="GG4" s="142"/>
      <c r="GH4" s="142"/>
      <c r="GI4" s="142"/>
      <c r="GJ4" s="142"/>
      <c r="GK4" s="142"/>
      <c r="GL4" s="142"/>
      <c r="GM4" s="142"/>
      <c r="GN4" s="142"/>
      <c r="GO4" s="142"/>
      <c r="GP4" s="142"/>
      <c r="GQ4" s="142"/>
      <c r="GR4" s="142"/>
      <c r="GS4" s="142"/>
      <c r="GT4" s="142"/>
      <c r="GZ4" s="142" t="s">
        <v>12</v>
      </c>
      <c r="HA4" s="9">
        <v>720</v>
      </c>
      <c r="HB4" s="142"/>
      <c r="HC4" s="142"/>
      <c r="HD4" s="142"/>
      <c r="HE4" s="142"/>
      <c r="HF4" s="142"/>
      <c r="HG4" s="142"/>
      <c r="HH4" s="142"/>
      <c r="HI4" s="142"/>
      <c r="HJ4" s="142"/>
      <c r="HK4" s="142"/>
      <c r="HL4" s="142"/>
      <c r="HM4" s="142"/>
      <c r="HN4" s="142"/>
      <c r="HO4" s="142"/>
      <c r="HP4" s="142"/>
      <c r="HQ4" s="142"/>
      <c r="HW4" s="142" t="s">
        <v>12</v>
      </c>
      <c r="HX4" s="9">
        <v>744</v>
      </c>
      <c r="HY4" s="142"/>
      <c r="HZ4" s="142"/>
      <c r="IA4" s="142"/>
      <c r="IB4" s="142"/>
      <c r="IC4" s="142"/>
      <c r="ID4" s="142"/>
      <c r="IE4" s="142"/>
      <c r="IF4" s="142"/>
      <c r="IG4" s="142"/>
      <c r="IH4" s="142"/>
      <c r="II4" s="142"/>
      <c r="IJ4" s="142"/>
      <c r="IK4" s="142"/>
      <c r="IL4" s="142"/>
      <c r="IM4" s="142"/>
      <c r="IN4" s="142"/>
      <c r="IT4" s="142" t="s">
        <v>12</v>
      </c>
      <c r="IU4" s="9">
        <v>720</v>
      </c>
      <c r="IW4" s="142"/>
      <c r="IX4" s="142"/>
      <c r="IY4" s="142"/>
      <c r="IZ4" s="142"/>
      <c r="JA4" s="142"/>
      <c r="JB4" s="142"/>
      <c r="JC4" s="142"/>
      <c r="JD4" s="142"/>
      <c r="JE4" s="142"/>
      <c r="JF4" s="142"/>
      <c r="JG4" s="142"/>
      <c r="JH4" s="142"/>
      <c r="JI4" s="142"/>
      <c r="JJ4" s="142"/>
      <c r="JK4" s="142"/>
    </row>
    <row r="5" spans="1:275" ht="27.6" x14ac:dyDescent="0.3">
      <c r="A5" s="11" t="s">
        <v>13</v>
      </c>
      <c r="B5" s="12" t="s">
        <v>14</v>
      </c>
      <c r="C5" s="12" t="s">
        <v>15</v>
      </c>
      <c r="D5" s="12" t="s">
        <v>16</v>
      </c>
      <c r="E5" s="12" t="s">
        <v>17</v>
      </c>
      <c r="F5" s="12" t="s">
        <v>18</v>
      </c>
      <c r="G5" s="12" t="s">
        <v>19</v>
      </c>
      <c r="H5" s="12" t="s">
        <v>20</v>
      </c>
      <c r="I5" s="12" t="s">
        <v>21</v>
      </c>
      <c r="J5" s="12" t="s">
        <v>22</v>
      </c>
      <c r="K5" s="12" t="s">
        <v>23</v>
      </c>
      <c r="L5" s="12" t="s">
        <v>24</v>
      </c>
      <c r="M5" s="12" t="s">
        <v>25</v>
      </c>
      <c r="N5" s="12" t="s">
        <v>26</v>
      </c>
      <c r="O5" s="12" t="s">
        <v>27</v>
      </c>
      <c r="P5" s="12" t="s">
        <v>88</v>
      </c>
      <c r="Q5" s="13" t="s">
        <v>28</v>
      </c>
      <c r="R5" s="36" t="s">
        <v>96</v>
      </c>
      <c r="S5" s="130" t="s">
        <v>29</v>
      </c>
      <c r="T5" s="14" t="s">
        <v>30</v>
      </c>
      <c r="U5" s="15" t="s">
        <v>31</v>
      </c>
      <c r="V5" s="15" t="s">
        <v>32</v>
      </c>
      <c r="X5" s="11" t="s">
        <v>13</v>
      </c>
      <c r="Y5" s="12" t="s">
        <v>14</v>
      </c>
      <c r="Z5" s="12" t="s">
        <v>15</v>
      </c>
      <c r="AA5" s="12" t="s">
        <v>16</v>
      </c>
      <c r="AB5" s="12" t="s">
        <v>17</v>
      </c>
      <c r="AC5" s="12" t="s">
        <v>18</v>
      </c>
      <c r="AD5" s="12" t="s">
        <v>19</v>
      </c>
      <c r="AE5" s="12" t="s">
        <v>20</v>
      </c>
      <c r="AF5" s="12" t="s">
        <v>21</v>
      </c>
      <c r="AG5" s="12" t="s">
        <v>22</v>
      </c>
      <c r="AH5" s="12" t="s">
        <v>23</v>
      </c>
      <c r="AI5" s="12" t="s">
        <v>24</v>
      </c>
      <c r="AJ5" s="12" t="s">
        <v>25</v>
      </c>
      <c r="AK5" s="12" t="s">
        <v>26</v>
      </c>
      <c r="AL5" s="12" t="s">
        <v>27</v>
      </c>
      <c r="AM5" s="12" t="s">
        <v>88</v>
      </c>
      <c r="AN5" s="13" t="s">
        <v>28</v>
      </c>
      <c r="AO5" s="36" t="s">
        <v>96</v>
      </c>
      <c r="AP5" s="130" t="s">
        <v>29</v>
      </c>
      <c r="AQ5" s="14" t="s">
        <v>30</v>
      </c>
      <c r="AR5" s="15" t="s">
        <v>31</v>
      </c>
      <c r="AS5" s="15" t="s">
        <v>32</v>
      </c>
      <c r="AU5" s="11" t="s">
        <v>13</v>
      </c>
      <c r="AV5" s="12" t="s">
        <v>14</v>
      </c>
      <c r="AW5" s="12" t="s">
        <v>15</v>
      </c>
      <c r="AX5" s="12" t="s">
        <v>16</v>
      </c>
      <c r="AY5" s="12" t="s">
        <v>17</v>
      </c>
      <c r="AZ5" s="12" t="s">
        <v>18</v>
      </c>
      <c r="BA5" s="12" t="s">
        <v>19</v>
      </c>
      <c r="BB5" s="12" t="s">
        <v>20</v>
      </c>
      <c r="BC5" s="12" t="s">
        <v>21</v>
      </c>
      <c r="BD5" s="12" t="s">
        <v>22</v>
      </c>
      <c r="BE5" s="12" t="s">
        <v>23</v>
      </c>
      <c r="BF5" s="12" t="s">
        <v>24</v>
      </c>
      <c r="BG5" s="12" t="s">
        <v>25</v>
      </c>
      <c r="BH5" s="12" t="s">
        <v>26</v>
      </c>
      <c r="BI5" s="12" t="s">
        <v>27</v>
      </c>
      <c r="BJ5" s="12" t="s">
        <v>88</v>
      </c>
      <c r="BK5" s="13" t="s">
        <v>28</v>
      </c>
      <c r="BL5" s="36" t="s">
        <v>96</v>
      </c>
      <c r="BM5" s="130" t="s">
        <v>29</v>
      </c>
      <c r="BN5" s="14" t="s">
        <v>30</v>
      </c>
      <c r="BO5" s="15" t="s">
        <v>31</v>
      </c>
      <c r="BP5" s="15" t="s">
        <v>32</v>
      </c>
      <c r="BR5" s="11" t="s">
        <v>13</v>
      </c>
      <c r="BS5" s="12" t="s">
        <v>14</v>
      </c>
      <c r="BT5" s="12" t="s">
        <v>15</v>
      </c>
      <c r="BU5" s="12" t="s">
        <v>16</v>
      </c>
      <c r="BV5" s="12" t="s">
        <v>17</v>
      </c>
      <c r="BW5" s="12" t="s">
        <v>18</v>
      </c>
      <c r="BX5" s="12" t="s">
        <v>19</v>
      </c>
      <c r="BY5" s="12" t="s">
        <v>20</v>
      </c>
      <c r="BZ5" s="12" t="s">
        <v>21</v>
      </c>
      <c r="CA5" s="12" t="s">
        <v>22</v>
      </c>
      <c r="CB5" s="12" t="s">
        <v>23</v>
      </c>
      <c r="CC5" s="12" t="s">
        <v>24</v>
      </c>
      <c r="CD5" s="12" t="s">
        <v>25</v>
      </c>
      <c r="CE5" s="12" t="s">
        <v>26</v>
      </c>
      <c r="CF5" s="12" t="s">
        <v>27</v>
      </c>
      <c r="CG5" s="12" t="s">
        <v>88</v>
      </c>
      <c r="CH5" s="13" t="s">
        <v>28</v>
      </c>
      <c r="CI5" s="36" t="s">
        <v>96</v>
      </c>
      <c r="CJ5" s="130" t="s">
        <v>29</v>
      </c>
      <c r="CK5" s="14" t="s">
        <v>30</v>
      </c>
      <c r="CL5" s="15" t="s">
        <v>31</v>
      </c>
      <c r="CM5" s="15" t="s">
        <v>32</v>
      </c>
      <c r="CO5" s="11" t="s">
        <v>13</v>
      </c>
      <c r="CP5" s="12" t="s">
        <v>14</v>
      </c>
      <c r="CQ5" s="12" t="s">
        <v>15</v>
      </c>
      <c r="CR5" s="12" t="s">
        <v>16</v>
      </c>
      <c r="CS5" s="12" t="s">
        <v>17</v>
      </c>
      <c r="CT5" s="12" t="s">
        <v>18</v>
      </c>
      <c r="CU5" s="12" t="s">
        <v>19</v>
      </c>
      <c r="CV5" s="12" t="s">
        <v>20</v>
      </c>
      <c r="CW5" s="12" t="s">
        <v>21</v>
      </c>
      <c r="CX5" s="12" t="s">
        <v>22</v>
      </c>
      <c r="CY5" s="12" t="s">
        <v>23</v>
      </c>
      <c r="CZ5" s="12" t="s">
        <v>24</v>
      </c>
      <c r="DA5" s="12" t="s">
        <v>25</v>
      </c>
      <c r="DB5" s="12" t="s">
        <v>26</v>
      </c>
      <c r="DC5" s="12" t="s">
        <v>27</v>
      </c>
      <c r="DD5" s="12" t="s">
        <v>88</v>
      </c>
      <c r="DE5" s="13" t="s">
        <v>28</v>
      </c>
      <c r="DF5" s="36" t="s">
        <v>96</v>
      </c>
      <c r="DG5" s="130" t="s">
        <v>29</v>
      </c>
      <c r="DH5" s="14" t="s">
        <v>30</v>
      </c>
      <c r="DI5" s="15" t="s">
        <v>31</v>
      </c>
      <c r="DJ5" s="15" t="s">
        <v>32</v>
      </c>
      <c r="DL5" s="11" t="s">
        <v>13</v>
      </c>
      <c r="DM5" s="12" t="s">
        <v>14</v>
      </c>
      <c r="DN5" s="12" t="s">
        <v>15</v>
      </c>
      <c r="DO5" s="12" t="s">
        <v>16</v>
      </c>
      <c r="DP5" s="12" t="s">
        <v>17</v>
      </c>
      <c r="DQ5" s="12" t="s">
        <v>18</v>
      </c>
      <c r="DR5" s="12" t="s">
        <v>19</v>
      </c>
      <c r="DS5" s="12" t="s">
        <v>20</v>
      </c>
      <c r="DT5" s="12" t="s">
        <v>21</v>
      </c>
      <c r="DU5" s="12" t="s">
        <v>22</v>
      </c>
      <c r="DV5" s="12" t="s">
        <v>23</v>
      </c>
      <c r="DW5" s="12" t="s">
        <v>24</v>
      </c>
      <c r="DX5" s="12" t="s">
        <v>25</v>
      </c>
      <c r="DY5" s="12" t="s">
        <v>26</v>
      </c>
      <c r="DZ5" s="12" t="s">
        <v>27</v>
      </c>
      <c r="EA5" s="12" t="s">
        <v>88</v>
      </c>
      <c r="EB5" s="13" t="s">
        <v>28</v>
      </c>
      <c r="EC5" s="36" t="s">
        <v>96</v>
      </c>
      <c r="ED5" s="130" t="s">
        <v>29</v>
      </c>
      <c r="EE5" s="14" t="s">
        <v>30</v>
      </c>
      <c r="EF5" s="15" t="s">
        <v>31</v>
      </c>
      <c r="EG5" s="15" t="s">
        <v>32</v>
      </c>
      <c r="EI5" s="11" t="s">
        <v>13</v>
      </c>
      <c r="EJ5" s="12" t="s">
        <v>14</v>
      </c>
      <c r="EK5" s="12" t="s">
        <v>15</v>
      </c>
      <c r="EL5" s="12" t="s">
        <v>16</v>
      </c>
      <c r="EM5" s="12" t="s">
        <v>17</v>
      </c>
      <c r="EN5" s="12" t="s">
        <v>18</v>
      </c>
      <c r="EO5" s="12" t="s">
        <v>19</v>
      </c>
      <c r="EP5" s="12" t="s">
        <v>20</v>
      </c>
      <c r="EQ5" s="12" t="s">
        <v>21</v>
      </c>
      <c r="ER5" s="12" t="s">
        <v>22</v>
      </c>
      <c r="ES5" s="12" t="s">
        <v>23</v>
      </c>
      <c r="ET5" s="12" t="s">
        <v>24</v>
      </c>
      <c r="EU5" s="12" t="s">
        <v>25</v>
      </c>
      <c r="EV5" s="12" t="s">
        <v>26</v>
      </c>
      <c r="EW5" s="12" t="s">
        <v>27</v>
      </c>
      <c r="EX5" s="12" t="s">
        <v>88</v>
      </c>
      <c r="EY5" s="13" t="s">
        <v>28</v>
      </c>
      <c r="EZ5" s="36"/>
      <c r="FA5" s="130" t="s">
        <v>29</v>
      </c>
      <c r="FB5" s="14" t="s">
        <v>30</v>
      </c>
      <c r="FC5" s="15" t="s">
        <v>31</v>
      </c>
      <c r="FD5" s="15" t="s">
        <v>32</v>
      </c>
      <c r="FF5" s="11" t="s">
        <v>13</v>
      </c>
      <c r="FG5" s="12" t="s">
        <v>14</v>
      </c>
      <c r="FH5" s="12" t="s">
        <v>15</v>
      </c>
      <c r="FI5" s="12" t="s">
        <v>16</v>
      </c>
      <c r="FJ5" s="12" t="s">
        <v>17</v>
      </c>
      <c r="FK5" s="12" t="s">
        <v>18</v>
      </c>
      <c r="FL5" s="12" t="s">
        <v>19</v>
      </c>
      <c r="FM5" s="12" t="s">
        <v>20</v>
      </c>
      <c r="FN5" s="12" t="s">
        <v>21</v>
      </c>
      <c r="FO5" s="12" t="s">
        <v>22</v>
      </c>
      <c r="FP5" s="12" t="s">
        <v>23</v>
      </c>
      <c r="FQ5" s="12" t="s">
        <v>24</v>
      </c>
      <c r="FR5" s="12" t="s">
        <v>25</v>
      </c>
      <c r="FS5" s="12" t="s">
        <v>26</v>
      </c>
      <c r="FT5" s="12" t="s">
        <v>27</v>
      </c>
      <c r="FU5" s="12" t="s">
        <v>88</v>
      </c>
      <c r="FV5" s="13" t="s">
        <v>28</v>
      </c>
      <c r="FW5" s="36"/>
      <c r="FX5" s="130" t="s">
        <v>29</v>
      </c>
      <c r="FY5" s="14" t="s">
        <v>30</v>
      </c>
      <c r="FZ5" s="15" t="s">
        <v>31</v>
      </c>
      <c r="GA5" s="15" t="s">
        <v>32</v>
      </c>
      <c r="GC5" s="11" t="s">
        <v>13</v>
      </c>
      <c r="GD5" s="12" t="s">
        <v>14</v>
      </c>
      <c r="GE5" s="12" t="s">
        <v>15</v>
      </c>
      <c r="GF5" s="12" t="s">
        <v>16</v>
      </c>
      <c r="GG5" s="12" t="s">
        <v>17</v>
      </c>
      <c r="GH5" s="12" t="s">
        <v>18</v>
      </c>
      <c r="GI5" s="12" t="s">
        <v>19</v>
      </c>
      <c r="GJ5" s="12" t="s">
        <v>20</v>
      </c>
      <c r="GK5" s="12" t="s">
        <v>21</v>
      </c>
      <c r="GL5" s="12" t="s">
        <v>22</v>
      </c>
      <c r="GM5" s="12" t="s">
        <v>23</v>
      </c>
      <c r="GN5" s="12" t="s">
        <v>24</v>
      </c>
      <c r="GO5" s="12" t="s">
        <v>25</v>
      </c>
      <c r="GP5" s="12" t="s">
        <v>26</v>
      </c>
      <c r="GQ5" s="12" t="s">
        <v>27</v>
      </c>
      <c r="GR5" s="12" t="s">
        <v>88</v>
      </c>
      <c r="GS5" s="13" t="s">
        <v>28</v>
      </c>
      <c r="GT5" s="36"/>
      <c r="GU5" s="130" t="s">
        <v>29</v>
      </c>
      <c r="GV5" s="14" t="s">
        <v>30</v>
      </c>
      <c r="GW5" s="15" t="s">
        <v>31</v>
      </c>
      <c r="GX5" s="15" t="s">
        <v>32</v>
      </c>
      <c r="GZ5" s="11" t="s">
        <v>13</v>
      </c>
      <c r="HA5" s="12" t="s">
        <v>14</v>
      </c>
      <c r="HB5" s="12" t="s">
        <v>15</v>
      </c>
      <c r="HC5" s="12" t="s">
        <v>16</v>
      </c>
      <c r="HD5" s="12" t="s">
        <v>17</v>
      </c>
      <c r="HE5" s="12" t="s">
        <v>18</v>
      </c>
      <c r="HF5" s="12" t="s">
        <v>19</v>
      </c>
      <c r="HG5" s="12" t="s">
        <v>20</v>
      </c>
      <c r="HH5" s="12" t="s">
        <v>21</v>
      </c>
      <c r="HI5" s="12" t="s">
        <v>22</v>
      </c>
      <c r="HJ5" s="12" t="s">
        <v>23</v>
      </c>
      <c r="HK5" s="12" t="s">
        <v>24</v>
      </c>
      <c r="HL5" s="12" t="s">
        <v>25</v>
      </c>
      <c r="HM5" s="12" t="s">
        <v>26</v>
      </c>
      <c r="HN5" s="12" t="s">
        <v>27</v>
      </c>
      <c r="HO5" s="12" t="s">
        <v>88</v>
      </c>
      <c r="HP5" s="13" t="s">
        <v>28</v>
      </c>
      <c r="HQ5" s="36" t="s">
        <v>96</v>
      </c>
      <c r="HR5" s="130" t="s">
        <v>29</v>
      </c>
      <c r="HS5" s="14" t="s">
        <v>30</v>
      </c>
      <c r="HT5" s="15" t="s">
        <v>31</v>
      </c>
      <c r="HU5" s="15" t="s">
        <v>32</v>
      </c>
      <c r="HW5" s="11" t="s">
        <v>13</v>
      </c>
      <c r="HX5" s="12" t="s">
        <v>14</v>
      </c>
      <c r="HY5" s="12" t="s">
        <v>15</v>
      </c>
      <c r="HZ5" s="12" t="s">
        <v>16</v>
      </c>
      <c r="IA5" s="12" t="s">
        <v>17</v>
      </c>
      <c r="IB5" s="12" t="s">
        <v>18</v>
      </c>
      <c r="IC5" s="12" t="s">
        <v>19</v>
      </c>
      <c r="ID5" s="12" t="s">
        <v>20</v>
      </c>
      <c r="IE5" s="12" t="s">
        <v>21</v>
      </c>
      <c r="IF5" s="12" t="s">
        <v>22</v>
      </c>
      <c r="IG5" s="12" t="s">
        <v>23</v>
      </c>
      <c r="IH5" s="12" t="s">
        <v>24</v>
      </c>
      <c r="II5" s="12" t="s">
        <v>25</v>
      </c>
      <c r="IJ5" s="12" t="s">
        <v>26</v>
      </c>
      <c r="IK5" s="12" t="s">
        <v>27</v>
      </c>
      <c r="IL5" s="12" t="s">
        <v>88</v>
      </c>
      <c r="IM5" s="13" t="s">
        <v>28</v>
      </c>
      <c r="IN5" s="36" t="s">
        <v>96</v>
      </c>
      <c r="IO5" s="130" t="s">
        <v>29</v>
      </c>
      <c r="IP5" s="14" t="s">
        <v>30</v>
      </c>
      <c r="IQ5" s="15" t="s">
        <v>31</v>
      </c>
      <c r="IR5" s="15" t="s">
        <v>32</v>
      </c>
      <c r="IT5" s="11" t="s">
        <v>13</v>
      </c>
      <c r="IU5" s="12" t="s">
        <v>14</v>
      </c>
      <c r="IV5" s="12" t="s">
        <v>15</v>
      </c>
      <c r="IW5" s="12" t="s">
        <v>16</v>
      </c>
      <c r="IX5" s="12" t="s">
        <v>17</v>
      </c>
      <c r="IY5" s="12" t="s">
        <v>18</v>
      </c>
      <c r="IZ5" s="12" t="s">
        <v>19</v>
      </c>
      <c r="JA5" s="12" t="s">
        <v>20</v>
      </c>
      <c r="JB5" s="12" t="s">
        <v>21</v>
      </c>
      <c r="JC5" s="12" t="s">
        <v>22</v>
      </c>
      <c r="JD5" s="12" t="s">
        <v>23</v>
      </c>
      <c r="JE5" s="12" t="s">
        <v>24</v>
      </c>
      <c r="JF5" s="12" t="s">
        <v>25</v>
      </c>
      <c r="JG5" s="12" t="s">
        <v>26</v>
      </c>
      <c r="JH5" s="12" t="s">
        <v>27</v>
      </c>
      <c r="JI5" s="12" t="s">
        <v>88</v>
      </c>
      <c r="JJ5" s="13" t="s">
        <v>28</v>
      </c>
      <c r="JK5" s="36" t="s">
        <v>96</v>
      </c>
      <c r="JL5" s="130" t="s">
        <v>29</v>
      </c>
      <c r="JM5" s="14" t="s">
        <v>30</v>
      </c>
      <c r="JN5" s="15" t="s">
        <v>31</v>
      </c>
      <c r="JO5" s="15" t="s">
        <v>32</v>
      </c>
    </row>
    <row r="6" spans="1:275" ht="14.4" hidden="1" x14ac:dyDescent="0.3">
      <c r="A6" s="36" t="s">
        <v>33</v>
      </c>
      <c r="B6" s="37" t="s">
        <v>34</v>
      </c>
      <c r="C6" s="7">
        <v>725.2</v>
      </c>
      <c r="D6" s="7">
        <v>725.2</v>
      </c>
      <c r="E6" s="7">
        <v>0</v>
      </c>
      <c r="F6" s="9">
        <v>18.8</v>
      </c>
      <c r="G6" s="242">
        <f t="shared" ref="G6:G11" si="0">(F6/$B$4)</f>
        <v>2.5268817204301075E-2</v>
      </c>
      <c r="H6" s="9">
        <v>0</v>
      </c>
      <c r="I6" s="242">
        <f t="shared" ref="I6:I11" si="1">(H6/$B$4)</f>
        <v>0</v>
      </c>
      <c r="J6" s="29">
        <v>0</v>
      </c>
      <c r="K6" s="242">
        <f t="shared" ref="K6:K11" si="2">(J6/$B$4)</f>
        <v>0</v>
      </c>
      <c r="L6" s="9">
        <v>61</v>
      </c>
      <c r="M6" s="242">
        <f>(C6/$B$4)</f>
        <v>0.97473118279569904</v>
      </c>
      <c r="N6" s="242">
        <f>((C6-L6)/$B$4)</f>
        <v>0.89274193548387104</v>
      </c>
      <c r="O6" s="247">
        <f>IF((AND(D6=0,F6=0)),0,(F6+L6)/(D6+F6+L6))</f>
        <v>9.913043478260869E-2</v>
      </c>
      <c r="P6" s="247">
        <f t="shared" ref="P6:P11" si="3">L6/$B$4</f>
        <v>8.1989247311827954E-2</v>
      </c>
      <c r="Q6" s="242">
        <f>(T6/($B$4*V6))</f>
        <v>0.83993077517745451</v>
      </c>
      <c r="R6" s="29">
        <v>1</v>
      </c>
      <c r="S6" s="7">
        <f>SUM(D6:F6,H6,J6)</f>
        <v>744</v>
      </c>
      <c r="T6" s="167">
        <v>95611</v>
      </c>
      <c r="U6" s="40">
        <v>160</v>
      </c>
      <c r="V6" s="40">
        <v>153</v>
      </c>
      <c r="X6" s="36" t="s">
        <v>33</v>
      </c>
      <c r="Y6" s="37" t="s">
        <v>34</v>
      </c>
      <c r="Z6" s="7">
        <f>$Y$4-AC6-AE6-AG6</f>
        <v>732.1</v>
      </c>
      <c r="AA6" s="9">
        <v>732.1</v>
      </c>
      <c r="AB6" s="9">
        <v>0</v>
      </c>
      <c r="AC6" s="9">
        <v>11.9</v>
      </c>
      <c r="AD6" s="242">
        <f>(AC6/$Y$4)</f>
        <v>1.5994623655913979E-2</v>
      </c>
      <c r="AE6" s="9">
        <v>0</v>
      </c>
      <c r="AF6" s="242">
        <f>(AE6/$Y$4)</f>
        <v>0</v>
      </c>
      <c r="AG6" s="7">
        <v>0</v>
      </c>
      <c r="AH6" s="242">
        <f>(AG6/$Y$4)</f>
        <v>0</v>
      </c>
      <c r="AI6" s="9">
        <v>0</v>
      </c>
      <c r="AJ6" s="242">
        <f>(Z6/$Y$4)</f>
        <v>0.98400537634408602</v>
      </c>
      <c r="AK6" s="242">
        <f>((Z6-AI6)/$Y$4)</f>
        <v>0.98400537634408602</v>
      </c>
      <c r="AL6" s="247">
        <f>IF((AND(AA6=0,AC6=0)),0,(AC6+AI6)/(AA6+AC6+AI6))</f>
        <v>1.5994623655913979E-2</v>
      </c>
      <c r="AM6" s="247">
        <f>AI6/$Y$4</f>
        <v>0</v>
      </c>
      <c r="AN6" s="242">
        <f>(AQ6/($Y$4*AS6))</f>
        <v>0.84314603977791835</v>
      </c>
      <c r="AO6" s="29">
        <v>1</v>
      </c>
      <c r="AP6" s="7">
        <f>SUM(AA6:AC6,AE6,AG6)</f>
        <v>744</v>
      </c>
      <c r="AQ6" s="167">
        <v>95977</v>
      </c>
      <c r="AR6" s="40">
        <v>160</v>
      </c>
      <c r="AS6" s="40">
        <v>153</v>
      </c>
      <c r="AU6" s="36" t="s">
        <v>33</v>
      </c>
      <c r="AV6" s="37" t="s">
        <v>34</v>
      </c>
      <c r="AW6" s="9">
        <v>720</v>
      </c>
      <c r="AX6" s="9">
        <v>720</v>
      </c>
      <c r="AY6" s="9">
        <v>0</v>
      </c>
      <c r="AZ6" s="9">
        <v>0</v>
      </c>
      <c r="BA6" s="242">
        <f>(AZ6/$AV$4)</f>
        <v>0</v>
      </c>
      <c r="BB6" s="9">
        <v>0</v>
      </c>
      <c r="BC6" s="242">
        <f>(BB6/$AV$4)</f>
        <v>0</v>
      </c>
      <c r="BD6" s="7">
        <v>0</v>
      </c>
      <c r="BE6" s="242">
        <f>(BD6/$AV$4)</f>
        <v>0</v>
      </c>
      <c r="BF6" s="9">
        <v>0</v>
      </c>
      <c r="BG6" s="242">
        <f>(AW6/$AV$4)</f>
        <v>1</v>
      </c>
      <c r="BH6" s="242">
        <f>((AW6-BF6)/$AV$4)</f>
        <v>1</v>
      </c>
      <c r="BI6" s="247">
        <f>IF((AND(AX6=0,AZ6=0)),0,(AZ6+BF6)/(AX6+AZ6+BF6))</f>
        <v>0</v>
      </c>
      <c r="BJ6" s="247">
        <f>BF6/$AV$4</f>
        <v>0</v>
      </c>
      <c r="BK6" s="242">
        <f>(BN6/($AV$4*BP6))</f>
        <v>0.90171568627450982</v>
      </c>
      <c r="BL6" s="7"/>
      <c r="BM6" s="7">
        <f>SUM(AX6:AZ6,BB6,BD6)</f>
        <v>720</v>
      </c>
      <c r="BN6" s="167">
        <v>99333</v>
      </c>
      <c r="BO6" s="40">
        <v>160</v>
      </c>
      <c r="BP6" s="40">
        <v>153</v>
      </c>
      <c r="BR6" s="36" t="s">
        <v>33</v>
      </c>
      <c r="BS6" s="37" t="s">
        <v>34</v>
      </c>
      <c r="BT6" s="9">
        <v>693.1</v>
      </c>
      <c r="BU6" s="9">
        <v>693.1</v>
      </c>
      <c r="BV6" s="9">
        <v>0</v>
      </c>
      <c r="BW6" s="9">
        <v>5.0999999999999996</v>
      </c>
      <c r="BX6" s="242">
        <f>(BW6/$BS$4)</f>
        <v>6.8548387096774186E-3</v>
      </c>
      <c r="BY6" s="9">
        <v>0</v>
      </c>
      <c r="BZ6" s="242">
        <f>(BY6/$BS$4)</f>
        <v>0</v>
      </c>
      <c r="CA6" s="7">
        <v>45.8</v>
      </c>
      <c r="CB6" s="242">
        <f>(CA6/$BS$4)</f>
        <v>6.1559139784946232E-2</v>
      </c>
      <c r="CC6" s="9">
        <v>41</v>
      </c>
      <c r="CD6" s="242">
        <f>(BT6/$BS$4)</f>
        <v>0.93158602150537639</v>
      </c>
      <c r="CE6" s="242">
        <f>((BT6-CC6)/$BS$4)</f>
        <v>0.8764784946236559</v>
      </c>
      <c r="CF6" s="247">
        <f>IF((AND(BU6=0,BW6=0)),0,(BW6+CC6)/(BU6+BW6+CC6))</f>
        <v>6.2364718614718616E-2</v>
      </c>
      <c r="CG6" s="247">
        <f>CC6/$BS$4</f>
        <v>5.510752688172043E-2</v>
      </c>
      <c r="CH6" s="242">
        <f>(CK6/($BS$4*CM6))</f>
        <v>0.79008538899430736</v>
      </c>
      <c r="CI6" s="135"/>
      <c r="CJ6" s="81">
        <f>SUM(BU6:BW6,BY6,CA6)</f>
        <v>744</v>
      </c>
      <c r="CK6" s="167">
        <v>89937</v>
      </c>
      <c r="CL6" s="40">
        <v>160</v>
      </c>
      <c r="CM6" s="40">
        <v>153</v>
      </c>
      <c r="CO6" s="36" t="s">
        <v>33</v>
      </c>
      <c r="CP6" s="37" t="s">
        <v>34</v>
      </c>
      <c r="CQ6" s="9">
        <v>632.79999999999995</v>
      </c>
      <c r="CR6" s="9">
        <v>632.79999999999995</v>
      </c>
      <c r="CS6" s="9">
        <v>0</v>
      </c>
      <c r="CT6" s="9">
        <v>3.1</v>
      </c>
      <c r="CU6" s="242">
        <f>(CT6/$CP$4)</f>
        <v>4.3055555555555555E-3</v>
      </c>
      <c r="CV6" s="9">
        <v>0</v>
      </c>
      <c r="CW6" s="242">
        <f>(CV6/$CP$4)</f>
        <v>0</v>
      </c>
      <c r="CX6" s="7">
        <v>84.1</v>
      </c>
      <c r="CY6" s="242">
        <f>(CX6/$CP$4)</f>
        <v>0.11680555555555555</v>
      </c>
      <c r="CZ6" s="9">
        <v>0</v>
      </c>
      <c r="DA6" s="242">
        <f>(CQ6/$CP$4)</f>
        <v>0.87888888888888883</v>
      </c>
      <c r="DB6" s="242">
        <f>((CQ6-CZ6)/$CP$4)</f>
        <v>0.87888888888888883</v>
      </c>
      <c r="DC6" s="247">
        <f>IF((AND(CR6=0,CT6=0)),0,(CT6+CZ6)/(CR6+CT6+CZ6))</f>
        <v>4.8749803428211986E-3</v>
      </c>
      <c r="DD6" s="247">
        <f>CZ6/$CP$4</f>
        <v>0</v>
      </c>
      <c r="DE6" s="242">
        <f>(DH6/($CP$4*DJ6))</f>
        <v>0.7522512708787219</v>
      </c>
      <c r="DF6" s="7"/>
      <c r="DG6" s="7">
        <f>SUM(CR6:CT6,CV6,CX6)</f>
        <v>720</v>
      </c>
      <c r="DH6" s="167">
        <v>82868</v>
      </c>
      <c r="DI6" s="40">
        <v>160</v>
      </c>
      <c r="DJ6" s="40">
        <v>153</v>
      </c>
      <c r="DL6" s="36" t="s">
        <v>33</v>
      </c>
      <c r="DM6" s="37" t="s">
        <v>34</v>
      </c>
      <c r="DN6" s="9">
        <v>727</v>
      </c>
      <c r="DO6" s="9">
        <v>727</v>
      </c>
      <c r="DP6" s="9">
        <v>0</v>
      </c>
      <c r="DQ6" s="9">
        <v>17</v>
      </c>
      <c r="DR6" s="242">
        <f>(DQ6/$DM$4)</f>
        <v>2.2849462365591398E-2</v>
      </c>
      <c r="DS6" s="9">
        <v>0</v>
      </c>
      <c r="DT6" s="242">
        <f>(DS6/$DM$4)</f>
        <v>0</v>
      </c>
      <c r="DU6" s="7">
        <v>0</v>
      </c>
      <c r="DV6" s="242">
        <f>(DU6/$DM$4)</f>
        <v>0</v>
      </c>
      <c r="DW6" s="9">
        <v>0</v>
      </c>
      <c r="DX6" s="242">
        <f>(DN6/$Y$4)</f>
        <v>0.97715053763440862</v>
      </c>
      <c r="DY6" s="242">
        <f>((DN6-DW6)/$DM$4)</f>
        <v>0.97715053763440862</v>
      </c>
      <c r="DZ6" s="247">
        <f>IF((AND(DO6=0,DQ6=0)),0,(DQ6+DW6)/(DO6+DQ6+DW6))</f>
        <v>2.2849462365591398E-2</v>
      </c>
      <c r="EA6" s="247">
        <f>DW6/$DM$4</f>
        <v>0</v>
      </c>
      <c r="EB6" s="242">
        <f>(EE6/($DM$4*EG6))</f>
        <v>0.86021505376344087</v>
      </c>
      <c r="EC6" s="135"/>
      <c r="ED6" s="7">
        <f>SUM(DO6:DQ6,DS6,DU6)</f>
        <v>744</v>
      </c>
      <c r="EE6" s="167">
        <v>97920</v>
      </c>
      <c r="EF6" s="40">
        <v>160</v>
      </c>
      <c r="EG6" s="40">
        <v>153</v>
      </c>
      <c r="EI6" s="36" t="s">
        <v>33</v>
      </c>
      <c r="EJ6" s="37" t="s">
        <v>34</v>
      </c>
      <c r="EK6" s="9">
        <v>703.7</v>
      </c>
      <c r="EL6" s="7">
        <v>700.1</v>
      </c>
      <c r="EM6" s="9">
        <v>3.6</v>
      </c>
      <c r="EN6" s="9">
        <v>23</v>
      </c>
      <c r="EO6" s="242">
        <f>(EN6/$EJ$4)</f>
        <v>3.0913978494623656E-2</v>
      </c>
      <c r="EP6" s="9">
        <v>0</v>
      </c>
      <c r="EQ6" s="242">
        <f>(EP6/$EJ$4)</f>
        <v>0</v>
      </c>
      <c r="ER6" s="7">
        <v>17.3</v>
      </c>
      <c r="ES6" s="242">
        <f>(ER6/$EJ$4)</f>
        <v>2.3252688172043012E-2</v>
      </c>
      <c r="ET6" s="9">
        <v>16.84</v>
      </c>
      <c r="EU6" s="242">
        <f>(EK6/$Y$4)</f>
        <v>0.94583333333333341</v>
      </c>
      <c r="EV6" s="242">
        <f>((EK6-ET6)/$EJ$4)</f>
        <v>0.92319892473118281</v>
      </c>
      <c r="EW6" s="247">
        <f>IF((AND(EL6=0,EN6=0)),0,(EN6+ET6)/(EL6+EN6+ET6))</f>
        <v>5.3842203421899076E-2</v>
      </c>
      <c r="EX6" s="247">
        <f>ET6/$EJ$4</f>
        <v>2.2634408602150536E-2</v>
      </c>
      <c r="EY6" s="242">
        <f>(FB6/($EJ$4*FD6))</f>
        <v>0.78478810879190386</v>
      </c>
      <c r="EZ6" s="7"/>
      <c r="FA6" s="7">
        <f>SUM(EL6:EN6,EP6,ER6)</f>
        <v>744</v>
      </c>
      <c r="FB6" s="167">
        <v>89334</v>
      </c>
      <c r="FC6" s="40">
        <v>160</v>
      </c>
      <c r="FD6" s="40">
        <v>153</v>
      </c>
      <c r="FF6" s="36" t="s">
        <v>33</v>
      </c>
      <c r="FG6" s="37" t="s">
        <v>34</v>
      </c>
      <c r="FH6" s="9">
        <v>611.5</v>
      </c>
      <c r="FI6" s="9">
        <v>611.5</v>
      </c>
      <c r="FJ6" s="9">
        <v>0</v>
      </c>
      <c r="FK6" s="9">
        <v>60.5</v>
      </c>
      <c r="FL6" s="242">
        <f>(FK6/$FG$4)</f>
        <v>9.0029761904761904E-2</v>
      </c>
      <c r="FM6" s="9">
        <v>0</v>
      </c>
      <c r="FN6" s="242">
        <f>(FM6/$FG$4)</f>
        <v>0</v>
      </c>
      <c r="FO6" s="7">
        <v>0</v>
      </c>
      <c r="FP6" s="242">
        <f>(FO6/$FG$4)</f>
        <v>0</v>
      </c>
      <c r="FQ6" s="9">
        <v>0.6</v>
      </c>
      <c r="FR6" s="242">
        <f>(FH6/$Y$4)</f>
        <v>0.82190860215053763</v>
      </c>
      <c r="FS6" s="242">
        <f>((FH6-FQ6)/$FG$4)</f>
        <v>0.90907738095238089</v>
      </c>
      <c r="FT6" s="247">
        <f>IF((AND(FI6=0,FK6=0)),0,(FK6+FQ6)/(FI6+FK6+FQ6))</f>
        <v>9.084151055605115E-2</v>
      </c>
      <c r="FU6" s="247">
        <f>FQ6/$FG$4</f>
        <v>8.9285714285714283E-4</v>
      </c>
      <c r="FV6" s="135">
        <f>(FY6/($FG$4*GA6))</f>
        <v>0.7620506535947712</v>
      </c>
      <c r="FW6" s="7"/>
      <c r="FX6" s="7">
        <f>SUM(FI6:FK6,FM6,FO6)</f>
        <v>672</v>
      </c>
      <c r="FY6" s="167">
        <v>78351</v>
      </c>
      <c r="FZ6" s="40">
        <v>160</v>
      </c>
      <c r="GA6" s="40">
        <v>153</v>
      </c>
      <c r="GC6" s="36" t="s">
        <v>33</v>
      </c>
      <c r="GD6" s="37" t="s">
        <v>34</v>
      </c>
      <c r="GE6" s="9">
        <v>723.6</v>
      </c>
      <c r="GF6" s="7">
        <v>723.6</v>
      </c>
      <c r="GG6" s="9">
        <v>0</v>
      </c>
      <c r="GH6" s="9">
        <v>20.399999999999999</v>
      </c>
      <c r="GI6" s="242">
        <f>(GH6/$GD$4)</f>
        <v>2.7419354838709675E-2</v>
      </c>
      <c r="GJ6" s="9">
        <v>0</v>
      </c>
      <c r="GK6" s="242">
        <f>(GJ6/$GD$4)</f>
        <v>0</v>
      </c>
      <c r="GL6" s="7">
        <v>0</v>
      </c>
      <c r="GM6" s="242">
        <f>(GL6/$GD$4)</f>
        <v>0</v>
      </c>
      <c r="GN6" s="9">
        <v>6.5</v>
      </c>
      <c r="GO6" s="242">
        <f>(GE6/$Y$4)</f>
        <v>0.97258064516129039</v>
      </c>
      <c r="GP6" s="242">
        <f>((GE6-GN6)/$GD$4)</f>
        <v>0.9638440860215054</v>
      </c>
      <c r="GQ6" s="247">
        <f>IF((AND(GF6=0,GH6=0)),0,(GH6+GN6)/(GF6+GH6+GN6))</f>
        <v>3.5842771485676217E-2</v>
      </c>
      <c r="GR6" s="247">
        <f>GN6/$GD$4</f>
        <v>8.7365591397849454E-3</v>
      </c>
      <c r="GS6" s="242">
        <f>(GV6/($GD$4*GX6))</f>
        <v>0.85161466020099796</v>
      </c>
      <c r="GT6" s="135"/>
      <c r="GU6" s="7">
        <f>SUM(GF6:GH6,GJ6,GL6)</f>
        <v>744</v>
      </c>
      <c r="GV6" s="167">
        <v>96941</v>
      </c>
      <c r="GW6" s="40">
        <v>160</v>
      </c>
      <c r="GX6" s="40">
        <v>153</v>
      </c>
      <c r="GZ6" s="36" t="s">
        <v>33</v>
      </c>
      <c r="HA6" s="37" t="s">
        <v>34</v>
      </c>
      <c r="HB6" s="9">
        <v>710.9</v>
      </c>
      <c r="HC6" s="7">
        <v>710.9</v>
      </c>
      <c r="HD6" s="9">
        <v>0</v>
      </c>
      <c r="HE6" s="9">
        <v>9.1</v>
      </c>
      <c r="HF6" s="242">
        <f>(HE6/$HA$4)</f>
        <v>1.2638888888888889E-2</v>
      </c>
      <c r="HG6" s="9">
        <v>0</v>
      </c>
      <c r="HH6" s="242">
        <f>(HG6/$HA$4)</f>
        <v>0</v>
      </c>
      <c r="HI6" s="7">
        <v>0</v>
      </c>
      <c r="HJ6" s="242">
        <f>(HI6/$HA$4)</f>
        <v>0</v>
      </c>
      <c r="HK6" s="9">
        <v>54</v>
      </c>
      <c r="HL6" s="242">
        <f>(HB6/$Y$4)</f>
        <v>0.95551075268817198</v>
      </c>
      <c r="HM6" s="242">
        <f>((HB6-HK6)/$HA$4)</f>
        <v>0.91236111111111107</v>
      </c>
      <c r="HN6" s="247">
        <f>IF((AND(HC6=0,HE6=0)),0,(HE6+HK6)/(HC6+HE6+HK6))</f>
        <v>8.1524547803617578E-2</v>
      </c>
      <c r="HO6" s="247">
        <f>HK6/$HA$4</f>
        <v>7.4999999999999997E-2</v>
      </c>
      <c r="HP6" s="242">
        <f>(HS6/($HA$4*HU6))</f>
        <v>0.86319898329702249</v>
      </c>
      <c r="HQ6" s="29">
        <v>2</v>
      </c>
      <c r="HR6" s="7">
        <f>SUM(HC6:HE6,HG6,HI6)</f>
        <v>720</v>
      </c>
      <c r="HS6" s="167">
        <v>95090</v>
      </c>
      <c r="HT6" s="40">
        <v>160</v>
      </c>
      <c r="HU6" s="40">
        <v>153</v>
      </c>
      <c r="HW6" s="36" t="s">
        <v>33</v>
      </c>
      <c r="HX6" s="37" t="s">
        <v>34</v>
      </c>
      <c r="HY6" s="9">
        <v>624.4</v>
      </c>
      <c r="HZ6" s="7">
        <v>624.4</v>
      </c>
      <c r="IA6" s="185">
        <v>0</v>
      </c>
      <c r="IB6" s="9">
        <v>47.7</v>
      </c>
      <c r="IC6" s="242">
        <f>(IB6/$HX$4)</f>
        <v>6.4112903225806456E-2</v>
      </c>
      <c r="ID6" s="9">
        <v>0</v>
      </c>
      <c r="IE6" s="242">
        <f>(ID6/$HX$4)</f>
        <v>0</v>
      </c>
      <c r="IF6" s="186">
        <v>71.900000000000006</v>
      </c>
      <c r="IG6" s="242">
        <f>(IF6/$HX$4)</f>
        <v>9.6639784946236568E-2</v>
      </c>
      <c r="IH6" s="9">
        <v>0</v>
      </c>
      <c r="II6" s="242">
        <f>(HY6/$HX$4)</f>
        <v>0.83924731182795698</v>
      </c>
      <c r="IJ6" s="242">
        <f>((HY6-IH6)/$HX$4)</f>
        <v>0.83924731182795698</v>
      </c>
      <c r="IK6" s="247">
        <f>IF((AND(HZ6=0,IB6=0)),0,(IB6+IH6)/(HZ6+IB6+IH6))</f>
        <v>7.0971581609879486E-2</v>
      </c>
      <c r="IL6" s="247">
        <f>IH6/$HX$4</f>
        <v>0</v>
      </c>
      <c r="IM6" s="242">
        <f>(IP6/($HX$4*IR6))</f>
        <v>0.75208201560193966</v>
      </c>
      <c r="IN6" s="29">
        <v>2</v>
      </c>
      <c r="IO6" s="7">
        <f>SUM(HZ6:IB6,ID6,IF6)</f>
        <v>744</v>
      </c>
      <c r="IP6" s="167">
        <v>85611</v>
      </c>
      <c r="IQ6" s="40">
        <v>160</v>
      </c>
      <c r="IR6" s="40">
        <v>153</v>
      </c>
      <c r="IT6" s="36" t="s">
        <v>33</v>
      </c>
      <c r="IU6" s="37" t="s">
        <v>34</v>
      </c>
      <c r="IV6" s="187">
        <v>701.4</v>
      </c>
      <c r="IW6" s="248">
        <v>701.4</v>
      </c>
      <c r="IX6" s="187">
        <v>0</v>
      </c>
      <c r="IY6" s="187">
        <v>2.4</v>
      </c>
      <c r="IZ6" s="242">
        <f>(IY6/$IU$4)</f>
        <v>3.3333333333333331E-3</v>
      </c>
      <c r="JA6" s="187">
        <v>0</v>
      </c>
      <c r="JB6" s="242">
        <f>(JA6/$IU$4)</f>
        <v>0</v>
      </c>
      <c r="JC6" s="187">
        <v>16.2</v>
      </c>
      <c r="JD6" s="242">
        <f>(JC6/$IU$4)</f>
        <v>2.2499999999999999E-2</v>
      </c>
      <c r="JE6" s="187">
        <v>0</v>
      </c>
      <c r="JF6" s="242">
        <f>(IV6/$IU$4)</f>
        <v>0.97416666666666663</v>
      </c>
      <c r="JG6" s="242">
        <f>((IV6-JE6)/$IU$4)</f>
        <v>0.97416666666666663</v>
      </c>
      <c r="JH6" s="247">
        <f>IF((AND(IW6=0,IY6=0)),0,(IY6+JE6)/(IW6+IY6+JE6))</f>
        <v>3.4100596760443308E-3</v>
      </c>
      <c r="JI6" s="247">
        <f>JE6/$IU$4</f>
        <v>0</v>
      </c>
      <c r="JJ6" s="242">
        <f>(JM6/($IU$4*JO6))</f>
        <v>0.85439360929557007</v>
      </c>
      <c r="JK6" s="29">
        <v>1</v>
      </c>
      <c r="JL6" s="29">
        <f>SUM(IW6:IY6,JA6,JC6)</f>
        <v>720</v>
      </c>
      <c r="JM6" s="188">
        <v>94120</v>
      </c>
      <c r="JN6" s="40">
        <v>160</v>
      </c>
      <c r="JO6" s="40">
        <v>153</v>
      </c>
    </row>
    <row r="7" spans="1:275" ht="14.4" hidden="1" x14ac:dyDescent="0.3">
      <c r="A7" s="36" t="s">
        <v>35</v>
      </c>
      <c r="B7" s="37" t="s">
        <v>36</v>
      </c>
      <c r="C7" s="7">
        <v>0</v>
      </c>
      <c r="D7" s="7">
        <v>0</v>
      </c>
      <c r="E7" s="7">
        <v>0</v>
      </c>
      <c r="F7" s="9">
        <v>744</v>
      </c>
      <c r="G7" s="242">
        <f t="shared" si="0"/>
        <v>1</v>
      </c>
      <c r="H7" s="9">
        <v>0</v>
      </c>
      <c r="I7" s="242">
        <f t="shared" si="1"/>
        <v>0</v>
      </c>
      <c r="J7" s="29">
        <v>0</v>
      </c>
      <c r="K7" s="242">
        <f t="shared" si="2"/>
        <v>0</v>
      </c>
      <c r="L7" s="9">
        <v>0</v>
      </c>
      <c r="M7" s="242">
        <f t="shared" ref="M7:M11" si="4">(C7/$B$4)</f>
        <v>0</v>
      </c>
      <c r="N7" s="242">
        <f t="shared" ref="N7:N11" si="5">((C7-L7)/$B$4)</f>
        <v>0</v>
      </c>
      <c r="O7" s="247">
        <f t="shared" ref="O7:O11" si="6">IF((AND(D7=0,F7=0)),0,(F7+L7)/(D7+F7+L7))</f>
        <v>1</v>
      </c>
      <c r="P7" s="247">
        <f t="shared" si="3"/>
        <v>0</v>
      </c>
      <c r="Q7" s="242">
        <f t="shared" ref="Q7:Q11" si="7">(T7/($B$4*V7))</f>
        <v>0</v>
      </c>
      <c r="R7" s="29">
        <v>0</v>
      </c>
      <c r="S7" s="7">
        <f t="shared" ref="S7:S11" si="8">SUM(D7:F7,H7,J7)</f>
        <v>744</v>
      </c>
      <c r="T7" s="9">
        <v>0</v>
      </c>
      <c r="U7" s="40">
        <v>60</v>
      </c>
      <c r="V7" s="40">
        <v>52</v>
      </c>
      <c r="X7" s="36" t="s">
        <v>35</v>
      </c>
      <c r="Y7" s="37" t="s">
        <v>36</v>
      </c>
      <c r="Z7" s="7">
        <f t="shared" ref="Z7:Z11" si="9">$Y$4-AC7-AE7-AG7</f>
        <v>0</v>
      </c>
      <c r="AA7" s="9">
        <v>0</v>
      </c>
      <c r="AB7" s="9">
        <v>0</v>
      </c>
      <c r="AC7" s="9">
        <v>744</v>
      </c>
      <c r="AD7" s="242">
        <f t="shared" ref="AD7:AD11" si="10">(AC7/$Y$4)</f>
        <v>1</v>
      </c>
      <c r="AE7" s="9">
        <v>0</v>
      </c>
      <c r="AF7" s="242">
        <f t="shared" ref="AF7:AF11" si="11">(AE7/$Y$4)</f>
        <v>0</v>
      </c>
      <c r="AG7" s="7">
        <v>0</v>
      </c>
      <c r="AH7" s="242">
        <f t="shared" ref="AH7:AH11" si="12">(AG7/$Y$4)</f>
        <v>0</v>
      </c>
      <c r="AI7" s="9">
        <v>0</v>
      </c>
      <c r="AJ7" s="242">
        <f t="shared" ref="AJ7:AJ11" si="13">(Z7/$Y$4)</f>
        <v>0</v>
      </c>
      <c r="AK7" s="242">
        <f t="shared" ref="AK7:AK11" si="14">((Z7-AI7)/$Y$4)</f>
        <v>0</v>
      </c>
      <c r="AL7" s="247">
        <f t="shared" ref="AL7:AL11" si="15">IF((AND(AA7=0,AC7=0)),0,(AC7+AI7)/(AA7+AC7+AI7))</f>
        <v>1</v>
      </c>
      <c r="AM7" s="247">
        <f t="shared" ref="AM7:AM11" si="16">AI7/$Y$4</f>
        <v>0</v>
      </c>
      <c r="AN7" s="242">
        <f t="shared" ref="AN7:AN11" si="17">(AQ7/($Y$4*AS7))</f>
        <v>0</v>
      </c>
      <c r="AO7" s="29">
        <v>0</v>
      </c>
      <c r="AP7" s="7">
        <f t="shared" ref="AP7:AP11" si="18">SUM(AA7:AC7,AE7,AG7)</f>
        <v>744</v>
      </c>
      <c r="AQ7" s="9">
        <v>0</v>
      </c>
      <c r="AR7" s="40">
        <v>60</v>
      </c>
      <c r="AS7" s="40">
        <v>52</v>
      </c>
      <c r="AU7" s="36" t="s">
        <v>35</v>
      </c>
      <c r="AV7" s="37" t="s">
        <v>36</v>
      </c>
      <c r="AW7" s="9">
        <v>655.1</v>
      </c>
      <c r="AX7" s="9">
        <v>655.1</v>
      </c>
      <c r="AY7" s="9">
        <v>0</v>
      </c>
      <c r="AZ7" s="9">
        <v>64.900000000000006</v>
      </c>
      <c r="BA7" s="242">
        <f t="shared" ref="BA7:BA11" si="19">(AZ7/$AV$4)</f>
        <v>9.0138888888888893E-2</v>
      </c>
      <c r="BB7" s="9">
        <v>0</v>
      </c>
      <c r="BC7" s="242">
        <f t="shared" ref="BC7:BC11" si="20">(BB7/$AV$4)</f>
        <v>0</v>
      </c>
      <c r="BD7" s="7">
        <v>0</v>
      </c>
      <c r="BE7" s="242">
        <f t="shared" ref="BE7:BE11" si="21">(BD7/$AV$4)</f>
        <v>0</v>
      </c>
      <c r="BF7" s="9">
        <v>0</v>
      </c>
      <c r="BG7" s="242">
        <f t="shared" ref="BG7:BG11" si="22">(AW7/$AV$4)</f>
        <v>0.90986111111111112</v>
      </c>
      <c r="BH7" s="242">
        <f t="shared" ref="BH7:BH11" si="23">((AW7-BF7)/$AV$4)</f>
        <v>0.90986111111111112</v>
      </c>
      <c r="BI7" s="247">
        <f t="shared" ref="BI7:BI11" si="24">IF((AND(AX7=0,AZ7=0)),0,(AZ7+BF7)/(AX7+AZ7+BF7))</f>
        <v>9.0138888888888893E-2</v>
      </c>
      <c r="BJ7" s="247">
        <f t="shared" ref="BJ7:BJ11" si="25">BF7/$AV$4</f>
        <v>0</v>
      </c>
      <c r="BK7" s="242">
        <f t="shared" ref="BK7:BK11" si="26">(BN7/($AV$4*BP7))</f>
        <v>0.85251068376068373</v>
      </c>
      <c r="BL7" s="7"/>
      <c r="BM7" s="7">
        <f t="shared" ref="BM7:BM11" si="27">SUM(AX7:AZ7,BB7,BD7)</f>
        <v>720</v>
      </c>
      <c r="BN7" s="167">
        <v>31918</v>
      </c>
      <c r="BO7" s="40">
        <v>60</v>
      </c>
      <c r="BP7" s="40">
        <v>52</v>
      </c>
      <c r="BR7" s="36" t="s">
        <v>35</v>
      </c>
      <c r="BS7" s="37" t="s">
        <v>36</v>
      </c>
      <c r="BT7" s="9">
        <v>574.20000000000005</v>
      </c>
      <c r="BU7" s="9">
        <v>574.20000000000005</v>
      </c>
      <c r="BV7" s="9">
        <v>0</v>
      </c>
      <c r="BW7" s="9">
        <v>23.6</v>
      </c>
      <c r="BX7" s="242">
        <f t="shared" ref="BX7:BX11" si="28">(BW7/$BS$4)</f>
        <v>3.1720430107526884E-2</v>
      </c>
      <c r="BY7" s="9">
        <v>146.19999999999999</v>
      </c>
      <c r="BZ7" s="242">
        <f t="shared" ref="BZ7:BZ11" si="29">(BY7/$BS$4)</f>
        <v>0.19650537634408602</v>
      </c>
      <c r="CA7" s="7">
        <v>0</v>
      </c>
      <c r="CB7" s="242">
        <f t="shared" ref="CB7:CB11" si="30">(CA7/$BS$4)</f>
        <v>0</v>
      </c>
      <c r="CC7" s="9">
        <v>64</v>
      </c>
      <c r="CD7" s="242">
        <f t="shared" ref="CD7:CD11" si="31">(BT7/$BS$4)</f>
        <v>0.77177419354838717</v>
      </c>
      <c r="CE7" s="242">
        <f t="shared" ref="CE7:CE11" si="32">((BT7-CC7)/$BS$4)</f>
        <v>0.68575268817204305</v>
      </c>
      <c r="CF7" s="247">
        <f t="shared" ref="CF7:CF11" si="33">IF((AND(BU7=0,BW7=0)),0,(BW7+CC7)/(BU7+BW7+CC7))</f>
        <v>0.1323662737987307</v>
      </c>
      <c r="CG7" s="247">
        <f t="shared" ref="CG7:CG11" si="34">CC7/$BS$4</f>
        <v>8.6021505376344093E-2</v>
      </c>
      <c r="CH7" s="242">
        <f t="shared" ref="CH7:CH11" si="35">(CK7/($BS$4*CM7))</f>
        <v>0.67473118279569888</v>
      </c>
      <c r="CI7" s="135"/>
      <c r="CJ7" s="81">
        <f t="shared" ref="CJ7:CJ11" si="36">SUM(BU7:BW7,BY7,CA7)</f>
        <v>744</v>
      </c>
      <c r="CK7" s="167">
        <v>26104</v>
      </c>
      <c r="CL7" s="40">
        <v>60</v>
      </c>
      <c r="CM7" s="40">
        <v>52</v>
      </c>
      <c r="CO7" s="36" t="s">
        <v>35</v>
      </c>
      <c r="CP7" s="37" t="s">
        <v>36</v>
      </c>
      <c r="CQ7" s="9">
        <v>430.2</v>
      </c>
      <c r="CR7" s="9">
        <v>430.2</v>
      </c>
      <c r="CS7" s="9">
        <v>0</v>
      </c>
      <c r="CT7" s="9">
        <v>39.5</v>
      </c>
      <c r="CU7" s="242">
        <f t="shared" ref="CU7:CU11" si="37">(CT7/$CP$4)</f>
        <v>5.486111111111111E-2</v>
      </c>
      <c r="CV7" s="9">
        <v>182</v>
      </c>
      <c r="CW7" s="242">
        <f t="shared" ref="CW7:CW11" si="38">(CV7/$CP$4)</f>
        <v>0.25277777777777777</v>
      </c>
      <c r="CX7" s="7">
        <v>68.3</v>
      </c>
      <c r="CY7" s="242">
        <f t="shared" ref="CY7:CY11" si="39">(CX7/$CP$4)</f>
        <v>9.4861111111111104E-2</v>
      </c>
      <c r="CZ7" s="9">
        <v>0</v>
      </c>
      <c r="DA7" s="242">
        <f t="shared" ref="DA7:DA11" si="40">(CQ7/$CP$4)</f>
        <v>0.59750000000000003</v>
      </c>
      <c r="DB7" s="242">
        <f t="shared" ref="DB7:DB11" si="41">((CQ7-CZ7)/$CP$4)</f>
        <v>0.59750000000000003</v>
      </c>
      <c r="DC7" s="247">
        <f t="shared" ref="DC7:DC11" si="42">IF((AND(CR7=0,CT7=0)),0,(CT7+CZ7)/(CR7+CT7+CZ7))</f>
        <v>8.4096231637215246E-2</v>
      </c>
      <c r="DD7" s="247">
        <f t="shared" ref="DD7:DD11" si="43">CZ7/$CP$4</f>
        <v>0</v>
      </c>
      <c r="DE7" s="242">
        <f t="shared" ref="DE7:DE11" si="44">(DH7/($CP$4*DJ7))</f>
        <v>0.53477564102564101</v>
      </c>
      <c r="DF7" s="7"/>
      <c r="DG7" s="7">
        <f t="shared" ref="DG7:DG11" si="45">SUM(CR7:CT7,CV7,CX7)</f>
        <v>720</v>
      </c>
      <c r="DH7" s="167">
        <v>20022</v>
      </c>
      <c r="DI7" s="40">
        <v>60</v>
      </c>
      <c r="DJ7" s="40">
        <v>52</v>
      </c>
      <c r="DL7" s="36" t="s">
        <v>35</v>
      </c>
      <c r="DM7" s="37" t="s">
        <v>36</v>
      </c>
      <c r="DN7" s="9">
        <v>705</v>
      </c>
      <c r="DO7" s="9">
        <v>705</v>
      </c>
      <c r="DP7" s="9">
        <v>0</v>
      </c>
      <c r="DQ7" s="9">
        <v>39</v>
      </c>
      <c r="DR7" s="242">
        <f t="shared" ref="DR7:DR11" si="46">(DQ7/$DM$4)</f>
        <v>5.2419354838709679E-2</v>
      </c>
      <c r="DS7" s="9">
        <v>0</v>
      </c>
      <c r="DT7" s="242">
        <f t="shared" ref="DT7:DT11" si="47">(DS7/$DM$4)</f>
        <v>0</v>
      </c>
      <c r="DU7" s="7">
        <v>0</v>
      </c>
      <c r="DV7" s="242">
        <f t="shared" ref="DV7:DV11" si="48">(DU7/$DM$4)</f>
        <v>0</v>
      </c>
      <c r="DW7" s="9">
        <v>0</v>
      </c>
      <c r="DX7" s="242">
        <f t="shared" ref="DX7:DX11" si="49">(DN7/$Y$4)</f>
        <v>0.94758064516129037</v>
      </c>
      <c r="DY7" s="242">
        <f t="shared" ref="DY7:DY11" si="50">((DN7-DW7)/$DM$4)</f>
        <v>0.94758064516129037</v>
      </c>
      <c r="DZ7" s="247">
        <f t="shared" ref="DZ7:DZ11" si="51">IF((AND(DO7=0,DQ7=0)),0,(DQ7+DW7)/(DO7+DQ7+DW7))</f>
        <v>5.2419354838709679E-2</v>
      </c>
      <c r="EA7" s="247">
        <f t="shared" ref="EA7:EA11" si="52">DW7/$DM$4</f>
        <v>0</v>
      </c>
      <c r="EB7" s="242">
        <f t="shared" ref="EB7:EB11" si="53">(EE7/($DM$4*EG7))</f>
        <v>0.84488730355665842</v>
      </c>
      <c r="EC7" s="135"/>
      <c r="ED7" s="7">
        <f t="shared" ref="ED7:ED11" si="54">SUM(DO7:DQ7,DS7,DU7)</f>
        <v>744</v>
      </c>
      <c r="EE7" s="167">
        <v>32687</v>
      </c>
      <c r="EF7" s="40">
        <v>60</v>
      </c>
      <c r="EG7" s="40">
        <v>52</v>
      </c>
      <c r="EI7" s="36" t="s">
        <v>35</v>
      </c>
      <c r="EJ7" s="37" t="s">
        <v>36</v>
      </c>
      <c r="EK7" s="9">
        <v>553</v>
      </c>
      <c r="EL7" s="7">
        <v>544.6</v>
      </c>
      <c r="EM7" s="9">
        <v>8.4</v>
      </c>
      <c r="EN7" s="9">
        <v>170.8</v>
      </c>
      <c r="EO7" s="242">
        <f t="shared" ref="EO7:EO11" si="55">(EN7/$EJ$4)</f>
        <v>0.22956989247311829</v>
      </c>
      <c r="EP7" s="9">
        <v>0</v>
      </c>
      <c r="EQ7" s="242">
        <f t="shared" ref="EQ7:EQ11" si="56">(EP7/$EJ$4)</f>
        <v>0</v>
      </c>
      <c r="ER7" s="7">
        <v>20.2</v>
      </c>
      <c r="ES7" s="242">
        <f t="shared" ref="ES7:ES11" si="57">(ER7/$EJ$4)</f>
        <v>2.7150537634408601E-2</v>
      </c>
      <c r="ET7" s="9">
        <v>98.65</v>
      </c>
      <c r="EU7" s="242">
        <f t="shared" ref="EU7:EU11" si="58">(EK7/$Y$4)</f>
        <v>0.74327956989247312</v>
      </c>
      <c r="EV7" s="242">
        <f t="shared" ref="EV7:EV11" si="59">((EK7-ET7)/$EJ$4)</f>
        <v>0.61068548387096777</v>
      </c>
      <c r="EW7" s="247">
        <f t="shared" ref="EW7:EW11" si="60">IF((AND(EL7=0,EN7=0)),0,(EN7+ET7)/(EL7+EN7+ET7))</f>
        <v>0.33099932436582524</v>
      </c>
      <c r="EX7" s="247">
        <f t="shared" ref="EX7:EX11" si="61">ET7/$EJ$4</f>
        <v>0.13259408602150538</v>
      </c>
      <c r="EY7" s="242">
        <f t="shared" ref="EY7:EY11" si="62">(FB7/($EJ$4*FD7))</f>
        <v>0.62200165425971876</v>
      </c>
      <c r="EZ7" s="7"/>
      <c r="FA7" s="7">
        <f t="shared" ref="FA7:FA11" si="63">SUM(EL7:EN7,EP7,ER7)</f>
        <v>744</v>
      </c>
      <c r="FB7" s="167">
        <v>24064</v>
      </c>
      <c r="FC7" s="40">
        <v>60</v>
      </c>
      <c r="FD7" s="40">
        <v>52</v>
      </c>
      <c r="FF7" s="36" t="s">
        <v>35</v>
      </c>
      <c r="FG7" s="37" t="s">
        <v>36</v>
      </c>
      <c r="FH7" s="9">
        <v>540.9</v>
      </c>
      <c r="FI7" s="9">
        <v>540.9</v>
      </c>
      <c r="FJ7" s="9">
        <v>0</v>
      </c>
      <c r="FK7" s="9">
        <v>131.1</v>
      </c>
      <c r="FL7" s="242">
        <f t="shared" ref="FL7:FL11" si="64">(FK7/$FG$4)</f>
        <v>0.19508928571428572</v>
      </c>
      <c r="FM7" s="9">
        <v>0</v>
      </c>
      <c r="FN7" s="242">
        <f t="shared" ref="FN7:FN11" si="65">(FM7/$FG$4)</f>
        <v>0</v>
      </c>
      <c r="FO7" s="7">
        <v>0</v>
      </c>
      <c r="FP7" s="242">
        <f t="shared" ref="FP7:FP11" si="66">(FO7/$FG$4)</f>
        <v>0</v>
      </c>
      <c r="FQ7" s="9">
        <v>0.6</v>
      </c>
      <c r="FR7" s="242">
        <f t="shared" ref="FR7:FR11" si="67">(FH7/$Y$4)</f>
        <v>0.72701612903225799</v>
      </c>
      <c r="FS7" s="242">
        <f t="shared" ref="FS7:FS11" si="68">((FH7-FQ7)/$FG$4)</f>
        <v>0.80401785714285712</v>
      </c>
      <c r="FT7" s="247">
        <f t="shared" ref="FT7:FT11" si="69">IF((AND(FI7=0,FK7=0)),0,(FK7+FQ7)/(FI7+FK7+FQ7))</f>
        <v>0.19580731489741299</v>
      </c>
      <c r="FU7" s="247">
        <f t="shared" ref="FU7:FU11" si="70">FQ7/$FG$4</f>
        <v>8.9285714285714283E-4</v>
      </c>
      <c r="FV7" s="135">
        <f t="shared" ref="FV7:FV11" si="71">(FY7/($FG$4*GA7))</f>
        <v>0.67256181318681318</v>
      </c>
      <c r="FW7" s="7"/>
      <c r="FX7" s="7">
        <f t="shared" ref="FX7:FX11" si="72">SUM(FI7:FK7,FM7,FO7)</f>
        <v>672</v>
      </c>
      <c r="FY7" s="167">
        <v>23502</v>
      </c>
      <c r="FZ7" s="40">
        <v>60</v>
      </c>
      <c r="GA7" s="40">
        <v>52</v>
      </c>
      <c r="GC7" s="36" t="s">
        <v>35</v>
      </c>
      <c r="GD7" s="37" t="s">
        <v>36</v>
      </c>
      <c r="GE7" s="9">
        <v>700.7</v>
      </c>
      <c r="GF7" s="7">
        <v>700.7</v>
      </c>
      <c r="GG7" s="9">
        <v>0</v>
      </c>
      <c r="GH7" s="9">
        <v>43.3</v>
      </c>
      <c r="GI7" s="242">
        <f t="shared" ref="GI7:GI11" si="73">(GH7/$GD$4)</f>
        <v>5.8198924731182794E-2</v>
      </c>
      <c r="GJ7" s="9">
        <v>0</v>
      </c>
      <c r="GK7" s="242">
        <f t="shared" ref="GK7:GK11" si="74">(GJ7/$GD$4)</f>
        <v>0</v>
      </c>
      <c r="GL7" s="7">
        <v>0</v>
      </c>
      <c r="GM7" s="242">
        <f t="shared" ref="GM7:GM11" si="75">(GL7/$GD$4)</f>
        <v>0</v>
      </c>
      <c r="GN7" s="9">
        <v>6.5</v>
      </c>
      <c r="GO7" s="242">
        <f t="shared" ref="GO7:GO11" si="76">(GE7/$Y$4)</f>
        <v>0.94180107526881729</v>
      </c>
      <c r="GP7" s="242">
        <f t="shared" ref="GP7:GP11" si="77">((GE7-GN7)/$GD$4)</f>
        <v>0.9330645161290323</v>
      </c>
      <c r="GQ7" s="247">
        <f t="shared" ref="GQ7:GQ11" si="78">IF((AND(GF7=0,GH7=0)),0,(GH7+GN7)/(GF7+GH7+GN7))</f>
        <v>6.6355762824783476E-2</v>
      </c>
      <c r="GR7" s="247">
        <f t="shared" ref="GR7:GR11" si="79">GN7/$GD$4</f>
        <v>8.7365591397849454E-3</v>
      </c>
      <c r="GS7" s="242">
        <f t="shared" ref="GS7:GS11" si="80">(GV7/($GD$4*GX7))</f>
        <v>0.79396712158808935</v>
      </c>
      <c r="GT7" s="135"/>
      <c r="GU7" s="7">
        <f t="shared" ref="GU7:GU11" si="81">SUM(GF7:GH7,GJ7,GL7)</f>
        <v>744</v>
      </c>
      <c r="GV7" s="167">
        <v>30717</v>
      </c>
      <c r="GW7" s="40">
        <v>60</v>
      </c>
      <c r="GX7" s="40">
        <v>52</v>
      </c>
      <c r="GZ7" s="36" t="s">
        <v>35</v>
      </c>
      <c r="HA7" s="37" t="s">
        <v>36</v>
      </c>
      <c r="HB7" s="9">
        <v>701.5</v>
      </c>
      <c r="HC7" s="9">
        <v>701.5</v>
      </c>
      <c r="HD7" s="9">
        <v>0</v>
      </c>
      <c r="HE7" s="9">
        <v>18.5</v>
      </c>
      <c r="HF7" s="242">
        <f t="shared" ref="HF7:HF11" si="82">(HE7/$HA$4)</f>
        <v>2.5694444444444443E-2</v>
      </c>
      <c r="HG7" s="9">
        <v>0</v>
      </c>
      <c r="HH7" s="242">
        <f t="shared" ref="HH7:HH11" si="83">(HG7/$HA$4)</f>
        <v>0</v>
      </c>
      <c r="HI7" s="7">
        <v>0</v>
      </c>
      <c r="HJ7" s="242">
        <f t="shared" ref="HJ7:HJ11" si="84">(HI7/$HA$4)</f>
        <v>0</v>
      </c>
      <c r="HK7" s="9">
        <v>56.5</v>
      </c>
      <c r="HL7" s="242">
        <f t="shared" ref="HL7:HL11" si="85">(HB7/$Y$4)</f>
        <v>0.9428763440860215</v>
      </c>
      <c r="HM7" s="242">
        <f t="shared" ref="HM7:HM11" si="86">((HB7-HK7)/$HA$4)</f>
        <v>0.89583333333333337</v>
      </c>
      <c r="HN7" s="247">
        <f t="shared" ref="HN7:HN10" si="87">IF((AND(HC7=0,HE7=0)),0,(HE7+HK7)/(HC7+HE7+HK7))</f>
        <v>9.6587250482936246E-2</v>
      </c>
      <c r="HO7" s="247">
        <f t="shared" ref="HO7:HO11" si="88">HK7/$HA$4</f>
        <v>7.8472222222222221E-2</v>
      </c>
      <c r="HP7" s="242">
        <f t="shared" ref="HP7:HP11" si="89">(HS7/($HA$4*HU7))</f>
        <v>0.83648504273504276</v>
      </c>
      <c r="HQ7" s="29">
        <v>3</v>
      </c>
      <c r="HR7" s="7">
        <f t="shared" ref="HR7:HR11" si="90">SUM(HC7:HE7,HG7,HI7)</f>
        <v>720</v>
      </c>
      <c r="HS7" s="167">
        <v>31318</v>
      </c>
      <c r="HT7" s="40">
        <v>60</v>
      </c>
      <c r="HU7" s="40">
        <v>52</v>
      </c>
      <c r="HW7" s="36" t="s">
        <v>35</v>
      </c>
      <c r="HX7" s="37" t="s">
        <v>36</v>
      </c>
      <c r="HY7" s="9">
        <v>616.9</v>
      </c>
      <c r="HZ7" s="9">
        <v>616.9</v>
      </c>
      <c r="IA7" s="185">
        <v>0</v>
      </c>
      <c r="IB7" s="9">
        <v>49</v>
      </c>
      <c r="IC7" s="242">
        <f t="shared" ref="IC7:IC11" si="91">(IB7/$HX$4)</f>
        <v>6.5860215053763438E-2</v>
      </c>
      <c r="ID7" s="9">
        <v>0</v>
      </c>
      <c r="IE7" s="242">
        <f t="shared" ref="IE7:IE11" si="92">(ID7/$HX$4)</f>
        <v>0</v>
      </c>
      <c r="IF7" s="186">
        <v>78.099999999999994</v>
      </c>
      <c r="IG7" s="242">
        <f t="shared" ref="IG7:IG11" si="93">(IF7/$HX$4)</f>
        <v>0.10497311827956989</v>
      </c>
      <c r="IH7" s="9">
        <v>0</v>
      </c>
      <c r="II7" s="242">
        <f t="shared" ref="II7:II11" si="94">(HY7/$HX$4)</f>
        <v>0.82916666666666661</v>
      </c>
      <c r="IJ7" s="242">
        <f t="shared" ref="IJ7:IJ11" si="95">((HY7-IH7)/$HX$4)</f>
        <v>0.82916666666666661</v>
      </c>
      <c r="IK7" s="247">
        <f t="shared" ref="IK7:IK11" si="96">IF((AND(HZ7=0,IB7=0)),0,(IB7+IH7)/(HZ7+IB7+IH7))</f>
        <v>7.3584622315663012E-2</v>
      </c>
      <c r="IL7" s="247">
        <f t="shared" ref="IL7:IL11" si="97">IH7/$HX$4</f>
        <v>0</v>
      </c>
      <c r="IM7" s="242">
        <f t="shared" ref="IM7:IM11" si="98">(IP7/($HX$4*IR7))</f>
        <v>0.75121484698097596</v>
      </c>
      <c r="IN7" s="29">
        <v>3</v>
      </c>
      <c r="IO7" s="7">
        <f t="shared" ref="IO7:IO11" si="99">SUM(HZ7:IB7,ID7,IF7)</f>
        <v>744</v>
      </c>
      <c r="IP7" s="167">
        <v>29063</v>
      </c>
      <c r="IQ7" s="40">
        <v>60</v>
      </c>
      <c r="IR7" s="40">
        <v>52</v>
      </c>
      <c r="IT7" s="36" t="s">
        <v>35</v>
      </c>
      <c r="IU7" s="37" t="s">
        <v>36</v>
      </c>
      <c r="IV7" s="187">
        <v>688.8</v>
      </c>
      <c r="IW7" s="187">
        <v>688.8</v>
      </c>
      <c r="IX7" s="187">
        <v>0</v>
      </c>
      <c r="IY7" s="187">
        <v>10.199999999999999</v>
      </c>
      <c r="IZ7" s="242">
        <f t="shared" ref="IZ7:IZ11" si="100">(IY7/$IU$4)</f>
        <v>1.4166666666666666E-2</v>
      </c>
      <c r="JA7" s="187">
        <v>0</v>
      </c>
      <c r="JB7" s="242">
        <f t="shared" ref="JB7:JB11" si="101">(JA7/$IU$4)</f>
        <v>0</v>
      </c>
      <c r="JC7" s="187">
        <v>21</v>
      </c>
      <c r="JD7" s="242">
        <f t="shared" ref="JD7:JD11" si="102">(JC7/$IU$4)</f>
        <v>2.9166666666666667E-2</v>
      </c>
      <c r="JE7" s="187">
        <v>0</v>
      </c>
      <c r="JF7" s="242">
        <f t="shared" ref="JF7:JF11" si="103">(IV7/$IU$4)</f>
        <v>0.95666666666666655</v>
      </c>
      <c r="JG7" s="242">
        <f t="shared" ref="JG7:JG11" si="104">((IV7-JE7)/$IU$4)</f>
        <v>0.95666666666666655</v>
      </c>
      <c r="JH7" s="247">
        <f t="shared" ref="JH7:JH11" si="105">IF((AND(IW7=0,IY7=0)),0,(IY7+JE7)/(IW7+IY7+JE7))</f>
        <v>1.4592274678111587E-2</v>
      </c>
      <c r="JI7" s="247">
        <f t="shared" ref="JI7:JI11" si="106">JE7/$IU$4</f>
        <v>0</v>
      </c>
      <c r="JJ7" s="242">
        <f t="shared" ref="JJ7:JJ11" si="107">(JM7/($IU$4*JO7))</f>
        <v>0.84604700854700854</v>
      </c>
      <c r="JK7" s="29">
        <v>1</v>
      </c>
      <c r="JL7" s="29">
        <f t="shared" ref="JL7:JL11" si="108">SUM(IW7:IY7,JA7,JC7)</f>
        <v>720</v>
      </c>
      <c r="JM7" s="188">
        <v>31676</v>
      </c>
      <c r="JN7" s="40">
        <v>60</v>
      </c>
      <c r="JO7" s="40">
        <v>52</v>
      </c>
    </row>
    <row r="8" spans="1:275" ht="14.4" hidden="1" x14ac:dyDescent="0.3">
      <c r="A8" s="37"/>
      <c r="B8" s="37" t="s">
        <v>37</v>
      </c>
      <c r="C8" s="7">
        <v>744</v>
      </c>
      <c r="D8" s="7">
        <v>695.5</v>
      </c>
      <c r="E8" s="7">
        <v>48.5</v>
      </c>
      <c r="F8" s="9">
        <v>0</v>
      </c>
      <c r="G8" s="242">
        <f t="shared" si="0"/>
        <v>0</v>
      </c>
      <c r="H8" s="9">
        <v>0</v>
      </c>
      <c r="I8" s="242">
        <f t="shared" si="1"/>
        <v>0</v>
      </c>
      <c r="J8" s="29">
        <v>0</v>
      </c>
      <c r="K8" s="242">
        <f t="shared" si="2"/>
        <v>0</v>
      </c>
      <c r="L8" s="9">
        <v>0</v>
      </c>
      <c r="M8" s="242">
        <f t="shared" si="4"/>
        <v>1</v>
      </c>
      <c r="N8" s="242">
        <f t="shared" si="5"/>
        <v>1</v>
      </c>
      <c r="O8" s="247">
        <f t="shared" si="6"/>
        <v>0</v>
      </c>
      <c r="P8" s="247">
        <f t="shared" si="3"/>
        <v>0</v>
      </c>
      <c r="Q8" s="242">
        <f t="shared" si="7"/>
        <v>0.93496543778801844</v>
      </c>
      <c r="R8" s="29">
        <v>0</v>
      </c>
      <c r="S8" s="7">
        <f t="shared" si="8"/>
        <v>744</v>
      </c>
      <c r="T8" s="167">
        <v>97386</v>
      </c>
      <c r="U8" s="40">
        <v>160</v>
      </c>
      <c r="V8" s="40">
        <v>140</v>
      </c>
      <c r="X8" s="37"/>
      <c r="Y8" s="37" t="s">
        <v>37</v>
      </c>
      <c r="Z8" s="7">
        <f t="shared" si="9"/>
        <v>305.2</v>
      </c>
      <c r="AA8" s="9">
        <v>167.2</v>
      </c>
      <c r="AB8" s="9">
        <v>138</v>
      </c>
      <c r="AC8" s="9">
        <v>438.8</v>
      </c>
      <c r="AD8" s="242">
        <f t="shared" si="10"/>
        <v>0.58978494623655919</v>
      </c>
      <c r="AE8" s="9">
        <v>0</v>
      </c>
      <c r="AF8" s="242">
        <f t="shared" si="11"/>
        <v>0</v>
      </c>
      <c r="AG8" s="7">
        <v>0</v>
      </c>
      <c r="AH8" s="242">
        <f t="shared" si="12"/>
        <v>0</v>
      </c>
      <c r="AI8" s="9">
        <v>0</v>
      </c>
      <c r="AJ8" s="242">
        <f t="shared" si="13"/>
        <v>0.41021505376344086</v>
      </c>
      <c r="AK8" s="242">
        <f t="shared" si="14"/>
        <v>0.41021505376344086</v>
      </c>
      <c r="AL8" s="247">
        <f t="shared" si="15"/>
        <v>0.72409240924092411</v>
      </c>
      <c r="AM8" s="247">
        <f t="shared" si="16"/>
        <v>0</v>
      </c>
      <c r="AN8" s="242">
        <f t="shared" si="17"/>
        <v>0.19919354838709677</v>
      </c>
      <c r="AO8" s="29">
        <v>9</v>
      </c>
      <c r="AP8" s="7">
        <f t="shared" si="18"/>
        <v>744</v>
      </c>
      <c r="AQ8" s="167">
        <v>20748</v>
      </c>
      <c r="AR8" s="40">
        <v>160</v>
      </c>
      <c r="AS8" s="40">
        <v>140</v>
      </c>
      <c r="AU8" s="37"/>
      <c r="AV8" s="37" t="s">
        <v>37</v>
      </c>
      <c r="AW8" s="9">
        <v>0</v>
      </c>
      <c r="AX8" s="9">
        <v>0</v>
      </c>
      <c r="AY8" s="9">
        <v>0</v>
      </c>
      <c r="AZ8" s="9">
        <v>720</v>
      </c>
      <c r="BA8" s="242">
        <f t="shared" si="19"/>
        <v>1</v>
      </c>
      <c r="BB8" s="9">
        <v>0</v>
      </c>
      <c r="BC8" s="242">
        <f t="shared" si="20"/>
        <v>0</v>
      </c>
      <c r="BD8" s="7">
        <v>0</v>
      </c>
      <c r="BE8" s="242">
        <f t="shared" si="21"/>
        <v>0</v>
      </c>
      <c r="BF8" s="9">
        <v>0</v>
      </c>
      <c r="BG8" s="242">
        <f t="shared" si="22"/>
        <v>0</v>
      </c>
      <c r="BH8" s="242">
        <f t="shared" si="23"/>
        <v>0</v>
      </c>
      <c r="BI8" s="247">
        <f t="shared" si="24"/>
        <v>1</v>
      </c>
      <c r="BJ8" s="247">
        <f t="shared" si="25"/>
        <v>0</v>
      </c>
      <c r="BK8" s="242">
        <f t="shared" si="26"/>
        <v>0</v>
      </c>
      <c r="BL8" s="7"/>
      <c r="BM8" s="7">
        <f t="shared" si="27"/>
        <v>720</v>
      </c>
      <c r="BN8" s="9">
        <v>0</v>
      </c>
      <c r="BO8" s="40">
        <v>160</v>
      </c>
      <c r="BP8" s="40">
        <v>140</v>
      </c>
      <c r="BR8" s="37"/>
      <c r="BS8" s="37" t="s">
        <v>37</v>
      </c>
      <c r="BT8" s="9">
        <v>0</v>
      </c>
      <c r="BU8" s="9">
        <v>0</v>
      </c>
      <c r="BV8" s="9">
        <v>0</v>
      </c>
      <c r="BW8" s="9">
        <v>744</v>
      </c>
      <c r="BX8" s="242">
        <f t="shared" si="28"/>
        <v>1</v>
      </c>
      <c r="BY8" s="9">
        <v>0</v>
      </c>
      <c r="BZ8" s="242">
        <f t="shared" si="29"/>
        <v>0</v>
      </c>
      <c r="CA8" s="7">
        <v>0</v>
      </c>
      <c r="CB8" s="242">
        <f t="shared" si="30"/>
        <v>0</v>
      </c>
      <c r="CC8" s="9">
        <v>0</v>
      </c>
      <c r="CD8" s="242">
        <f t="shared" si="31"/>
        <v>0</v>
      </c>
      <c r="CE8" s="242">
        <f t="shared" si="32"/>
        <v>0</v>
      </c>
      <c r="CF8" s="247">
        <f t="shared" si="33"/>
        <v>1</v>
      </c>
      <c r="CG8" s="247">
        <f t="shared" si="34"/>
        <v>0</v>
      </c>
      <c r="CH8" s="242">
        <f t="shared" si="35"/>
        <v>0</v>
      </c>
      <c r="CI8" s="135"/>
      <c r="CJ8" s="81">
        <f t="shared" si="36"/>
        <v>744</v>
      </c>
      <c r="CK8" s="9">
        <v>0</v>
      </c>
      <c r="CL8" s="40">
        <v>160</v>
      </c>
      <c r="CM8" s="40">
        <v>140</v>
      </c>
      <c r="CO8" s="37"/>
      <c r="CP8" s="37" t="s">
        <v>37</v>
      </c>
      <c r="CQ8" s="9">
        <v>0</v>
      </c>
      <c r="CR8" s="9">
        <v>0</v>
      </c>
      <c r="CS8" s="9">
        <v>0</v>
      </c>
      <c r="CT8" s="9">
        <v>0</v>
      </c>
      <c r="CU8" s="242">
        <f t="shared" si="37"/>
        <v>0</v>
      </c>
      <c r="CV8" s="9">
        <v>720</v>
      </c>
      <c r="CW8" s="242">
        <f t="shared" si="38"/>
        <v>1</v>
      </c>
      <c r="CX8" s="7">
        <v>0</v>
      </c>
      <c r="CY8" s="242">
        <f t="shared" si="39"/>
        <v>0</v>
      </c>
      <c r="CZ8" s="9">
        <v>0</v>
      </c>
      <c r="DA8" s="242">
        <f t="shared" si="40"/>
        <v>0</v>
      </c>
      <c r="DB8" s="242">
        <f t="shared" si="41"/>
        <v>0</v>
      </c>
      <c r="DC8" s="247">
        <f t="shared" si="42"/>
        <v>0</v>
      </c>
      <c r="DD8" s="247">
        <f t="shared" si="43"/>
        <v>0</v>
      </c>
      <c r="DE8" s="242">
        <f t="shared" si="44"/>
        <v>0</v>
      </c>
      <c r="DF8" s="7"/>
      <c r="DG8" s="7">
        <f t="shared" si="45"/>
        <v>720</v>
      </c>
      <c r="DH8" s="9">
        <v>0</v>
      </c>
      <c r="DI8" s="40">
        <v>160</v>
      </c>
      <c r="DJ8" s="40">
        <v>140</v>
      </c>
      <c r="DL8" s="37"/>
      <c r="DM8" s="37" t="s">
        <v>37</v>
      </c>
      <c r="DN8" s="9">
        <v>0</v>
      </c>
      <c r="DO8" s="9">
        <v>0</v>
      </c>
      <c r="DP8" s="9">
        <v>0</v>
      </c>
      <c r="DQ8" s="9">
        <v>0</v>
      </c>
      <c r="DR8" s="242">
        <f t="shared" si="46"/>
        <v>0</v>
      </c>
      <c r="DS8" s="9">
        <v>744</v>
      </c>
      <c r="DT8" s="242">
        <f t="shared" si="47"/>
        <v>1</v>
      </c>
      <c r="DU8" s="7">
        <v>0</v>
      </c>
      <c r="DV8" s="242">
        <f t="shared" si="48"/>
        <v>0</v>
      </c>
      <c r="DW8" s="9">
        <v>0</v>
      </c>
      <c r="DX8" s="242">
        <f t="shared" si="49"/>
        <v>0</v>
      </c>
      <c r="DY8" s="242">
        <f t="shared" si="50"/>
        <v>0</v>
      </c>
      <c r="DZ8" s="247">
        <f t="shared" si="51"/>
        <v>0</v>
      </c>
      <c r="EA8" s="247">
        <f t="shared" si="52"/>
        <v>0</v>
      </c>
      <c r="EB8" s="242">
        <f t="shared" si="53"/>
        <v>0</v>
      </c>
      <c r="EC8" s="135"/>
      <c r="ED8" s="7">
        <f t="shared" si="54"/>
        <v>744</v>
      </c>
      <c r="EE8" s="9">
        <v>0</v>
      </c>
      <c r="EF8" s="40">
        <v>160</v>
      </c>
      <c r="EG8" s="40">
        <v>140</v>
      </c>
      <c r="EI8" s="37"/>
      <c r="EJ8" s="37" t="s">
        <v>37</v>
      </c>
      <c r="EK8" s="9">
        <v>0</v>
      </c>
      <c r="EL8" s="7">
        <v>0</v>
      </c>
      <c r="EM8" s="9">
        <v>0</v>
      </c>
      <c r="EN8" s="9">
        <v>0</v>
      </c>
      <c r="EO8" s="242">
        <f t="shared" si="55"/>
        <v>0</v>
      </c>
      <c r="EP8" s="9">
        <v>744</v>
      </c>
      <c r="EQ8" s="242">
        <f t="shared" si="56"/>
        <v>1</v>
      </c>
      <c r="ER8" s="7">
        <v>0</v>
      </c>
      <c r="ES8" s="242">
        <f t="shared" si="57"/>
        <v>0</v>
      </c>
      <c r="ET8" s="9">
        <v>0</v>
      </c>
      <c r="EU8" s="242">
        <f t="shared" si="58"/>
        <v>0</v>
      </c>
      <c r="EV8" s="242">
        <f t="shared" si="59"/>
        <v>0</v>
      </c>
      <c r="EW8" s="247">
        <f t="shared" si="60"/>
        <v>0</v>
      </c>
      <c r="EX8" s="247">
        <f t="shared" si="61"/>
        <v>0</v>
      </c>
      <c r="EY8" s="242">
        <f t="shared" si="62"/>
        <v>0</v>
      </c>
      <c r="EZ8" s="7"/>
      <c r="FA8" s="7">
        <f t="shared" si="63"/>
        <v>744</v>
      </c>
      <c r="FB8" s="9">
        <v>0</v>
      </c>
      <c r="FC8" s="40">
        <v>160</v>
      </c>
      <c r="FD8" s="40">
        <v>140</v>
      </c>
      <c r="FF8" s="37"/>
      <c r="FG8" s="37" t="s">
        <v>37</v>
      </c>
      <c r="FH8" s="9">
        <v>0</v>
      </c>
      <c r="FI8" s="9">
        <v>0</v>
      </c>
      <c r="FJ8" s="9">
        <v>0</v>
      </c>
      <c r="FK8" s="9">
        <v>0</v>
      </c>
      <c r="FL8" s="242">
        <f t="shared" si="64"/>
        <v>0</v>
      </c>
      <c r="FM8" s="9">
        <v>672</v>
      </c>
      <c r="FN8" s="242">
        <f t="shared" si="65"/>
        <v>1</v>
      </c>
      <c r="FO8" s="7">
        <v>0</v>
      </c>
      <c r="FP8" s="242">
        <f t="shared" si="66"/>
        <v>0</v>
      </c>
      <c r="FQ8" s="9">
        <v>0</v>
      </c>
      <c r="FR8" s="242">
        <f t="shared" si="67"/>
        <v>0</v>
      </c>
      <c r="FS8" s="242">
        <f t="shared" si="68"/>
        <v>0</v>
      </c>
      <c r="FT8" s="247">
        <f t="shared" si="69"/>
        <v>0</v>
      </c>
      <c r="FU8" s="247">
        <f t="shared" si="70"/>
        <v>0</v>
      </c>
      <c r="FV8" s="135">
        <f t="shared" si="71"/>
        <v>0</v>
      </c>
      <c r="FW8" s="7"/>
      <c r="FX8" s="7">
        <f t="shared" si="72"/>
        <v>672</v>
      </c>
      <c r="FY8" s="9">
        <v>0</v>
      </c>
      <c r="FZ8" s="40">
        <v>160</v>
      </c>
      <c r="GA8" s="40">
        <v>140</v>
      </c>
      <c r="GC8" s="37"/>
      <c r="GD8" s="37" t="s">
        <v>37</v>
      </c>
      <c r="GE8" s="9">
        <v>0</v>
      </c>
      <c r="GF8" s="7">
        <v>0</v>
      </c>
      <c r="GG8" s="9">
        <v>0</v>
      </c>
      <c r="GH8" s="9">
        <v>0</v>
      </c>
      <c r="GI8" s="242">
        <f t="shared" si="73"/>
        <v>0</v>
      </c>
      <c r="GJ8" s="9">
        <v>744</v>
      </c>
      <c r="GK8" s="242">
        <f t="shared" si="74"/>
        <v>1</v>
      </c>
      <c r="GL8" s="7">
        <v>0</v>
      </c>
      <c r="GM8" s="242">
        <f t="shared" si="75"/>
        <v>0</v>
      </c>
      <c r="GN8" s="9">
        <v>0</v>
      </c>
      <c r="GO8" s="242">
        <f t="shared" si="76"/>
        <v>0</v>
      </c>
      <c r="GP8" s="242">
        <f t="shared" si="77"/>
        <v>0</v>
      </c>
      <c r="GQ8" s="247">
        <f t="shared" si="78"/>
        <v>0</v>
      </c>
      <c r="GR8" s="247">
        <f t="shared" si="79"/>
        <v>0</v>
      </c>
      <c r="GS8" s="242">
        <f t="shared" si="80"/>
        <v>0</v>
      </c>
      <c r="GT8" s="135"/>
      <c r="GU8" s="7">
        <f t="shared" si="81"/>
        <v>744</v>
      </c>
      <c r="GV8" s="9">
        <v>0</v>
      </c>
      <c r="GW8" s="40">
        <v>160</v>
      </c>
      <c r="GX8" s="40">
        <v>140</v>
      </c>
      <c r="GZ8" s="37"/>
      <c r="HA8" s="37" t="s">
        <v>37</v>
      </c>
      <c r="HB8" s="9">
        <v>0</v>
      </c>
      <c r="HC8" s="7">
        <v>0</v>
      </c>
      <c r="HD8" s="9">
        <v>0</v>
      </c>
      <c r="HE8" s="9">
        <v>0</v>
      </c>
      <c r="HF8" s="242">
        <f t="shared" si="82"/>
        <v>0</v>
      </c>
      <c r="HG8" s="9">
        <v>720</v>
      </c>
      <c r="HH8" s="242">
        <f t="shared" si="83"/>
        <v>1</v>
      </c>
      <c r="HI8" s="7">
        <v>0</v>
      </c>
      <c r="HJ8" s="242">
        <f t="shared" si="84"/>
        <v>0</v>
      </c>
      <c r="HK8" s="9">
        <v>0</v>
      </c>
      <c r="HL8" s="242">
        <f t="shared" si="85"/>
        <v>0</v>
      </c>
      <c r="HM8" s="242">
        <f t="shared" si="86"/>
        <v>0</v>
      </c>
      <c r="HN8" s="247">
        <f t="shared" si="87"/>
        <v>0</v>
      </c>
      <c r="HO8" s="247">
        <f t="shared" si="88"/>
        <v>0</v>
      </c>
      <c r="HP8" s="242">
        <f t="shared" si="89"/>
        <v>0</v>
      </c>
      <c r="HQ8" s="29">
        <v>0</v>
      </c>
      <c r="HR8" s="7">
        <f t="shared" si="90"/>
        <v>720</v>
      </c>
      <c r="HS8" s="9">
        <v>0</v>
      </c>
      <c r="HT8" s="40">
        <v>160</v>
      </c>
      <c r="HU8" s="40">
        <v>140</v>
      </c>
      <c r="HW8" s="37"/>
      <c r="HX8" s="37" t="s">
        <v>37</v>
      </c>
      <c r="HY8" s="9">
        <v>323.10000000000002</v>
      </c>
      <c r="HZ8" s="7">
        <v>278.3</v>
      </c>
      <c r="IA8" s="185">
        <v>44.8</v>
      </c>
      <c r="IB8" s="9">
        <v>189.5</v>
      </c>
      <c r="IC8" s="242">
        <f t="shared" si="91"/>
        <v>0.25470430107526881</v>
      </c>
      <c r="ID8" s="9">
        <v>191.8</v>
      </c>
      <c r="IE8" s="242">
        <f t="shared" si="92"/>
        <v>0.2577956989247312</v>
      </c>
      <c r="IF8" s="186">
        <v>39.6</v>
      </c>
      <c r="IG8" s="242">
        <f t="shared" si="93"/>
        <v>5.3225806451612907E-2</v>
      </c>
      <c r="IH8" s="9">
        <v>0</v>
      </c>
      <c r="II8" s="242">
        <f t="shared" si="94"/>
        <v>0.43427419354838714</v>
      </c>
      <c r="IJ8" s="242">
        <f t="shared" si="95"/>
        <v>0.43427419354838714</v>
      </c>
      <c r="IK8" s="247">
        <f t="shared" si="96"/>
        <v>0.40508764429243266</v>
      </c>
      <c r="IL8" s="247">
        <f t="shared" si="97"/>
        <v>0</v>
      </c>
      <c r="IM8" s="242">
        <f t="shared" si="98"/>
        <v>0.34292434715821812</v>
      </c>
      <c r="IN8" s="29">
        <v>2</v>
      </c>
      <c r="IO8" s="7">
        <f t="shared" si="99"/>
        <v>744.00000000000011</v>
      </c>
      <c r="IP8" s="167">
        <v>35719</v>
      </c>
      <c r="IQ8" s="40">
        <v>160</v>
      </c>
      <c r="IR8" s="40">
        <v>140</v>
      </c>
      <c r="IT8" s="37"/>
      <c r="IU8" s="37" t="s">
        <v>37</v>
      </c>
      <c r="IV8" s="187">
        <v>704.2</v>
      </c>
      <c r="IW8" s="248">
        <v>704.2</v>
      </c>
      <c r="IX8" s="187">
        <v>0</v>
      </c>
      <c r="IY8" s="187">
        <v>0</v>
      </c>
      <c r="IZ8" s="242">
        <f t="shared" si="100"/>
        <v>0</v>
      </c>
      <c r="JA8" s="187">
        <v>0</v>
      </c>
      <c r="JB8" s="242">
        <f t="shared" si="101"/>
        <v>0</v>
      </c>
      <c r="JC8" s="187">
        <v>15.8</v>
      </c>
      <c r="JD8" s="242">
        <f t="shared" si="102"/>
        <v>2.1944444444444447E-2</v>
      </c>
      <c r="JE8" s="187">
        <v>0</v>
      </c>
      <c r="JF8" s="242">
        <f t="shared" si="103"/>
        <v>0.97805555555555557</v>
      </c>
      <c r="JG8" s="242">
        <f t="shared" si="104"/>
        <v>0.97805555555555557</v>
      </c>
      <c r="JH8" s="247">
        <f t="shared" si="105"/>
        <v>0</v>
      </c>
      <c r="JI8" s="247">
        <f t="shared" si="106"/>
        <v>0</v>
      </c>
      <c r="JJ8" s="242">
        <f t="shared" si="107"/>
        <v>0.9464285714285714</v>
      </c>
      <c r="JK8" s="29">
        <v>0</v>
      </c>
      <c r="JL8" s="29">
        <f t="shared" si="108"/>
        <v>720</v>
      </c>
      <c r="JM8" s="188">
        <v>95400</v>
      </c>
      <c r="JN8" s="40">
        <v>160</v>
      </c>
      <c r="JO8" s="40">
        <v>140</v>
      </c>
    </row>
    <row r="9" spans="1:275" ht="14.4" hidden="1" x14ac:dyDescent="0.3">
      <c r="B9" s="37" t="s">
        <v>38</v>
      </c>
      <c r="C9" s="7">
        <v>0</v>
      </c>
      <c r="D9" s="7">
        <v>0</v>
      </c>
      <c r="E9" s="7">
        <v>0</v>
      </c>
      <c r="F9" s="9">
        <v>744</v>
      </c>
      <c r="G9" s="242">
        <f t="shared" si="0"/>
        <v>1</v>
      </c>
      <c r="H9" s="9">
        <v>0</v>
      </c>
      <c r="I9" s="242">
        <f t="shared" si="1"/>
        <v>0</v>
      </c>
      <c r="J9" s="29">
        <v>0</v>
      </c>
      <c r="K9" s="242">
        <f t="shared" si="2"/>
        <v>0</v>
      </c>
      <c r="L9" s="9">
        <v>0</v>
      </c>
      <c r="M9" s="242">
        <f t="shared" si="4"/>
        <v>0</v>
      </c>
      <c r="N9" s="242">
        <f t="shared" si="5"/>
        <v>0</v>
      </c>
      <c r="O9" s="247">
        <f t="shared" si="6"/>
        <v>1</v>
      </c>
      <c r="P9" s="247">
        <f t="shared" si="3"/>
        <v>0</v>
      </c>
      <c r="Q9" s="242">
        <f t="shared" si="7"/>
        <v>0</v>
      </c>
      <c r="R9" s="29">
        <v>0</v>
      </c>
      <c r="S9" s="7">
        <f t="shared" si="8"/>
        <v>744</v>
      </c>
      <c r="T9" s="9">
        <v>0</v>
      </c>
      <c r="U9" s="40">
        <v>60</v>
      </c>
      <c r="V9" s="40">
        <v>52</v>
      </c>
      <c r="Y9" s="37" t="s">
        <v>38</v>
      </c>
      <c r="Z9" s="7">
        <f>$Y$4-AC9-AE9-AG9</f>
        <v>0</v>
      </c>
      <c r="AA9" s="9">
        <v>0</v>
      </c>
      <c r="AB9" s="9">
        <v>0</v>
      </c>
      <c r="AC9" s="9">
        <v>744</v>
      </c>
      <c r="AD9" s="242">
        <f t="shared" si="10"/>
        <v>1</v>
      </c>
      <c r="AE9" s="9">
        <v>0</v>
      </c>
      <c r="AF9" s="242">
        <f t="shared" si="11"/>
        <v>0</v>
      </c>
      <c r="AG9" s="7">
        <v>0</v>
      </c>
      <c r="AH9" s="242">
        <f t="shared" si="12"/>
        <v>0</v>
      </c>
      <c r="AI9" s="9">
        <v>0</v>
      </c>
      <c r="AJ9" s="242">
        <f t="shared" si="13"/>
        <v>0</v>
      </c>
      <c r="AK9" s="242">
        <f t="shared" si="14"/>
        <v>0</v>
      </c>
      <c r="AL9" s="247">
        <f t="shared" si="15"/>
        <v>1</v>
      </c>
      <c r="AM9" s="247">
        <f t="shared" si="16"/>
        <v>0</v>
      </c>
      <c r="AN9" s="242">
        <f t="shared" si="17"/>
        <v>0</v>
      </c>
      <c r="AO9" s="29">
        <v>0</v>
      </c>
      <c r="AP9" s="7">
        <f t="shared" si="18"/>
        <v>744</v>
      </c>
      <c r="AQ9" s="9">
        <v>0</v>
      </c>
      <c r="AR9" s="40">
        <v>60</v>
      </c>
      <c r="AS9" s="40">
        <v>52</v>
      </c>
      <c r="AV9" s="37" t="s">
        <v>38</v>
      </c>
      <c r="AW9" s="9">
        <v>0</v>
      </c>
      <c r="AX9" s="9">
        <v>0</v>
      </c>
      <c r="AY9" s="9">
        <v>0</v>
      </c>
      <c r="AZ9" s="9">
        <v>720</v>
      </c>
      <c r="BA9" s="242">
        <f t="shared" si="19"/>
        <v>1</v>
      </c>
      <c r="BB9" s="9">
        <v>0</v>
      </c>
      <c r="BC9" s="242">
        <f t="shared" si="20"/>
        <v>0</v>
      </c>
      <c r="BD9" s="7">
        <v>0</v>
      </c>
      <c r="BE9" s="242">
        <f t="shared" si="21"/>
        <v>0</v>
      </c>
      <c r="BF9" s="9">
        <v>0</v>
      </c>
      <c r="BG9" s="242">
        <f t="shared" si="22"/>
        <v>0</v>
      </c>
      <c r="BH9" s="242">
        <f t="shared" si="23"/>
        <v>0</v>
      </c>
      <c r="BI9" s="247">
        <f t="shared" si="24"/>
        <v>1</v>
      </c>
      <c r="BJ9" s="247">
        <f t="shared" si="25"/>
        <v>0</v>
      </c>
      <c r="BK9" s="242">
        <f t="shared" si="26"/>
        <v>0</v>
      </c>
      <c r="BL9" s="7"/>
      <c r="BM9" s="7">
        <f t="shared" si="27"/>
        <v>720</v>
      </c>
      <c r="BN9" s="9">
        <v>0</v>
      </c>
      <c r="BO9" s="40">
        <v>60</v>
      </c>
      <c r="BP9" s="40">
        <v>52</v>
      </c>
      <c r="BS9" s="37" t="s">
        <v>38</v>
      </c>
      <c r="BT9" s="9">
        <v>0</v>
      </c>
      <c r="BU9" s="9">
        <v>0</v>
      </c>
      <c r="BV9" s="9">
        <v>0</v>
      </c>
      <c r="BW9" s="9">
        <v>744</v>
      </c>
      <c r="BX9" s="242">
        <f t="shared" si="28"/>
        <v>1</v>
      </c>
      <c r="BY9" s="9">
        <v>0</v>
      </c>
      <c r="BZ9" s="242">
        <f t="shared" si="29"/>
        <v>0</v>
      </c>
      <c r="CA9" s="7">
        <v>0</v>
      </c>
      <c r="CB9" s="242">
        <f t="shared" si="30"/>
        <v>0</v>
      </c>
      <c r="CC9" s="9">
        <v>0</v>
      </c>
      <c r="CD9" s="242">
        <f t="shared" si="31"/>
        <v>0</v>
      </c>
      <c r="CE9" s="242">
        <f t="shared" si="32"/>
        <v>0</v>
      </c>
      <c r="CF9" s="247">
        <f t="shared" si="33"/>
        <v>1</v>
      </c>
      <c r="CG9" s="247">
        <f t="shared" si="34"/>
        <v>0</v>
      </c>
      <c r="CH9" s="242">
        <f t="shared" si="35"/>
        <v>0</v>
      </c>
      <c r="CI9" s="135"/>
      <c r="CJ9" s="81">
        <f t="shared" si="36"/>
        <v>744</v>
      </c>
      <c r="CK9" s="9">
        <v>0</v>
      </c>
      <c r="CL9" s="40">
        <v>60</v>
      </c>
      <c r="CM9" s="40">
        <v>52</v>
      </c>
      <c r="CP9" s="37" t="s">
        <v>38</v>
      </c>
      <c r="CQ9" s="9">
        <v>0</v>
      </c>
      <c r="CR9" s="9">
        <v>0</v>
      </c>
      <c r="CS9" s="9">
        <v>0</v>
      </c>
      <c r="CT9" s="9">
        <v>0</v>
      </c>
      <c r="CU9" s="242">
        <f t="shared" si="37"/>
        <v>0</v>
      </c>
      <c r="CV9" s="9">
        <v>720</v>
      </c>
      <c r="CW9" s="242">
        <f t="shared" si="38"/>
        <v>1</v>
      </c>
      <c r="CX9" s="7">
        <v>0</v>
      </c>
      <c r="CY9" s="242">
        <f t="shared" si="39"/>
        <v>0</v>
      </c>
      <c r="CZ9" s="9">
        <v>0</v>
      </c>
      <c r="DA9" s="242">
        <f t="shared" si="40"/>
        <v>0</v>
      </c>
      <c r="DB9" s="242">
        <f t="shared" si="41"/>
        <v>0</v>
      </c>
      <c r="DC9" s="247">
        <f t="shared" si="42"/>
        <v>0</v>
      </c>
      <c r="DD9" s="247">
        <f t="shared" si="43"/>
        <v>0</v>
      </c>
      <c r="DE9" s="242">
        <f t="shared" si="44"/>
        <v>0</v>
      </c>
      <c r="DF9" s="7"/>
      <c r="DG9" s="7">
        <f t="shared" si="45"/>
        <v>720</v>
      </c>
      <c r="DH9" s="9">
        <v>0</v>
      </c>
      <c r="DI9" s="40">
        <v>60</v>
      </c>
      <c r="DJ9" s="40">
        <v>52</v>
      </c>
      <c r="DM9" s="37" t="s">
        <v>38</v>
      </c>
      <c r="DN9" s="9">
        <v>0</v>
      </c>
      <c r="DO9" s="9">
        <v>0</v>
      </c>
      <c r="DP9" s="9">
        <v>0</v>
      </c>
      <c r="DQ9" s="9">
        <v>0</v>
      </c>
      <c r="DR9" s="242">
        <f t="shared" si="46"/>
        <v>0</v>
      </c>
      <c r="DS9" s="9">
        <v>744</v>
      </c>
      <c r="DT9" s="242">
        <f t="shared" si="47"/>
        <v>1</v>
      </c>
      <c r="DU9" s="7">
        <v>0</v>
      </c>
      <c r="DV9" s="242">
        <f t="shared" si="48"/>
        <v>0</v>
      </c>
      <c r="DW9" s="9">
        <v>0</v>
      </c>
      <c r="DX9" s="242">
        <f t="shared" si="49"/>
        <v>0</v>
      </c>
      <c r="DY9" s="242">
        <f t="shared" si="50"/>
        <v>0</v>
      </c>
      <c r="DZ9" s="247">
        <f t="shared" si="51"/>
        <v>0</v>
      </c>
      <c r="EA9" s="247">
        <f t="shared" si="52"/>
        <v>0</v>
      </c>
      <c r="EB9" s="242">
        <f t="shared" si="53"/>
        <v>0</v>
      </c>
      <c r="EC9" s="135"/>
      <c r="ED9" s="7">
        <f t="shared" si="54"/>
        <v>744</v>
      </c>
      <c r="EE9" s="9">
        <v>0</v>
      </c>
      <c r="EF9" s="40">
        <v>60</v>
      </c>
      <c r="EG9" s="40">
        <v>52</v>
      </c>
      <c r="EJ9" s="37" t="s">
        <v>38</v>
      </c>
      <c r="EK9" s="9">
        <v>0</v>
      </c>
      <c r="EL9" s="7">
        <v>0</v>
      </c>
      <c r="EM9" s="9">
        <v>0</v>
      </c>
      <c r="EN9" s="9">
        <v>0</v>
      </c>
      <c r="EO9" s="242">
        <f t="shared" si="55"/>
        <v>0</v>
      </c>
      <c r="EP9" s="9">
        <v>744</v>
      </c>
      <c r="EQ9" s="242">
        <f t="shared" si="56"/>
        <v>1</v>
      </c>
      <c r="ER9" s="7">
        <v>0</v>
      </c>
      <c r="ES9" s="242">
        <f t="shared" si="57"/>
        <v>0</v>
      </c>
      <c r="ET9" s="9">
        <v>0</v>
      </c>
      <c r="EU9" s="242">
        <f t="shared" si="58"/>
        <v>0</v>
      </c>
      <c r="EV9" s="242">
        <f t="shared" si="59"/>
        <v>0</v>
      </c>
      <c r="EW9" s="247">
        <f t="shared" si="60"/>
        <v>0</v>
      </c>
      <c r="EX9" s="247">
        <f t="shared" si="61"/>
        <v>0</v>
      </c>
      <c r="EY9" s="242">
        <f t="shared" si="62"/>
        <v>0</v>
      </c>
      <c r="EZ9" s="7"/>
      <c r="FA9" s="7">
        <f t="shared" si="63"/>
        <v>744</v>
      </c>
      <c r="FB9" s="9">
        <v>0</v>
      </c>
      <c r="FC9" s="40">
        <v>60</v>
      </c>
      <c r="FD9" s="40">
        <v>52</v>
      </c>
      <c r="FG9" s="37" t="s">
        <v>38</v>
      </c>
      <c r="FH9" s="9">
        <v>0</v>
      </c>
      <c r="FI9" s="9">
        <v>0</v>
      </c>
      <c r="FJ9" s="9">
        <v>0</v>
      </c>
      <c r="FK9" s="9">
        <v>0</v>
      </c>
      <c r="FL9" s="242">
        <f t="shared" si="64"/>
        <v>0</v>
      </c>
      <c r="FM9" s="9">
        <v>672</v>
      </c>
      <c r="FN9" s="242">
        <f t="shared" si="65"/>
        <v>1</v>
      </c>
      <c r="FO9" s="7">
        <v>0</v>
      </c>
      <c r="FP9" s="242">
        <f t="shared" si="66"/>
        <v>0</v>
      </c>
      <c r="FQ9" s="9">
        <v>0</v>
      </c>
      <c r="FR9" s="242">
        <f t="shared" si="67"/>
        <v>0</v>
      </c>
      <c r="FS9" s="242">
        <f t="shared" si="68"/>
        <v>0</v>
      </c>
      <c r="FT9" s="247">
        <f t="shared" si="69"/>
        <v>0</v>
      </c>
      <c r="FU9" s="247">
        <f t="shared" si="70"/>
        <v>0</v>
      </c>
      <c r="FV9" s="135">
        <f t="shared" si="71"/>
        <v>0</v>
      </c>
      <c r="FW9" s="7"/>
      <c r="FX9" s="7">
        <f t="shared" si="72"/>
        <v>672</v>
      </c>
      <c r="FY9" s="9">
        <v>0</v>
      </c>
      <c r="FZ9" s="40">
        <v>60</v>
      </c>
      <c r="GA9" s="40">
        <v>52</v>
      </c>
      <c r="GD9" s="37" t="s">
        <v>38</v>
      </c>
      <c r="GE9" s="9">
        <v>0</v>
      </c>
      <c r="GF9" s="7">
        <v>0</v>
      </c>
      <c r="GG9" s="9">
        <v>0</v>
      </c>
      <c r="GH9" s="9">
        <v>0</v>
      </c>
      <c r="GI9" s="242">
        <f t="shared" si="73"/>
        <v>0</v>
      </c>
      <c r="GJ9" s="9">
        <v>744</v>
      </c>
      <c r="GK9" s="242">
        <f t="shared" si="74"/>
        <v>1</v>
      </c>
      <c r="GL9" s="7">
        <v>0</v>
      </c>
      <c r="GM9" s="242">
        <f t="shared" si="75"/>
        <v>0</v>
      </c>
      <c r="GN9" s="9">
        <v>0</v>
      </c>
      <c r="GO9" s="242">
        <f t="shared" si="76"/>
        <v>0</v>
      </c>
      <c r="GP9" s="242">
        <f t="shared" si="77"/>
        <v>0</v>
      </c>
      <c r="GQ9" s="247">
        <f t="shared" si="78"/>
        <v>0</v>
      </c>
      <c r="GR9" s="247">
        <f t="shared" si="79"/>
        <v>0</v>
      </c>
      <c r="GS9" s="242">
        <f t="shared" si="80"/>
        <v>0</v>
      </c>
      <c r="GT9" s="135"/>
      <c r="GU9" s="7">
        <f t="shared" si="81"/>
        <v>744</v>
      </c>
      <c r="GV9" s="9">
        <v>0</v>
      </c>
      <c r="GW9" s="40">
        <v>60</v>
      </c>
      <c r="GX9" s="40">
        <v>52</v>
      </c>
      <c r="HA9" s="37" t="s">
        <v>38</v>
      </c>
      <c r="HB9" s="9">
        <v>0</v>
      </c>
      <c r="HC9" s="9">
        <v>0</v>
      </c>
      <c r="HD9" s="9">
        <v>0</v>
      </c>
      <c r="HE9" s="9">
        <v>0</v>
      </c>
      <c r="HF9" s="242">
        <f t="shared" si="82"/>
        <v>0</v>
      </c>
      <c r="HG9" s="9">
        <v>720</v>
      </c>
      <c r="HH9" s="242">
        <f t="shared" si="83"/>
        <v>1</v>
      </c>
      <c r="HI9" s="7">
        <v>0</v>
      </c>
      <c r="HJ9" s="242">
        <f t="shared" si="84"/>
        <v>0</v>
      </c>
      <c r="HK9" s="9">
        <v>0</v>
      </c>
      <c r="HL9" s="242">
        <f t="shared" si="85"/>
        <v>0</v>
      </c>
      <c r="HM9" s="242">
        <f t="shared" si="86"/>
        <v>0</v>
      </c>
      <c r="HN9" s="247">
        <f t="shared" si="87"/>
        <v>0</v>
      </c>
      <c r="HO9" s="247">
        <f t="shared" si="88"/>
        <v>0</v>
      </c>
      <c r="HP9" s="242">
        <f t="shared" si="89"/>
        <v>0</v>
      </c>
      <c r="HQ9" s="29">
        <v>0</v>
      </c>
      <c r="HR9" s="7">
        <f t="shared" si="90"/>
        <v>720</v>
      </c>
      <c r="HS9" s="9">
        <v>0</v>
      </c>
      <c r="HT9" s="40">
        <v>60</v>
      </c>
      <c r="HU9" s="40">
        <v>52</v>
      </c>
      <c r="HX9" s="37" t="s">
        <v>38</v>
      </c>
      <c r="HY9" s="9">
        <v>0</v>
      </c>
      <c r="HZ9" s="9">
        <v>0</v>
      </c>
      <c r="IA9" s="185">
        <v>0</v>
      </c>
      <c r="IB9" s="9">
        <v>0</v>
      </c>
      <c r="IC9" s="242">
        <f t="shared" si="91"/>
        <v>0</v>
      </c>
      <c r="ID9" s="9">
        <v>744</v>
      </c>
      <c r="IE9" s="242">
        <f t="shared" si="92"/>
        <v>1</v>
      </c>
      <c r="IF9" s="186">
        <v>0</v>
      </c>
      <c r="IG9" s="242">
        <f t="shared" si="93"/>
        <v>0</v>
      </c>
      <c r="IH9" s="9">
        <v>0</v>
      </c>
      <c r="II9" s="242">
        <f t="shared" si="94"/>
        <v>0</v>
      </c>
      <c r="IJ9" s="242">
        <f t="shared" si="95"/>
        <v>0</v>
      </c>
      <c r="IK9" s="247">
        <f t="shared" si="96"/>
        <v>0</v>
      </c>
      <c r="IL9" s="247">
        <f t="shared" si="97"/>
        <v>0</v>
      </c>
      <c r="IM9" s="242">
        <f t="shared" si="98"/>
        <v>0</v>
      </c>
      <c r="IN9" s="29">
        <v>0</v>
      </c>
      <c r="IO9" s="7">
        <f t="shared" si="99"/>
        <v>744</v>
      </c>
      <c r="IP9" s="9">
        <v>0</v>
      </c>
      <c r="IQ9" s="40">
        <v>60</v>
      </c>
      <c r="IR9" s="40">
        <v>52</v>
      </c>
      <c r="IU9" s="37" t="s">
        <v>38</v>
      </c>
      <c r="IV9" s="187">
        <v>0</v>
      </c>
      <c r="IW9" s="187">
        <v>0</v>
      </c>
      <c r="IX9" s="187">
        <v>0</v>
      </c>
      <c r="IY9" s="187">
        <v>0</v>
      </c>
      <c r="IZ9" s="242">
        <f t="shared" si="100"/>
        <v>0</v>
      </c>
      <c r="JA9" s="187">
        <v>720</v>
      </c>
      <c r="JB9" s="242">
        <f t="shared" si="101"/>
        <v>1</v>
      </c>
      <c r="JC9" s="187">
        <v>0</v>
      </c>
      <c r="JD9" s="242">
        <f t="shared" si="102"/>
        <v>0</v>
      </c>
      <c r="JE9" s="187">
        <v>0</v>
      </c>
      <c r="JF9" s="242">
        <f t="shared" si="103"/>
        <v>0</v>
      </c>
      <c r="JG9" s="242">
        <f t="shared" si="104"/>
        <v>0</v>
      </c>
      <c r="JH9" s="247">
        <f t="shared" si="105"/>
        <v>0</v>
      </c>
      <c r="JI9" s="247">
        <f t="shared" si="106"/>
        <v>0</v>
      </c>
      <c r="JJ9" s="242">
        <f t="shared" si="107"/>
        <v>0</v>
      </c>
      <c r="JK9" s="29">
        <v>0</v>
      </c>
      <c r="JL9" s="29">
        <f t="shared" si="108"/>
        <v>720</v>
      </c>
      <c r="JM9" s="188">
        <v>0</v>
      </c>
      <c r="JN9" s="40">
        <v>60</v>
      </c>
      <c r="JO9" s="40">
        <v>52</v>
      </c>
    </row>
    <row r="10" spans="1:275" ht="14.4" hidden="1" x14ac:dyDescent="0.3">
      <c r="B10" s="37">
        <v>7</v>
      </c>
      <c r="C10" s="7">
        <v>416.3</v>
      </c>
      <c r="D10" s="7">
        <v>416.3</v>
      </c>
      <c r="E10" s="7">
        <v>0</v>
      </c>
      <c r="F10" s="9">
        <v>327.7</v>
      </c>
      <c r="G10" s="242">
        <f t="shared" si="0"/>
        <v>0.4404569892473118</v>
      </c>
      <c r="H10" s="9">
        <v>0</v>
      </c>
      <c r="I10" s="242">
        <f t="shared" si="1"/>
        <v>0</v>
      </c>
      <c r="J10" s="29">
        <v>0</v>
      </c>
      <c r="K10" s="242">
        <f t="shared" si="2"/>
        <v>0</v>
      </c>
      <c r="L10" s="9">
        <v>22</v>
      </c>
      <c r="M10" s="242">
        <f t="shared" si="4"/>
        <v>0.5595430107526882</v>
      </c>
      <c r="N10" s="242">
        <f t="shared" si="5"/>
        <v>0.52997311827956994</v>
      </c>
      <c r="O10" s="247">
        <f t="shared" si="6"/>
        <v>0.45652741514360312</v>
      </c>
      <c r="P10" s="247">
        <f t="shared" si="3"/>
        <v>2.9569892473118281E-2</v>
      </c>
      <c r="Q10" s="242">
        <f t="shared" si="7"/>
        <v>0.40533602150537634</v>
      </c>
      <c r="R10" s="29">
        <v>3</v>
      </c>
      <c r="S10" s="7">
        <f t="shared" si="8"/>
        <v>744</v>
      </c>
      <c r="T10" s="167">
        <v>30157</v>
      </c>
      <c r="U10" s="40">
        <v>100</v>
      </c>
      <c r="V10" s="40">
        <v>100</v>
      </c>
      <c r="Y10" s="37">
        <v>7</v>
      </c>
      <c r="Z10" s="7">
        <f t="shared" si="9"/>
        <v>701.3</v>
      </c>
      <c r="AA10" s="9">
        <v>701.3</v>
      </c>
      <c r="AB10" s="9">
        <v>0</v>
      </c>
      <c r="AC10" s="9">
        <v>42.7</v>
      </c>
      <c r="AD10" s="242">
        <f t="shared" si="10"/>
        <v>5.7392473118279573E-2</v>
      </c>
      <c r="AE10" s="9">
        <v>0</v>
      </c>
      <c r="AF10" s="242">
        <f t="shared" si="11"/>
        <v>0</v>
      </c>
      <c r="AG10" s="7">
        <v>0</v>
      </c>
      <c r="AH10" s="242">
        <f t="shared" si="12"/>
        <v>0</v>
      </c>
      <c r="AI10" s="9">
        <v>16</v>
      </c>
      <c r="AJ10" s="242">
        <f t="shared" si="13"/>
        <v>0.94260752688172034</v>
      </c>
      <c r="AK10" s="242">
        <f t="shared" si="14"/>
        <v>0.92110215053763433</v>
      </c>
      <c r="AL10" s="247">
        <f t="shared" si="15"/>
        <v>7.7236842105263159E-2</v>
      </c>
      <c r="AM10" s="247">
        <f t="shared" si="16"/>
        <v>2.1505376344086023E-2</v>
      </c>
      <c r="AN10" s="242">
        <f t="shared" si="17"/>
        <v>0.69833333333333336</v>
      </c>
      <c r="AO10" s="29">
        <v>3</v>
      </c>
      <c r="AP10" s="7">
        <f t="shared" si="18"/>
        <v>744</v>
      </c>
      <c r="AQ10" s="167">
        <v>51956</v>
      </c>
      <c r="AR10" s="40">
        <v>100</v>
      </c>
      <c r="AS10" s="40">
        <v>100</v>
      </c>
      <c r="AV10" s="37">
        <v>7</v>
      </c>
      <c r="AW10" s="9">
        <v>717</v>
      </c>
      <c r="AX10" s="9">
        <v>717</v>
      </c>
      <c r="AY10" s="9">
        <v>0</v>
      </c>
      <c r="AZ10" s="9">
        <v>3</v>
      </c>
      <c r="BA10" s="242">
        <f t="shared" si="19"/>
        <v>4.1666666666666666E-3</v>
      </c>
      <c r="BB10" s="9">
        <v>0</v>
      </c>
      <c r="BC10" s="242">
        <f t="shared" si="20"/>
        <v>0</v>
      </c>
      <c r="BD10" s="7">
        <v>0</v>
      </c>
      <c r="BE10" s="242">
        <f t="shared" si="21"/>
        <v>0</v>
      </c>
      <c r="BF10" s="9">
        <v>32</v>
      </c>
      <c r="BG10" s="242">
        <f t="shared" si="22"/>
        <v>0.99583333333333335</v>
      </c>
      <c r="BH10" s="242">
        <f t="shared" si="23"/>
        <v>0.95138888888888884</v>
      </c>
      <c r="BI10" s="247">
        <f t="shared" si="24"/>
        <v>4.6542553191489359E-2</v>
      </c>
      <c r="BJ10" s="247">
        <f t="shared" si="25"/>
        <v>4.4444444444444446E-2</v>
      </c>
      <c r="BK10" s="242">
        <f t="shared" si="26"/>
        <v>0.77334722222222219</v>
      </c>
      <c r="BL10" s="7"/>
      <c r="BM10" s="7">
        <f t="shared" si="27"/>
        <v>720</v>
      </c>
      <c r="BN10" s="167">
        <v>55681</v>
      </c>
      <c r="BO10" s="40">
        <v>100</v>
      </c>
      <c r="BP10" s="40">
        <v>100</v>
      </c>
      <c r="BS10" s="37">
        <v>7</v>
      </c>
      <c r="BT10" s="9">
        <v>29.7</v>
      </c>
      <c r="BU10" s="9">
        <v>29.7</v>
      </c>
      <c r="BV10" s="9">
        <v>0</v>
      </c>
      <c r="BW10" s="9">
        <v>714.3</v>
      </c>
      <c r="BX10" s="242">
        <f t="shared" si="28"/>
        <v>0.96008064516129021</v>
      </c>
      <c r="BY10" s="9">
        <v>0</v>
      </c>
      <c r="BZ10" s="242">
        <f t="shared" si="29"/>
        <v>0</v>
      </c>
      <c r="CA10" s="7">
        <v>0</v>
      </c>
      <c r="CB10" s="242">
        <f t="shared" si="30"/>
        <v>0</v>
      </c>
      <c r="CC10" s="9">
        <v>0</v>
      </c>
      <c r="CD10" s="242">
        <f t="shared" si="31"/>
        <v>3.9919354838709675E-2</v>
      </c>
      <c r="CE10" s="242">
        <f t="shared" si="32"/>
        <v>3.9919354838709675E-2</v>
      </c>
      <c r="CF10" s="247">
        <f t="shared" si="33"/>
        <v>0.96008064516129021</v>
      </c>
      <c r="CG10" s="247">
        <f t="shared" si="34"/>
        <v>0</v>
      </c>
      <c r="CH10" s="242">
        <f t="shared" si="35"/>
        <v>2.76747311827957E-2</v>
      </c>
      <c r="CI10" s="135"/>
      <c r="CJ10" s="81">
        <f t="shared" si="36"/>
        <v>744</v>
      </c>
      <c r="CK10" s="167">
        <v>2059</v>
      </c>
      <c r="CL10" s="40">
        <v>100</v>
      </c>
      <c r="CM10" s="40">
        <v>100</v>
      </c>
      <c r="CP10" s="37">
        <v>7</v>
      </c>
      <c r="CQ10" s="9">
        <v>0</v>
      </c>
      <c r="CR10" s="9">
        <v>0</v>
      </c>
      <c r="CS10" s="9">
        <v>0</v>
      </c>
      <c r="CT10" s="9">
        <v>360</v>
      </c>
      <c r="CU10" s="242">
        <f t="shared" si="37"/>
        <v>0.5</v>
      </c>
      <c r="CV10" s="9">
        <v>0</v>
      </c>
      <c r="CW10" s="242">
        <f t="shared" si="38"/>
        <v>0</v>
      </c>
      <c r="CX10" s="7">
        <v>360</v>
      </c>
      <c r="CY10" s="242">
        <f t="shared" si="39"/>
        <v>0.5</v>
      </c>
      <c r="CZ10" s="9">
        <v>0</v>
      </c>
      <c r="DA10" s="242">
        <f t="shared" si="40"/>
        <v>0</v>
      </c>
      <c r="DB10" s="242">
        <f t="shared" si="41"/>
        <v>0</v>
      </c>
      <c r="DC10" s="247">
        <f t="shared" si="42"/>
        <v>1</v>
      </c>
      <c r="DD10" s="247">
        <f t="shared" si="43"/>
        <v>0</v>
      </c>
      <c r="DE10" s="242">
        <f t="shared" si="44"/>
        <v>0</v>
      </c>
      <c r="DF10" s="7"/>
      <c r="DG10" s="7">
        <f t="shared" si="45"/>
        <v>720</v>
      </c>
      <c r="DH10" s="9">
        <v>0</v>
      </c>
      <c r="DI10" s="40">
        <v>100</v>
      </c>
      <c r="DJ10" s="40">
        <v>100</v>
      </c>
      <c r="DM10" s="37">
        <v>7</v>
      </c>
      <c r="DN10" s="9">
        <v>0</v>
      </c>
      <c r="DO10" s="9">
        <v>0</v>
      </c>
      <c r="DP10" s="9">
        <v>0</v>
      </c>
      <c r="DQ10" s="9">
        <v>0</v>
      </c>
      <c r="DR10" s="242">
        <f t="shared" si="46"/>
        <v>0</v>
      </c>
      <c r="DS10" s="9">
        <v>744</v>
      </c>
      <c r="DT10" s="242">
        <f t="shared" si="47"/>
        <v>1</v>
      </c>
      <c r="DU10" s="7">
        <v>0</v>
      </c>
      <c r="DV10" s="242">
        <f t="shared" si="48"/>
        <v>0</v>
      </c>
      <c r="DW10" s="9">
        <v>0</v>
      </c>
      <c r="DX10" s="242">
        <f t="shared" si="49"/>
        <v>0</v>
      </c>
      <c r="DY10" s="242">
        <f t="shared" si="50"/>
        <v>0</v>
      </c>
      <c r="DZ10" s="247">
        <f t="shared" si="51"/>
        <v>0</v>
      </c>
      <c r="EA10" s="247">
        <f t="shared" si="52"/>
        <v>0</v>
      </c>
      <c r="EB10" s="242">
        <f t="shared" si="53"/>
        <v>0</v>
      </c>
      <c r="EC10" s="135"/>
      <c r="ED10" s="7">
        <f t="shared" si="54"/>
        <v>744</v>
      </c>
      <c r="EE10" s="9">
        <v>0</v>
      </c>
      <c r="EF10" s="40">
        <v>100</v>
      </c>
      <c r="EG10" s="40">
        <v>100</v>
      </c>
      <c r="EJ10" s="37">
        <v>7</v>
      </c>
      <c r="EK10" s="9">
        <v>0</v>
      </c>
      <c r="EL10" s="7">
        <v>0</v>
      </c>
      <c r="EM10" s="9">
        <v>0</v>
      </c>
      <c r="EN10" s="9">
        <v>0</v>
      </c>
      <c r="EO10" s="242">
        <f t="shared" si="55"/>
        <v>0</v>
      </c>
      <c r="EP10" s="9">
        <v>744</v>
      </c>
      <c r="EQ10" s="242">
        <f t="shared" si="56"/>
        <v>1</v>
      </c>
      <c r="ER10" s="7">
        <v>0</v>
      </c>
      <c r="ES10" s="242">
        <f t="shared" si="57"/>
        <v>0</v>
      </c>
      <c r="ET10" s="9">
        <v>0</v>
      </c>
      <c r="EU10" s="242">
        <f t="shared" si="58"/>
        <v>0</v>
      </c>
      <c r="EV10" s="242">
        <f t="shared" si="59"/>
        <v>0</v>
      </c>
      <c r="EW10" s="247">
        <f t="shared" si="60"/>
        <v>0</v>
      </c>
      <c r="EX10" s="247">
        <f t="shared" si="61"/>
        <v>0</v>
      </c>
      <c r="EY10" s="242">
        <f t="shared" si="62"/>
        <v>0</v>
      </c>
      <c r="EZ10" s="7"/>
      <c r="FA10" s="7">
        <f t="shared" si="63"/>
        <v>744</v>
      </c>
      <c r="FB10" s="9">
        <v>0</v>
      </c>
      <c r="FC10" s="40">
        <v>100</v>
      </c>
      <c r="FD10" s="40">
        <v>100</v>
      </c>
      <c r="FG10" s="37">
        <v>7</v>
      </c>
      <c r="FH10" s="9">
        <v>0</v>
      </c>
      <c r="FI10" s="9">
        <v>0</v>
      </c>
      <c r="FJ10" s="9">
        <v>0</v>
      </c>
      <c r="FK10" s="9">
        <v>0</v>
      </c>
      <c r="FL10" s="242">
        <f t="shared" si="64"/>
        <v>0</v>
      </c>
      <c r="FM10" s="9">
        <v>672</v>
      </c>
      <c r="FN10" s="242">
        <f t="shared" si="65"/>
        <v>1</v>
      </c>
      <c r="FO10" s="7">
        <v>0</v>
      </c>
      <c r="FP10" s="242">
        <f t="shared" si="66"/>
        <v>0</v>
      </c>
      <c r="FQ10" s="9">
        <v>0</v>
      </c>
      <c r="FR10" s="242">
        <f t="shared" si="67"/>
        <v>0</v>
      </c>
      <c r="FS10" s="242">
        <f t="shared" si="68"/>
        <v>0</v>
      </c>
      <c r="FT10" s="247">
        <f t="shared" si="69"/>
        <v>0</v>
      </c>
      <c r="FU10" s="247">
        <f t="shared" si="70"/>
        <v>0</v>
      </c>
      <c r="FV10" s="135">
        <f t="shared" si="71"/>
        <v>0</v>
      </c>
      <c r="FW10" s="7"/>
      <c r="FX10" s="7">
        <f t="shared" si="72"/>
        <v>672</v>
      </c>
      <c r="FY10" s="9">
        <v>0</v>
      </c>
      <c r="FZ10" s="40">
        <v>100</v>
      </c>
      <c r="GA10" s="40">
        <v>100</v>
      </c>
      <c r="GD10" s="37">
        <v>7</v>
      </c>
      <c r="GE10" s="9">
        <v>0</v>
      </c>
      <c r="GF10" s="7">
        <v>0</v>
      </c>
      <c r="GG10" s="9">
        <v>0</v>
      </c>
      <c r="GH10" s="9">
        <v>0</v>
      </c>
      <c r="GI10" s="242">
        <f t="shared" si="73"/>
        <v>0</v>
      </c>
      <c r="GJ10" s="9">
        <v>744</v>
      </c>
      <c r="GK10" s="242">
        <f t="shared" si="74"/>
        <v>1</v>
      </c>
      <c r="GL10" s="7">
        <v>0</v>
      </c>
      <c r="GM10" s="242">
        <f t="shared" si="75"/>
        <v>0</v>
      </c>
      <c r="GN10" s="9">
        <v>0</v>
      </c>
      <c r="GO10" s="242">
        <f t="shared" si="76"/>
        <v>0</v>
      </c>
      <c r="GP10" s="242">
        <f t="shared" si="77"/>
        <v>0</v>
      </c>
      <c r="GQ10" s="247">
        <f t="shared" si="78"/>
        <v>0</v>
      </c>
      <c r="GR10" s="247">
        <f t="shared" si="79"/>
        <v>0</v>
      </c>
      <c r="GS10" s="242">
        <f t="shared" si="80"/>
        <v>0</v>
      </c>
      <c r="GT10" s="135"/>
      <c r="GU10" s="7">
        <f t="shared" si="81"/>
        <v>744</v>
      </c>
      <c r="GV10" s="9">
        <v>0</v>
      </c>
      <c r="GW10" s="40">
        <v>100</v>
      </c>
      <c r="GX10" s="40">
        <v>100</v>
      </c>
      <c r="HA10" s="37">
        <v>7</v>
      </c>
      <c r="HB10" s="9">
        <v>0</v>
      </c>
      <c r="HC10" s="9">
        <v>0</v>
      </c>
      <c r="HD10" s="9">
        <v>0</v>
      </c>
      <c r="HE10" s="9">
        <v>0</v>
      </c>
      <c r="HF10" s="242">
        <f t="shared" si="82"/>
        <v>0</v>
      </c>
      <c r="HG10" s="9">
        <v>720</v>
      </c>
      <c r="HH10" s="242">
        <f t="shared" si="83"/>
        <v>1</v>
      </c>
      <c r="HI10" s="7">
        <v>0</v>
      </c>
      <c r="HJ10" s="242">
        <f t="shared" si="84"/>
        <v>0</v>
      </c>
      <c r="HK10" s="9">
        <v>0</v>
      </c>
      <c r="HL10" s="242">
        <f t="shared" si="85"/>
        <v>0</v>
      </c>
      <c r="HM10" s="242">
        <f t="shared" si="86"/>
        <v>0</v>
      </c>
      <c r="HN10" s="247">
        <f t="shared" si="87"/>
        <v>0</v>
      </c>
      <c r="HO10" s="247">
        <f t="shared" si="88"/>
        <v>0</v>
      </c>
      <c r="HP10" s="242">
        <f t="shared" si="89"/>
        <v>0</v>
      </c>
      <c r="HQ10" s="29">
        <v>0</v>
      </c>
      <c r="HR10" s="7">
        <f t="shared" si="90"/>
        <v>720</v>
      </c>
      <c r="HS10" s="9">
        <v>0</v>
      </c>
      <c r="HT10" s="40">
        <v>100</v>
      </c>
      <c r="HU10" s="40">
        <v>100</v>
      </c>
      <c r="HX10" s="37">
        <v>7</v>
      </c>
      <c r="HY10" s="9">
        <v>0</v>
      </c>
      <c r="HZ10" s="9">
        <v>0</v>
      </c>
      <c r="IA10" s="185">
        <v>0</v>
      </c>
      <c r="IB10" s="9">
        <v>0</v>
      </c>
      <c r="IC10" s="242">
        <f t="shared" si="91"/>
        <v>0</v>
      </c>
      <c r="ID10" s="9">
        <v>744</v>
      </c>
      <c r="IE10" s="242">
        <f t="shared" si="92"/>
        <v>1</v>
      </c>
      <c r="IF10" s="186">
        <v>0</v>
      </c>
      <c r="IG10" s="242">
        <f t="shared" si="93"/>
        <v>0</v>
      </c>
      <c r="IH10" s="9">
        <v>0</v>
      </c>
      <c r="II10" s="242">
        <f t="shared" si="94"/>
        <v>0</v>
      </c>
      <c r="IJ10" s="242">
        <f t="shared" si="95"/>
        <v>0</v>
      </c>
      <c r="IK10" s="247">
        <f t="shared" si="96"/>
        <v>0</v>
      </c>
      <c r="IL10" s="247">
        <f t="shared" si="97"/>
        <v>0</v>
      </c>
      <c r="IM10" s="242">
        <f t="shared" si="98"/>
        <v>0</v>
      </c>
      <c r="IN10" s="29">
        <v>0</v>
      </c>
      <c r="IO10" s="7">
        <f t="shared" si="99"/>
        <v>744</v>
      </c>
      <c r="IP10" s="9">
        <v>0</v>
      </c>
      <c r="IQ10" s="40">
        <v>100</v>
      </c>
      <c r="IR10" s="40">
        <v>100</v>
      </c>
      <c r="IU10" s="37">
        <v>7</v>
      </c>
      <c r="IV10" s="187">
        <v>0</v>
      </c>
      <c r="IW10" s="187">
        <v>0</v>
      </c>
      <c r="IX10" s="187">
        <v>0</v>
      </c>
      <c r="IY10" s="187">
        <v>0</v>
      </c>
      <c r="IZ10" s="242">
        <f t="shared" si="100"/>
        <v>0</v>
      </c>
      <c r="JA10" s="187">
        <v>720</v>
      </c>
      <c r="JB10" s="242">
        <f t="shared" si="101"/>
        <v>1</v>
      </c>
      <c r="JC10" s="187">
        <v>0</v>
      </c>
      <c r="JD10" s="242">
        <f t="shared" si="102"/>
        <v>0</v>
      </c>
      <c r="JE10" s="187">
        <v>0</v>
      </c>
      <c r="JF10" s="242">
        <f t="shared" si="103"/>
        <v>0</v>
      </c>
      <c r="JG10" s="242">
        <f t="shared" si="104"/>
        <v>0</v>
      </c>
      <c r="JH10" s="247">
        <f t="shared" si="105"/>
        <v>0</v>
      </c>
      <c r="JI10" s="247">
        <f t="shared" si="106"/>
        <v>0</v>
      </c>
      <c r="JJ10" s="242">
        <f t="shared" si="107"/>
        <v>0</v>
      </c>
      <c r="JK10" s="29">
        <v>0</v>
      </c>
      <c r="JL10" s="29">
        <f t="shared" si="108"/>
        <v>720</v>
      </c>
      <c r="JM10" s="188">
        <v>0</v>
      </c>
      <c r="JN10" s="40">
        <v>100</v>
      </c>
      <c r="JO10" s="40">
        <v>100</v>
      </c>
    </row>
    <row r="11" spans="1:275" ht="14.4" hidden="1" x14ac:dyDescent="0.3">
      <c r="A11" s="37"/>
      <c r="B11" s="37">
        <v>9</v>
      </c>
      <c r="C11" s="7">
        <v>413.1</v>
      </c>
      <c r="D11" s="7">
        <v>413.1</v>
      </c>
      <c r="E11" s="7">
        <v>0</v>
      </c>
      <c r="F11" s="9">
        <v>330.9</v>
      </c>
      <c r="G11" s="242">
        <f t="shared" si="0"/>
        <v>0.44475806451612898</v>
      </c>
      <c r="H11" s="9">
        <v>0</v>
      </c>
      <c r="I11" s="242">
        <f t="shared" si="1"/>
        <v>0</v>
      </c>
      <c r="J11" s="29">
        <v>0</v>
      </c>
      <c r="K11" s="242">
        <f t="shared" si="2"/>
        <v>0</v>
      </c>
      <c r="L11" s="9">
        <v>60</v>
      </c>
      <c r="M11" s="242">
        <f t="shared" si="4"/>
        <v>0.55524193548387102</v>
      </c>
      <c r="N11" s="242">
        <f t="shared" si="5"/>
        <v>0.4745967741935484</v>
      </c>
      <c r="O11" s="247">
        <f t="shared" si="6"/>
        <v>0.48619402985074622</v>
      </c>
      <c r="P11" s="247">
        <f t="shared" si="3"/>
        <v>8.0645161290322578E-2</v>
      </c>
      <c r="Q11" s="242">
        <f t="shared" si="7"/>
        <v>0.38932795698924733</v>
      </c>
      <c r="R11" s="29">
        <v>1</v>
      </c>
      <c r="S11" s="7">
        <f t="shared" si="8"/>
        <v>744</v>
      </c>
      <c r="T11" s="167">
        <v>28966</v>
      </c>
      <c r="U11" s="40">
        <v>100</v>
      </c>
      <c r="V11" s="40">
        <v>100</v>
      </c>
      <c r="X11" s="37"/>
      <c r="Y11" s="37">
        <v>9</v>
      </c>
      <c r="Z11" s="7">
        <f t="shared" si="9"/>
        <v>710.6</v>
      </c>
      <c r="AA11" s="9">
        <v>710.6</v>
      </c>
      <c r="AB11" s="9">
        <v>0</v>
      </c>
      <c r="AC11" s="9">
        <v>33.4</v>
      </c>
      <c r="AD11" s="242">
        <f t="shared" si="10"/>
        <v>4.4892473118279569E-2</v>
      </c>
      <c r="AE11" s="9">
        <v>0</v>
      </c>
      <c r="AF11" s="242">
        <f t="shared" si="11"/>
        <v>0</v>
      </c>
      <c r="AG11" s="7">
        <v>0</v>
      </c>
      <c r="AH11" s="242">
        <f t="shared" si="12"/>
        <v>0</v>
      </c>
      <c r="AI11" s="9">
        <v>0</v>
      </c>
      <c r="AJ11" s="242">
        <f t="shared" si="13"/>
        <v>0.95510752688172051</v>
      </c>
      <c r="AK11" s="242">
        <f t="shared" si="14"/>
        <v>0.95510752688172051</v>
      </c>
      <c r="AL11" s="247">
        <f t="shared" si="15"/>
        <v>4.4892473118279569E-2</v>
      </c>
      <c r="AM11" s="247">
        <f t="shared" si="16"/>
        <v>0</v>
      </c>
      <c r="AN11" s="242">
        <f t="shared" si="17"/>
        <v>0.71052419354838714</v>
      </c>
      <c r="AO11" s="29">
        <v>3</v>
      </c>
      <c r="AP11" s="7">
        <f t="shared" si="18"/>
        <v>744</v>
      </c>
      <c r="AQ11" s="167">
        <v>52863</v>
      </c>
      <c r="AR11" s="40">
        <v>100</v>
      </c>
      <c r="AS11" s="40">
        <v>100</v>
      </c>
      <c r="AU11" s="37"/>
      <c r="AV11" s="37">
        <v>9</v>
      </c>
      <c r="AW11" s="9">
        <v>643.70000000000005</v>
      </c>
      <c r="AX11" s="9">
        <v>643.70000000000005</v>
      </c>
      <c r="AY11" s="9">
        <v>0</v>
      </c>
      <c r="AZ11" s="9">
        <v>4.7</v>
      </c>
      <c r="BA11" s="242">
        <f t="shared" si="19"/>
        <v>6.5277777777777782E-3</v>
      </c>
      <c r="BB11" s="9">
        <v>71.599999999999994</v>
      </c>
      <c r="BC11" s="242">
        <f t="shared" si="20"/>
        <v>9.9444444444444433E-2</v>
      </c>
      <c r="BD11" s="7">
        <v>0</v>
      </c>
      <c r="BE11" s="242">
        <f t="shared" si="21"/>
        <v>0</v>
      </c>
      <c r="BF11" s="9">
        <v>48</v>
      </c>
      <c r="BG11" s="242">
        <f t="shared" si="22"/>
        <v>0.89402777777777787</v>
      </c>
      <c r="BH11" s="242">
        <f t="shared" si="23"/>
        <v>0.82736111111111121</v>
      </c>
      <c r="BI11" s="247">
        <f t="shared" si="24"/>
        <v>7.567489948305571E-2</v>
      </c>
      <c r="BJ11" s="247">
        <f t="shared" si="25"/>
        <v>6.6666666666666666E-2</v>
      </c>
      <c r="BK11" s="242">
        <f t="shared" si="26"/>
        <v>0.66522222222222227</v>
      </c>
      <c r="BL11" s="7"/>
      <c r="BM11" s="7">
        <f t="shared" si="27"/>
        <v>720.00000000000011</v>
      </c>
      <c r="BN11" s="167">
        <v>47896</v>
      </c>
      <c r="BO11" s="40">
        <v>100</v>
      </c>
      <c r="BP11" s="40">
        <v>100</v>
      </c>
      <c r="BR11" s="37"/>
      <c r="BS11" s="37">
        <v>9</v>
      </c>
      <c r="BT11" s="9">
        <v>662.8</v>
      </c>
      <c r="BU11" s="9">
        <v>662.8</v>
      </c>
      <c r="BV11" s="9">
        <v>0</v>
      </c>
      <c r="BW11" s="9">
        <v>1.4</v>
      </c>
      <c r="BX11" s="242">
        <f t="shared" si="28"/>
        <v>1.8817204301075268E-3</v>
      </c>
      <c r="BY11" s="9">
        <v>0</v>
      </c>
      <c r="BZ11" s="242">
        <f t="shared" si="29"/>
        <v>0</v>
      </c>
      <c r="CA11" s="7">
        <v>79.8</v>
      </c>
      <c r="CB11" s="242">
        <f t="shared" si="30"/>
        <v>0.10725806451612903</v>
      </c>
      <c r="CC11" s="9">
        <v>4</v>
      </c>
      <c r="CD11" s="242">
        <f t="shared" si="31"/>
        <v>0.89086021505376334</v>
      </c>
      <c r="CE11" s="242">
        <f t="shared" si="32"/>
        <v>0.88548387096774184</v>
      </c>
      <c r="CF11" s="247">
        <f t="shared" si="33"/>
        <v>8.0814127506734518E-3</v>
      </c>
      <c r="CG11" s="247">
        <f t="shared" si="34"/>
        <v>5.3763440860215058E-3</v>
      </c>
      <c r="CH11" s="242">
        <f t="shared" si="35"/>
        <v>0.69317204301075264</v>
      </c>
      <c r="CI11" s="135"/>
      <c r="CJ11" s="81">
        <f t="shared" si="36"/>
        <v>743.99999999999989</v>
      </c>
      <c r="CK11" s="167">
        <v>51572</v>
      </c>
      <c r="CL11" s="40">
        <v>100</v>
      </c>
      <c r="CM11" s="40">
        <v>100</v>
      </c>
      <c r="CO11" s="37"/>
      <c r="CP11" s="37">
        <v>9</v>
      </c>
      <c r="CQ11" s="9">
        <v>664</v>
      </c>
      <c r="CR11" s="9">
        <v>664</v>
      </c>
      <c r="CS11" s="9">
        <v>0</v>
      </c>
      <c r="CT11" s="9">
        <v>0.2</v>
      </c>
      <c r="CU11" s="242">
        <f t="shared" si="37"/>
        <v>2.7777777777777778E-4</v>
      </c>
      <c r="CV11" s="9">
        <v>0</v>
      </c>
      <c r="CW11" s="242">
        <f t="shared" si="38"/>
        <v>0</v>
      </c>
      <c r="CX11" s="7">
        <v>55.8</v>
      </c>
      <c r="CY11" s="242">
        <f t="shared" si="39"/>
        <v>7.7499999999999999E-2</v>
      </c>
      <c r="CZ11" s="9">
        <v>0</v>
      </c>
      <c r="DA11" s="242">
        <f t="shared" si="40"/>
        <v>0.92222222222222228</v>
      </c>
      <c r="DB11" s="242">
        <f t="shared" si="41"/>
        <v>0.92222222222222228</v>
      </c>
      <c r="DC11" s="247">
        <f t="shared" si="42"/>
        <v>3.0111412225233364E-4</v>
      </c>
      <c r="DD11" s="247">
        <f t="shared" si="43"/>
        <v>0</v>
      </c>
      <c r="DE11" s="242">
        <f t="shared" si="44"/>
        <v>0.6732083333333333</v>
      </c>
      <c r="DF11" s="7"/>
      <c r="DG11" s="7">
        <f t="shared" si="45"/>
        <v>720</v>
      </c>
      <c r="DH11" s="167">
        <v>48471</v>
      </c>
      <c r="DI11" s="40">
        <v>100</v>
      </c>
      <c r="DJ11" s="40">
        <v>100</v>
      </c>
      <c r="DL11" s="37"/>
      <c r="DM11" s="37">
        <v>9</v>
      </c>
      <c r="DN11" s="9">
        <v>0</v>
      </c>
      <c r="DO11" s="9">
        <v>0</v>
      </c>
      <c r="DP11" s="9">
        <v>0</v>
      </c>
      <c r="DQ11" s="9">
        <v>0</v>
      </c>
      <c r="DR11" s="242">
        <f t="shared" si="46"/>
        <v>0</v>
      </c>
      <c r="DS11" s="9">
        <v>0</v>
      </c>
      <c r="DT11" s="242">
        <f t="shared" si="47"/>
        <v>0</v>
      </c>
      <c r="DU11" s="7">
        <v>744</v>
      </c>
      <c r="DV11" s="242">
        <f t="shared" si="48"/>
        <v>1</v>
      </c>
      <c r="DW11" s="9">
        <v>0</v>
      </c>
      <c r="DX11" s="242">
        <f t="shared" si="49"/>
        <v>0</v>
      </c>
      <c r="DY11" s="242">
        <f t="shared" si="50"/>
        <v>0</v>
      </c>
      <c r="DZ11" s="247">
        <f t="shared" si="51"/>
        <v>0</v>
      </c>
      <c r="EA11" s="247">
        <f t="shared" si="52"/>
        <v>0</v>
      </c>
      <c r="EB11" s="242">
        <f t="shared" si="53"/>
        <v>0</v>
      </c>
      <c r="EC11" s="135"/>
      <c r="ED11" s="7">
        <f t="shared" si="54"/>
        <v>744</v>
      </c>
      <c r="EE11" s="9">
        <v>0</v>
      </c>
      <c r="EF11" s="40">
        <v>100</v>
      </c>
      <c r="EG11" s="40">
        <v>100</v>
      </c>
      <c r="EI11" s="37"/>
      <c r="EJ11" s="37">
        <v>9</v>
      </c>
      <c r="EK11" s="9">
        <v>220.9</v>
      </c>
      <c r="EL11" s="7">
        <v>220.9</v>
      </c>
      <c r="EM11" s="9">
        <v>0</v>
      </c>
      <c r="EN11" s="9">
        <v>0</v>
      </c>
      <c r="EO11" s="242">
        <f t="shared" si="55"/>
        <v>0</v>
      </c>
      <c r="EP11" s="9">
        <v>0</v>
      </c>
      <c r="EQ11" s="242">
        <f t="shared" si="56"/>
        <v>0</v>
      </c>
      <c r="ER11" s="7">
        <v>523.1</v>
      </c>
      <c r="ES11" s="242">
        <f t="shared" si="57"/>
        <v>0.7030913978494624</v>
      </c>
      <c r="ET11" s="9">
        <v>0</v>
      </c>
      <c r="EU11" s="242">
        <f t="shared" si="58"/>
        <v>0.29690860215053766</v>
      </c>
      <c r="EV11" s="242">
        <f t="shared" si="59"/>
        <v>0.29690860215053766</v>
      </c>
      <c r="EW11" s="247">
        <f t="shared" si="60"/>
        <v>0</v>
      </c>
      <c r="EX11" s="247">
        <f t="shared" si="61"/>
        <v>0</v>
      </c>
      <c r="EY11" s="242">
        <f t="shared" si="62"/>
        <v>0.21870967741935485</v>
      </c>
      <c r="EZ11" s="7"/>
      <c r="FA11" s="7">
        <f t="shared" si="63"/>
        <v>744</v>
      </c>
      <c r="FB11" s="167">
        <v>16272</v>
      </c>
      <c r="FC11" s="40">
        <v>100</v>
      </c>
      <c r="FD11" s="40">
        <v>100</v>
      </c>
      <c r="FF11" s="37"/>
      <c r="FG11" s="37">
        <v>9</v>
      </c>
      <c r="FH11" s="9">
        <v>672</v>
      </c>
      <c r="FI11" s="9">
        <v>672</v>
      </c>
      <c r="FJ11" s="9">
        <v>0</v>
      </c>
      <c r="FK11" s="9">
        <v>0</v>
      </c>
      <c r="FL11" s="242">
        <f t="shared" si="64"/>
        <v>0</v>
      </c>
      <c r="FM11" s="9">
        <v>0</v>
      </c>
      <c r="FN11" s="242">
        <f t="shared" si="65"/>
        <v>0</v>
      </c>
      <c r="FO11" s="7">
        <v>0</v>
      </c>
      <c r="FP11" s="242">
        <f t="shared" si="66"/>
        <v>0</v>
      </c>
      <c r="FQ11" s="9">
        <v>5.9</v>
      </c>
      <c r="FR11" s="242">
        <f t="shared" si="67"/>
        <v>0.90322580645161288</v>
      </c>
      <c r="FS11" s="242">
        <f t="shared" si="68"/>
        <v>0.99122023809523818</v>
      </c>
      <c r="FT11" s="247">
        <f t="shared" si="69"/>
        <v>8.7033485764862074E-3</v>
      </c>
      <c r="FU11" s="247">
        <f t="shared" si="70"/>
        <v>8.7797619047619048E-3</v>
      </c>
      <c r="FV11" s="135">
        <f t="shared" si="71"/>
        <v>0.7243601190476191</v>
      </c>
      <c r="FW11" s="7"/>
      <c r="FX11" s="7">
        <f t="shared" si="72"/>
        <v>672</v>
      </c>
      <c r="FY11" s="167">
        <v>48677</v>
      </c>
      <c r="FZ11" s="40">
        <v>100</v>
      </c>
      <c r="GA11" s="40">
        <v>100</v>
      </c>
      <c r="GC11" s="37"/>
      <c r="GD11" s="37">
        <v>9</v>
      </c>
      <c r="GE11" s="9">
        <v>744</v>
      </c>
      <c r="GF11" s="7">
        <v>744</v>
      </c>
      <c r="GG11" s="9">
        <v>0</v>
      </c>
      <c r="GH11" s="9">
        <v>0</v>
      </c>
      <c r="GI11" s="242">
        <f t="shared" si="73"/>
        <v>0</v>
      </c>
      <c r="GJ11" s="9">
        <v>0</v>
      </c>
      <c r="GK11" s="242">
        <f t="shared" si="74"/>
        <v>0</v>
      </c>
      <c r="GL11" s="7">
        <v>0</v>
      </c>
      <c r="GM11" s="242">
        <f t="shared" si="75"/>
        <v>0</v>
      </c>
      <c r="GN11" s="9">
        <v>20.399999999999999</v>
      </c>
      <c r="GO11" s="242">
        <f t="shared" si="76"/>
        <v>1</v>
      </c>
      <c r="GP11" s="242">
        <f t="shared" si="77"/>
        <v>0.97258064516129039</v>
      </c>
      <c r="GQ11" s="247">
        <f t="shared" si="78"/>
        <v>2.6687598116169543E-2</v>
      </c>
      <c r="GR11" s="247">
        <f t="shared" si="79"/>
        <v>2.7419354838709675E-2</v>
      </c>
      <c r="GS11" s="242">
        <f t="shared" si="80"/>
        <v>0.72510752688172042</v>
      </c>
      <c r="GT11" s="135"/>
      <c r="GU11" s="7">
        <f t="shared" si="81"/>
        <v>744</v>
      </c>
      <c r="GV11" s="167">
        <v>53948</v>
      </c>
      <c r="GW11" s="40">
        <v>100</v>
      </c>
      <c r="GX11" s="40">
        <v>100</v>
      </c>
      <c r="GZ11" s="37"/>
      <c r="HA11" s="37">
        <v>9</v>
      </c>
      <c r="HB11" s="9">
        <v>675.5</v>
      </c>
      <c r="HC11" s="7">
        <v>675.5</v>
      </c>
      <c r="HD11" s="9">
        <v>0</v>
      </c>
      <c r="HE11" s="9">
        <v>44.5</v>
      </c>
      <c r="HF11" s="242">
        <f t="shared" si="82"/>
        <v>6.1805555555555558E-2</v>
      </c>
      <c r="HG11" s="9">
        <v>0</v>
      </c>
      <c r="HH11" s="242">
        <f t="shared" si="83"/>
        <v>0</v>
      </c>
      <c r="HI11" s="7">
        <v>0</v>
      </c>
      <c r="HJ11" s="242">
        <f t="shared" si="84"/>
        <v>0</v>
      </c>
      <c r="HK11" s="9">
        <v>36.700000000000003</v>
      </c>
      <c r="HL11" s="242">
        <f t="shared" si="85"/>
        <v>0.90793010752688175</v>
      </c>
      <c r="HM11" s="242">
        <f t="shared" si="86"/>
        <v>0.88722222222222213</v>
      </c>
      <c r="HN11" s="247">
        <f>IF((AND(HC11=0,HE11=0)),0,(HE11+HK11)/(HC11+HE11+HK11))</f>
        <v>0.10730804810360776</v>
      </c>
      <c r="HO11" s="247">
        <f t="shared" si="88"/>
        <v>5.0972222222222224E-2</v>
      </c>
      <c r="HP11" s="242">
        <f t="shared" si="89"/>
        <v>0.67759722222222218</v>
      </c>
      <c r="HQ11" s="29">
        <v>2</v>
      </c>
      <c r="HR11" s="7">
        <f t="shared" si="90"/>
        <v>720</v>
      </c>
      <c r="HS11" s="167">
        <v>48787</v>
      </c>
      <c r="HT11" s="40">
        <v>100</v>
      </c>
      <c r="HU11" s="40">
        <v>100</v>
      </c>
      <c r="HW11" s="37"/>
      <c r="HX11" s="37">
        <v>9</v>
      </c>
      <c r="HY11" s="9">
        <v>744</v>
      </c>
      <c r="HZ11" s="7">
        <v>696.3</v>
      </c>
      <c r="IA11" s="185">
        <v>47.7</v>
      </c>
      <c r="IB11" s="9">
        <v>0</v>
      </c>
      <c r="IC11" s="242">
        <f t="shared" si="91"/>
        <v>0</v>
      </c>
      <c r="ID11" s="9">
        <v>0</v>
      </c>
      <c r="IE11" s="242">
        <f t="shared" si="92"/>
        <v>0</v>
      </c>
      <c r="IF11" s="186">
        <v>0</v>
      </c>
      <c r="IG11" s="242">
        <f t="shared" si="93"/>
        <v>0</v>
      </c>
      <c r="IH11" s="9">
        <v>0</v>
      </c>
      <c r="II11" s="242">
        <f t="shared" si="94"/>
        <v>1</v>
      </c>
      <c r="IJ11" s="242">
        <f t="shared" si="95"/>
        <v>1</v>
      </c>
      <c r="IK11" s="247">
        <f t="shared" si="96"/>
        <v>0</v>
      </c>
      <c r="IL11" s="247">
        <f t="shared" si="97"/>
        <v>0</v>
      </c>
      <c r="IM11" s="242">
        <f t="shared" si="98"/>
        <v>0.68137096774193551</v>
      </c>
      <c r="IN11" s="29">
        <v>0</v>
      </c>
      <c r="IO11" s="7">
        <f t="shared" si="99"/>
        <v>744</v>
      </c>
      <c r="IP11" s="167">
        <v>50694</v>
      </c>
      <c r="IQ11" s="40">
        <v>100</v>
      </c>
      <c r="IR11" s="40">
        <v>100</v>
      </c>
      <c r="IT11" s="37"/>
      <c r="IU11" s="37">
        <v>9</v>
      </c>
      <c r="IV11" s="187">
        <v>720</v>
      </c>
      <c r="IW11" s="248">
        <v>720</v>
      </c>
      <c r="IX11" s="187">
        <v>0</v>
      </c>
      <c r="IY11" s="187">
        <v>0</v>
      </c>
      <c r="IZ11" s="242">
        <f t="shared" si="100"/>
        <v>0</v>
      </c>
      <c r="JA11" s="187">
        <v>0</v>
      </c>
      <c r="JB11" s="242">
        <f t="shared" si="101"/>
        <v>0</v>
      </c>
      <c r="JC11" s="187">
        <v>0</v>
      </c>
      <c r="JD11" s="242">
        <f t="shared" si="102"/>
        <v>0</v>
      </c>
      <c r="JE11" s="187">
        <v>0</v>
      </c>
      <c r="JF11" s="242">
        <f t="shared" si="103"/>
        <v>1</v>
      </c>
      <c r="JG11" s="242">
        <f t="shared" si="104"/>
        <v>1</v>
      </c>
      <c r="JH11" s="247">
        <f t="shared" si="105"/>
        <v>0</v>
      </c>
      <c r="JI11" s="247">
        <f t="shared" si="106"/>
        <v>0</v>
      </c>
      <c r="JJ11" s="242">
        <f t="shared" si="107"/>
        <v>0.75145833333333334</v>
      </c>
      <c r="JK11" s="29">
        <v>0</v>
      </c>
      <c r="JL11" s="29">
        <f t="shared" si="108"/>
        <v>720</v>
      </c>
      <c r="JM11" s="188">
        <v>54105</v>
      </c>
      <c r="JN11" s="40">
        <v>100</v>
      </c>
      <c r="JO11" s="40">
        <v>100</v>
      </c>
    </row>
    <row r="12" spans="1:275" ht="13.8" hidden="1" x14ac:dyDescent="0.3">
      <c r="A12" s="37"/>
      <c r="B12" s="44" t="s">
        <v>39</v>
      </c>
      <c r="C12" s="177">
        <f>SUM(C6:C11)</f>
        <v>2298.6</v>
      </c>
      <c r="D12" s="177">
        <f t="shared" ref="D12:H12" si="109">SUM(D6:D11)</f>
        <v>2250.1</v>
      </c>
      <c r="E12" s="45">
        <f>SUM(E6:E11)</f>
        <v>48.5</v>
      </c>
      <c r="F12" s="177">
        <f t="shared" si="109"/>
        <v>2165.4</v>
      </c>
      <c r="G12" s="281">
        <f>(G6*U6+G7*U7+G8*U8+G9*U9+G10*U10+G11*U11)/U12</f>
        <v>0.33213205645161292</v>
      </c>
      <c r="H12" s="45">
        <f t="shared" si="109"/>
        <v>0</v>
      </c>
      <c r="I12" s="281">
        <f>(I6*U6+I7*U7+I8*U8+I9*U9+I10*U10+I11*U11)/U12</f>
        <v>0</v>
      </c>
      <c r="J12" s="48">
        <f>SUM(J6:J11)</f>
        <v>0</v>
      </c>
      <c r="K12" s="281">
        <f>(K6*U6+K7*U7+K8*U8+K9*U9+K10*U10+K11*U11)/U12</f>
        <v>0</v>
      </c>
      <c r="L12" s="45">
        <f>SUM(L6:L11)</f>
        <v>143</v>
      </c>
      <c r="M12" s="281">
        <f>(M6*U6+M7*U7+M8*U8+M9*U9+M10*U10+M11*U11)/U12</f>
        <v>0.66786794354838719</v>
      </c>
      <c r="N12" s="282">
        <f>(N6*U6+N7*U7+N8*U8+N9*U9+N10*U10+N11*U11)/U12</f>
        <v>0.63014952956989245</v>
      </c>
      <c r="O12" s="282">
        <f>(O6*U6+O7*U7+O8*U8+O9*U9+O10*U10+O11*U11)/U12</f>
        <v>0.3595828344760193</v>
      </c>
      <c r="P12" s="282">
        <f>(P6*$U$6+P7*$U$7+P8*$U$8+P9*$U$9+P10*$U$10+P11*$U$11)/$U$12</f>
        <v>3.7718413978494625E-2</v>
      </c>
      <c r="Q12" s="282">
        <f>(Q6*U6+Q7*U7+Q8*U8+Q9*U9+Q10*U10+Q11*U11)/U12</f>
        <v>0.56789029988115314</v>
      </c>
      <c r="R12" s="45">
        <f>SUM(R6:R11)</f>
        <v>5</v>
      </c>
      <c r="S12" s="50">
        <f>SUM(S6:S11)</f>
        <v>4464</v>
      </c>
      <c r="T12" s="181">
        <f>SUM(T6:T11)</f>
        <v>252120</v>
      </c>
      <c r="U12" s="48">
        <f>SUM(U6:U11)</f>
        <v>640</v>
      </c>
      <c r="V12" s="48">
        <f>SUM(V6:V11)</f>
        <v>597</v>
      </c>
      <c r="W12" s="29"/>
      <c r="X12" s="37"/>
      <c r="Y12" s="52" t="s">
        <v>39</v>
      </c>
      <c r="Z12" s="49">
        <f>SUM(Z6:Z11)</f>
        <v>2449.1999999999998</v>
      </c>
      <c r="AA12" s="49">
        <f t="shared" ref="AA12" si="110">SUM(AA6:AA11)</f>
        <v>2311.1999999999998</v>
      </c>
      <c r="AB12" s="49">
        <f>SUM(AB6:AB11)</f>
        <v>138</v>
      </c>
      <c r="AC12" s="49">
        <f t="shared" ref="AC12" si="111">SUM(AC6:AC11)</f>
        <v>2014.8000000000002</v>
      </c>
      <c r="AD12" s="241">
        <f>(AD6*AR6+AD7*AR7+AD8*AR8+AD9*AR9+AD10*AR10+AD11*AR11)/AR12</f>
        <v>0.35492691532258069</v>
      </c>
      <c r="AE12" s="49">
        <f t="shared" ref="AE12:AG12" si="112">SUM(AE6:AE11)</f>
        <v>0</v>
      </c>
      <c r="AF12" s="241">
        <f>(AF6*AR6+AF7*AR7+AF8*AR8+AF9*AR9+AF10*AR10+AF11*AR11)/AR12</f>
        <v>0</v>
      </c>
      <c r="AG12" s="49">
        <f t="shared" si="112"/>
        <v>0</v>
      </c>
      <c r="AH12" s="241">
        <f>(AH6*AR6+AH7*AR7+AH8*AR8+AH9*AR9+AH10*AR10+AH11*AR11)/AR12</f>
        <v>0</v>
      </c>
      <c r="AI12" s="49">
        <f>SUM(AI6:AI11)</f>
        <v>16</v>
      </c>
      <c r="AJ12" s="281">
        <f>(AJ6*AR6+AJ7*AR7+AJ8*AR8+AJ9*AR9+AJ10*AR10+AJ11*AR11)/AR12</f>
        <v>0.64507308467741931</v>
      </c>
      <c r="AK12" s="241">
        <f>(AK6*AR6+AK7*AR7+AK8*AR8+AK9*AR9+AK10*AR10+AK11*AR11)/AR12</f>
        <v>0.64171286962365592</v>
      </c>
      <c r="AL12" s="282">
        <f>(AL6*AR6+AL7*AR7+AL8*AR8+AL9*AR9+AL10*AR10+AL11*AR11)/AR12</f>
        <v>0.3916044637278881</v>
      </c>
      <c r="AM12" s="282">
        <f>(AM6*AR6+AM7*AR7+AM8*AR8+AM9*AR9+AM10*AR10+AM11*AR11)/AR12</f>
        <v>3.3602150537634413E-3</v>
      </c>
      <c r="AN12" s="282">
        <f>(AN6*AR6+AN7*AR7+AN8*AR8+AN9*AR9+AN10*AR10+AN11*AR11)/AR12</f>
        <v>0.4807188856165226</v>
      </c>
      <c r="AO12" s="49">
        <f>SUM(AO6:AO11)</f>
        <v>16</v>
      </c>
      <c r="AP12" s="50">
        <f>SUM(AP6:AP11)</f>
        <v>4464</v>
      </c>
      <c r="AQ12" s="181">
        <f>SUM(AQ6:AQ11)</f>
        <v>221544</v>
      </c>
      <c r="AR12" s="51">
        <f>SUM(AR6:AR11)</f>
        <v>640</v>
      </c>
      <c r="AS12" s="48">
        <f>SUM(AS6:AS11)</f>
        <v>597</v>
      </c>
      <c r="AT12" s="29"/>
      <c r="AU12" s="37"/>
      <c r="AV12" s="44" t="s">
        <v>39</v>
      </c>
      <c r="AW12" s="89">
        <f>SUM(AW6:AW11)</f>
        <v>2735.8</v>
      </c>
      <c r="AX12" s="89">
        <f t="shared" ref="AX12:AZ12" si="113">SUM(AX6:AX11)</f>
        <v>2735.8</v>
      </c>
      <c r="AY12" s="49">
        <f t="shared" si="113"/>
        <v>0</v>
      </c>
      <c r="AZ12" s="89">
        <f t="shared" si="113"/>
        <v>1512.6000000000001</v>
      </c>
      <c r="BA12" s="241">
        <f>(BA6*BO6+BA7*BO7+BA8*BO8+BA9*BO9+BA10*BO10+BA11*BO11)/BO12</f>
        <v>0.35387152777777775</v>
      </c>
      <c r="BB12" s="49">
        <f t="shared" ref="BB12" si="114">SUM(BB6:BB11)</f>
        <v>71.599999999999994</v>
      </c>
      <c r="BC12" s="241">
        <f>(BC6*BO6+BC7*BO7+BC8*BO8+BC9*BO9+BC10*BO10+BC11*BO11)/BO12</f>
        <v>1.5538194444444441E-2</v>
      </c>
      <c r="BD12" s="50">
        <f>SUM(BD6:BD11)</f>
        <v>0</v>
      </c>
      <c r="BE12" s="241">
        <f>(BE6*BO6+BE7*BO7+BE8*BO8+BE9*BO9+BE10*BO10+BE11*BO11)/BO12</f>
        <v>0</v>
      </c>
      <c r="BF12" s="49">
        <f>SUM(BF6:BF11)</f>
        <v>80</v>
      </c>
      <c r="BG12" s="281">
        <f>(BG6*BO6+BG7*BO7+BG8*BO8+BG9*BO9+BG10*BO10+BG11*BO11)/BO12</f>
        <v>0.63059027777777776</v>
      </c>
      <c r="BH12" s="241">
        <f>(BH6*BO6+BH7*BO7+BH8*BO8+BH9*BO9+BH10*BO10+BH11*BO11)/BO12</f>
        <v>0.61322916666666671</v>
      </c>
      <c r="BI12" s="282">
        <f>(BI6*BO6+BI7*BO7+BI8*BO8+BI9*BO9+BI10*BO10+BI11*BO11)/BO12</f>
        <v>0.37129699781373099</v>
      </c>
      <c r="BJ12" s="282">
        <f>(BJ6*BO6+BJ7*BO7+BJ8*BO8+BJ9*BO9+BJ10*BO10+BJ11*BO11)/BO12</f>
        <v>1.7361111111111112E-2</v>
      </c>
      <c r="BK12" s="282">
        <f>(BK6*BO6+BK7*BO7+BK8*BO8+BK9*BO9+BK10*BO10+BK11*BO11)/BO12</f>
        <v>0.53012827386563599</v>
      </c>
      <c r="BL12" s="219"/>
      <c r="BM12" s="50">
        <f>SUM(BM6:BM11)</f>
        <v>4320</v>
      </c>
      <c r="BN12" s="169">
        <f>SUM(BN6:BN11)</f>
        <v>234828</v>
      </c>
      <c r="BO12" s="51">
        <f>SUM(BO6:BO11)</f>
        <v>640</v>
      </c>
      <c r="BP12" s="48">
        <f>SUM(BP6:BP11)</f>
        <v>597</v>
      </c>
      <c r="BQ12" s="29"/>
      <c r="BR12" s="37"/>
      <c r="BS12" s="44" t="s">
        <v>39</v>
      </c>
      <c r="BT12" s="49">
        <f>SUM(BT6:BT11)</f>
        <v>1959.8000000000002</v>
      </c>
      <c r="BU12" s="49">
        <f t="shared" ref="BU12:BW12" si="115">SUM(BU6:BU11)</f>
        <v>1959.8000000000002</v>
      </c>
      <c r="BV12" s="49">
        <f>SUM(BV6:BV11)</f>
        <v>0</v>
      </c>
      <c r="BW12" s="49">
        <f t="shared" si="115"/>
        <v>2232.4</v>
      </c>
      <c r="BX12" s="241">
        <f>(BX6*CL6+BX7*CL7+BX8*CL8+BX9*CL9+BX10*CL10+BX11*CL11)/CL12</f>
        <v>0.49874411962365589</v>
      </c>
      <c r="BY12" s="49">
        <f t="shared" ref="BY12" si="116">SUM(BY6:BY11)</f>
        <v>146.19999999999999</v>
      </c>
      <c r="BZ12" s="241">
        <f>(BZ6*CL6+BZ7*CL7+BZ8*CL8+BZ9*CL9+BZ10*CL10+BZ11*CL11)/CL12</f>
        <v>1.8422379032258067E-2</v>
      </c>
      <c r="CA12" s="50">
        <f>SUM(CA6:CA11)</f>
        <v>125.6</v>
      </c>
      <c r="CB12" s="241">
        <f>(CB6*CL6+CB7*CL7+CB8*CL8+CB9*CL9+CB10*CL10+CB11*CL11)/CL12</f>
        <v>3.2148857526881715E-2</v>
      </c>
      <c r="CC12" s="49">
        <f>SUM(CC6:CC11)</f>
        <v>109</v>
      </c>
      <c r="CD12" s="281">
        <f>(CD6*CL6+CD7*CL7+CD8*CL8+CD9*CL9+CD10*CL10+CD11*CL11)/CL12</f>
        <v>0.4506846438172043</v>
      </c>
      <c r="CE12" s="241">
        <f>(CE6*CL6+CE7*CL7+CE8*CL8+CE9*CL9+CE10*CL10+CE11*CL11)/CL12</f>
        <v>0.42800319220430111</v>
      </c>
      <c r="CF12" s="282">
        <f>(CF6*CL6+CF7*CL7+CF8*CL8+CF9*CL9+CF10*CL10+CF11*CL11)/CL12</f>
        <v>0.52302583937105496</v>
      </c>
      <c r="CG12" s="282">
        <f>(CG6*CL6+CG7*CL7+CG8*CL8+CG9*CL9+CG10*CL10+CG11*CL11)/CL12</f>
        <v>2.2681451612903226E-2</v>
      </c>
      <c r="CH12" s="282">
        <f>(CH6*CL6+CH7*CL7+CH8*CL8+CH9*CL9+CH10*CL10+CH11*CL11)/CL12</f>
        <v>0.37340970410341556</v>
      </c>
      <c r="CI12" s="219"/>
      <c r="CJ12" s="53">
        <f>SUM(CJ6:CJ11)</f>
        <v>4464</v>
      </c>
      <c r="CK12" s="169">
        <f>SUM(CK6:CK11)</f>
        <v>169672</v>
      </c>
      <c r="CL12" s="51">
        <f>SUM(CL6:CL11)</f>
        <v>640</v>
      </c>
      <c r="CM12" s="48">
        <f>SUM(CM6:CM11)</f>
        <v>597</v>
      </c>
      <c r="CN12" s="29"/>
      <c r="CO12" s="37"/>
      <c r="CP12" s="44" t="s">
        <v>39</v>
      </c>
      <c r="CQ12" s="49">
        <f>SUM(CQ6:CQ11)</f>
        <v>1727</v>
      </c>
      <c r="CR12" s="49">
        <f t="shared" ref="CR12:CT12" si="117">SUM(CR6:CR11)</f>
        <v>1727</v>
      </c>
      <c r="CS12" s="49">
        <f>SUM(CS6:CS11)</f>
        <v>0</v>
      </c>
      <c r="CT12" s="49">
        <f t="shared" si="117"/>
        <v>402.8</v>
      </c>
      <c r="CU12" s="241">
        <f>(CU6*DI6+CU7*DI7+CU8*DI8+CU9*DI9+CU10*DI10+CU11*DI11)/DI12</f>
        <v>8.4388020833333327E-2</v>
      </c>
      <c r="CV12" s="49">
        <f t="shared" ref="CV12" si="118">SUM(CV6:CV11)</f>
        <v>1622</v>
      </c>
      <c r="CW12" s="241">
        <f>(CW6*DI6+CW7*DI7+CW8*DI8+CW9*DI9+CW10*DI10+CW11*DI11)/DI12</f>
        <v>0.36744791666666665</v>
      </c>
      <c r="CX12" s="50">
        <f>SUM(CX6:CX11)</f>
        <v>568.19999999999993</v>
      </c>
      <c r="CY12" s="241">
        <f>(CY6*DI6+CY7*DI7+CY8*DI8+CY9*DI9+CY10*DI10+CY11*DI11)/DI12</f>
        <v>0.12832899305555556</v>
      </c>
      <c r="CZ12" s="49">
        <f>SUM(CZ6:CZ11)</f>
        <v>0</v>
      </c>
      <c r="DA12" s="281">
        <f>(DA6*DI6+DA7*DI7+DA8*DI8+DA9*DI9+DA10*DI10+DA11*DI11)/DI12</f>
        <v>0.41983506944444449</v>
      </c>
      <c r="DB12" s="241">
        <f>(DB6*DI6+DB7*DI7+DB8*DI8+DB9*DI9+DB10*DI10+DB11*DI11)/DI12</f>
        <v>0.41983506944444449</v>
      </c>
      <c r="DC12" s="282">
        <f>(DC6*DI6+DC7*DI7+DC8*DI8+DC9*DI9+DC10*DI10+DC11*DI11)/DI12</f>
        <v>0.16539981588329616</v>
      </c>
      <c r="DD12" s="282">
        <f>(DD6*DI6+DD7*DI7+DD8*DI8+DD9*DI9+DD10*DI10+DD11*DI11)/DI12</f>
        <v>0</v>
      </c>
      <c r="DE12" s="282">
        <f>(DE6*DI6+DE7*DI7+DE8*DI8+DE9*DI9+DE10*DI10+DE11*DI11)/DI12</f>
        <v>0.34338683614916765</v>
      </c>
      <c r="DF12" s="219"/>
      <c r="DG12" s="50">
        <f>SUM(DG6:DG11)</f>
        <v>4320</v>
      </c>
      <c r="DH12" s="169">
        <f>SUM(DH6:DH11)</f>
        <v>151361</v>
      </c>
      <c r="DI12" s="51">
        <f>SUM(DI6:DI11)</f>
        <v>640</v>
      </c>
      <c r="DJ12" s="48">
        <f>SUM(DJ6:DJ11)</f>
        <v>597</v>
      </c>
      <c r="DK12" s="29"/>
      <c r="DL12" s="37"/>
      <c r="DM12" s="44" t="s">
        <v>39</v>
      </c>
      <c r="DN12" s="49">
        <f>SUM(DN6:DN11)</f>
        <v>1432</v>
      </c>
      <c r="DO12" s="49">
        <f t="shared" ref="DO12:DQ12" si="119">SUM(DO6:DO11)</f>
        <v>1432</v>
      </c>
      <c r="DP12" s="49">
        <f>SUM(DP6:DP11)</f>
        <v>0</v>
      </c>
      <c r="DQ12" s="49">
        <f t="shared" si="119"/>
        <v>56</v>
      </c>
      <c r="DR12" s="241">
        <f>(DR6*EF6+DR7*EF7+DR8*EF8+DR9*EF9+DR10*EF10+DR11*EF11)/EF12</f>
        <v>1.0626680107526883E-2</v>
      </c>
      <c r="DS12" s="49">
        <f t="shared" ref="DS12" si="120">SUM(DS6:DS11)</f>
        <v>2232</v>
      </c>
      <c r="DT12" s="241">
        <f>(DT6*EF6+DT7*EF7+DT8*EF8+DT9*EF9+DT10*EF10+DT11*EF11)/EF12</f>
        <v>0.5</v>
      </c>
      <c r="DU12" s="50">
        <f>SUM(DU6:DU11)</f>
        <v>744</v>
      </c>
      <c r="DV12" s="241">
        <f>(DV6*EF6+DV7*EF7+DV8*EF8+DV9*EF9+DV10*EF10+DV11*EF11)/EF12</f>
        <v>0.15625</v>
      </c>
      <c r="DW12" s="49">
        <f>SUM(DW6:DW11)</f>
        <v>0</v>
      </c>
      <c r="DX12" s="281">
        <f>(DX6*EF6+DX7*EF7+DX8*EF8+DX9*EF9+DX10*EF10+DX11*EF11)/EF12</f>
        <v>0.33312331989247312</v>
      </c>
      <c r="DY12" s="241">
        <f>(DY6*EF6+DY7*EF7+DY8*EF8+DY9*EF9+DY10*EF10+DY11*EF11)/EF12</f>
        <v>0.33312331989247312</v>
      </c>
      <c r="DZ12" s="282">
        <f>(DZ6*EF6+DZ7*EF7+DZ8*EF8+DZ9*EF9+DZ10*EF10+DZ11*EF11)/EF12</f>
        <v>1.0626680107526883E-2</v>
      </c>
      <c r="EA12" s="282">
        <f>(EA6*EF6+EA7*EF7+EA8*EF8+EA9*EF9+EA10*EF10+EA11*EF11)/EF12</f>
        <v>0</v>
      </c>
      <c r="EB12" s="282">
        <f>(EB6*EF6+EB7*EF7+EB8*EF8+EB9*EF9+EB10*EF10+EB11*EF11)/EF12</f>
        <v>0.2942619481492969</v>
      </c>
      <c r="EC12" s="219"/>
      <c r="ED12" s="50">
        <f>SUM(ED6:ED11)</f>
        <v>4464</v>
      </c>
      <c r="EE12" s="53">
        <f>SUM(EE6:EE11)</f>
        <v>130607</v>
      </c>
      <c r="EF12" s="51">
        <f>SUM(EF6:EF11)</f>
        <v>640</v>
      </c>
      <c r="EG12" s="48">
        <f>SUM(EG6:EG11)</f>
        <v>597</v>
      </c>
      <c r="EH12" s="29"/>
      <c r="EI12" s="37"/>
      <c r="EJ12" s="52" t="s">
        <v>39</v>
      </c>
      <c r="EK12" s="49">
        <f>SUM(EK6:EK11)</f>
        <v>1477.6000000000001</v>
      </c>
      <c r="EL12" s="49">
        <f t="shared" ref="EL12:EN12" si="121">SUM(EL6:EL11)</f>
        <v>1465.6000000000001</v>
      </c>
      <c r="EM12" s="49">
        <f>SUM(EM6:EM11)</f>
        <v>12</v>
      </c>
      <c r="EN12" s="49">
        <f t="shared" si="121"/>
        <v>193.8</v>
      </c>
      <c r="EO12" s="241">
        <f>(EO6*FC6+EO7*FC7+EO8*FC8+EO9*FC9+EO10*FC10+EO11*FC11)/FC12</f>
        <v>2.9250672043010757E-2</v>
      </c>
      <c r="EP12" s="49">
        <f t="shared" ref="EP12" si="122">SUM(EP6:EP11)</f>
        <v>2232</v>
      </c>
      <c r="EQ12" s="241">
        <f>(EQ6*FC6+EQ7*FC7+EQ8*FC8+EQ9*FC9+EQ10*FC10+EQ11*FC11)/FC12</f>
        <v>0.5</v>
      </c>
      <c r="ER12" s="50">
        <f>SUM(ER6:ER11)</f>
        <v>560.6</v>
      </c>
      <c r="ES12" s="241">
        <f>(ES6*FC6+ES7*FC7+ES8*FC8+ES9*FC9+ES10*FC10+ES11*FC11)/FC12</f>
        <v>0.11821656586021505</v>
      </c>
      <c r="ET12" s="49">
        <f>SUM(ET6:ET11)</f>
        <v>115.49000000000001</v>
      </c>
      <c r="EU12" s="281">
        <f>(EU6*$FD6+EU7*$FD7+EU8*$FD8+EU9*$FD9+EU10*$FD10+EU11*$FD11)/$FD12</f>
        <v>0.3568742007528683</v>
      </c>
      <c r="EV12" s="281">
        <f t="shared" ref="EV12:EY12" si="123">(EV6*$FD6+EV7*$FD7+EV8*$FD8+EV9*$FD9+EV10*$FD10+EV11*$FD11)/$FD12</f>
        <v>0.33952418904558634</v>
      </c>
      <c r="EW12" s="281">
        <f t="shared" si="123"/>
        <v>4.2629517572149868E-2</v>
      </c>
      <c r="EX12" s="281">
        <f t="shared" si="123"/>
        <v>1.7350011707281933E-2</v>
      </c>
      <c r="EY12" s="281">
        <f t="shared" si="123"/>
        <v>0.29193908611156144</v>
      </c>
      <c r="EZ12" s="219"/>
      <c r="FA12" s="50">
        <f>SUM(FA6:FA11)</f>
        <v>4464</v>
      </c>
      <c r="FB12" s="169">
        <f>SUM(FB6:FB11)</f>
        <v>129670</v>
      </c>
      <c r="FC12" s="51">
        <f>SUM(FC6:FC11)</f>
        <v>640</v>
      </c>
      <c r="FD12" s="48">
        <f>SUM(FD6:FD11)</f>
        <v>597</v>
      </c>
      <c r="FE12" s="29"/>
      <c r="FF12" s="37"/>
      <c r="FG12" s="44" t="s">
        <v>39</v>
      </c>
      <c r="FH12" s="49">
        <f>SUM(FH6:FH11)</f>
        <v>1824.4</v>
      </c>
      <c r="FI12" s="49">
        <f t="shared" ref="FI12:FK12" si="124">SUM(FI6:FI11)</f>
        <v>1824.4</v>
      </c>
      <c r="FJ12" s="49">
        <f>SUM(FJ6:FJ11)</f>
        <v>0</v>
      </c>
      <c r="FK12" s="49">
        <f t="shared" si="124"/>
        <v>191.6</v>
      </c>
      <c r="FL12" s="241">
        <f>(FL6*FZ6+FL7*FZ7+FL8*FZ8+FL9*FZ9+FL10*FZ10+FL11*FZ11)/FZ12</f>
        <v>4.0797061011904764E-2</v>
      </c>
      <c r="FM12" s="49">
        <f t="shared" ref="FM12" si="125">SUM(FM6:FM11)</f>
        <v>2016</v>
      </c>
      <c r="FN12" s="241">
        <f>(FN6*FZ6+FN7*FZ7+FN8*FZ8+FN9*FZ9+FN10*FZ10+FN11*FZ11)/FZ12</f>
        <v>0.5</v>
      </c>
      <c r="FO12" s="50">
        <f>SUM(FO6:FO11)</f>
        <v>0</v>
      </c>
      <c r="FP12" s="241">
        <f>(FP6*FZ6+FP7*FZ7+FP8*FZ8+FP9*FZ9+FP10*FZ10+FP11*FZ11)/FZ12</f>
        <v>0</v>
      </c>
      <c r="FQ12" s="49">
        <f>SUM(FQ6:FQ11)</f>
        <v>7.1000000000000005</v>
      </c>
      <c r="FR12" s="281">
        <f>(FR6*FZ6+FR7*FZ7+FR8*FZ8+FR9*FZ9+FR10*FZ10+FR11*FZ11)/FZ12</f>
        <v>0.41476394489247309</v>
      </c>
      <c r="FS12" s="241">
        <f>(FS6*FZ6+FS7*FZ7+FS8*FZ8+FS9*FZ9+FS10*FZ10+FS11*FZ11)/FZ12</f>
        <v>0.45752418154761898</v>
      </c>
      <c r="FT12" s="282">
        <f>(FT6*FZ6+FT7*FZ7+FT8*FZ8+FT9*FZ9+FT10*FZ10+FT11*FZ11)/FZ12</f>
        <v>4.2427211625721231E-2</v>
      </c>
      <c r="FU12" s="282">
        <f>(FU6*FZ6+FU7*FZ7+FU8*FZ8+FU9*FZ9+FU10*FZ10+FU11*FZ11)/FZ12</f>
        <v>1.6787574404761904E-3</v>
      </c>
      <c r="FV12" s="162">
        <f>(FV6*FZ6+FV7*FZ7+FV8*FZ8+FV9*FZ9+FV10*FZ10+FV11*FZ11)/FZ12</f>
        <v>0.366746601986147</v>
      </c>
      <c r="FW12" s="219"/>
      <c r="FX12" s="50">
        <f>SUM(FX6:FX11)</f>
        <v>4032</v>
      </c>
      <c r="FY12" s="169">
        <f>SUM(FY6:FY11)</f>
        <v>150530</v>
      </c>
      <c r="FZ12" s="51">
        <f>SUM(FZ6:FZ11)</f>
        <v>640</v>
      </c>
      <c r="GA12" s="48">
        <f>SUM(GA6:GA11)</f>
        <v>597</v>
      </c>
      <c r="GB12" s="29"/>
      <c r="GC12" s="37"/>
      <c r="GD12" s="44" t="s">
        <v>39</v>
      </c>
      <c r="GE12" s="89">
        <f>SUM(GE6:GE11)</f>
        <v>2168.3000000000002</v>
      </c>
      <c r="GF12" s="50">
        <f t="shared" ref="GF12:GH12" si="126">SUM(GF6:GF11)</f>
        <v>2168.3000000000002</v>
      </c>
      <c r="GG12" s="49">
        <f>SUM(GG6:GG11)</f>
        <v>0</v>
      </c>
      <c r="GH12" s="49">
        <f t="shared" si="126"/>
        <v>63.699999999999996</v>
      </c>
      <c r="GI12" s="241">
        <f>(GI6*GW6+GI7*GW7+GI8*GW8+GI9*GW9+GI10*GW10+GI11*GW11)/GW12</f>
        <v>1.2310987903225806E-2</v>
      </c>
      <c r="GJ12" s="49">
        <f t="shared" ref="GJ12" si="127">SUM(GJ6:GJ11)</f>
        <v>2232</v>
      </c>
      <c r="GK12" s="241">
        <f>(GK6*GW6+GK7*GW7+GK8*GW8+GK9*GW9+GK10*GW10+GK11*GW11)/GW12</f>
        <v>0.5</v>
      </c>
      <c r="GL12" s="50">
        <f>SUM(GL6:GL11)</f>
        <v>0</v>
      </c>
      <c r="GM12" s="241">
        <f>(GM6*GW6+GM7*GW7+GM8*GW8+GM9*GW9+GM10*GW10+GM11*GW11)/GW12</f>
        <v>0</v>
      </c>
      <c r="GN12" s="49">
        <f>SUM(GN6:GN11)</f>
        <v>33.4</v>
      </c>
      <c r="GO12" s="281">
        <f>(GO6*GW6+GO7*GW7+GO8*GW8+GO9*GW9+GO10*GW10+GO11*GW11)/GW12</f>
        <v>0.48768901209677418</v>
      </c>
      <c r="GP12" s="241">
        <f>(GP6*GW6+GP7*GW7+GP8*GW8+GP9*GW9+GP10*GW10+GP11*GW11)/GW12</f>
        <v>0.48040154569892468</v>
      </c>
      <c r="GQ12" s="282">
        <f>(GQ6*GW6+GQ7*GW7+GQ8*GW8+GQ9*GW9+GQ10*GW10+GQ11*GW11)/GW12</f>
        <v>1.9351482841893995E-2</v>
      </c>
      <c r="GR12" s="282">
        <f>(GR6*$GW$6+GR7*$GW$7+GR8*$GW$8+GR9*$GW$9+GR10*$GW$10+GR11*$GW$11)/$GW$12</f>
        <v>7.2874663978494628E-3</v>
      </c>
      <c r="GS12" s="282">
        <f>(GS6*GW6+GS7*GW7+GS8*GW8+GS9*GW9+GS10*GW10+GS11*GW11)/GW12</f>
        <v>0.40063613377440166</v>
      </c>
      <c r="GT12" s="219"/>
      <c r="GU12" s="50">
        <f>SUM(GU6:GU11)</f>
        <v>4464</v>
      </c>
      <c r="GV12" s="181">
        <f>SUM(GV6:GV11)</f>
        <v>181606</v>
      </c>
      <c r="GW12" s="51">
        <f>SUM(GW6:GW11)</f>
        <v>640</v>
      </c>
      <c r="GX12" s="48">
        <f>SUM(GX6:GX11)</f>
        <v>597</v>
      </c>
      <c r="GY12" s="29"/>
      <c r="GZ12" s="37"/>
      <c r="HA12" s="44" t="s">
        <v>39</v>
      </c>
      <c r="HB12" s="49">
        <f>SUM(HB6:HB11)</f>
        <v>2087.9</v>
      </c>
      <c r="HC12" s="49">
        <f t="shared" ref="HC12:HE12" si="128">SUM(HC6:HC11)</f>
        <v>2087.9</v>
      </c>
      <c r="HD12" s="49">
        <f>SUM(HD6:HD11)</f>
        <v>0</v>
      </c>
      <c r="HE12" s="49">
        <f t="shared" si="128"/>
        <v>72.099999999999994</v>
      </c>
      <c r="HF12" s="241">
        <f>(HF6*HT6+HF7*HT7+HF8*HT8+HF9*HT9+HF10*HT10+HF11*HT11)/HT12</f>
        <v>1.5225694444444443E-2</v>
      </c>
      <c r="HG12" s="49">
        <f t="shared" ref="HG12" si="129">SUM(HG6:HG11)</f>
        <v>2160</v>
      </c>
      <c r="HH12" s="241">
        <f>(HH6*HT6+HH7*HT7+HH8*HT8+HH9*HT9+HH10*HT10+HH11*HT11)/HT12</f>
        <v>0.5</v>
      </c>
      <c r="HI12" s="50">
        <f>SUM(HI6:HI11)</f>
        <v>0</v>
      </c>
      <c r="HJ12" s="241">
        <f>(HJ6*HT6+HJ7*HT7+HJ8*HT8+HJ9*HT9+HJ10*HT10+HJ11*HT11)/HT12</f>
        <v>0</v>
      </c>
      <c r="HK12" s="49">
        <f>SUM(HK6:HK11)</f>
        <v>147.19999999999999</v>
      </c>
      <c r="HL12" s="281">
        <f>(HL6*HT6+HL7*HT7+HL8*HT8+HL9*HT9+HL10*HT10+HL11*HT11)/HT12</f>
        <v>0.46913642473118278</v>
      </c>
      <c r="HM12" s="241">
        <f>(HM6*HT6+HM7*HT7+HM8*HT8+HM9*HT9+HM10*HT10+HM11*HT11)/HT12</f>
        <v>0.45070312499999998</v>
      </c>
      <c r="HN12" s="282">
        <f>(HN6*HT6+HN7*HT7+HN8*HT8+HN9*HT9+HN10*HT10+HN11*HT11)/HT12</f>
        <v>4.6203074199868382E-2</v>
      </c>
      <c r="HO12" s="241">
        <f>(HO6*HT6+HO7*HT7+HO8*HT8+HO9*HT9+HO10*HT10+HO11*HT11)/HT12</f>
        <v>3.4071180555555552E-2</v>
      </c>
      <c r="HP12" s="282">
        <f>(HP6*HT6+HP7*HT7+HP8*HT8+HP9*HT9+HP10*HT10+HP11*HT11)/HT12</f>
        <v>0.40009478455288805</v>
      </c>
      <c r="HQ12" s="49">
        <f>SUM(HQ6:HQ11)</f>
        <v>7</v>
      </c>
      <c r="HR12" s="50">
        <f>SUM(HR6:HR11)</f>
        <v>4320</v>
      </c>
      <c r="HS12" s="169">
        <f>SUM(HS6:HS11)</f>
        <v>175195</v>
      </c>
      <c r="HT12" s="51">
        <f>SUM(HT6:HT11)</f>
        <v>640</v>
      </c>
      <c r="HU12" s="48">
        <f>SUM(HU6:HU11)</f>
        <v>597</v>
      </c>
      <c r="HV12" s="29"/>
      <c r="HW12" s="37"/>
      <c r="HX12" s="44" t="s">
        <v>39</v>
      </c>
      <c r="HY12" s="49">
        <f>SUM(HY6:HY11)</f>
        <v>2308.4</v>
      </c>
      <c r="HZ12" s="49">
        <f t="shared" ref="HZ12:IB12" si="130">SUM(HZ6:HZ11)</f>
        <v>2215.8999999999996</v>
      </c>
      <c r="IA12" s="49">
        <f>SUM(IA6:IA11)</f>
        <v>92.5</v>
      </c>
      <c r="IB12" s="49">
        <f t="shared" si="130"/>
        <v>286.2</v>
      </c>
      <c r="IC12" s="241">
        <f>(IC6*IQ6+IC7*IQ7+IC8*IQ8+IC9*IQ9+IC10*IQ10+IC11*IQ11)/IQ12</f>
        <v>8.5878696236559138E-2</v>
      </c>
      <c r="ID12" s="49">
        <f t="shared" ref="ID12" si="131">SUM(ID6:ID11)</f>
        <v>1679.8</v>
      </c>
      <c r="IE12" s="241">
        <f>(IE6*IQ6+IE7*IQ7+IE8*IQ8+IE9*IQ9+IE10*IQ10+IE11*IQ11)/IQ12</f>
        <v>0.3144489247311828</v>
      </c>
      <c r="IF12" s="50">
        <f>SUM(IF6:IF11)</f>
        <v>189.6</v>
      </c>
      <c r="IG12" s="241">
        <f>(IG6*IQ6+IG7*IQ7+IG8*IQ8+IG9*IQ9+IG10*IQ10+IG11*IQ11)/IQ12</f>
        <v>4.7307627688172052E-2</v>
      </c>
      <c r="IH12" s="49">
        <f>SUM(IH6:IH11)</f>
        <v>0</v>
      </c>
      <c r="II12" s="281">
        <f>(II6*IQ6+II7*IQ7+II8*IQ8+II9*IQ9+II10*IQ10+II11*IQ11)/IQ12</f>
        <v>0.55236475134408602</v>
      </c>
      <c r="IJ12" s="241">
        <f>(IJ6*IQ6+IJ7*IQ7+IJ8*IQ8+IJ9*IQ9+IJ10*IQ10+IJ11*IQ11)/IQ12</f>
        <v>0.55236475134408602</v>
      </c>
      <c r="IK12" s="282">
        <f>(IK6*IQ6+IK7*IQ7+IK8*IQ8+IK9*IQ9+IK10*IQ10+IK11*IQ11)/IQ12</f>
        <v>0.12591336481767143</v>
      </c>
      <c r="IL12" s="241">
        <f>(IL6*IQ6+IL7*IQ7+IL8*IQ8+IL9*IQ9+IL10*IQ10+IL11*IQ11)/IQ12</f>
        <v>0</v>
      </c>
      <c r="IM12" s="282">
        <f>(IM6*IQ6+IM7*IQ7+IM8*IQ8+IM9*IQ9+IM10*IQ10+IM11*IQ11)/IQ12</f>
        <v>0.45064219630418334</v>
      </c>
      <c r="IN12" s="49">
        <f>SUM(IN6:IN11)</f>
        <v>7</v>
      </c>
      <c r="IO12" s="50">
        <f>SUM(IO6:IO11)</f>
        <v>4464</v>
      </c>
      <c r="IP12" s="169">
        <f>SUM(IP6:IP11)</f>
        <v>201087</v>
      </c>
      <c r="IQ12" s="51">
        <f>SUM(IQ6:IQ11)</f>
        <v>640</v>
      </c>
      <c r="IR12" s="48">
        <f>SUM(IR6:IR11)</f>
        <v>597</v>
      </c>
      <c r="IS12" s="29"/>
      <c r="IT12" s="37"/>
      <c r="IU12" s="74" t="s">
        <v>97</v>
      </c>
      <c r="IV12" s="49">
        <f>SUM(IV6:IV11)</f>
        <v>2814.3999999999996</v>
      </c>
      <c r="IW12" s="49">
        <f t="shared" ref="IW12:JE12" si="132">SUM(IW6:IW11)</f>
        <v>2814.3999999999996</v>
      </c>
      <c r="IX12" s="49">
        <f t="shared" si="132"/>
        <v>0</v>
      </c>
      <c r="IY12" s="49">
        <f t="shared" si="132"/>
        <v>12.6</v>
      </c>
      <c r="IZ12" s="241">
        <f>(IZ6*JN6+IZ7*JN7+IZ8*JN8+IZ9*JN9+IZ10*JN10+IZ11*JN11)/JN12</f>
        <v>2.1614583333333334E-3</v>
      </c>
      <c r="JA12" s="49">
        <f t="shared" si="132"/>
        <v>1440</v>
      </c>
      <c r="JB12" s="241">
        <f>(JB6*JN6+JB7*JN7+JB8*JN8+JB9*JN9+JB10*JN10+JB11*JN11)/JN12</f>
        <v>0.25</v>
      </c>
      <c r="JC12" s="49">
        <f t="shared" si="132"/>
        <v>53</v>
      </c>
      <c r="JD12" s="241">
        <f>(JD6*JN6+JD7*JN7+JD8*JN8+JD9*JN9+JD10*JN10+JD11*JN11)/JN12</f>
        <v>1.384548611111111E-2</v>
      </c>
      <c r="JE12" s="49">
        <f t="shared" si="132"/>
        <v>0</v>
      </c>
      <c r="JF12" s="241">
        <f>(JF6*JN6+JF7*JN7+JF8*JN8+JF9*JN9+JF10*JN10+JF11*JN11)/JN12</f>
        <v>0.7339930555555555</v>
      </c>
      <c r="JG12" s="241">
        <f>(JG6*JN6+JG7*JN7+JG8*JN8+JG9*JN9+JG10*JN10+JG11*JN11)/JN12</f>
        <v>0.7339930555555555</v>
      </c>
      <c r="JH12" s="276">
        <f>(JH6*JN6+JH7*JN7+JH8*JN8+JH9*JN9+JH10*JN10+JH11*JN11)/JN12</f>
        <v>2.2205406700840438E-3</v>
      </c>
      <c r="JI12" s="241">
        <f>(JI6*JN6+JI7*JN7+JI8*JN8+JI9*JN9+JI10*JN10+JI11*JN11)/JN12</f>
        <v>0</v>
      </c>
      <c r="JJ12" s="276">
        <f>(JJ6*JN6+JJ7*JN7+JJ8*JN8+JJ9*JN9+JJ10*JN10+JJ11*JN11)/JN12</f>
        <v>0.64693781681565077</v>
      </c>
      <c r="JK12" s="49">
        <f t="shared" ref="JK12" si="133">SUM(JK6:JK11)</f>
        <v>2</v>
      </c>
      <c r="JL12" s="51">
        <f>SUM(JL6:JL11)</f>
        <v>4320</v>
      </c>
      <c r="JM12" s="189">
        <f>SUM(JM6:JM11)</f>
        <v>275301</v>
      </c>
      <c r="JN12" s="51">
        <f>SUM(JN6:JN11)</f>
        <v>640</v>
      </c>
      <c r="JO12" s="48">
        <f>SUM(JO6:JO11)</f>
        <v>597</v>
      </c>
    </row>
    <row r="13" spans="1:275" ht="13.8" x14ac:dyDescent="0.3">
      <c r="A13" s="36" t="s">
        <v>40</v>
      </c>
      <c r="B13" s="37">
        <v>3</v>
      </c>
      <c r="C13" s="9">
        <v>166.75</v>
      </c>
      <c r="D13" s="9">
        <v>166.75</v>
      </c>
      <c r="E13" s="9">
        <v>0</v>
      </c>
      <c r="F13" s="9">
        <v>152</v>
      </c>
      <c r="G13" s="242">
        <f>(F13/$B$4)</f>
        <v>0.20430107526881722</v>
      </c>
      <c r="H13" s="9">
        <v>0</v>
      </c>
      <c r="I13" s="242">
        <f>(H13/$B$4)</f>
        <v>0</v>
      </c>
      <c r="J13" s="7">
        <v>425.25</v>
      </c>
      <c r="K13" s="242">
        <f>(J13/$B$4)</f>
        <v>0.57157258064516125</v>
      </c>
      <c r="L13" s="9">
        <v>65</v>
      </c>
      <c r="M13" s="242">
        <f>(C13/$B$4)</f>
        <v>0.2241263440860215</v>
      </c>
      <c r="N13" s="242">
        <f>((C13-L13)/$B$4)</f>
        <v>0.13676075268817203</v>
      </c>
      <c r="O13" s="247">
        <f>IF((AND(D13=0,F13=0)),0,(F13+L13)/(D13+F13+L13))</f>
        <v>0.56547231270358311</v>
      </c>
      <c r="P13" s="247">
        <f>L13/$B$4</f>
        <v>8.7365591397849468E-2</v>
      </c>
      <c r="Q13" s="242">
        <f>(T13/($B$4*V13))</f>
        <v>0.15333152108251782</v>
      </c>
      <c r="R13" s="29">
        <v>1</v>
      </c>
      <c r="S13" s="7">
        <f>SUM(D13:F13,H13,J13)</f>
        <v>744</v>
      </c>
      <c r="T13" s="39">
        <v>20306</v>
      </c>
      <c r="U13" s="40">
        <v>216</v>
      </c>
      <c r="V13" s="40">
        <v>178</v>
      </c>
      <c r="X13" s="36" t="s">
        <v>40</v>
      </c>
      <c r="Y13" s="37">
        <v>3</v>
      </c>
      <c r="Z13" s="9">
        <f>$Y$4-AC13-AE13</f>
        <v>677.5</v>
      </c>
      <c r="AA13" s="9">
        <v>677.5</v>
      </c>
      <c r="AB13" s="9">
        <v>0</v>
      </c>
      <c r="AC13" s="9">
        <v>66.5</v>
      </c>
      <c r="AD13" s="242">
        <f>(AC13/$Y$4)</f>
        <v>8.9381720430107531E-2</v>
      </c>
      <c r="AE13" s="9">
        <v>0</v>
      </c>
      <c r="AF13" s="242">
        <f>(AE13/$Y$4)</f>
        <v>0</v>
      </c>
      <c r="AG13" s="7">
        <v>0</v>
      </c>
      <c r="AH13" s="242">
        <f>(AG13/$Y$4)</f>
        <v>0</v>
      </c>
      <c r="AI13" s="9">
        <v>51</v>
      </c>
      <c r="AJ13" s="242">
        <f>(Z13/$Y$4)</f>
        <v>0.9106182795698925</v>
      </c>
      <c r="AK13" s="242">
        <f>((Z13-AI13)/$Y$4)</f>
        <v>0.84206989247311825</v>
      </c>
      <c r="AL13" s="247">
        <f>IF((AND(AA13=0,AC13=0)),0,(AC13+AI13)/(AA13+AC13+AI13))</f>
        <v>0.14779874213836477</v>
      </c>
      <c r="AM13" s="247">
        <f>AI13/$Y$4</f>
        <v>6.8548387096774188E-2</v>
      </c>
      <c r="AN13" s="242">
        <f>(AQ13/($Y$4*AS13))</f>
        <v>0.77889029841730095</v>
      </c>
      <c r="AO13" s="29">
        <v>2</v>
      </c>
      <c r="AP13" s="7">
        <f>SUM(AA13:AC13,AE13,AG13)</f>
        <v>744</v>
      </c>
      <c r="AQ13" s="39">
        <v>103150</v>
      </c>
      <c r="AR13" s="40">
        <v>216</v>
      </c>
      <c r="AS13" s="40">
        <v>178</v>
      </c>
      <c r="AU13" s="36" t="s">
        <v>40</v>
      </c>
      <c r="AV13" s="37">
        <v>3</v>
      </c>
      <c r="AW13" s="9">
        <v>720</v>
      </c>
      <c r="AX13" s="9">
        <v>720</v>
      </c>
      <c r="AY13" s="9">
        <v>0</v>
      </c>
      <c r="AZ13" s="9">
        <v>0</v>
      </c>
      <c r="BA13" s="242">
        <f>(AZ13/$AV$4)</f>
        <v>0</v>
      </c>
      <c r="BB13" s="9">
        <v>0</v>
      </c>
      <c r="BC13" s="242">
        <f>(BB13/$AV$4)</f>
        <v>0</v>
      </c>
      <c r="BD13" s="7">
        <v>0</v>
      </c>
      <c r="BE13" s="242">
        <f>(BD13/$AV$4)</f>
        <v>0</v>
      </c>
      <c r="BF13" s="9">
        <v>55</v>
      </c>
      <c r="BG13" s="242">
        <f>(AW13/$AV$4)</f>
        <v>1</v>
      </c>
      <c r="BH13" s="242">
        <f>((AW13-BF13)/$AV$4)</f>
        <v>0.92361111111111116</v>
      </c>
      <c r="BI13" s="247">
        <f>IF((AND(AX13=0,AZ13=0)),0,(AZ13+BF13)/(AX13+AZ13+BF13))</f>
        <v>7.0967741935483872E-2</v>
      </c>
      <c r="BJ13" s="247">
        <f>BF13/$AV$4</f>
        <v>7.6388888888888895E-2</v>
      </c>
      <c r="BK13" s="242">
        <f>(BN13/($AV$4*BP13))</f>
        <v>0.8405352684144819</v>
      </c>
      <c r="BL13" s="7"/>
      <c r="BM13" s="7">
        <f>SUM(AX13:AZ13,BB13,BD13)</f>
        <v>720</v>
      </c>
      <c r="BN13" s="39">
        <v>107723</v>
      </c>
      <c r="BO13" s="40">
        <v>216</v>
      </c>
      <c r="BP13" s="40">
        <v>178</v>
      </c>
      <c r="BR13" s="36" t="s">
        <v>40</v>
      </c>
      <c r="BS13" s="37">
        <v>3</v>
      </c>
      <c r="BT13" s="9">
        <v>724.2</v>
      </c>
      <c r="BU13" s="9">
        <v>724.2</v>
      </c>
      <c r="BV13" s="9">
        <v>0</v>
      </c>
      <c r="BW13" s="9">
        <v>19.8</v>
      </c>
      <c r="BX13" s="242">
        <f>(BW13/$BS$4)</f>
        <v>2.6612903225806454E-2</v>
      </c>
      <c r="BY13" s="9">
        <v>0</v>
      </c>
      <c r="BZ13" s="242">
        <f>(BY13/$BS$4)</f>
        <v>0</v>
      </c>
      <c r="CA13" s="7">
        <v>0</v>
      </c>
      <c r="CB13" s="242">
        <f>(CA13/$BS$4)</f>
        <v>0</v>
      </c>
      <c r="CC13" s="9">
        <v>56</v>
      </c>
      <c r="CD13" s="242">
        <f>(BT13/$BS$4)</f>
        <v>0.97338709677419366</v>
      </c>
      <c r="CE13" s="242">
        <f>((BT13-CC13)/$BS$4)</f>
        <v>0.89811827956989254</v>
      </c>
      <c r="CF13" s="247">
        <f>IF((AND(BU13=0,BW13=0)),0,(BW13+CC13)/(BU13+BW13+CC13))</f>
        <v>9.4750000000000001E-2</v>
      </c>
      <c r="CG13" s="247">
        <f>CC13/$BS$4</f>
        <v>7.5268817204301078E-2</v>
      </c>
      <c r="CH13" s="242">
        <f>(CK13/($BS$4*CM13))</f>
        <v>0.81786124199589227</v>
      </c>
      <c r="CI13" s="135"/>
      <c r="CJ13" s="81">
        <f>SUM(BU13:BW13,BY13,CA13)</f>
        <v>744</v>
      </c>
      <c r="CK13" s="39">
        <v>108311</v>
      </c>
      <c r="CL13" s="40">
        <v>216</v>
      </c>
      <c r="CM13" s="40">
        <v>178</v>
      </c>
      <c r="CO13" s="36" t="s">
        <v>40</v>
      </c>
      <c r="CP13" s="37">
        <v>3</v>
      </c>
      <c r="CQ13" s="9">
        <v>674.33</v>
      </c>
      <c r="CR13" s="9">
        <v>674.33</v>
      </c>
      <c r="CS13" s="9">
        <v>0</v>
      </c>
      <c r="CT13" s="9">
        <v>45.67</v>
      </c>
      <c r="CU13" s="242">
        <f>(CT13/$CP$4)</f>
        <v>6.3430555555555559E-2</v>
      </c>
      <c r="CV13" s="9">
        <v>0</v>
      </c>
      <c r="CW13" s="242">
        <f>(CV13/$CP$4)</f>
        <v>0</v>
      </c>
      <c r="CX13" s="7">
        <v>0</v>
      </c>
      <c r="CY13" s="242">
        <f>(CX13/$CP$4)</f>
        <v>0</v>
      </c>
      <c r="CZ13" s="9">
        <v>50</v>
      </c>
      <c r="DA13" s="242">
        <f>(CQ13/$CP$4)</f>
        <v>0.93656944444444445</v>
      </c>
      <c r="DB13" s="242">
        <f>((CQ13-CZ13)/$CP$4)</f>
        <v>0.86712500000000003</v>
      </c>
      <c r="DC13" s="247">
        <f>IF((AND(CR13=0,CT13=0)),0,(CT13+CZ13)/(CR13+CT13+CZ13))</f>
        <v>0.12424675324675324</v>
      </c>
      <c r="DD13" s="247">
        <f>CZ13/$CP$4</f>
        <v>6.9444444444444448E-2</v>
      </c>
      <c r="DE13" s="242">
        <f>(DH13/($CP$4*DJ13))</f>
        <v>0.6850421348314607</v>
      </c>
      <c r="DF13" s="7"/>
      <c r="DG13" s="7">
        <f>SUM(CR13:CT13,CV13,CX13)</f>
        <v>720</v>
      </c>
      <c r="DH13" s="39">
        <v>87795</v>
      </c>
      <c r="DI13" s="40">
        <v>216</v>
      </c>
      <c r="DJ13" s="40">
        <v>178</v>
      </c>
      <c r="DL13" s="36" t="s">
        <v>40</v>
      </c>
      <c r="DM13" s="37">
        <v>3</v>
      </c>
      <c r="DN13" s="9">
        <v>621</v>
      </c>
      <c r="DO13" s="9">
        <v>621</v>
      </c>
      <c r="DP13" s="9">
        <v>0</v>
      </c>
      <c r="DQ13" s="9">
        <v>123</v>
      </c>
      <c r="DR13" s="242">
        <f>(DQ13/$DM$4)</f>
        <v>0.16532258064516128</v>
      </c>
      <c r="DS13" s="9">
        <v>0</v>
      </c>
      <c r="DT13" s="242">
        <f>(DS13/$DM$4)</f>
        <v>0</v>
      </c>
      <c r="DU13" s="7">
        <v>0</v>
      </c>
      <c r="DV13" s="242">
        <f>(DU13/$DM$4)</f>
        <v>0</v>
      </c>
      <c r="DW13" s="9">
        <v>46</v>
      </c>
      <c r="DX13" s="242">
        <f>(DN13/$Y$4)</f>
        <v>0.83467741935483875</v>
      </c>
      <c r="DY13" s="242">
        <f>((DN13-DW13)/$DM$4)</f>
        <v>0.77284946236559138</v>
      </c>
      <c r="DZ13" s="247">
        <f>IF((AND(DO13=0,DQ13=0)),0,(DQ13+DW13)/(DO13+DQ13+DW13))</f>
        <v>0.21392405063291139</v>
      </c>
      <c r="EA13" s="247">
        <f>DW13/$DM$4</f>
        <v>6.1827956989247312E-2</v>
      </c>
      <c r="EB13" s="242">
        <f>(EE13/($DM$4*EG13))</f>
        <v>0.66579829648423339</v>
      </c>
      <c r="EC13" s="135"/>
      <c r="ED13" s="7">
        <f>SUM(DO13:DQ13,DS13,DU13)</f>
        <v>744</v>
      </c>
      <c r="EE13" s="39">
        <v>88173</v>
      </c>
      <c r="EF13" s="40">
        <v>216</v>
      </c>
      <c r="EG13" s="40">
        <v>178</v>
      </c>
      <c r="EI13" s="36" t="s">
        <v>40</v>
      </c>
      <c r="EJ13" s="37">
        <v>3</v>
      </c>
      <c r="EK13" s="9">
        <v>738.37</v>
      </c>
      <c r="EL13" s="9">
        <v>738.37</v>
      </c>
      <c r="EM13" s="9">
        <v>0</v>
      </c>
      <c r="EN13" s="9">
        <v>5.63</v>
      </c>
      <c r="EO13" s="242">
        <f>(EN13/$EJ$4)</f>
        <v>7.567204301075269E-3</v>
      </c>
      <c r="EP13" s="9">
        <v>0</v>
      </c>
      <c r="EQ13" s="242">
        <f>(EP13/$EJ$4)</f>
        <v>0</v>
      </c>
      <c r="ER13" s="7">
        <v>0</v>
      </c>
      <c r="ES13" s="242">
        <f>(ER13/$EJ$4)</f>
        <v>0</v>
      </c>
      <c r="ET13" s="9">
        <v>69.33</v>
      </c>
      <c r="EU13" s="242">
        <f>(EK13/$Y$4)</f>
        <v>0.99243279569892473</v>
      </c>
      <c r="EV13" s="242">
        <f>((EK13-ET13)/$EJ$4)</f>
        <v>0.89924731182795692</v>
      </c>
      <c r="EW13" s="247">
        <f>IF((AND(EL13=0,EN13=0)),0,(EN13+ET13)/(EL13+EN13+ET13))</f>
        <v>9.2164312148820274E-2</v>
      </c>
      <c r="EX13" s="247">
        <f>ET13/$EJ$4</f>
        <v>9.3185483870967742E-2</v>
      </c>
      <c r="EY13" s="242">
        <f>(FB13/($EJ$4*FD13))</f>
        <v>0.80699528814787969</v>
      </c>
      <c r="EZ13" s="7"/>
      <c r="FA13" s="7">
        <f>SUM(EL13:EN13,EP13,ER13)</f>
        <v>744</v>
      </c>
      <c r="FB13" s="39">
        <v>106872</v>
      </c>
      <c r="FC13" s="40">
        <v>216</v>
      </c>
      <c r="FD13" s="40">
        <v>178</v>
      </c>
      <c r="FF13" s="36" t="s">
        <v>40</v>
      </c>
      <c r="FG13" s="37">
        <v>3</v>
      </c>
      <c r="FH13" s="9">
        <v>665.33</v>
      </c>
      <c r="FI13" s="9">
        <v>665.33</v>
      </c>
      <c r="FJ13" s="9">
        <v>0</v>
      </c>
      <c r="FK13" s="9">
        <v>6.67</v>
      </c>
      <c r="FL13" s="242">
        <f>(FK13/$FG$4)</f>
        <v>9.9255952380952386E-3</v>
      </c>
      <c r="FM13" s="9">
        <v>0</v>
      </c>
      <c r="FN13" s="242">
        <f>(FM13/$FG$4)</f>
        <v>0</v>
      </c>
      <c r="FO13" s="7">
        <v>0</v>
      </c>
      <c r="FP13" s="242">
        <f>(FO13/$FG$4)</f>
        <v>0</v>
      </c>
      <c r="FQ13" s="9">
        <v>49.28</v>
      </c>
      <c r="FR13" s="242">
        <f>(FH13/$Y$4)</f>
        <v>0.89426075268817207</v>
      </c>
      <c r="FS13" s="242">
        <f>((FH13-FQ13)/$FG$4)</f>
        <v>0.91674107142857153</v>
      </c>
      <c r="FT13" s="247">
        <f>IF((AND(FI13=0,FK13=0)),0,(FK13+FQ13)/(FI13+FK13+FQ13))</f>
        <v>7.7570430346051475E-2</v>
      </c>
      <c r="FU13" s="247">
        <f>FQ13/$FG$4</f>
        <v>7.3333333333333334E-2</v>
      </c>
      <c r="FV13" s="135">
        <f>(FY13/($FG$4*GA13))</f>
        <v>0.8592746789727127</v>
      </c>
      <c r="FW13" s="7"/>
      <c r="FX13" s="7">
        <f>SUM(FI13:FK13,FM13,FO13)</f>
        <v>672</v>
      </c>
      <c r="FY13" s="39">
        <v>102783</v>
      </c>
      <c r="FZ13" s="40">
        <v>216</v>
      </c>
      <c r="GA13" s="40">
        <v>178</v>
      </c>
      <c r="GC13" s="36" t="s">
        <v>40</v>
      </c>
      <c r="GD13" s="37">
        <v>3</v>
      </c>
      <c r="GE13" s="9">
        <v>664</v>
      </c>
      <c r="GF13" s="7">
        <v>664</v>
      </c>
      <c r="GG13" s="9">
        <v>0</v>
      </c>
      <c r="GH13" s="9">
        <v>20.83</v>
      </c>
      <c r="GI13" s="242">
        <f>(GH13/$GD$4)</f>
        <v>2.7997311827956988E-2</v>
      </c>
      <c r="GJ13" s="9">
        <v>0</v>
      </c>
      <c r="GK13" s="242">
        <f>(GJ13/$GD$4)</f>
        <v>0</v>
      </c>
      <c r="GL13" s="7">
        <v>59.17</v>
      </c>
      <c r="GM13" s="242">
        <f>(GL13/$GD$4)</f>
        <v>7.9529569892473118E-2</v>
      </c>
      <c r="GN13" s="9">
        <v>47.41</v>
      </c>
      <c r="GO13" s="242">
        <f>(GE13/$Y$4)</f>
        <v>0.89247311827956988</v>
      </c>
      <c r="GP13" s="242">
        <f>((GE13-GN13)/$GD$4)</f>
        <v>0.8287500000000001</v>
      </c>
      <c r="GQ13" s="247">
        <f>IF((AND(GF13=0,GH13=0)),0,(GH13+GN13)/(GF13+GH13+GN13))</f>
        <v>9.3193488473724453E-2</v>
      </c>
      <c r="GR13" s="247">
        <f>GN13/$GD$4</f>
        <v>6.372311827956989E-2</v>
      </c>
      <c r="GS13" s="242">
        <f>(GV13/($GD$4*GX13))</f>
        <v>0.73632505738794252</v>
      </c>
      <c r="GT13" s="135"/>
      <c r="GU13" s="7">
        <f>SUM(GF13:GH13,GJ13,GL13)</f>
        <v>744</v>
      </c>
      <c r="GV13" s="39">
        <v>97513</v>
      </c>
      <c r="GW13" s="40">
        <v>216</v>
      </c>
      <c r="GX13" s="40">
        <v>178</v>
      </c>
      <c r="GZ13" s="36" t="s">
        <v>40</v>
      </c>
      <c r="HA13" s="37">
        <v>3</v>
      </c>
      <c r="HB13" s="9">
        <v>548</v>
      </c>
      <c r="HC13" s="7">
        <v>548</v>
      </c>
      <c r="HD13" s="9">
        <v>0</v>
      </c>
      <c r="HE13" s="9">
        <v>13.92</v>
      </c>
      <c r="HF13" s="242">
        <f>(HE13/$HA$4)</f>
        <v>1.9333333333333334E-2</v>
      </c>
      <c r="HG13" s="9">
        <v>0</v>
      </c>
      <c r="HH13" s="242">
        <f>(HG13/$HA$4)</f>
        <v>0</v>
      </c>
      <c r="HI13" s="7">
        <v>158.08000000000001</v>
      </c>
      <c r="HJ13" s="242">
        <f>(HI13/$HA$4)</f>
        <v>0.21955555555555556</v>
      </c>
      <c r="HK13" s="9">
        <v>37.32</v>
      </c>
      <c r="HL13" s="242">
        <f>(HB13/$Y$4)</f>
        <v>0.73655913978494625</v>
      </c>
      <c r="HM13" s="242">
        <f>((HB13-HK13)/$HA$4)</f>
        <v>0.70927777777777778</v>
      </c>
      <c r="HN13" s="247">
        <f>IF((AND(HC13=0,HE13=0)),0,(HE13+HK13)/(HC13+HE13))</f>
        <v>9.1187357630979515E-2</v>
      </c>
      <c r="HO13" s="247">
        <f>HK13/$HA$4</f>
        <v>5.1833333333333335E-2</v>
      </c>
      <c r="HP13" s="242">
        <f>(HS13/($HA$4*HU13))</f>
        <v>0.66936641697877652</v>
      </c>
      <c r="HQ13" s="29">
        <v>2</v>
      </c>
      <c r="HR13" s="7">
        <f>SUM(HC13:HE13,HG13,HI13)</f>
        <v>720</v>
      </c>
      <c r="HS13" s="39">
        <v>85786</v>
      </c>
      <c r="HT13" s="40">
        <v>216</v>
      </c>
      <c r="HU13" s="40">
        <v>178</v>
      </c>
      <c r="HW13" s="36" t="s">
        <v>40</v>
      </c>
      <c r="HX13" s="37">
        <v>3</v>
      </c>
      <c r="HY13" s="37">
        <v>744</v>
      </c>
      <c r="HZ13" s="41">
        <v>744</v>
      </c>
      <c r="IA13" s="37">
        <v>0</v>
      </c>
      <c r="IB13" s="37">
        <v>0</v>
      </c>
      <c r="IC13" s="277">
        <f>(IB13/$HX$4)</f>
        <v>0</v>
      </c>
      <c r="ID13" s="37">
        <v>0</v>
      </c>
      <c r="IE13" s="277">
        <f>(ID13/$HX$4)</f>
        <v>0</v>
      </c>
      <c r="IF13" s="37">
        <v>0</v>
      </c>
      <c r="IG13" s="242">
        <f>(IF13/$HX$4)</f>
        <v>0</v>
      </c>
      <c r="IH13" s="37">
        <v>73.489999999999995</v>
      </c>
      <c r="II13" s="242">
        <f>(HY13/HX$4)</f>
        <v>1</v>
      </c>
      <c r="IJ13" s="277">
        <f>((HY13-IH13)/$HX$4)</f>
        <v>0.90122311827956991</v>
      </c>
      <c r="IK13" s="277">
        <f>IF((AND(HZ13=0,IB13=0)),0,(IB13+IH13)/(HZ13+IB13+IH13))</f>
        <v>8.9897124123842487E-2</v>
      </c>
      <c r="IL13" s="247">
        <f>IH13/$HX$4</f>
        <v>9.8776881720430101E-2</v>
      </c>
      <c r="IM13" s="242">
        <f>(IP13/($HX$4*IR13))</f>
        <v>0.81583001087350493</v>
      </c>
      <c r="IN13" s="29">
        <v>0</v>
      </c>
      <c r="IO13" s="7">
        <f>SUM(HZ13:IB13,ID13,IF13)</f>
        <v>744</v>
      </c>
      <c r="IP13" s="42">
        <v>108042</v>
      </c>
      <c r="IQ13" s="40">
        <v>216</v>
      </c>
      <c r="IR13" s="40">
        <v>178</v>
      </c>
      <c r="IT13" s="36" t="s">
        <v>40</v>
      </c>
      <c r="IU13" s="37">
        <v>3</v>
      </c>
      <c r="IV13" s="102">
        <v>540.84</v>
      </c>
      <c r="IW13" s="102">
        <v>540.84</v>
      </c>
      <c r="IX13" s="104">
        <v>0</v>
      </c>
      <c r="IY13" s="102">
        <v>179.16</v>
      </c>
      <c r="IZ13" s="242">
        <f>(IY13/$IU$4)</f>
        <v>0.24883333333333332</v>
      </c>
      <c r="JA13" s="104">
        <v>0</v>
      </c>
      <c r="JB13" s="242">
        <f>(JA13/$IU$4)</f>
        <v>0</v>
      </c>
      <c r="JC13" s="104">
        <v>0</v>
      </c>
      <c r="JD13" s="242">
        <f>(JC13/$IU$4)</f>
        <v>0</v>
      </c>
      <c r="JE13" s="102">
        <v>140.85</v>
      </c>
      <c r="JF13" s="242">
        <f>(IV13/$IU$4)</f>
        <v>0.75116666666666676</v>
      </c>
      <c r="JG13" s="277">
        <f>((IV13-JE13)/$IU$4)</f>
        <v>0.55554166666666671</v>
      </c>
      <c r="JH13" s="277">
        <f>IF((AND(IW13=0,IY13=0)),0,(IY13+JE13)/(IW13+IY13))</f>
        <v>0.44445833333333334</v>
      </c>
      <c r="JI13" s="247">
        <f>JE13/$IU$4</f>
        <v>0.19562499999999999</v>
      </c>
      <c r="JJ13" s="242">
        <f>(JM13/($IU$4*JO13))</f>
        <v>0.56813311485642948</v>
      </c>
      <c r="JK13" s="29">
        <v>2</v>
      </c>
      <c r="JL13" s="29">
        <f>SUM(IW13:IY13,JA13,JC13)</f>
        <v>720</v>
      </c>
      <c r="JM13" s="98">
        <v>72811.94</v>
      </c>
      <c r="JN13" s="40">
        <v>216</v>
      </c>
      <c r="JO13" s="40">
        <v>178</v>
      </c>
    </row>
    <row r="14" spans="1:275" ht="13.8" x14ac:dyDescent="0.3">
      <c r="A14" s="36" t="s">
        <v>41</v>
      </c>
      <c r="B14" s="37">
        <v>4</v>
      </c>
      <c r="C14" s="9">
        <v>0</v>
      </c>
      <c r="D14" s="9">
        <v>0</v>
      </c>
      <c r="E14" s="9">
        <v>0</v>
      </c>
      <c r="F14" s="9">
        <v>744</v>
      </c>
      <c r="G14" s="242">
        <f>(F14/$B$4)</f>
        <v>1</v>
      </c>
      <c r="H14" s="9">
        <v>0</v>
      </c>
      <c r="I14" s="242">
        <f>(H14/$B$4)</f>
        <v>0</v>
      </c>
      <c r="J14" s="7">
        <v>0</v>
      </c>
      <c r="K14" s="242">
        <f>(J14/$B$4)</f>
        <v>0</v>
      </c>
      <c r="L14" s="9">
        <v>0</v>
      </c>
      <c r="M14" s="242">
        <f>(C14/$B$4)</f>
        <v>0</v>
      </c>
      <c r="N14" s="242">
        <f>((C14-L14)/$B$4)</f>
        <v>0</v>
      </c>
      <c r="O14" s="247">
        <f>IF((AND(D14=0,F14=0)),0,(F14+L14)/(D14+F14+L14))</f>
        <v>1</v>
      </c>
      <c r="P14" s="247">
        <f>L14/$B$4</f>
        <v>0</v>
      </c>
      <c r="Q14" s="242">
        <f t="shared" ref="Q14" si="134">(T14/($B$4*V14))</f>
        <v>0</v>
      </c>
      <c r="R14" s="29">
        <v>0</v>
      </c>
      <c r="S14" s="7">
        <f t="shared" ref="S14" si="135">SUM(D14:F14,H14,J14)</f>
        <v>744</v>
      </c>
      <c r="T14" s="9">
        <v>0</v>
      </c>
      <c r="U14" s="40">
        <v>216</v>
      </c>
      <c r="V14" s="40">
        <v>216</v>
      </c>
      <c r="X14" s="36" t="s">
        <v>41</v>
      </c>
      <c r="Y14" s="37">
        <v>4</v>
      </c>
      <c r="Z14" s="9">
        <f>$Y$4-AC14-AE14</f>
        <v>0</v>
      </c>
      <c r="AA14" s="9">
        <v>0</v>
      </c>
      <c r="AB14" s="9">
        <v>0</v>
      </c>
      <c r="AC14" s="9">
        <v>744</v>
      </c>
      <c r="AD14" s="242">
        <f>(AC14/$Y$4)</f>
        <v>1</v>
      </c>
      <c r="AE14" s="9">
        <v>0</v>
      </c>
      <c r="AF14" s="242">
        <f>(AE14/$Y$4)</f>
        <v>0</v>
      </c>
      <c r="AG14" s="7">
        <v>0</v>
      </c>
      <c r="AH14" s="242">
        <f>(AG14/$Y$4)</f>
        <v>0</v>
      </c>
      <c r="AI14" s="9">
        <v>0</v>
      </c>
      <c r="AJ14" s="242">
        <f>(Z14/$Y$4)</f>
        <v>0</v>
      </c>
      <c r="AK14" s="242">
        <f>((Z14-AI14)/$Y$4)</f>
        <v>0</v>
      </c>
      <c r="AL14" s="247">
        <f>IF((AND(AA14=0,AC14=0)),0,(AC14+AI14)/(AA14+AC14+AI14))</f>
        <v>1</v>
      </c>
      <c r="AM14" s="247">
        <f>AI14/$Y$4</f>
        <v>0</v>
      </c>
      <c r="AN14" s="242">
        <f t="shared" ref="AN14" si="136">(AQ14/($Y$4*AS14))</f>
        <v>0</v>
      </c>
      <c r="AO14" s="29">
        <v>0</v>
      </c>
      <c r="AP14" s="7">
        <f t="shared" ref="AP14" si="137">SUM(AA14:AC14,AE14,AG14)</f>
        <v>744</v>
      </c>
      <c r="AQ14" s="9">
        <v>0</v>
      </c>
      <c r="AR14" s="40">
        <v>216</v>
      </c>
      <c r="AS14" s="40">
        <v>216</v>
      </c>
      <c r="AU14" s="36" t="s">
        <v>41</v>
      </c>
      <c r="AV14" s="37">
        <v>4</v>
      </c>
      <c r="AW14" s="9">
        <v>0</v>
      </c>
      <c r="AX14" s="9">
        <v>0</v>
      </c>
      <c r="AY14" s="9">
        <v>0</v>
      </c>
      <c r="AZ14" s="9">
        <v>720</v>
      </c>
      <c r="BA14" s="242">
        <f>(AZ14/$AV$4)</f>
        <v>1</v>
      </c>
      <c r="BB14" s="9">
        <v>0</v>
      </c>
      <c r="BC14" s="242">
        <f>(BB14/$AV$4)</f>
        <v>0</v>
      </c>
      <c r="BD14" s="7">
        <v>0</v>
      </c>
      <c r="BE14" s="242">
        <f>(BD14/$AV$4)</f>
        <v>0</v>
      </c>
      <c r="BF14" s="9">
        <v>0</v>
      </c>
      <c r="BG14" s="242">
        <f>(AW14/$AV$4)</f>
        <v>0</v>
      </c>
      <c r="BH14" s="242">
        <f>((AW14-BF14)/$AV$4)</f>
        <v>0</v>
      </c>
      <c r="BI14" s="247">
        <f>IF((AND(AX14=0,AZ14=0)),0,(AZ14+BF14)/(AX14+AZ14+BF14))</f>
        <v>1</v>
      </c>
      <c r="BJ14" s="247">
        <f t="shared" ref="BJ14" si="138">BF14/$AV$4</f>
        <v>0</v>
      </c>
      <c r="BK14" s="242">
        <f t="shared" ref="BK14" si="139">(BN14/($AV$4*BP14))</f>
        <v>0</v>
      </c>
      <c r="BL14" s="7"/>
      <c r="BM14" s="7">
        <f t="shared" ref="BM14" si="140">SUM(AX14:AZ14,BB14,BD14)</f>
        <v>720</v>
      </c>
      <c r="BN14" s="9">
        <v>0</v>
      </c>
      <c r="BO14" s="40">
        <v>216</v>
      </c>
      <c r="BP14" s="40">
        <v>216</v>
      </c>
      <c r="BR14" s="36" t="s">
        <v>41</v>
      </c>
      <c r="BS14" s="37">
        <v>4</v>
      </c>
      <c r="BT14" s="9">
        <v>0</v>
      </c>
      <c r="BU14" s="9">
        <v>0</v>
      </c>
      <c r="BV14" s="9">
        <v>0</v>
      </c>
      <c r="BW14" s="9">
        <v>744</v>
      </c>
      <c r="BX14" s="242">
        <f>(BW14/$BS$4)</f>
        <v>1</v>
      </c>
      <c r="BY14" s="9">
        <v>0</v>
      </c>
      <c r="BZ14" s="242">
        <f>(BY14/$BS$4)</f>
        <v>0</v>
      </c>
      <c r="CA14" s="7">
        <v>0</v>
      </c>
      <c r="CB14" s="242">
        <f>(CA14/$BS$4)</f>
        <v>0</v>
      </c>
      <c r="CC14" s="9">
        <v>0</v>
      </c>
      <c r="CD14" s="242">
        <f t="shared" ref="CD14" si="141">(BT14/$BS$4)</f>
        <v>0</v>
      </c>
      <c r="CE14" s="242">
        <f t="shared" ref="CE14" si="142">((BT14-CC14)/$BS$4)</f>
        <v>0</v>
      </c>
      <c r="CF14" s="247">
        <f t="shared" ref="CF14" si="143">IF((AND(BU14=0,BW14=0)),0,(BW14+CC14)/(BU14+BW14+CC14))</f>
        <v>1</v>
      </c>
      <c r="CG14" s="247">
        <f t="shared" ref="CG14" si="144">CC14/$BS$4</f>
        <v>0</v>
      </c>
      <c r="CH14" s="242">
        <f t="shared" ref="CH14" si="145">(CK14/($BS$4*CM14))</f>
        <v>0</v>
      </c>
      <c r="CI14" s="135"/>
      <c r="CJ14" s="81">
        <f t="shared" ref="CJ14" si="146">SUM(BU14:BW14,BY14,CA14)</f>
        <v>744</v>
      </c>
      <c r="CK14" s="9">
        <v>0</v>
      </c>
      <c r="CL14" s="40">
        <v>216</v>
      </c>
      <c r="CM14" s="40">
        <v>216</v>
      </c>
      <c r="CO14" s="36" t="s">
        <v>41</v>
      </c>
      <c r="CP14" s="37">
        <v>4</v>
      </c>
      <c r="CQ14" s="9">
        <v>0</v>
      </c>
      <c r="CR14" s="9">
        <v>0</v>
      </c>
      <c r="CS14" s="9">
        <v>0</v>
      </c>
      <c r="CT14" s="9">
        <v>720</v>
      </c>
      <c r="CU14" s="242">
        <f>(CT14/$CP$4)</f>
        <v>1</v>
      </c>
      <c r="CV14" s="9">
        <v>0</v>
      </c>
      <c r="CW14" s="242">
        <f>(CV14/$CP$4)</f>
        <v>0</v>
      </c>
      <c r="CX14" s="7">
        <v>0</v>
      </c>
      <c r="CY14" s="242">
        <f>(CX14/$CP$4)</f>
        <v>0</v>
      </c>
      <c r="CZ14" s="9">
        <v>0</v>
      </c>
      <c r="DA14" s="242">
        <f t="shared" ref="DA14" si="147">(CQ14/$CP$4)</f>
        <v>0</v>
      </c>
      <c r="DB14" s="242">
        <f t="shared" ref="DB14" si="148">((CQ14-CZ14)/$CP$4)</f>
        <v>0</v>
      </c>
      <c r="DC14" s="247">
        <f t="shared" ref="DC14" si="149">IF((AND(CR14=0,CT14=0)),0,(CT14+CZ14)/(CR14+CT14+CZ14))</f>
        <v>1</v>
      </c>
      <c r="DD14" s="247">
        <f t="shared" ref="DD14" si="150">CZ14/$CP$4</f>
        <v>0</v>
      </c>
      <c r="DE14" s="242">
        <f t="shared" ref="DE14" si="151">(DH14/($CP$4*DJ14))</f>
        <v>0</v>
      </c>
      <c r="DF14" s="7"/>
      <c r="DG14" s="7">
        <f t="shared" ref="DG14" si="152">SUM(CR14:CT14,CV14,CX14)</f>
        <v>720</v>
      </c>
      <c r="DH14" s="9">
        <v>0</v>
      </c>
      <c r="DI14" s="40">
        <v>216</v>
      </c>
      <c r="DJ14" s="40">
        <v>216</v>
      </c>
      <c r="DL14" s="36" t="s">
        <v>41</v>
      </c>
      <c r="DM14" s="37">
        <v>4</v>
      </c>
      <c r="DN14" s="9">
        <v>0</v>
      </c>
      <c r="DO14" s="9">
        <v>0</v>
      </c>
      <c r="DP14" s="9">
        <v>0</v>
      </c>
      <c r="DQ14" s="9">
        <v>744</v>
      </c>
      <c r="DR14" s="242">
        <f>(DQ14/$DM$4)</f>
        <v>1</v>
      </c>
      <c r="DS14" s="9">
        <v>0</v>
      </c>
      <c r="DT14" s="242">
        <f>(DS14/$DM$4)</f>
        <v>0</v>
      </c>
      <c r="DU14" s="7">
        <v>0</v>
      </c>
      <c r="DV14" s="242">
        <f>(DU14/$DM$4)</f>
        <v>0</v>
      </c>
      <c r="DW14" s="9">
        <v>0</v>
      </c>
      <c r="DX14" s="242">
        <f t="shared" ref="DX14" si="153">(DN14/$Y$4)</f>
        <v>0</v>
      </c>
      <c r="DY14" s="242">
        <f t="shared" ref="DY14" si="154">((DN14-DW14)/$DM$4)</f>
        <v>0</v>
      </c>
      <c r="DZ14" s="247">
        <f t="shared" ref="DZ14" si="155">IF((AND(DO14=0,DQ14=0)),0,(DQ14+DW14)/(DO14+DQ14+DW14))</f>
        <v>1</v>
      </c>
      <c r="EA14" s="247">
        <f t="shared" ref="EA14" si="156">DW14/$DM$4</f>
        <v>0</v>
      </c>
      <c r="EB14" s="242">
        <f t="shared" ref="EB14" si="157">(EE14/($DM$4*EG14))</f>
        <v>0</v>
      </c>
      <c r="EC14" s="135"/>
      <c r="ED14" s="7">
        <f t="shared" ref="ED14" si="158">SUM(DO14:DQ14,DS14,DU14)</f>
        <v>744</v>
      </c>
      <c r="EE14" s="9">
        <v>0</v>
      </c>
      <c r="EF14" s="40">
        <v>216</v>
      </c>
      <c r="EG14" s="40">
        <v>216</v>
      </c>
      <c r="EI14" s="36" t="s">
        <v>41</v>
      </c>
      <c r="EJ14" s="37">
        <v>4</v>
      </c>
      <c r="EK14" s="9">
        <v>0</v>
      </c>
      <c r="EL14" s="9">
        <v>0</v>
      </c>
      <c r="EM14" s="9">
        <v>0</v>
      </c>
      <c r="EN14" s="9">
        <v>744</v>
      </c>
      <c r="EO14" s="242">
        <f>(EN14/$EJ$4)</f>
        <v>1</v>
      </c>
      <c r="EP14" s="9">
        <v>0</v>
      </c>
      <c r="EQ14" s="242">
        <f>(EP14/$EJ$4)</f>
        <v>0</v>
      </c>
      <c r="ER14" s="7">
        <v>0</v>
      </c>
      <c r="ES14" s="242">
        <f>(ER14/$EJ$4)</f>
        <v>0</v>
      </c>
      <c r="ET14" s="9">
        <v>0</v>
      </c>
      <c r="EU14" s="242">
        <f>(EK14/$Y$4)</f>
        <v>0</v>
      </c>
      <c r="EV14" s="242">
        <f>((EK14-ET14)/$EJ$4)</f>
        <v>0</v>
      </c>
      <c r="EW14" s="247">
        <f>IF((AND(EL14=0,EN14=0)),0,(EN14+ET14)/(EL14+EN14+ET14))</f>
        <v>1</v>
      </c>
      <c r="EX14" s="247">
        <f>ET14/$EJ$4</f>
        <v>0</v>
      </c>
      <c r="EY14" s="242">
        <f t="shared" ref="EY14" si="159">(FB14/($EJ$4*FD14))</f>
        <v>0</v>
      </c>
      <c r="EZ14" s="7"/>
      <c r="FA14" s="7">
        <f t="shared" ref="FA14" si="160">SUM(EL14:EN14,EP14,ER14)</f>
        <v>744</v>
      </c>
      <c r="FB14" s="9">
        <v>0</v>
      </c>
      <c r="FC14" s="40">
        <v>216</v>
      </c>
      <c r="FD14" s="40">
        <v>216</v>
      </c>
      <c r="FF14" s="36" t="s">
        <v>41</v>
      </c>
      <c r="FG14" s="37">
        <v>4</v>
      </c>
      <c r="FH14" s="9">
        <v>0</v>
      </c>
      <c r="FI14" s="9">
        <v>0</v>
      </c>
      <c r="FJ14" s="9">
        <v>0</v>
      </c>
      <c r="FK14" s="9">
        <v>672</v>
      </c>
      <c r="FL14" s="242">
        <f>(FK14/$FG$4)</f>
        <v>1</v>
      </c>
      <c r="FM14" s="9">
        <v>0</v>
      </c>
      <c r="FN14" s="242">
        <f>(FM14/$FG$4)</f>
        <v>0</v>
      </c>
      <c r="FO14" s="7">
        <v>0</v>
      </c>
      <c r="FP14" s="242">
        <f>(FO14/$FG$4)</f>
        <v>0</v>
      </c>
      <c r="FQ14" s="9">
        <v>0</v>
      </c>
      <c r="FR14" s="242">
        <f>(FH14/$Y$4)</f>
        <v>0</v>
      </c>
      <c r="FS14" s="242">
        <f>((FH14-FQ14)/$FG$4)</f>
        <v>0</v>
      </c>
      <c r="FT14" s="247">
        <f>IF((AND(FI14=0,FK14=0)),0,(FK14+FQ14)/(FI14+FK14+FQ14))</f>
        <v>1</v>
      </c>
      <c r="FU14" s="247">
        <f>FQ14/$FG$4</f>
        <v>0</v>
      </c>
      <c r="FV14" s="135">
        <f t="shared" ref="FV14" si="161">(FY14/($FG$4*GA14))</f>
        <v>0</v>
      </c>
      <c r="FW14" s="7"/>
      <c r="FX14" s="7">
        <f t="shared" ref="FX14" si="162">SUM(FI14:FK14,FM14,FO14)</f>
        <v>672</v>
      </c>
      <c r="FY14" s="43">
        <v>0</v>
      </c>
      <c r="FZ14" s="40">
        <v>216</v>
      </c>
      <c r="GA14" s="40">
        <v>216</v>
      </c>
      <c r="GC14" s="36" t="s">
        <v>41</v>
      </c>
      <c r="GD14" s="37">
        <v>4</v>
      </c>
      <c r="GE14" s="9">
        <v>0</v>
      </c>
      <c r="GF14" s="7">
        <v>0</v>
      </c>
      <c r="GG14" s="9">
        <v>0</v>
      </c>
      <c r="GH14" s="9">
        <v>744</v>
      </c>
      <c r="GI14" s="242">
        <f>(GH14/$GD$4)</f>
        <v>1</v>
      </c>
      <c r="GJ14" s="9">
        <v>0</v>
      </c>
      <c r="GK14" s="242">
        <f>(GJ14/$GD$4)</f>
        <v>0</v>
      </c>
      <c r="GL14" s="7">
        <v>0</v>
      </c>
      <c r="GM14" s="242">
        <f>(GL14/$GD$4)</f>
        <v>0</v>
      </c>
      <c r="GN14" s="9">
        <v>0</v>
      </c>
      <c r="GO14" s="242">
        <f>(GE14/$Y$4)</f>
        <v>0</v>
      </c>
      <c r="GP14" s="242">
        <f>((GE14-GN14)/$GD$4)</f>
        <v>0</v>
      </c>
      <c r="GQ14" s="247">
        <f>IF((AND(GF14=0,GH14=0)),0,(GH14+GN14)/(GF14+GH14+GN14))</f>
        <v>1</v>
      </c>
      <c r="GR14" s="247">
        <f>GN14/$GD$4</f>
        <v>0</v>
      </c>
      <c r="GS14" s="242">
        <f t="shared" ref="GS14" si="163">(GV14/($GD$4*GX14))</f>
        <v>0</v>
      </c>
      <c r="GT14" s="135"/>
      <c r="GU14" s="7">
        <f t="shared" ref="GU14" si="164">SUM(GF14:GH14,GJ14,GL14)</f>
        <v>744</v>
      </c>
      <c r="GV14" s="9">
        <v>0</v>
      </c>
      <c r="GW14" s="40">
        <v>216</v>
      </c>
      <c r="GX14" s="40">
        <v>216</v>
      </c>
      <c r="GZ14" s="36" t="s">
        <v>41</v>
      </c>
      <c r="HA14" s="37">
        <v>4</v>
      </c>
      <c r="HB14" s="9">
        <v>0</v>
      </c>
      <c r="HC14" s="7">
        <v>0</v>
      </c>
      <c r="HD14" s="9">
        <v>0</v>
      </c>
      <c r="HE14" s="9">
        <v>720</v>
      </c>
      <c r="HF14" s="242">
        <f>(HE14/$HA$4)</f>
        <v>1</v>
      </c>
      <c r="HG14" s="9">
        <v>0</v>
      </c>
      <c r="HH14" s="242">
        <f>(HG14/$HA$4)</f>
        <v>0</v>
      </c>
      <c r="HI14" s="7">
        <v>0</v>
      </c>
      <c r="HJ14" s="242">
        <f>(HI14/$HA$4)</f>
        <v>0</v>
      </c>
      <c r="HK14" s="9">
        <v>0</v>
      </c>
      <c r="HL14" s="242">
        <f>(HB14/$Y$4)</f>
        <v>0</v>
      </c>
      <c r="HM14" s="242">
        <f>((HB14-HK14)/$HA$4)</f>
        <v>0</v>
      </c>
      <c r="HN14" s="247">
        <f>IF((AND(HC14=0,HE14=0)),0,(HE14+HK14)/(HC14+HE14))</f>
        <v>1</v>
      </c>
      <c r="HO14" s="247">
        <f>HK14/$HA$4</f>
        <v>0</v>
      </c>
      <c r="HP14" s="242">
        <f t="shared" ref="HP14" si="165">(HS14/($HA$4*HU14))</f>
        <v>0</v>
      </c>
      <c r="HQ14" s="29">
        <v>0</v>
      </c>
      <c r="HR14" s="7">
        <f t="shared" ref="HR14" si="166">SUM(HC14:HE14,HG14,HI14)</f>
        <v>720</v>
      </c>
      <c r="HS14" s="9">
        <v>0</v>
      </c>
      <c r="HT14" s="40">
        <v>216</v>
      </c>
      <c r="HU14" s="40">
        <v>216</v>
      </c>
      <c r="HW14" s="36" t="s">
        <v>41</v>
      </c>
      <c r="HX14" s="37">
        <v>4</v>
      </c>
      <c r="HY14" s="9">
        <v>0</v>
      </c>
      <c r="HZ14" s="7">
        <v>0</v>
      </c>
      <c r="IA14" s="9">
        <v>0</v>
      </c>
      <c r="IB14" s="9">
        <v>744</v>
      </c>
      <c r="IC14" s="242">
        <f>(IB14/$HX$4)</f>
        <v>1</v>
      </c>
      <c r="ID14" s="9">
        <v>0</v>
      </c>
      <c r="IE14" s="242">
        <f>(ID14/$HX$4)</f>
        <v>0</v>
      </c>
      <c r="IF14" s="9">
        <v>0</v>
      </c>
      <c r="IG14" s="242">
        <f>(IF14/$HX$4)</f>
        <v>0</v>
      </c>
      <c r="IH14" s="9">
        <v>0</v>
      </c>
      <c r="II14" s="242">
        <f>(HY14/HX$4)</f>
        <v>0</v>
      </c>
      <c r="IJ14" s="242">
        <f>((HY14-IH14)/$HX$4)</f>
        <v>0</v>
      </c>
      <c r="IK14" s="277">
        <f>IF((AND(HZ14=0,IB14=0)),0,(IB14+IH14)/(HZ14+IB14+IH14))</f>
        <v>1</v>
      </c>
      <c r="IL14" s="247">
        <f t="shared" ref="IL14" si="167">IH14/$HX$4</f>
        <v>0</v>
      </c>
      <c r="IM14" s="242">
        <f t="shared" ref="IM14" si="168">(IP14/($HX$4*IR14))</f>
        <v>0</v>
      </c>
      <c r="IN14" s="29">
        <v>0</v>
      </c>
      <c r="IO14" s="7">
        <f t="shared" ref="IO14" si="169">SUM(HZ14:IB14,ID14,IF14)</f>
        <v>744</v>
      </c>
      <c r="IP14" s="9">
        <v>0</v>
      </c>
      <c r="IQ14" s="40">
        <v>216</v>
      </c>
      <c r="IR14" s="40">
        <v>216</v>
      </c>
      <c r="IT14" s="36" t="s">
        <v>41</v>
      </c>
      <c r="IU14" s="37">
        <v>4</v>
      </c>
      <c r="IV14" s="102">
        <v>0</v>
      </c>
      <c r="IW14" s="102">
        <v>0</v>
      </c>
      <c r="IX14" s="104">
        <v>0</v>
      </c>
      <c r="IY14" s="102">
        <v>720</v>
      </c>
      <c r="IZ14" s="242">
        <f>(IY14/$IU$4)</f>
        <v>1</v>
      </c>
      <c r="JA14" s="104">
        <v>0</v>
      </c>
      <c r="JB14" s="242">
        <f>(JA14/$IU$4)</f>
        <v>0</v>
      </c>
      <c r="JC14" s="104">
        <v>0</v>
      </c>
      <c r="JD14" s="242">
        <f>(JC14/$IU$4)</f>
        <v>0</v>
      </c>
      <c r="JE14" s="104">
        <v>0</v>
      </c>
      <c r="JF14" s="242">
        <f>(IV14/$IU$4)</f>
        <v>0</v>
      </c>
      <c r="JG14" s="277">
        <f>((IV14-JE14)/$IU$4)</f>
        <v>0</v>
      </c>
      <c r="JH14" s="242">
        <f>IF((AND(IW14=0,IY14=0)),0,(IY14+JE14)/(IW14+IY14))</f>
        <v>1</v>
      </c>
      <c r="JI14" s="247">
        <f t="shared" ref="JI14" si="170">JE14/$IU$4</f>
        <v>0</v>
      </c>
      <c r="JJ14" s="242">
        <f t="shared" ref="JJ14" si="171">(JM14/($IU$4*JO14))</f>
        <v>0</v>
      </c>
      <c r="JK14" s="29">
        <v>0</v>
      </c>
      <c r="JL14" s="29">
        <f t="shared" ref="JL14" si="172">SUM(IW14:IY14,JA14,JC14)</f>
        <v>720</v>
      </c>
      <c r="JM14" s="100">
        <v>0</v>
      </c>
      <c r="JN14" s="40">
        <v>216</v>
      </c>
      <c r="JO14" s="40">
        <v>216</v>
      </c>
    </row>
    <row r="15" spans="1:275" ht="13.8" x14ac:dyDescent="0.3">
      <c r="A15" s="36"/>
      <c r="B15" s="44" t="s">
        <v>39</v>
      </c>
      <c r="C15" s="45">
        <f>SUM(C13:C14)</f>
        <v>166.75</v>
      </c>
      <c r="D15" s="45">
        <f t="shared" ref="D15:L15" si="173">SUM(D13:D14)</f>
        <v>166.75</v>
      </c>
      <c r="E15" s="45">
        <f>SUM(E13:E14)</f>
        <v>0</v>
      </c>
      <c r="F15" s="45">
        <f t="shared" si="173"/>
        <v>896</v>
      </c>
      <c r="G15" s="281">
        <f>(G13*U13+G14*U14)/U15</f>
        <v>0.60215053763440862</v>
      </c>
      <c r="H15" s="45">
        <f t="shared" si="173"/>
        <v>0</v>
      </c>
      <c r="I15" s="281">
        <f>(I13*U13+I14*U14)/U15</f>
        <v>0</v>
      </c>
      <c r="J15" s="46">
        <f>SUM(J13:J14)</f>
        <v>425.25</v>
      </c>
      <c r="K15" s="281">
        <f>(K13*U13+K14*U14)/U15</f>
        <v>0.28578629032258063</v>
      </c>
      <c r="L15" s="45">
        <f t="shared" si="173"/>
        <v>65</v>
      </c>
      <c r="M15" s="281">
        <f>(M13*U13+M14*U14)/U15</f>
        <v>0.11206317204301074</v>
      </c>
      <c r="N15" s="282">
        <f>(N13*U13+N14*U14)/U15</f>
        <v>6.8380376344086016E-2</v>
      </c>
      <c r="O15" s="282">
        <f>(O13*U13+O14*U14)/U15</f>
        <v>0.78273615635179161</v>
      </c>
      <c r="P15" s="282">
        <f>(P13*U13+P14*U14)/U15</f>
        <v>4.3682795698924734E-2</v>
      </c>
      <c r="Q15" s="282">
        <f>(Q13*U13+Q14*U14)/U15</f>
        <v>7.6665760541258912E-2</v>
      </c>
      <c r="R15" s="45">
        <f t="shared" ref="R15" si="174">SUM(R13:R14)</f>
        <v>1</v>
      </c>
      <c r="S15" s="50">
        <f>SUM(S13:S14)</f>
        <v>1488</v>
      </c>
      <c r="T15" s="47">
        <f>SUM(T13:T14)</f>
        <v>20306</v>
      </c>
      <c r="U15" s="48">
        <f>SUM(U13:U14)</f>
        <v>432</v>
      </c>
      <c r="V15" s="48">
        <f>SUM(V13:V14)</f>
        <v>394</v>
      </c>
      <c r="W15" s="29"/>
      <c r="X15" s="36"/>
      <c r="Y15" s="44" t="s">
        <v>39</v>
      </c>
      <c r="Z15" s="49">
        <f>SUM(Z13:Z14)</f>
        <v>677.5</v>
      </c>
      <c r="AA15" s="49">
        <f t="shared" ref="AA15:AC15" si="175">SUM(AA13:AA14)</f>
        <v>677.5</v>
      </c>
      <c r="AB15" s="49">
        <f>SUM(AB13:AB14)</f>
        <v>0</v>
      </c>
      <c r="AC15" s="49">
        <f t="shared" si="175"/>
        <v>810.5</v>
      </c>
      <c r="AD15" s="241">
        <f>(AD13*AR13+AD14*AR14)/AR15</f>
        <v>0.54469086021505375</v>
      </c>
      <c r="AE15" s="49">
        <f>SUM(AE13:AE14)</f>
        <v>0</v>
      </c>
      <c r="AF15" s="241">
        <f>(AF13*AR13+AF14*AR14)/AR15</f>
        <v>0</v>
      </c>
      <c r="AG15" s="50">
        <f>SUM(AG13:AG14)</f>
        <v>0</v>
      </c>
      <c r="AH15" s="241">
        <f>(AH13*AR13+AH14*AR14)/AR15</f>
        <v>0</v>
      </c>
      <c r="AI15" s="49">
        <f>SUM(AI13:AI14)</f>
        <v>51</v>
      </c>
      <c r="AJ15" s="281">
        <f>(AJ13*AR13+AJ14*AR14)/AR15</f>
        <v>0.45530913978494625</v>
      </c>
      <c r="AK15" s="241">
        <f>(AK13*AR13+AK14*AR14)/AR15</f>
        <v>0.42103494623655913</v>
      </c>
      <c r="AL15" s="241">
        <f>(AL13*AR13+AL14*AR14)/AR15</f>
        <v>0.57389937106918243</v>
      </c>
      <c r="AM15" s="241">
        <f>(AM13*AR13+AM14*AR14)/AR15</f>
        <v>3.4274193548387094E-2</v>
      </c>
      <c r="AN15" s="282">
        <f>(AN13*AR13+AN14*AR14)/AR15</f>
        <v>0.38944514920865053</v>
      </c>
      <c r="AO15" s="49">
        <f>SUM(AO13:AO14)</f>
        <v>2</v>
      </c>
      <c r="AP15" s="50">
        <f>SUM(AP13:AP14)</f>
        <v>1488</v>
      </c>
      <c r="AQ15" s="47">
        <f>SUM(AQ13:AQ14)</f>
        <v>103150</v>
      </c>
      <c r="AR15" s="51">
        <f>SUM(AR13:AR14)</f>
        <v>432</v>
      </c>
      <c r="AS15" s="48">
        <f>SUM(AS13:AS14)</f>
        <v>394</v>
      </c>
      <c r="AT15" s="29"/>
      <c r="AU15" s="36"/>
      <c r="AV15" s="52" t="s">
        <v>39</v>
      </c>
      <c r="AW15" s="45">
        <f>SUM(AW13:AW14)</f>
        <v>720</v>
      </c>
      <c r="AX15" s="45">
        <f t="shared" ref="AX15:BF15" si="176">SUM(AX13:AX14)</f>
        <v>720</v>
      </c>
      <c r="AY15" s="45">
        <f>SUM(AY13:AY14)</f>
        <v>0</v>
      </c>
      <c r="AZ15" s="45">
        <f t="shared" si="176"/>
        <v>720</v>
      </c>
      <c r="BA15" s="281">
        <f>(BA13*BO13+BA14*BO14)/BO15</f>
        <v>0.5</v>
      </c>
      <c r="BB15" s="45">
        <f t="shared" si="176"/>
        <v>0</v>
      </c>
      <c r="BC15" s="281">
        <f>(BC13*BO13+BC14*BO14)/BO15</f>
        <v>0</v>
      </c>
      <c r="BD15" s="46">
        <f>SUM(BD13:BD14)</f>
        <v>0</v>
      </c>
      <c r="BE15" s="241">
        <f>(BE13*BO13+BE14*BO14)/BO15</f>
        <v>0</v>
      </c>
      <c r="BF15" s="45">
        <f t="shared" si="176"/>
        <v>55</v>
      </c>
      <c r="BG15" s="281">
        <f>(BG13*BO13+BG14*BO14)/BO15</f>
        <v>0.5</v>
      </c>
      <c r="BH15" s="282">
        <f>(BH13*BO13+BH14*BO14)/BO15</f>
        <v>0.46180555555555558</v>
      </c>
      <c r="BI15" s="282">
        <f>(BI13*BO13+BI14*BO14)/BO15</f>
        <v>0.53548387096774197</v>
      </c>
      <c r="BJ15" s="282">
        <f>(BJ13*BO13+BJ14*BO14)/BO15</f>
        <v>3.8194444444444448E-2</v>
      </c>
      <c r="BK15" s="282">
        <f>(BK13*BO13+BK14*BO14)/BO15</f>
        <v>0.42026763420724095</v>
      </c>
      <c r="BL15" s="219"/>
      <c r="BM15" s="50">
        <f>SUM(BM13:BM14)</f>
        <v>1440</v>
      </c>
      <c r="BN15" s="53">
        <f>SUM(BN13:BN14)</f>
        <v>107723</v>
      </c>
      <c r="BO15" s="51">
        <f>SUM(BO13:BO14)</f>
        <v>432</v>
      </c>
      <c r="BP15" s="48">
        <f>SUM(BP13:BP14)</f>
        <v>394</v>
      </c>
      <c r="BR15" s="36"/>
      <c r="BS15" s="52" t="s">
        <v>39</v>
      </c>
      <c r="BT15" s="45">
        <f>SUM(BT13:BT14)</f>
        <v>724.2</v>
      </c>
      <c r="BU15" s="45">
        <f t="shared" ref="BU15:CC15" si="177">SUM(BU13:BU14)</f>
        <v>724.2</v>
      </c>
      <c r="BV15" s="45">
        <f>SUM(BV13:BV14)</f>
        <v>0</v>
      </c>
      <c r="BW15" s="45">
        <f t="shared" si="177"/>
        <v>763.8</v>
      </c>
      <c r="BX15" s="281">
        <f>(BX13*CL13+BX14*CL14)/CL15</f>
        <v>0.51330645161290323</v>
      </c>
      <c r="BY15" s="45">
        <f t="shared" si="177"/>
        <v>0</v>
      </c>
      <c r="BZ15" s="281">
        <f>(BZ13*CL13+BZ14*CL14)/CL15</f>
        <v>0</v>
      </c>
      <c r="CA15" s="46">
        <f>SUM(CA13:CA14)</f>
        <v>0</v>
      </c>
      <c r="CB15" s="241">
        <f>(CB13*CL13+CB14*CL14)/CL15</f>
        <v>0</v>
      </c>
      <c r="CC15" s="45">
        <f t="shared" si="177"/>
        <v>56</v>
      </c>
      <c r="CD15" s="281">
        <f>(CD13*CL13+CD14*CL14)/CL15</f>
        <v>0.48669354838709683</v>
      </c>
      <c r="CE15" s="282">
        <f>(CE13*CL13+CE14*CL14)/CL15</f>
        <v>0.44905913978494627</v>
      </c>
      <c r="CF15" s="282">
        <f>(CF13*CL13+CF14*CL14)/CL15</f>
        <v>0.54737500000000006</v>
      </c>
      <c r="CG15" s="282">
        <f>(CG13*CL13+CG14*CL14)/CL15</f>
        <v>3.7634408602150539E-2</v>
      </c>
      <c r="CH15" s="282">
        <f>(CH13*CL13+CH14*CL14)/CL15</f>
        <v>0.40893062099794614</v>
      </c>
      <c r="CI15" s="219"/>
      <c r="CJ15" s="53">
        <f>SUM(CJ13:CJ14)</f>
        <v>1488</v>
      </c>
      <c r="CK15" s="53">
        <f>SUM(CK13:CK14)</f>
        <v>108311</v>
      </c>
      <c r="CL15" s="51">
        <f>SUM(CL13:CL14)</f>
        <v>432</v>
      </c>
      <c r="CM15" s="48">
        <f>SUM(CM13:CM14)</f>
        <v>394</v>
      </c>
      <c r="CN15" s="29"/>
      <c r="CO15" s="36"/>
      <c r="CP15" s="52" t="s">
        <v>39</v>
      </c>
      <c r="CQ15" s="45">
        <f>SUM(CQ13:CQ14)</f>
        <v>674.33</v>
      </c>
      <c r="CR15" s="45">
        <f t="shared" ref="CR15:CZ15" si="178">SUM(CR13:CR14)</f>
        <v>674.33</v>
      </c>
      <c r="CS15" s="45">
        <f>SUM(CS13:CS14)</f>
        <v>0</v>
      </c>
      <c r="CT15" s="45">
        <f t="shared" si="178"/>
        <v>765.67</v>
      </c>
      <c r="CU15" s="281">
        <f>(CU13*DI13+CU14*DI14)/DI15</f>
        <v>0.53171527777777772</v>
      </c>
      <c r="CV15" s="45">
        <f t="shared" si="178"/>
        <v>0</v>
      </c>
      <c r="CW15" s="281">
        <f>(CW13*DI13+CW14*DI14)/DI15</f>
        <v>0</v>
      </c>
      <c r="CX15" s="46">
        <f>SUM(CX13:CX14)</f>
        <v>0</v>
      </c>
      <c r="CY15" s="281">
        <f>(CY13*DI13+CY14*DI14)/DI15</f>
        <v>0</v>
      </c>
      <c r="CZ15" s="45">
        <f t="shared" si="178"/>
        <v>50</v>
      </c>
      <c r="DA15" s="281">
        <f>(DA13*DI13+DA14*DI14)/DI15</f>
        <v>0.46828472222222223</v>
      </c>
      <c r="DB15" s="282">
        <f>(DB13*DI13+DB14*DI14)/DI15</f>
        <v>0.43356250000000002</v>
      </c>
      <c r="DC15" s="282">
        <f>(DC13*DI13+DC14*DI14)/DI15</f>
        <v>0.56212337662337664</v>
      </c>
      <c r="DD15" s="282">
        <f>(DD13*DI13+DD14*DI14)/DI15</f>
        <v>3.4722222222222224E-2</v>
      </c>
      <c r="DE15" s="282">
        <f>(DE13*DI13+DE14*DI14)/DI15</f>
        <v>0.34252106741573035</v>
      </c>
      <c r="DF15" s="219"/>
      <c r="DG15" s="50">
        <f>SUM(DG13:DG14)</f>
        <v>1440</v>
      </c>
      <c r="DH15" s="53">
        <f>SUM(DH13:DH14)</f>
        <v>87795</v>
      </c>
      <c r="DI15" s="51">
        <f>SUM(DI13:DI14)</f>
        <v>432</v>
      </c>
      <c r="DJ15" s="48">
        <f>SUM(DJ13:DJ14)</f>
        <v>394</v>
      </c>
      <c r="DK15" s="29"/>
      <c r="DL15" s="36"/>
      <c r="DM15" s="52" t="s">
        <v>39</v>
      </c>
      <c r="DN15" s="45">
        <f>SUM(DN13:DN14)</f>
        <v>621</v>
      </c>
      <c r="DO15" s="45">
        <f t="shared" ref="DO15:DW15" si="179">SUM(DO13:DO14)</f>
        <v>621</v>
      </c>
      <c r="DP15" s="45">
        <f>SUM(DP13:DP14)</f>
        <v>0</v>
      </c>
      <c r="DQ15" s="45">
        <f t="shared" si="179"/>
        <v>867</v>
      </c>
      <c r="DR15" s="281">
        <f>(DR13*EF13+DR14*EF14)/EF15</f>
        <v>0.58266129032258063</v>
      </c>
      <c r="DS15" s="45">
        <f t="shared" si="179"/>
        <v>0</v>
      </c>
      <c r="DT15" s="281">
        <f>(DT13*EF13+DT14*EF14)/EF15</f>
        <v>0</v>
      </c>
      <c r="DU15" s="46">
        <f>SUM(DU13:DU14)</f>
        <v>0</v>
      </c>
      <c r="DV15" s="241">
        <f>(DV13*EF13+DV14*EF14)/EF15</f>
        <v>0</v>
      </c>
      <c r="DW15" s="45">
        <f t="shared" si="179"/>
        <v>46</v>
      </c>
      <c r="DX15" s="281">
        <f>(DX13*EF13+DX14*EF14)/EF15</f>
        <v>0.41733870967741943</v>
      </c>
      <c r="DY15" s="282">
        <f>(DY13*EF13+DY14*EF14)/EF15</f>
        <v>0.38642473118279569</v>
      </c>
      <c r="DZ15" s="282">
        <f>(DZ13*EF13+DZ14*EF14)/EF15</f>
        <v>0.60696202531645571</v>
      </c>
      <c r="EA15" s="282">
        <f>(EA13*EF13+EA14*EF14)/EF15</f>
        <v>3.0913978494623656E-2</v>
      </c>
      <c r="EB15" s="282">
        <f>(EB13*EF13+EB14*EF14)/EF15</f>
        <v>0.33289914824211669</v>
      </c>
      <c r="EC15" s="219"/>
      <c r="ED15" s="50">
        <f>SUM(ED13:ED14)</f>
        <v>1488</v>
      </c>
      <c r="EE15" s="53">
        <f>SUM(EE13:EE14)</f>
        <v>88173</v>
      </c>
      <c r="EF15" s="51">
        <f>SUM(EF13:EF14)</f>
        <v>432</v>
      </c>
      <c r="EG15" s="48">
        <f>SUM(EG13:EG14)</f>
        <v>394</v>
      </c>
      <c r="EH15" s="29"/>
      <c r="EI15" s="36"/>
      <c r="EJ15" s="52" t="s">
        <v>39</v>
      </c>
      <c r="EK15" s="45">
        <f>SUM(EK13:EK14)</f>
        <v>738.37</v>
      </c>
      <c r="EL15" s="45">
        <f t="shared" ref="EL15:ET15" si="180">SUM(EL13:EL14)</f>
        <v>738.37</v>
      </c>
      <c r="EM15" s="45">
        <f>SUM(EM13:EM14)</f>
        <v>0</v>
      </c>
      <c r="EN15" s="45">
        <f t="shared" si="180"/>
        <v>749.63</v>
      </c>
      <c r="EO15" s="281">
        <f>(EO13*FC13+EO14*FC14)/FC15</f>
        <v>0.50378360215053763</v>
      </c>
      <c r="EP15" s="45">
        <f t="shared" si="180"/>
        <v>0</v>
      </c>
      <c r="EQ15" s="281">
        <f>(EQ13*FC13+EQ14*FC14)/FC15</f>
        <v>0</v>
      </c>
      <c r="ER15" s="46">
        <f>SUM(ER13:ER14)</f>
        <v>0</v>
      </c>
      <c r="ES15" s="241">
        <f>(ES13*FC13+ES14*FC14)/FC15</f>
        <v>0</v>
      </c>
      <c r="ET15" s="45">
        <f t="shared" si="180"/>
        <v>69.33</v>
      </c>
      <c r="EU15" s="281">
        <f>(EU13*$FC13+EU14*$FC14)/$FC15</f>
        <v>0.49621639784946237</v>
      </c>
      <c r="EV15" s="281">
        <f t="shared" ref="EV15:EY15" si="181">(EV13*$FC13+EV14*$FC14)/$FC15</f>
        <v>0.44962365591397846</v>
      </c>
      <c r="EW15" s="281">
        <f t="shared" si="181"/>
        <v>0.54608215607441013</v>
      </c>
      <c r="EX15" s="281">
        <f t="shared" si="181"/>
        <v>4.6592741935483871E-2</v>
      </c>
      <c r="EY15" s="281">
        <f t="shared" si="181"/>
        <v>0.40349764407393984</v>
      </c>
      <c r="EZ15" s="219"/>
      <c r="FA15" s="50">
        <f>SUM(FA13:FA14)</f>
        <v>1488</v>
      </c>
      <c r="FB15" s="53">
        <f>SUM(FB13:FB14)</f>
        <v>106872</v>
      </c>
      <c r="FC15" s="51">
        <f>SUM(FC13:FC14)</f>
        <v>432</v>
      </c>
      <c r="FD15" s="48">
        <f>SUM(FD13:FD14)</f>
        <v>394</v>
      </c>
      <c r="FE15" s="29"/>
      <c r="FF15" s="36"/>
      <c r="FG15" s="44" t="s">
        <v>39</v>
      </c>
      <c r="FH15" s="45">
        <f>SUM(FH13:FH14)</f>
        <v>665.33</v>
      </c>
      <c r="FI15" s="45">
        <f t="shared" ref="FI15:FQ15" si="182">SUM(FI13:FI14)</f>
        <v>665.33</v>
      </c>
      <c r="FJ15" s="45">
        <f>SUM(FJ13:FJ14)</f>
        <v>0</v>
      </c>
      <c r="FK15" s="45">
        <f t="shared" si="182"/>
        <v>678.67</v>
      </c>
      <c r="FL15" s="281">
        <f>(FL13*FZ13+FL14*FZ14)/FZ15</f>
        <v>0.50496279761904761</v>
      </c>
      <c r="FM15" s="45">
        <f t="shared" si="182"/>
        <v>0</v>
      </c>
      <c r="FN15" s="281">
        <f>(FN13*FZ13+FN14*FZ14)/FZ15</f>
        <v>0</v>
      </c>
      <c r="FO15" s="46">
        <f>SUM(FO13:FO14)</f>
        <v>0</v>
      </c>
      <c r="FP15" s="241">
        <f>(FP13*FZ13+FP14*FZ14)/FZ15</f>
        <v>0</v>
      </c>
      <c r="FQ15" s="45">
        <f t="shared" si="182"/>
        <v>49.28</v>
      </c>
      <c r="FR15" s="281">
        <f>(FR13*FZ13+FR14*FZ14)/FZ15</f>
        <v>0.44713037634408603</v>
      </c>
      <c r="FS15" s="282">
        <f>(FS13*FZ13+FS14*FZ14)/FZ15</f>
        <v>0.45837053571428577</v>
      </c>
      <c r="FT15" s="282">
        <f>(FT13*FZ13+FT14*FZ14)/FZ15</f>
        <v>0.5387852151730258</v>
      </c>
      <c r="FU15" s="282"/>
      <c r="FV15" s="162">
        <f>(FV13*FZ13+FV14*FZ14)/FZ15</f>
        <v>0.42963733948635635</v>
      </c>
      <c r="FW15" s="219"/>
      <c r="FX15" s="50">
        <f>SUM(FX13:FX14)</f>
        <v>1344</v>
      </c>
      <c r="FY15" s="55">
        <f>SUM(FY13:FY14)</f>
        <v>102783</v>
      </c>
      <c r="FZ15" s="51">
        <f>SUM(FZ13:FZ14)</f>
        <v>432</v>
      </c>
      <c r="GA15" s="48">
        <f>SUM(GA13:GA14)</f>
        <v>394</v>
      </c>
      <c r="GB15" s="29"/>
      <c r="GC15" s="36"/>
      <c r="GD15" s="44" t="s">
        <v>39</v>
      </c>
      <c r="GE15" s="45">
        <f>SUM(GE13:GE14)</f>
        <v>664</v>
      </c>
      <c r="GF15" s="46">
        <f t="shared" ref="GF15:GN15" si="183">SUM(GF13:GF14)</f>
        <v>664</v>
      </c>
      <c r="GG15" s="45">
        <f>SUM(GG13:GG14)</f>
        <v>0</v>
      </c>
      <c r="GH15" s="45">
        <f t="shared" si="183"/>
        <v>764.83</v>
      </c>
      <c r="GI15" s="281">
        <f>(GI13*GW13+GI14*GW14)/GW15</f>
        <v>0.51399865591397853</v>
      </c>
      <c r="GJ15" s="45">
        <f t="shared" si="183"/>
        <v>0</v>
      </c>
      <c r="GK15" s="281">
        <f>(GK13*GW13+GK14*GW14)/GW15</f>
        <v>0</v>
      </c>
      <c r="GL15" s="46">
        <f>SUM(GL13:GL14)</f>
        <v>59.17</v>
      </c>
      <c r="GM15" s="241">
        <f>(GM13*GW13+GM14*GW14)/GW15</f>
        <v>3.9764784946236559E-2</v>
      </c>
      <c r="GN15" s="45">
        <f t="shared" si="183"/>
        <v>47.41</v>
      </c>
      <c r="GO15" s="281">
        <f>(GO13*GW13+GO14*GW14)/GW15</f>
        <v>0.44623655913978494</v>
      </c>
      <c r="GP15" s="282">
        <f>(GP13*GW13+GP14*GW14)/GW15</f>
        <v>0.41437500000000005</v>
      </c>
      <c r="GQ15" s="282">
        <f>(GQ13*GW13+GQ14*GW14)/GW15</f>
        <v>0.54659674423686222</v>
      </c>
      <c r="GR15" s="282">
        <f>(GR13*GW13+GR14*GW14)/GW15</f>
        <v>3.1861559139784945E-2</v>
      </c>
      <c r="GS15" s="282">
        <f>(GS13*GW13+GS14*GW14)/GW15</f>
        <v>0.36816252869397126</v>
      </c>
      <c r="GT15" s="219"/>
      <c r="GU15" s="50">
        <f>SUM(GU13:GU14)</f>
        <v>1488</v>
      </c>
      <c r="GV15" s="53">
        <f>SUM(GV13:GV14)</f>
        <v>97513</v>
      </c>
      <c r="GW15" s="51">
        <f>SUM(GW13:GW14)</f>
        <v>432</v>
      </c>
      <c r="GX15" s="48">
        <f>SUM(GX13:GX14)</f>
        <v>394</v>
      </c>
      <c r="GY15" s="29"/>
      <c r="GZ15" s="36"/>
      <c r="HA15" s="52" t="s">
        <v>39</v>
      </c>
      <c r="HB15" s="45">
        <f>SUM(HB13:HB14)</f>
        <v>548</v>
      </c>
      <c r="HC15" s="45">
        <f t="shared" ref="HC15:HK15" si="184">SUM(HC13:HC14)</f>
        <v>548</v>
      </c>
      <c r="HD15" s="45">
        <f>SUM(HD13:HD14)</f>
        <v>0</v>
      </c>
      <c r="HE15" s="45">
        <f t="shared" si="184"/>
        <v>733.92</v>
      </c>
      <c r="HF15" s="281">
        <f>(HF13*$HT$13+HF14*$HT$14)/$HT$15</f>
        <v>0.5096666666666666</v>
      </c>
      <c r="HG15" s="45">
        <f t="shared" si="184"/>
        <v>0</v>
      </c>
      <c r="HH15" s="281">
        <f>(HH13*HT13+HH14*HT14)/HT15</f>
        <v>0</v>
      </c>
      <c r="HI15" s="46">
        <f>SUM(HI13:HI14)</f>
        <v>158.08000000000001</v>
      </c>
      <c r="HJ15" s="281">
        <f>(HJ13*HT13+HJ14*HT14)/HT15</f>
        <v>0.10977777777777778</v>
      </c>
      <c r="HK15" s="45">
        <f t="shared" si="184"/>
        <v>37.32</v>
      </c>
      <c r="HL15" s="281">
        <f>(HL13*HT13+HL14*HT14)/HT15</f>
        <v>0.36827956989247312</v>
      </c>
      <c r="HM15" s="282">
        <f>(HM13*HT13+HM14*HT14)/HT15</f>
        <v>0.35463888888888889</v>
      </c>
      <c r="HN15" s="282">
        <f>(HN13*HT13+HN14*HT14)/HT15</f>
        <v>0.54559367881548981</v>
      </c>
      <c r="HO15" s="281">
        <f>(HO13*$HT$13+HO14*$HT$14)/$HT$15</f>
        <v>2.5916666666666668E-2</v>
      </c>
      <c r="HP15" s="282">
        <f>(HP13*HT13+HP14*HT14)/HT15</f>
        <v>0.33468320848938826</v>
      </c>
      <c r="HQ15" s="45">
        <f t="shared" ref="HQ15" si="185">SUM(HQ13:HQ14)</f>
        <v>2</v>
      </c>
      <c r="HR15" s="50">
        <f>SUM(HR13:HR14)</f>
        <v>1440</v>
      </c>
      <c r="HS15" s="53">
        <f>SUM(HS13:HS14)</f>
        <v>85786</v>
      </c>
      <c r="HT15" s="51">
        <f>SUM(HT13:HT14)</f>
        <v>432</v>
      </c>
      <c r="HU15" s="48">
        <f>SUM(HU13:HU14)</f>
        <v>394</v>
      </c>
      <c r="HV15" s="29"/>
      <c r="HW15" s="36"/>
      <c r="HX15" s="52" t="s">
        <v>39</v>
      </c>
      <c r="HY15" s="45">
        <f>SUM(HY13:HY14)</f>
        <v>744</v>
      </c>
      <c r="HZ15" s="45">
        <f t="shared" ref="HZ15:IH15" si="186">SUM(HZ13:HZ14)</f>
        <v>744</v>
      </c>
      <c r="IA15" s="45">
        <f>SUM(IA13:IA14)</f>
        <v>0</v>
      </c>
      <c r="IB15" s="45">
        <f t="shared" si="186"/>
        <v>744</v>
      </c>
      <c r="IC15" s="281">
        <f>(IC13*IQ13+IC14*IQ14)/IQ15</f>
        <v>0.5</v>
      </c>
      <c r="ID15" s="45">
        <f t="shared" si="186"/>
        <v>0</v>
      </c>
      <c r="IE15" s="281">
        <f>(IE13*IQ13+IE14*IQ14)/IQ15</f>
        <v>0</v>
      </c>
      <c r="IF15" s="46">
        <f>SUM(IF13:IF14)</f>
        <v>0</v>
      </c>
      <c r="IG15" s="281">
        <f>(IG13*IQ13+IG14*IQ14)/IQ15</f>
        <v>0</v>
      </c>
      <c r="IH15" s="45">
        <f t="shared" si="186"/>
        <v>73.489999999999995</v>
      </c>
      <c r="II15" s="281">
        <f>(II13*IQ13+II14*IQ14)/IQ15</f>
        <v>0.5</v>
      </c>
      <c r="IJ15" s="282">
        <f>(IJ13*IQ13+IJ14*IQ14)/IQ15</f>
        <v>0.45061155913978496</v>
      </c>
      <c r="IK15" s="282">
        <f>(IK13*IQ13+IK14*IQ14)/IQ15</f>
        <v>0.54494856206192122</v>
      </c>
      <c r="IL15" s="282">
        <f>(IL13*IQ13+IL14*IQ14)/IQ15</f>
        <v>4.9388440860215051E-2</v>
      </c>
      <c r="IM15" s="282">
        <f>(IM13*IQ13+IM14*IQ14)/IQ15</f>
        <v>0.40791500543675246</v>
      </c>
      <c r="IN15" s="45">
        <f t="shared" ref="IN15" si="187">SUM(IN13:IN14)</f>
        <v>0</v>
      </c>
      <c r="IO15" s="50">
        <f>SUM(IO13:IO14)</f>
        <v>1488</v>
      </c>
      <c r="IP15" s="53">
        <f>SUM(IP13:IP14)</f>
        <v>108042</v>
      </c>
      <c r="IQ15" s="51">
        <f>SUM(IQ13:IQ14)</f>
        <v>432</v>
      </c>
      <c r="IR15" s="48">
        <f>SUM(IR13:IR14)</f>
        <v>394</v>
      </c>
      <c r="IS15" s="29"/>
      <c r="IT15" s="36"/>
      <c r="IU15" s="52" t="s">
        <v>97</v>
      </c>
      <c r="IV15" s="49">
        <f>SUM(IV13:IV14)</f>
        <v>540.84</v>
      </c>
      <c r="IW15" s="49">
        <f t="shared" ref="IW15:IX15" si="188">SUM(IW13:IW14)</f>
        <v>540.84</v>
      </c>
      <c r="IX15" s="49">
        <f t="shared" si="188"/>
        <v>0</v>
      </c>
      <c r="IY15" s="49">
        <f t="shared" ref="IY15:JE15" si="189">SUM(IY13:IY14)</f>
        <v>899.16</v>
      </c>
      <c r="IZ15" s="281">
        <f>(IZ13*JN13+IZ14*JN14)/JN15</f>
        <v>0.62441666666666662</v>
      </c>
      <c r="JA15" s="49">
        <f t="shared" si="189"/>
        <v>0</v>
      </c>
      <c r="JB15" s="281">
        <f>(JB13*JN13+JB14*JN14)/JN15</f>
        <v>0</v>
      </c>
      <c r="JC15" s="49">
        <f t="shared" si="189"/>
        <v>0</v>
      </c>
      <c r="JD15" s="281">
        <f>(JD13*JN13+JD14*JN14)/JN15</f>
        <v>0</v>
      </c>
      <c r="JE15" s="49">
        <f t="shared" si="189"/>
        <v>140.85</v>
      </c>
      <c r="JF15" s="241">
        <f>(JF13*JN13+JF14*JN14)/JN15</f>
        <v>0.37558333333333338</v>
      </c>
      <c r="JG15" s="276">
        <f>(JG13*JN13+JG14*JN14)/JN15</f>
        <v>0.27777083333333336</v>
      </c>
      <c r="JH15" s="276">
        <f>(JH13*JN13+JH14*JN14)/JN15</f>
        <v>0.72222916666666659</v>
      </c>
      <c r="JI15" s="276">
        <f>(JI13*JN13+JI14*JN14)/JN15</f>
        <v>9.7812499999999983E-2</v>
      </c>
      <c r="JJ15" s="276">
        <f>(JJ13*JN13+JJ14*JN14)/JN15</f>
        <v>0.28406655742821474</v>
      </c>
      <c r="JK15" s="222">
        <f>SUM(JK13:JK14)</f>
        <v>2</v>
      </c>
      <c r="JL15" s="51">
        <f>SUM(JL13:JL14)</f>
        <v>1440</v>
      </c>
      <c r="JM15" s="84">
        <f>SUM(JM13:JM14)</f>
        <v>72811.94</v>
      </c>
      <c r="JN15" s="51">
        <f>SUM(JN13:JN14)</f>
        <v>432</v>
      </c>
      <c r="JO15" s="48">
        <f>SUM(JO13:JO14)</f>
        <v>394</v>
      </c>
    </row>
    <row r="16" spans="1:275" ht="13.8" hidden="1" x14ac:dyDescent="0.3">
      <c r="A16" s="36" t="s">
        <v>42</v>
      </c>
      <c r="B16" s="37">
        <v>5</v>
      </c>
      <c r="C16" s="9">
        <v>542.6</v>
      </c>
      <c r="D16" s="9">
        <v>542.6</v>
      </c>
      <c r="E16" s="9">
        <v>0</v>
      </c>
      <c r="F16" s="9">
        <v>192.87</v>
      </c>
      <c r="G16" s="242">
        <f>(F16/$B$4)</f>
        <v>0.25923387096774192</v>
      </c>
      <c r="H16" s="9">
        <v>8.5299999999999994</v>
      </c>
      <c r="I16" s="242">
        <f>(H16/$B$4)</f>
        <v>1.1465053763440858E-2</v>
      </c>
      <c r="J16" s="7">
        <v>0</v>
      </c>
      <c r="K16" s="242">
        <f>(J16/$B$4)</f>
        <v>0</v>
      </c>
      <c r="L16" s="9">
        <v>121.79</v>
      </c>
      <c r="M16" s="242">
        <f>(C16/$B$4)</f>
        <v>0.72930107526881727</v>
      </c>
      <c r="N16" s="242">
        <f>((C16-L16)/$B$4)</f>
        <v>0.56560483870967737</v>
      </c>
      <c r="O16" s="247">
        <f>IF((AND(D16=0,F16=0)),0,(F16+L16)/(D16+F16+L16))</f>
        <v>0.36705316940018201</v>
      </c>
      <c r="P16" s="247">
        <f>L16/$B$4</f>
        <v>0.16369623655913978</v>
      </c>
      <c r="Q16" s="242">
        <f>(T16/($B$4*V16))</f>
        <v>0.54454685099846389</v>
      </c>
      <c r="R16" s="29">
        <v>4</v>
      </c>
      <c r="S16" s="7">
        <f>SUM(D16:F16,H16,J16)</f>
        <v>744</v>
      </c>
      <c r="T16" s="167">
        <v>141800</v>
      </c>
      <c r="U16" s="9">
        <v>410</v>
      </c>
      <c r="V16" s="9">
        <v>350</v>
      </c>
      <c r="X16" s="36" t="s">
        <v>42</v>
      </c>
      <c r="Y16" s="37">
        <v>5</v>
      </c>
      <c r="Z16" s="9">
        <f>$Y$4-AC16-AE16</f>
        <v>652.83000000000004</v>
      </c>
      <c r="AA16" s="9">
        <v>652.83000000000004</v>
      </c>
      <c r="AB16" s="9">
        <v>0</v>
      </c>
      <c r="AC16" s="9">
        <v>91.17</v>
      </c>
      <c r="AD16" s="242">
        <f>(AC16/$Y$4)</f>
        <v>0.12254032258064516</v>
      </c>
      <c r="AE16" s="9">
        <v>0</v>
      </c>
      <c r="AF16" s="242">
        <f>(AE16/$Y$4)</f>
        <v>0</v>
      </c>
      <c r="AG16" s="7">
        <v>0</v>
      </c>
      <c r="AH16" s="242">
        <f>(AG16/$Y$4)</f>
        <v>0</v>
      </c>
      <c r="AI16" s="9">
        <v>161</v>
      </c>
      <c r="AJ16" s="242">
        <f>(Z16/$Y$4)</f>
        <v>0.87745967741935493</v>
      </c>
      <c r="AK16" s="242">
        <f>((Z16-AI16)/$Y$4)</f>
        <v>0.66106182795698931</v>
      </c>
      <c r="AL16" s="247">
        <f>IF((AND(AA16=0,AC16=0)),0,(AC16+AI16)/(AA16+AC16+AI16))</f>
        <v>0.27864088397790054</v>
      </c>
      <c r="AM16" s="247">
        <f>AI16/$Y$4</f>
        <v>0.21639784946236559</v>
      </c>
      <c r="AN16" s="242">
        <f>(AQ16/($Y$4*AS16))</f>
        <v>0.6343701996927803</v>
      </c>
      <c r="AO16" s="29">
        <v>2</v>
      </c>
      <c r="AP16" s="7">
        <f>SUM(AA16:AC16,AE16,AG16)</f>
        <v>744</v>
      </c>
      <c r="AQ16" s="167">
        <v>165190</v>
      </c>
      <c r="AR16" s="9">
        <v>410</v>
      </c>
      <c r="AS16" s="9">
        <v>350</v>
      </c>
      <c r="AU16" s="36" t="s">
        <v>42</v>
      </c>
      <c r="AV16" s="37">
        <v>5</v>
      </c>
      <c r="AW16" s="9">
        <v>720</v>
      </c>
      <c r="AX16" s="9">
        <v>720</v>
      </c>
      <c r="AY16" s="9">
        <v>0</v>
      </c>
      <c r="AZ16" s="9">
        <v>0</v>
      </c>
      <c r="BA16" s="242">
        <f>(AZ16/$AV$4)</f>
        <v>0</v>
      </c>
      <c r="BB16" s="9">
        <v>0</v>
      </c>
      <c r="BC16" s="242">
        <f>(BB16/$AV$4)</f>
        <v>0</v>
      </c>
      <c r="BD16" s="7">
        <v>0</v>
      </c>
      <c r="BE16" s="242">
        <f>(BD16/$AV$4)</f>
        <v>0</v>
      </c>
      <c r="BF16" s="9">
        <v>220.25</v>
      </c>
      <c r="BG16" s="242">
        <f>(AW16/$AV$4)</f>
        <v>1</v>
      </c>
      <c r="BH16" s="242">
        <f>((AW16-BF16)/$AV$4)</f>
        <v>0.69409722222222225</v>
      </c>
      <c r="BI16" s="247">
        <f>IF((AND(AX16=0,AZ16=0)),0,(AZ16+BF16)/(AX16+AZ16+BF16))</f>
        <v>0.23424621111406541</v>
      </c>
      <c r="BJ16" s="247">
        <f>BF16/$AV$4</f>
        <v>0.3059027777777778</v>
      </c>
      <c r="BK16" s="242">
        <f>(BN16/($AV$4*BP16))</f>
        <v>0.73384920634920636</v>
      </c>
      <c r="BL16" s="7"/>
      <c r="BM16" s="7">
        <f>SUM(AX16:AZ16,BB16,BD16)</f>
        <v>720</v>
      </c>
      <c r="BN16" s="167">
        <v>184930</v>
      </c>
      <c r="BO16" s="9">
        <v>410</v>
      </c>
      <c r="BP16" s="9">
        <v>350</v>
      </c>
      <c r="BR16" s="36" t="s">
        <v>42</v>
      </c>
      <c r="BS16" s="37">
        <v>5</v>
      </c>
      <c r="BT16" s="9">
        <v>650.33000000000004</v>
      </c>
      <c r="BU16" s="9">
        <v>650.33000000000004</v>
      </c>
      <c r="BV16" s="9">
        <v>0</v>
      </c>
      <c r="BW16" s="9">
        <v>93.67</v>
      </c>
      <c r="BX16" s="242">
        <f>(BW16/$BS$4)</f>
        <v>0.12590053763440862</v>
      </c>
      <c r="BY16" s="9">
        <v>0</v>
      </c>
      <c r="BZ16" s="242">
        <f>(BY16/$BS$4)</f>
        <v>0</v>
      </c>
      <c r="CA16" s="7">
        <v>0</v>
      </c>
      <c r="CB16" s="242">
        <f>(CA16/$BS$4)</f>
        <v>0</v>
      </c>
      <c r="CC16" s="9">
        <v>256</v>
      </c>
      <c r="CD16" s="242">
        <f>(BT16/$BS$4)</f>
        <v>0.87409946236559144</v>
      </c>
      <c r="CE16" s="242">
        <f>((BT16-CC16)/$BS$4)</f>
        <v>0.53001344086021507</v>
      </c>
      <c r="CF16" s="247">
        <f>IF((AND(BU16=0,BW16=0)),0,(BW16+CC16)/(BU16+BW16+CC16))</f>
        <v>0.34967000000000004</v>
      </c>
      <c r="CG16" s="247">
        <f>CC16/$BS$4</f>
        <v>0.34408602150537637</v>
      </c>
      <c r="CH16" s="242">
        <f>(CK16/($BS$4*CM16))</f>
        <v>0.58210445468509986</v>
      </c>
      <c r="CI16" s="135"/>
      <c r="CJ16" s="81">
        <f>SUM(BU16:BW16,BY16,CA16)</f>
        <v>744</v>
      </c>
      <c r="CK16" s="167">
        <v>151580</v>
      </c>
      <c r="CL16" s="9">
        <v>410</v>
      </c>
      <c r="CM16" s="9">
        <v>350</v>
      </c>
      <c r="CO16" s="36" t="s">
        <v>42</v>
      </c>
      <c r="CP16" s="37">
        <v>5</v>
      </c>
      <c r="CQ16" s="9">
        <v>720</v>
      </c>
      <c r="CR16" s="9">
        <v>720</v>
      </c>
      <c r="CS16" s="9">
        <v>0</v>
      </c>
      <c r="CT16" s="9">
        <v>0</v>
      </c>
      <c r="CU16" s="242">
        <f>(CT16/$CP$4)</f>
        <v>0</v>
      </c>
      <c r="CV16" s="9">
        <v>0</v>
      </c>
      <c r="CW16" s="242">
        <f>(CV16/$CP$4)</f>
        <v>0</v>
      </c>
      <c r="CX16" s="7">
        <v>0</v>
      </c>
      <c r="CY16" s="242">
        <f>(CX16/$CP$4)</f>
        <v>0</v>
      </c>
      <c r="CZ16" s="9">
        <v>261</v>
      </c>
      <c r="DA16" s="242">
        <f>(CQ16/$CP$4)</f>
        <v>1</v>
      </c>
      <c r="DB16" s="242">
        <f>((CQ16-CZ16)/$CP$4)</f>
        <v>0.63749999999999996</v>
      </c>
      <c r="DC16" s="247">
        <f>IF((AND(CR16=0,CT16=0)),0,(CT16+CZ16)/(CR16+CT16+CZ16))</f>
        <v>0.26605504587155965</v>
      </c>
      <c r="DD16" s="247">
        <f>CZ16/$CP$4</f>
        <v>0.36249999999999999</v>
      </c>
      <c r="DE16" s="242">
        <f>(DH16/($CP$4*DJ16))</f>
        <v>0.64916666666666667</v>
      </c>
      <c r="DF16" s="7"/>
      <c r="DG16" s="7">
        <f>SUM(CR16:CT16,CV16,CX16)</f>
        <v>720</v>
      </c>
      <c r="DH16" s="167">
        <v>163590</v>
      </c>
      <c r="DI16" s="9">
        <v>410</v>
      </c>
      <c r="DJ16" s="9">
        <v>350</v>
      </c>
      <c r="DL16" s="36" t="s">
        <v>42</v>
      </c>
      <c r="DM16" s="37">
        <v>5</v>
      </c>
      <c r="DN16" s="9">
        <v>637.9</v>
      </c>
      <c r="DO16" s="9">
        <v>637.9</v>
      </c>
      <c r="DP16" s="9">
        <v>0</v>
      </c>
      <c r="DQ16" s="9">
        <v>106.1</v>
      </c>
      <c r="DR16" s="242">
        <f>(DQ16/$DM$4)</f>
        <v>0.14260752688172043</v>
      </c>
      <c r="DS16" s="9">
        <v>0</v>
      </c>
      <c r="DT16" s="242">
        <f>(DS16/$DM$4)</f>
        <v>0</v>
      </c>
      <c r="DU16" s="7">
        <v>0</v>
      </c>
      <c r="DV16" s="242">
        <f>(DU16/$DM$4)</f>
        <v>0</v>
      </c>
      <c r="DW16" s="9">
        <v>323.64999999999998</v>
      </c>
      <c r="DX16" s="242">
        <f>(DN16/$Y$4)</f>
        <v>0.85739247311827949</v>
      </c>
      <c r="DY16" s="242">
        <f>((DN16-DW16)/$DM$4)</f>
        <v>0.4223790322580645</v>
      </c>
      <c r="DZ16" s="247">
        <f>IF((AND(DO16=0,DQ16=0)),0,(DQ16+DW16)/(DO16+DQ16+DW16))</f>
        <v>0.40251955228773473</v>
      </c>
      <c r="EA16" s="247">
        <f>DW16/$DM$4</f>
        <v>0.43501344086021504</v>
      </c>
      <c r="EB16" s="242">
        <f>(EE16/($DM$4*EG16))</f>
        <v>0.46751152073732721</v>
      </c>
      <c r="EC16" s="135"/>
      <c r="ED16" s="7">
        <f>SUM(DO16:DQ16,DS16,DU16)</f>
        <v>744</v>
      </c>
      <c r="EE16" s="167">
        <v>121740</v>
      </c>
      <c r="EF16" s="9">
        <v>410</v>
      </c>
      <c r="EG16" s="9">
        <v>350</v>
      </c>
      <c r="EI16" s="36" t="s">
        <v>42</v>
      </c>
      <c r="EJ16" s="37">
        <v>5</v>
      </c>
      <c r="EK16" s="9">
        <v>696.08</v>
      </c>
      <c r="EL16" s="9">
        <v>696.08</v>
      </c>
      <c r="EM16" s="9">
        <v>0</v>
      </c>
      <c r="EN16" s="9">
        <v>47.92</v>
      </c>
      <c r="EO16" s="242">
        <f>(EN16/$EJ$4)</f>
        <v>6.4408602150537633E-2</v>
      </c>
      <c r="EP16" s="9">
        <v>0</v>
      </c>
      <c r="EQ16" s="242">
        <f>(EP16/$EJ$4)</f>
        <v>0</v>
      </c>
      <c r="ER16" s="7">
        <v>0</v>
      </c>
      <c r="ES16" s="242">
        <f>(ER16/$EJ$4)</f>
        <v>0</v>
      </c>
      <c r="ET16" s="9">
        <v>395.01</v>
      </c>
      <c r="EU16" s="242">
        <f>(EK16/$Y$4)</f>
        <v>0.93559139784946244</v>
      </c>
      <c r="EV16" s="242">
        <f>((EK16-ET16)/$EJ$4)</f>
        <v>0.40466397849462371</v>
      </c>
      <c r="EW16" s="247">
        <f>IF((AND(EL16=0,EN16=0)),0,(EN16+ET16)/(EL16+EN16+ET16))</f>
        <v>0.38887279303956945</v>
      </c>
      <c r="EX16" s="247">
        <f>ET16/$EJ$4</f>
        <v>0.53092741935483867</v>
      </c>
      <c r="EY16" s="242">
        <f>(FB16/($EJ$4*FD16))</f>
        <v>0.54331797235023038</v>
      </c>
      <c r="EZ16" s="7"/>
      <c r="FA16" s="7">
        <f>SUM(EL16:EN16,EP16,ER16)</f>
        <v>744</v>
      </c>
      <c r="FB16" s="167">
        <v>141480</v>
      </c>
      <c r="FC16" s="9">
        <v>410</v>
      </c>
      <c r="FD16" s="9">
        <v>350</v>
      </c>
      <c r="FF16" s="36" t="s">
        <v>42</v>
      </c>
      <c r="FG16" s="37">
        <v>5</v>
      </c>
      <c r="FH16" s="9">
        <v>646.73</v>
      </c>
      <c r="FI16" s="9">
        <v>646.73</v>
      </c>
      <c r="FJ16" s="9">
        <v>0</v>
      </c>
      <c r="FK16" s="9">
        <v>0</v>
      </c>
      <c r="FL16" s="242">
        <f>(FK16/$FG$4)</f>
        <v>0</v>
      </c>
      <c r="FM16" s="9">
        <v>25.27</v>
      </c>
      <c r="FN16" s="242">
        <f>(FM16/$FG$4)</f>
        <v>3.7604166666666668E-2</v>
      </c>
      <c r="FO16" s="7">
        <v>0</v>
      </c>
      <c r="FP16" s="242">
        <f>(FO16/$FG$4)</f>
        <v>0</v>
      </c>
      <c r="FQ16" s="9">
        <v>294.86</v>
      </c>
      <c r="FR16" s="242">
        <f>(FH16/$Y$4)</f>
        <v>0.86926075268817204</v>
      </c>
      <c r="FS16" s="242">
        <f>((FH16-FQ16)/$FG$4)</f>
        <v>0.52361607142857147</v>
      </c>
      <c r="FT16" s="247">
        <f>IF((AND(FI16=0,FK16=0)),0,(FK16+FQ16)/(FI16+FK16+FQ16))</f>
        <v>0.31315115920942238</v>
      </c>
      <c r="FU16" s="247">
        <f>FQ16/$FG$4</f>
        <v>0.43877976190476192</v>
      </c>
      <c r="FV16" s="135">
        <f>(FY16/($FG$4*GA16))</f>
        <v>0.52780612244897962</v>
      </c>
      <c r="FW16" s="7"/>
      <c r="FX16" s="7">
        <f>SUM(FI16:FK16,FM16,FO16)</f>
        <v>672</v>
      </c>
      <c r="FY16" s="167">
        <v>124140</v>
      </c>
      <c r="FZ16" s="9">
        <v>410</v>
      </c>
      <c r="GA16" s="9">
        <v>350</v>
      </c>
      <c r="GC16" s="36" t="s">
        <v>42</v>
      </c>
      <c r="GD16" s="37">
        <v>5</v>
      </c>
      <c r="GE16" s="9">
        <v>0</v>
      </c>
      <c r="GF16" s="7">
        <v>0</v>
      </c>
      <c r="GG16" s="9">
        <v>0</v>
      </c>
      <c r="GH16" s="9">
        <v>0</v>
      </c>
      <c r="GI16" s="242">
        <f>(GH16/GD4)</f>
        <v>0</v>
      </c>
      <c r="GJ16" s="9">
        <v>744</v>
      </c>
      <c r="GK16" s="242">
        <f>(GJ16/$GD$4)</f>
        <v>1</v>
      </c>
      <c r="GL16" s="7">
        <v>0</v>
      </c>
      <c r="GM16" s="242">
        <f>(GL16/$GD$4)</f>
        <v>0</v>
      </c>
      <c r="GN16" s="9">
        <v>0</v>
      </c>
      <c r="GO16" s="242">
        <f>(GE16/$Y$4)</f>
        <v>0</v>
      </c>
      <c r="GP16" s="242">
        <f>((GE16-GN16)/$GD$4)</f>
        <v>0</v>
      </c>
      <c r="GQ16" s="247">
        <f>IF((AND(GF16=0,GH16=0)),0,(GH16+GN16)/(GF16+GH16+GN16))</f>
        <v>0</v>
      </c>
      <c r="GR16" s="247">
        <f>GN16/$GD$4</f>
        <v>0</v>
      </c>
      <c r="GS16" s="242">
        <f>(GV16/($GD$4*GX16))</f>
        <v>0</v>
      </c>
      <c r="GT16" s="135"/>
      <c r="GU16" s="7">
        <f>SUM(GF16:GH16,GJ16,GL16)</f>
        <v>744</v>
      </c>
      <c r="GV16" s="9">
        <v>0</v>
      </c>
      <c r="GW16" s="9">
        <v>410</v>
      </c>
      <c r="GX16" s="9">
        <v>350</v>
      </c>
      <c r="GZ16" s="36" t="s">
        <v>42</v>
      </c>
      <c r="HA16" s="37">
        <v>5</v>
      </c>
      <c r="HB16" s="9">
        <v>0</v>
      </c>
      <c r="HC16" s="9">
        <v>0</v>
      </c>
      <c r="HD16" s="9">
        <v>0</v>
      </c>
      <c r="HE16" s="9">
        <v>0</v>
      </c>
      <c r="HF16" s="242">
        <f>(HE16/$HA$4)</f>
        <v>0</v>
      </c>
      <c r="HG16" s="9">
        <v>720</v>
      </c>
      <c r="HH16" s="242">
        <f>(HG16/$HA$4)</f>
        <v>1</v>
      </c>
      <c r="HI16" s="7">
        <v>0</v>
      </c>
      <c r="HJ16" s="242">
        <f>(HI16/$HA$4)</f>
        <v>0</v>
      </c>
      <c r="HK16" s="9">
        <v>0</v>
      </c>
      <c r="HL16" s="242">
        <f>(HB16/$Y$4)</f>
        <v>0</v>
      </c>
      <c r="HM16" s="242">
        <f>((HB16-HK16)/$HA$4)</f>
        <v>0</v>
      </c>
      <c r="HN16" s="247">
        <f>IF((AND(HC16=0,HE16=0)),0,(HE16+HK16)/(HC16+HE16))</f>
        <v>0</v>
      </c>
      <c r="HO16" s="247">
        <f>HK16/$HA$4</f>
        <v>0</v>
      </c>
      <c r="HP16" s="242">
        <f>(HS16/($HA$4*HU16))</f>
        <v>0</v>
      </c>
      <c r="HQ16" s="29">
        <v>0</v>
      </c>
      <c r="HR16" s="7">
        <f>SUM(HC16:HE16,HG16,HI16)</f>
        <v>720</v>
      </c>
      <c r="HS16" s="9">
        <v>0</v>
      </c>
      <c r="HT16" s="9">
        <v>410</v>
      </c>
      <c r="HU16" s="9">
        <v>350</v>
      </c>
      <c r="HW16" s="36" t="s">
        <v>42</v>
      </c>
      <c r="HX16" s="37">
        <v>5</v>
      </c>
      <c r="HY16" s="9">
        <v>650.6</v>
      </c>
      <c r="HZ16" s="7">
        <v>650.6</v>
      </c>
      <c r="IA16" s="9">
        <v>0</v>
      </c>
      <c r="IB16" s="9">
        <v>74.77</v>
      </c>
      <c r="IC16" s="242">
        <f>(IB16/$HX$4)</f>
        <v>0.10049731182795699</v>
      </c>
      <c r="ID16" s="9">
        <v>18.63</v>
      </c>
      <c r="IE16" s="242">
        <f>(ID16/$HX$4)</f>
        <v>2.5040322580645161E-2</v>
      </c>
      <c r="IF16" s="7">
        <v>0</v>
      </c>
      <c r="IG16" s="242">
        <f>(IF16/$HX$4)</f>
        <v>0</v>
      </c>
      <c r="IH16" s="9">
        <v>77.87</v>
      </c>
      <c r="II16" s="242">
        <f>(HY16/$HX$4)</f>
        <v>0.87446236559139789</v>
      </c>
      <c r="IJ16" s="242">
        <f>((HY16-IH16)/$HX$4)</f>
        <v>0.76979838709677417</v>
      </c>
      <c r="IK16" s="242">
        <f>IF((AND(HZ16=0,IB16=0)),0,(IB16+IH16)/(HZ16+IB16+IH16))</f>
        <v>0.19003037697325828</v>
      </c>
      <c r="IL16" s="247">
        <f>IH16/$HX$4</f>
        <v>0.10466397849462367</v>
      </c>
      <c r="IM16" s="242">
        <f>(IP16/($HX$4*IR16))</f>
        <v>0.63118279569892477</v>
      </c>
      <c r="IN16" s="29">
        <v>2</v>
      </c>
      <c r="IO16" s="7">
        <f>SUM(HZ16:IB16,ID16,IF16)</f>
        <v>744</v>
      </c>
      <c r="IP16" s="167">
        <v>164360</v>
      </c>
      <c r="IQ16" s="9">
        <v>410</v>
      </c>
      <c r="IR16" s="9">
        <v>350</v>
      </c>
      <c r="IT16" s="36" t="s">
        <v>42</v>
      </c>
      <c r="IU16" s="37">
        <v>5</v>
      </c>
      <c r="IV16" s="102">
        <v>720</v>
      </c>
      <c r="IW16" s="102">
        <v>720</v>
      </c>
      <c r="IX16" s="104">
        <v>0</v>
      </c>
      <c r="IY16" s="102">
        <v>0</v>
      </c>
      <c r="IZ16" s="242">
        <f>(IY16/$IU$4)</f>
        <v>0</v>
      </c>
      <c r="JA16" s="9">
        <v>0</v>
      </c>
      <c r="JB16" s="242">
        <f>(JA16/$IU$4)</f>
        <v>0</v>
      </c>
      <c r="JC16" s="9">
        <v>0</v>
      </c>
      <c r="JD16" s="242">
        <f>(JC16/$IU$4)</f>
        <v>0</v>
      </c>
      <c r="JE16" s="102">
        <v>173.59</v>
      </c>
      <c r="JF16" s="242">
        <f>(IV16/$IU$4)</f>
        <v>1</v>
      </c>
      <c r="JG16" s="277">
        <f>((IV16-JE16)/$IU$4)</f>
        <v>0.7589027777777777</v>
      </c>
      <c r="JH16" s="277">
        <f>IF((AND(IW16=0,IY16=0)),0,(IY16+JE16)/(IW16+IY16))</f>
        <v>0.24109722222222224</v>
      </c>
      <c r="JI16" s="247">
        <f>JE16/$IU$4</f>
        <v>0.24109722222222224</v>
      </c>
      <c r="JJ16" s="242">
        <f>(JM16/($IU$4*JO16))</f>
        <v>0.7794444444444445</v>
      </c>
      <c r="JK16" s="29">
        <v>0</v>
      </c>
      <c r="JL16" s="29">
        <f>SUM(IW16:IY16,JA16,JC16)</f>
        <v>720</v>
      </c>
      <c r="JM16" s="182">
        <v>196420</v>
      </c>
      <c r="JN16" s="9">
        <v>410</v>
      </c>
      <c r="JO16" s="9">
        <v>350</v>
      </c>
    </row>
    <row r="17" spans="1:276" ht="13.8" hidden="1" x14ac:dyDescent="0.3">
      <c r="A17" s="36" t="s">
        <v>43</v>
      </c>
      <c r="B17" s="37">
        <v>6</v>
      </c>
      <c r="C17" s="9">
        <v>744</v>
      </c>
      <c r="D17" s="9">
        <v>744</v>
      </c>
      <c r="E17" s="9">
        <v>0</v>
      </c>
      <c r="F17" s="9">
        <v>0</v>
      </c>
      <c r="G17" s="242">
        <f>(F17/$B$4)</f>
        <v>0</v>
      </c>
      <c r="H17" s="9">
        <v>0</v>
      </c>
      <c r="I17" s="242">
        <f>(H17/$B$4)</f>
        <v>0</v>
      </c>
      <c r="J17" s="7">
        <v>0</v>
      </c>
      <c r="K17" s="242">
        <f>(J17/$B$4)</f>
        <v>0</v>
      </c>
      <c r="L17" s="9">
        <v>66.72</v>
      </c>
      <c r="M17" s="242">
        <f>(C17/$B$4)</f>
        <v>1</v>
      </c>
      <c r="N17" s="242">
        <f>((C17-L17)/$B$4)</f>
        <v>0.91032258064516125</v>
      </c>
      <c r="O17" s="247">
        <f>IF((AND(D17=0,F17=0)),0,(F17+L17)/(D17+F17+L17))</f>
        <v>8.2297217288336291E-2</v>
      </c>
      <c r="P17" s="247">
        <f>L17/$B$4</f>
        <v>8.9677419354838708E-2</v>
      </c>
      <c r="Q17" s="242">
        <f t="shared" ref="Q17" si="190">(T17/($B$4*V17))</f>
        <v>0.81981566820276497</v>
      </c>
      <c r="R17" s="29">
        <v>0</v>
      </c>
      <c r="S17" s="7">
        <f t="shared" ref="S17" si="191">SUM(D17:F17,H17,J17)</f>
        <v>744</v>
      </c>
      <c r="T17" s="167">
        <v>213480</v>
      </c>
      <c r="U17" s="9">
        <v>410</v>
      </c>
      <c r="V17" s="9">
        <v>350</v>
      </c>
      <c r="X17" s="36" t="s">
        <v>43</v>
      </c>
      <c r="Y17" s="37">
        <v>6</v>
      </c>
      <c r="Z17" s="9">
        <f>$Y$4-AC17-AE17</f>
        <v>602.33000000000004</v>
      </c>
      <c r="AA17" s="9">
        <v>602.33000000000004</v>
      </c>
      <c r="AB17" s="9">
        <v>0</v>
      </c>
      <c r="AC17" s="9">
        <v>141.66999999999999</v>
      </c>
      <c r="AD17" s="242">
        <f>(AC17/$Y$4)</f>
        <v>0.19041666666666665</v>
      </c>
      <c r="AE17" s="9">
        <v>0</v>
      </c>
      <c r="AF17" s="242">
        <f>(AE17/$Y$4)</f>
        <v>0</v>
      </c>
      <c r="AG17" s="7">
        <v>0</v>
      </c>
      <c r="AH17" s="242">
        <f>(AG17/$Y$4)</f>
        <v>0</v>
      </c>
      <c r="AI17" s="9">
        <v>75</v>
      </c>
      <c r="AJ17" s="242">
        <f>(Z17/$Y$4)</f>
        <v>0.80958333333333343</v>
      </c>
      <c r="AK17" s="242">
        <f>((Z17-AI17)/$Y$4)</f>
        <v>0.70877688172043019</v>
      </c>
      <c r="AL17" s="247">
        <f>IF((AND(AA17=0,AC17=0)),0,(AC17+AI17)/(AA17+AC17+AI17))</f>
        <v>0.26455433455433452</v>
      </c>
      <c r="AM17" s="247">
        <f>AI17/$Y$4</f>
        <v>0.10080645161290322</v>
      </c>
      <c r="AN17" s="242">
        <f t="shared" ref="AN17" si="192">(AQ17/($Y$4*AS17))</f>
        <v>0.6067972350230415</v>
      </c>
      <c r="AO17" s="29">
        <v>2</v>
      </c>
      <c r="AP17" s="7">
        <f t="shared" ref="AP17" si="193">SUM(AA17:AC17,AE17,AG17)</f>
        <v>744</v>
      </c>
      <c r="AQ17" s="167">
        <v>158010</v>
      </c>
      <c r="AR17" s="9">
        <v>410</v>
      </c>
      <c r="AS17" s="9">
        <v>350</v>
      </c>
      <c r="AU17" s="36" t="s">
        <v>43</v>
      </c>
      <c r="AV17" s="37">
        <v>6</v>
      </c>
      <c r="AW17" s="9">
        <v>720</v>
      </c>
      <c r="AX17" s="9">
        <v>720</v>
      </c>
      <c r="AY17" s="9">
        <v>0</v>
      </c>
      <c r="AZ17" s="9">
        <v>0</v>
      </c>
      <c r="BA17" s="242">
        <f>(AZ17/$AV$4)</f>
        <v>0</v>
      </c>
      <c r="BB17" s="9">
        <v>0</v>
      </c>
      <c r="BC17" s="242">
        <f>(BB17/$AV$4)</f>
        <v>0</v>
      </c>
      <c r="BD17" s="7">
        <v>0</v>
      </c>
      <c r="BE17" s="242">
        <f>(BD17/$AV$4)</f>
        <v>0</v>
      </c>
      <c r="BF17" s="9">
        <v>69.22</v>
      </c>
      <c r="BG17" s="242">
        <f>(AW17/$AV$4)</f>
        <v>1</v>
      </c>
      <c r="BH17" s="242">
        <f>((AW17-BF17)/$AV$4)</f>
        <v>0.90386111111111112</v>
      </c>
      <c r="BI17" s="247">
        <f>IF((AND(AX17=0,AZ17=0)),0,(AZ17+BF17)/(AX17+AZ17+BF17))</f>
        <v>8.7706849801069409E-2</v>
      </c>
      <c r="BJ17" s="247">
        <f t="shared" ref="BJ17" si="194">BF17/$AV$4</f>
        <v>9.6138888888888885E-2</v>
      </c>
      <c r="BK17" s="242">
        <f t="shared" ref="BK17" si="195">(BN17/($AV$4*BP17))</f>
        <v>0.80174603174603176</v>
      </c>
      <c r="BL17" s="7"/>
      <c r="BM17" s="7">
        <f t="shared" ref="BM17" si="196">SUM(AX17:AZ17,BB17,BD17)</f>
        <v>720</v>
      </c>
      <c r="BN17" s="167">
        <v>202040</v>
      </c>
      <c r="BO17" s="9">
        <v>410</v>
      </c>
      <c r="BP17" s="9">
        <v>350</v>
      </c>
      <c r="BR17" s="36" t="s">
        <v>43</v>
      </c>
      <c r="BS17" s="37">
        <v>6</v>
      </c>
      <c r="BT17" s="9">
        <v>744</v>
      </c>
      <c r="BU17" s="9">
        <v>744</v>
      </c>
      <c r="BV17" s="9">
        <v>0</v>
      </c>
      <c r="BW17" s="9">
        <v>0</v>
      </c>
      <c r="BX17" s="242">
        <f>(BW17/$BS$4)</f>
        <v>0</v>
      </c>
      <c r="BY17" s="9">
        <v>0</v>
      </c>
      <c r="BZ17" s="242">
        <f>(BY17/$BS$4)</f>
        <v>0</v>
      </c>
      <c r="CA17" s="7">
        <v>0</v>
      </c>
      <c r="CB17" s="242">
        <f>(CA17/$BS$4)</f>
        <v>0</v>
      </c>
      <c r="CC17" s="9">
        <v>77</v>
      </c>
      <c r="CD17" s="242">
        <f t="shared" ref="CD17" si="197">(BT17/$BS$4)</f>
        <v>1</v>
      </c>
      <c r="CE17" s="242">
        <f t="shared" ref="CE17" si="198">((BT17-CC17)/$BS$4)</f>
        <v>0.896505376344086</v>
      </c>
      <c r="CF17" s="247">
        <f t="shared" ref="CF17" si="199">IF((AND(BU17=0,BW17=0)),0,(BW17+CC17)/(BU17+BW17+CC17))</f>
        <v>9.3788063337393424E-2</v>
      </c>
      <c r="CG17" s="247">
        <f t="shared" ref="CG17" si="200">CC17/$BS$4</f>
        <v>0.10349462365591398</v>
      </c>
      <c r="CH17" s="242">
        <f t="shared" ref="CH17" si="201">(CK17/($BS$4*CM17))</f>
        <v>0.82081413210445464</v>
      </c>
      <c r="CI17" s="135"/>
      <c r="CJ17" s="81">
        <f t="shared" ref="CJ17" si="202">SUM(BU17:BW17,BY17,CA17)</f>
        <v>744</v>
      </c>
      <c r="CK17" s="167">
        <v>213740</v>
      </c>
      <c r="CL17" s="9">
        <v>410</v>
      </c>
      <c r="CM17" s="9">
        <v>350</v>
      </c>
      <c r="CO17" s="36" t="s">
        <v>43</v>
      </c>
      <c r="CP17" s="37">
        <v>6</v>
      </c>
      <c r="CQ17" s="9">
        <v>720</v>
      </c>
      <c r="CR17" s="9">
        <v>720</v>
      </c>
      <c r="CS17" s="9">
        <v>0</v>
      </c>
      <c r="CT17" s="9">
        <v>0</v>
      </c>
      <c r="CU17" s="242">
        <f>(CT17/$CP$4)</f>
        <v>0</v>
      </c>
      <c r="CV17" s="9">
        <v>0</v>
      </c>
      <c r="CW17" s="242">
        <f>(CV17/$CP$4)</f>
        <v>0</v>
      </c>
      <c r="CX17" s="7">
        <v>0</v>
      </c>
      <c r="CY17" s="242">
        <f>(CX17/$CP$4)</f>
        <v>0</v>
      </c>
      <c r="CZ17" s="9">
        <v>116</v>
      </c>
      <c r="DA17" s="242">
        <f t="shared" ref="DA17" si="203">(CQ17/$CP$4)</f>
        <v>1</v>
      </c>
      <c r="DB17" s="242">
        <f t="shared" ref="DB17" si="204">((CQ17-CZ17)/$CP$4)</f>
        <v>0.83888888888888891</v>
      </c>
      <c r="DC17" s="247">
        <f t="shared" ref="DC17" si="205">IF((AND(CR17=0,CT17=0)),0,(CT17+CZ17)/(CR17+CT17+CZ17))</f>
        <v>0.13875598086124402</v>
      </c>
      <c r="DD17" s="247">
        <f t="shared" ref="DD17" si="206">CZ17/$CP$4</f>
        <v>0.16111111111111112</v>
      </c>
      <c r="DE17" s="242">
        <f t="shared" ref="DE17" si="207">(DH17/($CP$4*DJ17))</f>
        <v>0.741468253968254</v>
      </c>
      <c r="DF17" s="7"/>
      <c r="DG17" s="7">
        <f t="shared" ref="DG17" si="208">SUM(CR17:CT17,CV17,CX17)</f>
        <v>720</v>
      </c>
      <c r="DH17" s="167">
        <v>186850</v>
      </c>
      <c r="DI17" s="9">
        <v>410</v>
      </c>
      <c r="DJ17" s="9">
        <v>350</v>
      </c>
      <c r="DL17" s="36" t="s">
        <v>43</v>
      </c>
      <c r="DM17" s="37">
        <v>6</v>
      </c>
      <c r="DN17" s="9">
        <v>705.51</v>
      </c>
      <c r="DO17" s="9">
        <v>705.51</v>
      </c>
      <c r="DP17" s="9">
        <v>0</v>
      </c>
      <c r="DQ17" s="9">
        <v>38.49</v>
      </c>
      <c r="DR17" s="242">
        <f>(DQ17/$DM$4)</f>
        <v>5.1733870967741936E-2</v>
      </c>
      <c r="DS17" s="9">
        <v>0</v>
      </c>
      <c r="DT17" s="242">
        <f>(DS17/$DM$4)</f>
        <v>0</v>
      </c>
      <c r="DU17" s="7">
        <v>0</v>
      </c>
      <c r="DV17" s="242">
        <f>(DU17/$DM$4)</f>
        <v>0</v>
      </c>
      <c r="DW17" s="9">
        <v>69.61</v>
      </c>
      <c r="DX17" s="242">
        <f t="shared" ref="DX17" si="209">(DN17/$Y$4)</f>
        <v>0.94826612903225804</v>
      </c>
      <c r="DY17" s="242">
        <f t="shared" ref="DY17" si="210">((DN17-DW17)/$DM$4)</f>
        <v>0.85470430107526874</v>
      </c>
      <c r="DZ17" s="247">
        <f t="shared" ref="DZ17" si="211">IF((AND(DO17=0,DQ17=0)),0,(DQ17+DW17)/(DO17+DQ17+DW17))</f>
        <v>0.13286464030678088</v>
      </c>
      <c r="EA17" s="247">
        <f t="shared" ref="EA17" si="212">DW17/$DM$4</f>
        <v>9.3561827956989252E-2</v>
      </c>
      <c r="EB17" s="242">
        <f t="shared" ref="EB17" si="213">(EE17/($DM$4*EG17))</f>
        <v>0.72261904761904761</v>
      </c>
      <c r="EC17" s="135"/>
      <c r="ED17" s="7">
        <f t="shared" ref="ED17" si="214">SUM(DO17:DQ17,DS17,DU17)</f>
        <v>744</v>
      </c>
      <c r="EE17" s="167">
        <v>188170</v>
      </c>
      <c r="EF17" s="9">
        <v>410</v>
      </c>
      <c r="EG17" s="9">
        <v>350</v>
      </c>
      <c r="EI17" s="36" t="s">
        <v>43</v>
      </c>
      <c r="EJ17" s="37">
        <v>6</v>
      </c>
      <c r="EK17" s="9">
        <v>720.37</v>
      </c>
      <c r="EL17" s="9">
        <v>720.37</v>
      </c>
      <c r="EM17" s="9">
        <v>0</v>
      </c>
      <c r="EN17" s="9">
        <v>23.63</v>
      </c>
      <c r="EO17" s="242">
        <f>(EN17/$EJ$4)</f>
        <v>3.1760752688172043E-2</v>
      </c>
      <c r="EP17" s="9">
        <v>0</v>
      </c>
      <c r="EQ17" s="242">
        <f>(EP17/$EJ$4)</f>
        <v>0</v>
      </c>
      <c r="ER17" s="7">
        <v>0</v>
      </c>
      <c r="ES17" s="242">
        <f>(ER17/$EJ$4)</f>
        <v>0</v>
      </c>
      <c r="ET17" s="9">
        <v>633.78</v>
      </c>
      <c r="EU17" s="242">
        <f>(EK17/$Y$4)</f>
        <v>0.96823924731182798</v>
      </c>
      <c r="EV17" s="242">
        <f>((EK17-ET17)/$EJ$4)</f>
        <v>0.11638440860215057</v>
      </c>
      <c r="EW17" s="247">
        <f>IF((AND(EL17=0,EN17=0)),0,(EN17+ET17)/(EL17+EN17+ET17))</f>
        <v>0.47715164975540358</v>
      </c>
      <c r="EX17" s="247">
        <f>ET17/$EJ$4</f>
        <v>0.85185483870967738</v>
      </c>
      <c r="EY17" s="242">
        <f t="shared" ref="EY17" si="215">(FB17/($EJ$4*FD17))</f>
        <v>0.73817204301075268</v>
      </c>
      <c r="EZ17" s="7"/>
      <c r="FA17" s="7">
        <f t="shared" ref="FA17" si="216">SUM(EL17:EN17,EP17,ER17)</f>
        <v>744</v>
      </c>
      <c r="FB17" s="167">
        <v>192220</v>
      </c>
      <c r="FC17" s="9">
        <v>410</v>
      </c>
      <c r="FD17" s="9">
        <v>350</v>
      </c>
      <c r="FF17" s="36" t="s">
        <v>43</v>
      </c>
      <c r="FG17" s="37">
        <v>6</v>
      </c>
      <c r="FH17" s="9">
        <v>664.83</v>
      </c>
      <c r="FI17" s="9">
        <v>664.83</v>
      </c>
      <c r="FJ17" s="9">
        <v>0</v>
      </c>
      <c r="FK17" s="9">
        <v>7.17</v>
      </c>
      <c r="FL17" s="242">
        <f>(FK17/$FG$4)</f>
        <v>1.0669642857142857E-2</v>
      </c>
      <c r="FM17" s="9">
        <v>0</v>
      </c>
      <c r="FN17" s="242">
        <f>(FM17/$FG$4)</f>
        <v>0</v>
      </c>
      <c r="FO17" s="7">
        <v>0</v>
      </c>
      <c r="FP17" s="242">
        <f>(FO17/$FG$4)</f>
        <v>0</v>
      </c>
      <c r="FQ17" s="9">
        <v>64.849999999999994</v>
      </c>
      <c r="FR17" s="242">
        <f>(FH17/$Y$4)</f>
        <v>0.89358870967741943</v>
      </c>
      <c r="FS17" s="242">
        <f>((FH17-FQ17)/$FG$4)</f>
        <v>0.89282738095238101</v>
      </c>
      <c r="FT17" s="247">
        <f>IF((AND(FI17=0,FK17=0)),0,(FK17+FQ17)/(FI17+FK17+FQ17))</f>
        <v>9.7740381353056918E-2</v>
      </c>
      <c r="FU17" s="247">
        <f>FQ17/$FG$4</f>
        <v>9.6502976190476181E-2</v>
      </c>
      <c r="FV17" s="135">
        <f t="shared" ref="FV17" si="217">(FY17/($FG$4*GA17))</f>
        <v>0.74744897959183676</v>
      </c>
      <c r="FW17" s="7"/>
      <c r="FX17" s="7">
        <f t="shared" ref="FX17" si="218">SUM(FI17:FK17,FM17,FO17)</f>
        <v>672</v>
      </c>
      <c r="FY17" s="167">
        <v>175800</v>
      </c>
      <c r="FZ17" s="9">
        <v>410</v>
      </c>
      <c r="GA17" s="9">
        <v>350</v>
      </c>
      <c r="GC17" s="36" t="s">
        <v>43</v>
      </c>
      <c r="GD17" s="37">
        <v>6</v>
      </c>
      <c r="GE17" s="9">
        <v>744</v>
      </c>
      <c r="GF17" s="7">
        <v>744</v>
      </c>
      <c r="GG17" s="9">
        <v>0</v>
      </c>
      <c r="GH17" s="9">
        <v>0</v>
      </c>
      <c r="GI17" s="242">
        <f>(GH17/GD4)</f>
        <v>0</v>
      </c>
      <c r="GJ17" s="9">
        <v>0</v>
      </c>
      <c r="GK17" s="242">
        <f>(GJ17/$GD$4)</f>
        <v>0</v>
      </c>
      <c r="GL17" s="7">
        <v>0</v>
      </c>
      <c r="GM17" s="242">
        <f>(GL17/$GD$4)</f>
        <v>0</v>
      </c>
      <c r="GN17" s="9">
        <v>98.46</v>
      </c>
      <c r="GO17" s="242">
        <f>(GE17/$Y$4)</f>
        <v>1</v>
      </c>
      <c r="GP17" s="242">
        <f>((GE17-GN17)/$GD$4)</f>
        <v>0.86766129032258055</v>
      </c>
      <c r="GQ17" s="247">
        <f>IF((AND(GF17=0,GH17=0)),0,(GH17+GN17)/(GF17+GH17+GN17))</f>
        <v>0.11687201766255964</v>
      </c>
      <c r="GR17" s="247">
        <f t="shared" ref="GR17" si="219">GN17/$GD$4</f>
        <v>0.13233870967741934</v>
      </c>
      <c r="GS17" s="242">
        <f t="shared" ref="GS17" si="220">(GV17/($GD$4*GX17))</f>
        <v>0.77553763440860213</v>
      </c>
      <c r="GT17" s="135"/>
      <c r="GU17" s="7">
        <f t="shared" ref="GU17" si="221">SUM(GF17:GH17,GJ17,GL17)</f>
        <v>744</v>
      </c>
      <c r="GV17" s="167">
        <v>201950</v>
      </c>
      <c r="GW17" s="9">
        <v>410</v>
      </c>
      <c r="GX17" s="9">
        <v>350</v>
      </c>
      <c r="GZ17" s="36" t="s">
        <v>43</v>
      </c>
      <c r="HA17" s="37">
        <v>6</v>
      </c>
      <c r="HB17" s="9">
        <v>691.77</v>
      </c>
      <c r="HC17" s="9">
        <v>691.77</v>
      </c>
      <c r="HD17" s="9">
        <v>0</v>
      </c>
      <c r="HE17" s="9">
        <v>28.23</v>
      </c>
      <c r="HF17" s="242">
        <f>(HE17/$HA$4)</f>
        <v>3.9208333333333331E-2</v>
      </c>
      <c r="HG17" s="9">
        <v>0</v>
      </c>
      <c r="HH17" s="242">
        <f>(HG17/$HA$4)</f>
        <v>0</v>
      </c>
      <c r="HI17" s="7">
        <v>0</v>
      </c>
      <c r="HJ17" s="242">
        <f>(HI17/$HA$4)</f>
        <v>0</v>
      </c>
      <c r="HK17" s="9">
        <v>101.23</v>
      </c>
      <c r="HL17" s="242">
        <f>(HB17/$Y$4)</f>
        <v>0.9297983870967742</v>
      </c>
      <c r="HM17" s="242">
        <f>((HB17-HK17)/$HA$4)</f>
        <v>0.82019444444444445</v>
      </c>
      <c r="HN17" s="247">
        <f>IF((AND(HC17=0,HE17=0)),0,(HE17+HK17)/(HC17+HE17))</f>
        <v>0.17980555555555558</v>
      </c>
      <c r="HO17" s="247">
        <f t="shared" ref="HO17" si="222">HK17/$HA$4</f>
        <v>0.14059722222222223</v>
      </c>
      <c r="HP17" s="242">
        <f t="shared" ref="HP17" si="223">(HS17/($HA$4*HU17))</f>
        <v>0.75753968253968251</v>
      </c>
      <c r="HQ17" s="29">
        <v>1</v>
      </c>
      <c r="HR17" s="7">
        <f t="shared" ref="HR17" si="224">SUM(HC17:HE17,HG17,HI17)</f>
        <v>720</v>
      </c>
      <c r="HS17" s="167">
        <v>190900</v>
      </c>
      <c r="HT17" s="9">
        <v>410</v>
      </c>
      <c r="HU17" s="9">
        <v>350</v>
      </c>
      <c r="HW17" s="36" t="s">
        <v>43</v>
      </c>
      <c r="HX17" s="37">
        <v>6</v>
      </c>
      <c r="HY17" s="37">
        <v>744</v>
      </c>
      <c r="HZ17" s="37">
        <v>744</v>
      </c>
      <c r="IA17" s="37">
        <v>0</v>
      </c>
      <c r="IB17" s="37">
        <v>0</v>
      </c>
      <c r="IC17" s="242">
        <f>(IB17/$HX$4)</f>
        <v>0</v>
      </c>
      <c r="ID17" s="37">
        <v>0</v>
      </c>
      <c r="IE17" s="242">
        <f>(ID17/$HX$4)</f>
        <v>0</v>
      </c>
      <c r="IF17" s="9">
        <v>0</v>
      </c>
      <c r="IG17" s="242">
        <f>(IF17/$HX$4)</f>
        <v>0</v>
      </c>
      <c r="IH17" s="37">
        <v>108.88</v>
      </c>
      <c r="II17" s="242">
        <f>(HY17/$HX$4)</f>
        <v>1</v>
      </c>
      <c r="IJ17" s="242">
        <f>((HY17-IH17)/$HX$4)</f>
        <v>0.85365591397849461</v>
      </c>
      <c r="IK17" s="242">
        <f>IF((AND(HZ17=0,IB17=0)),0,(IB17+IH17)/(HZ17+IB17+IH17))</f>
        <v>0.12766157020917362</v>
      </c>
      <c r="IL17" s="247">
        <f t="shared" ref="IL17" si="225">IH17/$HX$4</f>
        <v>0.14634408602150537</v>
      </c>
      <c r="IM17" s="242">
        <f t="shared" ref="IM17" si="226">(IP17/($HX$4*IR17))</f>
        <v>0.7988863287250384</v>
      </c>
      <c r="IN17" s="29">
        <v>0</v>
      </c>
      <c r="IO17" s="7">
        <f t="shared" ref="IO17" si="227">SUM(HZ17:IB17,ID17,IF17)</f>
        <v>744</v>
      </c>
      <c r="IP17" s="183">
        <v>208030</v>
      </c>
      <c r="IQ17" s="9">
        <v>410</v>
      </c>
      <c r="IR17" s="9">
        <v>350</v>
      </c>
      <c r="IT17" s="36" t="s">
        <v>43</v>
      </c>
      <c r="IU17" s="37">
        <v>6</v>
      </c>
      <c r="IV17" s="102">
        <v>700.27</v>
      </c>
      <c r="IW17" s="102">
        <v>700.27</v>
      </c>
      <c r="IX17" s="104">
        <v>0</v>
      </c>
      <c r="IY17" s="102">
        <v>19.73</v>
      </c>
      <c r="IZ17" s="242">
        <f>(IY17/$IU$4)</f>
        <v>2.7402777777777779E-2</v>
      </c>
      <c r="JA17" s="9">
        <v>0</v>
      </c>
      <c r="JB17" s="242">
        <f>(JA17/$IU$4)</f>
        <v>0</v>
      </c>
      <c r="JC17" s="9">
        <v>0</v>
      </c>
      <c r="JD17" s="242">
        <f>(JC17/$IU$4)</f>
        <v>0</v>
      </c>
      <c r="JE17" s="102">
        <v>230.86</v>
      </c>
      <c r="JF17" s="242">
        <f>(IV17/$IU$4)</f>
        <v>0.97259722222222222</v>
      </c>
      <c r="JG17" s="277">
        <f>((IV17-JE17)/$IU$4)</f>
        <v>0.65195833333333331</v>
      </c>
      <c r="JH17" s="277">
        <f>IF((AND(IW17=0,IY17=0)),0,(IY17+JE17)/(IW17+IY17))</f>
        <v>0.34804166666666669</v>
      </c>
      <c r="JI17" s="247">
        <f t="shared" ref="JI17" si="228">JE17/$IU$4</f>
        <v>0.32063888888888892</v>
      </c>
      <c r="JJ17" s="242">
        <f t="shared" ref="JJ17" si="229">(JM17/($IU$4*JO17))</f>
        <v>0.68261904761904757</v>
      </c>
      <c r="JK17" s="29">
        <v>1</v>
      </c>
      <c r="JL17" s="29">
        <f t="shared" ref="JL17" si="230">SUM(IW17:IY17,JA17,JC17)</f>
        <v>720</v>
      </c>
      <c r="JM17" s="182">
        <v>172020</v>
      </c>
      <c r="JN17" s="9">
        <v>410</v>
      </c>
      <c r="JO17" s="9">
        <v>350</v>
      </c>
      <c r="JP17" s="81"/>
    </row>
    <row r="18" spans="1:276" ht="13.8" hidden="1" x14ac:dyDescent="0.3">
      <c r="A18" s="36"/>
      <c r="B18" s="74" t="s">
        <v>39</v>
      </c>
      <c r="C18" s="89">
        <f>SUM(C16:C17)</f>
        <v>1286.5999999999999</v>
      </c>
      <c r="D18" s="89">
        <f t="shared" ref="D18" si="231">SUM(D16:D17)</f>
        <v>1286.5999999999999</v>
      </c>
      <c r="E18" s="45">
        <f>SUM(E16:E17)</f>
        <v>0</v>
      </c>
      <c r="F18" s="49">
        <f t="shared" ref="F18" si="232">SUM(F16:F17)</f>
        <v>192.87</v>
      </c>
      <c r="G18" s="281">
        <f>(G16*U16+G17*U17)/U18</f>
        <v>0.12961693548387096</v>
      </c>
      <c r="H18" s="49">
        <f t="shared" ref="H18:L18" si="233">SUM(H16:H17)</f>
        <v>8.5299999999999994</v>
      </c>
      <c r="I18" s="281">
        <f>(I16*U16+I17*U17)/U18</f>
        <v>5.7325268817204292E-3</v>
      </c>
      <c r="J18" s="46">
        <f>SUM(J16:J17)</f>
        <v>0</v>
      </c>
      <c r="K18" s="281">
        <f>(K16*U16+K17*U17)/U18</f>
        <v>0</v>
      </c>
      <c r="L18" s="49">
        <f t="shared" si="233"/>
        <v>188.51</v>
      </c>
      <c r="M18" s="281">
        <f>(M16*U16+M17*U17)/U18</f>
        <v>0.86465053763440858</v>
      </c>
      <c r="N18" s="282">
        <f>(N16*U16+N17*U17)/U18</f>
        <v>0.73796370967741931</v>
      </c>
      <c r="O18" s="282">
        <f>(O16*U16+O17*U17)/U18</f>
        <v>0.22467519334425917</v>
      </c>
      <c r="P18" s="282">
        <f>(P16*U16+P17*U17)/U18</f>
        <v>0.12668682795698924</v>
      </c>
      <c r="Q18" s="282">
        <f>(Q16*U16+Q17*U17)/U18</f>
        <v>0.68218125960061449</v>
      </c>
      <c r="R18" s="49">
        <f t="shared" ref="R18" si="234">SUM(R16:R17)</f>
        <v>4</v>
      </c>
      <c r="S18" s="50">
        <f>SUM(S16:S17)</f>
        <v>1488</v>
      </c>
      <c r="T18" s="169">
        <f>SUM(T16:T17)</f>
        <v>355280</v>
      </c>
      <c r="U18" s="51">
        <f>SUM(U16:U17)</f>
        <v>820</v>
      </c>
      <c r="V18" s="51">
        <f>SUM(V16:V17)</f>
        <v>700</v>
      </c>
      <c r="W18" s="29"/>
      <c r="X18" s="36"/>
      <c r="Y18" s="74" t="s">
        <v>39</v>
      </c>
      <c r="Z18" s="49">
        <f>SUM(Z16:Z17)</f>
        <v>1255.1600000000001</v>
      </c>
      <c r="AA18" s="49">
        <f t="shared" ref="AA18:AC18" si="235">SUM(AA16:AA17)</f>
        <v>1255.1600000000001</v>
      </c>
      <c r="AB18" s="49">
        <f>SUM(AB16:AB17)</f>
        <v>0</v>
      </c>
      <c r="AC18" s="49">
        <f t="shared" si="235"/>
        <v>232.83999999999997</v>
      </c>
      <c r="AD18" s="241">
        <f>(AD16*AR16+AD17*AR17)/AR18</f>
        <v>0.1564784946236559</v>
      </c>
      <c r="AE18" s="49">
        <f t="shared" ref="AE18:AI18" si="236">SUM(AE16:AE17)</f>
        <v>0</v>
      </c>
      <c r="AF18" s="241">
        <f>(AF16*AR16+AF17*AR17)/AR18</f>
        <v>0</v>
      </c>
      <c r="AG18" s="50">
        <f>SUM(AG16:AG17)</f>
        <v>0</v>
      </c>
      <c r="AH18" s="241">
        <f>(AH16*AR16+AH17*AR17)/AR18</f>
        <v>0</v>
      </c>
      <c r="AI18" s="49">
        <f t="shared" si="236"/>
        <v>236</v>
      </c>
      <c r="AJ18" s="281">
        <f>(AJ16*AR16+AJ17*AR17)/AR18</f>
        <v>0.84352150537634418</v>
      </c>
      <c r="AK18" s="241">
        <f>(AK16*AR16+AK17*AR17)/AR18</f>
        <v>0.6849193548387098</v>
      </c>
      <c r="AL18" s="241">
        <f>(AL16*AR16+AL17*AR17)/AR18</f>
        <v>0.27159760926611753</v>
      </c>
      <c r="AM18" s="241">
        <f>(AM16*AR16+AM17*AR17)/AR18</f>
        <v>0.15860215053763441</v>
      </c>
      <c r="AN18" s="282">
        <f>(AN16*AR16+AN17*AR17)/AR18</f>
        <v>0.62058371735791085</v>
      </c>
      <c r="AO18" s="49">
        <f t="shared" ref="AO18" si="237">SUM(AO16:AO17)</f>
        <v>4</v>
      </c>
      <c r="AP18" s="50">
        <f>SUM(AP16:AP17)</f>
        <v>1488</v>
      </c>
      <c r="AQ18" s="53">
        <f>SUM(AQ16:AQ17)</f>
        <v>323200</v>
      </c>
      <c r="AR18" s="51">
        <f>SUM(AR16:AR17)</f>
        <v>820</v>
      </c>
      <c r="AS18" s="51">
        <f>SUM(AS16:AS17)</f>
        <v>700</v>
      </c>
      <c r="AT18" s="29"/>
      <c r="AU18" s="36"/>
      <c r="AV18" s="74" t="s">
        <v>39</v>
      </c>
      <c r="AW18" s="49">
        <f>SUM(AW16:AW17)</f>
        <v>1440</v>
      </c>
      <c r="AX18" s="49">
        <f t="shared" ref="AX18:AZ18" si="238">SUM(AX16:AX17)</f>
        <v>1440</v>
      </c>
      <c r="AY18" s="49">
        <f>SUM(AY16:AY17)</f>
        <v>0</v>
      </c>
      <c r="AZ18" s="49">
        <f t="shared" si="238"/>
        <v>0</v>
      </c>
      <c r="BA18" s="281">
        <f>(BA16*BO16+BA17*BO17)/BO18</f>
        <v>0</v>
      </c>
      <c r="BB18" s="49">
        <f t="shared" ref="BB18:BF18" si="239">SUM(BB16:BB17)</f>
        <v>0</v>
      </c>
      <c r="BC18" s="281">
        <f>(BC16*BO16+BC17*BO17)/BO18</f>
        <v>0</v>
      </c>
      <c r="BD18" s="50">
        <f>SUM(BD16:BD17)</f>
        <v>0</v>
      </c>
      <c r="BE18" s="241">
        <f>(BE16*BO16+BE17*BO17)/BO18</f>
        <v>0</v>
      </c>
      <c r="BF18" s="49">
        <f t="shared" si="239"/>
        <v>289.47000000000003</v>
      </c>
      <c r="BG18" s="281">
        <f>(BG16*BO16+BG17*BO17)/BO18</f>
        <v>1</v>
      </c>
      <c r="BH18" s="282">
        <f>(BH16*BO16+BH17*BO17)/BO18</f>
        <v>0.79897916666666668</v>
      </c>
      <c r="BI18" s="282">
        <f>(BI16*BO16+BI17*BO17)/BO18</f>
        <v>0.16097653045756741</v>
      </c>
      <c r="BJ18" s="282">
        <f>(BJ16*BO16+BJ17*BO17)/BO18</f>
        <v>0.20102083333333334</v>
      </c>
      <c r="BK18" s="282">
        <f>(BK16*BO16+BK17*BO17)/BO18</f>
        <v>0.76779761904761901</v>
      </c>
      <c r="BL18" s="219"/>
      <c r="BM18" s="50">
        <f>SUM(BM16:BM17)</f>
        <v>1440</v>
      </c>
      <c r="BN18" s="169">
        <f>SUM(BN16:BN17)</f>
        <v>386970</v>
      </c>
      <c r="BO18" s="51">
        <f>SUM(BO16:BO17)</f>
        <v>820</v>
      </c>
      <c r="BP18" s="51">
        <f>SUM(BP16:BP17)</f>
        <v>700</v>
      </c>
      <c r="BQ18" s="29"/>
      <c r="BR18" s="36"/>
      <c r="BS18" s="74" t="s">
        <v>39</v>
      </c>
      <c r="BT18" s="49">
        <f>SUM(BT16:BT17)</f>
        <v>1394.33</v>
      </c>
      <c r="BU18" s="49">
        <f t="shared" ref="BU18:BW18" si="240">SUM(BU16:BU17)</f>
        <v>1394.33</v>
      </c>
      <c r="BV18" s="49">
        <f>SUM(BV16:BV17)</f>
        <v>0</v>
      </c>
      <c r="BW18" s="49">
        <f t="shared" si="240"/>
        <v>93.67</v>
      </c>
      <c r="BX18" s="281">
        <f>(BX16*CL16+BX17*CL17)/CL18</f>
        <v>6.2950268817204308E-2</v>
      </c>
      <c r="BY18" s="49">
        <f t="shared" ref="BY18:CC18" si="241">SUM(BY16:BY17)</f>
        <v>0</v>
      </c>
      <c r="BZ18" s="281">
        <f>(BZ16*CL16+BZ17*CL17)/CL18</f>
        <v>0</v>
      </c>
      <c r="CA18" s="50">
        <f>SUM(CA16:CA17)</f>
        <v>0</v>
      </c>
      <c r="CB18" s="241">
        <f>(CB16*CL16+CB17*CL17)/CL18</f>
        <v>0</v>
      </c>
      <c r="CC18" s="49">
        <f t="shared" si="241"/>
        <v>333</v>
      </c>
      <c r="CD18" s="281">
        <f>(CD16*CL16+CD17*CL17)/CL18</f>
        <v>0.93704973118279566</v>
      </c>
      <c r="CE18" s="282">
        <f>(CE16*CL16+CE17*CL17)/CL18</f>
        <v>0.71325940860215042</v>
      </c>
      <c r="CF18" s="282">
        <f>(CF16*CL16+CF17*CL17)/CL18</f>
        <v>0.22172903166869673</v>
      </c>
      <c r="CG18" s="282">
        <f>(CG16*CL16+CG17*CL17)/CL18</f>
        <v>0.22379032258064518</v>
      </c>
      <c r="CH18" s="282">
        <f>(CH16*CL16+CH17*CL17)/CL18</f>
        <v>0.70145929339477719</v>
      </c>
      <c r="CI18" s="219"/>
      <c r="CJ18" s="53">
        <f>SUM(CJ16:CJ17)</f>
        <v>1488</v>
      </c>
      <c r="CK18" s="169">
        <f>SUM(CK16:CK17)</f>
        <v>365320</v>
      </c>
      <c r="CL18" s="51">
        <f>SUM(CL16:CL17)</f>
        <v>820</v>
      </c>
      <c r="CM18" s="51">
        <f>SUM(CM16:CM17)</f>
        <v>700</v>
      </c>
      <c r="CN18" s="29"/>
      <c r="CO18" s="36"/>
      <c r="CP18" s="74" t="s">
        <v>39</v>
      </c>
      <c r="CQ18" s="49">
        <f>SUM(CQ16:CQ17)</f>
        <v>1440</v>
      </c>
      <c r="CR18" s="49">
        <f t="shared" ref="CR18:CT18" si="242">SUM(CR16:CR17)</f>
        <v>1440</v>
      </c>
      <c r="CS18" s="49">
        <f>SUM(CS16:CS17)</f>
        <v>0</v>
      </c>
      <c r="CT18" s="49">
        <f t="shared" si="242"/>
        <v>0</v>
      </c>
      <c r="CU18" s="281">
        <f>(CU16*DI16+CU17*DI17)/DI18</f>
        <v>0</v>
      </c>
      <c r="CV18" s="49">
        <f t="shared" ref="CV18:CZ18" si="243">SUM(CV16:CV17)</f>
        <v>0</v>
      </c>
      <c r="CW18" s="281">
        <f>(CW16*DI16+CW17*DI17)/DI18</f>
        <v>0</v>
      </c>
      <c r="CX18" s="50">
        <f>SUM(CX16:CX17)</f>
        <v>0</v>
      </c>
      <c r="CY18" s="281">
        <f>(CY16*DI16+CY17*DI17)/DI18</f>
        <v>0</v>
      </c>
      <c r="CZ18" s="49">
        <f t="shared" si="243"/>
        <v>377</v>
      </c>
      <c r="DA18" s="281">
        <f>(DA16*DI16+DA17*DI17)/DI18</f>
        <v>1</v>
      </c>
      <c r="DB18" s="282">
        <f>(DB16*DI16+DB17*DI17)/DI18</f>
        <v>0.73819444444444449</v>
      </c>
      <c r="DC18" s="282">
        <f>(DC16*DI16+DC17*DI17)/DI18</f>
        <v>0.20240551336640183</v>
      </c>
      <c r="DD18" s="282">
        <f>(DD16*DI16+DD17*DI17)/DI18</f>
        <v>0.26180555555555551</v>
      </c>
      <c r="DE18" s="282">
        <f>(DE16*DI16+DE17*DI17)/DI18</f>
        <v>0.69531746031746033</v>
      </c>
      <c r="DF18" s="219"/>
      <c r="DG18" s="50">
        <f>SUM(DG16:DG17)</f>
        <v>1440</v>
      </c>
      <c r="DH18" s="169">
        <f>SUM(DH16:DH17)</f>
        <v>350440</v>
      </c>
      <c r="DI18" s="51">
        <f>SUM(DI16:DI17)</f>
        <v>820</v>
      </c>
      <c r="DJ18" s="51">
        <f>SUM(DJ16:DJ17)</f>
        <v>700</v>
      </c>
      <c r="DK18" s="29"/>
      <c r="DL18" s="36"/>
      <c r="DM18" s="74" t="s">
        <v>39</v>
      </c>
      <c r="DN18" s="49">
        <f>SUM(DN16:DN17)</f>
        <v>1343.4099999999999</v>
      </c>
      <c r="DO18" s="49">
        <f t="shared" ref="DO18:DQ18" si="244">SUM(DO16:DO17)</f>
        <v>1343.4099999999999</v>
      </c>
      <c r="DP18" s="49">
        <f>SUM(DP16:DP17)</f>
        <v>0</v>
      </c>
      <c r="DQ18" s="49">
        <f t="shared" si="244"/>
        <v>144.59</v>
      </c>
      <c r="DR18" s="281">
        <f>(DR16*EF16+DR17*EF17)/EF18</f>
        <v>9.7170698924731194E-2</v>
      </c>
      <c r="DS18" s="49">
        <f t="shared" ref="DS18:DW18" si="245">SUM(DS16:DS17)</f>
        <v>0</v>
      </c>
      <c r="DT18" s="281">
        <f>(DT16*EF16+DT17*EF17)/EF18</f>
        <v>0</v>
      </c>
      <c r="DU18" s="50">
        <f>SUM(DU16:DU17)</f>
        <v>0</v>
      </c>
      <c r="DV18" s="241">
        <f>(DV16*EF16+DV17*EF17)/EF18</f>
        <v>0</v>
      </c>
      <c r="DW18" s="49">
        <f t="shared" si="245"/>
        <v>393.26</v>
      </c>
      <c r="DX18" s="281">
        <f>(DX16*EF16+DX17*EF17)/EF18</f>
        <v>0.90282930107526882</v>
      </c>
      <c r="DY18" s="282">
        <f>(DY16*EF16+DY17*EF17)/EF18</f>
        <v>0.63854166666666667</v>
      </c>
      <c r="DZ18" s="282">
        <f>(DZ16*EF16+DZ17*EF17)/EF18</f>
        <v>0.26769209629725782</v>
      </c>
      <c r="EA18" s="282">
        <f>(EA16*EF16+EA17*EF17)/EF18</f>
        <v>0.26428763440860215</v>
      </c>
      <c r="EB18" s="282">
        <f>(EB16*EF16+EB17*EF17)/EF18</f>
        <v>0.59506528417818738</v>
      </c>
      <c r="EC18" s="219"/>
      <c r="ED18" s="50">
        <f>SUM(ED16:ED17)</f>
        <v>1488</v>
      </c>
      <c r="EE18" s="169">
        <f>SUM(EE16:EE17)</f>
        <v>309910</v>
      </c>
      <c r="EF18" s="51">
        <f>SUM(EF16:EF17)</f>
        <v>820</v>
      </c>
      <c r="EG18" s="51">
        <f>SUM(EG16:EG17)</f>
        <v>700</v>
      </c>
      <c r="EH18" s="29"/>
      <c r="EI18" s="36"/>
      <c r="EJ18" s="74" t="s">
        <v>39</v>
      </c>
      <c r="EK18" s="49">
        <f t="shared" ref="EK18" si="246">SUM(EK16:EK17)</f>
        <v>1416.45</v>
      </c>
      <c r="EL18" s="49">
        <f t="shared" ref="EL18" si="247">SUM(EL16:EL17)</f>
        <v>1416.45</v>
      </c>
      <c r="EM18" s="49">
        <f>SUM(EM16:EM17)</f>
        <v>0</v>
      </c>
      <c r="EN18" s="49">
        <f t="shared" ref="EN18" si="248">SUM(EN16:EN17)</f>
        <v>71.55</v>
      </c>
      <c r="EO18" s="241">
        <f>(EO16*FC16+EO17*FC17)/FC18</f>
        <v>4.8084677419354842E-2</v>
      </c>
      <c r="EP18" s="49">
        <f t="shared" ref="EP18:ET18" si="249">SUM(EP16:EP17)</f>
        <v>0</v>
      </c>
      <c r="EQ18" s="241">
        <f>(EQ16*FC16+EQ17*FC17)/FC18</f>
        <v>0</v>
      </c>
      <c r="ER18" s="50">
        <f>SUM(ER16:ER17)</f>
        <v>0</v>
      </c>
      <c r="ES18" s="241">
        <f>(ES16*FC16+ES17*FC17)/FC18</f>
        <v>0</v>
      </c>
      <c r="ET18" s="49">
        <f t="shared" si="249"/>
        <v>1028.79</v>
      </c>
      <c r="EU18" s="281">
        <f>(EU16*$FC16+EU17*$FC17)/$FC18</f>
        <v>0.95191532258064515</v>
      </c>
      <c r="EV18" s="281">
        <f t="shared" ref="EV18" si="250">(EV16*$FC16+EV17*$FC17)/$FC18</f>
        <v>0.26052419354838718</v>
      </c>
      <c r="EW18" s="281">
        <f t="shared" ref="EW18" si="251">(EW16*$FC16+EW17*$FC17)/$FC18</f>
        <v>0.43301222139748657</v>
      </c>
      <c r="EX18" s="281">
        <f t="shared" ref="EX18" si="252">(EX16*$FC16+EX17*$FC17)/$FC18</f>
        <v>0.69139112903225808</v>
      </c>
      <c r="EY18" s="281">
        <f t="shared" ref="EY18" si="253">(EY16*$FC16+EY17*$FC17)/$FC18</f>
        <v>0.64074500768049159</v>
      </c>
      <c r="EZ18" s="219"/>
      <c r="FA18" s="50">
        <f>SUM(FA16:FA17)</f>
        <v>1488</v>
      </c>
      <c r="FB18" s="169">
        <f>SUM(FB16:FB17)</f>
        <v>333700</v>
      </c>
      <c r="FC18" s="51">
        <f>SUM(FC16:FC17)</f>
        <v>820</v>
      </c>
      <c r="FD18" s="51">
        <f>SUM(FD16:FD17)</f>
        <v>700</v>
      </c>
      <c r="FE18" s="29"/>
      <c r="FF18" s="36"/>
      <c r="FG18" s="286" t="s">
        <v>39</v>
      </c>
      <c r="FH18" s="49">
        <f t="shared" ref="FH18" si="254">SUM(FH16:FH17)</f>
        <v>1311.56</v>
      </c>
      <c r="FI18" s="49">
        <f t="shared" ref="FI18" si="255">SUM(FI16:FI17)</f>
        <v>1311.56</v>
      </c>
      <c r="FJ18" s="49">
        <f>SUM(FJ16:FJ17)</f>
        <v>0</v>
      </c>
      <c r="FK18" s="49">
        <f t="shared" ref="FK18" si="256">SUM(FK16:FK17)</f>
        <v>7.17</v>
      </c>
      <c r="FL18" s="241">
        <f>(FL16*FZ16+FL17*FZ17)/FZ18</f>
        <v>5.3348214285714275E-3</v>
      </c>
      <c r="FM18" s="49">
        <f t="shared" ref="FM18" si="257">SUM(FM16:FM17)</f>
        <v>25.27</v>
      </c>
      <c r="FN18" s="241">
        <f>(FN16*FZ16+FN17*FZ17)/FZ18</f>
        <v>1.8802083333333334E-2</v>
      </c>
      <c r="FO18" s="50">
        <f>SUM(FO16:FO17)</f>
        <v>0</v>
      </c>
      <c r="FP18" s="241">
        <f>(FP16*FZ16+FP17*FZ17)/FZ18</f>
        <v>0</v>
      </c>
      <c r="FQ18" s="49">
        <f t="shared" ref="FQ18" si="258">SUM(FQ16:FQ17)</f>
        <v>359.71000000000004</v>
      </c>
      <c r="FR18" s="281">
        <f>(FR16*FZ16+FR17*FZ17)/FZ18</f>
        <v>0.88142473118279563</v>
      </c>
      <c r="FS18" s="241">
        <f>(FS16*FZ16+FS17*FZ17)/FZ18</f>
        <v>0.7082217261904763</v>
      </c>
      <c r="FT18" s="276">
        <f>(FT16*FZ16+FT17*FZ17)/FZ18</f>
        <v>0.20544577028123964</v>
      </c>
      <c r="FU18" s="276"/>
      <c r="FV18" s="162">
        <f>(FV16*FZ16+FV17*FZ17)/FZ18</f>
        <v>0.63762755102040813</v>
      </c>
      <c r="FW18" s="219"/>
      <c r="FX18" s="50">
        <f>SUM(FX16:FX17)</f>
        <v>1344</v>
      </c>
      <c r="FY18" s="169">
        <f>SUM(FY16:FY17)</f>
        <v>299940</v>
      </c>
      <c r="FZ18" s="51">
        <f>SUM(FZ16:FZ17)</f>
        <v>820</v>
      </c>
      <c r="GA18" s="51">
        <f>SUM(GA16:GA17)</f>
        <v>700</v>
      </c>
      <c r="GB18" s="29"/>
      <c r="GC18" s="36"/>
      <c r="GD18" s="74" t="s">
        <v>39</v>
      </c>
      <c r="GE18" s="49">
        <f>SUM(GE16:GE17)</f>
        <v>744</v>
      </c>
      <c r="GF18" s="50">
        <f t="shared" ref="GF18:GH18" si="259">SUM(GF16:GF17)</f>
        <v>744</v>
      </c>
      <c r="GG18" s="49">
        <f>SUM(GG16:GG17)</f>
        <v>0</v>
      </c>
      <c r="GH18" s="49">
        <f t="shared" si="259"/>
        <v>0</v>
      </c>
      <c r="GI18" s="281">
        <f>(GI16*GW16+GI17*GW17)/GW18</f>
        <v>0</v>
      </c>
      <c r="GJ18" s="49">
        <f t="shared" ref="GJ18:GN18" si="260">SUM(GJ16:GJ17)</f>
        <v>744</v>
      </c>
      <c r="GK18" s="281">
        <f>(GK16*GW16+GK17*GW17)/GW18</f>
        <v>0.5</v>
      </c>
      <c r="GL18" s="50">
        <f>SUM(GL16:GL17)</f>
        <v>0</v>
      </c>
      <c r="GM18" s="241">
        <f>(GM16*GW16+GM17*GW17)/GW18</f>
        <v>0</v>
      </c>
      <c r="GN18" s="49">
        <f t="shared" si="260"/>
        <v>98.46</v>
      </c>
      <c r="GO18" s="281">
        <f>(GO16*GW16+GO17*GW17)/GW18</f>
        <v>0.5</v>
      </c>
      <c r="GP18" s="282">
        <f>(GP16*GW16+GP17*GW17)/GW18</f>
        <v>0.43383064516129027</v>
      </c>
      <c r="GQ18" s="282">
        <f>(GQ16*GW16+GQ17*GW17)/GW18</f>
        <v>5.843600883127982E-2</v>
      </c>
      <c r="GR18" s="282">
        <f>(GR16*GW16+GR17*GW17)/GW18</f>
        <v>6.6169354838709671E-2</v>
      </c>
      <c r="GS18" s="282">
        <f>(GS16*GW16+GS17*GW17)/GW18</f>
        <v>0.38776881720430106</v>
      </c>
      <c r="GT18" s="219"/>
      <c r="GU18" s="50">
        <f>SUM(GU16:GU17)</f>
        <v>1488</v>
      </c>
      <c r="GV18" s="169">
        <f>SUM(GV16:GV17)</f>
        <v>201950</v>
      </c>
      <c r="GW18" s="51">
        <f>SUM(GW16:GW17)</f>
        <v>820</v>
      </c>
      <c r="GX18" s="51">
        <f>SUM(GX16:GX17)</f>
        <v>700</v>
      </c>
      <c r="GY18" s="29"/>
      <c r="GZ18" s="36"/>
      <c r="HA18" s="74" t="s">
        <v>39</v>
      </c>
      <c r="HB18" s="49">
        <f>SUM(HB16:HB17)</f>
        <v>691.77</v>
      </c>
      <c r="HC18" s="49">
        <f t="shared" ref="HC18:HE18" si="261">SUM(HC16:HC17)</f>
        <v>691.77</v>
      </c>
      <c r="HD18" s="49">
        <f>SUM(HD16:HD17)</f>
        <v>0</v>
      </c>
      <c r="HE18" s="49">
        <f t="shared" si="261"/>
        <v>28.23</v>
      </c>
      <c r="HF18" s="281">
        <f>(HF16*HT16+HF17*HT17)/HT18</f>
        <v>1.9604166666666666E-2</v>
      </c>
      <c r="HG18" s="49">
        <f t="shared" ref="HG18:HK18" si="262">SUM(HG16:HG17)</f>
        <v>720</v>
      </c>
      <c r="HH18" s="281">
        <f>(HH16*HT16+HH17*HT17)/HT18</f>
        <v>0.5</v>
      </c>
      <c r="HI18" s="50">
        <f>SUM(HI16:HI17)</f>
        <v>0</v>
      </c>
      <c r="HJ18" s="281">
        <f>(HJ16*HT16+HJ17*HT17)/HT18</f>
        <v>0</v>
      </c>
      <c r="HK18" s="49">
        <f t="shared" si="262"/>
        <v>101.23</v>
      </c>
      <c r="HL18" s="281">
        <f>(HL16*HT16+HL17*HT17)/HT18</f>
        <v>0.46489919354838716</v>
      </c>
      <c r="HM18" s="282">
        <f>(HM16*HT16+HM17*HT17)/HT18</f>
        <v>0.41009722222222222</v>
      </c>
      <c r="HN18" s="282">
        <f>(HN16*HT16+HN17*HT17)/HT18</f>
        <v>8.9902777777777776E-2</v>
      </c>
      <c r="HO18" s="282">
        <f>(HO16*HT16+HO17*HT17)/HT18</f>
        <v>7.0298611111111117E-2</v>
      </c>
      <c r="HP18" s="282">
        <f>(HP16*HT16+HP17*HT17)/HT18</f>
        <v>0.37876984126984126</v>
      </c>
      <c r="HQ18" s="45">
        <f t="shared" ref="HQ18" si="263">SUM(HQ16:HQ17)</f>
        <v>1</v>
      </c>
      <c r="HR18" s="50">
        <f>SUM(HR16:HR17)</f>
        <v>1440</v>
      </c>
      <c r="HS18" s="169">
        <f>SUM(HS16:HS17)</f>
        <v>190900</v>
      </c>
      <c r="HT18" s="51">
        <f>SUM(HT16:HT17)</f>
        <v>820</v>
      </c>
      <c r="HU18" s="51">
        <f>SUM(HU16:HU17)</f>
        <v>700</v>
      </c>
      <c r="HV18" s="29"/>
      <c r="HW18" s="36"/>
      <c r="HX18" s="74" t="s">
        <v>39</v>
      </c>
      <c r="HY18" s="49">
        <f>SUM(HY16:HY17)</f>
        <v>1394.6</v>
      </c>
      <c r="HZ18" s="49">
        <f t="shared" ref="HZ18:IB18" si="264">SUM(HZ16:HZ17)</f>
        <v>1394.6</v>
      </c>
      <c r="IA18" s="49">
        <f>SUM(IA16:IA17)</f>
        <v>0</v>
      </c>
      <c r="IB18" s="49">
        <f t="shared" si="264"/>
        <v>74.77</v>
      </c>
      <c r="IC18" s="281">
        <f>(IC16*IQ16+IC17*IQ17)/IQ18</f>
        <v>5.0248655913978493E-2</v>
      </c>
      <c r="ID18" s="49">
        <f t="shared" ref="ID18:IH18" si="265">SUM(ID16:ID17)</f>
        <v>18.63</v>
      </c>
      <c r="IE18" s="281">
        <f>(IE16*IQ16+IE17*IQ17)/IQ18</f>
        <v>1.252016129032258E-2</v>
      </c>
      <c r="IF18" s="50">
        <f>SUM(IF16:IF17)</f>
        <v>0</v>
      </c>
      <c r="IG18" s="281">
        <f>(IG16*IQ16+IG17*IQ17)/IQ18</f>
        <v>0</v>
      </c>
      <c r="IH18" s="49">
        <f t="shared" si="265"/>
        <v>186.75</v>
      </c>
      <c r="II18" s="281">
        <f>(II16*IQ16+II17*IQ17)/IQ18</f>
        <v>0.93723118279569895</v>
      </c>
      <c r="IJ18" s="282">
        <f>(IJ16*IQ16+IJ17*IQ17)/IQ18</f>
        <v>0.81172715053763433</v>
      </c>
      <c r="IK18" s="282">
        <f>(IK16*IQ16+IK17*IQ17)/IQ18</f>
        <v>0.15884597359121594</v>
      </c>
      <c r="IL18" s="282">
        <f>(IL16*IQ16+IL17*IQ17)/IQ18</f>
        <v>0.1255040322580645</v>
      </c>
      <c r="IM18" s="282">
        <f>(IM16*IQ16+IM17*IQ17)/IQ18</f>
        <v>0.71503456221198158</v>
      </c>
      <c r="IN18" s="45">
        <f t="shared" ref="IN18" si="266">SUM(IN16:IN17)</f>
        <v>2</v>
      </c>
      <c r="IO18" s="50">
        <f>SUM(IO16:IO17)</f>
        <v>1488</v>
      </c>
      <c r="IP18" s="184">
        <f>SUM(IP16:IP17)</f>
        <v>372390</v>
      </c>
      <c r="IQ18" s="51">
        <f>SUM(IQ16:IQ17)</f>
        <v>820</v>
      </c>
      <c r="IR18" s="51">
        <f>SUM(IR16:IR17)</f>
        <v>700</v>
      </c>
      <c r="IS18" s="29"/>
      <c r="IT18" s="36"/>
      <c r="IU18" s="74" t="s">
        <v>97</v>
      </c>
      <c r="IV18" s="119">
        <f>SUM(IV16:IV17)</f>
        <v>1420.27</v>
      </c>
      <c r="IW18" s="119">
        <f t="shared" ref="IW18:IX18" si="267">SUM(IW16:IW17)</f>
        <v>1420.27</v>
      </c>
      <c r="IX18" s="49">
        <f t="shared" si="267"/>
        <v>0</v>
      </c>
      <c r="IY18" s="119">
        <f t="shared" ref="IY18:JC18" si="268">SUM(IY16:IY17)</f>
        <v>19.73</v>
      </c>
      <c r="IZ18" s="281">
        <f>(IZ16*JN16+IZ17*JN17)/JN18</f>
        <v>1.3701388888888888E-2</v>
      </c>
      <c r="JA18" s="119">
        <f t="shared" si="268"/>
        <v>0</v>
      </c>
      <c r="JB18" s="281">
        <f>(JB16*JN16+JB17*JN17)/JN18</f>
        <v>0</v>
      </c>
      <c r="JC18" s="119">
        <f t="shared" si="268"/>
        <v>0</v>
      </c>
      <c r="JD18" s="281">
        <f>(JD16*JN16+JD17*JN17)/JN18</f>
        <v>0</v>
      </c>
      <c r="JE18" s="49">
        <f t="shared" ref="JE18" si="269">SUM(JE16:JE17)</f>
        <v>404.45000000000005</v>
      </c>
      <c r="JF18" s="241">
        <f>(JF16*JN16+JF17*JN17)/JN18</f>
        <v>0.98629861111111106</v>
      </c>
      <c r="JG18" s="276">
        <f>(JG16*JN16+JG17*JN17)/JN18</f>
        <v>0.70543055555555545</v>
      </c>
      <c r="JH18" s="276">
        <f>(JH16*JN16+JH17*JN17)/JN18</f>
        <v>0.29456944444444449</v>
      </c>
      <c r="JI18" s="276">
        <f>(JI16*JN16+JI17*JN17)/JN18</f>
        <v>0.28086805555555561</v>
      </c>
      <c r="JJ18" s="276">
        <f>(JJ16*JN16+JJ17*JN17)/JN18</f>
        <v>0.73103174603174603</v>
      </c>
      <c r="JK18" s="222">
        <f>SUM(JK16:JK17)</f>
        <v>1</v>
      </c>
      <c r="JL18" s="51">
        <f>SUM(JL16:JL17)</f>
        <v>1440</v>
      </c>
      <c r="JM18" s="84">
        <f>SUM(JM16:JM17)</f>
        <v>368440</v>
      </c>
      <c r="JN18" s="51">
        <f>SUM(JN16:JN17)</f>
        <v>820</v>
      </c>
      <c r="JO18" s="51">
        <f>SUM(JO16:JO17)</f>
        <v>700</v>
      </c>
    </row>
    <row r="19" spans="1:276" ht="13.8" hidden="1" x14ac:dyDescent="0.3">
      <c r="A19" s="36" t="s">
        <v>44</v>
      </c>
      <c r="B19" s="37">
        <v>1</v>
      </c>
      <c r="C19" s="9">
        <v>593.17999999999995</v>
      </c>
      <c r="D19" s="9">
        <v>593.17999999999995</v>
      </c>
      <c r="E19" s="9">
        <v>0</v>
      </c>
      <c r="F19" s="9">
        <v>150.82</v>
      </c>
      <c r="G19" s="242">
        <f>(F19/$B$4)</f>
        <v>0.20271505376344084</v>
      </c>
      <c r="H19" s="9">
        <v>0</v>
      </c>
      <c r="I19" s="242">
        <f>(H19/$B$4)</f>
        <v>0</v>
      </c>
      <c r="J19" s="7">
        <v>0</v>
      </c>
      <c r="K19" s="242">
        <f>(J19/$B$4)</f>
        <v>0</v>
      </c>
      <c r="L19" s="9">
        <v>222.9</v>
      </c>
      <c r="M19" s="242">
        <f>(C19/$B$4)</f>
        <v>0.7972849462365591</v>
      </c>
      <c r="N19" s="242">
        <f>((C19-L19)/$B$4)</f>
        <v>0.49768817204301069</v>
      </c>
      <c r="O19" s="247">
        <f>IF((AND(D19=0,F19=0)),0,(F19+L19)/(D19+F19+L19))</f>
        <v>0.38651360016547731</v>
      </c>
      <c r="P19" s="247">
        <f>L19/$B$4</f>
        <v>0.29959677419354841</v>
      </c>
      <c r="Q19" s="242">
        <f>(T19/($B$4*V19))</f>
        <v>0.40678016726403821</v>
      </c>
      <c r="R19" s="29">
        <v>2</v>
      </c>
      <c r="S19" s="7">
        <f>SUM(D19:F19,H19,J19)</f>
        <v>744</v>
      </c>
      <c r="T19" s="39">
        <v>136190</v>
      </c>
      <c r="U19" s="9">
        <v>450</v>
      </c>
      <c r="V19" s="9">
        <v>450</v>
      </c>
      <c r="X19" s="36" t="s">
        <v>44</v>
      </c>
      <c r="Y19" s="37">
        <v>1</v>
      </c>
      <c r="Z19" s="9">
        <f>$Y$4-AC19-AE19</f>
        <v>611.54999999999995</v>
      </c>
      <c r="AA19" s="9">
        <v>611.54999999999995</v>
      </c>
      <c r="AB19" s="9">
        <v>0</v>
      </c>
      <c r="AC19" s="9">
        <v>132.44999999999999</v>
      </c>
      <c r="AD19" s="242">
        <f>(AC19/$Y$4)</f>
        <v>0.17802419354838708</v>
      </c>
      <c r="AE19" s="9">
        <v>0</v>
      </c>
      <c r="AF19" s="242">
        <f>(AE19/$Y$4)</f>
        <v>0</v>
      </c>
      <c r="AG19" s="7">
        <v>0</v>
      </c>
      <c r="AH19" s="242">
        <f>(AG19/$Y$4)</f>
        <v>0</v>
      </c>
      <c r="AI19" s="9">
        <v>244</v>
      </c>
      <c r="AJ19" s="242">
        <f>(Z19/$Y$4)</f>
        <v>0.82197580645161283</v>
      </c>
      <c r="AK19" s="242">
        <f>((Z19-AI19)/$Y$4)</f>
        <v>0.49401881720430102</v>
      </c>
      <c r="AL19" s="247">
        <f>IF((AND(AA19=0,AC19=0)),0,(AC19+AI19)/(AA19+AC19+AI19))</f>
        <v>0.38102226720647769</v>
      </c>
      <c r="AM19" s="247">
        <f>AI19/$Y$4</f>
        <v>0.32795698924731181</v>
      </c>
      <c r="AN19" s="242">
        <f>(AQ19/($Y$4*AS19))</f>
        <v>0.33911290322580645</v>
      </c>
      <c r="AO19" s="29">
        <v>3</v>
      </c>
      <c r="AP19" s="7">
        <f>SUM(AA19:AC19,AE19,AG19)</f>
        <v>744</v>
      </c>
      <c r="AQ19" s="39">
        <v>113535</v>
      </c>
      <c r="AR19" s="9">
        <v>450</v>
      </c>
      <c r="AS19" s="9">
        <v>450</v>
      </c>
      <c r="AU19" s="36" t="s">
        <v>44</v>
      </c>
      <c r="AV19" s="37">
        <v>1</v>
      </c>
      <c r="AW19" s="9">
        <v>425.75</v>
      </c>
      <c r="AX19" s="9">
        <v>425.75</v>
      </c>
      <c r="AY19" s="9">
        <v>0</v>
      </c>
      <c r="AZ19" s="9">
        <v>294.25</v>
      </c>
      <c r="BA19" s="242">
        <f>(AZ19/$AV$4)</f>
        <v>0.40868055555555555</v>
      </c>
      <c r="BB19" s="9">
        <v>0</v>
      </c>
      <c r="BC19" s="242">
        <f>(BB19/$AV$4)</f>
        <v>0</v>
      </c>
      <c r="BD19" s="7">
        <v>0</v>
      </c>
      <c r="BE19" s="242">
        <f>(BD19/$AV$4)</f>
        <v>0</v>
      </c>
      <c r="BF19" s="9">
        <v>138.26</v>
      </c>
      <c r="BG19" s="242">
        <f>(AW19/$AV$4)</f>
        <v>0.5913194444444444</v>
      </c>
      <c r="BH19" s="242">
        <f>((AW19-BF19)/$AV$4)</f>
        <v>0.39929166666666666</v>
      </c>
      <c r="BI19" s="247">
        <f>IF((AND(AX19=0,AZ19=0)),0,(AZ19+BF19)/(AX19+AZ19+BF19))</f>
        <v>0.50393820054528926</v>
      </c>
      <c r="BJ19" s="247">
        <f>BF19/$AV$4</f>
        <v>0.19202777777777777</v>
      </c>
      <c r="BK19" s="242">
        <f>(BN19/($AV$4*BP19))</f>
        <v>0.28304012345679014</v>
      </c>
      <c r="BL19" s="7"/>
      <c r="BM19" s="7">
        <f>SUM(AX19:AZ19,BB19,BD19)</f>
        <v>720</v>
      </c>
      <c r="BN19" s="39">
        <v>91705</v>
      </c>
      <c r="BO19" s="9">
        <v>450</v>
      </c>
      <c r="BP19" s="9">
        <v>450</v>
      </c>
      <c r="BR19" s="36" t="s">
        <v>44</v>
      </c>
      <c r="BS19" s="37">
        <v>1</v>
      </c>
      <c r="BT19" s="9">
        <v>512.32000000000005</v>
      </c>
      <c r="BU19" s="9">
        <v>512.32000000000005</v>
      </c>
      <c r="BV19" s="9">
        <v>0</v>
      </c>
      <c r="BW19" s="9">
        <v>231.68</v>
      </c>
      <c r="BX19" s="242">
        <f>(BW19/$BS$4)</f>
        <v>0.31139784946236559</v>
      </c>
      <c r="BY19" s="9">
        <v>0</v>
      </c>
      <c r="BZ19" s="242">
        <f>(BY19/$BS$4)</f>
        <v>0</v>
      </c>
      <c r="CA19" s="7">
        <v>0</v>
      </c>
      <c r="CB19" s="242">
        <f>(CA19/$BS$4)</f>
        <v>0</v>
      </c>
      <c r="CC19" s="9">
        <v>225.6</v>
      </c>
      <c r="CD19" s="242">
        <f>(BT19/$BS$4)</f>
        <v>0.68860215053763452</v>
      </c>
      <c r="CE19" s="242">
        <f>((BT19-CC19)/$BS$4)</f>
        <v>0.38537634408602156</v>
      </c>
      <c r="CF19" s="247">
        <f>IF((AND(BU19=0,BW19=0)),0,(BW19+CC19)/(BU19+BW19+CC19))</f>
        <v>0.47161716171617157</v>
      </c>
      <c r="CG19" s="247">
        <f>CC19/$BS$4</f>
        <v>0.3032258064516129</v>
      </c>
      <c r="CH19" s="242">
        <f>(CK19/($BS$4*CM19))</f>
        <v>0.33531959378733572</v>
      </c>
      <c r="CI19" s="135"/>
      <c r="CJ19" s="81">
        <f>SUM(BU19:BW19,BY19,CA19)</f>
        <v>744</v>
      </c>
      <c r="CK19" s="39">
        <v>112265</v>
      </c>
      <c r="CL19" s="9">
        <v>450</v>
      </c>
      <c r="CM19" s="9">
        <v>450</v>
      </c>
      <c r="CO19" s="36" t="s">
        <v>44</v>
      </c>
      <c r="CP19" s="37">
        <v>1</v>
      </c>
      <c r="CQ19" s="9">
        <v>720</v>
      </c>
      <c r="CR19" s="9">
        <v>720</v>
      </c>
      <c r="CS19" s="9">
        <v>0</v>
      </c>
      <c r="CT19" s="9">
        <v>0</v>
      </c>
      <c r="CU19" s="242">
        <f>(CT19/$CP$4)</f>
        <v>0</v>
      </c>
      <c r="CV19" s="9">
        <v>0</v>
      </c>
      <c r="CW19" s="242">
        <f>(CV19/$CP$4)</f>
        <v>0</v>
      </c>
      <c r="CX19" s="7">
        <v>0</v>
      </c>
      <c r="CY19" s="242">
        <f>(CX19/$CP$4)</f>
        <v>0</v>
      </c>
      <c r="CZ19" s="9">
        <v>0</v>
      </c>
      <c r="DA19" s="242">
        <f>(CQ19/$CP$4)</f>
        <v>1</v>
      </c>
      <c r="DB19" s="242">
        <f>((CQ19-CZ19)/$CP$4)</f>
        <v>1</v>
      </c>
      <c r="DC19" s="247">
        <f>IF((AND(CR19=0,CT19=0)),0,(CT19+CZ19)/(CR19+CT19+CZ19))</f>
        <v>0</v>
      </c>
      <c r="DD19" s="247">
        <f>CZ19/$CP$4</f>
        <v>0</v>
      </c>
      <c r="DE19" s="242">
        <f>(DH19/($CP$4*DJ19))</f>
        <v>0.42589506172839509</v>
      </c>
      <c r="DF19" s="7"/>
      <c r="DG19" s="7">
        <f>SUM(CR19:CT19,CV19,CX19)</f>
        <v>720</v>
      </c>
      <c r="DH19" s="39">
        <v>137990</v>
      </c>
      <c r="DI19" s="9">
        <v>450</v>
      </c>
      <c r="DJ19" s="9">
        <v>450</v>
      </c>
      <c r="DL19" s="36" t="s">
        <v>44</v>
      </c>
      <c r="DM19" s="37">
        <v>1</v>
      </c>
      <c r="DN19" s="9">
        <v>0</v>
      </c>
      <c r="DO19" s="9">
        <v>0</v>
      </c>
      <c r="DP19" s="9">
        <v>0</v>
      </c>
      <c r="DQ19" s="9">
        <v>0</v>
      </c>
      <c r="DR19" s="242">
        <f>(DQ19/$DM$4)</f>
        <v>0</v>
      </c>
      <c r="DS19" s="9">
        <v>744</v>
      </c>
      <c r="DT19" s="242">
        <f>(DS19/$DM$4)</f>
        <v>1</v>
      </c>
      <c r="DU19" s="7">
        <v>0</v>
      </c>
      <c r="DV19" s="242">
        <f>(DU19/$DM$4)</f>
        <v>0</v>
      </c>
      <c r="DW19" s="9">
        <v>0</v>
      </c>
      <c r="DX19" s="242">
        <f>(DN19/$Y$4)</f>
        <v>0</v>
      </c>
      <c r="DY19" s="242">
        <f>((DN19-DW19)/$DM$4)</f>
        <v>0</v>
      </c>
      <c r="DZ19" s="247">
        <f>IF((AND(DO19=0,DQ19=0)),0,(DQ19+DW19)/(DO19+DQ19+DW19))</f>
        <v>0</v>
      </c>
      <c r="EA19" s="247">
        <f>DW19/$DM$4</f>
        <v>0</v>
      </c>
      <c r="EB19" s="242">
        <f>(EE19/($DM$4*EG19))</f>
        <v>0</v>
      </c>
      <c r="EC19" s="135"/>
      <c r="ED19" s="7">
        <f>SUM(DO19:DQ19,DS19,DU19)</f>
        <v>744</v>
      </c>
      <c r="EE19" s="9">
        <v>0</v>
      </c>
      <c r="EF19" s="9">
        <v>450</v>
      </c>
      <c r="EG19" s="9">
        <v>450</v>
      </c>
      <c r="EI19" s="36" t="s">
        <v>44</v>
      </c>
      <c r="EJ19" s="37">
        <v>1</v>
      </c>
      <c r="EK19" s="9">
        <v>293.60000000000002</v>
      </c>
      <c r="EL19" s="7">
        <v>293.60000000000002</v>
      </c>
      <c r="EM19" s="9">
        <v>0</v>
      </c>
      <c r="EN19" s="9">
        <v>360.43</v>
      </c>
      <c r="EO19" s="242">
        <f>(EN19/$EJ$4)</f>
        <v>0.48444892473118278</v>
      </c>
      <c r="EP19" s="9">
        <v>89.97</v>
      </c>
      <c r="EQ19" s="242">
        <f>(EP19/$EJ$4)</f>
        <v>0.12092741935483871</v>
      </c>
      <c r="ER19" s="7">
        <v>0</v>
      </c>
      <c r="ES19" s="242">
        <f>(ER19/$EJ$4)</f>
        <v>0</v>
      </c>
      <c r="ET19" s="9">
        <v>136.15</v>
      </c>
      <c r="EU19" s="242">
        <f>(EK19/$Y$4)</f>
        <v>0.39462365591397852</v>
      </c>
      <c r="EV19" s="242">
        <f>((EK19-ET19)/$EJ$4)</f>
        <v>0.21162634408602152</v>
      </c>
      <c r="EW19" s="247">
        <f>IF((AND(EL19=0,EN19=0)),0,(EN19+ET19)/(EL19+EN19+ET19))</f>
        <v>0.6284390898276343</v>
      </c>
      <c r="EX19" s="247">
        <f>ET19/$EJ$4</f>
        <v>0.182997311827957</v>
      </c>
      <c r="EY19" s="242">
        <f>(FB19/($EJ$4*FD19))</f>
        <v>0.20098566308243729</v>
      </c>
      <c r="EZ19" s="7"/>
      <c r="FA19" s="7">
        <f>SUM(EL19:EN19,EP19,ER19)</f>
        <v>744</v>
      </c>
      <c r="FB19" s="39">
        <v>67290</v>
      </c>
      <c r="FC19" s="9">
        <v>450</v>
      </c>
      <c r="FD19" s="9">
        <v>450</v>
      </c>
      <c r="FF19" s="36" t="s">
        <v>44</v>
      </c>
      <c r="FG19" s="37">
        <v>1</v>
      </c>
      <c r="FH19" s="9">
        <v>325.02999999999997</v>
      </c>
      <c r="FI19" s="9">
        <v>325.02999999999997</v>
      </c>
      <c r="FJ19" s="9">
        <v>0</v>
      </c>
      <c r="FK19" s="9">
        <v>346.97</v>
      </c>
      <c r="FL19" s="242">
        <f>(FK19/$FG$4)</f>
        <v>0.51632440476190478</v>
      </c>
      <c r="FM19" s="9">
        <v>0</v>
      </c>
      <c r="FN19" s="242">
        <f>(FM19/$FG$4)</f>
        <v>0</v>
      </c>
      <c r="FO19" s="7">
        <v>0</v>
      </c>
      <c r="FP19" s="242">
        <f>(FO19/$FG$4)</f>
        <v>0</v>
      </c>
      <c r="FQ19" s="9">
        <v>122.77</v>
      </c>
      <c r="FR19" s="242">
        <f>(FH19/$Y$4)</f>
        <v>0.43686827956989244</v>
      </c>
      <c r="FS19" s="242">
        <f>((FH19-FQ19)/$FG$4)</f>
        <v>0.30098214285714286</v>
      </c>
      <c r="FT19" s="247">
        <f>IF((AND(FI19=0,FK19=0)),0,(FK19+FQ19)/(FI19+FK19+FQ19))</f>
        <v>0.59103891691936039</v>
      </c>
      <c r="FU19" s="247">
        <f>FQ19/$FG$4</f>
        <v>0.18269345238095239</v>
      </c>
      <c r="FV19" s="135">
        <f>(FY19/($FG$4*GA19))</f>
        <v>0.25739087301587299</v>
      </c>
      <c r="FW19" s="7"/>
      <c r="FX19" s="7">
        <f>SUM(FI19:FK19,FM19,FO19)</f>
        <v>672</v>
      </c>
      <c r="FY19" s="39">
        <v>77835</v>
      </c>
      <c r="FZ19" s="9">
        <v>450</v>
      </c>
      <c r="GA19" s="9">
        <v>450</v>
      </c>
      <c r="GC19" s="36" t="s">
        <v>44</v>
      </c>
      <c r="GD19" s="37">
        <v>1</v>
      </c>
      <c r="GE19" s="9">
        <v>0</v>
      </c>
      <c r="GF19" s="7">
        <v>0</v>
      </c>
      <c r="GG19" s="9">
        <v>0</v>
      </c>
      <c r="GH19" s="9">
        <v>744</v>
      </c>
      <c r="GI19" s="242">
        <f>(GH19/$GD$4)</f>
        <v>1</v>
      </c>
      <c r="GJ19" s="9">
        <v>0</v>
      </c>
      <c r="GK19" s="242">
        <f>(GJ19/$GD$4)</f>
        <v>0</v>
      </c>
      <c r="GL19" s="7">
        <v>0</v>
      </c>
      <c r="GM19" s="242">
        <f>(GL19/$GD$4)</f>
        <v>0</v>
      </c>
      <c r="GN19" s="9">
        <v>0</v>
      </c>
      <c r="GO19" s="242">
        <f>(GE19/$Y$4)</f>
        <v>0</v>
      </c>
      <c r="GP19" s="242">
        <f>((GE19-GN19)/$GD$4)</f>
        <v>0</v>
      </c>
      <c r="GQ19" s="247">
        <f>IF((AND(GF19=0,GH19=0)),0,(GH19+GN19)/(GF19+GH19+GN19))</f>
        <v>1</v>
      </c>
      <c r="GR19" s="247">
        <f>GN19/$GD$4</f>
        <v>0</v>
      </c>
      <c r="GS19" s="242">
        <f>(GV19/($GD$4*GX19))</f>
        <v>0</v>
      </c>
      <c r="GT19" s="135"/>
      <c r="GU19" s="7">
        <f>SUM(GF19:GH19,GJ19,GL19)</f>
        <v>744</v>
      </c>
      <c r="GV19" s="9">
        <v>0</v>
      </c>
      <c r="GW19" s="9">
        <v>450</v>
      </c>
      <c r="GX19" s="9">
        <v>450</v>
      </c>
      <c r="GZ19" s="36" t="s">
        <v>44</v>
      </c>
      <c r="HA19" s="37">
        <v>1</v>
      </c>
      <c r="HB19" s="9">
        <v>0</v>
      </c>
      <c r="HC19" s="7">
        <v>0</v>
      </c>
      <c r="HD19" s="9">
        <v>0</v>
      </c>
      <c r="HE19" s="29">
        <v>720</v>
      </c>
      <c r="HF19" s="242">
        <f>(HE19/$HA$4)</f>
        <v>1</v>
      </c>
      <c r="HG19" s="9">
        <v>0</v>
      </c>
      <c r="HH19" s="242">
        <f>(HG19/$HA$4)</f>
        <v>0</v>
      </c>
      <c r="HI19" s="29">
        <v>0</v>
      </c>
      <c r="HJ19" s="242">
        <f>(HI19/$HA$4)</f>
        <v>0</v>
      </c>
      <c r="HK19" s="9">
        <v>0</v>
      </c>
      <c r="HL19" s="242">
        <f>(HB19/$Y$4)</f>
        <v>0</v>
      </c>
      <c r="HM19" s="242">
        <f>((HB19-HK19)/$HA$4)</f>
        <v>0</v>
      </c>
      <c r="HN19" s="247">
        <f>IF((AND(HC19=0,HE19=0)),0,(HE19+HK19)/(HC19+HE19))</f>
        <v>1</v>
      </c>
      <c r="HO19" s="247">
        <f>HK19/$HA$4</f>
        <v>0</v>
      </c>
      <c r="HP19" s="242">
        <f>(HS19/($HA$4*HU19))</f>
        <v>0</v>
      </c>
      <c r="HQ19" s="29">
        <v>0</v>
      </c>
      <c r="HR19" s="7">
        <f>SUM(HC19:HE19,HG19,HI19)</f>
        <v>720</v>
      </c>
      <c r="HS19" s="9">
        <v>0</v>
      </c>
      <c r="HT19" s="9">
        <v>450</v>
      </c>
      <c r="HU19" s="9">
        <v>450</v>
      </c>
      <c r="HW19" s="36" t="s">
        <v>44</v>
      </c>
      <c r="HX19" s="37">
        <v>1</v>
      </c>
      <c r="HY19" s="9">
        <v>0</v>
      </c>
      <c r="HZ19" s="7">
        <v>0</v>
      </c>
      <c r="IA19" s="9">
        <v>0</v>
      </c>
      <c r="IB19" s="9">
        <v>744</v>
      </c>
      <c r="IC19" s="277">
        <f>(IB19/$HX$4)</f>
        <v>1</v>
      </c>
      <c r="ID19" s="9">
        <v>0</v>
      </c>
      <c r="IE19" s="277">
        <f>(ID19/$HX$4)</f>
        <v>0</v>
      </c>
      <c r="IF19" s="37">
        <v>0</v>
      </c>
      <c r="IG19" s="242">
        <f>(IF19/$HX$4)</f>
        <v>0</v>
      </c>
      <c r="IH19" s="9">
        <v>0</v>
      </c>
      <c r="II19" s="242">
        <f>(HY19/$HX$4)</f>
        <v>0</v>
      </c>
      <c r="IJ19" s="277">
        <f>((HY19-IH19)/$HX$4)</f>
        <v>0</v>
      </c>
      <c r="IK19" s="277">
        <f>IF((AND(HZ19=0,IB19=0)),0,(IB19+IH19)/(HZ19+IB19+IH19))</f>
        <v>1</v>
      </c>
      <c r="IL19" s="247">
        <f>IH19/$HX$4</f>
        <v>0</v>
      </c>
      <c r="IM19" s="242">
        <f>(IP19/($HX$4*IR19))</f>
        <v>0</v>
      </c>
      <c r="IN19" s="29">
        <v>0</v>
      </c>
      <c r="IO19" s="7">
        <f>SUM(HZ19:IB19,ID19,IF19)</f>
        <v>744</v>
      </c>
      <c r="IP19" s="9">
        <v>0</v>
      </c>
      <c r="IQ19" s="9">
        <v>450</v>
      </c>
      <c r="IR19" s="9">
        <v>450</v>
      </c>
      <c r="IT19" s="36" t="s">
        <v>44</v>
      </c>
      <c r="IU19" s="37">
        <v>1</v>
      </c>
      <c r="IV19" s="102">
        <v>0</v>
      </c>
      <c r="IW19" s="102">
        <v>0</v>
      </c>
      <c r="IX19" s="104">
        <v>0</v>
      </c>
      <c r="IY19" s="97">
        <v>720</v>
      </c>
      <c r="IZ19" s="242">
        <f>(IY19/$IU$4)</f>
        <v>1</v>
      </c>
      <c r="JA19" s="9">
        <v>0</v>
      </c>
      <c r="JB19" s="242">
        <f>(JA19/$IU$4)</f>
        <v>0</v>
      </c>
      <c r="JC19" s="9">
        <v>0</v>
      </c>
      <c r="JD19" s="242">
        <f>(JC19/$IU$4)</f>
        <v>0</v>
      </c>
      <c r="JE19" s="9">
        <v>0</v>
      </c>
      <c r="JF19" s="242">
        <f>(IV19/$IU$4)</f>
        <v>0</v>
      </c>
      <c r="JG19" s="277">
        <f>((IV19-JE19)/$IU$4)</f>
        <v>0</v>
      </c>
      <c r="JH19" s="277">
        <f>IF((AND(IW19=0,IY19=0)),0,(IY19+JE19)/(IW19+IY19+JE19))</f>
        <v>1</v>
      </c>
      <c r="JI19" s="247">
        <f>JE19/$IU$4</f>
        <v>0</v>
      </c>
      <c r="JJ19" s="242">
        <f>(JM19/($IU$4*JO19))</f>
        <v>0</v>
      </c>
      <c r="JK19" s="29">
        <v>0</v>
      </c>
      <c r="JL19" s="29">
        <f>SUM(IW19:IY19,JA19,JC19)</f>
        <v>720</v>
      </c>
      <c r="JM19" s="102">
        <v>0</v>
      </c>
      <c r="JN19" s="9">
        <v>450</v>
      </c>
      <c r="JO19" s="9">
        <v>450</v>
      </c>
    </row>
    <row r="20" spans="1:276" ht="13.8" hidden="1" x14ac:dyDescent="0.3">
      <c r="B20" s="37">
        <v>2</v>
      </c>
      <c r="C20" s="9">
        <v>557.17999999999995</v>
      </c>
      <c r="D20" s="9">
        <v>557.17999999999995</v>
      </c>
      <c r="E20" s="9">
        <v>0</v>
      </c>
      <c r="F20" s="9">
        <v>186.82</v>
      </c>
      <c r="G20" s="242">
        <f>(F20/$B$4)</f>
        <v>0.25110215053763441</v>
      </c>
      <c r="H20" s="9">
        <v>0</v>
      </c>
      <c r="I20" s="242">
        <f>(H20/$B$4)</f>
        <v>0</v>
      </c>
      <c r="J20" s="7">
        <v>0</v>
      </c>
      <c r="K20" s="242">
        <f>(J20/$B$4)</f>
        <v>0</v>
      </c>
      <c r="L20" s="9">
        <v>154.69999999999999</v>
      </c>
      <c r="M20" s="242">
        <f>(C20/$B$4)</f>
        <v>0.74889784946236548</v>
      </c>
      <c r="N20" s="242">
        <f>((C20-L20)/$B$4)</f>
        <v>0.5409677419354838</v>
      </c>
      <c r="O20" s="247">
        <f>IF((AND(D20=0,F20=0)),0,(F20+L20)/(D20+F20+L20))</f>
        <v>0.38001557805719366</v>
      </c>
      <c r="P20" s="247">
        <f>L20/$B$4</f>
        <v>0.20793010752688171</v>
      </c>
      <c r="Q20" s="242">
        <f t="shared" ref="Q20" si="270">(T20/($B$4*V20))</f>
        <v>0.47914746543778802</v>
      </c>
      <c r="R20" s="29">
        <v>2</v>
      </c>
      <c r="S20" s="7">
        <f t="shared" ref="S20" si="271">SUM(D20:F20,H20,J20)</f>
        <v>744</v>
      </c>
      <c r="T20" s="39">
        <v>124770</v>
      </c>
      <c r="U20" s="9">
        <v>450</v>
      </c>
      <c r="V20" s="9">
        <v>350</v>
      </c>
      <c r="Y20" s="37">
        <v>2</v>
      </c>
      <c r="Z20" s="9">
        <f>$Y$4-AC20-AE20</f>
        <v>259.8</v>
      </c>
      <c r="AA20" s="9">
        <v>259.8</v>
      </c>
      <c r="AB20" s="9">
        <v>0</v>
      </c>
      <c r="AC20" s="9">
        <v>439.45</v>
      </c>
      <c r="AD20" s="242">
        <f>(AC20/$Y$4)</f>
        <v>0.59065860215053767</v>
      </c>
      <c r="AE20" s="9">
        <v>44.75</v>
      </c>
      <c r="AF20" s="242">
        <f>(AE20/$Y$4)</f>
        <v>6.0147849462365593E-2</v>
      </c>
      <c r="AG20" s="7">
        <v>0</v>
      </c>
      <c r="AH20" s="242">
        <f>(AG20/$Y$4)</f>
        <v>0</v>
      </c>
      <c r="AI20" s="9">
        <v>50</v>
      </c>
      <c r="AJ20" s="242">
        <f>(Z20/$Y$4)</f>
        <v>0.34919354838709676</v>
      </c>
      <c r="AK20" s="242">
        <f>((Z20-AI20)/$Y$4)</f>
        <v>0.28198924731182795</v>
      </c>
      <c r="AL20" s="247">
        <f>IF((AND(AA20=0,AC20=0)),0,(AC20+AI20)/(AA20+AC20+AI20))</f>
        <v>0.65325325325325323</v>
      </c>
      <c r="AM20" s="247">
        <f>AI20/$Y$4</f>
        <v>6.7204301075268813E-2</v>
      </c>
      <c r="AN20" s="242">
        <f t="shared" ref="AN20" si="272">(AQ20/($Y$4*AS20))</f>
        <v>0.23663594470046084</v>
      </c>
      <c r="AO20" s="29">
        <v>2</v>
      </c>
      <c r="AP20" s="7">
        <f t="shared" ref="AP20" si="273">SUM(AA20:AC20,AE20,AG20)</f>
        <v>744</v>
      </c>
      <c r="AQ20" s="39">
        <v>61620</v>
      </c>
      <c r="AR20" s="9">
        <v>450</v>
      </c>
      <c r="AS20" s="9">
        <v>350</v>
      </c>
      <c r="AV20" s="37">
        <v>2</v>
      </c>
      <c r="AW20" s="9">
        <v>0</v>
      </c>
      <c r="AX20" s="9">
        <v>0</v>
      </c>
      <c r="AY20" s="9">
        <v>0</v>
      </c>
      <c r="AZ20" s="9">
        <v>720</v>
      </c>
      <c r="BA20" s="242">
        <f>(AZ20/$AV$4)</f>
        <v>1</v>
      </c>
      <c r="BB20" s="9">
        <v>0</v>
      </c>
      <c r="BC20" s="242">
        <f>(BB20/$AV$4)</f>
        <v>0</v>
      </c>
      <c r="BD20" s="7">
        <v>0</v>
      </c>
      <c r="BE20" s="242">
        <f>(BD20/$AV$4)</f>
        <v>0</v>
      </c>
      <c r="BF20" s="9">
        <v>0</v>
      </c>
      <c r="BG20" s="242">
        <f>(AW20/$AV$4)</f>
        <v>0</v>
      </c>
      <c r="BH20" s="242">
        <f>((AW20-BF20)/$AV$4)</f>
        <v>0</v>
      </c>
      <c r="BI20" s="247">
        <f>IF((AND(AX20=0,AZ20=0)),0,(AZ20+BF20)/(AX20+AZ20+BF20))</f>
        <v>1</v>
      </c>
      <c r="BJ20" s="247">
        <f t="shared" ref="BJ20" si="274">BF20/$AV$4</f>
        <v>0</v>
      </c>
      <c r="BK20" s="242">
        <f t="shared" ref="BK20" si="275">(BN20/($AV$4*BP20))</f>
        <v>0</v>
      </c>
      <c r="BL20" s="7"/>
      <c r="BM20" s="7">
        <f t="shared" ref="BM20" si="276">SUM(AX20:AZ20,BB20,BD20)</f>
        <v>720</v>
      </c>
      <c r="BN20" s="9">
        <v>0</v>
      </c>
      <c r="BO20" s="9">
        <v>450</v>
      </c>
      <c r="BP20" s="9">
        <v>350</v>
      </c>
      <c r="BS20" s="37">
        <v>2</v>
      </c>
      <c r="BT20" s="9">
        <v>0</v>
      </c>
      <c r="BU20" s="9">
        <v>0</v>
      </c>
      <c r="BV20" s="9">
        <v>0</v>
      </c>
      <c r="BW20" s="9">
        <v>0</v>
      </c>
      <c r="BX20" s="242">
        <f>(BW20/$BS$4)</f>
        <v>0</v>
      </c>
      <c r="BY20" s="9">
        <v>744</v>
      </c>
      <c r="BZ20" s="242">
        <f>(BY20/$BS$4)</f>
        <v>1</v>
      </c>
      <c r="CA20" s="7">
        <v>0</v>
      </c>
      <c r="CB20" s="242">
        <f>(CA20/$BS$4)</f>
        <v>0</v>
      </c>
      <c r="CC20" s="9">
        <v>0</v>
      </c>
      <c r="CD20" s="242">
        <f t="shared" ref="CD20" si="277">(BT20/$BS$4)</f>
        <v>0</v>
      </c>
      <c r="CE20" s="242">
        <f t="shared" ref="CE20" si="278">((BT20-CC20)/$BS$4)</f>
        <v>0</v>
      </c>
      <c r="CF20" s="247">
        <f t="shared" ref="CF20" si="279">IF((AND(BU20=0,BW20=0)),0,(BW20+CC20)/(BU20+BW20+CC20))</f>
        <v>0</v>
      </c>
      <c r="CG20" s="247">
        <f t="shared" ref="CG20" si="280">CC20/$BS$4</f>
        <v>0</v>
      </c>
      <c r="CH20" s="242">
        <f t="shared" ref="CH20" si="281">(CK20/($BS$4*CM20))</f>
        <v>0</v>
      </c>
      <c r="CI20" s="135"/>
      <c r="CJ20" s="81">
        <f t="shared" ref="CJ20" si="282">SUM(BU20:BW20,BY20,CA20)</f>
        <v>744</v>
      </c>
      <c r="CK20" s="9">
        <v>0</v>
      </c>
      <c r="CL20" s="9">
        <v>450</v>
      </c>
      <c r="CM20" s="9">
        <v>350</v>
      </c>
      <c r="CP20" s="37">
        <v>2</v>
      </c>
      <c r="CQ20" s="9">
        <v>0</v>
      </c>
      <c r="CR20" s="9">
        <v>0</v>
      </c>
      <c r="CS20" s="9">
        <v>0</v>
      </c>
      <c r="CT20" s="9">
        <v>720</v>
      </c>
      <c r="CU20" s="242">
        <f>(CT20/$CP$4)</f>
        <v>1</v>
      </c>
      <c r="CV20" s="9">
        <v>0</v>
      </c>
      <c r="CW20" s="242">
        <f>(CV20/$CP$4)</f>
        <v>0</v>
      </c>
      <c r="CX20" s="7">
        <v>0</v>
      </c>
      <c r="CY20" s="242">
        <f>(CX20/$CP$4)</f>
        <v>0</v>
      </c>
      <c r="CZ20" s="9">
        <v>0</v>
      </c>
      <c r="DA20" s="242">
        <f t="shared" ref="DA20" si="283">(CQ20/$CP$4)</f>
        <v>0</v>
      </c>
      <c r="DB20" s="242">
        <f t="shared" ref="DB20" si="284">((CQ20-CZ20)/$CP$4)</f>
        <v>0</v>
      </c>
      <c r="DC20" s="247">
        <f t="shared" ref="DC20" si="285">IF((AND(CR20=0,CT20=0)),0,(CT20+CZ20)/(CR20+CT20+CZ20))</f>
        <v>1</v>
      </c>
      <c r="DD20" s="247">
        <f t="shared" ref="DD20" si="286">CZ20/$CP$4</f>
        <v>0</v>
      </c>
      <c r="DE20" s="242">
        <f t="shared" ref="DE20" si="287">(DH20/($CP$4*DJ20))</f>
        <v>0</v>
      </c>
      <c r="DF20" s="7"/>
      <c r="DG20" s="7">
        <f t="shared" ref="DG20" si="288">SUM(CR20:CT20,CV20,CX20)</f>
        <v>720</v>
      </c>
      <c r="DH20" s="9">
        <v>0</v>
      </c>
      <c r="DI20" s="9">
        <v>450</v>
      </c>
      <c r="DJ20" s="9">
        <v>350</v>
      </c>
      <c r="DM20" s="37">
        <v>2</v>
      </c>
      <c r="DN20" s="9">
        <v>0</v>
      </c>
      <c r="DO20" s="9">
        <v>0</v>
      </c>
      <c r="DP20" s="9">
        <v>0</v>
      </c>
      <c r="DQ20" s="9">
        <v>0</v>
      </c>
      <c r="DR20" s="242">
        <f>(DQ20/$DM$4)</f>
        <v>0</v>
      </c>
      <c r="DS20" s="9">
        <v>744</v>
      </c>
      <c r="DT20" s="242">
        <f>(DS20/$DM$4)</f>
        <v>1</v>
      </c>
      <c r="DU20" s="7">
        <v>0</v>
      </c>
      <c r="DV20" s="242">
        <f>(DU20/$DM$4)</f>
        <v>0</v>
      </c>
      <c r="DW20" s="9">
        <v>0</v>
      </c>
      <c r="DX20" s="242">
        <f t="shared" ref="DX20" si="289">(DN20/$Y$4)</f>
        <v>0</v>
      </c>
      <c r="DY20" s="242">
        <f t="shared" ref="DY20" si="290">((DN20-DW20)/$DM$4)</f>
        <v>0</v>
      </c>
      <c r="DZ20" s="247">
        <f t="shared" ref="DZ20" si="291">IF((AND(DO20=0,DQ20=0)),0,(DQ20+DW20)/(DO20+DQ20+DW20))</f>
        <v>0</v>
      </c>
      <c r="EA20" s="247">
        <f t="shared" ref="EA20" si="292">DW20/$DM$4</f>
        <v>0</v>
      </c>
      <c r="EB20" s="242">
        <f t="shared" ref="EB20" si="293">(EE20/($DM$4*EG20))</f>
        <v>0</v>
      </c>
      <c r="EC20" s="135"/>
      <c r="ED20" s="7">
        <f t="shared" ref="ED20" si="294">SUM(DO20:DQ20,DS20,DU20)</f>
        <v>744</v>
      </c>
      <c r="EE20" s="9">
        <v>0</v>
      </c>
      <c r="EF20" s="9">
        <v>450</v>
      </c>
      <c r="EG20" s="9">
        <v>350</v>
      </c>
      <c r="EJ20" s="37">
        <v>2</v>
      </c>
      <c r="EK20" s="9">
        <v>0</v>
      </c>
      <c r="EL20" s="9">
        <v>0</v>
      </c>
      <c r="EM20" s="9">
        <v>0</v>
      </c>
      <c r="EN20" s="9">
        <v>0</v>
      </c>
      <c r="EO20" s="242">
        <f>(EN20/$EJ$4)</f>
        <v>0</v>
      </c>
      <c r="EP20" s="9">
        <v>744</v>
      </c>
      <c r="EQ20" s="242">
        <f>(EP20/$EJ$4)</f>
        <v>1</v>
      </c>
      <c r="ER20" s="7">
        <v>0</v>
      </c>
      <c r="ES20" s="242">
        <f>(ER20/$EJ$4)</f>
        <v>0</v>
      </c>
      <c r="ET20" s="9">
        <v>0</v>
      </c>
      <c r="EU20" s="242">
        <f>(EK20/$Y$4)</f>
        <v>0</v>
      </c>
      <c r="EV20" s="242">
        <f>((EK20-ET20)/$EJ$4)</f>
        <v>0</v>
      </c>
      <c r="EW20" s="247">
        <f>IF((AND(EL20=0,EN20=0)),0,(EN20+ET20)/(EL20+EN20+ET20))</f>
        <v>0</v>
      </c>
      <c r="EX20" s="247">
        <f>ET20/$EJ$4</f>
        <v>0</v>
      </c>
      <c r="EY20" s="242">
        <f t="shared" ref="EY20" si="295">(FB20/($EJ$4*FD20))</f>
        <v>0</v>
      </c>
      <c r="EZ20" s="7"/>
      <c r="FA20" s="7">
        <f t="shared" ref="FA20" si="296">SUM(EL20:EN20,EP20,ER20)</f>
        <v>744</v>
      </c>
      <c r="FB20" s="9">
        <v>0</v>
      </c>
      <c r="FC20" s="9">
        <v>450</v>
      </c>
      <c r="FD20" s="9">
        <v>350</v>
      </c>
      <c r="FG20" s="37">
        <v>2</v>
      </c>
      <c r="FH20" s="7">
        <v>3.5</v>
      </c>
      <c r="FI20" s="7">
        <v>3.5</v>
      </c>
      <c r="FJ20" s="29">
        <v>0</v>
      </c>
      <c r="FK20" s="9">
        <v>0</v>
      </c>
      <c r="FL20" s="242">
        <f>(FK20/$FG$4)</f>
        <v>0</v>
      </c>
      <c r="FM20" s="9">
        <v>668.5</v>
      </c>
      <c r="FN20" s="242">
        <f>(FM20/$FG$4)</f>
        <v>0.99479166666666663</v>
      </c>
      <c r="FO20" s="7">
        <v>0</v>
      </c>
      <c r="FP20" s="242">
        <f>(FO20/$FG$4)</f>
        <v>0</v>
      </c>
      <c r="FQ20" s="9">
        <v>0</v>
      </c>
      <c r="FR20" s="242">
        <f>(FH20/$Y$4)</f>
        <v>4.7043010752688174E-3</v>
      </c>
      <c r="FS20" s="242">
        <f>((FH20-FQ20)/$FG$4)</f>
        <v>5.208333333333333E-3</v>
      </c>
      <c r="FT20" s="247">
        <f>IF((AND(FI20=0,FK20=0)),0,(FK20+FQ20)/(FI20+FK20+FQ20))</f>
        <v>0</v>
      </c>
      <c r="FU20" s="247">
        <f>FQ20/$FG$4</f>
        <v>0</v>
      </c>
      <c r="FV20" s="135">
        <f t="shared" ref="FV20" si="297">(FY20/($FG$4*GA20))</f>
        <v>7.865646258503401E-4</v>
      </c>
      <c r="FW20" s="7"/>
      <c r="FX20" s="7">
        <f t="shared" ref="FX20" si="298">SUM(FI20:FK20,FM20,FO20)</f>
        <v>672</v>
      </c>
      <c r="FY20" s="9">
        <v>185</v>
      </c>
      <c r="FZ20" s="9">
        <v>450</v>
      </c>
      <c r="GA20" s="9">
        <v>350</v>
      </c>
      <c r="GD20" s="37">
        <v>2</v>
      </c>
      <c r="GE20" s="9">
        <v>0</v>
      </c>
      <c r="GF20" s="7">
        <v>0</v>
      </c>
      <c r="GG20" s="9">
        <v>0</v>
      </c>
      <c r="GH20" s="9">
        <v>744</v>
      </c>
      <c r="GI20" s="242">
        <f>(GH20/$GD$4)</f>
        <v>1</v>
      </c>
      <c r="GJ20" s="9">
        <v>0</v>
      </c>
      <c r="GK20" s="242">
        <f>(GJ20/$GD$4)</f>
        <v>0</v>
      </c>
      <c r="GL20" s="7">
        <v>0</v>
      </c>
      <c r="GM20" s="242">
        <f>(GL20/$GD$4)</f>
        <v>0</v>
      </c>
      <c r="GN20" s="9">
        <v>0</v>
      </c>
      <c r="GO20" s="242">
        <f>(GE20/$Y$4)</f>
        <v>0</v>
      </c>
      <c r="GP20" s="242">
        <f>((GE20-GN20)/$GD$4)</f>
        <v>0</v>
      </c>
      <c r="GQ20" s="247">
        <f>IF((AND(GF20=0,GH20=0)),0,(GH20+GN20)/(GF20+GH20+GN20))</f>
        <v>1</v>
      </c>
      <c r="GR20" s="247">
        <f t="shared" ref="GR20" si="299">GN20/$GD$4</f>
        <v>0</v>
      </c>
      <c r="GS20" s="242">
        <f t="shared" ref="GS20" si="300">(GV20/($GD$4*GX20))</f>
        <v>0</v>
      </c>
      <c r="GT20" s="135"/>
      <c r="GU20" s="7">
        <f t="shared" ref="GU20" si="301">SUM(GF20:GH20,GJ20,GL20)</f>
        <v>744</v>
      </c>
      <c r="GV20" s="9">
        <v>0</v>
      </c>
      <c r="GW20" s="9">
        <v>450</v>
      </c>
      <c r="GX20" s="9">
        <v>350</v>
      </c>
      <c r="HA20" s="37">
        <v>2</v>
      </c>
      <c r="HB20" s="9">
        <v>0</v>
      </c>
      <c r="HC20" s="7">
        <v>0</v>
      </c>
      <c r="HD20" s="9">
        <v>0</v>
      </c>
      <c r="HE20" s="29">
        <v>720</v>
      </c>
      <c r="HF20" s="242">
        <f>(HE20/$HA$4)</f>
        <v>1</v>
      </c>
      <c r="HG20" s="9">
        <v>0</v>
      </c>
      <c r="HH20" s="242">
        <f>(HG20/$HA$4)</f>
        <v>0</v>
      </c>
      <c r="HI20" s="29">
        <v>0</v>
      </c>
      <c r="HJ20" s="242">
        <f>(HI20/$HA$4)</f>
        <v>0</v>
      </c>
      <c r="HK20" s="9">
        <v>0</v>
      </c>
      <c r="HL20" s="242">
        <f>(HB20/$Y$4)</f>
        <v>0</v>
      </c>
      <c r="HM20" s="242">
        <f>((HB20-HK20)/$HA$4)</f>
        <v>0</v>
      </c>
      <c r="HN20" s="247">
        <f>IF((AND(HC20=0,HE20=0)),0,(HE20+HK20)/(HC20+HE20))</f>
        <v>1</v>
      </c>
      <c r="HO20" s="247">
        <f>HK20/$HA$4</f>
        <v>0</v>
      </c>
      <c r="HP20" s="242">
        <f t="shared" ref="HP20" si="302">(HS20/($HA$4*HU20))</f>
        <v>0</v>
      </c>
      <c r="HQ20" s="29">
        <v>0</v>
      </c>
      <c r="HR20" s="7">
        <f t="shared" ref="HR20" si="303">SUM(HC20:HE20,HG20,HI20)</f>
        <v>720</v>
      </c>
      <c r="HS20" s="9">
        <v>0</v>
      </c>
      <c r="HT20" s="9">
        <v>450</v>
      </c>
      <c r="HU20" s="9">
        <v>350</v>
      </c>
      <c r="HX20" s="37">
        <v>2</v>
      </c>
      <c r="HY20" s="9">
        <v>0</v>
      </c>
      <c r="HZ20" s="7">
        <v>0</v>
      </c>
      <c r="IA20" s="9">
        <v>0</v>
      </c>
      <c r="IB20" s="9">
        <v>744</v>
      </c>
      <c r="IC20" s="242">
        <f>(IB20/$HX$4)</f>
        <v>1</v>
      </c>
      <c r="ID20" s="9">
        <v>0</v>
      </c>
      <c r="IE20" s="242">
        <f>(ID20/$HX$4)</f>
        <v>0</v>
      </c>
      <c r="IF20" s="9">
        <v>0</v>
      </c>
      <c r="IG20" s="242">
        <f>(IF20/$HX$4)</f>
        <v>0</v>
      </c>
      <c r="IH20" s="9">
        <v>0</v>
      </c>
      <c r="II20" s="242">
        <f>(HY20/$HX$4)</f>
        <v>0</v>
      </c>
      <c r="IJ20" s="242">
        <f>((HY20-IH20)/$HX$4)</f>
        <v>0</v>
      </c>
      <c r="IK20" s="277">
        <f>IF((AND(HZ20=0,IB20=0)),0,(IB20+IH20)/(HZ20+IB20+IH20))</f>
        <v>1</v>
      </c>
      <c r="IL20" s="247">
        <f t="shared" ref="IL20" si="304">IH20/$HX$4</f>
        <v>0</v>
      </c>
      <c r="IM20" s="242">
        <f t="shared" ref="IM20" si="305">(IP20/($HX$4*IR20))</f>
        <v>0</v>
      </c>
      <c r="IN20" s="29">
        <v>0</v>
      </c>
      <c r="IO20" s="7">
        <f t="shared" ref="IO20" si="306">SUM(HZ20:IB20,ID20,IF20)</f>
        <v>744</v>
      </c>
      <c r="IP20" s="9">
        <v>0</v>
      </c>
      <c r="IQ20" s="9">
        <v>450</v>
      </c>
      <c r="IR20" s="9">
        <v>350</v>
      </c>
      <c r="IU20" s="37">
        <v>2</v>
      </c>
      <c r="IV20" s="102">
        <v>218.07</v>
      </c>
      <c r="IW20" s="102">
        <v>218.07</v>
      </c>
      <c r="IX20" s="104">
        <v>0</v>
      </c>
      <c r="IY20" s="97">
        <v>501.93</v>
      </c>
      <c r="IZ20" s="242">
        <f>(IY20/$IU$4)</f>
        <v>0.69712499999999999</v>
      </c>
      <c r="JA20" s="9">
        <v>0</v>
      </c>
      <c r="JB20" s="242">
        <f>(JA20/$IU$4)</f>
        <v>0</v>
      </c>
      <c r="JC20" s="9">
        <v>0</v>
      </c>
      <c r="JD20" s="242">
        <f>(JC20/$IU$4)</f>
        <v>0</v>
      </c>
      <c r="JE20" s="9">
        <v>57.97</v>
      </c>
      <c r="JF20" s="242">
        <f>(IV20/$IU$4)</f>
        <v>0.30287500000000001</v>
      </c>
      <c r="JG20" s="277">
        <f>((IV20-JE20)/$IU$4)</f>
        <v>0.22236111111111109</v>
      </c>
      <c r="JH20" s="277">
        <f>IF((AND(IW20=0,IY20=0)),0,(IY20+JE20)/(IW20+IY20+JE20))</f>
        <v>0.71969356144838481</v>
      </c>
      <c r="JI20" s="247">
        <f t="shared" ref="JI20" si="307">JE20/$IU$4</f>
        <v>8.0513888888888885E-2</v>
      </c>
      <c r="JJ20" s="242">
        <f t="shared" ref="JJ20" si="308">(JM20/($IU$4*JO20))</f>
        <v>0.17232142857142857</v>
      </c>
      <c r="JK20" s="29">
        <v>2</v>
      </c>
      <c r="JL20" s="29">
        <f t="shared" ref="JL20" si="309">SUM(IW20:IY20,JA20,JC20)</f>
        <v>720</v>
      </c>
      <c r="JM20" s="108">
        <v>43425</v>
      </c>
      <c r="JN20" s="9">
        <v>450</v>
      </c>
      <c r="JO20" s="9">
        <v>350</v>
      </c>
      <c r="JP20" s="81"/>
    </row>
    <row r="21" spans="1:276" ht="13.8" hidden="1" x14ac:dyDescent="0.3">
      <c r="B21" s="44" t="s">
        <v>39</v>
      </c>
      <c r="C21" s="177">
        <f>SUM(C19:C20)</f>
        <v>1150.3599999999999</v>
      </c>
      <c r="D21" s="177">
        <f t="shared" ref="D21" si="310">SUM(D19:D20)</f>
        <v>1150.3599999999999</v>
      </c>
      <c r="E21" s="45">
        <f>SUM(E19:E20)</f>
        <v>0</v>
      </c>
      <c r="F21" s="45">
        <f t="shared" ref="F21" si="311">SUM(F19:F20)</f>
        <v>337.64</v>
      </c>
      <c r="G21" s="281">
        <f>(G19*U19+G20*U20)/U21</f>
        <v>0.22690860215053762</v>
      </c>
      <c r="H21" s="45">
        <f t="shared" ref="H21:L21" si="312">SUM(H19:H20)</f>
        <v>0</v>
      </c>
      <c r="I21" s="281">
        <f>(I19*U19+I20*U20)/U21</f>
        <v>0</v>
      </c>
      <c r="J21" s="46">
        <f>SUM(J19:J20)</f>
        <v>0</v>
      </c>
      <c r="K21" s="281">
        <f>(K19*U19+K20*U20)/U21</f>
        <v>0</v>
      </c>
      <c r="L21" s="45">
        <f t="shared" si="312"/>
        <v>377.6</v>
      </c>
      <c r="M21" s="281">
        <f>(M19*U19+M20*U20)/U21</f>
        <v>0.77309139784946235</v>
      </c>
      <c r="N21" s="282">
        <f>(N19*U19+N20*U20)/U21</f>
        <v>0.51932795698924727</v>
      </c>
      <c r="O21" s="282">
        <f>(O19*U19+O20*U20)/U21</f>
        <v>0.38326458911133549</v>
      </c>
      <c r="P21" s="282">
        <f>(P19*U19+P20*U20)/U21</f>
        <v>0.25376344086021507</v>
      </c>
      <c r="Q21" s="282">
        <f>(Q19*U19+Q20*U20)/U21</f>
        <v>0.44296381635091309</v>
      </c>
      <c r="R21" s="45">
        <f t="shared" ref="R21" si="313">SUM(R19:R20)</f>
        <v>4</v>
      </c>
      <c r="S21" s="50">
        <f>SUM(S19:S20)</f>
        <v>1488</v>
      </c>
      <c r="T21" s="62">
        <f>SUM(T19:T20)</f>
        <v>260960</v>
      </c>
      <c r="U21" s="48">
        <f>SUM(U19:U20)</f>
        <v>900</v>
      </c>
      <c r="V21" s="48">
        <f>SUM(V19:V20)</f>
        <v>800</v>
      </c>
      <c r="W21" s="29"/>
      <c r="Y21" s="52" t="s">
        <v>39</v>
      </c>
      <c r="Z21" s="49">
        <f>SUM(Z19:Z20)</f>
        <v>871.34999999999991</v>
      </c>
      <c r="AA21" s="49">
        <f t="shared" ref="AA21" si="314">SUM(AA19:AA20)</f>
        <v>871.34999999999991</v>
      </c>
      <c r="AB21" s="49">
        <f>SUM(AB19:AB20)</f>
        <v>0</v>
      </c>
      <c r="AC21" s="49">
        <f t="shared" ref="AC21" si="315">SUM(AC19:AC20)</f>
        <v>571.9</v>
      </c>
      <c r="AD21" s="241">
        <f>(AD19*AR19+AD20*AR20)/AR21</f>
        <v>0.38434139784946242</v>
      </c>
      <c r="AE21" s="49">
        <f>SUM(AE19:AE20)</f>
        <v>44.75</v>
      </c>
      <c r="AF21" s="241">
        <f>(AF19*AR19+AF20*AR20)/AR21</f>
        <v>3.0073924731182797E-2</v>
      </c>
      <c r="AG21" s="50">
        <f>SUM(AG19:AG20)</f>
        <v>0</v>
      </c>
      <c r="AH21" s="241">
        <f>(AH19*AR19+AH20*AR20)/AR21</f>
        <v>0</v>
      </c>
      <c r="AI21" s="49">
        <f>SUM(AI19:AI20)</f>
        <v>294</v>
      </c>
      <c r="AJ21" s="281">
        <f>(AJ19*AR19+AJ20*AR20)/AR21</f>
        <v>0.58558467741935472</v>
      </c>
      <c r="AK21" s="241">
        <f>(AK19*AR19+AK20*AR20)/AR21</f>
        <v>0.38800403225806451</v>
      </c>
      <c r="AL21" s="241">
        <f>(AL19*AR19+AL20*AR20)/AR21</f>
        <v>0.51713776022986546</v>
      </c>
      <c r="AM21" s="241">
        <f>(AM19*AR19+AM20*AR20)/AR21</f>
        <v>0.19758064516129031</v>
      </c>
      <c r="AN21" s="282">
        <f>(AN19*AR19+AN20*AR20)/AR21</f>
        <v>0.28787442396313362</v>
      </c>
      <c r="AO21" s="49">
        <f>SUM(AO19:AO20)</f>
        <v>5</v>
      </c>
      <c r="AP21" s="50">
        <f>SUM(AP19:AP20)</f>
        <v>1488</v>
      </c>
      <c r="AQ21" s="47">
        <f>SUM(AQ19:AQ20)</f>
        <v>175155</v>
      </c>
      <c r="AR21" s="51">
        <f>SUM(AR19:AR20)</f>
        <v>900</v>
      </c>
      <c r="AS21" s="48">
        <f>SUM(AS19:AS20)</f>
        <v>800</v>
      </c>
      <c r="AT21" s="29"/>
      <c r="AV21" s="52" t="s">
        <v>39</v>
      </c>
      <c r="AW21" s="45">
        <f>SUM(AW19:AW20)</f>
        <v>425.75</v>
      </c>
      <c r="AX21" s="45">
        <f t="shared" ref="AX21:AZ21" si="316">SUM(AX19:AX20)</f>
        <v>425.75</v>
      </c>
      <c r="AY21" s="45">
        <f>SUM(AY19:AY20)</f>
        <v>0</v>
      </c>
      <c r="AZ21" s="177">
        <f t="shared" si="316"/>
        <v>1014.25</v>
      </c>
      <c r="BA21" s="281">
        <f>(BA19*BO19+BA20*BO20)/BO21</f>
        <v>0.70434027777777775</v>
      </c>
      <c r="BB21" s="45">
        <f t="shared" ref="BB21:BF21" si="317">SUM(BB19:BB20)</f>
        <v>0</v>
      </c>
      <c r="BC21" s="281">
        <f>(BC19*BO19+BC20*BO20)/BO21</f>
        <v>0</v>
      </c>
      <c r="BD21" s="46">
        <f>SUM(BD19:BD20)</f>
        <v>0</v>
      </c>
      <c r="BE21" s="241">
        <f>(BE19*BO19+BE20*BO20)/BO21</f>
        <v>0</v>
      </c>
      <c r="BF21" s="45">
        <f t="shared" si="317"/>
        <v>138.26</v>
      </c>
      <c r="BG21" s="281">
        <f>(BG19*BO19+BG20*BO20)/BO21</f>
        <v>0.2956597222222222</v>
      </c>
      <c r="BH21" s="282">
        <f>(BH19*BO19+BH20*BO20)/BO21</f>
        <v>0.19964583333333333</v>
      </c>
      <c r="BI21" s="282">
        <f>(BI19*BO19+BI20*BO20)/BO21</f>
        <v>0.75196910027264463</v>
      </c>
      <c r="BJ21" s="282">
        <f>(BJ19*BO19+BJ20*BO20)/BO21</f>
        <v>9.6013888888888885E-2</v>
      </c>
      <c r="BK21" s="282">
        <f>(BK19*BO19+BK20*BO20)/BO21</f>
        <v>0.14152006172839507</v>
      </c>
      <c r="BL21" s="219"/>
      <c r="BM21" s="50">
        <f>SUM(BM19:BM20)</f>
        <v>1440</v>
      </c>
      <c r="BN21" s="53">
        <f>SUM(BN19:BN20)</f>
        <v>91705</v>
      </c>
      <c r="BO21" s="51">
        <f>SUM(BO19:BO20)</f>
        <v>900</v>
      </c>
      <c r="BP21" s="48">
        <f>SUM(BP19:BP20)</f>
        <v>800</v>
      </c>
      <c r="BQ21" s="29"/>
      <c r="BS21" s="52" t="s">
        <v>39</v>
      </c>
      <c r="BT21" s="45">
        <f>SUM(BT19:BT20)</f>
        <v>512.32000000000005</v>
      </c>
      <c r="BU21" s="45">
        <f t="shared" ref="BU21:BW21" si="318">SUM(BU19:BU20)</f>
        <v>512.32000000000005</v>
      </c>
      <c r="BV21" s="45">
        <f>SUM(BV19:BV20)</f>
        <v>0</v>
      </c>
      <c r="BW21" s="45">
        <f t="shared" si="318"/>
        <v>231.68</v>
      </c>
      <c r="BX21" s="281">
        <f>(BX19*CL19+BX20*CL20)/CL21</f>
        <v>0.1556989247311828</v>
      </c>
      <c r="BY21" s="45">
        <f t="shared" ref="BY21:CC21" si="319">SUM(BY19:BY20)</f>
        <v>744</v>
      </c>
      <c r="BZ21" s="281">
        <f>(BZ19*CL19+BZ20*CL20)/CL21</f>
        <v>0.5</v>
      </c>
      <c r="CA21" s="46">
        <f>SUM(CA19:CA20)</f>
        <v>0</v>
      </c>
      <c r="CB21" s="241">
        <f>(CB19*CL19+CB20*CL20)/CL21</f>
        <v>0</v>
      </c>
      <c r="CC21" s="45">
        <f t="shared" si="319"/>
        <v>225.6</v>
      </c>
      <c r="CD21" s="281">
        <f>(CD19*CL19+CD20*CL20)/CL21</f>
        <v>0.34430107526881726</v>
      </c>
      <c r="CE21" s="282">
        <f>(CE19*CL19+CE20*CL20)/CL21</f>
        <v>0.19268817204301078</v>
      </c>
      <c r="CF21" s="282">
        <f>(CF19*CL19+CF20*CL20)/CL21</f>
        <v>0.23580858085808579</v>
      </c>
      <c r="CG21" s="282">
        <f>(CG19*CL19+CG20*CL20)/CL21</f>
        <v>0.15161290322580645</v>
      </c>
      <c r="CH21" s="282">
        <f>(CH19*CL19+CH20*CL20)/CL21</f>
        <v>0.16765979689366786</v>
      </c>
      <c r="CI21" s="219"/>
      <c r="CJ21" s="53">
        <f>SUM(CJ19:CJ20)</f>
        <v>1488</v>
      </c>
      <c r="CK21" s="53">
        <f>SUM(CK19:CK20)</f>
        <v>112265</v>
      </c>
      <c r="CL21" s="51">
        <f>SUM(CL19:CL20)</f>
        <v>900</v>
      </c>
      <c r="CM21" s="48">
        <f>SUM(CM19:CM20)</f>
        <v>800</v>
      </c>
      <c r="CN21" s="29"/>
      <c r="CP21" s="52" t="s">
        <v>39</v>
      </c>
      <c r="CQ21" s="45">
        <f>SUM(CQ19:CQ20)</f>
        <v>720</v>
      </c>
      <c r="CR21" s="45">
        <f t="shared" ref="CR21:CT21" si="320">SUM(CR19:CR20)</f>
        <v>720</v>
      </c>
      <c r="CS21" s="45">
        <f>SUM(CS19:CS20)</f>
        <v>0</v>
      </c>
      <c r="CT21" s="45">
        <f t="shared" si="320"/>
        <v>720</v>
      </c>
      <c r="CU21" s="281">
        <f>(CU19*DI19+CU20*DI20)/DI21</f>
        <v>0.5</v>
      </c>
      <c r="CV21" s="45">
        <f t="shared" ref="CV21:CZ21" si="321">SUM(CV19:CV20)</f>
        <v>0</v>
      </c>
      <c r="CW21" s="281">
        <f>(CW19*DI19+CW20*DI20)/DI21</f>
        <v>0</v>
      </c>
      <c r="CX21" s="46">
        <f>SUM(CX19:CX20)</f>
        <v>0</v>
      </c>
      <c r="CY21" s="281">
        <f>(CY19*DI19+CY20*DI20)/DI21</f>
        <v>0</v>
      </c>
      <c r="CZ21" s="45">
        <f t="shared" si="321"/>
        <v>0</v>
      </c>
      <c r="DA21" s="281">
        <f>(DA19*DI19+DA20*DI20)/DI21</f>
        <v>0.5</v>
      </c>
      <c r="DB21" s="282">
        <f>(DB19*DI19+DB20*DI20)/DI21</f>
        <v>0.5</v>
      </c>
      <c r="DC21" s="282">
        <f>(DC19*DI19+DC20*DI20)/DI21</f>
        <v>0.5</v>
      </c>
      <c r="DD21" s="282">
        <f>(DD19*DI19+DD20*DI20)/DI21</f>
        <v>0</v>
      </c>
      <c r="DE21" s="282">
        <f>(DE19*DI19+DE20*DI20)/DI21</f>
        <v>0.21294753086419754</v>
      </c>
      <c r="DF21" s="219"/>
      <c r="DG21" s="50">
        <f>SUM(DG19:DG20)</f>
        <v>1440</v>
      </c>
      <c r="DH21" s="53">
        <f>SUM(DH19:DH20)</f>
        <v>137990</v>
      </c>
      <c r="DI21" s="51">
        <f>SUM(DI19:DI20)</f>
        <v>900</v>
      </c>
      <c r="DJ21" s="48">
        <f>SUM(DJ19:DJ20)</f>
        <v>800</v>
      </c>
      <c r="DK21" s="29"/>
      <c r="DM21" s="52" t="s">
        <v>39</v>
      </c>
      <c r="DN21" s="45">
        <f>SUM(DN19:DN20)</f>
        <v>0</v>
      </c>
      <c r="DO21" s="45">
        <f t="shared" ref="DO21:DQ21" si="322">SUM(DO19:DO20)</f>
        <v>0</v>
      </c>
      <c r="DP21" s="45">
        <f>SUM(DP19:DP20)</f>
        <v>0</v>
      </c>
      <c r="DQ21" s="45">
        <f t="shared" si="322"/>
        <v>0</v>
      </c>
      <c r="DR21" s="281">
        <f>(DR19*EF19+DR20*EF20)/EF21</f>
        <v>0</v>
      </c>
      <c r="DS21" s="45">
        <f t="shared" ref="DS21:DW21" si="323">SUM(DS19:DS20)</f>
        <v>1488</v>
      </c>
      <c r="DT21" s="281">
        <f>(DT19*EF19+DT20*EF20)/EF21</f>
        <v>1</v>
      </c>
      <c r="DU21" s="46">
        <f>SUM(DU19:DU20)</f>
        <v>0</v>
      </c>
      <c r="DV21" s="241">
        <f>(DV19*EF19+DV20*EF20)/EF21</f>
        <v>0</v>
      </c>
      <c r="DW21" s="45">
        <f t="shared" si="323"/>
        <v>0</v>
      </c>
      <c r="DX21" s="281">
        <f>(DX19*EF19+DX20*EF20)/EF21</f>
        <v>0</v>
      </c>
      <c r="DY21" s="282">
        <f>(DY19*EF19+DY20*EF20)/EF21</f>
        <v>0</v>
      </c>
      <c r="DZ21" s="282">
        <f>(DZ19*EF19+DZ20*EF20)/EF21</f>
        <v>0</v>
      </c>
      <c r="EA21" s="282">
        <f>(EA19*EF19+EA20*EF20)/EF21</f>
        <v>0</v>
      </c>
      <c r="EB21" s="282">
        <f>(EB19*EF19+EB20*EF20)/EF21</f>
        <v>0</v>
      </c>
      <c r="EC21" s="219"/>
      <c r="ED21" s="50">
        <f>SUM(ED19:ED20)</f>
        <v>1488</v>
      </c>
      <c r="EE21" s="49">
        <f>SUM(EE19:EE20)</f>
        <v>0</v>
      </c>
      <c r="EF21" s="51">
        <f>SUM(EF19:EF20)</f>
        <v>900</v>
      </c>
      <c r="EG21" s="48">
        <f>SUM(EG19:EG20)</f>
        <v>800</v>
      </c>
      <c r="EH21" s="29"/>
      <c r="EJ21" s="52" t="s">
        <v>39</v>
      </c>
      <c r="EK21" s="45">
        <f>SUM(EK19:EK20)</f>
        <v>293.60000000000002</v>
      </c>
      <c r="EL21" s="46">
        <f t="shared" ref="EL21:EN21" si="324">SUM(EL19:EL20)</f>
        <v>293.60000000000002</v>
      </c>
      <c r="EM21" s="45">
        <f>SUM(EM19:EM20)</f>
        <v>0</v>
      </c>
      <c r="EN21" s="45">
        <f t="shared" si="324"/>
        <v>360.43</v>
      </c>
      <c r="EO21" s="281">
        <f>(EO19*FC19+EO20*FC20)/FC21</f>
        <v>0.24222446236559139</v>
      </c>
      <c r="EP21" s="45">
        <f t="shared" ref="EP21:ET21" si="325">SUM(EP19:EP20)</f>
        <v>833.97</v>
      </c>
      <c r="EQ21" s="281">
        <f>(EQ19*FC19+EQ20*FC20)/FC21</f>
        <v>0.56046370967741943</v>
      </c>
      <c r="ER21" s="46">
        <f>SUM(ER19:ER20)</f>
        <v>0</v>
      </c>
      <c r="ES21" s="241">
        <f>(ES19*FC19+ES20*FC20)/FC21</f>
        <v>0</v>
      </c>
      <c r="ET21" s="45">
        <f t="shared" si="325"/>
        <v>136.15</v>
      </c>
      <c r="EU21" s="281">
        <f>(EU19*$FC19+EU20*$FC20)/$FC21</f>
        <v>0.19731182795698926</v>
      </c>
      <c r="EV21" s="281">
        <f t="shared" ref="EV21" si="326">(EV19*$FC19+EV20*$FC20)/$FC21</f>
        <v>0.10581317204301076</v>
      </c>
      <c r="EW21" s="281">
        <f t="shared" ref="EW21" si="327">(EW19*$FC19+EW20*$FC20)/$FC21</f>
        <v>0.31421954491381721</v>
      </c>
      <c r="EX21" s="281">
        <f t="shared" ref="EX21" si="328">(EX19*$FC19+EX20*$FC20)/$FC21</f>
        <v>9.1498655913978502E-2</v>
      </c>
      <c r="EY21" s="281">
        <f t="shared" ref="EY21" si="329">(EY19*$FC19+EY20*$FC20)/$FC21</f>
        <v>0.10049283154121864</v>
      </c>
      <c r="EZ21" s="219"/>
      <c r="FA21" s="50">
        <f>SUM(FA19:FA20)</f>
        <v>1488</v>
      </c>
      <c r="FB21" s="53">
        <f>SUM(FB19:FB20)</f>
        <v>67290</v>
      </c>
      <c r="FC21" s="51">
        <f>SUM(FC19:FC20)</f>
        <v>900</v>
      </c>
      <c r="FD21" s="48">
        <f>SUM(FD19:FD20)</f>
        <v>800</v>
      </c>
      <c r="FE21" s="29"/>
      <c r="FG21" s="44" t="s">
        <v>39</v>
      </c>
      <c r="FH21" s="45">
        <f>SUM(FH19:FH20)</f>
        <v>328.53</v>
      </c>
      <c r="FI21" s="45">
        <f t="shared" ref="FI21:FK21" si="330">SUM(FI19:FI20)</f>
        <v>328.53</v>
      </c>
      <c r="FJ21" s="46">
        <f>SUM(FJ19:FJ20)</f>
        <v>0</v>
      </c>
      <c r="FK21" s="45">
        <f t="shared" si="330"/>
        <v>346.97</v>
      </c>
      <c r="FL21" s="281">
        <f>(FL19*FZ19+FL20*FZ20)/FZ21</f>
        <v>0.25816220238095239</v>
      </c>
      <c r="FM21" s="45">
        <f t="shared" ref="FM21:FQ21" si="331">SUM(FM19:FM20)</f>
        <v>668.5</v>
      </c>
      <c r="FN21" s="281">
        <f>(FN19*FZ19+FN20*FZ20)/FZ21</f>
        <v>0.49739583333333331</v>
      </c>
      <c r="FO21" s="46">
        <f>SUM(FO19:FO20)</f>
        <v>0</v>
      </c>
      <c r="FP21" s="241">
        <f>(FP19*FZ19+FP20*FZ20)/FZ21</f>
        <v>0</v>
      </c>
      <c r="FQ21" s="45">
        <f t="shared" si="331"/>
        <v>122.77</v>
      </c>
      <c r="FR21" s="281">
        <f>(FR19*FZ19+FR20*FZ20)/FZ21</f>
        <v>0.22078629032258063</v>
      </c>
      <c r="FS21" s="282">
        <f>(FS19*FZ19+FS20*FZ20)/FZ21</f>
        <v>0.15309523809523809</v>
      </c>
      <c r="FT21" s="282">
        <f>(FT19*FZ19+FT20*FZ20)/FZ21</f>
        <v>0.2955194584596802</v>
      </c>
      <c r="FU21" s="282"/>
      <c r="FV21" s="162">
        <f>(FV19*FZ19+FV20*FZ20)/FZ21</f>
        <v>0.12908871882086168</v>
      </c>
      <c r="FW21" s="219"/>
      <c r="FX21" s="50">
        <f>SUM(FX19:FX20)</f>
        <v>1344</v>
      </c>
      <c r="FY21" s="53">
        <f>SUM(FY19:FY20)</f>
        <v>78020</v>
      </c>
      <c r="FZ21" s="51">
        <f>SUM(FZ19:FZ20)</f>
        <v>900</v>
      </c>
      <c r="GA21" s="48">
        <f>SUM(GA19:GA20)</f>
        <v>800</v>
      </c>
      <c r="GB21" s="29"/>
      <c r="GD21" s="44" t="s">
        <v>39</v>
      </c>
      <c r="GE21" s="45">
        <f>SUM(GE19:GE20)</f>
        <v>0</v>
      </c>
      <c r="GF21" s="46">
        <f t="shared" ref="GF21:GH21" si="332">SUM(GF19:GF20)</f>
        <v>0</v>
      </c>
      <c r="GG21" s="45">
        <f>SUM(GG19:GG20)</f>
        <v>0</v>
      </c>
      <c r="GH21" s="45">
        <f t="shared" si="332"/>
        <v>1488</v>
      </c>
      <c r="GI21" s="281">
        <f>(GI19*GW19+GI20*GW20)/GW21</f>
        <v>1</v>
      </c>
      <c r="GJ21" s="45">
        <f t="shared" ref="GJ21:GN21" si="333">SUM(GJ19:GJ20)</f>
        <v>0</v>
      </c>
      <c r="GK21" s="281">
        <f>(GK19*GW19+GK20*GW20)/GW21</f>
        <v>0</v>
      </c>
      <c r="GL21" s="46">
        <f>SUM(GL19:GL20)</f>
        <v>0</v>
      </c>
      <c r="GM21" s="241">
        <f>(GM19*GW19+GM20*GW20)/GW21</f>
        <v>0</v>
      </c>
      <c r="GN21" s="45">
        <f t="shared" si="333"/>
        <v>0</v>
      </c>
      <c r="GO21" s="281">
        <f>(GO19*GW19+GO20*GW20)/GW21</f>
        <v>0</v>
      </c>
      <c r="GP21" s="282">
        <f>(GP19*GW19+GP20*GW20)/GW21</f>
        <v>0</v>
      </c>
      <c r="GQ21" s="282">
        <f>(GQ19*GW19+GQ20*GW20)/GW21</f>
        <v>1</v>
      </c>
      <c r="GR21" s="282">
        <f>(GR19*GW19+GR20*GW20)/GW21</f>
        <v>0</v>
      </c>
      <c r="GS21" s="282">
        <f>(GS19*GW19+GS20*GW20)/GW21</f>
        <v>0</v>
      </c>
      <c r="GT21" s="219"/>
      <c r="GU21" s="50">
        <f>SUM(GU19:GU20)</f>
        <v>1488</v>
      </c>
      <c r="GV21" s="49">
        <f>SUM(GV19:GV20)</f>
        <v>0</v>
      </c>
      <c r="GW21" s="51">
        <f>SUM(GW19:GW20)</f>
        <v>900</v>
      </c>
      <c r="GX21" s="48">
        <f>SUM(GX19:GX20)</f>
        <v>800</v>
      </c>
      <c r="GY21" s="29"/>
      <c r="HA21" s="52" t="s">
        <v>39</v>
      </c>
      <c r="HB21" s="45">
        <f>SUM(HB19:HB20)</f>
        <v>0</v>
      </c>
      <c r="HC21" s="45">
        <f t="shared" ref="HC21:HE21" si="334">SUM(HC19:HC20)</f>
        <v>0</v>
      </c>
      <c r="HD21" s="45">
        <f>SUM(HD19:HD20)</f>
        <v>0</v>
      </c>
      <c r="HE21" s="45">
        <f t="shared" si="334"/>
        <v>1440</v>
      </c>
      <c r="HF21" s="281">
        <f>(HF19*$HT$19+HF20*$HT$20)/$HT$21</f>
        <v>1</v>
      </c>
      <c r="HG21" s="45">
        <f t="shared" ref="HG21:HK21" si="335">SUM(HG19:HG20)</f>
        <v>0</v>
      </c>
      <c r="HH21" s="281">
        <f>(HH19*$HT$19+HH20*$HT$20)/$HT$21</f>
        <v>0</v>
      </c>
      <c r="HI21" s="48">
        <f>SUM(HI19:HI20)</f>
        <v>0</v>
      </c>
      <c r="HJ21" s="281">
        <f>(HJ19*$HT$19+HJ20*$HT$20)/$HT$21</f>
        <v>0</v>
      </c>
      <c r="HK21" s="45">
        <f t="shared" si="335"/>
        <v>0</v>
      </c>
      <c r="HL21" s="281">
        <f>(HL19*HT19+HL20*HT20)/HT21</f>
        <v>0</v>
      </c>
      <c r="HM21" s="281">
        <f>(HM19*$HT$19+HM20*$HT$20)/$HT$21</f>
        <v>0</v>
      </c>
      <c r="HN21" s="282">
        <f>(HN19*HT19+HN20*HT20)/HT21</f>
        <v>1</v>
      </c>
      <c r="HO21" s="281">
        <f>(HO19*$HT$19+HO20*$HT$20)/$HT$21</f>
        <v>0</v>
      </c>
      <c r="HP21" s="282">
        <f>(HP19*HT19+HP20*HT20)/HT21</f>
        <v>0</v>
      </c>
      <c r="HQ21" s="45">
        <f t="shared" ref="HQ21" si="336">SUM(HQ19:HQ20)</f>
        <v>0</v>
      </c>
      <c r="HR21" s="50">
        <f>SUM(HR19:HR20)</f>
        <v>1440</v>
      </c>
      <c r="HS21" s="49">
        <f>SUM(HS19:HS20)</f>
        <v>0</v>
      </c>
      <c r="HT21" s="51">
        <f>SUM(HT19:HT20)</f>
        <v>900</v>
      </c>
      <c r="HU21" s="48">
        <f>SUM(HU19:HU20)</f>
        <v>800</v>
      </c>
      <c r="HV21" s="29"/>
      <c r="HX21" s="52" t="s">
        <v>39</v>
      </c>
      <c r="HY21" s="45">
        <f>SUM(HY19:HY20)</f>
        <v>0</v>
      </c>
      <c r="HZ21" s="45">
        <f t="shared" ref="HZ21:IB21" si="337">SUM(HZ19:HZ20)</f>
        <v>0</v>
      </c>
      <c r="IA21" s="45">
        <f>SUM(IA19:IA20)</f>
        <v>0</v>
      </c>
      <c r="IB21" s="45">
        <f t="shared" si="337"/>
        <v>1488</v>
      </c>
      <c r="IC21" s="281">
        <f>(IC19*IQ19+IC20*IQ20)/IQ21</f>
        <v>1</v>
      </c>
      <c r="ID21" s="45">
        <f t="shared" ref="ID21:IH21" si="338">SUM(ID19:ID20)</f>
        <v>0</v>
      </c>
      <c r="IE21" s="281">
        <f>(IE19*IQ19+IE20*IQ20)/IQ21</f>
        <v>0</v>
      </c>
      <c r="IF21" s="46">
        <f>SUM(IF19:IF20)</f>
        <v>0</v>
      </c>
      <c r="IG21" s="281">
        <f>(IG19*IQ19+IG20*IQ20)/IQ21</f>
        <v>0</v>
      </c>
      <c r="IH21" s="45">
        <f t="shared" si="338"/>
        <v>0</v>
      </c>
      <c r="II21" s="281">
        <f>(II19*IQ19+II20*IQ20)/IQ21</f>
        <v>0</v>
      </c>
      <c r="IJ21" s="282">
        <f>(IJ19*IQ19+IJ20*IQ20)/IQ21</f>
        <v>0</v>
      </c>
      <c r="IK21" s="282">
        <f>(IK19*IQ19+IK20*IQ20)/IQ21</f>
        <v>1</v>
      </c>
      <c r="IL21" s="282">
        <f>(IL19*IQ19+IL20*IQ20)/IQ21</f>
        <v>0</v>
      </c>
      <c r="IM21" s="282">
        <f>(IM19*IQ19+IM20*IQ20)/IQ21</f>
        <v>0</v>
      </c>
      <c r="IN21" s="45">
        <f t="shared" ref="IN21" si="339">SUM(IN19:IN20)</f>
        <v>0</v>
      </c>
      <c r="IO21" s="50">
        <f>SUM(IO19:IO20)</f>
        <v>1488</v>
      </c>
      <c r="IP21" s="49">
        <f>SUM(IP19:IP20)</f>
        <v>0</v>
      </c>
      <c r="IQ21" s="51">
        <f>SUM(IQ19:IQ20)</f>
        <v>900</v>
      </c>
      <c r="IR21" s="48">
        <f>SUM(IR19:IR20)</f>
        <v>800</v>
      </c>
      <c r="IS21" s="29"/>
      <c r="IU21" s="52" t="s">
        <v>97</v>
      </c>
      <c r="IV21" s="49">
        <f>SUM(IV19:IV20)</f>
        <v>218.07</v>
      </c>
      <c r="IW21" s="49">
        <f t="shared" ref="IW21:IX21" si="340">SUM(IW19:IW20)</f>
        <v>218.07</v>
      </c>
      <c r="IX21" s="49">
        <f t="shared" si="340"/>
        <v>0</v>
      </c>
      <c r="IY21" s="49">
        <f t="shared" ref="IY21" si="341">SUM(IY19:IY20)</f>
        <v>1221.93</v>
      </c>
      <c r="IZ21" s="281">
        <f>(IZ19*JN19+IZ20*JN20)/JN21</f>
        <v>0.8485625</v>
      </c>
      <c r="JA21" s="49">
        <f t="shared" ref="JA21" si="342">SUM(JA19:JA20)</f>
        <v>0</v>
      </c>
      <c r="JB21" s="281">
        <f>(JB19*JN19+JB20*JN20)/JN21</f>
        <v>0</v>
      </c>
      <c r="JC21" s="49">
        <f t="shared" ref="JC21" si="343">SUM(JC19:JC20)</f>
        <v>0</v>
      </c>
      <c r="JD21" s="281">
        <f>(JD19*JN19+JD20*JN20)/JN21</f>
        <v>0</v>
      </c>
      <c r="JE21" s="49">
        <f t="shared" ref="JE21" si="344">SUM(JE19:JE20)</f>
        <v>57.97</v>
      </c>
      <c r="JF21" s="241">
        <f>(JF19*JN19+JF20*JN20)/JN21</f>
        <v>0.15143749999999997</v>
      </c>
      <c r="JG21" s="276">
        <f>(JG19*JN19+JG20*JN20)/JN21</f>
        <v>0.11118055555555555</v>
      </c>
      <c r="JH21" s="276">
        <f>(JH19*JN19+JH20*JN20)/JN21</f>
        <v>0.85984678072419241</v>
      </c>
      <c r="JI21" s="276">
        <f>(JI19*JN19+JI20*JN20)/JN21</f>
        <v>4.0256944444444442E-2</v>
      </c>
      <c r="JJ21" s="276">
        <f>(JJ19*JN19+JJ20*JN20)/JN21</f>
        <v>8.6160714285714285E-2</v>
      </c>
      <c r="JK21" s="222">
        <f>SUM(JK19:JK20)</f>
        <v>2</v>
      </c>
      <c r="JL21" s="51">
        <f>SUM(JL19:JL20)</f>
        <v>1440</v>
      </c>
      <c r="JM21" s="84">
        <f>SUM(JM19:JM20)</f>
        <v>43425</v>
      </c>
      <c r="JN21" s="51">
        <f>SUM(JN19:JN20)</f>
        <v>900</v>
      </c>
      <c r="JO21" s="48">
        <f>SUM(JO19:JO20)</f>
        <v>800</v>
      </c>
    </row>
    <row r="22" spans="1:276" ht="13.8" hidden="1" x14ac:dyDescent="0.25">
      <c r="A22" s="142"/>
      <c r="B22" s="204" t="s">
        <v>89</v>
      </c>
      <c r="C22" s="138">
        <f>SUM(C12,C15,C18,C21)</f>
        <v>4902.3099999999995</v>
      </c>
      <c r="D22" s="138">
        <f t="shared" ref="D22" si="345">SUM(D12,D15,D18,D21)</f>
        <v>4853.8099999999995</v>
      </c>
      <c r="E22" s="240">
        <f t="shared" ref="E22" si="346">SUM(E12,E15,E18,E21)</f>
        <v>48.5</v>
      </c>
      <c r="F22" s="138">
        <f t="shared" ref="F22:L22" si="347">SUM(F12,F15,F18,F21)</f>
        <v>3591.91</v>
      </c>
      <c r="G22" s="245"/>
      <c r="H22" s="138">
        <f t="shared" si="347"/>
        <v>8.5299999999999994</v>
      </c>
      <c r="I22" s="245"/>
      <c r="J22" s="138">
        <f t="shared" si="347"/>
        <v>425.25</v>
      </c>
      <c r="K22" s="245"/>
      <c r="L22" s="138">
        <f t="shared" si="347"/>
        <v>774.11</v>
      </c>
      <c r="M22" s="245"/>
      <c r="N22" s="278">
        <f>(N12*U12+N15*U15+N18*U18+N21*U21)/U22</f>
        <v>0.53916956473179889</v>
      </c>
      <c r="O22" s="278"/>
      <c r="P22" s="278"/>
      <c r="Q22" s="278"/>
      <c r="R22" s="223">
        <f>SUM(R12,R15,R18,R21)</f>
        <v>14</v>
      </c>
      <c r="S22" s="165"/>
      <c r="T22" s="138">
        <f t="shared" ref="T22:V22" si="348">SUM(T12,T15,T18,T21)</f>
        <v>888666</v>
      </c>
      <c r="U22" s="138">
        <f t="shared" si="348"/>
        <v>2792</v>
      </c>
      <c r="V22" s="138">
        <f t="shared" si="348"/>
        <v>2491</v>
      </c>
      <c r="W22" s="164"/>
      <c r="X22" s="142"/>
      <c r="Y22" s="204" t="s">
        <v>89</v>
      </c>
      <c r="Z22" s="138">
        <f>SUM(Z12,Z15,Z18,Z21)</f>
        <v>5253.2099999999991</v>
      </c>
      <c r="AA22" s="138">
        <f t="shared" ref="AA22" si="349">SUM(AA12,AA15,AA18,AA21)</f>
        <v>5115.2099999999991</v>
      </c>
      <c r="AB22" s="164">
        <f t="shared" ref="AB22" si="350">SUM(AB12,AB15,AB18,AB21)</f>
        <v>138</v>
      </c>
      <c r="AC22" s="138">
        <f t="shared" ref="AC22:AG22" si="351">SUM(AC12,AC15,AC18,AC21)</f>
        <v>3630.0400000000004</v>
      </c>
      <c r="AD22" s="245"/>
      <c r="AE22" s="138">
        <f t="shared" si="351"/>
        <v>44.75</v>
      </c>
      <c r="AF22" s="245"/>
      <c r="AG22" s="165">
        <f t="shared" si="351"/>
        <v>0</v>
      </c>
      <c r="AH22" s="245"/>
      <c r="AI22" s="142"/>
      <c r="AJ22" s="245"/>
      <c r="AK22" s="245"/>
      <c r="AL22" s="245"/>
      <c r="AM22" s="245"/>
      <c r="AN22" s="278"/>
      <c r="AO22" s="223">
        <f>SUM(AO12,AO15,AO18,AO21)</f>
        <v>27</v>
      </c>
      <c r="AP22" s="165"/>
      <c r="AQ22" s="138">
        <f t="shared" ref="AQ22:AS22" si="352">SUM(AQ12,AQ15,AQ18,AQ21)</f>
        <v>823049</v>
      </c>
      <c r="AR22" s="138">
        <f t="shared" si="352"/>
        <v>2792</v>
      </c>
      <c r="AS22" s="138">
        <f t="shared" si="352"/>
        <v>2491</v>
      </c>
      <c r="AT22" s="164"/>
      <c r="AU22" s="142"/>
      <c r="AV22" s="204" t="s">
        <v>89</v>
      </c>
      <c r="AW22" s="138">
        <f>SUM(AW12,AW15,AW18,AW21)</f>
        <v>5321.55</v>
      </c>
      <c r="AX22" s="138">
        <f t="shared" ref="AX22" si="353">SUM(AX12,AX15,AX18,AX21)</f>
        <v>5321.55</v>
      </c>
      <c r="AY22" s="164">
        <f t="shared" ref="AY22" si="354">SUM(AY12,AY15,AY18,AY21)</f>
        <v>0</v>
      </c>
      <c r="AZ22" s="138">
        <f t="shared" ref="AZ22" si="355">SUM(AZ12,AZ15,AZ18,AZ21)</f>
        <v>3246.8500000000004</v>
      </c>
      <c r="BA22" s="245"/>
      <c r="BB22" s="138">
        <f t="shared" ref="BB22" si="356">SUM(BB12,BB15,BB18,BB21)</f>
        <v>71.599999999999994</v>
      </c>
      <c r="BC22" s="245"/>
      <c r="BD22" s="165">
        <f t="shared" ref="BD22" si="357">SUM(BD12,BD15,BD18,BD21)</f>
        <v>0</v>
      </c>
      <c r="BE22" s="245"/>
      <c r="BF22" s="138">
        <f t="shared" ref="BF22" si="358">SUM(BF12,BF15,BF18,BF21)</f>
        <v>562.73</v>
      </c>
      <c r="BG22" s="245"/>
      <c r="BH22" s="278"/>
      <c r="BI22" s="278"/>
      <c r="BJ22" s="278"/>
      <c r="BK22" s="278"/>
      <c r="BL22" s="190"/>
      <c r="BM22" s="165"/>
      <c r="BN22" s="138">
        <f t="shared" ref="BN22:BP22" si="359">SUM(BN12,BN15,BN18,BN21)</f>
        <v>821226</v>
      </c>
      <c r="BO22" s="138">
        <f t="shared" si="359"/>
        <v>2792</v>
      </c>
      <c r="BP22" s="138">
        <f t="shared" si="359"/>
        <v>2491</v>
      </c>
      <c r="BQ22" s="164"/>
      <c r="BR22" s="142"/>
      <c r="BS22" s="204" t="s">
        <v>89</v>
      </c>
      <c r="BT22" s="138">
        <f>SUM(BT12,BT15,BT18,BT21)</f>
        <v>4590.6499999999996</v>
      </c>
      <c r="BU22" s="138">
        <f t="shared" ref="BU22" si="360">SUM(BU12,BU15,BU18,BU21)</f>
        <v>4590.6499999999996</v>
      </c>
      <c r="BV22" s="164">
        <f t="shared" ref="BV22" si="361">SUM(BV12,BV15,BV18,BV21)</f>
        <v>0</v>
      </c>
      <c r="BW22" s="138">
        <f t="shared" ref="BW22:CC22" si="362">SUM(BW12,BW15,BW18,BW21)</f>
        <v>3321.5499999999997</v>
      </c>
      <c r="BX22" s="245"/>
      <c r="BY22" s="138">
        <f t="shared" si="362"/>
        <v>890.2</v>
      </c>
      <c r="BZ22" s="245"/>
      <c r="CA22" s="138">
        <f t="shared" si="362"/>
        <v>125.6</v>
      </c>
      <c r="CB22" s="245"/>
      <c r="CC22" s="138">
        <f t="shared" si="362"/>
        <v>723.6</v>
      </c>
      <c r="CD22" s="245"/>
      <c r="CE22" s="278"/>
      <c r="CF22" s="278"/>
      <c r="CG22" s="278"/>
      <c r="CH22" s="278"/>
      <c r="CI22" s="190"/>
      <c r="CJ22" s="165"/>
      <c r="CK22" s="138">
        <f t="shared" ref="CK22" si="363">SUM(CK12,CK15,CK18,CK21)</f>
        <v>755568</v>
      </c>
      <c r="CL22" s="138">
        <f t="shared" ref="CL22:CM22" si="364">SUM(CL12,CL15,CL18,CL21)</f>
        <v>2792</v>
      </c>
      <c r="CM22" s="138">
        <f t="shared" si="364"/>
        <v>2491</v>
      </c>
      <c r="CN22" s="164"/>
      <c r="CO22" s="142"/>
      <c r="CP22" s="204" t="s">
        <v>89</v>
      </c>
      <c r="CQ22" s="138">
        <f>SUM(CQ12,CQ15,CQ18,CQ21)</f>
        <v>4561.33</v>
      </c>
      <c r="CR22" s="138">
        <f t="shared" ref="CR22" si="365">SUM(CR12,CR15,CR18,CR21)</f>
        <v>4561.33</v>
      </c>
      <c r="CS22" s="164">
        <f t="shared" ref="CS22" si="366">SUM(CS12,CS15,CS18,CS21)</f>
        <v>0</v>
      </c>
      <c r="CT22" s="138">
        <f t="shared" ref="CT22:CZ22" si="367">SUM(CT12,CT15,CT18,CT21)</f>
        <v>1888.47</v>
      </c>
      <c r="CU22" s="245"/>
      <c r="CV22" s="138">
        <f t="shared" si="367"/>
        <v>1622</v>
      </c>
      <c r="CW22" s="245"/>
      <c r="CX22" s="138">
        <f t="shared" si="367"/>
        <v>568.19999999999993</v>
      </c>
      <c r="CY22" s="245"/>
      <c r="CZ22" s="138">
        <f t="shared" si="367"/>
        <v>427</v>
      </c>
      <c r="DA22" s="245"/>
      <c r="DB22" s="278"/>
      <c r="DC22" s="278"/>
      <c r="DD22" s="278"/>
      <c r="DE22" s="278"/>
      <c r="DF22" s="190"/>
      <c r="DG22" s="165"/>
      <c r="DH22" s="138">
        <f t="shared" ref="DH22" si="368">SUM(DH12,DH15,DH18,DH21)</f>
        <v>727586</v>
      </c>
      <c r="DI22" s="138">
        <f t="shared" ref="DI22:DJ22" si="369">SUM(DI12,DI15,DI18,DI21)</f>
        <v>2792</v>
      </c>
      <c r="DJ22" s="138">
        <f t="shared" si="369"/>
        <v>2491</v>
      </c>
      <c r="DK22" s="164"/>
      <c r="DL22" s="142"/>
      <c r="DM22" s="204" t="s">
        <v>89</v>
      </c>
      <c r="DN22" s="138">
        <f>SUM(DN12,DN15,DN18,DN21)</f>
        <v>3396.41</v>
      </c>
      <c r="DO22" s="138">
        <f t="shared" ref="DO22:DW22" si="370">SUM(DO12,DO15,DO18,DO21)</f>
        <v>3396.41</v>
      </c>
      <c r="DP22" s="164">
        <f t="shared" si="370"/>
        <v>0</v>
      </c>
      <c r="DQ22" s="138">
        <f t="shared" si="370"/>
        <v>1067.5899999999999</v>
      </c>
      <c r="DR22" s="245"/>
      <c r="DS22" s="138">
        <f t="shared" si="370"/>
        <v>3720</v>
      </c>
      <c r="DT22" s="245"/>
      <c r="DU22" s="138">
        <f t="shared" si="370"/>
        <v>744</v>
      </c>
      <c r="DV22" s="245"/>
      <c r="DW22" s="138">
        <f t="shared" si="370"/>
        <v>439.26</v>
      </c>
      <c r="DX22" s="245"/>
      <c r="DY22" s="278"/>
      <c r="DZ22" s="278"/>
      <c r="EA22" s="278"/>
      <c r="EB22" s="278"/>
      <c r="EC22" s="190"/>
      <c r="ED22" s="138"/>
      <c r="EE22" s="138">
        <f t="shared" ref="EE22:EG22" si="371">SUM(EE12,EE15,EE18,EE21)</f>
        <v>528690</v>
      </c>
      <c r="EF22" s="191">
        <f t="shared" si="371"/>
        <v>2792</v>
      </c>
      <c r="EG22" s="138">
        <f t="shared" si="371"/>
        <v>2491</v>
      </c>
      <c r="EH22" s="164"/>
      <c r="EI22" s="142"/>
      <c r="EJ22" s="204" t="s">
        <v>89</v>
      </c>
      <c r="EK22" s="138">
        <f>SUM(EK12,EK15,EK18,EK21)</f>
        <v>3926.02</v>
      </c>
      <c r="EL22" s="138">
        <f t="shared" ref="EL22" si="372">SUM(EL12,EL15,EL18,EL21)</f>
        <v>3914.02</v>
      </c>
      <c r="EM22" s="164">
        <f t="shared" ref="EM22" si="373">SUM(EM12,EM15,EM18,EM21)</f>
        <v>12</v>
      </c>
      <c r="EN22" s="138">
        <f t="shared" ref="EN22:ET22" si="374">SUM(EN12,EN15,EN18,EN21)</f>
        <v>1375.41</v>
      </c>
      <c r="EO22" s="245"/>
      <c r="EP22" s="138">
        <f t="shared" si="374"/>
        <v>3065.9700000000003</v>
      </c>
      <c r="EQ22" s="245"/>
      <c r="ER22" s="138">
        <f t="shared" si="374"/>
        <v>560.6</v>
      </c>
      <c r="ES22" s="245"/>
      <c r="ET22" s="138">
        <f t="shared" si="374"/>
        <v>1349.76</v>
      </c>
      <c r="EU22" s="245"/>
      <c r="EV22" s="278"/>
      <c r="EW22" s="278"/>
      <c r="EX22" s="278"/>
      <c r="EY22" s="278"/>
      <c r="EZ22" s="190"/>
      <c r="FA22" s="165"/>
      <c r="FB22" s="138">
        <f t="shared" ref="FB22" si="375">SUM(FB12,FB15,FB18,FB21)</f>
        <v>637532</v>
      </c>
      <c r="FC22" s="138">
        <f t="shared" ref="FC22:FD22" si="376">SUM(FC12,FC15,FC18,FC21)</f>
        <v>2792</v>
      </c>
      <c r="FD22" s="138">
        <f t="shared" si="376"/>
        <v>2491</v>
      </c>
      <c r="FE22" s="164"/>
      <c r="FF22" s="142"/>
      <c r="FG22" s="204" t="s">
        <v>89</v>
      </c>
      <c r="FH22" s="138">
        <f>SUM(FH12,FH15,FH18,FH21)</f>
        <v>4129.82</v>
      </c>
      <c r="FI22" s="138">
        <f t="shared" ref="FI22" si="377">SUM(FI12,FI15,FI18,FI21)</f>
        <v>4129.82</v>
      </c>
      <c r="FJ22" s="164">
        <f t="shared" ref="FJ22" si="378">SUM(FJ12,FJ15,FJ18,FJ21)</f>
        <v>0</v>
      </c>
      <c r="FK22" s="138">
        <f t="shared" ref="FK22" si="379">SUM(FK12,FK15,FK18,FK21)</f>
        <v>1224.4099999999999</v>
      </c>
      <c r="FL22" s="245"/>
      <c r="FM22" s="138">
        <f t="shared" ref="FM22" si="380">SUM(FM12,FM15,FM18,FM21)</f>
        <v>2709.77</v>
      </c>
      <c r="FN22" s="245"/>
      <c r="FO22" s="165">
        <f t="shared" ref="FO22" si="381">SUM(FO12,FO15,FO18,FO21)</f>
        <v>0</v>
      </c>
      <c r="FP22" s="245"/>
      <c r="FQ22" s="138">
        <f t="shared" ref="FQ22" si="382">SUM(FQ12,FQ15,FQ18,FQ21)</f>
        <v>538.86</v>
      </c>
      <c r="FR22" s="245"/>
      <c r="FS22" s="278"/>
      <c r="FT22" s="278"/>
      <c r="FU22" s="278"/>
      <c r="FV22" s="192"/>
      <c r="FW22" s="190"/>
      <c r="FX22" s="165"/>
      <c r="FY22" s="138">
        <f t="shared" ref="FY22" si="383">SUM(FY12,FY15,FY18,FY21)</f>
        <v>631273</v>
      </c>
      <c r="FZ22" s="138">
        <f t="shared" ref="FZ22:GA22" si="384">SUM(FZ12,FZ15,FZ18,FZ21)</f>
        <v>2792</v>
      </c>
      <c r="GA22" s="138">
        <f t="shared" si="384"/>
        <v>2491</v>
      </c>
      <c r="GB22" s="164"/>
      <c r="GC22" s="142"/>
      <c r="GD22" s="204" t="s">
        <v>89</v>
      </c>
      <c r="GE22" s="138">
        <f>SUM(GE12,GE15,GE18,GE21)</f>
        <v>3576.3</v>
      </c>
      <c r="GF22" s="165">
        <f t="shared" ref="GF22:GN22" si="385">SUM(GF12,GF15,GF18,GF21)</f>
        <v>3576.3</v>
      </c>
      <c r="GG22" s="164">
        <f t="shared" si="385"/>
        <v>0</v>
      </c>
      <c r="GH22" s="138">
        <f t="shared" si="385"/>
        <v>2316.5300000000002</v>
      </c>
      <c r="GI22" s="245"/>
      <c r="GJ22" s="138">
        <f t="shared" si="385"/>
        <v>2976</v>
      </c>
      <c r="GK22" s="245"/>
      <c r="GL22" s="138">
        <f t="shared" si="385"/>
        <v>59.17</v>
      </c>
      <c r="GM22" s="245"/>
      <c r="GN22" s="138">
        <f t="shared" si="385"/>
        <v>179.26999999999998</v>
      </c>
      <c r="GO22" s="245"/>
      <c r="GP22" s="278"/>
      <c r="GQ22" s="278"/>
      <c r="GR22" s="278"/>
      <c r="GS22" s="278"/>
      <c r="GT22" s="190"/>
      <c r="GU22" s="138"/>
      <c r="GV22" s="191">
        <f t="shared" ref="GV22" si="386">SUM(GV12,GV15,GV18,GV21)</f>
        <v>481069</v>
      </c>
      <c r="GW22" s="191">
        <f t="shared" ref="GW22:GX22" si="387">SUM(GW12,GW15,GW18,GW21)</f>
        <v>2792</v>
      </c>
      <c r="GX22" s="138">
        <f t="shared" si="387"/>
        <v>2491</v>
      </c>
      <c r="GY22" s="164"/>
      <c r="GZ22" s="142"/>
      <c r="HA22" s="204" t="s">
        <v>89</v>
      </c>
      <c r="HB22" s="138">
        <f>SUM(HB12,HB15,HB18,HB21)</f>
        <v>3327.67</v>
      </c>
      <c r="HC22" s="138">
        <f t="shared" ref="HC22" si="388">SUM(HC12,HC15,HC18,HC21)</f>
        <v>3327.67</v>
      </c>
      <c r="HD22" s="164">
        <f t="shared" ref="HD22" si="389">SUM(HD12,HD15,HD18,HD21)</f>
        <v>0</v>
      </c>
      <c r="HE22" s="138">
        <f t="shared" ref="HE22" si="390">SUM(HE12,HE15,HE18,HE21)</f>
        <v>2274.25</v>
      </c>
      <c r="HF22" s="245">
        <f>(HF12*$HT$12+HF15*$HT$15+HF18*$HT$18+HF21*$HT$21)/$HT$22</f>
        <v>0.41045697031200251</v>
      </c>
      <c r="HG22" s="142"/>
      <c r="HH22" s="245">
        <f>(HH12*$HT$12+HH15*$HT$15+HH18*$HT$18+HH21*$HT$21)/$HT$22</f>
        <v>0.26146131805157591</v>
      </c>
      <c r="HI22" s="164"/>
      <c r="HJ22" s="245">
        <f>(HJ12*$HT$12+HJ15*$HT$15+HJ18*$HT$18+HJ21*$HT$21)/$HT$22</f>
        <v>1.6985673352435528E-2</v>
      </c>
      <c r="HK22" s="142"/>
      <c r="HL22" s="245">
        <f>(HL12*$HT$12+HL15*$HT$15+HL18*$HT$18+HL21*$HT$21)/$HT$22</f>
        <v>0.30106068221030902</v>
      </c>
      <c r="HM22" s="245">
        <f>(HM12*$HT$12+HM15*$HT$15+HM18*$HT$18+HM21*$HT$21)/$HT$22</f>
        <v>0.2786295566698504</v>
      </c>
      <c r="HN22" s="245">
        <f>(HN12*$HT$12+HN15*$HT$15+HN18*$HT$18+HN21*$HT$21)/$HT$22</f>
        <v>0.44376314989755916</v>
      </c>
      <c r="HO22" s="245">
        <f>(HO12*$HT$12+HO15*$HT$15+HO18*$HT$18+HO21*$HT$21)/$HT$22</f>
        <v>3.246648161413563E-2</v>
      </c>
      <c r="HP22" s="245">
        <f>(HP12*$HT$12+HP15*$HT$15+HP18*$HT$18+HP21*$HT$21)/$HT$22</f>
        <v>0.25474035745792761</v>
      </c>
      <c r="HQ22" s="164">
        <f>SUM(HQ12,HQ15,HQ18,HQ21)</f>
        <v>10</v>
      </c>
      <c r="HR22" s="165"/>
      <c r="HS22" s="191">
        <f>SUM(HS12,HS15,HS18,HS21)</f>
        <v>451881</v>
      </c>
      <c r="HT22" s="164">
        <f>SUM(HT21,HT18,HT15,HT12)</f>
        <v>2792</v>
      </c>
      <c r="HU22" s="138">
        <f t="shared" ref="HU22" si="391">SUM(HU12,HU15,HU18,HU21)</f>
        <v>2491</v>
      </c>
      <c r="HV22" s="164"/>
      <c r="HW22" s="142"/>
      <c r="HX22" s="204" t="s">
        <v>89</v>
      </c>
      <c r="HY22" s="223">
        <f t="shared" ref="HY22:IA22" si="392">SUM(HY21,HY18,HY15,HY12)</f>
        <v>4447</v>
      </c>
      <c r="HZ22" s="223">
        <f t="shared" si="392"/>
        <v>4354.5</v>
      </c>
      <c r="IA22" s="223">
        <f t="shared" si="392"/>
        <v>92.5</v>
      </c>
      <c r="IB22" s="223">
        <f>SUM(IB21,IB18,IB15,IB12)</f>
        <v>2592.9699999999998</v>
      </c>
      <c r="IC22" s="245">
        <f>(IC12*IQ12+IC15*IQ15+IC18*IQ18+IC21*IQ21)/IQ22</f>
        <v>0.43415697114643986</v>
      </c>
      <c r="ID22" s="223">
        <f>SUM(ID21,ID18,ID15,ID12)</f>
        <v>1698.43</v>
      </c>
      <c r="IE22" s="245">
        <f>(IE12*IQ12+IE15*IQ15+IE18*IQ18+IE21*IQ21)/IQ22</f>
        <v>7.5757107480666719E-2</v>
      </c>
      <c r="IF22" s="223">
        <f>SUM(IF21,IF18,IF15,IF12)</f>
        <v>189.6</v>
      </c>
      <c r="IG22" s="245">
        <f>(IG12*$IQ$12+IG15*$IQ$15+IG18*$IQ$18+IG21*$IQ$21)/$IQ$22</f>
        <v>1.0844155343993593E-2</v>
      </c>
      <c r="IH22" s="223">
        <f>SUM(IH21,IH18,IH15,IH12)</f>
        <v>260.24</v>
      </c>
      <c r="II22" s="245">
        <f>(II12*$IQ$12+II15*$IQ$15+II18*$IQ$18+II21*$IQ$21)/$IQ$22</f>
        <v>0.47924176602889978</v>
      </c>
      <c r="IJ22" s="278">
        <f>(IJ12*IQ12+IJ15*IQ15+IJ18*IQ18+IJ21*IQ21)/IQ22</f>
        <v>0.43473993475983602</v>
      </c>
      <c r="IK22" s="245">
        <f>(IK12*$IQ$12+IK15*$IQ$15+IK18*$IQ$18+IK21*$IQ$21)/$IQ$22</f>
        <v>0.48218339206262778</v>
      </c>
      <c r="IL22" s="245">
        <f>(IL12*IQ12+IL15*IQ15+IL18*IQ18+IL21*IQ21)/IQ22</f>
        <v>4.4501831269063687E-2</v>
      </c>
      <c r="IM22" s="245">
        <f>(IM12*$IQ$12+IM15*$IQ$15+IM18*$IQ$18+IM21*$IQ$21)/$IQ$22</f>
        <v>0.37641784706202702</v>
      </c>
      <c r="IN22" s="223">
        <f>SUM(IN21,IN18,IN15,IN12)</f>
        <v>9</v>
      </c>
      <c r="IO22" s="165"/>
      <c r="IP22" s="228">
        <f>SUM(IP21,IP18,IP15,IP12)</f>
        <v>681519</v>
      </c>
      <c r="IQ22" s="164">
        <f>SUM(IQ21,IQ18,IQ15,IQ12)</f>
        <v>2792</v>
      </c>
      <c r="IR22" s="138">
        <f t="shared" ref="IR22" si="393">SUM(IR12,IR15,IR18,IR21)</f>
        <v>2491</v>
      </c>
      <c r="IS22" s="164"/>
      <c r="IT22" s="142"/>
      <c r="IU22" s="36" t="s">
        <v>89</v>
      </c>
      <c r="IV22" s="138">
        <f>SUM(IV12,IV15,IV18,IV21)</f>
        <v>4993.58</v>
      </c>
      <c r="IW22" s="138">
        <f t="shared" ref="IW22:JE22" si="394">SUM(IW12,IW15,IW18,IW21)</f>
        <v>4993.58</v>
      </c>
      <c r="IX22" s="142">
        <f t="shared" si="394"/>
        <v>0</v>
      </c>
      <c r="IY22" s="138">
        <f t="shared" si="394"/>
        <v>2153.42</v>
      </c>
      <c r="IZ22" s="245">
        <f>(IZ12*JN12+IZ15*JN15+IZ18*JN18+IZ21*JN21)/JN22</f>
        <v>0.37466788045208532</v>
      </c>
      <c r="JA22" s="138">
        <f t="shared" si="394"/>
        <v>1440</v>
      </c>
      <c r="JB22" s="245">
        <f>(JB12*JN12+JB15*JN15+JB18*JN18+JB21*JN21)/JN22</f>
        <v>5.730659025787966E-2</v>
      </c>
      <c r="JC22" s="142">
        <f t="shared" si="394"/>
        <v>53</v>
      </c>
      <c r="JD22" s="245">
        <f>(JD12*JN12+JD15*JN15+JD18*JN18+JD21*JN21)/JN22</f>
        <v>3.173750397962432E-3</v>
      </c>
      <c r="JE22" s="142">
        <f t="shared" si="394"/>
        <v>603.2700000000001</v>
      </c>
      <c r="JF22" s="245">
        <f>(JF12*JN12+JF15*JN15+JF18*JN18+JF21*JN21)/JN22</f>
        <v>0.56485177889207261</v>
      </c>
      <c r="JG22" s="278">
        <f>(JG12*$JN$12+JG15*$JN$15+JG18*$JN$18+JG21*$JN$21)/$JN$22</f>
        <v>0.45425075612862142</v>
      </c>
      <c r="JH22" s="278">
        <f>(JH12*$JN$12+JH15*$JN$15+JH18*$JN$18+JH21*$JN$21)/$JN$22</f>
        <v>0.47594312074680206</v>
      </c>
      <c r="JI22" s="278">
        <f>(JI12*JN12+JI15*JN15+JI18*JN18+JI21*JN21)/JN22</f>
        <v>0.11060102276345113</v>
      </c>
      <c r="JJ22" s="278">
        <f>(JJ12*$JN$12+JJ15*$JN$15+JJ18*$JN$18+JJ21*$JN$21)/$JN$22</f>
        <v>0.43472336324290112</v>
      </c>
      <c r="JK22" s="223">
        <f>SUM(JK21,JK18,JK15,JK12)</f>
        <v>7</v>
      </c>
      <c r="JL22" s="165"/>
      <c r="JM22" s="138">
        <f t="shared" ref="JM22" si="395">SUM(JM12,JM15,JM18,JM21)</f>
        <v>759977.94</v>
      </c>
      <c r="JN22" s="164">
        <f>SUM(JN21,JN18,JN15,JN12)</f>
        <v>2792</v>
      </c>
      <c r="JO22" s="138">
        <f t="shared" ref="JO22" si="396">SUM(JO12,JO15,JO18,JO21)</f>
        <v>2491</v>
      </c>
    </row>
    <row r="23" spans="1:276" ht="13.8" hidden="1" x14ac:dyDescent="0.3">
      <c r="A23" s="142" t="s">
        <v>45</v>
      </c>
      <c r="B23" s="9" t="s">
        <v>46</v>
      </c>
      <c r="C23" s="9">
        <v>504.8</v>
      </c>
      <c r="D23" s="9">
        <v>126</v>
      </c>
      <c r="E23" s="9">
        <v>378.8</v>
      </c>
      <c r="F23" s="9">
        <v>239.2</v>
      </c>
      <c r="G23" s="242">
        <f t="shared" ref="G23:G32" si="397">(F23/$B$4)</f>
        <v>0.32150537634408599</v>
      </c>
      <c r="H23" s="9">
        <v>0</v>
      </c>
      <c r="I23" s="242">
        <f t="shared" ref="I23:I32" si="398">(H23/$B$4)</f>
        <v>0</v>
      </c>
      <c r="J23" s="7">
        <v>0</v>
      </c>
      <c r="K23" s="242">
        <f t="shared" ref="K23:K32" si="399">(J23/$B$4)</f>
        <v>0</v>
      </c>
      <c r="L23" s="9">
        <v>0</v>
      </c>
      <c r="M23" s="242">
        <f t="shared" ref="M23:M32" si="400">(C23/$B$4)</f>
        <v>0.67849462365591395</v>
      </c>
      <c r="N23" s="242">
        <f t="shared" ref="N23:N32" si="401">((C23-L23)/$B$4)</f>
        <v>0.67849462365591395</v>
      </c>
      <c r="O23" s="242">
        <f t="shared" ref="O23:O32" si="402">IF((AND(D23=0,F23=0)),0,(F23+L23)/(D23+F23+L23))</f>
        <v>0.65498357064622126</v>
      </c>
      <c r="P23" s="247">
        <f t="shared" ref="P23:P32" si="403">L23/$B$4</f>
        <v>0</v>
      </c>
      <c r="Q23" s="242">
        <f t="shared" ref="Q23:Q32" si="404">(T23/($B$4*U23))</f>
        <v>2.8407818100358424E-2</v>
      </c>
      <c r="R23" s="29">
        <v>0</v>
      </c>
      <c r="S23" s="7">
        <f>SUM(D23:F23,H23,J23)</f>
        <v>744</v>
      </c>
      <c r="T23" s="167">
        <v>2029</v>
      </c>
      <c r="U23" s="9">
        <v>96</v>
      </c>
      <c r="V23" s="9">
        <v>96</v>
      </c>
      <c r="X23" s="142" t="s">
        <v>45</v>
      </c>
      <c r="Y23" s="9" t="s">
        <v>46</v>
      </c>
      <c r="Z23" s="7">
        <f>$Y$4-AC23-AE23-AG23</f>
        <v>636.79999999999995</v>
      </c>
      <c r="AA23" s="9">
        <v>468</v>
      </c>
      <c r="AB23" s="9">
        <v>168.8</v>
      </c>
      <c r="AC23" s="9">
        <v>107.2</v>
      </c>
      <c r="AD23" s="242">
        <f>(AC23/$Y$4)</f>
        <v>0.14408602150537636</v>
      </c>
      <c r="AE23" s="9">
        <v>0</v>
      </c>
      <c r="AF23" s="242">
        <f>(AE23/$Y$4)</f>
        <v>0</v>
      </c>
      <c r="AG23" s="9">
        <v>0</v>
      </c>
      <c r="AH23" s="242">
        <f>(AG23/$Y$4)</f>
        <v>0</v>
      </c>
      <c r="AI23" s="9">
        <v>0</v>
      </c>
      <c r="AJ23" s="242">
        <f>(Z23/$Y$4)</f>
        <v>0.85591397849462358</v>
      </c>
      <c r="AK23" s="242">
        <f>((Z23-AI23)/$Y$4)</f>
        <v>0.85591397849462358</v>
      </c>
      <c r="AL23" s="242">
        <f>IF((AND(AA23=0,AC23=0)),0,(AC23+AI23)/(AA23+AC23+AI23))</f>
        <v>0.18636995827538247</v>
      </c>
      <c r="AM23" s="247">
        <f>AI23/$Y$4</f>
        <v>0</v>
      </c>
      <c r="AN23" s="242">
        <f>(AQ23/($Y$4*AR23))</f>
        <v>0.16301243279569894</v>
      </c>
      <c r="AO23" s="29">
        <v>3</v>
      </c>
      <c r="AP23" s="7">
        <f>SUM(AA23:AC23,AE23,AG23)</f>
        <v>744</v>
      </c>
      <c r="AQ23" s="167">
        <v>11643</v>
      </c>
      <c r="AR23" s="9">
        <v>96</v>
      </c>
      <c r="AS23" s="9">
        <v>96</v>
      </c>
      <c r="AU23" s="142" t="s">
        <v>45</v>
      </c>
      <c r="AV23" s="9" t="s">
        <v>46</v>
      </c>
      <c r="AW23" s="9">
        <v>405.8</v>
      </c>
      <c r="AX23" s="9">
        <v>356</v>
      </c>
      <c r="AY23" s="9">
        <v>49.8</v>
      </c>
      <c r="AZ23" s="9">
        <v>314.2</v>
      </c>
      <c r="BA23" s="242">
        <f>(AZ23/$AV$4)</f>
        <v>0.43638888888888888</v>
      </c>
      <c r="BB23" s="9">
        <v>0</v>
      </c>
      <c r="BC23" s="242">
        <f>(BB23/$AV$4)</f>
        <v>0</v>
      </c>
      <c r="BD23" s="9">
        <v>0</v>
      </c>
      <c r="BE23" s="242">
        <f>(BD23/$AV$4)</f>
        <v>0</v>
      </c>
      <c r="BF23" s="9">
        <v>0</v>
      </c>
      <c r="BG23" s="242">
        <f>(AW23/$AV$4)</f>
        <v>0.56361111111111117</v>
      </c>
      <c r="BH23" s="242">
        <f>((AW23-BF23)/$AV$4)</f>
        <v>0.56361111111111117</v>
      </c>
      <c r="BI23" s="242">
        <f>IF((AND(AX23=0,AZ23=0)),0,(AZ23+BF23)/(AX23+AZ23+BF23))</f>
        <v>0.46881527902118764</v>
      </c>
      <c r="BJ23" s="247">
        <f>BF23/$AV$4</f>
        <v>0</v>
      </c>
      <c r="BK23" s="242">
        <f>(BN23/($AV$4*BO23))</f>
        <v>0.14068287037037036</v>
      </c>
      <c r="BL23" s="7"/>
      <c r="BM23" s="7">
        <f>SUM(AX23:AZ23,BB23,BD23)</f>
        <v>720</v>
      </c>
      <c r="BN23" s="167">
        <v>9724</v>
      </c>
      <c r="BO23" s="9">
        <v>96</v>
      </c>
      <c r="BP23" s="9">
        <v>96</v>
      </c>
      <c r="BR23" s="142" t="s">
        <v>45</v>
      </c>
      <c r="BS23" s="9" t="s">
        <v>46</v>
      </c>
      <c r="BT23" s="9">
        <v>721.1</v>
      </c>
      <c r="BU23" s="9">
        <v>628</v>
      </c>
      <c r="BV23" s="9">
        <v>93.1</v>
      </c>
      <c r="BW23" s="9">
        <v>13.1</v>
      </c>
      <c r="BX23" s="242">
        <f>(BW23/$BS$4)</f>
        <v>1.7607526881720431E-2</v>
      </c>
      <c r="BY23" s="9">
        <v>0</v>
      </c>
      <c r="BZ23" s="242">
        <f>(BY23/$BS$4)</f>
        <v>0</v>
      </c>
      <c r="CA23" s="9">
        <v>9.8000000000000007</v>
      </c>
      <c r="CB23" s="242">
        <f>(CA23/$BS$4)</f>
        <v>1.3172043010752688E-2</v>
      </c>
      <c r="CC23" s="9">
        <v>0</v>
      </c>
      <c r="CD23" s="242">
        <f>(BT23/$BS$4)</f>
        <v>0.9692204301075269</v>
      </c>
      <c r="CE23" s="242">
        <f>((BT23-CC23)/$BS$4)</f>
        <v>0.9692204301075269</v>
      </c>
      <c r="CF23" s="247">
        <f>IF((AND(BU23=0,BW23=0)),0,(BW23+CC23)/(BU23+BW23+CC23))</f>
        <v>2.043362969895492E-2</v>
      </c>
      <c r="CG23" s="247">
        <f>CC23/$BS$4</f>
        <v>0</v>
      </c>
      <c r="CH23" s="242">
        <f>(CK23/($BS$4*CL23))</f>
        <v>0.22913866487455198</v>
      </c>
      <c r="CI23" s="135"/>
      <c r="CJ23" s="81">
        <f>SUM(BU23:BW23,BY23,CA23)</f>
        <v>744</v>
      </c>
      <c r="CK23" s="167">
        <v>16366</v>
      </c>
      <c r="CL23" s="9">
        <v>96</v>
      </c>
      <c r="CM23" s="9">
        <v>96</v>
      </c>
      <c r="CO23" s="142" t="s">
        <v>45</v>
      </c>
      <c r="CP23" s="9" t="s">
        <v>46</v>
      </c>
      <c r="CQ23" s="9">
        <v>720</v>
      </c>
      <c r="CR23" s="9">
        <v>239</v>
      </c>
      <c r="CS23" s="9">
        <v>481</v>
      </c>
      <c r="CT23" s="9">
        <v>0</v>
      </c>
      <c r="CU23" s="242">
        <f>(CT23/$CP$4)</f>
        <v>0</v>
      </c>
      <c r="CV23" s="9">
        <v>0</v>
      </c>
      <c r="CW23" s="242">
        <f>(CV23/$CP$4)</f>
        <v>0</v>
      </c>
      <c r="CX23" s="7">
        <v>0</v>
      </c>
      <c r="CY23" s="242">
        <f>(CX23/$CP$4)</f>
        <v>0</v>
      </c>
      <c r="CZ23" s="9">
        <v>0</v>
      </c>
      <c r="DA23" s="242">
        <f>(CQ23/$CP$4)</f>
        <v>1</v>
      </c>
      <c r="DB23" s="242">
        <f>((CQ23-CZ23)/$CP$4)</f>
        <v>1</v>
      </c>
      <c r="DC23" s="247">
        <f>IF((AND(CR23=0,CT23=0)),0,(CT23+CZ23)/(CR23+CT23+CZ23))</f>
        <v>0</v>
      </c>
      <c r="DD23" s="247">
        <f>CZ23/$CP$4</f>
        <v>0</v>
      </c>
      <c r="DE23" s="242">
        <f>(DH23/($CP$4*DI23))</f>
        <v>6.4163773148148154E-2</v>
      </c>
      <c r="DF23" s="7"/>
      <c r="DG23" s="7">
        <f>SUM(CR23:CT23,CV23,CX23)</f>
        <v>720</v>
      </c>
      <c r="DH23" s="81">
        <v>4435</v>
      </c>
      <c r="DI23" s="9">
        <v>96</v>
      </c>
      <c r="DJ23" s="9">
        <v>96</v>
      </c>
      <c r="DL23" s="142" t="s">
        <v>45</v>
      </c>
      <c r="DM23" s="9" t="s">
        <v>46</v>
      </c>
      <c r="DN23" s="9">
        <v>283.10000000000002</v>
      </c>
      <c r="DO23" s="9">
        <v>241</v>
      </c>
      <c r="DP23" s="9">
        <v>42.1</v>
      </c>
      <c r="DQ23" s="9">
        <v>460.9</v>
      </c>
      <c r="DR23" s="242">
        <f>(DQ23/$DM$4)</f>
        <v>0.61948924731182797</v>
      </c>
      <c r="DS23" s="9">
        <v>0</v>
      </c>
      <c r="DT23" s="242">
        <f>(DS23/$DM$4)</f>
        <v>0</v>
      </c>
      <c r="DU23" s="7">
        <v>0</v>
      </c>
      <c r="DV23" s="242">
        <f>(DU23/$DM$4)</f>
        <v>0</v>
      </c>
      <c r="DW23" s="9">
        <v>0</v>
      </c>
      <c r="DX23" s="242">
        <f>(DN23/$Y$4)</f>
        <v>0.38051075268817208</v>
      </c>
      <c r="DY23" s="242">
        <f>((DN23-DW23)/$DM$4)</f>
        <v>0.38051075268817208</v>
      </c>
      <c r="DZ23" s="247">
        <f>IF((AND(DO23=0,DQ23=0)),0,(DQ23+DW23)/(DO23+DQ23+DW23))</f>
        <v>0.65664624590397491</v>
      </c>
      <c r="EA23" s="247">
        <f>DW23/$DM$4</f>
        <v>0</v>
      </c>
      <c r="EB23" s="242">
        <f>(EE23/($DM$4*EF23))</f>
        <v>0.11622143817204302</v>
      </c>
      <c r="EC23" s="135"/>
      <c r="ED23" s="29">
        <f>SUM(DO23:DQ23,DS23,DU23)</f>
        <v>744</v>
      </c>
      <c r="EE23" s="167">
        <v>8301</v>
      </c>
      <c r="EF23" s="9">
        <v>96</v>
      </c>
      <c r="EG23" s="9">
        <v>96</v>
      </c>
      <c r="EI23" s="142" t="s">
        <v>45</v>
      </c>
      <c r="EJ23" s="9" t="s">
        <v>46</v>
      </c>
      <c r="EK23" s="9">
        <v>0</v>
      </c>
      <c r="EL23" s="7">
        <v>0</v>
      </c>
      <c r="EM23" s="9">
        <v>0</v>
      </c>
      <c r="EN23" s="9">
        <v>744</v>
      </c>
      <c r="EO23" s="242">
        <f>(EN23/$EJ$4)</f>
        <v>1</v>
      </c>
      <c r="EP23" s="9">
        <v>0</v>
      </c>
      <c r="EQ23" s="242">
        <f>(EP23/$EJ$4)</f>
        <v>0</v>
      </c>
      <c r="ER23" s="7">
        <v>0</v>
      </c>
      <c r="ES23" s="242">
        <f>(ER23/$EJ$4)</f>
        <v>0</v>
      </c>
      <c r="ET23" s="9">
        <v>0</v>
      </c>
      <c r="EU23" s="242">
        <f>(EK23/$Y$4)</f>
        <v>0</v>
      </c>
      <c r="EV23" s="242">
        <f>((EK23-ET23)/$EJ$4)</f>
        <v>0</v>
      </c>
      <c r="EW23" s="247">
        <f>IF((AND(EL23=0,EN23=0)),0,(EN23+ET23)/(EL23+EN23+ET23))</f>
        <v>1</v>
      </c>
      <c r="EX23" s="247">
        <f>ET23/$EJ$4</f>
        <v>0</v>
      </c>
      <c r="EY23" s="242">
        <f>(FB23/($EJ$4*FC23))</f>
        <v>0</v>
      </c>
      <c r="EZ23" s="7"/>
      <c r="FA23" s="7">
        <f>SUM(EL23:EN23,EP23,ER23)</f>
        <v>744</v>
      </c>
      <c r="FB23" s="9">
        <v>0</v>
      </c>
      <c r="FC23" s="9">
        <v>96</v>
      </c>
      <c r="FD23" s="9">
        <v>96</v>
      </c>
      <c r="FF23" s="142" t="s">
        <v>45</v>
      </c>
      <c r="FG23" s="9" t="s">
        <v>46</v>
      </c>
      <c r="FH23" s="9">
        <v>0</v>
      </c>
      <c r="FI23" s="9">
        <v>0</v>
      </c>
      <c r="FJ23" s="9">
        <v>0</v>
      </c>
      <c r="FK23" s="9">
        <v>672</v>
      </c>
      <c r="FL23" s="242">
        <f>(FK23/$FG$4)</f>
        <v>1</v>
      </c>
      <c r="FM23" s="9">
        <v>0</v>
      </c>
      <c r="FN23" s="242">
        <f>(FM23/$FG$4)</f>
        <v>0</v>
      </c>
      <c r="FO23" s="7">
        <v>0</v>
      </c>
      <c r="FP23" s="242">
        <f>(FO23/$FG$4)</f>
        <v>0</v>
      </c>
      <c r="FQ23" s="9">
        <v>0</v>
      </c>
      <c r="FR23" s="242">
        <f>(FH23/$Y$4)</f>
        <v>0</v>
      </c>
      <c r="FS23" s="242">
        <f>((FH23-FQ23)/$FG$4)</f>
        <v>0</v>
      </c>
      <c r="FT23" s="247">
        <f>IF((AND(FI23=0,FK23=0)),0,(FK23+FQ23)/(FI23+FK23+FQ23))</f>
        <v>1</v>
      </c>
      <c r="FU23" s="247">
        <f>FQ23/$FG$4</f>
        <v>0</v>
      </c>
      <c r="FV23" s="135">
        <f>(FY23/($FG$4*FZ23))</f>
        <v>0</v>
      </c>
      <c r="FW23" s="7"/>
      <c r="FX23" s="7">
        <f>SUM(FI23:FK23,FM23,FO23)</f>
        <v>672</v>
      </c>
      <c r="FY23" s="9">
        <v>0</v>
      </c>
      <c r="FZ23" s="9">
        <v>96</v>
      </c>
      <c r="GA23" s="9">
        <v>96</v>
      </c>
      <c r="GC23" s="142" t="s">
        <v>45</v>
      </c>
      <c r="GD23" s="9" t="s">
        <v>46</v>
      </c>
      <c r="GE23" s="9">
        <v>0</v>
      </c>
      <c r="GF23" s="7">
        <v>0</v>
      </c>
      <c r="GG23" s="9">
        <v>0</v>
      </c>
      <c r="GH23" s="9">
        <v>744</v>
      </c>
      <c r="GI23" s="242">
        <f>(GH23/$GD$4)</f>
        <v>1</v>
      </c>
      <c r="GJ23" s="9">
        <v>0</v>
      </c>
      <c r="GK23" s="242">
        <f>(GJ23/$GD$4)</f>
        <v>0</v>
      </c>
      <c r="GL23" s="7">
        <v>0</v>
      </c>
      <c r="GM23" s="242">
        <f>(GL23/$GD$4)</f>
        <v>0</v>
      </c>
      <c r="GN23" s="9">
        <v>0</v>
      </c>
      <c r="GO23" s="242">
        <f>(GE23/$Y$4)</f>
        <v>0</v>
      </c>
      <c r="GP23" s="242">
        <f>((GE23-GN23)/$GD$4)</f>
        <v>0</v>
      </c>
      <c r="GQ23" s="247">
        <f>IF((AND(GF23=0,GH23=0)),0,(GH23+GN23)/(GF23+GH23+GN23))</f>
        <v>1</v>
      </c>
      <c r="GR23" s="247">
        <f>GN23/$GD$4</f>
        <v>0</v>
      </c>
      <c r="GS23" s="242">
        <f>(GV23/($GD$4*GW23))</f>
        <v>0</v>
      </c>
      <c r="GT23" s="135"/>
      <c r="GU23" s="7">
        <f>SUM(GF23:GH23,GJ23,GL23)</f>
        <v>744</v>
      </c>
      <c r="GV23" s="233">
        <v>0</v>
      </c>
      <c r="GW23" s="9">
        <v>96</v>
      </c>
      <c r="GX23" s="9">
        <v>96</v>
      </c>
      <c r="GZ23" s="147" t="s">
        <v>45</v>
      </c>
      <c r="HA23" s="224" t="s">
        <v>46</v>
      </c>
      <c r="HB23" s="224">
        <v>0</v>
      </c>
      <c r="HC23" s="226">
        <v>0</v>
      </c>
      <c r="HD23" s="224">
        <v>0</v>
      </c>
      <c r="HE23" s="224">
        <v>720</v>
      </c>
      <c r="HF23" s="279">
        <f>(HE23/$HA$4)</f>
        <v>1</v>
      </c>
      <c r="HG23" s="224">
        <v>0</v>
      </c>
      <c r="HH23" s="279">
        <f>(HG23/$HA$4)</f>
        <v>0</v>
      </c>
      <c r="HI23" s="226">
        <v>0</v>
      </c>
      <c r="HJ23" s="279">
        <f>(HI23/$HA$4)</f>
        <v>0</v>
      </c>
      <c r="HK23" s="224">
        <v>0</v>
      </c>
      <c r="HL23" s="279">
        <f>(HB23/$Y$4)</f>
        <v>0</v>
      </c>
      <c r="HM23" s="279">
        <f>((HB23-HK23)/$HA$4)</f>
        <v>0</v>
      </c>
      <c r="HN23" s="280">
        <f>IF((AND(HC23=0,HE23=0)),0,(HE23+HK23)/(HC23+HE23+HK23))</f>
        <v>1</v>
      </c>
      <c r="HO23" s="280">
        <f>HK23/$HA$4</f>
        <v>0</v>
      </c>
      <c r="HP23" s="279">
        <f>(HS23/($HA$4*HT23))</f>
        <v>0</v>
      </c>
      <c r="HQ23" s="227">
        <v>0</v>
      </c>
      <c r="HR23" s="226">
        <f>SUM(HC23:HE23,HG23,HI23)</f>
        <v>720</v>
      </c>
      <c r="HS23" s="224">
        <v>0</v>
      </c>
      <c r="HT23" s="224">
        <v>96</v>
      </c>
      <c r="HU23" s="9">
        <v>96</v>
      </c>
      <c r="HW23" s="147" t="s">
        <v>45</v>
      </c>
      <c r="HX23" s="224" t="s">
        <v>46</v>
      </c>
      <c r="HY23" s="224">
        <v>0</v>
      </c>
      <c r="HZ23" s="226">
        <v>0</v>
      </c>
      <c r="IA23" s="224">
        <v>0</v>
      </c>
      <c r="IB23" s="224">
        <v>744</v>
      </c>
      <c r="IC23" s="279">
        <f>(IB23/$HX$4)</f>
        <v>1</v>
      </c>
      <c r="ID23" s="224">
        <v>0</v>
      </c>
      <c r="IE23" s="279">
        <f>(ID23/$HX$4)</f>
        <v>0</v>
      </c>
      <c r="IF23" s="226">
        <v>0</v>
      </c>
      <c r="IG23" s="279">
        <f>(IF23/$HX$4)</f>
        <v>0</v>
      </c>
      <c r="IH23" s="224">
        <v>0</v>
      </c>
      <c r="II23" s="279">
        <f>(HY23/$HX$4)</f>
        <v>0</v>
      </c>
      <c r="IJ23" s="279">
        <f>((HY23-IH23)/$HX$4)</f>
        <v>0</v>
      </c>
      <c r="IK23" s="280">
        <f>IF((AND(HZ23=0,IB23=0)),0,(IB23+IH23)/(HZ23+IB23))</f>
        <v>1</v>
      </c>
      <c r="IL23" s="280">
        <f>IH23/$HX$4</f>
        <v>0</v>
      </c>
      <c r="IM23" s="279">
        <f>(IP23/($HX$4*IQ23))</f>
        <v>0</v>
      </c>
      <c r="IN23" s="227">
        <v>0</v>
      </c>
      <c r="IO23" s="226">
        <f>SUM(HZ23:IB23,ID23,IF23)</f>
        <v>744</v>
      </c>
      <c r="IP23" s="224">
        <v>0</v>
      </c>
      <c r="IQ23" s="224">
        <v>96</v>
      </c>
      <c r="IR23" s="9">
        <v>96</v>
      </c>
      <c r="IT23" s="147" t="s">
        <v>45</v>
      </c>
      <c r="IU23" s="224" t="s">
        <v>46</v>
      </c>
      <c r="IV23" s="225">
        <v>0</v>
      </c>
      <c r="IW23" s="225">
        <v>0</v>
      </c>
      <c r="IX23" s="225">
        <v>0</v>
      </c>
      <c r="IY23" s="225">
        <v>720</v>
      </c>
      <c r="IZ23" s="279">
        <f>(IY23/$IU$4)</f>
        <v>1</v>
      </c>
      <c r="JA23" s="225">
        <v>0</v>
      </c>
      <c r="JB23" s="279">
        <f>(JA23/$IU$4)</f>
        <v>0</v>
      </c>
      <c r="JC23" s="225">
        <v>0</v>
      </c>
      <c r="JD23" s="279">
        <f>(JC23/$IU$4)</f>
        <v>0</v>
      </c>
      <c r="JE23" s="224">
        <v>0</v>
      </c>
      <c r="JF23" s="279">
        <f>(IV23/$IU$4)</f>
        <v>0</v>
      </c>
      <c r="JG23" s="279">
        <f>((IV23-JE23)/$IU$4)</f>
        <v>0</v>
      </c>
      <c r="JH23" s="280">
        <f>IF((AND(IW23=0,IY23=0)),0,(IY23+JE23)/(IW23+IY23+JE23))</f>
        <v>1</v>
      </c>
      <c r="JI23" s="280">
        <f>JE23/$IU$4</f>
        <v>0</v>
      </c>
      <c r="JJ23" s="279">
        <f>(JM23/($IU$4*JN23))</f>
        <v>0</v>
      </c>
      <c r="JK23" s="227">
        <v>0</v>
      </c>
      <c r="JL23" s="227">
        <f>SUM(IW23:IY23,JA23,JC23)</f>
        <v>720</v>
      </c>
      <c r="JM23" s="234">
        <v>0</v>
      </c>
      <c r="JN23" s="224">
        <v>96</v>
      </c>
      <c r="JO23" s="9">
        <v>96</v>
      </c>
    </row>
    <row r="24" spans="1:276" ht="13.8" hidden="1" x14ac:dyDescent="0.3">
      <c r="B24" s="71" t="s">
        <v>47</v>
      </c>
      <c r="C24" s="9">
        <v>528.9</v>
      </c>
      <c r="D24" s="9">
        <v>184</v>
      </c>
      <c r="E24" s="9">
        <v>344.9</v>
      </c>
      <c r="F24" s="9">
        <v>21</v>
      </c>
      <c r="G24" s="242">
        <f t="shared" si="397"/>
        <v>2.8225806451612902E-2</v>
      </c>
      <c r="H24" s="9">
        <v>185.6</v>
      </c>
      <c r="I24" s="242">
        <f t="shared" si="398"/>
        <v>0.24946236559139784</v>
      </c>
      <c r="J24" s="7">
        <v>8.5</v>
      </c>
      <c r="K24" s="242">
        <f t="shared" si="399"/>
        <v>1.1424731182795699E-2</v>
      </c>
      <c r="L24" s="9">
        <v>0</v>
      </c>
      <c r="M24" s="242">
        <f t="shared" si="400"/>
        <v>0.71088709677419348</v>
      </c>
      <c r="N24" s="242">
        <f t="shared" si="401"/>
        <v>0.71088709677419348</v>
      </c>
      <c r="O24" s="242">
        <f t="shared" si="402"/>
        <v>0.1024390243902439</v>
      </c>
      <c r="P24" s="247">
        <f t="shared" si="403"/>
        <v>0</v>
      </c>
      <c r="Q24" s="242">
        <f t="shared" si="404"/>
        <v>0.15615591397849463</v>
      </c>
      <c r="R24" s="29">
        <v>2</v>
      </c>
      <c r="S24" s="7">
        <f t="shared" ref="S24:S32" si="405">SUM(D24:F24,H24,J24)</f>
        <v>744</v>
      </c>
      <c r="T24" s="167">
        <v>5809</v>
      </c>
      <c r="U24" s="9">
        <v>50</v>
      </c>
      <c r="V24" s="9">
        <v>50</v>
      </c>
      <c r="Y24" s="71" t="s">
        <v>47</v>
      </c>
      <c r="Z24" s="7">
        <f t="shared" ref="Z24:Z31" si="406">$Y$4-AC24-AE24-AG24</f>
        <v>684.2</v>
      </c>
      <c r="AA24" s="9">
        <v>434</v>
      </c>
      <c r="AB24" s="9">
        <v>250.2</v>
      </c>
      <c r="AC24" s="9">
        <v>33.799999999999997</v>
      </c>
      <c r="AD24" s="242">
        <f t="shared" ref="AD24:AD32" si="407">(AC24/$Y$4)</f>
        <v>4.5430107526881716E-2</v>
      </c>
      <c r="AE24" s="9">
        <v>17.899999999999999</v>
      </c>
      <c r="AF24" s="242">
        <f t="shared" ref="AF24:AF32" si="408">(AE24/$Y$4)</f>
        <v>2.4059139784946233E-2</v>
      </c>
      <c r="AG24" s="7">
        <v>8.1</v>
      </c>
      <c r="AH24" s="242">
        <f t="shared" ref="AH24:AH32" si="409">(AG24/$Y$4)</f>
        <v>1.0887096774193548E-2</v>
      </c>
      <c r="AI24" s="9">
        <v>0</v>
      </c>
      <c r="AJ24" s="242">
        <f t="shared" ref="AJ24:AJ32" si="410">(Z24/$Y$4)</f>
        <v>0.91962365591397854</v>
      </c>
      <c r="AK24" s="242">
        <f t="shared" ref="AK24:AK32" si="411">((Z24-AI24)/$Y$4)</f>
        <v>0.91962365591397854</v>
      </c>
      <c r="AL24" s="242">
        <f t="shared" ref="AL24:AL32" si="412">IF((AND(AA24=0,AC24=0)),0,(AC24+AI24)/(AA24+AC24+AI24))</f>
        <v>7.2253099615220168E-2</v>
      </c>
      <c r="AM24" s="247">
        <f t="shared" ref="AM24:AM32" si="413">AI24/$Y$4</f>
        <v>0</v>
      </c>
      <c r="AN24" s="242">
        <f t="shared" ref="AN24:AN32" si="414">(AQ24/($Y$4*AR24))</f>
        <v>0.51758064516129032</v>
      </c>
      <c r="AO24" s="29">
        <v>4</v>
      </c>
      <c r="AP24" s="7">
        <f t="shared" ref="AP24:AP32" si="415">SUM(AA24:AC24,AE24,AG24)</f>
        <v>744</v>
      </c>
      <c r="AQ24" s="167">
        <v>19254</v>
      </c>
      <c r="AR24" s="9">
        <v>50</v>
      </c>
      <c r="AS24" s="9">
        <v>50</v>
      </c>
      <c r="AV24" s="71" t="s">
        <v>47</v>
      </c>
      <c r="AW24" s="9">
        <v>720</v>
      </c>
      <c r="AX24" s="9">
        <v>556</v>
      </c>
      <c r="AY24" s="9">
        <v>164</v>
      </c>
      <c r="AZ24" s="9">
        <v>0</v>
      </c>
      <c r="BA24" s="242">
        <f t="shared" ref="BA24:BA32" si="416">(AZ24/$AV$4)</f>
        <v>0</v>
      </c>
      <c r="BB24" s="9">
        <v>0</v>
      </c>
      <c r="BC24" s="242">
        <f t="shared" ref="BC24:BC32" si="417">(BB24/$AV$4)</f>
        <v>0</v>
      </c>
      <c r="BD24" s="9">
        <v>0</v>
      </c>
      <c r="BE24" s="242">
        <f t="shared" ref="BE24:BE32" si="418">(BD24/$AV$4)</f>
        <v>0</v>
      </c>
      <c r="BF24" s="9">
        <v>0</v>
      </c>
      <c r="BG24" s="242">
        <f t="shared" ref="BG24:BG32" si="419">(AW24/$AV$4)</f>
        <v>1</v>
      </c>
      <c r="BH24" s="242">
        <f t="shared" ref="BH24:BH32" si="420">((AW24-BF24)/$AV$4)</f>
        <v>1</v>
      </c>
      <c r="BI24" s="242">
        <f t="shared" ref="BI24:BI32" si="421">IF((AND(AX24=0,AZ24=0)),0,(AZ24+BF24)/(AX24+AZ24+BF24))</f>
        <v>0</v>
      </c>
      <c r="BJ24" s="247">
        <f t="shared" ref="BJ24:BJ32" si="422">BF24/$AV$4</f>
        <v>0</v>
      </c>
      <c r="BK24" s="242">
        <f t="shared" ref="BK24:BK32" si="423">(BN24/($AV$4*BO24))</f>
        <v>0.66274999999999995</v>
      </c>
      <c r="BL24" s="7"/>
      <c r="BM24" s="7">
        <f t="shared" ref="BM24:BM32" si="424">SUM(AX24:AZ24,BB24,BD24)</f>
        <v>720</v>
      </c>
      <c r="BN24" s="167">
        <v>23859</v>
      </c>
      <c r="BO24" s="9">
        <v>50</v>
      </c>
      <c r="BP24" s="9">
        <v>50</v>
      </c>
      <c r="BS24" s="71" t="s">
        <v>47</v>
      </c>
      <c r="BT24" s="9">
        <v>744</v>
      </c>
      <c r="BU24" s="9">
        <v>526</v>
      </c>
      <c r="BV24" s="9">
        <v>218</v>
      </c>
      <c r="BW24" s="9">
        <v>0</v>
      </c>
      <c r="BX24" s="242">
        <f t="shared" ref="BX24:BZ32" si="425">(BW24/$BS$4)</f>
        <v>0</v>
      </c>
      <c r="BY24" s="9">
        <v>0</v>
      </c>
      <c r="BZ24" s="242">
        <f t="shared" si="425"/>
        <v>0</v>
      </c>
      <c r="CA24" s="9">
        <v>0</v>
      </c>
      <c r="CB24" s="242">
        <f t="shared" ref="CB24" si="426">(CA24/$BS$4)</f>
        <v>0</v>
      </c>
      <c r="CC24" s="9">
        <v>0</v>
      </c>
      <c r="CD24" s="242">
        <f t="shared" ref="CD24:CD28" si="427">(BT24/$BS$4)</f>
        <v>1</v>
      </c>
      <c r="CE24" s="242">
        <f t="shared" ref="CE24:CE28" si="428">((BT24-CC24)/$BS$4)</f>
        <v>1</v>
      </c>
      <c r="CF24" s="247">
        <f t="shared" ref="CF24:CF28" si="429">IF((AND(BU24=0,BW24=0)),0,(BW24+CC24)/(BU24+BW24+CC24))</f>
        <v>0</v>
      </c>
      <c r="CG24" s="247">
        <f t="shared" ref="CG24:CG28" si="430">CC24/$BS$4</f>
        <v>0</v>
      </c>
      <c r="CH24" s="242">
        <f t="shared" ref="CH24:CH28" si="431">(CK24/($BS$4*CL24))</f>
        <v>0.66096774193548391</v>
      </c>
      <c r="CI24" s="135"/>
      <c r="CJ24" s="81">
        <f t="shared" ref="CJ24:CJ32" si="432">SUM(BU24:BW24,BY24,CA24)</f>
        <v>744</v>
      </c>
      <c r="CK24" s="167">
        <v>24588</v>
      </c>
      <c r="CL24" s="9">
        <v>50</v>
      </c>
      <c r="CM24" s="9">
        <v>50</v>
      </c>
      <c r="CP24" s="71" t="s">
        <v>47</v>
      </c>
      <c r="CQ24" s="9">
        <v>718</v>
      </c>
      <c r="CR24" s="9">
        <v>347</v>
      </c>
      <c r="CS24" s="9">
        <v>371</v>
      </c>
      <c r="CT24" s="9">
        <v>2</v>
      </c>
      <c r="CU24" s="242">
        <f t="shared" ref="CU24:CU32" si="433">(CT24/$CP$4)</f>
        <v>2.7777777777777779E-3</v>
      </c>
      <c r="CV24" s="9">
        <v>0</v>
      </c>
      <c r="CW24" s="242">
        <f t="shared" ref="CW24:CW32" si="434">(CV24/$CP$4)</f>
        <v>0</v>
      </c>
      <c r="CX24" s="7">
        <v>0</v>
      </c>
      <c r="CY24" s="242">
        <f t="shared" ref="CY24:CY32" si="435">(CX24/$CP$4)</f>
        <v>0</v>
      </c>
      <c r="CZ24" s="9">
        <v>0</v>
      </c>
      <c r="DA24" s="242">
        <f t="shared" ref="DA24:DA32" si="436">(CQ24/$CP$4)</f>
        <v>0.99722222222222223</v>
      </c>
      <c r="DB24" s="242">
        <f t="shared" ref="DB24:DB32" si="437">((CQ24-CZ24)/$CP$4)</f>
        <v>0.99722222222222223</v>
      </c>
      <c r="DC24" s="247">
        <f t="shared" ref="DC24:DC32" si="438">IF((AND(CR24=0,CT24=0)),0,(CT24+CZ24)/(CR24+CT24+CZ24))</f>
        <v>5.7306590257879654E-3</v>
      </c>
      <c r="DD24" s="247">
        <f t="shared" ref="DD24:DD32" si="439">CZ24/$CP$4</f>
        <v>0</v>
      </c>
      <c r="DE24" s="242">
        <f t="shared" ref="DE24:DE32" si="440">(DH24/($CP$4*DI24))</f>
        <v>0.39100000000000001</v>
      </c>
      <c r="DF24" s="7"/>
      <c r="DG24" s="7">
        <f t="shared" ref="DG24:DG32" si="441">SUM(CR24:CT24,CV24,CX24)</f>
        <v>720</v>
      </c>
      <c r="DH24" s="81">
        <v>14076</v>
      </c>
      <c r="DI24" s="9">
        <v>50</v>
      </c>
      <c r="DJ24" s="9">
        <v>50</v>
      </c>
      <c r="DM24" s="71" t="s">
        <v>47</v>
      </c>
      <c r="DN24" s="9">
        <v>731.5</v>
      </c>
      <c r="DO24" s="9">
        <v>419</v>
      </c>
      <c r="DP24" s="9">
        <v>312.5</v>
      </c>
      <c r="DQ24" s="9">
        <v>12.5</v>
      </c>
      <c r="DR24" s="242">
        <f t="shared" ref="DR24:DR32" si="442">(DQ24/$DM$4)</f>
        <v>1.6801075268817203E-2</v>
      </c>
      <c r="DS24" s="9">
        <v>0</v>
      </c>
      <c r="DT24" s="242">
        <f t="shared" ref="DT24:DT32" si="443">(DS24/$DM$4)</f>
        <v>0</v>
      </c>
      <c r="DU24" s="7">
        <v>0</v>
      </c>
      <c r="DV24" s="242">
        <f t="shared" ref="DV24:DV32" si="444">(DU24/$DM$4)</f>
        <v>0</v>
      </c>
      <c r="DW24" s="9">
        <v>0</v>
      </c>
      <c r="DX24" s="242">
        <f t="shared" ref="DX24:DX32" si="445">(DN24/$Y$4)</f>
        <v>0.98319892473118276</v>
      </c>
      <c r="DY24" s="242">
        <f t="shared" ref="DY24:DY32" si="446">((DN24-DW24)/$DM$4)</f>
        <v>0.98319892473118276</v>
      </c>
      <c r="DZ24" s="247">
        <f t="shared" ref="DZ24:DZ32" si="447">IF((AND(DO24=0,DQ24=0)),0,(DQ24+DW24)/(DO24+DQ24+DW24))</f>
        <v>2.8968713789107765E-2</v>
      </c>
      <c r="EA24" s="247">
        <f t="shared" ref="EA24:EA32" si="448">DW24/$DM$4</f>
        <v>0</v>
      </c>
      <c r="EB24" s="242">
        <f t="shared" ref="EB24:EB32" si="449">(EE24/($DM$4*EF24))</f>
        <v>0.49080645161290321</v>
      </c>
      <c r="EC24" s="135"/>
      <c r="ED24" s="29">
        <f t="shared" ref="ED24:ED32" si="450">SUM(DO24:DQ24,DS24,DU24)</f>
        <v>744</v>
      </c>
      <c r="EE24" s="167">
        <v>18258</v>
      </c>
      <c r="EF24" s="9">
        <v>50</v>
      </c>
      <c r="EG24" s="9">
        <v>50</v>
      </c>
      <c r="EJ24" s="71" t="s">
        <v>47</v>
      </c>
      <c r="EK24" s="9">
        <v>737.9</v>
      </c>
      <c r="EL24" s="7">
        <v>343</v>
      </c>
      <c r="EM24" s="9">
        <v>394.9</v>
      </c>
      <c r="EN24" s="9">
        <v>6.1</v>
      </c>
      <c r="EO24" s="242">
        <f t="shared" ref="EO24:EO32" si="451">(EN24/$EJ$4)</f>
        <v>8.1989247311827947E-3</v>
      </c>
      <c r="EP24" s="9">
        <v>0</v>
      </c>
      <c r="EQ24" s="242">
        <f t="shared" ref="EQ24:EQ32" si="452">(EP24/$EJ$4)</f>
        <v>0</v>
      </c>
      <c r="ER24" s="7">
        <v>0</v>
      </c>
      <c r="ES24" s="242">
        <f t="shared" ref="ES24:ES32" si="453">(ER24/$EJ$4)</f>
        <v>0</v>
      </c>
      <c r="ET24" s="9">
        <v>0</v>
      </c>
      <c r="EU24" s="242">
        <f t="shared" ref="EU24:EU32" si="454">(EK24/$Y$4)</f>
        <v>0.99180107526881722</v>
      </c>
      <c r="EV24" s="242">
        <f t="shared" ref="EV24:EV32" si="455">((EK24-ET24)/$EJ$4)</f>
        <v>0.99180107526881722</v>
      </c>
      <c r="EW24" s="247">
        <f t="shared" ref="EW24:EW32" si="456">IF((AND(EL24=0,EN24=0)),0,(EN24+ET24)/(EL24+EN24+ET24))</f>
        <v>1.7473503294185046E-2</v>
      </c>
      <c r="EX24" s="247">
        <f t="shared" ref="EX24:EX32" si="457">ET24/$EJ$4</f>
        <v>0</v>
      </c>
      <c r="EY24" s="242">
        <f t="shared" ref="EY24:EY32" si="458">(FB24/($EJ$4*FC24))</f>
        <v>0.30798387096774194</v>
      </c>
      <c r="EZ24" s="7"/>
      <c r="FA24" s="7">
        <f t="shared" ref="FA24:FA32" si="459">SUM(EL24:EN24,EP24,ER24)</f>
        <v>744</v>
      </c>
      <c r="FB24" s="167">
        <v>11457</v>
      </c>
      <c r="FC24" s="9">
        <v>50</v>
      </c>
      <c r="FD24" s="9">
        <v>50</v>
      </c>
      <c r="FG24" s="71" t="s">
        <v>47</v>
      </c>
      <c r="FH24" s="9">
        <v>642.5</v>
      </c>
      <c r="FI24" s="9">
        <v>152</v>
      </c>
      <c r="FJ24" s="9">
        <v>490.5</v>
      </c>
      <c r="FK24" s="179">
        <v>0</v>
      </c>
      <c r="FL24" s="242">
        <f t="shared" ref="FL24:FL32" si="460">(FK24/$FG$4)</f>
        <v>0</v>
      </c>
      <c r="FM24" s="179">
        <v>29.5</v>
      </c>
      <c r="FN24" s="242">
        <f t="shared" ref="FN24:FN32" si="461">(FM24/$FG$4)</f>
        <v>4.3898809523809521E-2</v>
      </c>
      <c r="FO24" s="7">
        <v>0</v>
      </c>
      <c r="FP24" s="242">
        <f t="shared" ref="FP24:FP32" si="462">(FO24/$FG$4)</f>
        <v>0</v>
      </c>
      <c r="FQ24" s="9">
        <v>0</v>
      </c>
      <c r="FR24" s="242">
        <f t="shared" ref="FR24:FR32" si="463">(FH24/$Y$4)</f>
        <v>0.86357526881720426</v>
      </c>
      <c r="FS24" s="242">
        <f t="shared" ref="FS24:FS32" si="464">((FH24-FQ24)/$FG$4)</f>
        <v>0.95610119047619047</v>
      </c>
      <c r="FT24" s="247">
        <f t="shared" ref="FT24:FT32" si="465">IF((AND(FI24=0,FK24=0)),0,(FK24+FQ24)/(FI24+FK24+FQ24))</f>
        <v>0</v>
      </c>
      <c r="FU24" s="247">
        <f t="shared" ref="FU24:FU32" si="466">FQ24/$FG$4</f>
        <v>0</v>
      </c>
      <c r="FV24" s="135">
        <f t="shared" ref="FV24:FV32" si="467">(FY24/($FG$4*FZ24))</f>
        <v>0.25979166666666664</v>
      </c>
      <c r="FW24" s="7"/>
      <c r="FX24" s="7">
        <f t="shared" ref="FX24:FX32" si="468">SUM(FI24:FK24,FM24,FO24)</f>
        <v>672</v>
      </c>
      <c r="FY24" s="81">
        <v>8729</v>
      </c>
      <c r="FZ24" s="9">
        <v>50</v>
      </c>
      <c r="GA24" s="9">
        <v>50</v>
      </c>
      <c r="GD24" s="71" t="s">
        <v>47</v>
      </c>
      <c r="GE24" s="41">
        <v>424.5</v>
      </c>
      <c r="GF24" s="179">
        <v>107</v>
      </c>
      <c r="GG24" s="179">
        <v>317.5</v>
      </c>
      <c r="GH24" s="9">
        <v>319.5</v>
      </c>
      <c r="GI24" s="242">
        <f t="shared" ref="GI24:GI32" si="469">(GH24/$GD$4)</f>
        <v>0.42943548387096775</v>
      </c>
      <c r="GJ24" s="9">
        <v>0</v>
      </c>
      <c r="GK24" s="242">
        <f t="shared" ref="GK24:GK32" si="470">(GJ24/$GD$4)</f>
        <v>0</v>
      </c>
      <c r="GL24" s="7">
        <v>0</v>
      </c>
      <c r="GM24" s="242">
        <f t="shared" ref="GM24:GM32" si="471">(GL24/$GD$4)</f>
        <v>0</v>
      </c>
      <c r="GN24" s="9">
        <v>0</v>
      </c>
      <c r="GO24" s="242">
        <f t="shared" ref="GO24:GO32" si="472">(GE24/$Y$4)</f>
        <v>0.57056451612903225</v>
      </c>
      <c r="GP24" s="242">
        <f t="shared" ref="GP24:GP32" si="473">((GE24-GN24)/$GD$4)</f>
        <v>0.57056451612903225</v>
      </c>
      <c r="GQ24" s="247">
        <f t="shared" ref="GQ24:GQ32" si="474">IF((AND(GF24=0,GH24=0)),0,(GH24+GN24)/(GF24+GH24+GN24))</f>
        <v>0.74912075029308323</v>
      </c>
      <c r="GR24" s="247">
        <f t="shared" ref="GR24:GR32" si="475">GN24/$GD$4</f>
        <v>0</v>
      </c>
      <c r="GS24" s="242">
        <f t="shared" ref="GS24:GS32" si="476">(GV24/($GD$4*GW24))</f>
        <v>8.6962365591397847E-2</v>
      </c>
      <c r="GT24" s="135"/>
      <c r="GU24" s="7">
        <f t="shared" ref="GU24:GU32" si="477">SUM(GF24:GH24,GJ24,GL24)</f>
        <v>744</v>
      </c>
      <c r="GV24" s="178">
        <v>3235</v>
      </c>
      <c r="GW24" s="9">
        <v>50</v>
      </c>
      <c r="GX24" s="9">
        <v>50</v>
      </c>
      <c r="HA24" s="71" t="s">
        <v>47</v>
      </c>
      <c r="HB24" s="9">
        <v>710.1</v>
      </c>
      <c r="HC24" s="7">
        <v>523</v>
      </c>
      <c r="HD24" s="9">
        <v>187.1</v>
      </c>
      <c r="HE24" s="9">
        <v>9.9</v>
      </c>
      <c r="HF24" s="242">
        <f t="shared" ref="HF24:HF32" si="478">(HE24/$HA$4)</f>
        <v>1.375E-2</v>
      </c>
      <c r="HG24" s="9">
        <v>0</v>
      </c>
      <c r="HH24" s="242">
        <f t="shared" ref="HH24:HH32" si="479">(HG24/$HA$4)</f>
        <v>0</v>
      </c>
      <c r="HI24" s="7">
        <v>0</v>
      </c>
      <c r="HJ24" s="242">
        <f t="shared" ref="HJ24:HJ32" si="480">(HI24/$HA$4)</f>
        <v>0</v>
      </c>
      <c r="HK24" s="9">
        <v>0</v>
      </c>
      <c r="HL24" s="242">
        <f t="shared" ref="HL24:HL32" si="481">(HB24/$Y$4)</f>
        <v>0.95443548387096777</v>
      </c>
      <c r="HM24" s="242">
        <f t="shared" ref="HM24:HM32" si="482">((HB24-HK24)/$HA$4)</f>
        <v>0.98625000000000007</v>
      </c>
      <c r="HN24" s="247">
        <f t="shared" ref="HN24:HN32" si="483">IF((AND(HC24=0,HE24=0)),0,(HE24+HK24)/(HC24+HE24+HK24))</f>
        <v>1.8577594295364985E-2</v>
      </c>
      <c r="HO24" s="247">
        <f t="shared" ref="HO24:HO32" si="484">HK24/$HA$4</f>
        <v>0</v>
      </c>
      <c r="HP24" s="242">
        <f t="shared" ref="HP24:HP32" si="485">(HS24/($HA$4*HT24))</f>
        <v>0.48494444444444446</v>
      </c>
      <c r="HQ24" s="29">
        <v>0</v>
      </c>
      <c r="HR24" s="7">
        <f t="shared" ref="HR24:HR32" si="486">SUM(HC24:HE24,HG24,HI24)</f>
        <v>720</v>
      </c>
      <c r="HS24" s="81">
        <v>17458</v>
      </c>
      <c r="HT24" s="9">
        <v>50</v>
      </c>
      <c r="HU24" s="9">
        <v>50</v>
      </c>
      <c r="HX24" s="71" t="s">
        <v>47</v>
      </c>
      <c r="HY24" s="9">
        <v>744</v>
      </c>
      <c r="HZ24" s="7">
        <v>374</v>
      </c>
      <c r="IA24" s="9">
        <v>370</v>
      </c>
      <c r="IB24" s="9">
        <v>0</v>
      </c>
      <c r="IC24" s="242">
        <f t="shared" ref="IC24:IC32" si="487">(IB24/$HX$4)</f>
        <v>0</v>
      </c>
      <c r="ID24" s="9">
        <v>0</v>
      </c>
      <c r="IE24" s="242">
        <f t="shared" ref="IE24:IE32" si="488">(ID24/$HX$4)</f>
        <v>0</v>
      </c>
      <c r="IF24" s="9">
        <v>0</v>
      </c>
      <c r="IG24" s="242">
        <f t="shared" ref="IG24:IG32" si="489">(IF24/$HX$4)</f>
        <v>0</v>
      </c>
      <c r="IH24" s="9">
        <v>0</v>
      </c>
      <c r="II24" s="242">
        <f t="shared" ref="II24:II32" si="490">(HY24/$HX$4)</f>
        <v>1</v>
      </c>
      <c r="IJ24" s="242">
        <f t="shared" ref="IJ24:IJ32" si="491">((HY24-IH24)/$HX$4)</f>
        <v>1</v>
      </c>
      <c r="IK24" s="247">
        <f t="shared" ref="IK24:IK32" si="492">IF((AND(HZ24=0,IB24=0)),0,(IB24+IH24)/(HZ24+IB24))</f>
        <v>0</v>
      </c>
      <c r="IL24" s="247">
        <f t="shared" ref="IL24:IL32" si="493">IH24/$HX$4</f>
        <v>0</v>
      </c>
      <c r="IM24" s="242">
        <f t="shared" ref="IM24:IM32" si="494">(IP24/($HX$4*IQ24))</f>
        <v>0.31827956989247314</v>
      </c>
      <c r="IN24" s="29">
        <v>0</v>
      </c>
      <c r="IO24" s="7">
        <f t="shared" ref="IO24:IO32" si="495">SUM(HZ24:IB24,ID24,IF24)</f>
        <v>744</v>
      </c>
      <c r="IP24" s="167">
        <v>11840</v>
      </c>
      <c r="IQ24" s="9">
        <v>50</v>
      </c>
      <c r="IR24" s="9">
        <v>50</v>
      </c>
      <c r="IU24" s="71" t="s">
        <v>47</v>
      </c>
      <c r="IV24" s="102">
        <v>720</v>
      </c>
      <c r="IW24" s="102">
        <v>395</v>
      </c>
      <c r="IX24" s="102">
        <v>325</v>
      </c>
      <c r="IY24" s="102">
        <v>0</v>
      </c>
      <c r="IZ24" s="242">
        <f t="shared" ref="IZ24:IZ32" si="496">(IY24/$IU$4)</f>
        <v>0</v>
      </c>
      <c r="JA24" s="102">
        <v>0</v>
      </c>
      <c r="JB24" s="242">
        <f t="shared" ref="JB24:JB32" si="497">(JA24/$IU$4)</f>
        <v>0</v>
      </c>
      <c r="JC24" s="102">
        <v>0</v>
      </c>
      <c r="JD24" s="242">
        <f t="shared" ref="JD24:JD32" si="498">(JC24/$IU$4)</f>
        <v>0</v>
      </c>
      <c r="JE24" s="9">
        <v>0</v>
      </c>
      <c r="JF24" s="242">
        <f t="shared" ref="JF24:JF32" si="499">(IV24/$IU$4)</f>
        <v>1</v>
      </c>
      <c r="JG24" s="242">
        <f t="shared" ref="JG24:JG32" si="500">((IV24-JE24)/$IU$4)</f>
        <v>1</v>
      </c>
      <c r="JH24" s="247">
        <f t="shared" ref="JH24:JH32" si="501">IF((AND(IW24=0,IY24=0)),0,(IY24+JE24)/(IW24+IY24+JE24))</f>
        <v>0</v>
      </c>
      <c r="JI24" s="247">
        <f t="shared" ref="JI24:JI32" si="502">JE24/$IU$4</f>
        <v>0</v>
      </c>
      <c r="JJ24" s="242">
        <f t="shared" ref="JJ24:JJ32" si="503">(JM24/($IU$4*JN24))</f>
        <v>0.38477777777777777</v>
      </c>
      <c r="JK24" s="29">
        <v>0</v>
      </c>
      <c r="JL24" s="29">
        <f t="shared" ref="JL24:JL32" si="504">SUM(IW24:IY24,JA24,JC24)</f>
        <v>720</v>
      </c>
      <c r="JM24" s="235">
        <v>13852</v>
      </c>
      <c r="JN24" s="9">
        <v>50</v>
      </c>
      <c r="JO24" s="9">
        <v>50</v>
      </c>
    </row>
    <row r="25" spans="1:276" ht="13.8" hidden="1" x14ac:dyDescent="0.3">
      <c r="B25" s="71" t="s">
        <v>48</v>
      </c>
      <c r="C25" s="9">
        <v>735.5</v>
      </c>
      <c r="D25" s="9">
        <v>334</v>
      </c>
      <c r="E25" s="9">
        <v>401.5</v>
      </c>
      <c r="F25" s="9">
        <v>0</v>
      </c>
      <c r="G25" s="242">
        <f t="shared" si="397"/>
        <v>0</v>
      </c>
      <c r="H25" s="9">
        <v>0</v>
      </c>
      <c r="I25" s="242">
        <f t="shared" si="398"/>
        <v>0</v>
      </c>
      <c r="J25" s="7">
        <v>8.5</v>
      </c>
      <c r="K25" s="242">
        <f t="shared" si="399"/>
        <v>1.1424731182795699E-2</v>
      </c>
      <c r="L25" s="9">
        <v>0</v>
      </c>
      <c r="M25" s="242">
        <f t="shared" si="400"/>
        <v>0.98857526881720426</v>
      </c>
      <c r="N25" s="242">
        <f t="shared" si="401"/>
        <v>0.98857526881720426</v>
      </c>
      <c r="O25" s="242">
        <f t="shared" si="402"/>
        <v>0</v>
      </c>
      <c r="P25" s="247">
        <f t="shared" si="403"/>
        <v>0</v>
      </c>
      <c r="Q25" s="242">
        <f t="shared" si="404"/>
        <v>0.34322580645161288</v>
      </c>
      <c r="R25" s="29">
        <v>0</v>
      </c>
      <c r="S25" s="7">
        <f t="shared" si="405"/>
        <v>744</v>
      </c>
      <c r="T25" s="167">
        <v>12768</v>
      </c>
      <c r="U25" s="9">
        <v>50</v>
      </c>
      <c r="V25" s="9">
        <v>50</v>
      </c>
      <c r="Y25" s="71" t="s">
        <v>48</v>
      </c>
      <c r="Z25" s="7">
        <f t="shared" si="406"/>
        <v>735.9</v>
      </c>
      <c r="AA25" s="9">
        <v>607</v>
      </c>
      <c r="AB25" s="9">
        <v>128.9</v>
      </c>
      <c r="AC25" s="9">
        <v>8.1</v>
      </c>
      <c r="AD25" s="242">
        <f t="shared" si="407"/>
        <v>1.0887096774193548E-2</v>
      </c>
      <c r="AE25" s="9">
        <v>0</v>
      </c>
      <c r="AF25" s="242">
        <f t="shared" si="408"/>
        <v>0</v>
      </c>
      <c r="AG25" s="9">
        <v>0</v>
      </c>
      <c r="AH25" s="242">
        <f t="shared" si="409"/>
        <v>0</v>
      </c>
      <c r="AI25" s="9">
        <v>0</v>
      </c>
      <c r="AJ25" s="242">
        <f t="shared" si="410"/>
        <v>0.98911290322580647</v>
      </c>
      <c r="AK25" s="242">
        <f t="shared" si="411"/>
        <v>0.98911290322580647</v>
      </c>
      <c r="AL25" s="242">
        <f t="shared" si="412"/>
        <v>1.3168590473093805E-2</v>
      </c>
      <c r="AM25" s="247">
        <f t="shared" si="413"/>
        <v>0</v>
      </c>
      <c r="AN25" s="242">
        <f t="shared" si="414"/>
        <v>0.7353494623655914</v>
      </c>
      <c r="AO25" s="29">
        <v>1</v>
      </c>
      <c r="AP25" s="7">
        <f t="shared" si="415"/>
        <v>744</v>
      </c>
      <c r="AQ25" s="167">
        <v>27355</v>
      </c>
      <c r="AR25" s="9">
        <v>50</v>
      </c>
      <c r="AS25" s="9">
        <v>50</v>
      </c>
      <c r="AV25" s="71" t="s">
        <v>48</v>
      </c>
      <c r="AW25" s="9">
        <v>720</v>
      </c>
      <c r="AX25" s="9">
        <v>652</v>
      </c>
      <c r="AY25" s="9">
        <v>68</v>
      </c>
      <c r="AZ25" s="9">
        <v>0</v>
      </c>
      <c r="BA25" s="242">
        <f t="shared" si="416"/>
        <v>0</v>
      </c>
      <c r="BB25" s="9">
        <v>0</v>
      </c>
      <c r="BC25" s="242">
        <f t="shared" si="417"/>
        <v>0</v>
      </c>
      <c r="BD25" s="9">
        <v>0</v>
      </c>
      <c r="BE25" s="242">
        <f t="shared" si="418"/>
        <v>0</v>
      </c>
      <c r="BF25" s="9">
        <v>0</v>
      </c>
      <c r="BG25" s="242">
        <f t="shared" si="419"/>
        <v>1</v>
      </c>
      <c r="BH25" s="242">
        <f t="shared" si="420"/>
        <v>1</v>
      </c>
      <c r="BI25" s="242">
        <f t="shared" si="421"/>
        <v>0</v>
      </c>
      <c r="BJ25" s="247">
        <f t="shared" si="422"/>
        <v>0</v>
      </c>
      <c r="BK25" s="242">
        <f t="shared" si="423"/>
        <v>0.76891666666666669</v>
      </c>
      <c r="BL25" s="7"/>
      <c r="BM25" s="7">
        <f t="shared" si="424"/>
        <v>720</v>
      </c>
      <c r="BN25" s="167">
        <v>27681</v>
      </c>
      <c r="BO25" s="9">
        <v>50</v>
      </c>
      <c r="BP25" s="9">
        <v>50</v>
      </c>
      <c r="BS25" s="71" t="s">
        <v>48</v>
      </c>
      <c r="BT25" s="9">
        <v>734.3</v>
      </c>
      <c r="BU25" s="9">
        <v>667</v>
      </c>
      <c r="BV25" s="9">
        <v>67.3</v>
      </c>
      <c r="BW25" s="9">
        <v>9.6999999999999993</v>
      </c>
      <c r="BX25" s="242">
        <f t="shared" si="425"/>
        <v>1.303763440860215E-2</v>
      </c>
      <c r="BY25" s="9">
        <v>0</v>
      </c>
      <c r="BZ25" s="242">
        <f t="shared" si="425"/>
        <v>0</v>
      </c>
      <c r="CA25" s="9">
        <v>0</v>
      </c>
      <c r="CB25" s="242">
        <f t="shared" ref="CB25" si="505">(CA25/$BS$4)</f>
        <v>0</v>
      </c>
      <c r="CC25" s="9">
        <v>0</v>
      </c>
      <c r="CD25" s="242">
        <f t="shared" si="427"/>
        <v>0.98696236559139783</v>
      </c>
      <c r="CE25" s="242">
        <f t="shared" si="428"/>
        <v>0.98696236559139783</v>
      </c>
      <c r="CF25" s="247">
        <f t="shared" si="429"/>
        <v>1.4334269247820303E-2</v>
      </c>
      <c r="CG25" s="247">
        <f t="shared" si="430"/>
        <v>0</v>
      </c>
      <c r="CH25" s="242">
        <f t="shared" si="431"/>
        <v>0.82825268817204301</v>
      </c>
      <c r="CI25" s="135"/>
      <c r="CJ25" s="81">
        <f t="shared" si="432"/>
        <v>744</v>
      </c>
      <c r="CK25" s="167">
        <v>30811</v>
      </c>
      <c r="CL25" s="9">
        <v>50</v>
      </c>
      <c r="CM25" s="9">
        <v>50</v>
      </c>
      <c r="CP25" s="71" t="s">
        <v>48</v>
      </c>
      <c r="CQ25" s="9">
        <v>598.4</v>
      </c>
      <c r="CR25" s="9">
        <v>269</v>
      </c>
      <c r="CS25" s="9">
        <v>329.4</v>
      </c>
      <c r="CT25" s="9">
        <v>0</v>
      </c>
      <c r="CU25" s="242">
        <f t="shared" si="433"/>
        <v>0</v>
      </c>
      <c r="CV25" s="9">
        <v>121.6</v>
      </c>
      <c r="CW25" s="242">
        <f t="shared" si="434"/>
        <v>0.16888888888888889</v>
      </c>
      <c r="CX25" s="7">
        <v>0</v>
      </c>
      <c r="CY25" s="242">
        <f t="shared" si="435"/>
        <v>0</v>
      </c>
      <c r="CZ25" s="9">
        <v>0</v>
      </c>
      <c r="DA25" s="242">
        <f t="shared" si="436"/>
        <v>0.83111111111111113</v>
      </c>
      <c r="DB25" s="242">
        <f t="shared" si="437"/>
        <v>0.83111111111111113</v>
      </c>
      <c r="DC25" s="247">
        <f t="shared" si="438"/>
        <v>0</v>
      </c>
      <c r="DD25" s="247">
        <f t="shared" si="439"/>
        <v>0</v>
      </c>
      <c r="DE25" s="242">
        <f t="shared" si="440"/>
        <v>0.28480555555555553</v>
      </c>
      <c r="DF25" s="7"/>
      <c r="DG25" s="7">
        <f t="shared" si="441"/>
        <v>720</v>
      </c>
      <c r="DH25" s="81">
        <v>10253</v>
      </c>
      <c r="DI25" s="9">
        <v>50</v>
      </c>
      <c r="DJ25" s="9">
        <v>50</v>
      </c>
      <c r="DM25" s="71" t="s">
        <v>48</v>
      </c>
      <c r="DN25" s="9">
        <v>731.5</v>
      </c>
      <c r="DO25" s="9">
        <v>423</v>
      </c>
      <c r="DP25" s="9">
        <v>308.5</v>
      </c>
      <c r="DQ25" s="9">
        <v>12.5</v>
      </c>
      <c r="DR25" s="242">
        <f t="shared" si="442"/>
        <v>1.6801075268817203E-2</v>
      </c>
      <c r="DS25" s="9">
        <v>0</v>
      </c>
      <c r="DT25" s="242">
        <f t="shared" si="443"/>
        <v>0</v>
      </c>
      <c r="DU25" s="7">
        <v>0</v>
      </c>
      <c r="DV25" s="242">
        <f t="shared" si="444"/>
        <v>0</v>
      </c>
      <c r="DW25" s="9">
        <v>0</v>
      </c>
      <c r="DX25" s="242">
        <f t="shared" si="445"/>
        <v>0.98319892473118276</v>
      </c>
      <c r="DY25" s="242">
        <f t="shared" si="446"/>
        <v>0.98319892473118276</v>
      </c>
      <c r="DZ25" s="247">
        <f t="shared" si="447"/>
        <v>2.8702640642939151E-2</v>
      </c>
      <c r="EA25" s="247">
        <f t="shared" si="448"/>
        <v>0</v>
      </c>
      <c r="EB25" s="242">
        <f t="shared" si="449"/>
        <v>0.46349462365591398</v>
      </c>
      <c r="EC25" s="135"/>
      <c r="ED25" s="29">
        <f t="shared" si="450"/>
        <v>744</v>
      </c>
      <c r="EE25" s="167">
        <v>17242</v>
      </c>
      <c r="EF25" s="9">
        <v>50</v>
      </c>
      <c r="EG25" s="9">
        <v>50</v>
      </c>
      <c r="EJ25" s="71" t="s">
        <v>48</v>
      </c>
      <c r="EK25" s="9">
        <v>385.1</v>
      </c>
      <c r="EL25" s="7">
        <v>208</v>
      </c>
      <c r="EM25" s="9">
        <v>177.1</v>
      </c>
      <c r="EN25" s="9">
        <v>358.9</v>
      </c>
      <c r="EO25" s="242">
        <f t="shared" si="451"/>
        <v>0.48239247311827954</v>
      </c>
      <c r="EP25" s="9">
        <v>0</v>
      </c>
      <c r="EQ25" s="242">
        <f t="shared" si="452"/>
        <v>0</v>
      </c>
      <c r="ER25" s="7">
        <v>0</v>
      </c>
      <c r="ES25" s="242">
        <f t="shared" si="453"/>
        <v>0</v>
      </c>
      <c r="ET25" s="9">
        <v>0</v>
      </c>
      <c r="EU25" s="242">
        <f t="shared" si="454"/>
        <v>0.51760752688172051</v>
      </c>
      <c r="EV25" s="242">
        <f t="shared" si="455"/>
        <v>0.51760752688172051</v>
      </c>
      <c r="EW25" s="247">
        <f t="shared" si="456"/>
        <v>0.63309225612982889</v>
      </c>
      <c r="EX25" s="247">
        <f t="shared" si="457"/>
        <v>0</v>
      </c>
      <c r="EY25" s="242">
        <f t="shared" si="458"/>
        <v>0.19075268817204302</v>
      </c>
      <c r="EZ25" s="7"/>
      <c r="FA25" s="7">
        <f t="shared" si="459"/>
        <v>744</v>
      </c>
      <c r="FB25" s="167">
        <v>7096</v>
      </c>
      <c r="FC25" s="9">
        <v>50</v>
      </c>
      <c r="FD25" s="9">
        <v>50</v>
      </c>
      <c r="FG25" s="71" t="s">
        <v>48</v>
      </c>
      <c r="FH25" s="9">
        <v>670.7</v>
      </c>
      <c r="FI25" s="9">
        <v>253</v>
      </c>
      <c r="FJ25" s="9">
        <v>417.7</v>
      </c>
      <c r="FK25" s="179">
        <v>1.3</v>
      </c>
      <c r="FL25" s="242">
        <f t="shared" si="460"/>
        <v>1.9345238095238096E-3</v>
      </c>
      <c r="FM25" s="179">
        <v>0</v>
      </c>
      <c r="FN25" s="242">
        <f t="shared" si="461"/>
        <v>0</v>
      </c>
      <c r="FO25" s="7">
        <v>0</v>
      </c>
      <c r="FP25" s="242">
        <f t="shared" si="462"/>
        <v>0</v>
      </c>
      <c r="FQ25" s="9">
        <v>0</v>
      </c>
      <c r="FR25" s="242">
        <f t="shared" si="463"/>
        <v>0.90147849462365592</v>
      </c>
      <c r="FS25" s="242">
        <f t="shared" si="464"/>
        <v>0.99806547619047625</v>
      </c>
      <c r="FT25" s="247">
        <f t="shared" si="465"/>
        <v>5.1120723554856466E-3</v>
      </c>
      <c r="FU25" s="247">
        <f t="shared" si="466"/>
        <v>0</v>
      </c>
      <c r="FV25" s="135">
        <f t="shared" si="467"/>
        <v>0.3007738095238095</v>
      </c>
      <c r="FW25" s="7"/>
      <c r="FX25" s="7">
        <f t="shared" si="468"/>
        <v>672</v>
      </c>
      <c r="FY25" s="81">
        <v>10106</v>
      </c>
      <c r="FZ25" s="9">
        <v>50</v>
      </c>
      <c r="GA25" s="9">
        <v>50</v>
      </c>
      <c r="GD25" s="71" t="s">
        <v>48</v>
      </c>
      <c r="GE25" s="41">
        <v>744</v>
      </c>
      <c r="GF25" s="179">
        <v>441</v>
      </c>
      <c r="GG25" s="179">
        <v>303</v>
      </c>
      <c r="GH25" s="9">
        <v>0</v>
      </c>
      <c r="GI25" s="242">
        <f t="shared" si="469"/>
        <v>0</v>
      </c>
      <c r="GJ25" s="9">
        <v>0</v>
      </c>
      <c r="GK25" s="242">
        <f t="shared" si="470"/>
        <v>0</v>
      </c>
      <c r="GL25" s="7">
        <v>0</v>
      </c>
      <c r="GM25" s="242">
        <f t="shared" si="471"/>
        <v>0</v>
      </c>
      <c r="GN25" s="9">
        <v>0</v>
      </c>
      <c r="GO25" s="242">
        <f t="shared" si="472"/>
        <v>1</v>
      </c>
      <c r="GP25" s="242">
        <f t="shared" si="473"/>
        <v>1</v>
      </c>
      <c r="GQ25" s="247">
        <f t="shared" si="474"/>
        <v>0</v>
      </c>
      <c r="GR25" s="247">
        <f t="shared" si="475"/>
        <v>0</v>
      </c>
      <c r="GS25" s="242">
        <f t="shared" si="476"/>
        <v>0.38481182795698926</v>
      </c>
      <c r="GT25" s="135"/>
      <c r="GU25" s="7">
        <f t="shared" si="477"/>
        <v>744</v>
      </c>
      <c r="GV25" s="180">
        <v>14315</v>
      </c>
      <c r="GW25" s="9">
        <v>50</v>
      </c>
      <c r="GX25" s="9">
        <v>50</v>
      </c>
      <c r="HA25" s="71" t="s">
        <v>48</v>
      </c>
      <c r="HB25" s="9">
        <v>703.7</v>
      </c>
      <c r="HC25" s="7">
        <v>486</v>
      </c>
      <c r="HD25" s="9">
        <v>217.7</v>
      </c>
      <c r="HE25" s="9">
        <v>16.3</v>
      </c>
      <c r="HF25" s="242">
        <f t="shared" si="478"/>
        <v>2.2638888888888889E-2</v>
      </c>
      <c r="HG25" s="9">
        <v>0</v>
      </c>
      <c r="HH25" s="242">
        <f t="shared" si="479"/>
        <v>0</v>
      </c>
      <c r="HI25" s="7">
        <v>0</v>
      </c>
      <c r="HJ25" s="242">
        <f t="shared" si="480"/>
        <v>0</v>
      </c>
      <c r="HK25" s="9">
        <v>0</v>
      </c>
      <c r="HL25" s="242">
        <f t="shared" si="481"/>
        <v>0.94583333333333341</v>
      </c>
      <c r="HM25" s="242">
        <f t="shared" si="482"/>
        <v>0.97736111111111112</v>
      </c>
      <c r="HN25" s="247">
        <f t="shared" si="483"/>
        <v>3.2450726657376069E-2</v>
      </c>
      <c r="HO25" s="247">
        <f t="shared" si="484"/>
        <v>0</v>
      </c>
      <c r="HP25" s="242">
        <f t="shared" si="485"/>
        <v>0.43105555555555558</v>
      </c>
      <c r="HQ25" s="29">
        <v>1</v>
      </c>
      <c r="HR25" s="7">
        <f t="shared" si="486"/>
        <v>720</v>
      </c>
      <c r="HS25" s="81">
        <v>15518</v>
      </c>
      <c r="HT25" s="9">
        <v>50</v>
      </c>
      <c r="HU25" s="9">
        <v>50</v>
      </c>
      <c r="HX25" s="71" t="s">
        <v>48</v>
      </c>
      <c r="HY25" s="9">
        <v>676.2</v>
      </c>
      <c r="HZ25" s="7">
        <v>236</v>
      </c>
      <c r="IA25" s="9">
        <v>440.2</v>
      </c>
      <c r="IB25" s="9">
        <v>0</v>
      </c>
      <c r="IC25" s="242">
        <f t="shared" si="487"/>
        <v>0</v>
      </c>
      <c r="ID25" s="9">
        <v>58.3</v>
      </c>
      <c r="IE25" s="242">
        <f t="shared" si="488"/>
        <v>7.8360215053763435E-2</v>
      </c>
      <c r="IF25" s="7">
        <v>9.5</v>
      </c>
      <c r="IG25" s="242">
        <f t="shared" si="489"/>
        <v>1.2768817204301076E-2</v>
      </c>
      <c r="IH25" s="9">
        <v>0</v>
      </c>
      <c r="II25" s="242">
        <f t="shared" si="490"/>
        <v>0.90887096774193554</v>
      </c>
      <c r="IJ25" s="242">
        <f t="shared" si="491"/>
        <v>0.90887096774193554</v>
      </c>
      <c r="IK25" s="247">
        <f t="shared" si="492"/>
        <v>0</v>
      </c>
      <c r="IL25" s="247">
        <f t="shared" si="493"/>
        <v>0</v>
      </c>
      <c r="IM25" s="242">
        <f t="shared" si="494"/>
        <v>0.19252688172043012</v>
      </c>
      <c r="IN25" s="29">
        <v>0</v>
      </c>
      <c r="IO25" s="7">
        <f t="shared" si="495"/>
        <v>744</v>
      </c>
      <c r="IP25" s="167">
        <v>7162</v>
      </c>
      <c r="IQ25" s="9">
        <v>50</v>
      </c>
      <c r="IR25" s="9">
        <v>50</v>
      </c>
      <c r="IU25" s="71" t="s">
        <v>48</v>
      </c>
      <c r="IV25" s="102">
        <v>696.7</v>
      </c>
      <c r="IW25" s="102">
        <v>298</v>
      </c>
      <c r="IX25" s="102">
        <v>398.7</v>
      </c>
      <c r="IY25" s="102">
        <v>23.3</v>
      </c>
      <c r="IZ25" s="242">
        <f t="shared" si="496"/>
        <v>3.2361111111111111E-2</v>
      </c>
      <c r="JA25" s="102">
        <v>0</v>
      </c>
      <c r="JB25" s="242">
        <f t="shared" si="497"/>
        <v>0</v>
      </c>
      <c r="JC25" s="102">
        <v>0</v>
      </c>
      <c r="JD25" s="242">
        <f t="shared" si="498"/>
        <v>0</v>
      </c>
      <c r="JE25" s="9">
        <v>0</v>
      </c>
      <c r="JF25" s="242">
        <f t="shared" si="499"/>
        <v>0.96763888888888894</v>
      </c>
      <c r="JG25" s="242">
        <f t="shared" si="500"/>
        <v>0.96763888888888894</v>
      </c>
      <c r="JH25" s="247">
        <f t="shared" si="501"/>
        <v>7.2517896047307809E-2</v>
      </c>
      <c r="JI25" s="247">
        <f t="shared" si="502"/>
        <v>0</v>
      </c>
      <c r="JJ25" s="242">
        <f t="shared" si="503"/>
        <v>0.26980555555555558</v>
      </c>
      <c r="JK25" s="29">
        <v>2</v>
      </c>
      <c r="JL25" s="29">
        <f t="shared" si="504"/>
        <v>720</v>
      </c>
      <c r="JM25" s="235">
        <v>9713</v>
      </c>
      <c r="JN25" s="9">
        <v>50</v>
      </c>
      <c r="JO25" s="9">
        <v>50</v>
      </c>
    </row>
    <row r="26" spans="1:276" ht="13.8" hidden="1" x14ac:dyDescent="0.3">
      <c r="B26" s="71" t="s">
        <v>49</v>
      </c>
      <c r="C26" s="9">
        <v>0</v>
      </c>
      <c r="D26" s="9">
        <v>0</v>
      </c>
      <c r="E26" s="9">
        <v>0</v>
      </c>
      <c r="F26" s="9">
        <v>0</v>
      </c>
      <c r="G26" s="242">
        <f t="shared" si="397"/>
        <v>0</v>
      </c>
      <c r="H26" s="9">
        <v>744</v>
      </c>
      <c r="I26" s="242">
        <f t="shared" si="398"/>
        <v>1</v>
      </c>
      <c r="J26" s="7">
        <v>0</v>
      </c>
      <c r="K26" s="242">
        <f t="shared" si="399"/>
        <v>0</v>
      </c>
      <c r="L26" s="9">
        <v>0</v>
      </c>
      <c r="M26" s="242">
        <f t="shared" si="400"/>
        <v>0</v>
      </c>
      <c r="N26" s="242">
        <f t="shared" si="401"/>
        <v>0</v>
      </c>
      <c r="O26" s="242">
        <f t="shared" si="402"/>
        <v>0</v>
      </c>
      <c r="P26" s="247">
        <f t="shared" si="403"/>
        <v>0</v>
      </c>
      <c r="Q26" s="242">
        <f t="shared" si="404"/>
        <v>0</v>
      </c>
      <c r="R26" s="29">
        <v>0</v>
      </c>
      <c r="S26" s="7">
        <f t="shared" si="405"/>
        <v>744</v>
      </c>
      <c r="T26" s="9">
        <v>0</v>
      </c>
      <c r="U26" s="9">
        <v>50</v>
      </c>
      <c r="V26" s="9">
        <v>50</v>
      </c>
      <c r="Y26" s="71" t="s">
        <v>49</v>
      </c>
      <c r="Z26" s="7">
        <f>$Y$4-AC26-AE26-AG26</f>
        <v>0</v>
      </c>
      <c r="AA26" s="9">
        <v>0</v>
      </c>
      <c r="AB26" s="9">
        <v>0</v>
      </c>
      <c r="AC26" s="9">
        <v>0</v>
      </c>
      <c r="AD26" s="242">
        <f t="shared" si="407"/>
        <v>0</v>
      </c>
      <c r="AE26" s="9">
        <v>744</v>
      </c>
      <c r="AF26" s="242">
        <f t="shared" si="408"/>
        <v>1</v>
      </c>
      <c r="AG26" s="9">
        <v>0</v>
      </c>
      <c r="AH26" s="242">
        <f t="shared" si="409"/>
        <v>0</v>
      </c>
      <c r="AI26" s="9">
        <v>0</v>
      </c>
      <c r="AJ26" s="242">
        <f t="shared" si="410"/>
        <v>0</v>
      </c>
      <c r="AK26" s="242">
        <f t="shared" si="411"/>
        <v>0</v>
      </c>
      <c r="AL26" s="242">
        <f t="shared" si="412"/>
        <v>0</v>
      </c>
      <c r="AM26" s="247">
        <f t="shared" si="413"/>
        <v>0</v>
      </c>
      <c r="AN26" s="242">
        <f t="shared" si="414"/>
        <v>0</v>
      </c>
      <c r="AO26" s="29">
        <v>0</v>
      </c>
      <c r="AP26" s="7">
        <f t="shared" si="415"/>
        <v>744</v>
      </c>
      <c r="AQ26" s="9">
        <v>0</v>
      </c>
      <c r="AR26" s="9">
        <v>50</v>
      </c>
      <c r="AS26" s="9">
        <v>50</v>
      </c>
      <c r="AV26" s="71" t="s">
        <v>49</v>
      </c>
      <c r="AW26" s="9">
        <v>0</v>
      </c>
      <c r="AX26" s="9">
        <v>0</v>
      </c>
      <c r="AY26" s="9">
        <v>0</v>
      </c>
      <c r="AZ26" s="9">
        <v>0</v>
      </c>
      <c r="BA26" s="242">
        <f t="shared" si="416"/>
        <v>0</v>
      </c>
      <c r="BB26" s="9">
        <v>720</v>
      </c>
      <c r="BC26" s="242">
        <f t="shared" si="417"/>
        <v>1</v>
      </c>
      <c r="BD26" s="9">
        <v>0</v>
      </c>
      <c r="BE26" s="242">
        <f t="shared" si="418"/>
        <v>0</v>
      </c>
      <c r="BF26" s="9">
        <v>0</v>
      </c>
      <c r="BG26" s="242">
        <f t="shared" si="419"/>
        <v>0</v>
      </c>
      <c r="BH26" s="242">
        <f t="shared" si="420"/>
        <v>0</v>
      </c>
      <c r="BI26" s="242">
        <f t="shared" si="421"/>
        <v>0</v>
      </c>
      <c r="BJ26" s="247">
        <f t="shared" si="422"/>
        <v>0</v>
      </c>
      <c r="BK26" s="242">
        <f t="shared" si="423"/>
        <v>0</v>
      </c>
      <c r="BL26" s="7"/>
      <c r="BM26" s="7">
        <f t="shared" si="424"/>
        <v>720</v>
      </c>
      <c r="BN26" s="9">
        <v>0</v>
      </c>
      <c r="BO26" s="9">
        <v>50</v>
      </c>
      <c r="BP26" s="9">
        <v>50</v>
      </c>
      <c r="BS26" s="71" t="s">
        <v>49</v>
      </c>
      <c r="BT26" s="9">
        <v>0</v>
      </c>
      <c r="BU26" s="9">
        <v>0</v>
      </c>
      <c r="BV26" s="9">
        <v>0</v>
      </c>
      <c r="BW26" s="9">
        <v>0</v>
      </c>
      <c r="BX26" s="242">
        <f t="shared" si="425"/>
        <v>0</v>
      </c>
      <c r="BY26" s="9">
        <v>744</v>
      </c>
      <c r="BZ26" s="242">
        <f t="shared" si="425"/>
        <v>1</v>
      </c>
      <c r="CA26" s="9">
        <v>0</v>
      </c>
      <c r="CB26" s="242">
        <f t="shared" ref="CB26" si="506">(CA26/$BS$4)</f>
        <v>0</v>
      </c>
      <c r="CC26" s="9">
        <v>0</v>
      </c>
      <c r="CD26" s="242">
        <f t="shared" si="427"/>
        <v>0</v>
      </c>
      <c r="CE26" s="242">
        <f t="shared" si="428"/>
        <v>0</v>
      </c>
      <c r="CF26" s="247">
        <f t="shared" si="429"/>
        <v>0</v>
      </c>
      <c r="CG26" s="247">
        <f t="shared" si="430"/>
        <v>0</v>
      </c>
      <c r="CH26" s="242">
        <f t="shared" si="431"/>
        <v>0</v>
      </c>
      <c r="CI26" s="135"/>
      <c r="CJ26" s="81">
        <f t="shared" si="432"/>
        <v>744</v>
      </c>
      <c r="CK26" s="9">
        <v>0</v>
      </c>
      <c r="CL26" s="9">
        <v>50</v>
      </c>
      <c r="CM26" s="9">
        <v>50</v>
      </c>
      <c r="CP26" s="71" t="s">
        <v>49</v>
      </c>
      <c r="CQ26" s="9">
        <v>0</v>
      </c>
      <c r="CR26" s="9">
        <v>0</v>
      </c>
      <c r="CS26" s="9">
        <v>0</v>
      </c>
      <c r="CT26" s="9">
        <v>0</v>
      </c>
      <c r="CU26" s="242">
        <f t="shared" si="433"/>
        <v>0</v>
      </c>
      <c r="CV26" s="9">
        <v>720</v>
      </c>
      <c r="CW26" s="242">
        <f t="shared" si="434"/>
        <v>1</v>
      </c>
      <c r="CX26" s="7">
        <v>0</v>
      </c>
      <c r="CY26" s="242">
        <f t="shared" si="435"/>
        <v>0</v>
      </c>
      <c r="CZ26" s="9">
        <v>0</v>
      </c>
      <c r="DA26" s="242">
        <f t="shared" si="436"/>
        <v>0</v>
      </c>
      <c r="DB26" s="242">
        <f t="shared" si="437"/>
        <v>0</v>
      </c>
      <c r="DC26" s="247">
        <f t="shared" si="438"/>
        <v>0</v>
      </c>
      <c r="DD26" s="247">
        <f t="shared" si="439"/>
        <v>0</v>
      </c>
      <c r="DE26" s="242">
        <f t="shared" si="440"/>
        <v>0</v>
      </c>
      <c r="DF26" s="7"/>
      <c r="DG26" s="7">
        <f t="shared" si="441"/>
        <v>720</v>
      </c>
      <c r="DH26" s="9">
        <v>0</v>
      </c>
      <c r="DI26" s="9">
        <v>50</v>
      </c>
      <c r="DJ26" s="9">
        <v>50</v>
      </c>
      <c r="DM26" s="71" t="s">
        <v>49</v>
      </c>
      <c r="DN26" s="9">
        <v>0</v>
      </c>
      <c r="DO26" s="9">
        <v>0</v>
      </c>
      <c r="DP26" s="9">
        <v>0</v>
      </c>
      <c r="DQ26" s="9">
        <v>0</v>
      </c>
      <c r="DR26" s="242">
        <f t="shared" si="442"/>
        <v>0</v>
      </c>
      <c r="DS26" s="9">
        <v>744</v>
      </c>
      <c r="DT26" s="242">
        <f t="shared" si="443"/>
        <v>1</v>
      </c>
      <c r="DU26" s="7">
        <v>0</v>
      </c>
      <c r="DV26" s="242">
        <f t="shared" si="444"/>
        <v>0</v>
      </c>
      <c r="DW26" s="9">
        <v>0</v>
      </c>
      <c r="DX26" s="242">
        <f t="shared" si="445"/>
        <v>0</v>
      </c>
      <c r="DY26" s="242">
        <f t="shared" si="446"/>
        <v>0</v>
      </c>
      <c r="DZ26" s="247">
        <f t="shared" si="447"/>
        <v>0</v>
      </c>
      <c r="EA26" s="247">
        <f t="shared" si="448"/>
        <v>0</v>
      </c>
      <c r="EB26" s="242">
        <f t="shared" si="449"/>
        <v>0</v>
      </c>
      <c r="EC26" s="135"/>
      <c r="ED26" s="29">
        <f t="shared" si="450"/>
        <v>744</v>
      </c>
      <c r="EE26" s="9">
        <v>0</v>
      </c>
      <c r="EF26" s="9">
        <v>50</v>
      </c>
      <c r="EG26" s="9">
        <v>50</v>
      </c>
      <c r="EJ26" s="71" t="s">
        <v>49</v>
      </c>
      <c r="EK26" s="9">
        <v>0</v>
      </c>
      <c r="EL26" s="7">
        <v>0</v>
      </c>
      <c r="EM26" s="9">
        <v>0</v>
      </c>
      <c r="EN26" s="9">
        <v>0</v>
      </c>
      <c r="EO26" s="242">
        <f t="shared" si="451"/>
        <v>0</v>
      </c>
      <c r="EP26" s="9">
        <v>744</v>
      </c>
      <c r="EQ26" s="242">
        <f t="shared" si="452"/>
        <v>1</v>
      </c>
      <c r="ER26" s="7">
        <v>0</v>
      </c>
      <c r="ES26" s="242">
        <f t="shared" si="453"/>
        <v>0</v>
      </c>
      <c r="ET26" s="9">
        <v>0</v>
      </c>
      <c r="EU26" s="242">
        <f t="shared" si="454"/>
        <v>0</v>
      </c>
      <c r="EV26" s="242">
        <f t="shared" si="455"/>
        <v>0</v>
      </c>
      <c r="EW26" s="247">
        <f t="shared" si="456"/>
        <v>0</v>
      </c>
      <c r="EX26" s="247">
        <f t="shared" si="457"/>
        <v>0</v>
      </c>
      <c r="EY26" s="242">
        <f t="shared" si="458"/>
        <v>0</v>
      </c>
      <c r="EZ26" s="7"/>
      <c r="FA26" s="7">
        <f t="shared" si="459"/>
        <v>744</v>
      </c>
      <c r="FB26" s="9">
        <v>0</v>
      </c>
      <c r="FC26" s="9">
        <v>50</v>
      </c>
      <c r="FD26" s="9">
        <v>50</v>
      </c>
      <c r="FG26" s="71" t="s">
        <v>49</v>
      </c>
      <c r="FH26" s="9">
        <v>0</v>
      </c>
      <c r="FI26" s="9">
        <v>0</v>
      </c>
      <c r="FJ26" s="9">
        <v>0</v>
      </c>
      <c r="FK26" s="179">
        <v>0</v>
      </c>
      <c r="FL26" s="242">
        <f t="shared" si="460"/>
        <v>0</v>
      </c>
      <c r="FM26" s="179">
        <v>672</v>
      </c>
      <c r="FN26" s="242">
        <f t="shared" si="461"/>
        <v>1</v>
      </c>
      <c r="FO26" s="7">
        <v>0</v>
      </c>
      <c r="FP26" s="242">
        <f t="shared" si="462"/>
        <v>0</v>
      </c>
      <c r="FQ26" s="9">
        <v>0</v>
      </c>
      <c r="FR26" s="242">
        <f t="shared" si="463"/>
        <v>0</v>
      </c>
      <c r="FS26" s="242">
        <f t="shared" si="464"/>
        <v>0</v>
      </c>
      <c r="FT26" s="247">
        <f t="shared" si="465"/>
        <v>0</v>
      </c>
      <c r="FU26" s="247">
        <f t="shared" si="466"/>
        <v>0</v>
      </c>
      <c r="FV26" s="135">
        <f t="shared" si="467"/>
        <v>0</v>
      </c>
      <c r="FW26" s="7"/>
      <c r="FX26" s="7">
        <f t="shared" si="468"/>
        <v>672</v>
      </c>
      <c r="FY26" s="9">
        <v>0</v>
      </c>
      <c r="FZ26" s="9">
        <v>50</v>
      </c>
      <c r="GA26" s="9">
        <v>50</v>
      </c>
      <c r="GD26" s="71" t="s">
        <v>49</v>
      </c>
      <c r="GE26" s="41">
        <v>0</v>
      </c>
      <c r="GF26" s="179">
        <v>0</v>
      </c>
      <c r="GG26" s="179">
        <v>0</v>
      </c>
      <c r="GH26" s="9">
        <v>0</v>
      </c>
      <c r="GI26" s="242">
        <f t="shared" si="469"/>
        <v>0</v>
      </c>
      <c r="GJ26" s="9">
        <v>744</v>
      </c>
      <c r="GK26" s="242">
        <f t="shared" si="470"/>
        <v>1</v>
      </c>
      <c r="GL26" s="7">
        <v>0</v>
      </c>
      <c r="GM26" s="242">
        <f t="shared" si="471"/>
        <v>0</v>
      </c>
      <c r="GN26" s="9">
        <v>0</v>
      </c>
      <c r="GO26" s="242">
        <f t="shared" si="472"/>
        <v>0</v>
      </c>
      <c r="GP26" s="242">
        <f t="shared" si="473"/>
        <v>0</v>
      </c>
      <c r="GQ26" s="247">
        <f t="shared" si="474"/>
        <v>0</v>
      </c>
      <c r="GR26" s="247">
        <f t="shared" si="475"/>
        <v>0</v>
      </c>
      <c r="GS26" s="242">
        <f t="shared" si="476"/>
        <v>0</v>
      </c>
      <c r="GT26" s="135"/>
      <c r="GU26" s="7">
        <f t="shared" si="477"/>
        <v>744</v>
      </c>
      <c r="GV26" s="9">
        <v>0</v>
      </c>
      <c r="GW26" s="9">
        <v>50</v>
      </c>
      <c r="GX26" s="9">
        <v>50</v>
      </c>
      <c r="HA26" s="71" t="s">
        <v>49</v>
      </c>
      <c r="HB26" s="9">
        <v>0</v>
      </c>
      <c r="HC26" s="7">
        <v>0</v>
      </c>
      <c r="HD26" s="9">
        <v>0</v>
      </c>
      <c r="HE26" s="9">
        <v>0</v>
      </c>
      <c r="HF26" s="242">
        <f t="shared" si="478"/>
        <v>0</v>
      </c>
      <c r="HG26" s="9">
        <v>720</v>
      </c>
      <c r="HH26" s="242">
        <f t="shared" si="479"/>
        <v>1</v>
      </c>
      <c r="HI26" s="7">
        <v>0</v>
      </c>
      <c r="HJ26" s="242">
        <f t="shared" si="480"/>
        <v>0</v>
      </c>
      <c r="HK26" s="9">
        <v>0</v>
      </c>
      <c r="HL26" s="242">
        <f t="shared" si="481"/>
        <v>0</v>
      </c>
      <c r="HM26" s="242">
        <f t="shared" si="482"/>
        <v>0</v>
      </c>
      <c r="HN26" s="247">
        <f t="shared" si="483"/>
        <v>0</v>
      </c>
      <c r="HO26" s="247">
        <f t="shared" si="484"/>
        <v>0</v>
      </c>
      <c r="HP26" s="242">
        <f t="shared" si="485"/>
        <v>0</v>
      </c>
      <c r="HQ26" s="29">
        <v>0</v>
      </c>
      <c r="HR26" s="7">
        <f t="shared" si="486"/>
        <v>720</v>
      </c>
      <c r="HS26" s="9">
        <v>0</v>
      </c>
      <c r="HT26" s="9">
        <v>50</v>
      </c>
      <c r="HU26" s="9">
        <v>50</v>
      </c>
      <c r="HX26" s="71" t="s">
        <v>49</v>
      </c>
      <c r="HY26" s="9">
        <v>0</v>
      </c>
      <c r="HZ26" s="7">
        <v>0</v>
      </c>
      <c r="IA26" s="9">
        <v>0</v>
      </c>
      <c r="IB26" s="9">
        <v>0</v>
      </c>
      <c r="IC26" s="242">
        <f t="shared" si="487"/>
        <v>0</v>
      </c>
      <c r="ID26" s="9">
        <v>744</v>
      </c>
      <c r="IE26" s="242">
        <f t="shared" si="488"/>
        <v>1</v>
      </c>
      <c r="IF26" s="9">
        <v>0</v>
      </c>
      <c r="IG26" s="242">
        <f t="shared" si="489"/>
        <v>0</v>
      </c>
      <c r="IH26" s="9">
        <v>0</v>
      </c>
      <c r="II26" s="242">
        <f t="shared" si="490"/>
        <v>0</v>
      </c>
      <c r="IJ26" s="242">
        <f t="shared" si="491"/>
        <v>0</v>
      </c>
      <c r="IK26" s="247">
        <f t="shared" si="492"/>
        <v>0</v>
      </c>
      <c r="IL26" s="247">
        <f t="shared" si="493"/>
        <v>0</v>
      </c>
      <c r="IM26" s="242">
        <f t="shared" si="494"/>
        <v>0</v>
      </c>
      <c r="IN26" s="29">
        <v>0</v>
      </c>
      <c r="IO26" s="7">
        <f t="shared" si="495"/>
        <v>744</v>
      </c>
      <c r="IP26" s="9">
        <v>0</v>
      </c>
      <c r="IQ26" s="9">
        <v>50</v>
      </c>
      <c r="IR26" s="9">
        <v>50</v>
      </c>
      <c r="IU26" s="71" t="s">
        <v>49</v>
      </c>
      <c r="IV26" s="102">
        <v>0</v>
      </c>
      <c r="IW26" s="102">
        <v>0</v>
      </c>
      <c r="IX26" s="102">
        <v>0</v>
      </c>
      <c r="IY26" s="102">
        <v>0</v>
      </c>
      <c r="IZ26" s="242">
        <f t="shared" si="496"/>
        <v>0</v>
      </c>
      <c r="JA26" s="102">
        <v>720</v>
      </c>
      <c r="JB26" s="242">
        <f t="shared" si="497"/>
        <v>1</v>
      </c>
      <c r="JC26" s="102">
        <v>0</v>
      </c>
      <c r="JD26" s="242">
        <f t="shared" si="498"/>
        <v>0</v>
      </c>
      <c r="JE26" s="9">
        <v>0</v>
      </c>
      <c r="JF26" s="242">
        <f t="shared" si="499"/>
        <v>0</v>
      </c>
      <c r="JG26" s="242">
        <f t="shared" si="500"/>
        <v>0</v>
      </c>
      <c r="JH26" s="247">
        <f t="shared" si="501"/>
        <v>0</v>
      </c>
      <c r="JI26" s="247">
        <f t="shared" si="502"/>
        <v>0</v>
      </c>
      <c r="JJ26" s="242">
        <f t="shared" si="503"/>
        <v>0</v>
      </c>
      <c r="JK26" s="29">
        <v>0</v>
      </c>
      <c r="JL26" s="29">
        <f t="shared" si="504"/>
        <v>720</v>
      </c>
      <c r="JM26" s="104">
        <v>0</v>
      </c>
      <c r="JN26" s="9">
        <v>50</v>
      </c>
      <c r="JO26" s="9">
        <v>50</v>
      </c>
    </row>
    <row r="27" spans="1:276" ht="13.8" hidden="1" x14ac:dyDescent="0.3">
      <c r="B27" s="71" t="s">
        <v>50</v>
      </c>
      <c r="C27" s="9">
        <v>705.9</v>
      </c>
      <c r="D27" s="9">
        <v>203</v>
      </c>
      <c r="E27" s="9">
        <v>502.9</v>
      </c>
      <c r="F27" s="9">
        <v>29.6</v>
      </c>
      <c r="G27" s="242">
        <f t="shared" si="397"/>
        <v>3.9784946236559142E-2</v>
      </c>
      <c r="H27" s="9">
        <v>0</v>
      </c>
      <c r="I27" s="242">
        <f t="shared" si="398"/>
        <v>0</v>
      </c>
      <c r="J27" s="7">
        <v>8.5</v>
      </c>
      <c r="K27" s="242">
        <f t="shared" si="399"/>
        <v>1.1424731182795699E-2</v>
      </c>
      <c r="L27" s="9">
        <v>0</v>
      </c>
      <c r="M27" s="242">
        <f t="shared" si="400"/>
        <v>0.94879032258064511</v>
      </c>
      <c r="N27" s="242">
        <f t="shared" si="401"/>
        <v>0.94879032258064511</v>
      </c>
      <c r="O27" s="242">
        <f t="shared" si="402"/>
        <v>0.12725709372312985</v>
      </c>
      <c r="P27" s="247">
        <f t="shared" si="403"/>
        <v>0</v>
      </c>
      <c r="Q27" s="242">
        <f t="shared" si="404"/>
        <v>0.16841397849462367</v>
      </c>
      <c r="R27" s="29">
        <v>4</v>
      </c>
      <c r="S27" s="7">
        <f t="shared" si="405"/>
        <v>744</v>
      </c>
      <c r="T27" s="167">
        <v>6265</v>
      </c>
      <c r="U27" s="9">
        <v>50</v>
      </c>
      <c r="V27" s="9">
        <v>50</v>
      </c>
      <c r="Y27" s="71" t="s">
        <v>50</v>
      </c>
      <c r="Z27" s="7">
        <f t="shared" si="406"/>
        <v>744</v>
      </c>
      <c r="AA27" s="9">
        <v>398</v>
      </c>
      <c r="AB27" s="9">
        <v>346</v>
      </c>
      <c r="AC27" s="9">
        <v>0</v>
      </c>
      <c r="AD27" s="242">
        <f t="shared" si="407"/>
        <v>0</v>
      </c>
      <c r="AE27" s="9">
        <v>0</v>
      </c>
      <c r="AF27" s="242">
        <f t="shared" si="408"/>
        <v>0</v>
      </c>
      <c r="AG27" s="9">
        <v>0</v>
      </c>
      <c r="AH27" s="242">
        <f t="shared" si="409"/>
        <v>0</v>
      </c>
      <c r="AI27" s="9">
        <v>0</v>
      </c>
      <c r="AJ27" s="242">
        <f t="shared" si="410"/>
        <v>1</v>
      </c>
      <c r="AK27" s="242">
        <f t="shared" si="411"/>
        <v>1</v>
      </c>
      <c r="AL27" s="242">
        <f t="shared" si="412"/>
        <v>0</v>
      </c>
      <c r="AM27" s="247">
        <f t="shared" si="413"/>
        <v>0</v>
      </c>
      <c r="AN27" s="242">
        <f t="shared" si="414"/>
        <v>0.35943548387096774</v>
      </c>
      <c r="AO27" s="29">
        <v>0</v>
      </c>
      <c r="AP27" s="7">
        <f t="shared" si="415"/>
        <v>744</v>
      </c>
      <c r="AQ27" s="167">
        <v>13371</v>
      </c>
      <c r="AR27" s="9">
        <v>50</v>
      </c>
      <c r="AS27" s="9">
        <v>50</v>
      </c>
      <c r="AV27" s="71" t="s">
        <v>50</v>
      </c>
      <c r="AW27" s="9">
        <v>720</v>
      </c>
      <c r="AX27" s="9">
        <v>338</v>
      </c>
      <c r="AY27" s="9">
        <v>382</v>
      </c>
      <c r="AZ27" s="9">
        <v>0</v>
      </c>
      <c r="BA27" s="242">
        <f t="shared" si="416"/>
        <v>0</v>
      </c>
      <c r="BB27" s="9">
        <v>0</v>
      </c>
      <c r="BC27" s="242">
        <f t="shared" si="417"/>
        <v>0</v>
      </c>
      <c r="BD27" s="9">
        <v>0</v>
      </c>
      <c r="BE27" s="242">
        <f t="shared" si="418"/>
        <v>0</v>
      </c>
      <c r="BF27" s="9">
        <v>0</v>
      </c>
      <c r="BG27" s="242">
        <f t="shared" si="419"/>
        <v>1</v>
      </c>
      <c r="BH27" s="242">
        <f t="shared" si="420"/>
        <v>1</v>
      </c>
      <c r="BI27" s="242">
        <f t="shared" si="421"/>
        <v>0</v>
      </c>
      <c r="BJ27" s="247">
        <f t="shared" si="422"/>
        <v>0</v>
      </c>
      <c r="BK27" s="242">
        <f t="shared" si="423"/>
        <v>0.32338888888888889</v>
      </c>
      <c r="BL27" s="7"/>
      <c r="BM27" s="7">
        <f t="shared" si="424"/>
        <v>720</v>
      </c>
      <c r="BN27" s="167">
        <v>11642</v>
      </c>
      <c r="BO27" s="9">
        <v>50</v>
      </c>
      <c r="BP27" s="9">
        <v>50</v>
      </c>
      <c r="BS27" s="71" t="s">
        <v>50</v>
      </c>
      <c r="BT27" s="9">
        <v>744</v>
      </c>
      <c r="BU27" s="9">
        <v>427</v>
      </c>
      <c r="BV27" s="9">
        <v>317</v>
      </c>
      <c r="BW27" s="9">
        <v>0</v>
      </c>
      <c r="BX27" s="242">
        <f t="shared" si="425"/>
        <v>0</v>
      </c>
      <c r="BY27" s="9">
        <v>0</v>
      </c>
      <c r="BZ27" s="242">
        <f t="shared" si="425"/>
        <v>0</v>
      </c>
      <c r="CA27" s="9">
        <v>0</v>
      </c>
      <c r="CB27" s="242">
        <f t="shared" ref="CB27" si="507">(CA27/$BS$4)</f>
        <v>0</v>
      </c>
      <c r="CC27" s="9">
        <v>0</v>
      </c>
      <c r="CD27" s="242">
        <f t="shared" si="427"/>
        <v>1</v>
      </c>
      <c r="CE27" s="242">
        <f t="shared" si="428"/>
        <v>1</v>
      </c>
      <c r="CF27" s="247">
        <f t="shared" si="429"/>
        <v>0</v>
      </c>
      <c r="CG27" s="247">
        <f t="shared" si="430"/>
        <v>0</v>
      </c>
      <c r="CH27" s="242">
        <f t="shared" si="431"/>
        <v>0.37161290322580648</v>
      </c>
      <c r="CI27" s="135"/>
      <c r="CJ27" s="81">
        <f t="shared" si="432"/>
        <v>744</v>
      </c>
      <c r="CK27" s="167">
        <v>13824</v>
      </c>
      <c r="CL27" s="9">
        <v>50</v>
      </c>
      <c r="CM27" s="9">
        <v>50</v>
      </c>
      <c r="CP27" s="71" t="s">
        <v>50</v>
      </c>
      <c r="CQ27" s="9">
        <v>578.79999999999995</v>
      </c>
      <c r="CR27" s="9">
        <v>162</v>
      </c>
      <c r="CS27" s="9">
        <v>416.8</v>
      </c>
      <c r="CT27" s="9">
        <v>141.19999999999999</v>
      </c>
      <c r="CU27" s="242">
        <f t="shared" si="433"/>
        <v>0.1961111111111111</v>
      </c>
      <c r="CV27" s="9">
        <v>0</v>
      </c>
      <c r="CW27" s="242">
        <f t="shared" si="434"/>
        <v>0</v>
      </c>
      <c r="CX27" s="7">
        <v>0</v>
      </c>
      <c r="CY27" s="242">
        <f t="shared" si="435"/>
        <v>0</v>
      </c>
      <c r="CZ27" s="9">
        <v>0</v>
      </c>
      <c r="DA27" s="242">
        <f t="shared" si="436"/>
        <v>0.80388888888888888</v>
      </c>
      <c r="DB27" s="242">
        <f t="shared" si="437"/>
        <v>0.80388888888888888</v>
      </c>
      <c r="DC27" s="247">
        <f t="shared" si="438"/>
        <v>0.46569920844327173</v>
      </c>
      <c r="DD27" s="247">
        <f t="shared" si="439"/>
        <v>0</v>
      </c>
      <c r="DE27" s="242">
        <f t="shared" si="440"/>
        <v>0.13763888888888889</v>
      </c>
      <c r="DF27" s="7"/>
      <c r="DG27" s="7">
        <f t="shared" si="441"/>
        <v>720</v>
      </c>
      <c r="DH27" s="81">
        <v>4955</v>
      </c>
      <c r="DI27" s="9">
        <v>50</v>
      </c>
      <c r="DJ27" s="9">
        <v>50</v>
      </c>
      <c r="DM27" s="71" t="s">
        <v>50</v>
      </c>
      <c r="DN27" s="9">
        <v>724.9</v>
      </c>
      <c r="DO27" s="9">
        <v>218</v>
      </c>
      <c r="DP27" s="9">
        <v>506.9</v>
      </c>
      <c r="DQ27" s="9">
        <v>19.100000000000001</v>
      </c>
      <c r="DR27" s="242">
        <f t="shared" si="442"/>
        <v>2.5672043010752689E-2</v>
      </c>
      <c r="DS27" s="9">
        <v>0</v>
      </c>
      <c r="DT27" s="242">
        <f t="shared" si="443"/>
        <v>0</v>
      </c>
      <c r="DU27" s="7">
        <v>0</v>
      </c>
      <c r="DV27" s="242">
        <f t="shared" si="444"/>
        <v>0</v>
      </c>
      <c r="DW27" s="9">
        <v>0</v>
      </c>
      <c r="DX27" s="242">
        <f t="shared" si="445"/>
        <v>0.97432795698924723</v>
      </c>
      <c r="DY27" s="242">
        <f t="shared" si="446"/>
        <v>0.97432795698924723</v>
      </c>
      <c r="DZ27" s="247">
        <f t="shared" si="447"/>
        <v>8.0556727119358934E-2</v>
      </c>
      <c r="EA27" s="247">
        <f t="shared" si="448"/>
        <v>0</v>
      </c>
      <c r="EB27" s="242">
        <f t="shared" si="449"/>
        <v>0.17475806451612902</v>
      </c>
      <c r="EC27" s="135"/>
      <c r="ED27" s="29">
        <f t="shared" si="450"/>
        <v>744</v>
      </c>
      <c r="EE27" s="167">
        <v>6501</v>
      </c>
      <c r="EF27" s="9">
        <v>50</v>
      </c>
      <c r="EG27" s="9">
        <v>50</v>
      </c>
      <c r="EJ27" s="71" t="s">
        <v>50</v>
      </c>
      <c r="EK27" s="9">
        <v>523.20000000000005</v>
      </c>
      <c r="EL27" s="7">
        <v>247</v>
      </c>
      <c r="EM27" s="9">
        <v>276.2</v>
      </c>
      <c r="EN27" s="9">
        <v>220.8</v>
      </c>
      <c r="EO27" s="242">
        <f t="shared" si="451"/>
        <v>0.29677419354838713</v>
      </c>
      <c r="EP27" s="9">
        <v>0</v>
      </c>
      <c r="EQ27" s="242">
        <f t="shared" si="452"/>
        <v>0</v>
      </c>
      <c r="ER27" s="7">
        <v>0</v>
      </c>
      <c r="ES27" s="242">
        <f t="shared" si="453"/>
        <v>0</v>
      </c>
      <c r="ET27" s="9">
        <v>0</v>
      </c>
      <c r="EU27" s="242">
        <f t="shared" si="454"/>
        <v>0.70322580645161292</v>
      </c>
      <c r="EV27" s="242">
        <f t="shared" si="455"/>
        <v>0.70322580645161292</v>
      </c>
      <c r="EW27" s="247">
        <f t="shared" si="456"/>
        <v>0.47199657973492948</v>
      </c>
      <c r="EX27" s="247">
        <f t="shared" si="457"/>
        <v>0</v>
      </c>
      <c r="EY27" s="242">
        <f t="shared" si="458"/>
        <v>0.20940860215053764</v>
      </c>
      <c r="EZ27" s="7"/>
      <c r="FA27" s="7">
        <f t="shared" si="459"/>
        <v>744</v>
      </c>
      <c r="FB27" s="167">
        <v>7790</v>
      </c>
      <c r="FC27" s="9">
        <v>50</v>
      </c>
      <c r="FD27" s="9">
        <v>50</v>
      </c>
      <c r="FG27" s="71" t="s">
        <v>50</v>
      </c>
      <c r="FH27" s="9">
        <v>672</v>
      </c>
      <c r="FI27" s="9">
        <v>235</v>
      </c>
      <c r="FJ27" s="9">
        <v>437</v>
      </c>
      <c r="FK27" s="179">
        <v>0</v>
      </c>
      <c r="FL27" s="242">
        <f t="shared" si="460"/>
        <v>0</v>
      </c>
      <c r="FM27" s="179">
        <v>0</v>
      </c>
      <c r="FN27" s="242">
        <f t="shared" si="461"/>
        <v>0</v>
      </c>
      <c r="FO27" s="7">
        <v>0</v>
      </c>
      <c r="FP27" s="242">
        <f t="shared" si="462"/>
        <v>0</v>
      </c>
      <c r="FQ27" s="9">
        <v>0</v>
      </c>
      <c r="FR27" s="242">
        <f t="shared" si="463"/>
        <v>0.90322580645161288</v>
      </c>
      <c r="FS27" s="242">
        <f t="shared" si="464"/>
        <v>1</v>
      </c>
      <c r="FT27" s="247">
        <f t="shared" si="465"/>
        <v>0</v>
      </c>
      <c r="FU27" s="247">
        <f t="shared" si="466"/>
        <v>0</v>
      </c>
      <c r="FV27" s="135">
        <f t="shared" si="467"/>
        <v>0</v>
      </c>
      <c r="FW27" s="7"/>
      <c r="FX27" s="7">
        <f t="shared" si="468"/>
        <v>672</v>
      </c>
      <c r="FY27" s="9">
        <v>0</v>
      </c>
      <c r="FZ27" s="9">
        <v>50</v>
      </c>
      <c r="GA27" s="9">
        <v>50</v>
      </c>
      <c r="GD27" s="71" t="s">
        <v>50</v>
      </c>
      <c r="GE27" s="41">
        <v>744</v>
      </c>
      <c r="GF27" s="179">
        <v>379</v>
      </c>
      <c r="GG27" s="179">
        <v>365</v>
      </c>
      <c r="GH27" s="9">
        <v>0</v>
      </c>
      <c r="GI27" s="242">
        <f t="shared" si="469"/>
        <v>0</v>
      </c>
      <c r="GJ27" s="9">
        <v>0</v>
      </c>
      <c r="GK27" s="242">
        <f t="shared" si="470"/>
        <v>0</v>
      </c>
      <c r="GL27" s="7">
        <v>0</v>
      </c>
      <c r="GM27" s="242">
        <f t="shared" si="471"/>
        <v>0</v>
      </c>
      <c r="GN27" s="9">
        <v>0</v>
      </c>
      <c r="GO27" s="242">
        <f t="shared" si="472"/>
        <v>1</v>
      </c>
      <c r="GP27" s="242">
        <f t="shared" si="473"/>
        <v>1</v>
      </c>
      <c r="GQ27" s="247">
        <f t="shared" si="474"/>
        <v>0</v>
      </c>
      <c r="GR27" s="247">
        <f t="shared" si="475"/>
        <v>0</v>
      </c>
      <c r="GS27" s="242">
        <f t="shared" si="476"/>
        <v>0.31209677419354837</v>
      </c>
      <c r="GT27" s="135"/>
      <c r="GU27" s="7">
        <f t="shared" si="477"/>
        <v>744</v>
      </c>
      <c r="GV27" s="81">
        <v>11610</v>
      </c>
      <c r="GW27" s="9">
        <v>50</v>
      </c>
      <c r="GX27" s="9">
        <v>50</v>
      </c>
      <c r="HA27" s="71" t="s">
        <v>50</v>
      </c>
      <c r="HB27" s="9">
        <v>709.7</v>
      </c>
      <c r="HC27" s="7">
        <v>483</v>
      </c>
      <c r="HD27" s="9">
        <v>226.7</v>
      </c>
      <c r="HE27" s="9">
        <v>10.3</v>
      </c>
      <c r="HF27" s="242">
        <f t="shared" si="478"/>
        <v>1.4305555555555556E-2</v>
      </c>
      <c r="HG27" s="9">
        <v>0</v>
      </c>
      <c r="HH27" s="242">
        <f t="shared" si="479"/>
        <v>0</v>
      </c>
      <c r="HI27" s="7">
        <v>0</v>
      </c>
      <c r="HJ27" s="242">
        <f t="shared" si="480"/>
        <v>0</v>
      </c>
      <c r="HK27" s="9">
        <v>0</v>
      </c>
      <c r="HL27" s="242">
        <f t="shared" si="481"/>
        <v>0.95389784946236567</v>
      </c>
      <c r="HM27" s="242">
        <f t="shared" si="482"/>
        <v>0.98569444444444454</v>
      </c>
      <c r="HN27" s="247">
        <f t="shared" si="483"/>
        <v>2.0879789174944253E-2</v>
      </c>
      <c r="HO27" s="247">
        <f t="shared" si="484"/>
        <v>0</v>
      </c>
      <c r="HP27" s="242">
        <f t="shared" si="485"/>
        <v>0.43883333333333335</v>
      </c>
      <c r="HQ27" s="29">
        <v>0</v>
      </c>
      <c r="HR27" s="7">
        <f t="shared" si="486"/>
        <v>720</v>
      </c>
      <c r="HS27" s="81">
        <v>15798</v>
      </c>
      <c r="HT27" s="9">
        <v>50</v>
      </c>
      <c r="HU27" s="9">
        <v>50</v>
      </c>
      <c r="HX27" s="71" t="s">
        <v>50</v>
      </c>
      <c r="HY27" s="9">
        <v>744</v>
      </c>
      <c r="HZ27" s="7">
        <v>277</v>
      </c>
      <c r="IA27" s="9">
        <v>467</v>
      </c>
      <c r="IB27" s="9">
        <v>0</v>
      </c>
      <c r="IC27" s="242">
        <f t="shared" si="487"/>
        <v>0</v>
      </c>
      <c r="ID27" s="9">
        <v>0</v>
      </c>
      <c r="IE27" s="242">
        <f t="shared" si="488"/>
        <v>0</v>
      </c>
      <c r="IF27" s="9">
        <v>0</v>
      </c>
      <c r="IG27" s="242">
        <f t="shared" si="489"/>
        <v>0</v>
      </c>
      <c r="IH27" s="9">
        <v>0</v>
      </c>
      <c r="II27" s="242">
        <f t="shared" si="490"/>
        <v>1</v>
      </c>
      <c r="IJ27" s="242">
        <f t="shared" si="491"/>
        <v>1</v>
      </c>
      <c r="IK27" s="247">
        <f t="shared" si="492"/>
        <v>0</v>
      </c>
      <c r="IL27" s="247">
        <f t="shared" si="493"/>
        <v>0</v>
      </c>
      <c r="IM27" s="242">
        <f t="shared" si="494"/>
        <v>0.22959677419354838</v>
      </c>
      <c r="IN27" s="29">
        <v>0</v>
      </c>
      <c r="IO27" s="7">
        <f t="shared" si="495"/>
        <v>744</v>
      </c>
      <c r="IP27" s="167">
        <v>8541</v>
      </c>
      <c r="IQ27" s="9">
        <v>50</v>
      </c>
      <c r="IR27" s="9">
        <v>50</v>
      </c>
      <c r="IU27" s="71" t="s">
        <v>50</v>
      </c>
      <c r="IV27" s="102">
        <v>720</v>
      </c>
      <c r="IW27" s="102">
        <v>335</v>
      </c>
      <c r="IX27" s="102">
        <v>385</v>
      </c>
      <c r="IY27" s="102">
        <v>0</v>
      </c>
      <c r="IZ27" s="242">
        <f t="shared" si="496"/>
        <v>0</v>
      </c>
      <c r="JA27" s="102">
        <v>0</v>
      </c>
      <c r="JB27" s="242">
        <f t="shared" si="497"/>
        <v>0</v>
      </c>
      <c r="JC27" s="102">
        <v>0</v>
      </c>
      <c r="JD27" s="242">
        <f t="shared" si="498"/>
        <v>0</v>
      </c>
      <c r="JE27" s="9">
        <v>0</v>
      </c>
      <c r="JF27" s="242">
        <f t="shared" si="499"/>
        <v>1</v>
      </c>
      <c r="JG27" s="242">
        <f t="shared" si="500"/>
        <v>1</v>
      </c>
      <c r="JH27" s="247">
        <f t="shared" si="501"/>
        <v>0</v>
      </c>
      <c r="JI27" s="247">
        <f t="shared" si="502"/>
        <v>0</v>
      </c>
      <c r="JJ27" s="242">
        <f t="shared" si="503"/>
        <v>0.30575000000000002</v>
      </c>
      <c r="JK27" s="29">
        <v>0</v>
      </c>
      <c r="JL27" s="29">
        <f t="shared" si="504"/>
        <v>720</v>
      </c>
      <c r="JM27" s="235">
        <v>11007</v>
      </c>
      <c r="JN27" s="9">
        <v>50</v>
      </c>
      <c r="JO27" s="9">
        <v>50</v>
      </c>
    </row>
    <row r="28" spans="1:276" ht="13.8" hidden="1" x14ac:dyDescent="0.3">
      <c r="B28" s="71" t="s">
        <v>51</v>
      </c>
      <c r="C28" s="9">
        <v>0</v>
      </c>
      <c r="D28" s="9">
        <v>0</v>
      </c>
      <c r="E28" s="9">
        <v>0</v>
      </c>
      <c r="F28" s="9">
        <v>0</v>
      </c>
      <c r="G28" s="242">
        <f t="shared" si="397"/>
        <v>0</v>
      </c>
      <c r="H28" s="9">
        <v>744</v>
      </c>
      <c r="I28" s="242">
        <f t="shared" si="398"/>
        <v>1</v>
      </c>
      <c r="J28" s="7">
        <v>0</v>
      </c>
      <c r="K28" s="242">
        <f t="shared" si="399"/>
        <v>0</v>
      </c>
      <c r="L28" s="9">
        <v>0</v>
      </c>
      <c r="M28" s="242">
        <f t="shared" si="400"/>
        <v>0</v>
      </c>
      <c r="N28" s="242">
        <f t="shared" si="401"/>
        <v>0</v>
      </c>
      <c r="O28" s="242">
        <f t="shared" si="402"/>
        <v>0</v>
      </c>
      <c r="P28" s="247">
        <f t="shared" si="403"/>
        <v>0</v>
      </c>
      <c r="Q28" s="242">
        <f t="shared" si="404"/>
        <v>0</v>
      </c>
      <c r="R28" s="29">
        <v>0</v>
      </c>
      <c r="S28" s="7">
        <f t="shared" si="405"/>
        <v>744</v>
      </c>
      <c r="T28" s="9">
        <v>0</v>
      </c>
      <c r="U28" s="9">
        <v>96</v>
      </c>
      <c r="V28" s="9">
        <v>96</v>
      </c>
      <c r="Y28" s="71" t="s">
        <v>51</v>
      </c>
      <c r="Z28" s="7">
        <f t="shared" si="406"/>
        <v>0</v>
      </c>
      <c r="AA28" s="9">
        <v>0</v>
      </c>
      <c r="AB28" s="9">
        <v>0</v>
      </c>
      <c r="AC28" s="9">
        <v>0</v>
      </c>
      <c r="AD28" s="242">
        <f t="shared" si="407"/>
        <v>0</v>
      </c>
      <c r="AE28" s="9">
        <v>744</v>
      </c>
      <c r="AF28" s="242">
        <f t="shared" si="408"/>
        <v>1</v>
      </c>
      <c r="AG28" s="9">
        <v>0</v>
      </c>
      <c r="AH28" s="242">
        <f t="shared" si="409"/>
        <v>0</v>
      </c>
      <c r="AI28" s="9">
        <v>0</v>
      </c>
      <c r="AJ28" s="242">
        <f t="shared" si="410"/>
        <v>0</v>
      </c>
      <c r="AK28" s="242">
        <f t="shared" si="411"/>
        <v>0</v>
      </c>
      <c r="AL28" s="242">
        <f t="shared" si="412"/>
        <v>0</v>
      </c>
      <c r="AM28" s="247">
        <f t="shared" si="413"/>
        <v>0</v>
      </c>
      <c r="AN28" s="242">
        <f t="shared" si="414"/>
        <v>0</v>
      </c>
      <c r="AO28" s="29">
        <v>0</v>
      </c>
      <c r="AP28" s="7">
        <f t="shared" si="415"/>
        <v>744</v>
      </c>
      <c r="AQ28" s="9">
        <v>0</v>
      </c>
      <c r="AR28" s="9">
        <v>96</v>
      </c>
      <c r="AS28" s="9">
        <v>96</v>
      </c>
      <c r="AV28" s="71" t="s">
        <v>51</v>
      </c>
      <c r="AW28" s="9">
        <v>0</v>
      </c>
      <c r="AX28" s="9">
        <v>0</v>
      </c>
      <c r="AY28" s="9">
        <v>0</v>
      </c>
      <c r="AZ28" s="9">
        <v>0</v>
      </c>
      <c r="BA28" s="242">
        <f t="shared" si="416"/>
        <v>0</v>
      </c>
      <c r="BB28" s="9">
        <v>720</v>
      </c>
      <c r="BC28" s="242">
        <f t="shared" si="417"/>
        <v>1</v>
      </c>
      <c r="BD28" s="9">
        <v>0</v>
      </c>
      <c r="BE28" s="242">
        <f t="shared" si="418"/>
        <v>0</v>
      </c>
      <c r="BF28" s="9">
        <v>0</v>
      </c>
      <c r="BG28" s="242">
        <f t="shared" si="419"/>
        <v>0</v>
      </c>
      <c r="BH28" s="242">
        <f t="shared" si="420"/>
        <v>0</v>
      </c>
      <c r="BI28" s="242">
        <f t="shared" si="421"/>
        <v>0</v>
      </c>
      <c r="BJ28" s="247">
        <f t="shared" si="422"/>
        <v>0</v>
      </c>
      <c r="BK28" s="242">
        <f t="shared" si="423"/>
        <v>0</v>
      </c>
      <c r="BL28" s="7"/>
      <c r="BM28" s="7">
        <f t="shared" si="424"/>
        <v>720</v>
      </c>
      <c r="BN28" s="9">
        <v>0</v>
      </c>
      <c r="BO28" s="9">
        <v>96</v>
      </c>
      <c r="BP28" s="9">
        <v>96</v>
      </c>
      <c r="BS28" s="71" t="s">
        <v>51</v>
      </c>
      <c r="BT28" s="9">
        <v>0</v>
      </c>
      <c r="BU28" s="9">
        <v>0</v>
      </c>
      <c r="BV28" s="9">
        <v>0</v>
      </c>
      <c r="BW28" s="9">
        <v>0</v>
      </c>
      <c r="BX28" s="242">
        <f t="shared" si="425"/>
        <v>0</v>
      </c>
      <c r="BY28" s="9">
        <v>744</v>
      </c>
      <c r="BZ28" s="242">
        <f t="shared" si="425"/>
        <v>1</v>
      </c>
      <c r="CA28" s="9">
        <v>0</v>
      </c>
      <c r="CB28" s="242">
        <f t="shared" ref="CB28" si="508">(CA28/$BS$4)</f>
        <v>0</v>
      </c>
      <c r="CC28" s="9">
        <v>0</v>
      </c>
      <c r="CD28" s="242">
        <f t="shared" si="427"/>
        <v>0</v>
      </c>
      <c r="CE28" s="242">
        <f t="shared" si="428"/>
        <v>0</v>
      </c>
      <c r="CF28" s="247">
        <f t="shared" si="429"/>
        <v>0</v>
      </c>
      <c r="CG28" s="247">
        <f t="shared" si="430"/>
        <v>0</v>
      </c>
      <c r="CH28" s="242">
        <f t="shared" si="431"/>
        <v>0</v>
      </c>
      <c r="CI28" s="135"/>
      <c r="CJ28" s="81">
        <f t="shared" si="432"/>
        <v>744</v>
      </c>
      <c r="CK28" s="9">
        <v>0</v>
      </c>
      <c r="CL28" s="9">
        <v>96</v>
      </c>
      <c r="CM28" s="9">
        <v>96</v>
      </c>
      <c r="CP28" s="71" t="s">
        <v>51</v>
      </c>
      <c r="CQ28" s="9">
        <v>0</v>
      </c>
      <c r="CR28" s="9">
        <v>0</v>
      </c>
      <c r="CS28" s="9">
        <v>0</v>
      </c>
      <c r="CT28" s="9">
        <v>0</v>
      </c>
      <c r="CU28" s="242">
        <f t="shared" si="433"/>
        <v>0</v>
      </c>
      <c r="CV28" s="9">
        <v>720</v>
      </c>
      <c r="CW28" s="242">
        <f t="shared" si="434"/>
        <v>1</v>
      </c>
      <c r="CX28" s="7">
        <v>0</v>
      </c>
      <c r="CY28" s="242">
        <f t="shared" si="435"/>
        <v>0</v>
      </c>
      <c r="CZ28" s="9">
        <v>0</v>
      </c>
      <c r="DA28" s="242">
        <f t="shared" si="436"/>
        <v>0</v>
      </c>
      <c r="DB28" s="242">
        <f t="shared" si="437"/>
        <v>0</v>
      </c>
      <c r="DC28" s="247">
        <f t="shared" si="438"/>
        <v>0</v>
      </c>
      <c r="DD28" s="247">
        <f t="shared" si="439"/>
        <v>0</v>
      </c>
      <c r="DE28" s="242">
        <f t="shared" si="440"/>
        <v>0</v>
      </c>
      <c r="DF28" s="7"/>
      <c r="DG28" s="7">
        <f t="shared" si="441"/>
        <v>720</v>
      </c>
      <c r="DH28" s="9">
        <v>0</v>
      </c>
      <c r="DI28" s="9">
        <v>96</v>
      </c>
      <c r="DJ28" s="9">
        <v>96</v>
      </c>
      <c r="DM28" s="71" t="s">
        <v>51</v>
      </c>
      <c r="DN28" s="9">
        <v>0</v>
      </c>
      <c r="DO28" s="9">
        <v>0</v>
      </c>
      <c r="DP28" s="9">
        <v>0</v>
      </c>
      <c r="DQ28" s="9">
        <v>0</v>
      </c>
      <c r="DR28" s="242">
        <f t="shared" si="442"/>
        <v>0</v>
      </c>
      <c r="DS28" s="9">
        <v>744</v>
      </c>
      <c r="DT28" s="242">
        <f t="shared" si="443"/>
        <v>1</v>
      </c>
      <c r="DU28" s="7">
        <v>0</v>
      </c>
      <c r="DV28" s="242">
        <f t="shared" si="444"/>
        <v>0</v>
      </c>
      <c r="DW28" s="9">
        <v>0</v>
      </c>
      <c r="DX28" s="242">
        <f t="shared" si="445"/>
        <v>0</v>
      </c>
      <c r="DY28" s="242">
        <f t="shared" si="446"/>
        <v>0</v>
      </c>
      <c r="DZ28" s="247">
        <f t="shared" si="447"/>
        <v>0</v>
      </c>
      <c r="EA28" s="247">
        <f t="shared" si="448"/>
        <v>0</v>
      </c>
      <c r="EB28" s="242">
        <f t="shared" si="449"/>
        <v>0</v>
      </c>
      <c r="EC28" s="135"/>
      <c r="ED28" s="29">
        <f t="shared" si="450"/>
        <v>744</v>
      </c>
      <c r="EE28" s="9">
        <v>0</v>
      </c>
      <c r="EF28" s="9">
        <v>96</v>
      </c>
      <c r="EG28" s="9">
        <v>96</v>
      </c>
      <c r="EJ28" s="71" t="s">
        <v>51</v>
      </c>
      <c r="EK28" s="9">
        <v>0</v>
      </c>
      <c r="EL28" s="7">
        <v>0</v>
      </c>
      <c r="EM28" s="9">
        <v>0</v>
      </c>
      <c r="EN28" s="9">
        <v>0</v>
      </c>
      <c r="EO28" s="242">
        <f t="shared" si="451"/>
        <v>0</v>
      </c>
      <c r="EP28" s="9">
        <v>744</v>
      </c>
      <c r="EQ28" s="242">
        <f t="shared" si="452"/>
        <v>1</v>
      </c>
      <c r="ER28" s="7">
        <v>0</v>
      </c>
      <c r="ES28" s="242">
        <f t="shared" si="453"/>
        <v>0</v>
      </c>
      <c r="ET28" s="9">
        <v>0</v>
      </c>
      <c r="EU28" s="242">
        <f t="shared" si="454"/>
        <v>0</v>
      </c>
      <c r="EV28" s="242">
        <f t="shared" si="455"/>
        <v>0</v>
      </c>
      <c r="EW28" s="247">
        <f t="shared" si="456"/>
        <v>0</v>
      </c>
      <c r="EX28" s="247">
        <f t="shared" si="457"/>
        <v>0</v>
      </c>
      <c r="EY28" s="242">
        <f t="shared" si="458"/>
        <v>0</v>
      </c>
      <c r="EZ28" s="7"/>
      <c r="FA28" s="7">
        <f t="shared" si="459"/>
        <v>744</v>
      </c>
      <c r="FB28" s="9">
        <v>0</v>
      </c>
      <c r="FC28" s="9">
        <v>96</v>
      </c>
      <c r="FD28" s="9">
        <v>96</v>
      </c>
      <c r="FG28" s="71" t="s">
        <v>51</v>
      </c>
      <c r="FH28" s="9">
        <v>0</v>
      </c>
      <c r="FI28" s="9">
        <v>0</v>
      </c>
      <c r="FJ28" s="9">
        <v>0</v>
      </c>
      <c r="FK28" s="9">
        <v>0</v>
      </c>
      <c r="FL28" s="242">
        <f t="shared" si="460"/>
        <v>0</v>
      </c>
      <c r="FM28" s="9">
        <v>672</v>
      </c>
      <c r="FN28" s="242">
        <f t="shared" si="461"/>
        <v>1</v>
      </c>
      <c r="FO28" s="7">
        <v>0</v>
      </c>
      <c r="FP28" s="242">
        <f t="shared" si="462"/>
        <v>0</v>
      </c>
      <c r="FQ28" s="9">
        <v>0</v>
      </c>
      <c r="FR28" s="242">
        <f t="shared" si="463"/>
        <v>0</v>
      </c>
      <c r="FS28" s="242">
        <f t="shared" si="464"/>
        <v>0</v>
      </c>
      <c r="FT28" s="247">
        <f t="shared" si="465"/>
        <v>0</v>
      </c>
      <c r="FU28" s="247">
        <f t="shared" si="466"/>
        <v>0</v>
      </c>
      <c r="FV28" s="135">
        <f t="shared" si="467"/>
        <v>0</v>
      </c>
      <c r="FW28" s="7"/>
      <c r="FX28" s="7">
        <f t="shared" si="468"/>
        <v>672</v>
      </c>
      <c r="FY28" s="9">
        <v>0</v>
      </c>
      <c r="FZ28" s="9">
        <v>96</v>
      </c>
      <c r="GA28" s="9">
        <v>96</v>
      </c>
      <c r="GD28" s="71" t="s">
        <v>51</v>
      </c>
      <c r="GE28" s="9">
        <v>0</v>
      </c>
      <c r="GF28" s="7">
        <v>0</v>
      </c>
      <c r="GG28" s="9">
        <v>0</v>
      </c>
      <c r="GH28" s="9">
        <v>0</v>
      </c>
      <c r="GI28" s="242">
        <f t="shared" si="469"/>
        <v>0</v>
      </c>
      <c r="GJ28" s="9">
        <v>744</v>
      </c>
      <c r="GK28" s="242">
        <f t="shared" si="470"/>
        <v>1</v>
      </c>
      <c r="GL28" s="7">
        <v>0</v>
      </c>
      <c r="GM28" s="242">
        <f t="shared" si="471"/>
        <v>0</v>
      </c>
      <c r="GN28" s="9">
        <v>0</v>
      </c>
      <c r="GO28" s="242">
        <f t="shared" si="472"/>
        <v>0</v>
      </c>
      <c r="GP28" s="242">
        <f t="shared" si="473"/>
        <v>0</v>
      </c>
      <c r="GQ28" s="247">
        <f t="shared" si="474"/>
        <v>0</v>
      </c>
      <c r="GR28" s="247">
        <f t="shared" si="475"/>
        <v>0</v>
      </c>
      <c r="GS28" s="242">
        <f t="shared" si="476"/>
        <v>0</v>
      </c>
      <c r="GT28" s="135"/>
      <c r="GU28" s="7">
        <f t="shared" si="477"/>
        <v>744</v>
      </c>
      <c r="GV28" s="9">
        <v>0</v>
      </c>
      <c r="GW28" s="9">
        <v>96</v>
      </c>
      <c r="GX28" s="9">
        <v>96</v>
      </c>
      <c r="HA28" s="71" t="s">
        <v>51</v>
      </c>
      <c r="HB28" s="9">
        <v>0</v>
      </c>
      <c r="HC28" s="7">
        <v>0</v>
      </c>
      <c r="HD28" s="9">
        <v>0</v>
      </c>
      <c r="HE28" s="9">
        <v>0</v>
      </c>
      <c r="HF28" s="242">
        <f t="shared" si="478"/>
        <v>0</v>
      </c>
      <c r="HG28" s="9">
        <v>720</v>
      </c>
      <c r="HH28" s="242">
        <f t="shared" si="479"/>
        <v>1</v>
      </c>
      <c r="HI28" s="7">
        <v>0</v>
      </c>
      <c r="HJ28" s="242">
        <f t="shared" si="480"/>
        <v>0</v>
      </c>
      <c r="HK28" s="9">
        <v>0</v>
      </c>
      <c r="HL28" s="242">
        <f t="shared" si="481"/>
        <v>0</v>
      </c>
      <c r="HM28" s="242">
        <f t="shared" si="482"/>
        <v>0</v>
      </c>
      <c r="HN28" s="247">
        <f t="shared" si="483"/>
        <v>0</v>
      </c>
      <c r="HO28" s="247">
        <f t="shared" si="484"/>
        <v>0</v>
      </c>
      <c r="HP28" s="242">
        <f t="shared" si="485"/>
        <v>0</v>
      </c>
      <c r="HQ28" s="29">
        <v>0</v>
      </c>
      <c r="HR28" s="7">
        <f t="shared" si="486"/>
        <v>720</v>
      </c>
      <c r="HS28" s="9">
        <v>0</v>
      </c>
      <c r="HT28" s="9">
        <v>96</v>
      </c>
      <c r="HU28" s="9">
        <v>96</v>
      </c>
      <c r="HX28" s="71" t="s">
        <v>51</v>
      </c>
      <c r="HY28" s="9">
        <v>0</v>
      </c>
      <c r="HZ28" s="7">
        <v>0</v>
      </c>
      <c r="IA28" s="9">
        <v>0</v>
      </c>
      <c r="IB28" s="9">
        <v>0</v>
      </c>
      <c r="IC28" s="242">
        <f t="shared" si="487"/>
        <v>0</v>
      </c>
      <c r="ID28" s="9">
        <v>744</v>
      </c>
      <c r="IE28" s="242">
        <f t="shared" si="488"/>
        <v>1</v>
      </c>
      <c r="IF28" s="9">
        <v>0</v>
      </c>
      <c r="IG28" s="242">
        <f t="shared" si="489"/>
        <v>0</v>
      </c>
      <c r="IH28" s="9">
        <v>0</v>
      </c>
      <c r="II28" s="242">
        <f t="shared" si="490"/>
        <v>0</v>
      </c>
      <c r="IJ28" s="242">
        <f t="shared" si="491"/>
        <v>0</v>
      </c>
      <c r="IK28" s="247">
        <f t="shared" si="492"/>
        <v>0</v>
      </c>
      <c r="IL28" s="247">
        <f t="shared" si="493"/>
        <v>0</v>
      </c>
      <c r="IM28" s="242">
        <f t="shared" si="494"/>
        <v>0</v>
      </c>
      <c r="IN28" s="29">
        <v>0</v>
      </c>
      <c r="IO28" s="7">
        <f t="shared" si="495"/>
        <v>744</v>
      </c>
      <c r="IP28" s="9">
        <v>0</v>
      </c>
      <c r="IQ28" s="9">
        <v>96</v>
      </c>
      <c r="IR28" s="9">
        <v>96</v>
      </c>
      <c r="IU28" s="71" t="s">
        <v>51</v>
      </c>
      <c r="IV28" s="102">
        <v>0</v>
      </c>
      <c r="IW28" s="102">
        <v>0</v>
      </c>
      <c r="IX28" s="102">
        <v>0</v>
      </c>
      <c r="IY28" s="102">
        <v>0</v>
      </c>
      <c r="IZ28" s="242">
        <f t="shared" si="496"/>
        <v>0</v>
      </c>
      <c r="JA28" s="102">
        <v>720</v>
      </c>
      <c r="JB28" s="242">
        <f t="shared" si="497"/>
        <v>1</v>
      </c>
      <c r="JC28" s="102">
        <v>0</v>
      </c>
      <c r="JD28" s="242">
        <f t="shared" si="498"/>
        <v>0</v>
      </c>
      <c r="JE28" s="9">
        <v>0</v>
      </c>
      <c r="JF28" s="242">
        <f t="shared" si="499"/>
        <v>0</v>
      </c>
      <c r="JG28" s="242">
        <f t="shared" si="500"/>
        <v>0</v>
      </c>
      <c r="JH28" s="247">
        <f t="shared" si="501"/>
        <v>0</v>
      </c>
      <c r="JI28" s="247">
        <f t="shared" si="502"/>
        <v>0</v>
      </c>
      <c r="JJ28" s="242">
        <f t="shared" si="503"/>
        <v>0</v>
      </c>
      <c r="JK28" s="29">
        <v>0</v>
      </c>
      <c r="JL28" s="29">
        <f t="shared" si="504"/>
        <v>720</v>
      </c>
      <c r="JM28" s="104">
        <v>0</v>
      </c>
      <c r="JN28" s="9">
        <v>96</v>
      </c>
      <c r="JO28" s="9">
        <v>96</v>
      </c>
    </row>
    <row r="29" spans="1:276" ht="13.8" hidden="1" x14ac:dyDescent="0.3">
      <c r="A29" s="142"/>
      <c r="B29" s="71" t="s">
        <v>52</v>
      </c>
      <c r="C29" s="9">
        <v>0</v>
      </c>
      <c r="D29" s="9">
        <v>0</v>
      </c>
      <c r="E29" s="9">
        <v>0</v>
      </c>
      <c r="F29" s="9">
        <v>744</v>
      </c>
      <c r="G29" s="242">
        <f t="shared" si="397"/>
        <v>1</v>
      </c>
      <c r="H29" s="9">
        <v>0</v>
      </c>
      <c r="I29" s="242">
        <f t="shared" si="398"/>
        <v>0</v>
      </c>
      <c r="J29" s="7">
        <v>0</v>
      </c>
      <c r="K29" s="242">
        <f t="shared" si="399"/>
        <v>0</v>
      </c>
      <c r="L29" s="9">
        <v>0</v>
      </c>
      <c r="M29" s="242">
        <f t="shared" si="400"/>
        <v>0</v>
      </c>
      <c r="N29" s="242">
        <f t="shared" si="401"/>
        <v>0</v>
      </c>
      <c r="O29" s="242">
        <f t="shared" si="402"/>
        <v>1</v>
      </c>
      <c r="P29" s="247">
        <f t="shared" si="403"/>
        <v>0</v>
      </c>
      <c r="Q29" s="242">
        <f t="shared" si="404"/>
        <v>0</v>
      </c>
      <c r="R29" s="29">
        <v>0</v>
      </c>
      <c r="S29" s="7">
        <f>SUM(D29:F29,H29,J29)</f>
        <v>744</v>
      </c>
      <c r="T29" s="9">
        <v>0</v>
      </c>
      <c r="U29" s="9">
        <v>50</v>
      </c>
      <c r="V29" s="9">
        <v>50</v>
      </c>
      <c r="X29" s="142"/>
      <c r="Y29" s="71" t="s">
        <v>52</v>
      </c>
      <c r="Z29" s="7">
        <f>$Y$4-AC29-AE29-AG29</f>
        <v>0</v>
      </c>
      <c r="AA29" s="9">
        <v>0</v>
      </c>
      <c r="AB29" s="9">
        <v>0</v>
      </c>
      <c r="AC29" s="9">
        <v>744</v>
      </c>
      <c r="AD29" s="242">
        <f t="shared" si="407"/>
        <v>1</v>
      </c>
      <c r="AE29" s="9">
        <v>0</v>
      </c>
      <c r="AF29" s="242">
        <f t="shared" si="408"/>
        <v>0</v>
      </c>
      <c r="AG29" s="9">
        <v>0</v>
      </c>
      <c r="AH29" s="242">
        <f t="shared" si="409"/>
        <v>0</v>
      </c>
      <c r="AI29" s="9">
        <v>0</v>
      </c>
      <c r="AJ29" s="242">
        <f t="shared" si="410"/>
        <v>0</v>
      </c>
      <c r="AK29" s="242">
        <f t="shared" si="411"/>
        <v>0</v>
      </c>
      <c r="AL29" s="242">
        <f t="shared" si="412"/>
        <v>1</v>
      </c>
      <c r="AM29" s="247">
        <f t="shared" si="413"/>
        <v>0</v>
      </c>
      <c r="AN29" s="242">
        <f t="shared" si="414"/>
        <v>0</v>
      </c>
      <c r="AO29" s="29">
        <v>0</v>
      </c>
      <c r="AP29" s="7">
        <f>SUM(AA29:AC29,AE29,AG29)</f>
        <v>744</v>
      </c>
      <c r="AQ29" s="9">
        <v>0</v>
      </c>
      <c r="AR29" s="9">
        <v>50</v>
      </c>
      <c r="AS29" s="9">
        <v>50</v>
      </c>
      <c r="AU29" s="142"/>
      <c r="AV29" s="71" t="s">
        <v>52</v>
      </c>
      <c r="AW29" s="9">
        <v>9</v>
      </c>
      <c r="AX29" s="9">
        <v>9</v>
      </c>
      <c r="AY29" s="9">
        <v>0</v>
      </c>
      <c r="AZ29" s="9">
        <v>711</v>
      </c>
      <c r="BA29" s="242">
        <f t="shared" si="416"/>
        <v>0.98750000000000004</v>
      </c>
      <c r="BB29" s="9">
        <v>0</v>
      </c>
      <c r="BC29" s="242">
        <f t="shared" si="417"/>
        <v>0</v>
      </c>
      <c r="BD29" s="9">
        <v>0</v>
      </c>
      <c r="BE29" s="242">
        <f t="shared" si="418"/>
        <v>0</v>
      </c>
      <c r="BF29" s="9">
        <v>0</v>
      </c>
      <c r="BG29" s="242">
        <f t="shared" si="419"/>
        <v>1.2500000000000001E-2</v>
      </c>
      <c r="BH29" s="242">
        <f t="shared" si="420"/>
        <v>1.2500000000000001E-2</v>
      </c>
      <c r="BI29" s="242">
        <f t="shared" si="421"/>
        <v>0.98750000000000004</v>
      </c>
      <c r="BJ29" s="247">
        <f t="shared" si="422"/>
        <v>0</v>
      </c>
      <c r="BK29" s="242">
        <f t="shared" si="423"/>
        <v>1.1944444444444445E-2</v>
      </c>
      <c r="BL29" s="7"/>
      <c r="BM29" s="7">
        <f>SUM(AX29:AZ29,BB29,BD29)</f>
        <v>720</v>
      </c>
      <c r="BN29" s="9">
        <v>430</v>
      </c>
      <c r="BO29" s="9">
        <v>50</v>
      </c>
      <c r="BP29" s="9">
        <v>50</v>
      </c>
      <c r="BR29" s="142"/>
      <c r="BS29" s="71" t="s">
        <v>52</v>
      </c>
      <c r="BT29" s="9">
        <v>670.6</v>
      </c>
      <c r="BU29" s="9">
        <v>341.5</v>
      </c>
      <c r="BV29" s="9">
        <v>329.1</v>
      </c>
      <c r="BW29" s="9">
        <v>54.8</v>
      </c>
      <c r="BX29" s="242">
        <f t="shared" si="425"/>
        <v>7.3655913978494622E-2</v>
      </c>
      <c r="BY29" s="9">
        <v>0</v>
      </c>
      <c r="BZ29" s="242">
        <f t="shared" si="425"/>
        <v>0</v>
      </c>
      <c r="CA29" s="9">
        <v>18.600000000000001</v>
      </c>
      <c r="CB29" s="242">
        <f t="shared" ref="CB29" si="509">(CA29/$BS$4)</f>
        <v>2.5000000000000001E-2</v>
      </c>
      <c r="CC29" s="9">
        <v>0</v>
      </c>
      <c r="CD29" s="242">
        <f>(BT29/$BS$4)</f>
        <v>0.9013440860215054</v>
      </c>
      <c r="CE29" s="242">
        <f>((BT29-CC29)/$BS$4)</f>
        <v>0.9013440860215054</v>
      </c>
      <c r="CF29" s="247">
        <f>IF((AND(BU29=0,BW29=0)),0,(BW29+CC29)/(BU29+BW29+CC29))</f>
        <v>0.13827908150391116</v>
      </c>
      <c r="CG29" s="247">
        <f>CC29/$BS$4</f>
        <v>0</v>
      </c>
      <c r="CH29" s="242">
        <f>(CK29/($BS$4*CL29))</f>
        <v>0.27841397849462368</v>
      </c>
      <c r="CI29" s="135"/>
      <c r="CJ29" s="81">
        <f>SUM(BU29:BW29,BY29,CA29)</f>
        <v>744</v>
      </c>
      <c r="CK29" s="167">
        <v>10357</v>
      </c>
      <c r="CL29" s="9">
        <v>50</v>
      </c>
      <c r="CM29" s="9">
        <v>50</v>
      </c>
      <c r="CO29" s="142"/>
      <c r="CP29" s="71" t="s">
        <v>52</v>
      </c>
      <c r="CQ29" s="9">
        <v>671.7</v>
      </c>
      <c r="CR29" s="9">
        <v>119.5</v>
      </c>
      <c r="CS29" s="9">
        <v>552.20000000000005</v>
      </c>
      <c r="CT29" s="9">
        <v>33.4</v>
      </c>
      <c r="CU29" s="242">
        <f t="shared" si="433"/>
        <v>4.6388888888888889E-2</v>
      </c>
      <c r="CV29" s="9">
        <v>0</v>
      </c>
      <c r="CW29" s="242">
        <f t="shared" si="434"/>
        <v>0</v>
      </c>
      <c r="CX29" s="7">
        <v>14.9</v>
      </c>
      <c r="CY29" s="242">
        <f t="shared" si="435"/>
        <v>2.0694444444444446E-2</v>
      </c>
      <c r="CZ29" s="9">
        <v>0</v>
      </c>
      <c r="DA29" s="242">
        <f t="shared" si="436"/>
        <v>0.93291666666666673</v>
      </c>
      <c r="DB29" s="242">
        <f t="shared" si="437"/>
        <v>0.93291666666666673</v>
      </c>
      <c r="DC29" s="247">
        <f t="shared" si="438"/>
        <v>0.21844342707652059</v>
      </c>
      <c r="DD29" s="247">
        <f t="shared" si="439"/>
        <v>0</v>
      </c>
      <c r="DE29" s="242">
        <f t="shared" si="440"/>
        <v>9.3166666666666662E-2</v>
      </c>
      <c r="DF29" s="7"/>
      <c r="DG29" s="7">
        <f>SUM(CR29:CT29,CV29,CX29)</f>
        <v>720</v>
      </c>
      <c r="DH29" s="81">
        <v>3354</v>
      </c>
      <c r="DI29" s="9">
        <v>50</v>
      </c>
      <c r="DJ29" s="9">
        <v>50</v>
      </c>
      <c r="DL29" s="142"/>
      <c r="DM29" s="71" t="s">
        <v>52</v>
      </c>
      <c r="DN29" s="9">
        <v>620.9</v>
      </c>
      <c r="DO29" s="9">
        <v>149.6</v>
      </c>
      <c r="DP29" s="9">
        <v>471.3</v>
      </c>
      <c r="DQ29" s="9">
        <v>123.1</v>
      </c>
      <c r="DR29" s="242">
        <f t="shared" si="442"/>
        <v>0.16545698924731181</v>
      </c>
      <c r="DS29" s="9">
        <v>0</v>
      </c>
      <c r="DT29" s="242">
        <f t="shared" si="443"/>
        <v>0</v>
      </c>
      <c r="DU29" s="7">
        <v>0</v>
      </c>
      <c r="DV29" s="242">
        <f t="shared" si="444"/>
        <v>0</v>
      </c>
      <c r="DW29" s="9">
        <v>0</v>
      </c>
      <c r="DX29" s="242">
        <f t="shared" si="445"/>
        <v>0.83454301075268811</v>
      </c>
      <c r="DY29" s="242">
        <f t="shared" si="446"/>
        <v>0.83454301075268811</v>
      </c>
      <c r="DZ29" s="247">
        <f t="shared" si="447"/>
        <v>0.45141180784745139</v>
      </c>
      <c r="EA29" s="247">
        <f t="shared" si="448"/>
        <v>0</v>
      </c>
      <c r="EB29" s="242">
        <f t="shared" si="449"/>
        <v>0.11545698924731183</v>
      </c>
      <c r="EC29" s="135"/>
      <c r="ED29" s="29">
        <f>SUM(DO29:DQ29,DS29,DU29)</f>
        <v>744</v>
      </c>
      <c r="EE29" s="167">
        <v>4295</v>
      </c>
      <c r="EF29" s="9">
        <v>50</v>
      </c>
      <c r="EG29" s="9">
        <v>50</v>
      </c>
      <c r="EI29" s="142"/>
      <c r="EJ29" s="71" t="s">
        <v>52</v>
      </c>
      <c r="EK29" s="9">
        <v>0</v>
      </c>
      <c r="EL29" s="7">
        <v>0</v>
      </c>
      <c r="EM29" s="9">
        <v>0</v>
      </c>
      <c r="EN29" s="9">
        <v>744</v>
      </c>
      <c r="EO29" s="242">
        <f t="shared" si="451"/>
        <v>1</v>
      </c>
      <c r="EP29" s="9">
        <v>0</v>
      </c>
      <c r="EQ29" s="242">
        <f t="shared" si="452"/>
        <v>0</v>
      </c>
      <c r="ER29" s="7">
        <v>0</v>
      </c>
      <c r="ES29" s="242">
        <f t="shared" si="453"/>
        <v>0</v>
      </c>
      <c r="ET29" s="9">
        <v>0</v>
      </c>
      <c r="EU29" s="242">
        <f t="shared" si="454"/>
        <v>0</v>
      </c>
      <c r="EV29" s="242">
        <f t="shared" si="455"/>
        <v>0</v>
      </c>
      <c r="EW29" s="247">
        <f t="shared" si="456"/>
        <v>1</v>
      </c>
      <c r="EX29" s="247">
        <f t="shared" si="457"/>
        <v>0</v>
      </c>
      <c r="EY29" s="242">
        <f t="shared" si="458"/>
        <v>0</v>
      </c>
      <c r="EZ29" s="7"/>
      <c r="FA29" s="7">
        <f>SUM(EL29:EN29,EP29,ER29)</f>
        <v>744</v>
      </c>
      <c r="FB29" s="9">
        <v>0</v>
      </c>
      <c r="FC29" s="9">
        <v>50</v>
      </c>
      <c r="FD29" s="9">
        <v>50</v>
      </c>
      <c r="FF29" s="142"/>
      <c r="FG29" s="71" t="s">
        <v>52</v>
      </c>
      <c r="FH29" s="37">
        <v>0</v>
      </c>
      <c r="FI29" s="40">
        <v>0</v>
      </c>
      <c r="FJ29" s="40">
        <v>0</v>
      </c>
      <c r="FK29" s="9">
        <v>672</v>
      </c>
      <c r="FL29" s="242">
        <f t="shared" si="460"/>
        <v>1</v>
      </c>
      <c r="FM29" s="40">
        <v>0</v>
      </c>
      <c r="FN29" s="242">
        <f t="shared" si="461"/>
        <v>0</v>
      </c>
      <c r="FO29" s="7">
        <v>0</v>
      </c>
      <c r="FP29" s="242">
        <f t="shared" si="462"/>
        <v>0</v>
      </c>
      <c r="FQ29" s="9">
        <v>0</v>
      </c>
      <c r="FR29" s="242">
        <f t="shared" si="463"/>
        <v>0</v>
      </c>
      <c r="FS29" s="242">
        <f t="shared" si="464"/>
        <v>0</v>
      </c>
      <c r="FT29" s="247">
        <f t="shared" si="465"/>
        <v>1</v>
      </c>
      <c r="FU29" s="247">
        <f t="shared" si="466"/>
        <v>0</v>
      </c>
      <c r="FV29" s="135">
        <f t="shared" si="467"/>
        <v>0</v>
      </c>
      <c r="FW29" s="7"/>
      <c r="FX29" s="7">
        <f>SUM(FI29:FK29,FM29,FO29)</f>
        <v>672</v>
      </c>
      <c r="FY29" s="9">
        <v>0</v>
      </c>
      <c r="FZ29" s="9">
        <v>50</v>
      </c>
      <c r="GA29" s="9">
        <v>50</v>
      </c>
      <c r="GC29" s="142"/>
      <c r="GD29" s="71" t="s">
        <v>52</v>
      </c>
      <c r="GE29" s="9">
        <v>0</v>
      </c>
      <c r="GF29" s="7">
        <v>0</v>
      </c>
      <c r="GG29" s="9">
        <v>0</v>
      </c>
      <c r="GH29" s="9">
        <v>744</v>
      </c>
      <c r="GI29" s="242">
        <f t="shared" si="469"/>
        <v>1</v>
      </c>
      <c r="GJ29" s="9">
        <v>0</v>
      </c>
      <c r="GK29" s="242">
        <f t="shared" si="470"/>
        <v>0</v>
      </c>
      <c r="GL29" s="7">
        <v>0</v>
      </c>
      <c r="GM29" s="242">
        <f t="shared" si="471"/>
        <v>0</v>
      </c>
      <c r="GN29" s="9">
        <v>0</v>
      </c>
      <c r="GO29" s="242">
        <f t="shared" si="472"/>
        <v>0</v>
      </c>
      <c r="GP29" s="242">
        <f t="shared" si="473"/>
        <v>0</v>
      </c>
      <c r="GQ29" s="247">
        <f t="shared" si="474"/>
        <v>1</v>
      </c>
      <c r="GR29" s="247">
        <f t="shared" si="475"/>
        <v>0</v>
      </c>
      <c r="GS29" s="242">
        <f t="shared" si="476"/>
        <v>0</v>
      </c>
      <c r="GT29" s="135"/>
      <c r="GU29" s="7">
        <f>SUM(GF29:GH29,GJ29,GL29)</f>
        <v>744</v>
      </c>
      <c r="GV29" s="9">
        <v>0</v>
      </c>
      <c r="GW29" s="9">
        <v>50</v>
      </c>
      <c r="GX29" s="9">
        <v>50</v>
      </c>
      <c r="GZ29" s="142"/>
      <c r="HA29" s="71" t="s">
        <v>52</v>
      </c>
      <c r="HB29" s="9">
        <v>0</v>
      </c>
      <c r="HC29" s="7">
        <v>0</v>
      </c>
      <c r="HD29" s="9">
        <v>0</v>
      </c>
      <c r="HE29" s="9">
        <v>720</v>
      </c>
      <c r="HF29" s="242">
        <f t="shared" si="478"/>
        <v>1</v>
      </c>
      <c r="HG29" s="9">
        <v>0</v>
      </c>
      <c r="HH29" s="242">
        <f t="shared" si="479"/>
        <v>0</v>
      </c>
      <c r="HI29" s="7">
        <v>0</v>
      </c>
      <c r="HJ29" s="242">
        <f t="shared" si="480"/>
        <v>0</v>
      </c>
      <c r="HK29" s="9">
        <v>0</v>
      </c>
      <c r="HL29" s="242">
        <f t="shared" si="481"/>
        <v>0</v>
      </c>
      <c r="HM29" s="242">
        <f t="shared" si="482"/>
        <v>0</v>
      </c>
      <c r="HN29" s="247">
        <f t="shared" si="483"/>
        <v>1</v>
      </c>
      <c r="HO29" s="247">
        <f t="shared" si="484"/>
        <v>0</v>
      </c>
      <c r="HP29" s="242">
        <f t="shared" si="485"/>
        <v>0</v>
      </c>
      <c r="HQ29" s="29">
        <v>0</v>
      </c>
      <c r="HR29" s="7">
        <f>SUM(HC29:HE29,HG29,HI29)</f>
        <v>720</v>
      </c>
      <c r="HS29" s="9">
        <v>0</v>
      </c>
      <c r="HT29" s="9">
        <v>50</v>
      </c>
      <c r="HU29" s="9">
        <v>50</v>
      </c>
      <c r="HW29" s="142"/>
      <c r="HX29" s="71" t="s">
        <v>52</v>
      </c>
      <c r="HY29" s="9">
        <v>540.5</v>
      </c>
      <c r="HZ29" s="7">
        <v>249.6</v>
      </c>
      <c r="IA29" s="9">
        <v>290.89999999999998</v>
      </c>
      <c r="IB29" s="9">
        <v>186.4</v>
      </c>
      <c r="IC29" s="242">
        <f t="shared" si="487"/>
        <v>0.25053763440860216</v>
      </c>
      <c r="ID29" s="9">
        <v>0</v>
      </c>
      <c r="IE29" s="242">
        <f t="shared" si="488"/>
        <v>0</v>
      </c>
      <c r="IF29" s="9">
        <v>17.100000000000001</v>
      </c>
      <c r="IG29" s="242">
        <f t="shared" si="489"/>
        <v>2.2983870967741939E-2</v>
      </c>
      <c r="IH29" s="9">
        <v>0</v>
      </c>
      <c r="II29" s="242">
        <f t="shared" si="490"/>
        <v>0.72647849462365588</v>
      </c>
      <c r="IJ29" s="242">
        <f t="shared" si="491"/>
        <v>0.72647849462365588</v>
      </c>
      <c r="IK29" s="247">
        <f t="shared" si="492"/>
        <v>0.42752293577981654</v>
      </c>
      <c r="IL29" s="247">
        <f t="shared" si="493"/>
        <v>0</v>
      </c>
      <c r="IM29" s="242">
        <f t="shared" si="494"/>
        <v>0.20091397849462367</v>
      </c>
      <c r="IN29" s="29">
        <v>1</v>
      </c>
      <c r="IO29" s="7">
        <f>SUM(HZ29:IB29,ID29,IF29)</f>
        <v>744</v>
      </c>
      <c r="IP29" s="167">
        <v>7474</v>
      </c>
      <c r="IQ29" s="9">
        <v>50</v>
      </c>
      <c r="IR29" s="9">
        <v>50</v>
      </c>
      <c r="IT29" s="142"/>
      <c r="IU29" s="71" t="s">
        <v>52</v>
      </c>
      <c r="IV29" s="102">
        <v>719.3</v>
      </c>
      <c r="IW29" s="102">
        <v>457.4</v>
      </c>
      <c r="IX29" s="102">
        <v>261.89999999999998</v>
      </c>
      <c r="IY29" s="102">
        <v>0.7</v>
      </c>
      <c r="IZ29" s="242">
        <f t="shared" si="496"/>
        <v>9.7222222222222219E-4</v>
      </c>
      <c r="JA29" s="102">
        <v>0</v>
      </c>
      <c r="JB29" s="242">
        <f t="shared" si="497"/>
        <v>0</v>
      </c>
      <c r="JC29" s="102">
        <v>0</v>
      </c>
      <c r="JD29" s="242">
        <f t="shared" si="498"/>
        <v>0</v>
      </c>
      <c r="JE29" s="9">
        <v>0</v>
      </c>
      <c r="JF29" s="242">
        <f t="shared" si="499"/>
        <v>0.99902777777777774</v>
      </c>
      <c r="JG29" s="242">
        <f t="shared" si="500"/>
        <v>0.99902777777777774</v>
      </c>
      <c r="JH29" s="247">
        <f t="shared" si="501"/>
        <v>1.5280506439641999E-3</v>
      </c>
      <c r="JI29" s="247">
        <f t="shared" si="502"/>
        <v>0</v>
      </c>
      <c r="JJ29" s="242">
        <f t="shared" si="503"/>
        <v>0.43916666666666665</v>
      </c>
      <c r="JK29" s="29">
        <v>1</v>
      </c>
      <c r="JL29" s="29">
        <f>SUM(IW29:IY29,JA29,JC29)</f>
        <v>720</v>
      </c>
      <c r="JM29" s="235">
        <v>15810</v>
      </c>
      <c r="JN29" s="9">
        <v>50</v>
      </c>
      <c r="JO29" s="9">
        <v>50</v>
      </c>
    </row>
    <row r="30" spans="1:276" ht="13.8" hidden="1" x14ac:dyDescent="0.3">
      <c r="B30" s="71" t="s">
        <v>53</v>
      </c>
      <c r="C30" s="9">
        <v>0</v>
      </c>
      <c r="D30" s="9">
        <v>0</v>
      </c>
      <c r="E30" s="9">
        <v>0</v>
      </c>
      <c r="F30" s="9">
        <v>0</v>
      </c>
      <c r="G30" s="242">
        <f t="shared" si="397"/>
        <v>0</v>
      </c>
      <c r="H30" s="9">
        <v>744</v>
      </c>
      <c r="I30" s="242">
        <f t="shared" si="398"/>
        <v>1</v>
      </c>
      <c r="J30" s="7">
        <v>0</v>
      </c>
      <c r="K30" s="242">
        <f t="shared" si="399"/>
        <v>0</v>
      </c>
      <c r="L30" s="9">
        <v>0</v>
      </c>
      <c r="M30" s="242">
        <f t="shared" si="400"/>
        <v>0</v>
      </c>
      <c r="N30" s="242">
        <f t="shared" si="401"/>
        <v>0</v>
      </c>
      <c r="O30" s="242">
        <f t="shared" si="402"/>
        <v>0</v>
      </c>
      <c r="P30" s="247">
        <f t="shared" si="403"/>
        <v>0</v>
      </c>
      <c r="Q30" s="242">
        <f t="shared" si="404"/>
        <v>0</v>
      </c>
      <c r="R30" s="29">
        <v>0</v>
      </c>
      <c r="S30" s="7">
        <f t="shared" si="405"/>
        <v>744</v>
      </c>
      <c r="T30" s="9">
        <v>0</v>
      </c>
      <c r="U30" s="9">
        <v>50</v>
      </c>
      <c r="V30" s="9">
        <v>50</v>
      </c>
      <c r="Y30" s="71" t="s">
        <v>53</v>
      </c>
      <c r="Z30" s="7">
        <f t="shared" si="406"/>
        <v>0</v>
      </c>
      <c r="AA30" s="9">
        <v>0</v>
      </c>
      <c r="AB30" s="9">
        <v>0</v>
      </c>
      <c r="AC30" s="9">
        <v>0</v>
      </c>
      <c r="AD30" s="242">
        <f t="shared" si="407"/>
        <v>0</v>
      </c>
      <c r="AE30" s="9">
        <v>744</v>
      </c>
      <c r="AF30" s="242">
        <f t="shared" si="408"/>
        <v>1</v>
      </c>
      <c r="AG30" s="9">
        <v>0</v>
      </c>
      <c r="AH30" s="242">
        <f t="shared" si="409"/>
        <v>0</v>
      </c>
      <c r="AI30" s="9">
        <v>0</v>
      </c>
      <c r="AJ30" s="242">
        <f t="shared" si="410"/>
        <v>0</v>
      </c>
      <c r="AK30" s="242">
        <f t="shared" si="411"/>
        <v>0</v>
      </c>
      <c r="AL30" s="242">
        <f t="shared" si="412"/>
        <v>0</v>
      </c>
      <c r="AM30" s="247">
        <f t="shared" si="413"/>
        <v>0</v>
      </c>
      <c r="AN30" s="242">
        <f t="shared" si="414"/>
        <v>0</v>
      </c>
      <c r="AO30" s="29">
        <v>0</v>
      </c>
      <c r="AP30" s="7">
        <f t="shared" si="415"/>
        <v>744</v>
      </c>
      <c r="AQ30" s="9">
        <v>0</v>
      </c>
      <c r="AR30" s="9">
        <v>50</v>
      </c>
      <c r="AS30" s="9">
        <v>50</v>
      </c>
      <c r="AV30" s="71" t="s">
        <v>53</v>
      </c>
      <c r="AW30" s="9">
        <v>0</v>
      </c>
      <c r="AX30" s="9">
        <v>0</v>
      </c>
      <c r="AY30" s="9">
        <v>0</v>
      </c>
      <c r="AZ30" s="9">
        <v>0</v>
      </c>
      <c r="BA30" s="242">
        <f t="shared" si="416"/>
        <v>0</v>
      </c>
      <c r="BB30" s="9">
        <v>720</v>
      </c>
      <c r="BC30" s="242">
        <f t="shared" si="417"/>
        <v>1</v>
      </c>
      <c r="BD30" s="9">
        <v>0</v>
      </c>
      <c r="BE30" s="242">
        <f t="shared" si="418"/>
        <v>0</v>
      </c>
      <c r="BF30" s="9">
        <v>0</v>
      </c>
      <c r="BG30" s="242">
        <f t="shared" si="419"/>
        <v>0</v>
      </c>
      <c r="BH30" s="242">
        <f t="shared" si="420"/>
        <v>0</v>
      </c>
      <c r="BI30" s="242">
        <f t="shared" si="421"/>
        <v>0</v>
      </c>
      <c r="BJ30" s="247">
        <f t="shared" si="422"/>
        <v>0</v>
      </c>
      <c r="BK30" s="242">
        <f t="shared" si="423"/>
        <v>0</v>
      </c>
      <c r="BL30" s="7"/>
      <c r="BM30" s="7">
        <f t="shared" si="424"/>
        <v>720</v>
      </c>
      <c r="BN30" s="9">
        <v>0</v>
      </c>
      <c r="BO30" s="9">
        <v>50</v>
      </c>
      <c r="BP30" s="9">
        <v>50</v>
      </c>
      <c r="BS30" s="71" t="s">
        <v>53</v>
      </c>
      <c r="BT30" s="9">
        <v>0</v>
      </c>
      <c r="BU30" s="9">
        <v>0</v>
      </c>
      <c r="BV30" s="9">
        <v>0</v>
      </c>
      <c r="BW30" s="9">
        <v>0</v>
      </c>
      <c r="BX30" s="242">
        <f t="shared" si="425"/>
        <v>0</v>
      </c>
      <c r="BY30" s="9">
        <v>744</v>
      </c>
      <c r="BZ30" s="242">
        <f t="shared" si="425"/>
        <v>1</v>
      </c>
      <c r="CA30" s="9">
        <v>0</v>
      </c>
      <c r="CB30" s="242">
        <f t="shared" ref="CB30" si="510">(CA30/$BS$4)</f>
        <v>0</v>
      </c>
      <c r="CC30" s="9">
        <v>0</v>
      </c>
      <c r="CD30" s="242">
        <f t="shared" ref="CD30:CD32" si="511">(BT30/$BS$4)</f>
        <v>0</v>
      </c>
      <c r="CE30" s="242">
        <f t="shared" ref="CE30:CE32" si="512">((BT30-CC30)/$BS$4)</f>
        <v>0</v>
      </c>
      <c r="CF30" s="247">
        <f t="shared" ref="CF30:CF32" si="513">IF((AND(BU30=0,BW30=0)),0,(BW30+CC30)/(BU30+BW30+CC30))</f>
        <v>0</v>
      </c>
      <c r="CG30" s="247">
        <f t="shared" ref="CG30:CG32" si="514">CC30/$BS$4</f>
        <v>0</v>
      </c>
      <c r="CH30" s="242">
        <f t="shared" ref="CH30:CH32" si="515">(CK30/($BS$4*CL30))</f>
        <v>8.0645161290322581E-5</v>
      </c>
      <c r="CI30" s="135"/>
      <c r="CJ30" s="81">
        <f t="shared" si="432"/>
        <v>744</v>
      </c>
      <c r="CK30" s="9">
        <v>3</v>
      </c>
      <c r="CL30" s="9">
        <v>50</v>
      </c>
      <c r="CM30" s="9">
        <v>50</v>
      </c>
      <c r="CP30" s="71" t="s">
        <v>53</v>
      </c>
      <c r="CQ30" s="9">
        <v>0</v>
      </c>
      <c r="CR30" s="9">
        <v>0</v>
      </c>
      <c r="CS30" s="9">
        <v>0</v>
      </c>
      <c r="CT30" s="9">
        <v>0</v>
      </c>
      <c r="CU30" s="242">
        <f t="shared" si="433"/>
        <v>0</v>
      </c>
      <c r="CV30" s="9">
        <v>720</v>
      </c>
      <c r="CW30" s="242">
        <f t="shared" si="434"/>
        <v>1</v>
      </c>
      <c r="CX30" s="7">
        <v>0</v>
      </c>
      <c r="CY30" s="242">
        <f t="shared" si="435"/>
        <v>0</v>
      </c>
      <c r="CZ30" s="9">
        <v>0</v>
      </c>
      <c r="DA30" s="242">
        <f t="shared" si="436"/>
        <v>0</v>
      </c>
      <c r="DB30" s="242">
        <f t="shared" si="437"/>
        <v>0</v>
      </c>
      <c r="DC30" s="247">
        <f t="shared" si="438"/>
        <v>0</v>
      </c>
      <c r="DD30" s="247">
        <f t="shared" si="439"/>
        <v>0</v>
      </c>
      <c r="DE30" s="242">
        <f t="shared" si="440"/>
        <v>0</v>
      </c>
      <c r="DF30" s="7"/>
      <c r="DG30" s="7">
        <f t="shared" si="441"/>
        <v>720</v>
      </c>
      <c r="DH30" s="9">
        <v>0</v>
      </c>
      <c r="DI30" s="9">
        <v>50</v>
      </c>
      <c r="DJ30" s="9">
        <v>50</v>
      </c>
      <c r="DM30" s="71" t="s">
        <v>53</v>
      </c>
      <c r="DN30" s="9">
        <v>115</v>
      </c>
      <c r="DO30" s="9">
        <v>22.3</v>
      </c>
      <c r="DP30" s="9">
        <v>92.7</v>
      </c>
      <c r="DQ30" s="9">
        <v>12.5</v>
      </c>
      <c r="DR30" s="242">
        <f t="shared" si="442"/>
        <v>1.6801075268817203E-2</v>
      </c>
      <c r="DS30" s="9">
        <v>616.5</v>
      </c>
      <c r="DT30" s="242">
        <f t="shared" si="443"/>
        <v>0.8286290322580645</v>
      </c>
      <c r="DU30" s="7">
        <v>0</v>
      </c>
      <c r="DV30" s="242">
        <f t="shared" si="444"/>
        <v>0</v>
      </c>
      <c r="DW30" s="9">
        <v>0</v>
      </c>
      <c r="DX30" s="242">
        <f t="shared" si="445"/>
        <v>0.15456989247311828</v>
      </c>
      <c r="DY30" s="242">
        <f t="shared" si="446"/>
        <v>0.15456989247311828</v>
      </c>
      <c r="DZ30" s="247">
        <f t="shared" si="447"/>
        <v>0.35919540229885061</v>
      </c>
      <c r="EA30" s="247">
        <f t="shared" si="448"/>
        <v>0</v>
      </c>
      <c r="EB30" s="242">
        <f t="shared" si="449"/>
        <v>1.8037634408602149E-2</v>
      </c>
      <c r="EC30" s="135"/>
      <c r="ED30" s="29">
        <f t="shared" si="450"/>
        <v>744</v>
      </c>
      <c r="EE30" s="9">
        <v>671</v>
      </c>
      <c r="EF30" s="9">
        <v>50</v>
      </c>
      <c r="EG30" s="9">
        <v>50</v>
      </c>
      <c r="EJ30" s="71" t="s">
        <v>53</v>
      </c>
      <c r="EK30" s="9">
        <v>12.200000000000045</v>
      </c>
      <c r="EL30" s="7">
        <v>12.200000000000045</v>
      </c>
      <c r="EM30" s="9">
        <v>0</v>
      </c>
      <c r="EN30" s="9">
        <v>731.8</v>
      </c>
      <c r="EO30" s="242">
        <f t="shared" si="451"/>
        <v>0.98360215053763433</v>
      </c>
      <c r="EP30" s="9">
        <v>0</v>
      </c>
      <c r="EQ30" s="242">
        <f t="shared" si="452"/>
        <v>0</v>
      </c>
      <c r="ER30" s="7">
        <v>0</v>
      </c>
      <c r="ES30" s="242">
        <f t="shared" si="453"/>
        <v>0</v>
      </c>
      <c r="ET30" s="9">
        <v>0</v>
      </c>
      <c r="EU30" s="242">
        <f t="shared" si="454"/>
        <v>1.6397849462365652E-2</v>
      </c>
      <c r="EV30" s="242">
        <f t="shared" si="455"/>
        <v>1.6397849462365652E-2</v>
      </c>
      <c r="EW30" s="247">
        <f t="shared" si="456"/>
        <v>0.98360215053763433</v>
      </c>
      <c r="EX30" s="247">
        <f t="shared" si="457"/>
        <v>0</v>
      </c>
      <c r="EY30" s="242">
        <f t="shared" si="458"/>
        <v>1.8252688172043011E-2</v>
      </c>
      <c r="EZ30" s="7"/>
      <c r="FA30" s="7">
        <f t="shared" si="459"/>
        <v>744</v>
      </c>
      <c r="FB30" s="9">
        <v>679</v>
      </c>
      <c r="FC30" s="9">
        <v>50</v>
      </c>
      <c r="FD30" s="9">
        <v>50</v>
      </c>
      <c r="FG30" s="71" t="s">
        <v>53</v>
      </c>
      <c r="FH30" s="37">
        <v>0</v>
      </c>
      <c r="FI30" s="40">
        <v>0</v>
      </c>
      <c r="FJ30" s="40">
        <v>0</v>
      </c>
      <c r="FK30" s="9">
        <v>672</v>
      </c>
      <c r="FL30" s="242">
        <f t="shared" si="460"/>
        <v>1</v>
      </c>
      <c r="FM30" s="40">
        <v>0</v>
      </c>
      <c r="FN30" s="242">
        <f t="shared" si="461"/>
        <v>0</v>
      </c>
      <c r="FO30" s="7">
        <v>0</v>
      </c>
      <c r="FP30" s="242">
        <f t="shared" si="462"/>
        <v>0</v>
      </c>
      <c r="FQ30" s="9">
        <v>0</v>
      </c>
      <c r="FR30" s="242">
        <f t="shared" si="463"/>
        <v>0</v>
      </c>
      <c r="FS30" s="242">
        <f t="shared" si="464"/>
        <v>0</v>
      </c>
      <c r="FT30" s="247">
        <f t="shared" si="465"/>
        <v>1</v>
      </c>
      <c r="FU30" s="247">
        <f t="shared" si="466"/>
        <v>0</v>
      </c>
      <c r="FV30" s="135">
        <f t="shared" si="467"/>
        <v>0</v>
      </c>
      <c r="FW30" s="7"/>
      <c r="FX30" s="7">
        <f t="shared" si="468"/>
        <v>672</v>
      </c>
      <c r="FY30" s="9">
        <v>0</v>
      </c>
      <c r="FZ30" s="9">
        <v>50</v>
      </c>
      <c r="GA30" s="9">
        <v>50</v>
      </c>
      <c r="GD30" s="71" t="s">
        <v>53</v>
      </c>
      <c r="GE30" s="9">
        <v>0</v>
      </c>
      <c r="GF30" s="7">
        <v>0</v>
      </c>
      <c r="GG30" s="9">
        <v>0</v>
      </c>
      <c r="GH30" s="9">
        <v>744</v>
      </c>
      <c r="GI30" s="242">
        <f t="shared" si="469"/>
        <v>1</v>
      </c>
      <c r="GJ30" s="9">
        <v>0</v>
      </c>
      <c r="GK30" s="242">
        <f t="shared" si="470"/>
        <v>0</v>
      </c>
      <c r="GL30" s="7">
        <v>0</v>
      </c>
      <c r="GM30" s="242">
        <f t="shared" si="471"/>
        <v>0</v>
      </c>
      <c r="GN30" s="9">
        <v>0</v>
      </c>
      <c r="GO30" s="242">
        <f t="shared" si="472"/>
        <v>0</v>
      </c>
      <c r="GP30" s="242">
        <f t="shared" si="473"/>
        <v>0</v>
      </c>
      <c r="GQ30" s="247">
        <f t="shared" si="474"/>
        <v>1</v>
      </c>
      <c r="GR30" s="247">
        <f t="shared" si="475"/>
        <v>0</v>
      </c>
      <c r="GS30" s="242">
        <f t="shared" si="476"/>
        <v>0</v>
      </c>
      <c r="GT30" s="135"/>
      <c r="GU30" s="7">
        <f t="shared" si="477"/>
        <v>744</v>
      </c>
      <c r="GV30" s="9">
        <v>0</v>
      </c>
      <c r="GW30" s="9">
        <v>50</v>
      </c>
      <c r="GX30" s="9">
        <v>50</v>
      </c>
      <c r="HA30" s="71" t="s">
        <v>53</v>
      </c>
      <c r="HB30" s="9">
        <v>0</v>
      </c>
      <c r="HC30" s="7">
        <v>0</v>
      </c>
      <c r="HD30" s="9">
        <v>0</v>
      </c>
      <c r="HE30" s="9">
        <v>720</v>
      </c>
      <c r="HF30" s="242">
        <f t="shared" si="478"/>
        <v>1</v>
      </c>
      <c r="HG30" s="9">
        <v>0</v>
      </c>
      <c r="HH30" s="242">
        <f t="shared" si="479"/>
        <v>0</v>
      </c>
      <c r="HI30" s="7">
        <v>0</v>
      </c>
      <c r="HJ30" s="242">
        <f t="shared" si="480"/>
        <v>0</v>
      </c>
      <c r="HK30" s="9">
        <v>0</v>
      </c>
      <c r="HL30" s="242">
        <f t="shared" si="481"/>
        <v>0</v>
      </c>
      <c r="HM30" s="242">
        <f t="shared" si="482"/>
        <v>0</v>
      </c>
      <c r="HN30" s="247">
        <f t="shared" si="483"/>
        <v>1</v>
      </c>
      <c r="HO30" s="247">
        <f t="shared" si="484"/>
        <v>0</v>
      </c>
      <c r="HP30" s="242">
        <f t="shared" si="485"/>
        <v>0</v>
      </c>
      <c r="HQ30" s="29">
        <v>0</v>
      </c>
      <c r="HR30" s="7">
        <f t="shared" si="486"/>
        <v>720</v>
      </c>
      <c r="HS30" s="9">
        <v>0</v>
      </c>
      <c r="HT30" s="9">
        <v>50</v>
      </c>
      <c r="HU30" s="9">
        <v>50</v>
      </c>
      <c r="HX30" s="71" t="s">
        <v>53</v>
      </c>
      <c r="HY30" s="9">
        <v>541.9</v>
      </c>
      <c r="HZ30" s="7">
        <v>263.10000000000002</v>
      </c>
      <c r="IA30" s="9">
        <v>278.8</v>
      </c>
      <c r="IB30" s="9">
        <v>185</v>
      </c>
      <c r="IC30" s="242">
        <f t="shared" si="487"/>
        <v>0.24865591397849462</v>
      </c>
      <c r="ID30" s="9">
        <v>0</v>
      </c>
      <c r="IE30" s="242">
        <f t="shared" si="488"/>
        <v>0</v>
      </c>
      <c r="IF30" s="9">
        <v>17.100000000000001</v>
      </c>
      <c r="IG30" s="242">
        <f t="shared" si="489"/>
        <v>2.2983870967741939E-2</v>
      </c>
      <c r="IH30" s="9">
        <v>0</v>
      </c>
      <c r="II30" s="242">
        <f t="shared" si="490"/>
        <v>0.72836021505376336</v>
      </c>
      <c r="IJ30" s="242">
        <f t="shared" si="491"/>
        <v>0.72836021505376336</v>
      </c>
      <c r="IK30" s="247">
        <f t="shared" si="492"/>
        <v>0.41285427359964294</v>
      </c>
      <c r="IL30" s="247">
        <f t="shared" si="493"/>
        <v>0</v>
      </c>
      <c r="IM30" s="242">
        <f t="shared" si="494"/>
        <v>0.21005376344086021</v>
      </c>
      <c r="IN30" s="29">
        <v>0</v>
      </c>
      <c r="IO30" s="7">
        <f t="shared" si="495"/>
        <v>744.00000000000011</v>
      </c>
      <c r="IP30" s="167">
        <v>7814</v>
      </c>
      <c r="IQ30" s="9">
        <v>50</v>
      </c>
      <c r="IR30" s="9">
        <v>50</v>
      </c>
      <c r="IU30" s="71" t="s">
        <v>53</v>
      </c>
      <c r="IV30" s="102">
        <v>717.3</v>
      </c>
      <c r="IW30" s="102">
        <v>401.5</v>
      </c>
      <c r="IX30" s="102">
        <v>315.8</v>
      </c>
      <c r="IY30" s="102">
        <v>0</v>
      </c>
      <c r="IZ30" s="242">
        <f t="shared" si="496"/>
        <v>0</v>
      </c>
      <c r="JA30" s="102">
        <v>0</v>
      </c>
      <c r="JB30" s="242">
        <f t="shared" si="497"/>
        <v>0</v>
      </c>
      <c r="JC30" s="102">
        <v>2.7</v>
      </c>
      <c r="JD30" s="242">
        <f t="shared" si="498"/>
        <v>3.7500000000000003E-3</v>
      </c>
      <c r="JE30" s="9">
        <v>0</v>
      </c>
      <c r="JF30" s="242">
        <f t="shared" si="499"/>
        <v>0.99624999999999997</v>
      </c>
      <c r="JG30" s="242">
        <f t="shared" si="500"/>
        <v>0.99624999999999997</v>
      </c>
      <c r="JH30" s="247">
        <f t="shared" si="501"/>
        <v>0</v>
      </c>
      <c r="JI30" s="247">
        <f t="shared" si="502"/>
        <v>0</v>
      </c>
      <c r="JJ30" s="242">
        <f t="shared" si="503"/>
        <v>0.37813888888888891</v>
      </c>
      <c r="JK30" s="29">
        <v>0</v>
      </c>
      <c r="JL30" s="29">
        <f t="shared" si="504"/>
        <v>720</v>
      </c>
      <c r="JM30" s="235">
        <v>13613</v>
      </c>
      <c r="JN30" s="9">
        <v>50</v>
      </c>
      <c r="JO30" s="9">
        <v>50</v>
      </c>
    </row>
    <row r="31" spans="1:276" ht="13.8" hidden="1" x14ac:dyDescent="0.3">
      <c r="B31" s="71" t="s">
        <v>54</v>
      </c>
      <c r="C31" s="9">
        <v>0</v>
      </c>
      <c r="D31" s="9">
        <v>0</v>
      </c>
      <c r="E31" s="9">
        <v>0</v>
      </c>
      <c r="F31" s="9">
        <v>0</v>
      </c>
      <c r="G31" s="242">
        <f t="shared" si="397"/>
        <v>0</v>
      </c>
      <c r="H31" s="9">
        <v>744</v>
      </c>
      <c r="I31" s="242">
        <f t="shared" si="398"/>
        <v>1</v>
      </c>
      <c r="J31" s="7">
        <v>0</v>
      </c>
      <c r="K31" s="242">
        <f t="shared" si="399"/>
        <v>0</v>
      </c>
      <c r="L31" s="9">
        <v>0</v>
      </c>
      <c r="M31" s="242">
        <f t="shared" si="400"/>
        <v>0</v>
      </c>
      <c r="N31" s="242">
        <f t="shared" si="401"/>
        <v>0</v>
      </c>
      <c r="O31" s="242">
        <f t="shared" si="402"/>
        <v>0</v>
      </c>
      <c r="P31" s="247">
        <f t="shared" si="403"/>
        <v>0</v>
      </c>
      <c r="Q31" s="242">
        <f t="shared" si="404"/>
        <v>0</v>
      </c>
      <c r="R31" s="29">
        <v>0</v>
      </c>
      <c r="S31" s="7">
        <f t="shared" si="405"/>
        <v>744</v>
      </c>
      <c r="T31" s="9">
        <v>0</v>
      </c>
      <c r="U31" s="9">
        <v>50</v>
      </c>
      <c r="V31" s="9">
        <v>50</v>
      </c>
      <c r="Y31" s="71" t="s">
        <v>54</v>
      </c>
      <c r="Z31" s="7">
        <f t="shared" si="406"/>
        <v>0</v>
      </c>
      <c r="AA31" s="9">
        <v>0</v>
      </c>
      <c r="AB31" s="9">
        <v>0</v>
      </c>
      <c r="AC31" s="9">
        <v>0</v>
      </c>
      <c r="AD31" s="242">
        <f t="shared" si="407"/>
        <v>0</v>
      </c>
      <c r="AE31" s="9">
        <v>744</v>
      </c>
      <c r="AF31" s="242">
        <f t="shared" si="408"/>
        <v>1</v>
      </c>
      <c r="AG31" s="9">
        <v>0</v>
      </c>
      <c r="AH31" s="242">
        <f t="shared" si="409"/>
        <v>0</v>
      </c>
      <c r="AI31" s="9">
        <v>0</v>
      </c>
      <c r="AJ31" s="242">
        <f t="shared" si="410"/>
        <v>0</v>
      </c>
      <c r="AK31" s="242">
        <f t="shared" si="411"/>
        <v>0</v>
      </c>
      <c r="AL31" s="242">
        <f t="shared" si="412"/>
        <v>0</v>
      </c>
      <c r="AM31" s="247">
        <f t="shared" si="413"/>
        <v>0</v>
      </c>
      <c r="AN31" s="242">
        <f t="shared" si="414"/>
        <v>0</v>
      </c>
      <c r="AO31" s="29">
        <v>1</v>
      </c>
      <c r="AP31" s="7">
        <f t="shared" si="415"/>
        <v>744</v>
      </c>
      <c r="AQ31" s="9">
        <v>0</v>
      </c>
      <c r="AR31" s="9">
        <v>50</v>
      </c>
      <c r="AS31" s="9">
        <v>50</v>
      </c>
      <c r="AV31" s="71" t="s">
        <v>54</v>
      </c>
      <c r="AW31" s="9">
        <v>0</v>
      </c>
      <c r="AX31" s="9">
        <v>0</v>
      </c>
      <c r="AY31" s="9">
        <v>0</v>
      </c>
      <c r="AZ31" s="9">
        <v>0</v>
      </c>
      <c r="BA31" s="242">
        <f t="shared" si="416"/>
        <v>0</v>
      </c>
      <c r="BB31" s="9">
        <v>720</v>
      </c>
      <c r="BC31" s="242">
        <f t="shared" si="417"/>
        <v>1</v>
      </c>
      <c r="BD31" s="9">
        <v>0</v>
      </c>
      <c r="BE31" s="242">
        <f t="shared" si="418"/>
        <v>0</v>
      </c>
      <c r="BF31" s="9">
        <v>0</v>
      </c>
      <c r="BG31" s="242">
        <f t="shared" si="419"/>
        <v>0</v>
      </c>
      <c r="BH31" s="242">
        <f t="shared" si="420"/>
        <v>0</v>
      </c>
      <c r="BI31" s="242">
        <f t="shared" si="421"/>
        <v>0</v>
      </c>
      <c r="BJ31" s="247">
        <f t="shared" si="422"/>
        <v>0</v>
      </c>
      <c r="BK31" s="242">
        <f t="shared" si="423"/>
        <v>0</v>
      </c>
      <c r="BL31" s="7"/>
      <c r="BM31" s="7">
        <f t="shared" si="424"/>
        <v>720</v>
      </c>
      <c r="BN31" s="9">
        <v>0</v>
      </c>
      <c r="BO31" s="9">
        <v>50</v>
      </c>
      <c r="BP31" s="9">
        <v>50</v>
      </c>
      <c r="BS31" s="71" t="s">
        <v>54</v>
      </c>
      <c r="BT31" s="9">
        <v>4</v>
      </c>
      <c r="BU31" s="9">
        <v>0</v>
      </c>
      <c r="BV31" s="9">
        <v>4</v>
      </c>
      <c r="BW31" s="9">
        <v>0</v>
      </c>
      <c r="BX31" s="242">
        <f t="shared" si="425"/>
        <v>0</v>
      </c>
      <c r="BY31" s="9">
        <v>740</v>
      </c>
      <c r="BZ31" s="242">
        <f t="shared" si="425"/>
        <v>0.9946236559139785</v>
      </c>
      <c r="CA31" s="9">
        <v>0</v>
      </c>
      <c r="CB31" s="242">
        <f t="shared" ref="CB31" si="516">(CA31/$BS$4)</f>
        <v>0</v>
      </c>
      <c r="CC31" s="9">
        <v>0</v>
      </c>
      <c r="CD31" s="242">
        <f t="shared" si="511"/>
        <v>5.3763440860215058E-3</v>
      </c>
      <c r="CE31" s="242">
        <f t="shared" si="512"/>
        <v>5.3763440860215058E-3</v>
      </c>
      <c r="CF31" s="247">
        <f t="shared" si="513"/>
        <v>0</v>
      </c>
      <c r="CG31" s="247">
        <f t="shared" si="514"/>
        <v>0</v>
      </c>
      <c r="CH31" s="242">
        <f t="shared" si="515"/>
        <v>0</v>
      </c>
      <c r="CI31" s="135"/>
      <c r="CJ31" s="81">
        <f t="shared" si="432"/>
        <v>744</v>
      </c>
      <c r="CK31" s="9">
        <v>0</v>
      </c>
      <c r="CL31" s="9">
        <v>50</v>
      </c>
      <c r="CM31" s="9">
        <v>50</v>
      </c>
      <c r="CP31" s="71" t="s">
        <v>54</v>
      </c>
      <c r="CQ31" s="9">
        <v>0</v>
      </c>
      <c r="CR31" s="9">
        <v>0</v>
      </c>
      <c r="CS31" s="9">
        <v>0</v>
      </c>
      <c r="CT31" s="9">
        <v>0</v>
      </c>
      <c r="CU31" s="242">
        <f t="shared" si="433"/>
        <v>0</v>
      </c>
      <c r="CV31" s="9">
        <v>720</v>
      </c>
      <c r="CW31" s="242">
        <f t="shared" si="434"/>
        <v>1</v>
      </c>
      <c r="CX31" s="7">
        <v>0</v>
      </c>
      <c r="CY31" s="242">
        <f t="shared" si="435"/>
        <v>0</v>
      </c>
      <c r="CZ31" s="9">
        <v>0</v>
      </c>
      <c r="DA31" s="242">
        <f t="shared" si="436"/>
        <v>0</v>
      </c>
      <c r="DB31" s="242">
        <f t="shared" si="437"/>
        <v>0</v>
      </c>
      <c r="DC31" s="247">
        <f t="shared" si="438"/>
        <v>0</v>
      </c>
      <c r="DD31" s="247">
        <f t="shared" si="439"/>
        <v>0</v>
      </c>
      <c r="DE31" s="242">
        <f t="shared" si="440"/>
        <v>0</v>
      </c>
      <c r="DF31" s="7"/>
      <c r="DG31" s="7">
        <f t="shared" si="441"/>
        <v>720</v>
      </c>
      <c r="DH31" s="9">
        <v>0</v>
      </c>
      <c r="DI31" s="9">
        <v>50</v>
      </c>
      <c r="DJ31" s="9">
        <v>50</v>
      </c>
      <c r="DM31" s="71" t="s">
        <v>54</v>
      </c>
      <c r="DN31" s="9">
        <v>0</v>
      </c>
      <c r="DO31" s="9">
        <v>0</v>
      </c>
      <c r="DP31" s="9">
        <v>0</v>
      </c>
      <c r="DQ31" s="9">
        <v>0</v>
      </c>
      <c r="DR31" s="242">
        <f t="shared" si="442"/>
        <v>0</v>
      </c>
      <c r="DS31" s="9">
        <v>744</v>
      </c>
      <c r="DT31" s="242">
        <f t="shared" si="443"/>
        <v>1</v>
      </c>
      <c r="DU31" s="7">
        <v>0</v>
      </c>
      <c r="DV31" s="242">
        <f t="shared" si="444"/>
        <v>0</v>
      </c>
      <c r="DW31" s="9">
        <v>0</v>
      </c>
      <c r="DX31" s="242">
        <f t="shared" si="445"/>
        <v>0</v>
      </c>
      <c r="DY31" s="242">
        <f t="shared" si="446"/>
        <v>0</v>
      </c>
      <c r="DZ31" s="247">
        <f t="shared" si="447"/>
        <v>0</v>
      </c>
      <c r="EA31" s="247">
        <f t="shared" si="448"/>
        <v>0</v>
      </c>
      <c r="EB31" s="242">
        <f t="shared" si="449"/>
        <v>0</v>
      </c>
      <c r="EC31" s="135"/>
      <c r="ED31" s="29">
        <f t="shared" si="450"/>
        <v>744</v>
      </c>
      <c r="EE31" s="9">
        <v>0</v>
      </c>
      <c r="EF31" s="9">
        <v>50</v>
      </c>
      <c r="EG31" s="9">
        <v>50</v>
      </c>
      <c r="EJ31" s="71" t="s">
        <v>54</v>
      </c>
      <c r="EK31" s="9">
        <v>0</v>
      </c>
      <c r="EL31" s="7">
        <v>0</v>
      </c>
      <c r="EM31" s="9">
        <v>0</v>
      </c>
      <c r="EN31" s="9">
        <v>0</v>
      </c>
      <c r="EO31" s="242">
        <f t="shared" si="451"/>
        <v>0</v>
      </c>
      <c r="EP31" s="9">
        <v>744</v>
      </c>
      <c r="EQ31" s="242">
        <f t="shared" si="452"/>
        <v>1</v>
      </c>
      <c r="ER31" s="7">
        <v>0</v>
      </c>
      <c r="ES31" s="242">
        <f t="shared" si="453"/>
        <v>0</v>
      </c>
      <c r="ET31" s="9">
        <v>0</v>
      </c>
      <c r="EU31" s="242">
        <f t="shared" si="454"/>
        <v>0</v>
      </c>
      <c r="EV31" s="242">
        <f t="shared" si="455"/>
        <v>0</v>
      </c>
      <c r="EW31" s="247">
        <f t="shared" si="456"/>
        <v>0</v>
      </c>
      <c r="EX31" s="247">
        <f t="shared" si="457"/>
        <v>0</v>
      </c>
      <c r="EY31" s="242">
        <f t="shared" si="458"/>
        <v>0</v>
      </c>
      <c r="EZ31" s="7"/>
      <c r="FA31" s="7">
        <f t="shared" si="459"/>
        <v>744</v>
      </c>
      <c r="FB31" s="9">
        <v>0</v>
      </c>
      <c r="FC31" s="9">
        <v>50</v>
      </c>
      <c r="FD31" s="9">
        <v>50</v>
      </c>
      <c r="FG31" s="71" t="s">
        <v>54</v>
      </c>
      <c r="FH31" s="37">
        <v>0</v>
      </c>
      <c r="FI31" s="40">
        <v>0</v>
      </c>
      <c r="FJ31" s="40">
        <v>0</v>
      </c>
      <c r="FK31" s="9">
        <v>0</v>
      </c>
      <c r="FL31" s="242">
        <f t="shared" si="460"/>
        <v>0</v>
      </c>
      <c r="FM31" s="40">
        <v>672</v>
      </c>
      <c r="FN31" s="242">
        <f t="shared" si="461"/>
        <v>1</v>
      </c>
      <c r="FO31" s="7">
        <v>0</v>
      </c>
      <c r="FP31" s="242">
        <f t="shared" si="462"/>
        <v>0</v>
      </c>
      <c r="FQ31" s="9">
        <v>0</v>
      </c>
      <c r="FR31" s="242">
        <f t="shared" si="463"/>
        <v>0</v>
      </c>
      <c r="FS31" s="242">
        <f t="shared" si="464"/>
        <v>0</v>
      </c>
      <c r="FT31" s="247">
        <f t="shared" si="465"/>
        <v>0</v>
      </c>
      <c r="FU31" s="247">
        <f t="shared" si="466"/>
        <v>0</v>
      </c>
      <c r="FV31" s="135">
        <f t="shared" si="467"/>
        <v>0</v>
      </c>
      <c r="FW31" s="7"/>
      <c r="FX31" s="7">
        <f t="shared" si="468"/>
        <v>672</v>
      </c>
      <c r="FY31" s="9">
        <v>0</v>
      </c>
      <c r="FZ31" s="9">
        <v>50</v>
      </c>
      <c r="GA31" s="9">
        <v>50</v>
      </c>
      <c r="GD31" s="71" t="s">
        <v>54</v>
      </c>
      <c r="GE31" s="9">
        <v>0</v>
      </c>
      <c r="GF31" s="7">
        <v>0</v>
      </c>
      <c r="GG31" s="9">
        <v>0</v>
      </c>
      <c r="GH31" s="9">
        <v>0</v>
      </c>
      <c r="GI31" s="242">
        <f t="shared" si="469"/>
        <v>0</v>
      </c>
      <c r="GJ31" s="9">
        <v>744</v>
      </c>
      <c r="GK31" s="242">
        <f t="shared" si="470"/>
        <v>1</v>
      </c>
      <c r="GL31" s="7">
        <v>0</v>
      </c>
      <c r="GM31" s="242">
        <f t="shared" si="471"/>
        <v>0</v>
      </c>
      <c r="GN31" s="9">
        <v>0</v>
      </c>
      <c r="GO31" s="242">
        <f t="shared" si="472"/>
        <v>0</v>
      </c>
      <c r="GP31" s="242">
        <f t="shared" si="473"/>
        <v>0</v>
      </c>
      <c r="GQ31" s="247">
        <f t="shared" si="474"/>
        <v>0</v>
      </c>
      <c r="GR31" s="247">
        <f t="shared" si="475"/>
        <v>0</v>
      </c>
      <c r="GS31" s="242">
        <f t="shared" si="476"/>
        <v>0</v>
      </c>
      <c r="GT31" s="135"/>
      <c r="GU31" s="7">
        <f t="shared" si="477"/>
        <v>744</v>
      </c>
      <c r="GV31" s="9">
        <v>0</v>
      </c>
      <c r="GW31" s="9">
        <v>50</v>
      </c>
      <c r="GX31" s="9">
        <v>50</v>
      </c>
      <c r="HA31" s="71" t="s">
        <v>54</v>
      </c>
      <c r="HB31" s="9">
        <v>0</v>
      </c>
      <c r="HC31" s="7">
        <v>0</v>
      </c>
      <c r="HD31" s="9">
        <v>0</v>
      </c>
      <c r="HE31" s="9">
        <v>0</v>
      </c>
      <c r="HF31" s="242">
        <f t="shared" si="478"/>
        <v>0</v>
      </c>
      <c r="HG31" s="9">
        <v>720</v>
      </c>
      <c r="HH31" s="242">
        <f t="shared" si="479"/>
        <v>1</v>
      </c>
      <c r="HI31" s="7">
        <v>0</v>
      </c>
      <c r="HJ31" s="242">
        <f t="shared" si="480"/>
        <v>0</v>
      </c>
      <c r="HK31" s="9">
        <v>0</v>
      </c>
      <c r="HL31" s="242">
        <f t="shared" si="481"/>
        <v>0</v>
      </c>
      <c r="HM31" s="242">
        <f t="shared" si="482"/>
        <v>0</v>
      </c>
      <c r="HN31" s="247">
        <f t="shared" si="483"/>
        <v>0</v>
      </c>
      <c r="HO31" s="247">
        <f t="shared" si="484"/>
        <v>0</v>
      </c>
      <c r="HP31" s="242">
        <f t="shared" si="485"/>
        <v>0</v>
      </c>
      <c r="HQ31" s="29">
        <v>0</v>
      </c>
      <c r="HR31" s="7">
        <f t="shared" si="486"/>
        <v>720</v>
      </c>
      <c r="HS31" s="9">
        <v>0</v>
      </c>
      <c r="HT31" s="9">
        <v>50</v>
      </c>
      <c r="HU31" s="9">
        <v>50</v>
      </c>
      <c r="HX31" s="71" t="s">
        <v>54</v>
      </c>
      <c r="HY31" s="9">
        <v>0</v>
      </c>
      <c r="HZ31" s="7">
        <v>0</v>
      </c>
      <c r="IA31" s="9">
        <v>0</v>
      </c>
      <c r="IB31" s="9">
        <v>0</v>
      </c>
      <c r="IC31" s="242">
        <f t="shared" si="487"/>
        <v>0</v>
      </c>
      <c r="ID31" s="9">
        <v>744</v>
      </c>
      <c r="IE31" s="242">
        <f t="shared" si="488"/>
        <v>1</v>
      </c>
      <c r="IF31" s="9">
        <v>0</v>
      </c>
      <c r="IG31" s="242">
        <f t="shared" si="489"/>
        <v>0</v>
      </c>
      <c r="IH31" s="9">
        <v>0</v>
      </c>
      <c r="II31" s="242">
        <f t="shared" si="490"/>
        <v>0</v>
      </c>
      <c r="IJ31" s="242">
        <f t="shared" si="491"/>
        <v>0</v>
      </c>
      <c r="IK31" s="247">
        <f t="shared" si="492"/>
        <v>0</v>
      </c>
      <c r="IL31" s="247">
        <f t="shared" si="493"/>
        <v>0</v>
      </c>
      <c r="IM31" s="242">
        <f t="shared" si="494"/>
        <v>0</v>
      </c>
      <c r="IN31" s="29">
        <v>0</v>
      </c>
      <c r="IO31" s="7">
        <f t="shared" si="495"/>
        <v>744</v>
      </c>
      <c r="IP31" s="9">
        <v>0</v>
      </c>
      <c r="IQ31" s="9">
        <v>50</v>
      </c>
      <c r="IR31" s="9">
        <v>50</v>
      </c>
      <c r="IU31" s="71" t="s">
        <v>54</v>
      </c>
      <c r="IV31" s="102">
        <v>0</v>
      </c>
      <c r="IW31" s="102">
        <v>0</v>
      </c>
      <c r="IX31" s="102">
        <v>0</v>
      </c>
      <c r="IY31" s="102">
        <v>0</v>
      </c>
      <c r="IZ31" s="242">
        <f t="shared" si="496"/>
        <v>0</v>
      </c>
      <c r="JA31" s="102">
        <v>720</v>
      </c>
      <c r="JB31" s="242">
        <f t="shared" si="497"/>
        <v>1</v>
      </c>
      <c r="JC31" s="102">
        <v>0</v>
      </c>
      <c r="JD31" s="242">
        <f t="shared" si="498"/>
        <v>0</v>
      </c>
      <c r="JE31" s="9">
        <v>0</v>
      </c>
      <c r="JF31" s="242">
        <f t="shared" si="499"/>
        <v>0</v>
      </c>
      <c r="JG31" s="242">
        <f t="shared" si="500"/>
        <v>0</v>
      </c>
      <c r="JH31" s="247">
        <f t="shared" si="501"/>
        <v>0</v>
      </c>
      <c r="JI31" s="247">
        <f t="shared" si="502"/>
        <v>0</v>
      </c>
      <c r="JJ31" s="242">
        <f t="shared" si="503"/>
        <v>0</v>
      </c>
      <c r="JK31" s="29">
        <v>0</v>
      </c>
      <c r="JL31" s="29">
        <f t="shared" si="504"/>
        <v>720</v>
      </c>
      <c r="JM31" s="104">
        <v>0</v>
      </c>
      <c r="JN31" s="9">
        <v>50</v>
      </c>
      <c r="JO31" s="9">
        <v>50</v>
      </c>
    </row>
    <row r="32" spans="1:276" ht="13.8" hidden="1" x14ac:dyDescent="0.3">
      <c r="B32" s="71" t="s">
        <v>55</v>
      </c>
      <c r="C32" s="9">
        <v>735.5</v>
      </c>
      <c r="D32" s="9">
        <v>215.9</v>
      </c>
      <c r="E32" s="9">
        <v>519.6</v>
      </c>
      <c r="F32" s="9">
        <v>0</v>
      </c>
      <c r="G32" s="242">
        <f t="shared" si="397"/>
        <v>0</v>
      </c>
      <c r="H32" s="9">
        <v>0</v>
      </c>
      <c r="I32" s="242">
        <f t="shared" si="398"/>
        <v>0</v>
      </c>
      <c r="J32" s="7">
        <v>8.5</v>
      </c>
      <c r="K32" s="242">
        <f t="shared" si="399"/>
        <v>1.1424731182795699E-2</v>
      </c>
      <c r="L32" s="9">
        <v>0</v>
      </c>
      <c r="M32" s="242">
        <f t="shared" si="400"/>
        <v>0.98857526881720426</v>
      </c>
      <c r="N32" s="242">
        <f t="shared" si="401"/>
        <v>0.98857526881720426</v>
      </c>
      <c r="O32" s="242">
        <f t="shared" si="402"/>
        <v>0</v>
      </c>
      <c r="P32" s="247">
        <f t="shared" si="403"/>
        <v>0</v>
      </c>
      <c r="Q32" s="242">
        <f t="shared" si="404"/>
        <v>0.18965053763440859</v>
      </c>
      <c r="R32" s="29">
        <v>0</v>
      </c>
      <c r="S32" s="7">
        <f t="shared" si="405"/>
        <v>744</v>
      </c>
      <c r="T32" s="167">
        <v>7055</v>
      </c>
      <c r="U32" s="9">
        <v>50</v>
      </c>
      <c r="V32" s="9">
        <v>50</v>
      </c>
      <c r="Y32" s="71" t="s">
        <v>55</v>
      </c>
      <c r="Z32" s="7">
        <f>$Y$4-AC32-AE32-AG32</f>
        <v>593</v>
      </c>
      <c r="AA32" s="9">
        <v>363.9</v>
      </c>
      <c r="AB32" s="9">
        <v>229.1</v>
      </c>
      <c r="AC32" s="9">
        <v>32.1</v>
      </c>
      <c r="AD32" s="242">
        <f t="shared" si="407"/>
        <v>4.314516129032258E-2</v>
      </c>
      <c r="AE32" s="9">
        <v>105.6</v>
      </c>
      <c r="AF32" s="242">
        <f t="shared" si="408"/>
        <v>0.14193548387096774</v>
      </c>
      <c r="AG32" s="7">
        <v>13.3</v>
      </c>
      <c r="AH32" s="242">
        <f t="shared" si="409"/>
        <v>1.7876344086021505E-2</v>
      </c>
      <c r="AI32" s="9">
        <v>0</v>
      </c>
      <c r="AJ32" s="242">
        <f t="shared" si="410"/>
        <v>0.79704301075268813</v>
      </c>
      <c r="AK32" s="242">
        <f t="shared" si="411"/>
        <v>0.79704301075268813</v>
      </c>
      <c r="AL32" s="242">
        <f t="shared" si="412"/>
        <v>8.1060606060606069E-2</v>
      </c>
      <c r="AM32" s="247">
        <f t="shared" si="413"/>
        <v>0</v>
      </c>
      <c r="AN32" s="242">
        <f t="shared" si="414"/>
        <v>0.33306451612903226</v>
      </c>
      <c r="AO32" s="29">
        <v>0</v>
      </c>
      <c r="AP32" s="7">
        <f t="shared" si="415"/>
        <v>744</v>
      </c>
      <c r="AQ32" s="167">
        <v>12390</v>
      </c>
      <c r="AR32" s="9">
        <v>50</v>
      </c>
      <c r="AS32" s="9">
        <v>50</v>
      </c>
      <c r="AV32" s="71" t="s">
        <v>55</v>
      </c>
      <c r="AW32" s="9">
        <v>709.1</v>
      </c>
      <c r="AX32" s="9">
        <v>355.9</v>
      </c>
      <c r="AY32" s="9">
        <v>353.2</v>
      </c>
      <c r="AZ32" s="9">
        <v>0</v>
      </c>
      <c r="BA32" s="242">
        <f t="shared" si="416"/>
        <v>0</v>
      </c>
      <c r="BB32" s="9">
        <v>0</v>
      </c>
      <c r="BC32" s="242">
        <f t="shared" si="417"/>
        <v>0</v>
      </c>
      <c r="BD32" s="9">
        <v>10.9</v>
      </c>
      <c r="BE32" s="242">
        <f t="shared" si="418"/>
        <v>1.5138888888888889E-2</v>
      </c>
      <c r="BF32" s="9">
        <v>0</v>
      </c>
      <c r="BG32" s="242">
        <f t="shared" si="419"/>
        <v>0.98486111111111119</v>
      </c>
      <c r="BH32" s="242">
        <f t="shared" si="420"/>
        <v>0.98486111111111119</v>
      </c>
      <c r="BI32" s="242">
        <f t="shared" si="421"/>
        <v>0</v>
      </c>
      <c r="BJ32" s="247">
        <f t="shared" si="422"/>
        <v>0</v>
      </c>
      <c r="BK32" s="242">
        <f t="shared" si="423"/>
        <v>0.34719444444444447</v>
      </c>
      <c r="BL32" s="7"/>
      <c r="BM32" s="7">
        <f t="shared" si="424"/>
        <v>719.99999999999989</v>
      </c>
      <c r="BN32" s="167">
        <v>12499</v>
      </c>
      <c r="BO32" s="9">
        <v>50</v>
      </c>
      <c r="BP32" s="9">
        <v>50</v>
      </c>
      <c r="BS32" s="71" t="s">
        <v>55</v>
      </c>
      <c r="BT32" s="9">
        <v>729.3</v>
      </c>
      <c r="BU32" s="9">
        <v>423.7</v>
      </c>
      <c r="BV32" s="9">
        <v>305.60000000000002</v>
      </c>
      <c r="BW32" s="9">
        <v>14.7</v>
      </c>
      <c r="BX32" s="242">
        <f t="shared" si="425"/>
        <v>1.9758064516129031E-2</v>
      </c>
      <c r="BY32" s="9">
        <v>0</v>
      </c>
      <c r="BZ32" s="242">
        <f t="shared" si="425"/>
        <v>0</v>
      </c>
      <c r="CA32" s="9">
        <v>0</v>
      </c>
      <c r="CB32" s="242">
        <f t="shared" ref="CB32" si="517">(CA32/$BS$4)</f>
        <v>0</v>
      </c>
      <c r="CC32" s="9">
        <v>0</v>
      </c>
      <c r="CD32" s="242">
        <f t="shared" si="511"/>
        <v>0.98024193548387095</v>
      </c>
      <c r="CE32" s="242">
        <f t="shared" si="512"/>
        <v>0.98024193548387095</v>
      </c>
      <c r="CF32" s="247">
        <f t="shared" si="513"/>
        <v>3.3531021897810216E-2</v>
      </c>
      <c r="CG32" s="247">
        <f t="shared" si="514"/>
        <v>0</v>
      </c>
      <c r="CH32" s="242">
        <f t="shared" si="515"/>
        <v>0.37583333333333335</v>
      </c>
      <c r="CI32" s="135"/>
      <c r="CJ32" s="81">
        <f t="shared" si="432"/>
        <v>744</v>
      </c>
      <c r="CK32" s="167">
        <v>13981</v>
      </c>
      <c r="CL32" s="9">
        <v>50</v>
      </c>
      <c r="CM32" s="9">
        <v>50</v>
      </c>
      <c r="CP32" s="71" t="s">
        <v>55</v>
      </c>
      <c r="CQ32" s="9">
        <v>687</v>
      </c>
      <c r="CR32" s="9">
        <v>146.1</v>
      </c>
      <c r="CS32" s="9">
        <v>540.9</v>
      </c>
      <c r="CT32" s="9">
        <v>0</v>
      </c>
      <c r="CU32" s="242">
        <f t="shared" si="433"/>
        <v>0</v>
      </c>
      <c r="CV32" s="9">
        <v>0</v>
      </c>
      <c r="CW32" s="242">
        <f t="shared" si="434"/>
        <v>0</v>
      </c>
      <c r="CX32" s="7">
        <v>33</v>
      </c>
      <c r="CY32" s="242">
        <f t="shared" si="435"/>
        <v>4.583333333333333E-2</v>
      </c>
      <c r="CZ32" s="9">
        <v>0</v>
      </c>
      <c r="DA32" s="242">
        <f t="shared" si="436"/>
        <v>0.95416666666666672</v>
      </c>
      <c r="DB32" s="242">
        <f t="shared" si="437"/>
        <v>0.95416666666666672</v>
      </c>
      <c r="DC32" s="247">
        <f t="shared" si="438"/>
        <v>0</v>
      </c>
      <c r="DD32" s="247">
        <f t="shared" si="439"/>
        <v>0</v>
      </c>
      <c r="DE32" s="242">
        <f t="shared" si="440"/>
        <v>0.12436111111111112</v>
      </c>
      <c r="DF32" s="7"/>
      <c r="DG32" s="7">
        <f t="shared" si="441"/>
        <v>720</v>
      </c>
      <c r="DH32" s="81">
        <v>4477</v>
      </c>
      <c r="DI32" s="9">
        <v>50</v>
      </c>
      <c r="DJ32" s="9">
        <v>50</v>
      </c>
      <c r="DM32" s="71" t="s">
        <v>55</v>
      </c>
      <c r="DN32" s="9">
        <v>727.6</v>
      </c>
      <c r="DO32" s="9">
        <v>227.4</v>
      </c>
      <c r="DP32" s="9">
        <v>500.2</v>
      </c>
      <c r="DQ32" s="9">
        <v>16.399999999999999</v>
      </c>
      <c r="DR32" s="242">
        <f t="shared" si="442"/>
        <v>2.2043010752688171E-2</v>
      </c>
      <c r="DS32" s="9">
        <v>0</v>
      </c>
      <c r="DT32" s="242">
        <f t="shared" si="443"/>
        <v>0</v>
      </c>
      <c r="DU32" s="7">
        <v>0</v>
      </c>
      <c r="DV32" s="242">
        <f t="shared" si="444"/>
        <v>0</v>
      </c>
      <c r="DW32" s="9">
        <v>0</v>
      </c>
      <c r="DX32" s="242">
        <f t="shared" si="445"/>
        <v>0.97795698924731189</v>
      </c>
      <c r="DY32" s="242">
        <f t="shared" si="446"/>
        <v>0.97795698924731189</v>
      </c>
      <c r="DZ32" s="247">
        <f t="shared" si="447"/>
        <v>6.7268252666119757E-2</v>
      </c>
      <c r="EA32" s="247">
        <f t="shared" si="448"/>
        <v>0</v>
      </c>
      <c r="EB32" s="242">
        <f t="shared" si="449"/>
        <v>0.17489247311827957</v>
      </c>
      <c r="EC32" s="135"/>
      <c r="ED32" s="29">
        <f t="shared" si="450"/>
        <v>744</v>
      </c>
      <c r="EE32" s="167">
        <v>6506</v>
      </c>
      <c r="EF32" s="9">
        <v>50</v>
      </c>
      <c r="EG32" s="9">
        <v>50</v>
      </c>
      <c r="EJ32" s="71" t="s">
        <v>55</v>
      </c>
      <c r="EK32" s="9">
        <v>12.200000000000045</v>
      </c>
      <c r="EL32" s="7">
        <v>12.200000000000045</v>
      </c>
      <c r="EM32" s="9">
        <v>0</v>
      </c>
      <c r="EN32" s="9">
        <v>731.8</v>
      </c>
      <c r="EO32" s="242">
        <f t="shared" si="451"/>
        <v>0.98360215053763433</v>
      </c>
      <c r="EP32" s="9">
        <v>0</v>
      </c>
      <c r="EQ32" s="242">
        <f t="shared" si="452"/>
        <v>0</v>
      </c>
      <c r="ER32" s="7">
        <v>0</v>
      </c>
      <c r="ES32" s="242">
        <f t="shared" si="453"/>
        <v>0</v>
      </c>
      <c r="ET32" s="9">
        <v>0</v>
      </c>
      <c r="EU32" s="242">
        <f t="shared" si="454"/>
        <v>1.6397849462365652E-2</v>
      </c>
      <c r="EV32" s="242">
        <f t="shared" si="455"/>
        <v>1.6397849462365652E-2</v>
      </c>
      <c r="EW32" s="247">
        <f t="shared" si="456"/>
        <v>0.98360215053763433</v>
      </c>
      <c r="EX32" s="247">
        <f t="shared" si="457"/>
        <v>0</v>
      </c>
      <c r="EY32" s="242">
        <f t="shared" si="458"/>
        <v>1.8118279569892475E-2</v>
      </c>
      <c r="EZ32" s="7"/>
      <c r="FA32" s="7">
        <f t="shared" si="459"/>
        <v>744</v>
      </c>
      <c r="FB32" s="9">
        <v>674</v>
      </c>
      <c r="FC32" s="9">
        <v>50</v>
      </c>
      <c r="FD32" s="9">
        <v>50</v>
      </c>
      <c r="FG32" s="71" t="s">
        <v>55</v>
      </c>
      <c r="FH32" s="37">
        <v>0</v>
      </c>
      <c r="FI32" s="40">
        <v>0</v>
      </c>
      <c r="FJ32" s="40">
        <v>0</v>
      </c>
      <c r="FK32" s="9">
        <v>672</v>
      </c>
      <c r="FL32" s="242">
        <f t="shared" si="460"/>
        <v>1</v>
      </c>
      <c r="FM32" s="40">
        <v>0</v>
      </c>
      <c r="FN32" s="242">
        <f t="shared" si="461"/>
        <v>0</v>
      </c>
      <c r="FO32" s="7">
        <v>0</v>
      </c>
      <c r="FP32" s="242">
        <f t="shared" si="462"/>
        <v>0</v>
      </c>
      <c r="FQ32" s="9">
        <v>0</v>
      </c>
      <c r="FR32" s="242">
        <f t="shared" si="463"/>
        <v>0</v>
      </c>
      <c r="FS32" s="242">
        <f t="shared" si="464"/>
        <v>0</v>
      </c>
      <c r="FT32" s="247">
        <f t="shared" si="465"/>
        <v>1</v>
      </c>
      <c r="FU32" s="247">
        <f t="shared" si="466"/>
        <v>0</v>
      </c>
      <c r="FV32" s="135">
        <f t="shared" si="467"/>
        <v>0.27669642857142857</v>
      </c>
      <c r="FW32" s="7"/>
      <c r="FX32" s="7">
        <f t="shared" si="468"/>
        <v>672</v>
      </c>
      <c r="FY32" s="81">
        <v>9297</v>
      </c>
      <c r="FZ32" s="9">
        <v>50</v>
      </c>
      <c r="GA32" s="9">
        <v>50</v>
      </c>
      <c r="GD32" s="71" t="s">
        <v>55</v>
      </c>
      <c r="GE32" s="9">
        <v>0</v>
      </c>
      <c r="GF32" s="7">
        <v>0</v>
      </c>
      <c r="GG32" s="9">
        <v>0</v>
      </c>
      <c r="GH32" s="9">
        <v>744</v>
      </c>
      <c r="GI32" s="242">
        <f t="shared" si="469"/>
        <v>1</v>
      </c>
      <c r="GJ32" s="9">
        <v>0</v>
      </c>
      <c r="GK32" s="242">
        <f t="shared" si="470"/>
        <v>0</v>
      </c>
      <c r="GL32" s="7">
        <v>0</v>
      </c>
      <c r="GM32" s="242">
        <f t="shared" si="471"/>
        <v>0</v>
      </c>
      <c r="GN32" s="9">
        <v>0</v>
      </c>
      <c r="GO32" s="242">
        <f t="shared" si="472"/>
        <v>0</v>
      </c>
      <c r="GP32" s="242">
        <f t="shared" si="473"/>
        <v>0</v>
      </c>
      <c r="GQ32" s="247">
        <f t="shared" si="474"/>
        <v>1</v>
      </c>
      <c r="GR32" s="247">
        <f t="shared" si="475"/>
        <v>0</v>
      </c>
      <c r="GS32" s="242">
        <f t="shared" si="476"/>
        <v>0</v>
      </c>
      <c r="GT32" s="135"/>
      <c r="GU32" s="7">
        <f t="shared" si="477"/>
        <v>744</v>
      </c>
      <c r="GV32" s="81">
        <v>0</v>
      </c>
      <c r="GW32" s="9">
        <v>50</v>
      </c>
      <c r="GX32" s="9">
        <v>50</v>
      </c>
      <c r="HA32" s="71" t="s">
        <v>55</v>
      </c>
      <c r="HB32" s="9">
        <v>0</v>
      </c>
      <c r="HC32" s="7">
        <v>0</v>
      </c>
      <c r="HD32" s="9">
        <v>0</v>
      </c>
      <c r="HE32" s="9">
        <v>720</v>
      </c>
      <c r="HF32" s="242">
        <f t="shared" si="478"/>
        <v>1</v>
      </c>
      <c r="HG32" s="9">
        <v>0</v>
      </c>
      <c r="HH32" s="242">
        <f t="shared" si="479"/>
        <v>0</v>
      </c>
      <c r="HI32" s="7">
        <v>0</v>
      </c>
      <c r="HJ32" s="242">
        <f t="shared" si="480"/>
        <v>0</v>
      </c>
      <c r="HK32" s="9">
        <v>0</v>
      </c>
      <c r="HL32" s="242">
        <f t="shared" si="481"/>
        <v>0</v>
      </c>
      <c r="HM32" s="242">
        <f t="shared" si="482"/>
        <v>0</v>
      </c>
      <c r="HN32" s="247">
        <f t="shared" si="483"/>
        <v>1</v>
      </c>
      <c r="HO32" s="247">
        <f t="shared" si="484"/>
        <v>0</v>
      </c>
      <c r="HP32" s="242">
        <f t="shared" si="485"/>
        <v>0</v>
      </c>
      <c r="HQ32" s="29">
        <v>0</v>
      </c>
      <c r="HR32" s="7">
        <f t="shared" si="486"/>
        <v>720</v>
      </c>
      <c r="HS32" s="9">
        <v>0</v>
      </c>
      <c r="HT32" s="9">
        <v>50</v>
      </c>
      <c r="HU32" s="9">
        <v>50</v>
      </c>
      <c r="HX32" s="71" t="s">
        <v>55</v>
      </c>
      <c r="HY32" s="9">
        <v>516.79999999999995</v>
      </c>
      <c r="HZ32" s="7">
        <v>144.80000000000001</v>
      </c>
      <c r="IA32" s="9">
        <v>372</v>
      </c>
      <c r="IB32" s="9">
        <v>210.1</v>
      </c>
      <c r="IC32" s="242">
        <f t="shared" si="487"/>
        <v>0.28239247311827959</v>
      </c>
      <c r="ID32" s="9">
        <v>0</v>
      </c>
      <c r="IE32" s="242">
        <f t="shared" si="488"/>
        <v>0</v>
      </c>
      <c r="IF32" s="9">
        <v>17.100000000000001</v>
      </c>
      <c r="IG32" s="242">
        <f t="shared" si="489"/>
        <v>2.2983870967741939E-2</v>
      </c>
      <c r="IH32" s="9">
        <v>0</v>
      </c>
      <c r="II32" s="242">
        <f t="shared" si="490"/>
        <v>0.69462365591397845</v>
      </c>
      <c r="IJ32" s="242">
        <f t="shared" si="491"/>
        <v>0.69462365591397845</v>
      </c>
      <c r="IK32" s="247">
        <f t="shared" si="492"/>
        <v>0.59199774584389975</v>
      </c>
      <c r="IL32" s="247">
        <f t="shared" si="493"/>
        <v>0</v>
      </c>
      <c r="IM32" s="242">
        <f t="shared" si="494"/>
        <v>0.11663978494623656</v>
      </c>
      <c r="IN32" s="29">
        <v>0</v>
      </c>
      <c r="IO32" s="7">
        <f t="shared" si="495"/>
        <v>744</v>
      </c>
      <c r="IP32" s="167">
        <v>4339</v>
      </c>
      <c r="IQ32" s="9">
        <v>50</v>
      </c>
      <c r="IR32" s="9">
        <v>50</v>
      </c>
      <c r="IU32" s="71" t="s">
        <v>55</v>
      </c>
      <c r="IV32" s="102">
        <v>720</v>
      </c>
      <c r="IW32" s="102">
        <v>343.2</v>
      </c>
      <c r="IX32" s="102">
        <v>376.8</v>
      </c>
      <c r="IY32" s="102">
        <v>0</v>
      </c>
      <c r="IZ32" s="242">
        <f t="shared" si="496"/>
        <v>0</v>
      </c>
      <c r="JA32" s="102">
        <v>0</v>
      </c>
      <c r="JB32" s="242">
        <f t="shared" si="497"/>
        <v>0</v>
      </c>
      <c r="JC32" s="102">
        <v>0</v>
      </c>
      <c r="JD32" s="242">
        <f t="shared" si="498"/>
        <v>0</v>
      </c>
      <c r="JE32" s="9">
        <v>0</v>
      </c>
      <c r="JF32" s="242">
        <f t="shared" si="499"/>
        <v>1</v>
      </c>
      <c r="JG32" s="242">
        <f t="shared" si="500"/>
        <v>1</v>
      </c>
      <c r="JH32" s="247">
        <f t="shared" si="501"/>
        <v>0</v>
      </c>
      <c r="JI32" s="247">
        <f t="shared" si="502"/>
        <v>0</v>
      </c>
      <c r="JJ32" s="242">
        <f t="shared" si="503"/>
        <v>0.32900000000000001</v>
      </c>
      <c r="JK32" s="29">
        <v>0</v>
      </c>
      <c r="JL32" s="29">
        <f t="shared" si="504"/>
        <v>720</v>
      </c>
      <c r="JM32" s="235">
        <v>11844</v>
      </c>
      <c r="JN32" s="9">
        <v>50</v>
      </c>
      <c r="JO32" s="9">
        <v>50</v>
      </c>
    </row>
    <row r="33" spans="1:275" ht="13.8" hidden="1" x14ac:dyDescent="0.3">
      <c r="B33" s="174" t="s">
        <v>39</v>
      </c>
      <c r="C33" s="177">
        <f>SUM(C23:C32)</f>
        <v>3210.6</v>
      </c>
      <c r="D33" s="177">
        <f t="shared" ref="D33:L33" si="518">SUM(D23:D32)</f>
        <v>1062.9000000000001</v>
      </c>
      <c r="E33" s="177">
        <f t="shared" si="518"/>
        <v>2147.6999999999998</v>
      </c>
      <c r="F33" s="177">
        <f t="shared" si="518"/>
        <v>1033.8</v>
      </c>
      <c r="G33" s="281">
        <f>(G23*U23+G24*U24+G25*U25+G26*U26+G27*U27+G28*U28+G29*U29+G30*U30+G31*U31+G32*U32)/U33</f>
        <v>0.1423396178436501</v>
      </c>
      <c r="H33" s="177">
        <f t="shared" si="518"/>
        <v>3161.6</v>
      </c>
      <c r="I33" s="281">
        <f>(I23*U23+I24*U24+I25*U25+I26*U26+I27*U27+I28*U28+I29*U29+I30*U30+I31*U31+I32*U32)/U33</f>
        <v>0.43660999709386811</v>
      </c>
      <c r="J33" s="46">
        <f>SUM(J23:J32)</f>
        <v>34</v>
      </c>
      <c r="K33" s="281">
        <f>(K23*U23+K24*U24+K25*U25+K26*U26+K27*U27+K28*U28+K29*U29+K30*U30+K31*U31+K32*U32)/U33</f>
        <v>3.8597064806742227E-3</v>
      </c>
      <c r="L33" s="45">
        <f t="shared" si="518"/>
        <v>0</v>
      </c>
      <c r="M33" s="281">
        <f>(M23*U23+M24*U24+M25*U25+M26*U26+M27*U27+M28*U28+M29*U29+M30*U30+M31*U31+M32*U32)/U33</f>
        <v>0.41719067858180758</v>
      </c>
      <c r="N33" s="282">
        <f>(N23*U23+N24*U24+N25*U25+N26*U26+N27*U27+N28*U28+N29*U29+N30*U30+N31*U31+N32*U32)/U33</f>
        <v>0.41719067858180758</v>
      </c>
      <c r="O33" s="282">
        <f>(O23*U23+O24*U24+O25*U25+O26*U26+O27*U27+O28*U28+O29*U29+O30*U30+O31*U31+O32*U32)/U33</f>
        <v>0.21007302143193568</v>
      </c>
      <c r="P33" s="282">
        <f>(P23*U23+P24*U24+P25*U25+P26*U26+P27*U27+P28*U28+P29*U29+P30*U30+P31*U31+P32*U32)/U33</f>
        <v>0</v>
      </c>
      <c r="Q33" s="282">
        <f>(Q23*U23+Q24*U24+Q25*U25+Q26*U26+Q27*U27+Q28*U28+Q29*U29+Q30*U30+Q31*U31+Q32*U32)/U33</f>
        <v>7.7026118860796286E-2</v>
      </c>
      <c r="R33" s="45">
        <f t="shared" ref="R33" si="519">SUM(R23:R32)</f>
        <v>6</v>
      </c>
      <c r="S33" s="50">
        <f>SUM(S23:S32)</f>
        <v>7440</v>
      </c>
      <c r="T33" s="181">
        <f>SUM(T23:T32)</f>
        <v>33926</v>
      </c>
      <c r="U33" s="45">
        <f>SUM(U23:U32)</f>
        <v>592</v>
      </c>
      <c r="V33" s="45">
        <f>SUM(V23:V32)</f>
        <v>592</v>
      </c>
      <c r="Y33" s="74" t="s">
        <v>39</v>
      </c>
      <c r="Z33" s="45">
        <f>SUM(Z23:Z32)</f>
        <v>3393.9</v>
      </c>
      <c r="AA33" s="45">
        <f t="shared" ref="AA33:AI33" si="520">SUM(AA23:AA32)</f>
        <v>2270.9</v>
      </c>
      <c r="AB33" s="45">
        <f>SUM(AB23:AB32)</f>
        <v>1123</v>
      </c>
      <c r="AC33" s="45">
        <f t="shared" si="520"/>
        <v>925.2</v>
      </c>
      <c r="AD33" s="281">
        <f>(AD23*AR23+AD24*AR24+AD25*AR25+AD26*AR26+AD27*AR27+AD28*AR28+AD29*AR29+AD30*AR30+AD31*AR31+AD32*AR32)/AR33</f>
        <v>0.11622529787852369</v>
      </c>
      <c r="AE33" s="45">
        <f t="shared" si="520"/>
        <v>3099.5</v>
      </c>
      <c r="AF33" s="281">
        <f>(AF23*AR23+AF24*AR24+AF25*AR25+AF26*AR26+AF27*AR27+AF28*AR28+AF29*AR29+AF30*AR30+AF31*AR31+AF32*AR32)/AR33</f>
        <v>0.42956035672769544</v>
      </c>
      <c r="AG33" s="46">
        <f>SUM(AG23:AG32)</f>
        <v>21.4</v>
      </c>
      <c r="AH33" s="241">
        <f>(AH23*AR23+AH24*AR24+AH25*AR25+AH26*AR26+AH27*AR27+AH28*AR28+AH29*AR29+AH30*AR30+AH31*AR31+AH32*AR32)/AR33</f>
        <v>2.4293446672478927E-3</v>
      </c>
      <c r="AI33" s="45">
        <f t="shared" si="520"/>
        <v>0</v>
      </c>
      <c r="AJ33" s="281">
        <f>(AJ23*AR23+AJ24*AR24+AJ25*AR25+AJ26*AR26+AJ27*AR27+AJ28*AR28+AJ29*AR29+AJ30*AR30+AJ31*AR31+AJ32*AR32)/AR33</f>
        <v>0.45178500072653294</v>
      </c>
      <c r="AK33" s="282">
        <f>(AK23*AR23+AK24*AR24+AK25*AR25+AK26*AR26+AK27*AR27+AK28*AR28+AK29*AR29+AK30*AR30+AK31*AR31+AK32*AR32)/AR33</f>
        <v>0.45178500072653294</v>
      </c>
      <c r="AL33" s="282">
        <f>(AL23*AR23+AL24*AR24+AL25*AR25+AL26*AR26+AL27*AR27+AL28*AR28+AL29*AR29+AL30*AR30+AL31*AR31+AL32*AR32)/AR33</f>
        <v>0.12874261959777486</v>
      </c>
      <c r="AM33" s="282"/>
      <c r="AN33" s="282">
        <f>(AN23*AR23+AN24*AR24+AN25*AR25+AN26*AR26+AN27*AR27+AN28*AR28+AN29*AR29+AN30*AR30+AN31*AR31+AN32*AR32)/AR33</f>
        <v>0.1907444238593432</v>
      </c>
      <c r="AO33" s="45">
        <f t="shared" ref="AO33" si="521">SUM(AO23:AO32)</f>
        <v>9</v>
      </c>
      <c r="AP33" s="50">
        <f>SUM(AP23:AP32)</f>
        <v>7440</v>
      </c>
      <c r="AQ33" s="169">
        <f>SUM(AQ23:AQ32)</f>
        <v>84013</v>
      </c>
      <c r="AR33" s="49">
        <f>SUM(AR23:AR32)</f>
        <v>592</v>
      </c>
      <c r="AS33" s="45">
        <f>SUM(AS23:AS32)</f>
        <v>592</v>
      </c>
      <c r="AV33" s="74" t="s">
        <v>39</v>
      </c>
      <c r="AW33" s="177">
        <f>SUM(AW23:AW32)</f>
        <v>3283.9</v>
      </c>
      <c r="AX33" s="177">
        <f t="shared" ref="AX33:BF33" si="522">SUM(AX23:AX32)</f>
        <v>2266.9</v>
      </c>
      <c r="AY33" s="177">
        <f>SUM(AY23:AY32)</f>
        <v>1017</v>
      </c>
      <c r="AZ33" s="177">
        <f t="shared" si="522"/>
        <v>1025.2</v>
      </c>
      <c r="BA33" s="281">
        <f>(BA23*BO23+BA24*BO24+BA25*BO25+BA26*BO26+BA27*BO27+BA28*BO28+BA29*BO29+BA30*BO30+BA31*BO31+BA32*BO32)/BO33</f>
        <v>0.15416948198198197</v>
      </c>
      <c r="BB33" s="45">
        <f t="shared" si="522"/>
        <v>2880</v>
      </c>
      <c r="BC33" s="281">
        <f>(BC23*BO23+BC24*BO24+BC25*BO25+BC26*BO26+BC27*BO27+BC28*BO28+BC29*BO29+BC30*BO30+BC31*BO31+BC32*BO32)/BO33</f>
        <v>0.41554054054054052</v>
      </c>
      <c r="BD33" s="46">
        <f>SUM(BD23:BD32)</f>
        <v>10.9</v>
      </c>
      <c r="BE33" s="241">
        <f>(BE23*BO23+BE24*BO24+BE25*BO25+BE26*BO26+BE27*BO27+BE28*BO28+BE29*BO29+BE30*BO30+BE31*BO31+BE32*BO32)/BO33</f>
        <v>1.2786223723723724E-3</v>
      </c>
      <c r="BF33" s="45">
        <f t="shared" si="522"/>
        <v>0</v>
      </c>
      <c r="BG33" s="281">
        <f>(BG23*BO23+BG24*BO24+BG25*BO25+BG26*BO26+BG27*BO27+BG28*BO28+BG29*BO29+BG30*BO30+BG31*BO31+BG32*BO32)/BO33</f>
        <v>0.42901135510510513</v>
      </c>
      <c r="BH33" s="282">
        <f>(BH23*BO23+BH24*BO24+BH25*BO25+BH26*BO26+BH27*BO27+BH28*BO28+BH29*BO29+BH30*BO30+BH31*BO31+BH32*BO32)/BO33</f>
        <v>0.42901135510510513</v>
      </c>
      <c r="BI33" s="282">
        <f>(BI23*BO23+BI24*BO24+BI25*BO25+BI26*BO26+BI27*BO27+BI28*BO28+BI29*BO29+BI30*BO30+BI31*BO31+BI32*BO32)/BO33</f>
        <v>0.15942781551694934</v>
      </c>
      <c r="BJ33" s="282"/>
      <c r="BK33" s="282">
        <f>(BK23*BO23+BK24*BO24+BK25*BO25+BK26*BO26+BK27*BO27+BK28*BO28+BK29*BO29+BK30*BO30+BK31*BO31+BK32*BO32)/BO33</f>
        <v>0.20137715840840839</v>
      </c>
      <c r="BL33" s="219"/>
      <c r="BM33" s="50">
        <f>SUM(BM23:BM32)</f>
        <v>7200</v>
      </c>
      <c r="BN33" s="169">
        <f>SUM(BN23:BN32)</f>
        <v>85835</v>
      </c>
      <c r="BO33" s="49">
        <f>SUM(BO23:BO32)</f>
        <v>592</v>
      </c>
      <c r="BP33" s="45">
        <f>SUM(BP23:BP32)</f>
        <v>592</v>
      </c>
      <c r="BS33" s="74" t="s">
        <v>39</v>
      </c>
      <c r="BT33" s="45">
        <f>SUM(BT23:BT32)</f>
        <v>4347.2999999999993</v>
      </c>
      <c r="BU33" s="45">
        <f t="shared" ref="BU33:CC33" si="523">SUM(BU23:BU32)</f>
        <v>3013.2</v>
      </c>
      <c r="BV33" s="45">
        <f>SUM(BV23:BV32)</f>
        <v>1334.1</v>
      </c>
      <c r="BW33" s="45">
        <f t="shared" si="523"/>
        <v>92.3</v>
      </c>
      <c r="BX33" s="281">
        <f>(BX23*CL23+BX24*CL24+BX25*CL25+BX26*CL26+BX27*CL27+BX28*CL28+BX29*CL29+BX30*CL30+BX31*CL31+BX32*CL32)/CL33</f>
        <v>1.184612031386225E-2</v>
      </c>
      <c r="BY33" s="45">
        <f t="shared" si="523"/>
        <v>2972</v>
      </c>
      <c r="BZ33" s="281">
        <f>(BZ23*CL23+BZ24*CL24+BZ25*CL25+BZ26*CL26+BZ27*CL27+BZ28*CL28+BZ29*CL29+BZ30*CL30+BZ31*CL31+BZ32*CL32)/CL33</f>
        <v>0.41508645742516714</v>
      </c>
      <c r="CA33" s="46">
        <f>SUM(CA23:CA32)</f>
        <v>28.400000000000002</v>
      </c>
      <c r="CB33" s="281">
        <f>(CB23*CL23+CB24*CL24+CB25*CL25+CB26*CL26+CB27*CL27+CB28*CL28+CB29*CL29+CB30*CL30+CB31*CL31+CB32*CL32)/CL33</f>
        <v>4.2474934612031388E-3</v>
      </c>
      <c r="CC33" s="45">
        <f t="shared" si="523"/>
        <v>0</v>
      </c>
      <c r="CD33" s="281">
        <f>(CD23*CL23+CD24*CL24+CD25*CL25+CD26*CL26+CD27*CL27+CD28*CL28+CD29*CL29+CD30*CL30+CD31*CL31+CD32*CL32)/CL33</f>
        <v>0.5688199287997675</v>
      </c>
      <c r="CE33" s="282">
        <f>(CE23*CL23+CE24*CL24+CE25*CL25+CE26*CL26+CE27*CL27+CE28*CL28+CE29*CL29+CE30*CL30+CE31*CL31+CE32*CL32)/CL33</f>
        <v>0.5688199287997675</v>
      </c>
      <c r="CF33" s="282">
        <f>(CF23*CL23+CF24*CL24+CF25*CL25+CF26*CL26+CF27*CL27+CF28*CL28+CF29*CL29+CF30*CL30+CF31*CL31+CF32*CL32)/CL33</f>
        <v>1.903521466820398E-2</v>
      </c>
      <c r="CG33" s="282"/>
      <c r="CH33" s="282">
        <f>(CH23*CL23+CH24*CL24+CH25*CL25+CH26*CL26+CH27*CL27+CH28*CL28+CH29*CL29+CH30*CL30+CH31*CL31+CH32*CL32)/CL33</f>
        <v>0.24958678436501017</v>
      </c>
      <c r="CI33" s="219"/>
      <c r="CJ33" s="53">
        <f>SUM(CJ23:CJ32)</f>
        <v>7440</v>
      </c>
      <c r="CK33" s="169">
        <f>SUM(CK23:CK32)</f>
        <v>109930</v>
      </c>
      <c r="CL33" s="49">
        <f>SUM(CL23:CL32)</f>
        <v>592</v>
      </c>
      <c r="CM33" s="45">
        <f>SUM(CM23:CM32)</f>
        <v>592</v>
      </c>
      <c r="CP33" s="74" t="s">
        <v>39</v>
      </c>
      <c r="CQ33" s="45">
        <f>SUM(CQ23:CQ32)</f>
        <v>3973.8999999999996</v>
      </c>
      <c r="CR33" s="45">
        <f t="shared" ref="CR33:CZ33" si="524">SUM(CR23:CR32)</f>
        <v>1282.5999999999999</v>
      </c>
      <c r="CS33" s="45">
        <f>SUM(CS23:CS32)</f>
        <v>2691.3</v>
      </c>
      <c r="CT33" s="45">
        <f t="shared" si="524"/>
        <v>176.6</v>
      </c>
      <c r="CU33" s="281">
        <f>(CU23*DI23+CU24*DI24+CU25*DI25+CU26*DI26+CU27*DI27+CU28*DI28+CU29*DI29+CU30*DI30+CU31*DI31+CU32*DI32)/DI33</f>
        <v>2.0716028528528531E-2</v>
      </c>
      <c r="CV33" s="45">
        <f t="shared" si="524"/>
        <v>3001.6</v>
      </c>
      <c r="CW33" s="281">
        <f>(CW23*DI23+CW24*DI24+CW25*DI25+CW26*DI26+CW27*DI27+CW28*DI28+CW29*DI29+CW30*DI30+CW31*DI31+CW32*DI32)/DI33</f>
        <v>0.42980480480480482</v>
      </c>
      <c r="CX33" s="46">
        <f>SUM(CX23:CX32)</f>
        <v>47.9</v>
      </c>
      <c r="CY33" s="281">
        <f>(CY23*DI23+CY24*DI24+CY25*DI25+CY26*DI26+CY27*DI27+CY28*DI28+CY29*DI29+CY30*DI30+CY31*DI31+CY32*DI32)/DI33</f>
        <v>5.6189001501501497E-3</v>
      </c>
      <c r="CZ33" s="45">
        <f t="shared" si="524"/>
        <v>0</v>
      </c>
      <c r="DA33" s="281">
        <f>(DA23*DI23+DA24*DI24+DA25*DI25+DA26*DI26+DA27*DI27+DA28*DI28+DA29*DI29+DA30*DI30+DA31*DI31+DA32*DI32)/DI33</f>
        <v>0.54386026651651653</v>
      </c>
      <c r="DB33" s="282">
        <f>(DB23*DI23+DB24*DI24+DB25*DI25+DB26*DI26+DB27*DI27+DB28*DI28+DB29*DI29+DB30*DI30+DB31*DI31+DB32*DI32)/DI33</f>
        <v>0.54386026651651653</v>
      </c>
      <c r="DC33" s="282">
        <f>(DC23*DI23+DC24*DI24+DC25*DI25+DC26*DI26+DC27*DI27+DC28*DI28+DC29*DI29+DC30*DI30+DC31*DI31+DC32*DI32)/DI33</f>
        <v>5.8266325552836166E-2</v>
      </c>
      <c r="DD33" s="282"/>
      <c r="DE33" s="282">
        <f>(DE23*DI23+DE24*DI24+DE25*DI25+DE26*DI26+DE27*DI27+DE28*DI28+DE29*DI29+DE30*DI30+DE31*DI31+DE32*DI32)/DI33</f>
        <v>9.74802927927928E-2</v>
      </c>
      <c r="DF33" s="219"/>
      <c r="DG33" s="50">
        <f>SUM(DG23:DG32)</f>
        <v>7200</v>
      </c>
      <c r="DH33" s="53">
        <f>SUM(DH23:DH32)</f>
        <v>41550</v>
      </c>
      <c r="DI33" s="49">
        <f>SUM(DI23:DI32)</f>
        <v>592</v>
      </c>
      <c r="DJ33" s="45">
        <f>SUM(DJ23:DJ32)</f>
        <v>592</v>
      </c>
      <c r="DM33" s="74" t="s">
        <v>39</v>
      </c>
      <c r="DN33" s="177">
        <f>SUM(DN23:DN32)</f>
        <v>3934.5</v>
      </c>
      <c r="DO33" s="177">
        <f t="shared" ref="DO33:DW33" si="525">SUM(DO23:DO32)</f>
        <v>1700.3</v>
      </c>
      <c r="DP33" s="177">
        <f>SUM(DP23:DP32)</f>
        <v>2234.1999999999998</v>
      </c>
      <c r="DQ33" s="45">
        <f t="shared" si="525"/>
        <v>657</v>
      </c>
      <c r="DR33" s="281">
        <f>(DR23*EF23+DR24*EF24+DR25*EF25+DR26*EF26+DR27*EF27+DR28*EF28+DR29*EF29+DR30*EF30+DR31*EF31+DR32*EF32)/EF33</f>
        <v>0.12271914051147922</v>
      </c>
      <c r="DS33" s="177">
        <f t="shared" si="525"/>
        <v>2848.5</v>
      </c>
      <c r="DT33" s="281">
        <f>(DT23*EF23+DT24*EF24+DT25*EF25+DT26*EF26+DT27*EF27+DT28*EF28+DT29*EF29+DT30*EF30+DT31*EF31+DT32*EF32)/EF33</f>
        <v>0.40106664123801222</v>
      </c>
      <c r="DU33" s="46">
        <f>SUM(DU23:DU32)</f>
        <v>0</v>
      </c>
      <c r="DV33" s="241">
        <f>(DV23*EF23+DV24*EF24+DV25*EF25+DV26*EF26+DV27*EF27+DV28*EF28+DV29*EF29+DV30*EF30+DV31*EF31+DV32*EF32)/EF33</f>
        <v>0</v>
      </c>
      <c r="DW33" s="45">
        <f t="shared" si="525"/>
        <v>0</v>
      </c>
      <c r="DX33" s="281">
        <f>(DX23*EF23+DX24*EF24+DX25*EF25+DX26*EF26+DX27*EF27+DX28*EF28+DX29*EF29+DX30*EF30+DX31*EF31+DX32*EF32)/EF33</f>
        <v>0.47621421825050853</v>
      </c>
      <c r="DY33" s="282">
        <f>(DY23*EF23+DY24*EF24+DY25*EF25+DY26*EF26+DY27*EF27+DY28*EF28+DY29*EF29+DY30*EF30+DY31*EF31+DY32*EF32)/EF33</f>
        <v>0.47621421825050853</v>
      </c>
      <c r="DZ33" s="282">
        <f>(DZ23*EF23+DZ24*EF24+DZ25*EF25+DZ26*EF26+DZ27*EF27+DZ28*EF28+DZ29*EF29+DZ30*EF30+DZ31*EF31+DZ32*EF32)/EF33</f>
        <v>0.19230273112326515</v>
      </c>
      <c r="EA33" s="282">
        <f>(EA23*EF23+EA24*EF24+EA25*EF25+EA26*EF26+EA27*EF27+EA28*EF28+EA29*EF29+EA30*EF30+EA31*EF31+EA32*EF32)/EF33</f>
        <v>0</v>
      </c>
      <c r="EB33" s="282">
        <f>(EB23*EF23+EB24*EF24+EB25*EF25+EB26*EF26+EB27*EF27+EB28*EF28+EB29*EF29+EB30*EF30+EB31*EF31+EB32*EF32)/EF33</f>
        <v>0.14025265184539379</v>
      </c>
      <c r="EC33" s="219"/>
      <c r="ED33" s="51">
        <f>SUM(ED23:ED32)</f>
        <v>7440</v>
      </c>
      <c r="EE33" s="169">
        <f>SUM(EE23:EE32)</f>
        <v>61774</v>
      </c>
      <c r="EF33" s="49">
        <f>SUM(EF23:EF32)</f>
        <v>592</v>
      </c>
      <c r="EG33" s="45">
        <f>SUM(EG23:EG32)</f>
        <v>592</v>
      </c>
      <c r="EJ33" s="74" t="s">
        <v>39</v>
      </c>
      <c r="EK33" s="45">
        <f>SUM(EK23:EK32)</f>
        <v>1670.6000000000001</v>
      </c>
      <c r="EL33" s="46">
        <f t="shared" ref="EL33:ET33" si="526">SUM(EL23:EL32)</f>
        <v>822.40000000000009</v>
      </c>
      <c r="EM33" s="45">
        <f>SUM(EM23:EM32)</f>
        <v>848.2</v>
      </c>
      <c r="EN33" s="45">
        <f t="shared" si="526"/>
        <v>3537.4000000000005</v>
      </c>
      <c r="EO33" s="281">
        <f>(EO23*FC23+EO24*FC24+EO25*FC25+EO26*FC26+EO27*FC27+EO28*FC28+EO29*FC29+EO30*FC30+EO31*FC31+EO32*FC32)/FC33</f>
        <v>0.47927110578320259</v>
      </c>
      <c r="EP33" s="45">
        <f t="shared" si="526"/>
        <v>2232</v>
      </c>
      <c r="EQ33" s="281">
        <f>(EQ23*FC23+EQ24*FC24+EQ25*FC25+EQ26*FC26+EQ27*FC27+EQ28*FC28+EQ29*FC29+EQ30*FC30+EQ31*FC31+EQ32*FC32)/FC33</f>
        <v>0.33108108108108109</v>
      </c>
      <c r="ER33" s="46">
        <f>SUM(ER23:ER32)</f>
        <v>0</v>
      </c>
      <c r="ES33" s="241">
        <f>(ES23*FC23+ES24*FC24+ES25*FC25+ES26*FC26+ES27*FC27+ES28*FC28+ES29*FC29+ES30*FC30+ES31*FC31+ES32*FC32)/FC33</f>
        <v>0</v>
      </c>
      <c r="ET33" s="45">
        <f t="shared" si="526"/>
        <v>0</v>
      </c>
      <c r="EU33" s="281">
        <f>(EU23*FC23+EU24*FC24+EU25*FC25+EU26*FC26+EU27*FC27+EU28*FC28+EU29*FC29+EU30*FC30+EU31*FC31+EU32*FC32)/FC33</f>
        <v>0.18964781313571644</v>
      </c>
      <c r="EV33" s="282">
        <f>(EV23*FC23+EV24*FC24+EV25*FC25+EV26*FC26+EV27*FC27+EV28*FC28+EV29*FC29+EV30*FC30+EV31*FC31+EV32*FC32)/FC33</f>
        <v>0.18964781313571644</v>
      </c>
      <c r="EW33" s="282">
        <f>(EW23*FC23+EW24*FC24+EW25*FC25+EW26*FC26+EW27*FC27+EW28*FC28+EW29*FC29+EW30*FC30+EW31*FC31+EW32*FC32)/FC33</f>
        <v>0.50758164191167332</v>
      </c>
      <c r="EX33" s="282"/>
      <c r="EY33" s="282">
        <f>(EY23*FC23+EY24*FC24+EY25*FC25+EY26*FC26+EY27*FC27+EY28*FC28+EY29*FC29+EY30*FC30+EY31*FC31+EY32*FC32)/FC33</f>
        <v>6.2881429816913692E-2</v>
      </c>
      <c r="EZ33" s="219"/>
      <c r="FA33" s="50">
        <f>SUM(FA23:FA32)</f>
        <v>7440</v>
      </c>
      <c r="FB33" s="53">
        <f>SUM(FB23:FB32)</f>
        <v>27696</v>
      </c>
      <c r="FC33" s="49">
        <f>SUM(FC23:FC32)</f>
        <v>592</v>
      </c>
      <c r="FD33" s="45">
        <f>SUM(FD23:FD32)</f>
        <v>592</v>
      </c>
      <c r="FG33" s="74" t="s">
        <v>39</v>
      </c>
      <c r="FH33" s="45">
        <f>SUM(FH23:FH32)</f>
        <v>1985.2</v>
      </c>
      <c r="FI33" s="45">
        <f t="shared" ref="FI33:FQ33" si="527">SUM(FI23:FI32)</f>
        <v>640</v>
      </c>
      <c r="FJ33" s="45">
        <f>SUM(FJ23:FJ32)</f>
        <v>1345.2</v>
      </c>
      <c r="FK33" s="45">
        <f t="shared" si="527"/>
        <v>2689.3</v>
      </c>
      <c r="FL33" s="281">
        <f>(FL23*FZ23+FL24*FZ24+FL25*FZ25+FL26*FZ26+FL27*FZ27+FL28*FZ28+FL29*FZ29+FL30*FZ30+FL31*FZ31+FL32*FZ32)/FZ33</f>
        <v>0.41570392937580442</v>
      </c>
      <c r="FM33" s="45">
        <f t="shared" si="527"/>
        <v>2045.5</v>
      </c>
      <c r="FN33" s="281">
        <f>(FN23*FZ23+FN24*FZ24+FN25*FZ25+FN26*FZ26+FN27*FZ27+FN28*FZ28+FN29*FZ29+FN30*FZ30+FN31*FZ31+FN32*FZ32)/FZ33</f>
        <v>0.33478875080437581</v>
      </c>
      <c r="FO33" s="46">
        <f>SUM(FO23:FO32)</f>
        <v>0</v>
      </c>
      <c r="FP33" s="241">
        <f>(FP23*FZ23+FP24*FZ24+FP25*FZ25+FP26*FZ26+FP27*FZ27+FP28*FZ28+FP29*FZ29+FP30*FZ30+FP31*FZ31+FP32*FZ32)/FZ33</f>
        <v>0</v>
      </c>
      <c r="FQ33" s="45">
        <f t="shared" si="527"/>
        <v>0</v>
      </c>
      <c r="FR33" s="281">
        <f>(FR23*FZ23+FR24*FZ24+FR25*FZ25+FR26*FZ26+FR27*FZ27+FR28*FZ28+FR29*FZ29+FR30*FZ30+FR31*FZ31+FR32*FZ32)/FZ33</f>
        <v>0.22536145015983725</v>
      </c>
      <c r="FS33" s="282">
        <f>(FS23*FZ23+FS24*FZ24+FS25*FZ25+FS26*FZ26+FS27*FZ27+FS28*FZ28+FS29*FZ29+FS30*FZ30+FS31*FZ31+FS32*FZ32)/FZ33</f>
        <v>0.24950731981981983</v>
      </c>
      <c r="FT33" s="282">
        <f>(FT23*FZ23+FT24*FZ24+FT25*FZ25+FT26*FZ26+FT27*FZ27+FT28*FZ28+FT29*FZ29+FT30*FZ30+FT31*FZ31+FT32*FZ32)/FZ33</f>
        <v>0.41597230340840252</v>
      </c>
      <c r="FU33" s="282"/>
      <c r="FV33" s="162">
        <f>(FV23*FZ23+FV24*FZ24+FV25*FZ25+FV26*FZ26+FV27*FZ27+FV28*FZ28+FV29*FZ29+FV30*FZ30+FV31*FZ31+FV32*FZ32)/FZ33</f>
        <v>7.0714687902187892E-2</v>
      </c>
      <c r="FW33" s="219"/>
      <c r="FX33" s="50">
        <f>SUM(FX23:FX32)</f>
        <v>6720</v>
      </c>
      <c r="FY33" s="53">
        <f>SUM(FY23:FY32)</f>
        <v>28132</v>
      </c>
      <c r="FZ33" s="49">
        <f>SUM(FZ23:FZ32)</f>
        <v>592</v>
      </c>
      <c r="GA33" s="45">
        <f>SUM(GA23:GA32)</f>
        <v>592</v>
      </c>
      <c r="GD33" s="74" t="s">
        <v>39</v>
      </c>
      <c r="GE33" s="45">
        <f>SUM(GE23:GE32)</f>
        <v>1912.5</v>
      </c>
      <c r="GF33" s="46">
        <f t="shared" ref="GF33:GN33" si="528">SUM(GF23:GF32)</f>
        <v>927</v>
      </c>
      <c r="GG33" s="45">
        <f>SUM(GG23:GG32)</f>
        <v>985.5</v>
      </c>
      <c r="GH33" s="45">
        <f t="shared" si="528"/>
        <v>3295.5</v>
      </c>
      <c r="GI33" s="281">
        <f>(GI23*GW23+GI24*GW24+GI25*GW25+GI26*GW26+GI27*GW27+GI28*GW28+GI29*GW29+GI30*GW30+GI31*GW31+GI32*GW32)/GW33</f>
        <v>0.45181042938099392</v>
      </c>
      <c r="GJ33" s="45">
        <f t="shared" si="528"/>
        <v>2232</v>
      </c>
      <c r="GK33" s="281">
        <f>(GK23*GW23+GK24*GW24+GK25*GW25+GK26*GW26+GK27*GW27+GK28*GW28+GK29*GW29+GK30*GW30+GK31*GW31+GK32*GW32)/GW33</f>
        <v>0.33108108108108109</v>
      </c>
      <c r="GL33" s="46">
        <f>SUM(GL23:GL32)</f>
        <v>0</v>
      </c>
      <c r="GM33" s="241">
        <f>(GM23*GW23+GM24*GW24+GM25*GW25+GM26*GW26+GM27*GW27+GM28*GW28+GM29*GW29+GM30*GW30+GM31*GW31+GM32*GW32)/GW33</f>
        <v>0</v>
      </c>
      <c r="GN33" s="45">
        <f t="shared" si="528"/>
        <v>0</v>
      </c>
      <c r="GO33" s="281">
        <f>(GO23*GW23+GO24*GW24+GO25*GW25+GO26*GW26+GO27*GW27+GO28*GW28+GO29*GW29+GO30*GW30+GO31*GW31+GO32*GW32)/GW33</f>
        <v>0.21710848953792503</v>
      </c>
      <c r="GP33" s="282">
        <f>(GP23*GW23+GP24*GW24+GP25*GW25+GP26*GW26+GP27*GW27+GP28*GW28+GP29*GW29+GP30*GW30+GP31*GW31+GP32*GW32)/GW33</f>
        <v>0.21710848953792503</v>
      </c>
      <c r="GQ33" s="282">
        <f>(GQ23*GW23+GQ24*GW24+GQ25*GW25+GQ26*GW26+GQ27*GW27+GQ28*GW28+GQ29*GW29+GQ30*GW30+GQ31*GW31+GQ32*GW32)/GW33</f>
        <v>0.47881087418015905</v>
      </c>
      <c r="GR33" s="282">
        <f>(GR23*GW23+GR24*GW24+GR25*GW25+GR26*GW26+GR27*GW27+GR28*GW28+GR29*GW29+GR30*GW30+GR31*GW31+GR32*GW32)/GW33</f>
        <v>0</v>
      </c>
      <c r="GS33" s="282">
        <f>(GS23*GW23+GS24*GW24+GS25*GW25+GS26*GW26+GS27*GW27+GS28*GW28+GS29*GW29+GS30*GW30+GS31*GW31+GS32*GW32)/GW33</f>
        <v>6.6205318221447262E-2</v>
      </c>
      <c r="GT33" s="219"/>
      <c r="GU33" s="50">
        <f>SUM(GU23:GU32)</f>
        <v>7440</v>
      </c>
      <c r="GV33" s="53">
        <f>SUM(GV23:GV32)</f>
        <v>29160</v>
      </c>
      <c r="GW33" s="49">
        <f>SUM(GW23:GW32)</f>
        <v>592</v>
      </c>
      <c r="GX33" s="45">
        <f>SUM(GX23:GX32)</f>
        <v>592</v>
      </c>
      <c r="HA33" s="74" t="s">
        <v>39</v>
      </c>
      <c r="HB33" s="193">
        <f>SUM(HB23:HB32)</f>
        <v>2123.5</v>
      </c>
      <c r="HC33" s="194">
        <f t="shared" ref="HC33:HK33" si="529">SUM(HC23:HC32)</f>
        <v>1492</v>
      </c>
      <c r="HD33" s="193">
        <f>SUM(HD23:HD32)</f>
        <v>631.5</v>
      </c>
      <c r="HE33" s="193">
        <f t="shared" si="529"/>
        <v>2916.5</v>
      </c>
      <c r="HF33" s="283">
        <f>(HF23*HT23+HF24*HT24+HF25*HT25+HF26*HT26+HF27*HT27+HF28*HT28+HF29*HT29+HF30*HT30+HF31*HT31+HF32*HT32)/HT33</f>
        <v>0.41982216591591592</v>
      </c>
      <c r="HG33" s="193">
        <f t="shared" si="529"/>
        <v>2160</v>
      </c>
      <c r="HH33" s="283">
        <f>(HH23*HT23+HH24*HT24+HH25*HT25+HH26*HT26+HH27*HT27+HH28*HT28+HH29*HT29+HH30*HT30+HH31*HT31+HH32*HT32)/HT33</f>
        <v>0.33108108108108109</v>
      </c>
      <c r="HI33" s="194">
        <f>SUM(HI23:HI32)</f>
        <v>0</v>
      </c>
      <c r="HJ33" s="246">
        <f>(HJ23*HT23+HJ24*HT24+HJ25*HT25+HJ26*HT26+HJ27*HT27+HJ28*HT28+HJ29*HT29+HJ30*HT30+HJ31*HT31+HJ32*HT32)/HT33</f>
        <v>0</v>
      </c>
      <c r="HK33" s="193">
        <f t="shared" si="529"/>
        <v>0</v>
      </c>
      <c r="HL33" s="283">
        <f>(HL23*HT23+HL24*HT24+HL25*HT25+HL26*HT26+HL27*HT27+HL28*HT28+HL29*HT29+HL30*HT30+HL31*HT31+HL32*HT32)/HT33</f>
        <v>0.24106137387387389</v>
      </c>
      <c r="HM33" s="284">
        <f>(HM23*$HT$23+HM24*$HT$24+HM25*$HT$25+HM26*$HT$26+HM27*$HT$27+HM28*$HT$28+HM29*$HT$29+HM30*$HT$30+HM31*$HT$31+HM32*$HT$32)/$HT$33</f>
        <v>0.24909675300300299</v>
      </c>
      <c r="HN33" s="284">
        <f>(HN23*HT23+HN24*HT24+HN25*HT25+HN26*HT26+HN27*HT27+HN28*HT28+HN29*HT29+HN30*HT30+HN31*HT31+HN32*HT32)/HT33</f>
        <v>0.42161386065267614</v>
      </c>
      <c r="HO33" s="284">
        <f>(HO23*$HT$23+HO24*$HT$24+HO25*$HT$25+HO26*$HT$26+HO27*$HT$27+HO28*$HT$28+HO29*$HT$29+HO30*$HT$30+HO31*$HT$31+HO32*$HT$32)/$HT$33</f>
        <v>0</v>
      </c>
      <c r="HP33" s="284">
        <f>(HP23*HT23+HP24*HT24+HP25*HT25+HP26*HT26+HP27*HT27+HP28*HT28+HP29*HT29+HP30*HT30+HP31*HT31+HP32*HT32)/HT33</f>
        <v>0.11442849099099101</v>
      </c>
      <c r="HQ33" s="193">
        <f t="shared" ref="HQ33" si="530">SUM(HQ23:HQ32)</f>
        <v>1</v>
      </c>
      <c r="HR33" s="196">
        <f>SUM(HR23:HR32)</f>
        <v>7200</v>
      </c>
      <c r="HS33" s="148">
        <f>SUM(HS23:HS32)</f>
        <v>48774</v>
      </c>
      <c r="HT33" s="91">
        <f>SUM(HT23:HT32)</f>
        <v>592</v>
      </c>
      <c r="HU33" s="45">
        <f>SUM(HU23:HU32)</f>
        <v>592</v>
      </c>
      <c r="HX33" s="74" t="s">
        <v>39</v>
      </c>
      <c r="HY33" s="45">
        <f>SUM(HY23:HY32)</f>
        <v>3763.3999999999996</v>
      </c>
      <c r="HZ33" s="46">
        <f t="shared" ref="HZ33:IH33" si="531">SUM(HZ23:HZ32)</f>
        <v>1544.4999999999998</v>
      </c>
      <c r="IA33" s="45">
        <f>SUM(IA23:IA32)</f>
        <v>2218.8999999999996</v>
      </c>
      <c r="IB33" s="45">
        <f t="shared" si="531"/>
        <v>1325.5</v>
      </c>
      <c r="IC33" s="281">
        <f>(IC23*IQ23+IC24*IQ24+IC25*IQ25+IC26*IQ26+IC27*IQ27+IC28*IQ28+IC29*IQ29+IC30*IQ30+IC31*IQ31+IC32*IQ32)/IQ33</f>
        <v>0.22817449505957574</v>
      </c>
      <c r="ID33" s="45">
        <f t="shared" si="531"/>
        <v>2290.3000000000002</v>
      </c>
      <c r="IE33" s="281">
        <f>(IE23*IQ23+IE24*IQ24+IE25*IQ25+IE26*IQ26+IE27*IQ27+IE28*IQ28+IE29*IQ29+IE30*IQ30+IE31*IQ31+IE32*IQ32)/IQ33</f>
        <v>0.33769934248764893</v>
      </c>
      <c r="IF33" s="46">
        <f>SUM(IF23:IF32)</f>
        <v>60.800000000000004</v>
      </c>
      <c r="IG33" s="241">
        <f>(IG23*IQ23+IG24*IQ24+IG25*IQ25+IG26*IQ26+IG27*IQ27+IG28*IQ28+IG29*IQ29+IG30*IQ30+IG31*IQ31+IG32*IQ32)/IQ33</f>
        <v>6.9020633536762584E-3</v>
      </c>
      <c r="IH33" s="45">
        <f t="shared" si="531"/>
        <v>0</v>
      </c>
      <c r="II33" s="281">
        <f>(II23*IQ23+II24*IQ24+II25*IQ25+II26*IQ26+II27*IQ27+II28*IQ28+II29*IQ29+II30*IQ30+II31*IQ31+II32*IQ32)/IQ33</f>
        <v>0.42722409909909903</v>
      </c>
      <c r="IJ33" s="282">
        <f>(IJ23*IQ23+IJ24*IQ24+IJ25*IQ25+IJ26*IQ26+IJ27*IQ27+IJ28*IQ28+IJ29*IQ29+IJ30*IQ30+IJ31*IQ31+IJ32*IQ32)/IQ33</f>
        <v>0.42722409909909903</v>
      </c>
      <c r="IK33" s="282">
        <f>(IK23*IQ23+IK24*IQ24+IK25*IQ25+IK26*IQ26+IK27*IQ27+IK28*IQ28+IK29*IQ29+IK30*IQ30+IK31*IQ31+IK32*IQ32)/IQ33</f>
        <v>0.28313977662359452</v>
      </c>
      <c r="IL33" s="282">
        <f>(IL23*IQ23+IL24*IQ24+IL25*IQ25+IL26*IQ26+IL27*IQ27+IL28*IQ28+IL29*IQ29+IL30*IQ30+IL31*IQ31+IL32*IQ32)/IQ33</f>
        <v>0</v>
      </c>
      <c r="IM33" s="282">
        <f>(IM23*IQ23+IM24*IQ24+IM25*IQ25+IM26*IQ26+IM27*IQ27+IM28*IQ28+IM29*IQ29+IM30*IQ30+IM31*IQ31+IM32*IQ32)/IQ33</f>
        <v>0.10709550276082533</v>
      </c>
      <c r="IN33" s="45">
        <f t="shared" ref="IN33" si="532">SUM(IN23:IN32)</f>
        <v>1</v>
      </c>
      <c r="IO33" s="50">
        <f>SUM(IO23:IO32)</f>
        <v>7440</v>
      </c>
      <c r="IP33" s="169">
        <f>SUM(IP23:IP32)</f>
        <v>47170</v>
      </c>
      <c r="IQ33" s="49">
        <f>SUM(IQ23:IQ32)</f>
        <v>592</v>
      </c>
      <c r="IR33" s="45">
        <f>SUM(IR23:IR32)</f>
        <v>592</v>
      </c>
      <c r="IU33" s="74" t="s">
        <v>97</v>
      </c>
      <c r="IV33" s="50">
        <f>SUM(IV23:IV32)</f>
        <v>4293.3</v>
      </c>
      <c r="IW33" s="50">
        <f t="shared" ref="IW33:IY33" si="533">SUM(IW23:IW32)</f>
        <v>2230.1</v>
      </c>
      <c r="IX33" s="50">
        <f t="shared" si="533"/>
        <v>2063.1999999999998</v>
      </c>
      <c r="IY33" s="50">
        <f t="shared" si="533"/>
        <v>744</v>
      </c>
      <c r="IZ33" s="281">
        <f>(IZ23*JN23+IZ24*JN24+IZ25*JN25+IZ26*JN26+IZ27*JN27+IZ28*JN28+IZ29*JN29+IZ30*JN30+IZ31*JN31+IZ32*JN32)/JN33</f>
        <v>0.16497747747747749</v>
      </c>
      <c r="JA33" s="50">
        <f>SUM(JA23:JA32)</f>
        <v>2160</v>
      </c>
      <c r="JB33" s="241">
        <f>(JB23*JN23+JB24*JN24+JB25*JN25+JB26*JN26+JB27*JN27+JB28*JN28+JB29*JN29+JB30*JN30+JB31*JN31+JB32*JN32)/JN33</f>
        <v>0.33108108108108109</v>
      </c>
      <c r="JC33" s="50">
        <f>SUM(JC23:JC32)</f>
        <v>2.7</v>
      </c>
      <c r="JD33" s="241">
        <f>(JD23*JN23+JD24*JN24+JD25*JN25+JD26*JN26+JD27*JN27+JD28*JN28+JD29*JN29+JD30*JN30+JD31*JN31+JD32*JN32)/JN33</f>
        <v>3.1672297297297304E-4</v>
      </c>
      <c r="JE33" s="50">
        <f>SUM(JE23:JE32)</f>
        <v>0</v>
      </c>
      <c r="JF33" s="281">
        <f>(JF23*JN23+JF24*JN24+JF25*JN25+JF26*JN26+JF27*JN27+JF28*JN28+JF29*JN29+JF30*JN30+JF31*JN31+JF32*JN32)/JN33</f>
        <v>0.50362471846846857</v>
      </c>
      <c r="JG33" s="281">
        <f>(JG23*JN23+JG24*JN24+JG25*JN25+JG26*JN26+JG27*JN27+JG28*JN28+JG29*JN29+JG30*JN30+JG31*JN31+JG32*JN32)/JN33</f>
        <v>0.50362471846846857</v>
      </c>
      <c r="JH33" s="281">
        <f>(JH23*JN23+JH24*JN24+JH25*JN25+JH26*JN26+JH27*JN27+JH28*JN28+JH29*JN29+JH30*JN30+JH31*JN31+JH32*JN32)/JN33</f>
        <v>0.16841604279487096</v>
      </c>
      <c r="JI33" s="281">
        <f>(JI23*JN23+JI24*JN24+JI25*JN25+JI26*JN26+JI27*JN27+JI28*JN28+JI29*JN29+JI30*JN30+JI31*JN31+JI32*JN32)/JN33</f>
        <v>0</v>
      </c>
      <c r="JJ33" s="281">
        <f>(JJ23*JN23+JJ24*JN24+JJ25*JN25+JJ26*JN26+JJ27*JN27+JJ28*JN28+JJ29*JN29+JJ30*JN30+JJ31*JN31+JJ32*JN32)/JN33</f>
        <v>0.17792558183183182</v>
      </c>
      <c r="JK33" s="51">
        <f>SUM(JK23:JK32)</f>
        <v>3</v>
      </c>
      <c r="JL33" s="53">
        <f>SUM(JL23:JL32)</f>
        <v>7200</v>
      </c>
      <c r="JM33" s="53">
        <f>SUM(JM23:JM32)</f>
        <v>75839</v>
      </c>
      <c r="JN33" s="49">
        <f>SUM(JN23:JN32)</f>
        <v>592</v>
      </c>
      <c r="JO33" s="45">
        <f>SUM(JO23:JO32)</f>
        <v>592</v>
      </c>
    </row>
    <row r="34" spans="1:275" ht="13.8" hidden="1" x14ac:dyDescent="0.3">
      <c r="A34" s="36" t="s">
        <v>40</v>
      </c>
      <c r="B34" s="71" t="s">
        <v>47</v>
      </c>
      <c r="C34" s="9">
        <v>744</v>
      </c>
      <c r="D34" s="9">
        <v>99.7</v>
      </c>
      <c r="E34" s="9">
        <v>644.29999999999995</v>
      </c>
      <c r="F34" s="9">
        <v>0</v>
      </c>
      <c r="G34" s="242">
        <f>(F34/$B$4)</f>
        <v>0</v>
      </c>
      <c r="H34" s="9">
        <v>0</v>
      </c>
      <c r="I34" s="242">
        <f>(H34/$B$4)</f>
        <v>0</v>
      </c>
      <c r="J34" s="7">
        <v>0</v>
      </c>
      <c r="K34" s="242">
        <f>(J34/$B$4)</f>
        <v>0</v>
      </c>
      <c r="L34" s="9">
        <v>0</v>
      </c>
      <c r="M34" s="242">
        <f>(C34/$B$4)</f>
        <v>1</v>
      </c>
      <c r="N34" s="242">
        <f>((C34-L34)/$B$4)</f>
        <v>1</v>
      </c>
      <c r="O34" s="242">
        <f>IF((AND(D34=0,F34=0)),0,(F34+L34)/(D34+F34+L34))</f>
        <v>0</v>
      </c>
      <c r="P34" s="247">
        <f>L34/$B$4</f>
        <v>0</v>
      </c>
      <c r="Q34" s="242">
        <f>(T34/($B$4*U34))</f>
        <v>0.10720686123911931</v>
      </c>
      <c r="R34" s="29">
        <v>0</v>
      </c>
      <c r="S34" s="7">
        <f>SUM(D34:F34,H34,J34)</f>
        <v>744</v>
      </c>
      <c r="T34" s="39">
        <v>1675</v>
      </c>
      <c r="U34" s="9">
        <v>21</v>
      </c>
      <c r="V34" s="9">
        <v>21</v>
      </c>
      <c r="X34" s="36" t="s">
        <v>40</v>
      </c>
      <c r="Y34" s="71" t="s">
        <v>47</v>
      </c>
      <c r="Z34" s="9">
        <v>744</v>
      </c>
      <c r="AA34" s="9">
        <v>221.6</v>
      </c>
      <c r="AB34" s="9">
        <v>522.4</v>
      </c>
      <c r="AC34" s="9">
        <v>0</v>
      </c>
      <c r="AD34" s="242">
        <f>(AC34/$Y$4)</f>
        <v>0</v>
      </c>
      <c r="AE34" s="9">
        <v>0</v>
      </c>
      <c r="AF34" s="242">
        <f>(AE34/$Y$4)</f>
        <v>0</v>
      </c>
      <c r="AG34" s="7">
        <v>0</v>
      </c>
      <c r="AH34" s="242">
        <f>(AG34/$Y$4)</f>
        <v>0</v>
      </c>
      <c r="AI34" s="9">
        <v>0</v>
      </c>
      <c r="AJ34" s="242">
        <f>(Z34/$Y$4)</f>
        <v>1</v>
      </c>
      <c r="AK34" s="242">
        <f>((Z34-AI34)/$Y$4)</f>
        <v>1</v>
      </c>
      <c r="AL34" s="242">
        <f>IF((AND(AA34=0,AC34=0)),0,(AC34+AI34)/(AA34+AC34+AI34))</f>
        <v>0</v>
      </c>
      <c r="AM34" s="247">
        <f>AI34/$Y$4</f>
        <v>0</v>
      </c>
      <c r="AN34" s="242">
        <f>(AQ34/($Y$4*AR34))</f>
        <v>0.24545570916538659</v>
      </c>
      <c r="AO34" s="29">
        <v>0</v>
      </c>
      <c r="AP34" s="7">
        <f>SUM(AA34:AC34,AE34,AG34)</f>
        <v>744</v>
      </c>
      <c r="AQ34" s="39">
        <v>3835</v>
      </c>
      <c r="AR34" s="9">
        <v>21</v>
      </c>
      <c r="AS34" s="9">
        <v>21</v>
      </c>
      <c r="AU34" s="36" t="s">
        <v>40</v>
      </c>
      <c r="AV34" s="71" t="s">
        <v>47</v>
      </c>
      <c r="AW34" s="9">
        <v>720</v>
      </c>
      <c r="AX34" s="9">
        <v>236.3</v>
      </c>
      <c r="AY34" s="9">
        <v>483.7</v>
      </c>
      <c r="AZ34" s="9">
        <v>0</v>
      </c>
      <c r="BA34" s="242">
        <f>(AZ34/$AV$4)</f>
        <v>0</v>
      </c>
      <c r="BB34" s="9">
        <v>0</v>
      </c>
      <c r="BC34" s="242">
        <f>(BB34/$AV$4)</f>
        <v>0</v>
      </c>
      <c r="BD34" s="9">
        <v>0</v>
      </c>
      <c r="BE34" s="242">
        <f>(BD34/$AV$4)</f>
        <v>0</v>
      </c>
      <c r="BF34" s="9">
        <v>0</v>
      </c>
      <c r="BG34" s="242">
        <f>(AW34/$AV$4)</f>
        <v>1</v>
      </c>
      <c r="BH34" s="242">
        <f>((AW34-BF34)/$AV$4)</f>
        <v>1</v>
      </c>
      <c r="BI34" s="242">
        <f>IF((AND(AX34=0,AZ34=0)),0,(AZ34+BF34)/(AX34+AZ34+BF34))</f>
        <v>0</v>
      </c>
      <c r="BJ34" s="247">
        <f>BF34/$AV$4</f>
        <v>0</v>
      </c>
      <c r="BK34" s="242">
        <f>(BN34/($AV$4*BO34))</f>
        <v>0.27850529100529098</v>
      </c>
      <c r="BL34" s="7"/>
      <c r="BM34" s="7">
        <f>SUM(AX34:AZ34,BB34,BD34)</f>
        <v>720</v>
      </c>
      <c r="BN34" s="9">
        <v>4211</v>
      </c>
      <c r="BO34" s="9">
        <v>21</v>
      </c>
      <c r="BP34" s="9">
        <v>21</v>
      </c>
      <c r="BR34" s="36" t="s">
        <v>40</v>
      </c>
      <c r="BS34" s="71" t="s">
        <v>47</v>
      </c>
      <c r="BT34" s="9">
        <v>744</v>
      </c>
      <c r="BU34" s="9">
        <v>248.8</v>
      </c>
      <c r="BV34" s="9">
        <v>495.2</v>
      </c>
      <c r="BW34" s="9">
        <v>0</v>
      </c>
      <c r="BX34" s="242">
        <f>(BW34/$BS$4)</f>
        <v>0</v>
      </c>
      <c r="BY34" s="9">
        <v>0</v>
      </c>
      <c r="BZ34" s="242">
        <f>(BY34/$BS$4)</f>
        <v>0</v>
      </c>
      <c r="CA34" s="9">
        <v>0</v>
      </c>
      <c r="CB34" s="242">
        <f>(CA34/$BS$4)</f>
        <v>0</v>
      </c>
      <c r="CC34" s="9">
        <v>0</v>
      </c>
      <c r="CD34" s="242">
        <f>(BT34/$BS$4)</f>
        <v>1</v>
      </c>
      <c r="CE34" s="242">
        <f>((BT34-CC34)/$BS$4)</f>
        <v>1</v>
      </c>
      <c r="CF34" s="247">
        <f>IF((AND(BU34=0,BW34=0)),0,(BW34+CC34)/(BU34+BW34+CC34))</f>
        <v>0</v>
      </c>
      <c r="CG34" s="247">
        <f>CC34/$BS$4</f>
        <v>0</v>
      </c>
      <c r="CH34" s="242">
        <f>(CK34/($BS$4*CL34))</f>
        <v>0.28251408090117769</v>
      </c>
      <c r="CI34" s="135"/>
      <c r="CJ34" s="81">
        <f>SUM(BU34:BW34,BY34,CA34)</f>
        <v>744</v>
      </c>
      <c r="CK34" s="39">
        <v>4414</v>
      </c>
      <c r="CL34" s="9">
        <v>21</v>
      </c>
      <c r="CM34" s="9">
        <v>21</v>
      </c>
      <c r="CO34" s="36" t="s">
        <v>40</v>
      </c>
      <c r="CP34" s="71" t="s">
        <v>47</v>
      </c>
      <c r="CQ34" s="9">
        <v>720</v>
      </c>
      <c r="CR34" s="9">
        <v>69.900000000000006</v>
      </c>
      <c r="CS34" s="9">
        <v>650.1</v>
      </c>
      <c r="CT34" s="9">
        <v>0</v>
      </c>
      <c r="CU34" s="242">
        <f>(CT34/$CP$4)</f>
        <v>0</v>
      </c>
      <c r="CV34" s="9">
        <v>0</v>
      </c>
      <c r="CW34" s="242">
        <f>(CV34/$CP$4)</f>
        <v>0</v>
      </c>
      <c r="CX34" s="9">
        <v>0</v>
      </c>
      <c r="CY34" s="242">
        <f>(CX34/$CP$4)</f>
        <v>0</v>
      </c>
      <c r="CZ34" s="9">
        <v>0</v>
      </c>
      <c r="DA34" s="242">
        <f>(CQ34/$CP$4)</f>
        <v>1</v>
      </c>
      <c r="DB34" s="242">
        <f>((CQ34-CZ34)/$CP$4)</f>
        <v>1</v>
      </c>
      <c r="DC34" s="247">
        <f>IF((AND(CR34=0,CT34=0)),0,(CT34+CZ34)/(CR34+CT34+CZ34))</f>
        <v>0</v>
      </c>
      <c r="DD34" s="247">
        <f>CZ34/$CP$4</f>
        <v>0</v>
      </c>
      <c r="DE34" s="242">
        <f>(DH34/($CP$4*DI34))</f>
        <v>8.0753968253968259E-2</v>
      </c>
      <c r="DF34" s="7"/>
      <c r="DG34" s="7">
        <f>SUM(CR34:CT34,CV34,CX34)</f>
        <v>720</v>
      </c>
      <c r="DH34" s="39">
        <v>1221</v>
      </c>
      <c r="DI34" s="9">
        <v>21</v>
      </c>
      <c r="DJ34" s="9">
        <v>21</v>
      </c>
      <c r="DL34" s="36" t="s">
        <v>40</v>
      </c>
      <c r="DM34" s="71" t="s">
        <v>47</v>
      </c>
      <c r="DN34" s="9">
        <v>734</v>
      </c>
      <c r="DO34" s="9">
        <v>110.1</v>
      </c>
      <c r="DP34" s="9">
        <v>623.9</v>
      </c>
      <c r="DQ34" s="9">
        <v>10</v>
      </c>
      <c r="DR34" s="242">
        <f>(DQ34/$DM$4)</f>
        <v>1.3440860215053764E-2</v>
      </c>
      <c r="DS34" s="9">
        <v>0</v>
      </c>
      <c r="DT34" s="242">
        <f>(DS34/$DM$4)</f>
        <v>0</v>
      </c>
      <c r="DU34" s="7">
        <v>0</v>
      </c>
      <c r="DV34" s="242">
        <f>(DU34/$DM$4)</f>
        <v>0</v>
      </c>
      <c r="DW34" s="9">
        <v>0</v>
      </c>
      <c r="DX34" s="242">
        <f>(DN34/$Y$4)</f>
        <v>0.98655913978494625</v>
      </c>
      <c r="DY34" s="242">
        <f>((DN34-DW34)/$DM$4)</f>
        <v>0.98655913978494625</v>
      </c>
      <c r="DZ34" s="247">
        <f>IF((AND(DO34=0,DQ34=0)),0,(DQ34+DW34)/(DO34+DQ34+DW34))</f>
        <v>8.3263946711074108E-2</v>
      </c>
      <c r="EA34" s="247">
        <f>DW34/$DM$4</f>
        <v>0</v>
      </c>
      <c r="EB34" s="242">
        <f>(EE34/($DM$4*EF34))</f>
        <v>0.12154377880184332</v>
      </c>
      <c r="EC34" s="135"/>
      <c r="ED34" s="29">
        <f>SUM(DO34:DQ34,DS34,DU34)</f>
        <v>744</v>
      </c>
      <c r="EE34" s="72">
        <v>1899</v>
      </c>
      <c r="EF34" s="9">
        <v>21</v>
      </c>
      <c r="EG34" s="9">
        <v>21</v>
      </c>
      <c r="EI34" s="36" t="s">
        <v>40</v>
      </c>
      <c r="EJ34" s="71" t="s">
        <v>47</v>
      </c>
      <c r="EK34" s="9">
        <v>744</v>
      </c>
      <c r="EL34" s="7">
        <v>150.19999999999999</v>
      </c>
      <c r="EM34" s="9">
        <v>593.79999999999995</v>
      </c>
      <c r="EN34" s="9">
        <v>0</v>
      </c>
      <c r="EO34" s="242">
        <f>(EN34/$EJ$4)</f>
        <v>0</v>
      </c>
      <c r="EP34" s="9">
        <v>0</v>
      </c>
      <c r="EQ34" s="242">
        <f>(EP34/$EJ$4)</f>
        <v>0</v>
      </c>
      <c r="ER34" s="7">
        <v>0</v>
      </c>
      <c r="ES34" s="242">
        <f>(ER34/$EJ$4)</f>
        <v>0</v>
      </c>
      <c r="ET34" s="9">
        <v>0</v>
      </c>
      <c r="EU34" s="242">
        <f>(EK34/$Y$4)</f>
        <v>1</v>
      </c>
      <c r="EV34" s="242">
        <f>((EK34-ET34)/$EJ$4)</f>
        <v>1</v>
      </c>
      <c r="EW34" s="247">
        <f>IF((AND(EL34=0,EN34=0)),0,(EN34+ET34)/(EL34+EN34+ET34))</f>
        <v>0</v>
      </c>
      <c r="EX34" s="247">
        <f>ET34/$EJ$4</f>
        <v>0</v>
      </c>
      <c r="EY34" s="242">
        <f>(FB34/($EJ$4*FC34))</f>
        <v>0.16372247823860728</v>
      </c>
      <c r="EZ34" s="7"/>
      <c r="FA34" s="7">
        <f>SUM(EL34:EN34,EP34,ER34)</f>
        <v>744</v>
      </c>
      <c r="FB34" s="39">
        <v>2558</v>
      </c>
      <c r="FC34" s="9">
        <v>21</v>
      </c>
      <c r="FD34" s="9">
        <v>21</v>
      </c>
      <c r="FF34" s="36" t="s">
        <v>40</v>
      </c>
      <c r="FG34" s="71" t="s">
        <v>47</v>
      </c>
      <c r="FH34" s="9">
        <v>672</v>
      </c>
      <c r="FI34" s="9">
        <v>103.2</v>
      </c>
      <c r="FJ34" s="9">
        <v>568.79999999999995</v>
      </c>
      <c r="FK34" s="9">
        <v>0</v>
      </c>
      <c r="FL34" s="242">
        <f>(FK34/$FG$4)</f>
        <v>0</v>
      </c>
      <c r="FM34" s="9">
        <v>0</v>
      </c>
      <c r="FN34" s="242">
        <f>(FM34/$FG$4)</f>
        <v>0</v>
      </c>
      <c r="FO34" s="7">
        <v>0</v>
      </c>
      <c r="FP34" s="242">
        <f>(FO34/$FG$4)</f>
        <v>0</v>
      </c>
      <c r="FQ34" s="9">
        <v>0</v>
      </c>
      <c r="FR34" s="242">
        <f>(FH34/$Y$4)</f>
        <v>0.90322580645161288</v>
      </c>
      <c r="FS34" s="242">
        <f>((FH34-FQ34)/$FG$4)</f>
        <v>1</v>
      </c>
      <c r="FT34" s="247">
        <f>IF((AND(FI34=0,FK34=0)),0,(FK34+FQ34)/(FI34+FK34+FQ34))</f>
        <v>0</v>
      </c>
      <c r="FU34" s="247">
        <f>FQ34/$FG$4</f>
        <v>0</v>
      </c>
      <c r="FV34" s="135">
        <f>(FY34/($FG$4*FZ34))</f>
        <v>0.12301587301587301</v>
      </c>
      <c r="FW34" s="7"/>
      <c r="FX34" s="7">
        <f>SUM(FI34:FK34,FM34,FO34)</f>
        <v>672</v>
      </c>
      <c r="FY34" s="39">
        <v>1736</v>
      </c>
      <c r="FZ34" s="9">
        <v>21</v>
      </c>
      <c r="GA34" s="9">
        <v>21</v>
      </c>
      <c r="GC34" s="36" t="s">
        <v>40</v>
      </c>
      <c r="GD34" s="71" t="s">
        <v>47</v>
      </c>
      <c r="GE34" s="9">
        <v>744</v>
      </c>
      <c r="GF34" s="7">
        <v>237.5</v>
      </c>
      <c r="GG34" s="9">
        <v>506.5</v>
      </c>
      <c r="GH34" s="9">
        <v>0</v>
      </c>
      <c r="GI34" s="242">
        <f>(GH34/$GD$4)</f>
        <v>0</v>
      </c>
      <c r="GJ34" s="9">
        <v>0</v>
      </c>
      <c r="GK34" s="242">
        <f>(GJ34/$GD$4)</f>
        <v>0</v>
      </c>
      <c r="GL34" s="7">
        <v>0</v>
      </c>
      <c r="GM34" s="242">
        <f>(GL34/$GD$4)</f>
        <v>0</v>
      </c>
      <c r="GN34" s="9">
        <v>0</v>
      </c>
      <c r="GO34" s="242">
        <f>(GE34/$Y$4)</f>
        <v>1</v>
      </c>
      <c r="GP34" s="242">
        <f>((GE34-GN34)/$GD$4)</f>
        <v>1</v>
      </c>
      <c r="GQ34" s="247">
        <f>IF((AND(GF34=0,GH34=0)),0,(GH34+GN34)/(GF34+GH34+GN34))</f>
        <v>0</v>
      </c>
      <c r="GR34" s="247">
        <f>GN34/$GD$4</f>
        <v>0</v>
      </c>
      <c r="GS34" s="242">
        <f>(GV34/($GD$4*GW34))</f>
        <v>0.25556835637480801</v>
      </c>
      <c r="GT34" s="135"/>
      <c r="GU34" s="7">
        <f>SUM(GF34:GH34,GJ34,GL34)</f>
        <v>744</v>
      </c>
      <c r="GV34" s="39">
        <v>3993</v>
      </c>
      <c r="GW34" s="9">
        <v>21</v>
      </c>
      <c r="GX34" s="9">
        <v>21</v>
      </c>
      <c r="GZ34" s="36" t="s">
        <v>40</v>
      </c>
      <c r="HA34" s="71" t="s">
        <v>47</v>
      </c>
      <c r="HB34" s="9">
        <v>600</v>
      </c>
      <c r="HC34" s="7">
        <v>193.3</v>
      </c>
      <c r="HD34" s="9">
        <v>406.7</v>
      </c>
      <c r="HE34" s="9">
        <v>120</v>
      </c>
      <c r="HF34" s="242">
        <f>(HE34/$HA$4)</f>
        <v>0.16666666666666666</v>
      </c>
      <c r="HG34" s="9">
        <v>0</v>
      </c>
      <c r="HH34" s="242">
        <f>(HG34/$HA$4)</f>
        <v>0</v>
      </c>
      <c r="HI34" s="9">
        <v>0</v>
      </c>
      <c r="HJ34" s="242">
        <f>(HI34/$HA$4)</f>
        <v>0</v>
      </c>
      <c r="HK34" s="9">
        <v>0</v>
      </c>
      <c r="HL34" s="242">
        <f>(HB34/$Y$4)</f>
        <v>0.80645161290322576</v>
      </c>
      <c r="HM34" s="242">
        <f>((HB34-HK34)/$HA$4)</f>
        <v>0.83333333333333337</v>
      </c>
      <c r="HN34" s="247">
        <f>IF((AND(HC34=0,HE34=0)),0,(HE34+HK34)/(HC34+HE34+HK34))</f>
        <v>0.38301947015639959</v>
      </c>
      <c r="HO34" s="247">
        <f>HK34/$HA$4</f>
        <v>0</v>
      </c>
      <c r="HP34" s="242">
        <f>(HS34/($HA$4*HT34))</f>
        <v>0.20879629629629629</v>
      </c>
      <c r="HQ34" s="29">
        <v>0</v>
      </c>
      <c r="HR34" s="7">
        <f>SUM(HC34:HE34,HG34,HI34)</f>
        <v>720</v>
      </c>
      <c r="HS34" s="39">
        <v>3157</v>
      </c>
      <c r="HT34" s="9">
        <v>21</v>
      </c>
      <c r="HU34" s="9">
        <v>21</v>
      </c>
      <c r="HW34" s="36" t="s">
        <v>40</v>
      </c>
      <c r="HX34" s="71" t="s">
        <v>47</v>
      </c>
      <c r="HY34" s="9">
        <v>0</v>
      </c>
      <c r="HZ34" s="7">
        <v>0</v>
      </c>
      <c r="IA34" s="9">
        <v>0</v>
      </c>
      <c r="IB34" s="9">
        <v>744</v>
      </c>
      <c r="IC34" s="242">
        <f>(IB34/$HX$4)</f>
        <v>1</v>
      </c>
      <c r="ID34" s="9">
        <v>0</v>
      </c>
      <c r="IE34" s="242">
        <f>(ID34/$HX$4)</f>
        <v>0</v>
      </c>
      <c r="IF34" s="9">
        <v>0</v>
      </c>
      <c r="IG34" s="242">
        <f>(IF34/$HX$4)</f>
        <v>0</v>
      </c>
      <c r="IH34" s="9">
        <v>0</v>
      </c>
      <c r="II34" s="242">
        <f>(HY34/$HX$4)</f>
        <v>0</v>
      </c>
      <c r="IJ34" s="242">
        <f>((HY34-IH34)/$HX$4)</f>
        <v>0</v>
      </c>
      <c r="IK34" s="242">
        <f>IF((AND(HZ34=0,IB34=0)),0,(IB34+IH34)/(HZ34+IB34))</f>
        <v>1</v>
      </c>
      <c r="IL34" s="247">
        <f>IH34/$HX$4</f>
        <v>0</v>
      </c>
      <c r="IM34" s="242">
        <f>(IP34/($HX$4*IQ34))</f>
        <v>0</v>
      </c>
      <c r="IN34" s="29">
        <v>0</v>
      </c>
      <c r="IO34" s="7">
        <f>SUM(HZ34:IB34,ID34,IF34)</f>
        <v>744</v>
      </c>
      <c r="IP34" s="9">
        <v>0</v>
      </c>
      <c r="IQ34" s="9">
        <v>21</v>
      </c>
      <c r="IR34" s="9">
        <v>21</v>
      </c>
      <c r="IT34" s="36" t="s">
        <v>40</v>
      </c>
      <c r="IU34" s="71" t="s">
        <v>47</v>
      </c>
      <c r="IV34" s="103">
        <v>0</v>
      </c>
      <c r="IW34" s="102">
        <v>0</v>
      </c>
      <c r="IX34" s="103">
        <v>0</v>
      </c>
      <c r="IY34" s="103">
        <v>720</v>
      </c>
      <c r="IZ34" s="242">
        <f>(IY34/$IU$4)</f>
        <v>1</v>
      </c>
      <c r="JA34" s="103">
        <v>0</v>
      </c>
      <c r="JB34" s="242">
        <f>(JA34/$IU$4)</f>
        <v>0</v>
      </c>
      <c r="JC34" s="103">
        <v>0</v>
      </c>
      <c r="JD34" s="242">
        <f>(JC34/$IU$4)</f>
        <v>0</v>
      </c>
      <c r="JE34" s="103">
        <v>0</v>
      </c>
      <c r="JF34" s="242">
        <f>(IV34/$IU$4)</f>
        <v>0</v>
      </c>
      <c r="JG34" s="277">
        <f>((IV34-JE34)/$IU$4)</f>
        <v>0</v>
      </c>
      <c r="JH34" s="277">
        <f>IF((AND(IW34=0,IY34=0)),0,(IY34+JE34)/(IW34+IY34+JE34))</f>
        <v>1</v>
      </c>
      <c r="JI34" s="247">
        <f>JE34/$IU$4</f>
        <v>0</v>
      </c>
      <c r="JJ34" s="242">
        <f>(JM34/($IU$4*JN34))</f>
        <v>0</v>
      </c>
      <c r="JK34" s="29">
        <v>0</v>
      </c>
      <c r="JL34" s="29">
        <f>SUM(IW34:IY34,JA34,JC34)</f>
        <v>720</v>
      </c>
      <c r="JM34" s="104">
        <v>0</v>
      </c>
      <c r="JN34" s="9">
        <v>21</v>
      </c>
      <c r="JO34" s="9">
        <v>21</v>
      </c>
    </row>
    <row r="35" spans="1:275" ht="13.8" hidden="1" x14ac:dyDescent="0.3">
      <c r="A35" s="36" t="s">
        <v>41</v>
      </c>
      <c r="B35" s="71" t="s">
        <v>48</v>
      </c>
      <c r="C35" s="9">
        <v>704</v>
      </c>
      <c r="D35" s="9">
        <v>86.7</v>
      </c>
      <c r="E35" s="9">
        <v>617.29999999999995</v>
      </c>
      <c r="F35" s="9">
        <v>40</v>
      </c>
      <c r="G35" s="242">
        <f>(F35/$B$4)</f>
        <v>5.3763440860215055E-2</v>
      </c>
      <c r="H35" s="9">
        <v>0</v>
      </c>
      <c r="I35" s="242">
        <f>(H35/$B$4)</f>
        <v>0</v>
      </c>
      <c r="J35" s="7">
        <v>0</v>
      </c>
      <c r="K35" s="242">
        <f>(J35/$B$4)</f>
        <v>0</v>
      </c>
      <c r="L35" s="9">
        <v>0</v>
      </c>
      <c r="M35" s="242">
        <f>(C35/$B$4)</f>
        <v>0.94623655913978499</v>
      </c>
      <c r="N35" s="242">
        <f>((C35-L35)/$B$4)</f>
        <v>0.94623655913978499</v>
      </c>
      <c r="O35" s="242">
        <f>IF((AND(D35=0,F35=0)),0,(F35+L35)/(D35+F35+L35))</f>
        <v>0.31570639305445936</v>
      </c>
      <c r="P35" s="247">
        <f>L35/$B$4</f>
        <v>0</v>
      </c>
      <c r="Q35" s="242">
        <f>(T35/($B$4*U35))</f>
        <v>9.9014336917562729E-2</v>
      </c>
      <c r="R35" s="29">
        <v>1</v>
      </c>
      <c r="S35" s="7">
        <f t="shared" ref="S35:S36" si="534">SUM(D35:F35,H35,J35)</f>
        <v>744</v>
      </c>
      <c r="T35" s="39">
        <v>1547</v>
      </c>
      <c r="U35" s="9">
        <v>21</v>
      </c>
      <c r="V35" s="9">
        <v>21</v>
      </c>
      <c r="X35" s="36" t="s">
        <v>41</v>
      </c>
      <c r="Y35" s="71" t="s">
        <v>48</v>
      </c>
      <c r="Z35" s="9">
        <v>744</v>
      </c>
      <c r="AA35" s="9">
        <v>199.5</v>
      </c>
      <c r="AB35" s="9">
        <v>544.5</v>
      </c>
      <c r="AC35" s="9">
        <v>0</v>
      </c>
      <c r="AD35" s="242">
        <f t="shared" ref="AD35:AD36" si="535">(AC35/$Y$4)</f>
        <v>0</v>
      </c>
      <c r="AE35" s="9">
        <v>0</v>
      </c>
      <c r="AF35" s="242">
        <f t="shared" ref="AF35:AH36" si="536">(AE35/$Y$4)</f>
        <v>0</v>
      </c>
      <c r="AG35" s="7">
        <v>0</v>
      </c>
      <c r="AH35" s="242">
        <f t="shared" si="536"/>
        <v>0</v>
      </c>
      <c r="AI35" s="9">
        <v>0</v>
      </c>
      <c r="AJ35" s="242">
        <f t="shared" ref="AJ35:AJ36" si="537">(Z35/$Y$4)</f>
        <v>1</v>
      </c>
      <c r="AK35" s="242">
        <f t="shared" ref="AK35:AK36" si="538">((Z35-AI35)/$Y$4)</f>
        <v>1</v>
      </c>
      <c r="AL35" s="242">
        <f t="shared" ref="AL35:AL36" si="539">IF((AND(AA35=0,AC35=0)),0,(AC35+AI35)/(AA35+AC35+AI35))</f>
        <v>0</v>
      </c>
      <c r="AM35" s="247">
        <f t="shared" ref="AM35:AM36" si="540">AI35/$Y$4</f>
        <v>0</v>
      </c>
      <c r="AN35" s="242">
        <f t="shared" ref="AN35:AN36" si="541">(AQ35/($Y$4*AR35))</f>
        <v>0.22875064004096263</v>
      </c>
      <c r="AO35" s="29">
        <v>0</v>
      </c>
      <c r="AP35" s="7">
        <f t="shared" ref="AP35:AP36" si="542">SUM(AA35:AC35,AE35,AG35)</f>
        <v>744</v>
      </c>
      <c r="AQ35" s="39">
        <v>3574</v>
      </c>
      <c r="AR35" s="9">
        <v>21</v>
      </c>
      <c r="AS35" s="9">
        <v>21</v>
      </c>
      <c r="AU35" s="36" t="s">
        <v>41</v>
      </c>
      <c r="AV35" s="71" t="s">
        <v>48</v>
      </c>
      <c r="AW35" s="9">
        <v>720</v>
      </c>
      <c r="AX35" s="9">
        <v>236.8</v>
      </c>
      <c r="AY35" s="9">
        <v>483.2</v>
      </c>
      <c r="AZ35" s="9">
        <v>0</v>
      </c>
      <c r="BA35" s="242">
        <f t="shared" ref="BA35:BC36" si="543">(AZ35/$AV$4)</f>
        <v>0</v>
      </c>
      <c r="BB35" s="9">
        <v>0</v>
      </c>
      <c r="BC35" s="242">
        <f t="shared" si="543"/>
        <v>0</v>
      </c>
      <c r="BD35" s="9">
        <v>0</v>
      </c>
      <c r="BE35" s="242">
        <f t="shared" ref="BE35" si="544">(BD35/$AV$4)</f>
        <v>0</v>
      </c>
      <c r="BF35" s="9">
        <v>0</v>
      </c>
      <c r="BG35" s="242">
        <f t="shared" ref="BG35:BG36" si="545">(AW35/$AV$4)</f>
        <v>1</v>
      </c>
      <c r="BH35" s="242">
        <f t="shared" ref="BH35:BH36" si="546">((AW35-BF35)/$AV$4)</f>
        <v>1</v>
      </c>
      <c r="BI35" s="242">
        <f t="shared" ref="BI35:BI36" si="547">IF((AND(AX35=0,AZ35=0)),0,(AZ35+BF35)/(AX35+AZ35+BF35))</f>
        <v>0</v>
      </c>
      <c r="BJ35" s="247">
        <f t="shared" ref="BJ35:BJ36" si="548">BF35/$AV$4</f>
        <v>0</v>
      </c>
      <c r="BK35" s="242">
        <f t="shared" ref="BK35:BK36" si="549">(BN35/($AV$4*BO35))</f>
        <v>0.2812169312169312</v>
      </c>
      <c r="BL35" s="7"/>
      <c r="BM35" s="7">
        <f t="shared" ref="BM35:BM36" si="550">SUM(AX35:AZ35,BB35,BD35)</f>
        <v>720</v>
      </c>
      <c r="BN35" s="9">
        <v>4252</v>
      </c>
      <c r="BO35" s="9">
        <v>21</v>
      </c>
      <c r="BP35" s="9">
        <v>21</v>
      </c>
      <c r="BR35" s="36" t="s">
        <v>41</v>
      </c>
      <c r="BS35" s="71" t="s">
        <v>48</v>
      </c>
      <c r="BT35" s="9">
        <v>744</v>
      </c>
      <c r="BU35" s="9">
        <v>235.1</v>
      </c>
      <c r="BV35" s="9">
        <v>508.9</v>
      </c>
      <c r="BW35" s="9">
        <v>0</v>
      </c>
      <c r="BX35" s="242">
        <f t="shared" ref="BX35:BX36" si="551">(BW35/$BS$4)</f>
        <v>0</v>
      </c>
      <c r="BY35" s="9">
        <v>0</v>
      </c>
      <c r="BZ35" s="242">
        <f t="shared" ref="BZ35" si="552">(BY35/$BS$4)</f>
        <v>0</v>
      </c>
      <c r="CA35" s="9">
        <v>0</v>
      </c>
      <c r="CB35" s="242">
        <f t="shared" ref="CB35" si="553">(CA35/$BS$4)</f>
        <v>0</v>
      </c>
      <c r="CC35" s="9">
        <v>0</v>
      </c>
      <c r="CD35" s="242">
        <f t="shared" ref="CD35:CD36" si="554">(BT35/$BS$4)</f>
        <v>1</v>
      </c>
      <c r="CE35" s="242">
        <f t="shared" ref="CE35:CE36" si="555">((BT35-CC35)/$BS$4)</f>
        <v>1</v>
      </c>
      <c r="CF35" s="247">
        <f t="shared" ref="CF35:CF36" si="556">IF((AND(BU35=0,BW35=0)),0,(BW35+CC35)/(BU35+BW35+CC35))</f>
        <v>0</v>
      </c>
      <c r="CG35" s="247">
        <f t="shared" ref="CG35:CG36" si="557">CC35/$BS$4</f>
        <v>0</v>
      </c>
      <c r="CH35" s="242">
        <f t="shared" ref="CH35:CH36" si="558">(CK35/($BS$4*CL35))</f>
        <v>0.26920122887864822</v>
      </c>
      <c r="CI35" s="135"/>
      <c r="CJ35" s="81">
        <f t="shared" ref="CJ35:CJ36" si="559">SUM(BU35:BW35,BY35,CA35)</f>
        <v>744</v>
      </c>
      <c r="CK35" s="39">
        <v>4206</v>
      </c>
      <c r="CL35" s="9">
        <v>21</v>
      </c>
      <c r="CM35" s="9">
        <v>21</v>
      </c>
      <c r="CO35" s="36" t="s">
        <v>41</v>
      </c>
      <c r="CP35" s="71" t="s">
        <v>48</v>
      </c>
      <c r="CQ35" s="9">
        <v>720</v>
      </c>
      <c r="CR35" s="9">
        <v>69.7</v>
      </c>
      <c r="CS35" s="9">
        <v>650.29999999999995</v>
      </c>
      <c r="CT35" s="9">
        <v>0</v>
      </c>
      <c r="CU35" s="242">
        <f t="shared" ref="CU35:CW36" si="560">(CT35/$CP$4)</f>
        <v>0</v>
      </c>
      <c r="CV35" s="9">
        <v>0</v>
      </c>
      <c r="CW35" s="242">
        <f t="shared" si="560"/>
        <v>0</v>
      </c>
      <c r="CX35" s="9">
        <v>0</v>
      </c>
      <c r="CY35" s="242">
        <f t="shared" ref="CY35" si="561">(CX35/$CP$4)</f>
        <v>0</v>
      </c>
      <c r="CZ35" s="9">
        <v>0</v>
      </c>
      <c r="DA35" s="242">
        <f t="shared" ref="DA35:DA36" si="562">(CQ35/$CP$4)</f>
        <v>1</v>
      </c>
      <c r="DB35" s="242">
        <f t="shared" ref="DB35:DB36" si="563">((CQ35-CZ35)/$CP$4)</f>
        <v>1</v>
      </c>
      <c r="DC35" s="247">
        <f t="shared" ref="DC35:DC36" si="564">IF((AND(CR35=0,CT35=0)),0,(CT35+CZ35)/(CR35+CT35+CZ35))</f>
        <v>0</v>
      </c>
      <c r="DD35" s="247">
        <f t="shared" ref="DD35:DD36" si="565">CZ35/$CP$4</f>
        <v>0</v>
      </c>
      <c r="DE35" s="242">
        <f t="shared" ref="DE35:DE36" si="566">(DH35/($CP$4*DI35))</f>
        <v>8.1283068783068776E-2</v>
      </c>
      <c r="DF35" s="7"/>
      <c r="DG35" s="7">
        <f t="shared" ref="DG35:DG36" si="567">SUM(CR35:CT35,CV35,CX35)</f>
        <v>720</v>
      </c>
      <c r="DH35" s="39">
        <v>1229</v>
      </c>
      <c r="DI35" s="9">
        <v>21</v>
      </c>
      <c r="DJ35" s="9">
        <v>21</v>
      </c>
      <c r="DL35" s="36" t="s">
        <v>41</v>
      </c>
      <c r="DM35" s="71" t="s">
        <v>48</v>
      </c>
      <c r="DN35" s="9">
        <v>744</v>
      </c>
      <c r="DO35" s="9">
        <v>105.8</v>
      </c>
      <c r="DP35" s="9">
        <v>638.20000000000005</v>
      </c>
      <c r="DQ35" s="9">
        <v>0</v>
      </c>
      <c r="DR35" s="242">
        <f t="shared" ref="DR35:DR36" si="568">(DQ35/$DM$4)</f>
        <v>0</v>
      </c>
      <c r="DS35" s="9">
        <v>0</v>
      </c>
      <c r="DT35" s="242">
        <f t="shared" ref="DT35:DT36" si="569">(DS35/$DM$4)</f>
        <v>0</v>
      </c>
      <c r="DU35" s="7">
        <v>0</v>
      </c>
      <c r="DV35" s="242">
        <f t="shared" ref="DV35:DV36" si="570">(DU35/$DM$4)</f>
        <v>0</v>
      </c>
      <c r="DW35" s="9">
        <v>0</v>
      </c>
      <c r="DX35" s="242">
        <f t="shared" ref="DX35:DX36" si="571">(DN35/$Y$4)</f>
        <v>1</v>
      </c>
      <c r="DY35" s="242">
        <f t="shared" ref="DY35:DY36" si="572">((DN35-DW35)/$DM$4)</f>
        <v>1</v>
      </c>
      <c r="DZ35" s="247">
        <f t="shared" ref="DZ35:DZ36" si="573">IF((AND(DO35=0,DQ35=0)),0,(DQ35+DW35)/(DO35+DQ35+DW35))</f>
        <v>0</v>
      </c>
      <c r="EA35" s="247">
        <f t="shared" ref="EA35:EA36" si="574">DW35/$DM$4</f>
        <v>0</v>
      </c>
      <c r="EB35" s="242">
        <f t="shared" ref="EB35:EB36" si="575">(EE35/($DM$4*EF35))</f>
        <v>0.11981566820276497</v>
      </c>
      <c r="EC35" s="135"/>
      <c r="ED35" s="29">
        <f t="shared" ref="ED35:ED36" si="576">SUM(DO35:DQ35,DS35,DU35)</f>
        <v>744</v>
      </c>
      <c r="EE35" s="72">
        <v>1872</v>
      </c>
      <c r="EF35" s="9">
        <v>21</v>
      </c>
      <c r="EG35" s="9">
        <v>21</v>
      </c>
      <c r="EI35" s="36" t="s">
        <v>41</v>
      </c>
      <c r="EJ35" s="71" t="s">
        <v>48</v>
      </c>
      <c r="EK35" s="9">
        <v>732</v>
      </c>
      <c r="EL35" s="7">
        <v>137</v>
      </c>
      <c r="EM35" s="9">
        <v>595</v>
      </c>
      <c r="EN35" s="9">
        <v>12</v>
      </c>
      <c r="EO35" s="242">
        <f t="shared" ref="EO35:EO36" si="577">(EN35/$EJ$4)</f>
        <v>1.6129032258064516E-2</v>
      </c>
      <c r="EP35" s="9">
        <v>0</v>
      </c>
      <c r="EQ35" s="242">
        <f t="shared" ref="EQ35:EQ36" si="578">(EP35/$EJ$4)</f>
        <v>0</v>
      </c>
      <c r="ER35" s="7">
        <v>0</v>
      </c>
      <c r="ES35" s="242">
        <f t="shared" ref="ES35:ES36" si="579">(ER35/$EJ$4)</f>
        <v>0</v>
      </c>
      <c r="ET35" s="9">
        <v>0</v>
      </c>
      <c r="EU35" s="242">
        <f t="shared" ref="EU35:EU36" si="580">(EK35/$Y$4)</f>
        <v>0.9838709677419355</v>
      </c>
      <c r="EV35" s="242">
        <f t="shared" ref="EV35:EV36" si="581">((EK35-ET35)/$EJ$4)</f>
        <v>0.9838709677419355</v>
      </c>
      <c r="EW35" s="247">
        <f t="shared" ref="EW35:EW36" si="582">IF((AND(EL35=0,EN35=0)),0,(EN35+ET35)/(EL35+EN35+ET35))</f>
        <v>8.0536912751677847E-2</v>
      </c>
      <c r="EX35" s="247">
        <f t="shared" ref="EX35:EX36" si="583">ET35/$EJ$4</f>
        <v>0</v>
      </c>
      <c r="EY35" s="242">
        <f t="shared" ref="EY35:EY36" si="584">(FB35/($EJ$4*FC35))</f>
        <v>0.16199436763952893</v>
      </c>
      <c r="EZ35" s="7"/>
      <c r="FA35" s="7">
        <f t="shared" ref="FA35:FA36" si="585">SUM(EL35:EN35,EP35,ER35)</f>
        <v>744</v>
      </c>
      <c r="FB35" s="39">
        <v>2531</v>
      </c>
      <c r="FC35" s="9">
        <v>21</v>
      </c>
      <c r="FD35" s="9">
        <v>21</v>
      </c>
      <c r="FF35" s="36" t="s">
        <v>41</v>
      </c>
      <c r="FG35" s="71" t="s">
        <v>48</v>
      </c>
      <c r="FH35" s="9">
        <v>672</v>
      </c>
      <c r="FI35" s="9">
        <v>116.3</v>
      </c>
      <c r="FJ35" s="9">
        <v>555.70000000000005</v>
      </c>
      <c r="FK35" s="9">
        <v>0</v>
      </c>
      <c r="FL35" s="242">
        <f t="shared" ref="FL35:FL36" si="586">(FK35/$FG$4)</f>
        <v>0</v>
      </c>
      <c r="FM35" s="9">
        <v>0</v>
      </c>
      <c r="FN35" s="242">
        <f t="shared" ref="FN35:FN36" si="587">(FM35/$FG$4)</f>
        <v>0</v>
      </c>
      <c r="FO35" s="7">
        <v>0</v>
      </c>
      <c r="FP35" s="242">
        <f t="shared" ref="FP35:FP36" si="588">(FO35/$FG$4)</f>
        <v>0</v>
      </c>
      <c r="FQ35" s="9">
        <v>0</v>
      </c>
      <c r="FR35" s="242">
        <f t="shared" ref="FR35:FR36" si="589">(FH35/$Y$4)</f>
        <v>0.90322580645161288</v>
      </c>
      <c r="FS35" s="242">
        <f t="shared" ref="FS35:FS36" si="590">((FH35-FQ35)/$FG$4)</f>
        <v>1</v>
      </c>
      <c r="FT35" s="247">
        <f t="shared" ref="FT35:FT36" si="591">IF((AND(FI35=0,FK35=0)),0,(FK35+FQ35)/(FI35+FK35+FQ35))</f>
        <v>0</v>
      </c>
      <c r="FU35" s="247">
        <f t="shared" ref="FU35:FU36" si="592">FQ35/$FG$4</f>
        <v>0</v>
      </c>
      <c r="FV35" s="135">
        <f t="shared" ref="FV35:FV36" si="593">(FY35/($FG$4*FZ35))</f>
        <v>0.15143140589569162</v>
      </c>
      <c r="FW35" s="7"/>
      <c r="FX35" s="7">
        <f t="shared" ref="FX35:FX36" si="594">SUM(FI35:FK35,FM35,FO35)</f>
        <v>672</v>
      </c>
      <c r="FY35" s="39">
        <v>2137</v>
      </c>
      <c r="FZ35" s="9">
        <v>21</v>
      </c>
      <c r="GA35" s="9">
        <v>21</v>
      </c>
      <c r="GC35" s="36" t="s">
        <v>41</v>
      </c>
      <c r="GD35" s="71" t="s">
        <v>48</v>
      </c>
      <c r="GE35" s="9">
        <v>744</v>
      </c>
      <c r="GF35" s="7">
        <v>286.10000000000002</v>
      </c>
      <c r="GG35" s="9">
        <v>457.9</v>
      </c>
      <c r="GH35" s="9">
        <v>0</v>
      </c>
      <c r="GI35" s="242">
        <f t="shared" ref="GI35:GI36" si="595">(GH35/$GD$4)</f>
        <v>0</v>
      </c>
      <c r="GJ35" s="9">
        <v>0</v>
      </c>
      <c r="GK35" s="242">
        <f t="shared" ref="GK35:GK36" si="596">(GJ35/$GD$4)</f>
        <v>0</v>
      </c>
      <c r="GL35" s="7">
        <v>0</v>
      </c>
      <c r="GM35" s="242">
        <f t="shared" ref="GM35:GM36" si="597">(GL35/$GD$4)</f>
        <v>0</v>
      </c>
      <c r="GN35" s="9">
        <v>0</v>
      </c>
      <c r="GO35" s="242">
        <f t="shared" ref="GO35:GO36" si="598">(GE35/$Y$4)</f>
        <v>1</v>
      </c>
      <c r="GP35" s="242">
        <f t="shared" ref="GP35:GP36" si="599">((GE35-GN35)/$GD$4)</f>
        <v>1</v>
      </c>
      <c r="GQ35" s="247">
        <f t="shared" ref="GQ35:GQ36" si="600">IF((AND(GF35=0,GH35=0)),0,(GH35+GN35)/(GF35+GH35+GN35))</f>
        <v>0</v>
      </c>
      <c r="GR35" s="247">
        <f t="shared" ref="GR35:GR36" si="601">GN35/$GD$4</f>
        <v>0</v>
      </c>
      <c r="GS35" s="242">
        <f t="shared" ref="GS35:GS36" si="602">(GV35/($GD$4*GW35))</f>
        <v>0.35170250896057348</v>
      </c>
      <c r="GT35" s="135"/>
      <c r="GU35" s="7">
        <f t="shared" ref="GU35:GU36" si="603">SUM(GF35:GH35,GJ35,GL35)</f>
        <v>744</v>
      </c>
      <c r="GV35" s="39">
        <v>5495</v>
      </c>
      <c r="GW35" s="9">
        <v>21</v>
      </c>
      <c r="GX35" s="9">
        <v>21</v>
      </c>
      <c r="GZ35" s="36" t="s">
        <v>41</v>
      </c>
      <c r="HA35" s="71" t="s">
        <v>48</v>
      </c>
      <c r="HB35" s="9">
        <v>720</v>
      </c>
      <c r="HC35" s="7">
        <v>405</v>
      </c>
      <c r="HD35" s="9">
        <v>315</v>
      </c>
      <c r="HE35" s="9">
        <v>0</v>
      </c>
      <c r="HF35" s="242">
        <f t="shared" ref="HF35:HF36" si="604">(HE35/$HA$4)</f>
        <v>0</v>
      </c>
      <c r="HG35" s="9">
        <v>0</v>
      </c>
      <c r="HH35" s="242">
        <f>(HG35/$HA$4)</f>
        <v>0</v>
      </c>
      <c r="HI35" s="9">
        <v>0</v>
      </c>
      <c r="HJ35" s="242">
        <f t="shared" ref="HJ35:HJ36" si="605">(HI35/$HA$4)</f>
        <v>0</v>
      </c>
      <c r="HK35" s="9">
        <v>0</v>
      </c>
      <c r="HL35" s="242">
        <f t="shared" ref="HL35:HL36" si="606">(HB35/$Y$4)</f>
        <v>0.967741935483871</v>
      </c>
      <c r="HM35" s="242">
        <f>((HB35-HK35)/$HA$4)</f>
        <v>1</v>
      </c>
      <c r="HN35" s="247">
        <f t="shared" ref="HN35:HN36" si="607">IF((AND(HC35=0,HE35=0)),0,(HE35+HK35)/(HC35+HE35+HK35))</f>
        <v>0</v>
      </c>
      <c r="HO35" s="247">
        <f>HK35/$HA$4</f>
        <v>0</v>
      </c>
      <c r="HP35" s="242">
        <f t="shared" ref="HP35:HP36" si="608">(HS35/($HA$4*HT35))</f>
        <v>0.51547619047619042</v>
      </c>
      <c r="HQ35" s="29">
        <v>0</v>
      </c>
      <c r="HR35" s="7">
        <f t="shared" ref="HR35:HR36" si="609">SUM(HC35:HE35,HG35,HI35)</f>
        <v>720</v>
      </c>
      <c r="HS35" s="39">
        <v>7794</v>
      </c>
      <c r="HT35" s="9">
        <v>21</v>
      </c>
      <c r="HU35" s="9">
        <v>21</v>
      </c>
      <c r="HW35" s="36" t="s">
        <v>41</v>
      </c>
      <c r="HX35" s="71" t="s">
        <v>48</v>
      </c>
      <c r="HY35" s="9">
        <v>744</v>
      </c>
      <c r="HZ35" s="7">
        <v>168.8</v>
      </c>
      <c r="IA35" s="9">
        <v>575.20000000000005</v>
      </c>
      <c r="IB35" s="9">
        <v>0</v>
      </c>
      <c r="IC35" s="242">
        <f t="shared" ref="IC35:IC36" si="610">(IB35/$HX$4)</f>
        <v>0</v>
      </c>
      <c r="ID35" s="9">
        <v>0</v>
      </c>
      <c r="IE35" s="242">
        <f t="shared" ref="IE35:IE36" si="611">(ID35/$HX$4)</f>
        <v>0</v>
      </c>
      <c r="IF35" s="9">
        <v>0</v>
      </c>
      <c r="IG35" s="242">
        <f>(IF35/$HX$4)</f>
        <v>0</v>
      </c>
      <c r="IH35" s="9">
        <v>0</v>
      </c>
      <c r="II35" s="242">
        <f t="shared" ref="II35:II36" si="612">(HY35/$HX$4)</f>
        <v>1</v>
      </c>
      <c r="IJ35" s="242">
        <f t="shared" ref="IJ35:IJ36" si="613">((HY35-IH35)/$HX$4)</f>
        <v>1</v>
      </c>
      <c r="IK35" s="242">
        <f t="shared" ref="IK35:IK36" si="614">IF((AND(HZ35=0,IB35=0)),0,(IB35+IH35)/(HZ35+IB35))</f>
        <v>0</v>
      </c>
      <c r="IL35" s="247">
        <f t="shared" ref="IL35:IL36" si="615">IH35/$HX$4</f>
        <v>0</v>
      </c>
      <c r="IM35" s="242">
        <f t="shared" ref="IM35:IM36" si="616">(IP35/($HX$4*IQ35))</f>
        <v>0.20602918586789554</v>
      </c>
      <c r="IN35" s="29">
        <v>0</v>
      </c>
      <c r="IO35" s="7">
        <f t="shared" ref="IO35:IO36" si="617">SUM(HZ35:IB35,ID35,IF35)</f>
        <v>744</v>
      </c>
      <c r="IP35" s="39">
        <v>3219</v>
      </c>
      <c r="IQ35" s="9">
        <v>21</v>
      </c>
      <c r="IR35" s="9">
        <v>21</v>
      </c>
      <c r="IT35" s="36" t="s">
        <v>41</v>
      </c>
      <c r="IU35" s="71" t="s">
        <v>48</v>
      </c>
      <c r="IV35" s="103">
        <v>720</v>
      </c>
      <c r="IW35" s="102">
        <v>197.09999999999991</v>
      </c>
      <c r="IX35" s="103">
        <v>522.90000000000009</v>
      </c>
      <c r="IY35" s="103">
        <v>0</v>
      </c>
      <c r="IZ35" s="242">
        <f t="shared" ref="IZ35:IZ36" si="618">(IY35/$IU$4)</f>
        <v>0</v>
      </c>
      <c r="JA35" s="103">
        <v>0</v>
      </c>
      <c r="JB35" s="242">
        <f>(JA35/$IU$4)</f>
        <v>0</v>
      </c>
      <c r="JC35" s="103">
        <v>0</v>
      </c>
      <c r="JD35" s="242">
        <f t="shared" ref="JD35:JD36" si="619">(JC35/$IU$4)</f>
        <v>0</v>
      </c>
      <c r="JE35" s="103">
        <v>0</v>
      </c>
      <c r="JF35" s="242">
        <f t="shared" ref="JF35:JF36" si="620">(IV35/$IU$4)</f>
        <v>1</v>
      </c>
      <c r="JG35" s="277">
        <f t="shared" ref="JG35:JG36" si="621">((IV35-JE35)/$IU$4)</f>
        <v>1</v>
      </c>
      <c r="JH35" s="277">
        <f t="shared" ref="JH35:JH36" si="622">IF((AND(IW35=0,IY35=0)),0,(IY35+JE35)/(IW35+IY35+JE35))</f>
        <v>0</v>
      </c>
      <c r="JI35" s="247">
        <f t="shared" ref="JI35:JI36" si="623">JE35/$IU$4</f>
        <v>0</v>
      </c>
      <c r="JJ35" s="242">
        <f>(JM35/($IU$4*JN35))</f>
        <v>0.23538359788359789</v>
      </c>
      <c r="JK35" s="29">
        <v>0</v>
      </c>
      <c r="JL35" s="29">
        <f t="shared" ref="JL35:JL36" si="624">SUM(IW35:IY35,JA35,JC35)</f>
        <v>720</v>
      </c>
      <c r="JM35" s="235">
        <v>3559</v>
      </c>
      <c r="JN35" s="9">
        <v>21</v>
      </c>
      <c r="JO35" s="9">
        <v>21</v>
      </c>
    </row>
    <row r="36" spans="1:275" ht="13.8" hidden="1" x14ac:dyDescent="0.3">
      <c r="B36" s="71" t="s">
        <v>52</v>
      </c>
      <c r="C36" s="9">
        <v>744</v>
      </c>
      <c r="D36" s="9">
        <v>92.4</v>
      </c>
      <c r="E36" s="9">
        <v>651.6</v>
      </c>
      <c r="F36" s="9">
        <v>0</v>
      </c>
      <c r="G36" s="242">
        <f>(F36/$B$4)</f>
        <v>0</v>
      </c>
      <c r="H36" s="9">
        <v>0</v>
      </c>
      <c r="I36" s="242">
        <f>(H36/$B$4)</f>
        <v>0</v>
      </c>
      <c r="J36" s="7">
        <v>0</v>
      </c>
      <c r="K36" s="242">
        <f>(J36/$B$4)</f>
        <v>0</v>
      </c>
      <c r="L36" s="9">
        <v>0</v>
      </c>
      <c r="M36" s="242">
        <f>(C36/$B$4)</f>
        <v>1</v>
      </c>
      <c r="N36" s="242">
        <f>((C36-L36)/$B$4)</f>
        <v>1</v>
      </c>
      <c r="O36" s="242">
        <f>IF((AND(D36=0,F36=0)),0,(F36+L36)/(D36+F36+L36))</f>
        <v>0</v>
      </c>
      <c r="P36" s="247">
        <f>L36/$B$4</f>
        <v>0</v>
      </c>
      <c r="Q36" s="242">
        <f>(T36/($B$4*U36))</f>
        <v>0.1057347670250896</v>
      </c>
      <c r="R36" s="29">
        <v>0</v>
      </c>
      <c r="S36" s="7">
        <f t="shared" si="534"/>
        <v>744</v>
      </c>
      <c r="T36" s="39">
        <v>1652</v>
      </c>
      <c r="U36" s="9">
        <v>21</v>
      </c>
      <c r="V36" s="9">
        <v>21</v>
      </c>
      <c r="Y36" s="71" t="s">
        <v>52</v>
      </c>
      <c r="Z36" s="9">
        <v>744</v>
      </c>
      <c r="AA36" s="9">
        <v>145.1</v>
      </c>
      <c r="AB36" s="9">
        <v>598.9</v>
      </c>
      <c r="AC36" s="9">
        <v>0</v>
      </c>
      <c r="AD36" s="242">
        <f t="shared" si="535"/>
        <v>0</v>
      </c>
      <c r="AE36" s="9">
        <v>0</v>
      </c>
      <c r="AF36" s="242">
        <f t="shared" si="536"/>
        <v>0</v>
      </c>
      <c r="AG36" s="7">
        <v>0</v>
      </c>
      <c r="AH36" s="242">
        <f t="shared" si="536"/>
        <v>0</v>
      </c>
      <c r="AI36" s="9">
        <v>0</v>
      </c>
      <c r="AJ36" s="242">
        <f t="shared" si="537"/>
        <v>1</v>
      </c>
      <c r="AK36" s="242">
        <f t="shared" si="538"/>
        <v>1</v>
      </c>
      <c r="AL36" s="242">
        <f t="shared" si="539"/>
        <v>0</v>
      </c>
      <c r="AM36" s="247">
        <f t="shared" si="540"/>
        <v>0</v>
      </c>
      <c r="AN36" s="242">
        <f t="shared" si="541"/>
        <v>0.22791858678955454</v>
      </c>
      <c r="AO36" s="29">
        <v>0</v>
      </c>
      <c r="AP36" s="7">
        <f t="shared" si="542"/>
        <v>744</v>
      </c>
      <c r="AQ36" s="39">
        <v>3561</v>
      </c>
      <c r="AR36" s="9">
        <v>21</v>
      </c>
      <c r="AS36" s="9">
        <v>21</v>
      </c>
      <c r="AV36" s="71" t="s">
        <v>52</v>
      </c>
      <c r="AW36" s="9">
        <v>720</v>
      </c>
      <c r="AX36" s="9">
        <v>373.1</v>
      </c>
      <c r="AY36" s="9">
        <v>346.9</v>
      </c>
      <c r="AZ36" s="9">
        <v>0</v>
      </c>
      <c r="BA36" s="242">
        <f t="shared" si="543"/>
        <v>0</v>
      </c>
      <c r="BB36" s="9">
        <v>0</v>
      </c>
      <c r="BC36" s="242">
        <f t="shared" si="543"/>
        <v>0</v>
      </c>
      <c r="BD36" s="9">
        <v>0</v>
      </c>
      <c r="BE36" s="242">
        <f t="shared" ref="BE36" si="625">(BD36/$AV$4)</f>
        <v>0</v>
      </c>
      <c r="BF36" s="9">
        <v>0</v>
      </c>
      <c r="BG36" s="242">
        <f t="shared" si="545"/>
        <v>1</v>
      </c>
      <c r="BH36" s="242">
        <f t="shared" si="546"/>
        <v>1</v>
      </c>
      <c r="BI36" s="242">
        <f t="shared" si="547"/>
        <v>0</v>
      </c>
      <c r="BJ36" s="247">
        <f t="shared" si="548"/>
        <v>0</v>
      </c>
      <c r="BK36" s="242">
        <f t="shared" si="549"/>
        <v>0.27407407407407408</v>
      </c>
      <c r="BL36" s="7"/>
      <c r="BM36" s="7">
        <f t="shared" si="550"/>
        <v>720</v>
      </c>
      <c r="BN36" s="9">
        <v>4144</v>
      </c>
      <c r="BO36" s="9">
        <v>21</v>
      </c>
      <c r="BP36" s="9">
        <v>21</v>
      </c>
      <c r="BS36" s="71" t="s">
        <v>52</v>
      </c>
      <c r="BT36" s="9">
        <v>744</v>
      </c>
      <c r="BU36" s="9">
        <v>250.3</v>
      </c>
      <c r="BV36" s="9">
        <v>493.7</v>
      </c>
      <c r="BW36" s="9">
        <v>0</v>
      </c>
      <c r="BX36" s="242">
        <f t="shared" si="551"/>
        <v>0</v>
      </c>
      <c r="BY36" s="9">
        <v>0</v>
      </c>
      <c r="BZ36" s="242">
        <f t="shared" ref="BZ36" si="626">(BY36/$BS$4)</f>
        <v>0</v>
      </c>
      <c r="CA36" s="9">
        <v>0</v>
      </c>
      <c r="CB36" s="242">
        <f t="shared" ref="CB36" si="627">(CA36/$BS$4)</f>
        <v>0</v>
      </c>
      <c r="CC36" s="9">
        <v>0</v>
      </c>
      <c r="CD36" s="242">
        <f t="shared" si="554"/>
        <v>1</v>
      </c>
      <c r="CE36" s="242">
        <f t="shared" si="555"/>
        <v>1</v>
      </c>
      <c r="CF36" s="247">
        <f t="shared" si="556"/>
        <v>0</v>
      </c>
      <c r="CG36" s="247">
        <f t="shared" si="557"/>
        <v>0</v>
      </c>
      <c r="CH36" s="242">
        <f t="shared" si="558"/>
        <v>0.28686635944700462</v>
      </c>
      <c r="CI36" s="135"/>
      <c r="CJ36" s="81">
        <f t="shared" si="559"/>
        <v>744</v>
      </c>
      <c r="CK36" s="39">
        <v>4482</v>
      </c>
      <c r="CL36" s="9">
        <v>21</v>
      </c>
      <c r="CM36" s="9">
        <v>21</v>
      </c>
      <c r="CP36" s="71" t="s">
        <v>52</v>
      </c>
      <c r="CQ36" s="9">
        <v>699</v>
      </c>
      <c r="CR36" s="9">
        <v>69</v>
      </c>
      <c r="CS36" s="9">
        <v>630</v>
      </c>
      <c r="CT36" s="9">
        <v>21</v>
      </c>
      <c r="CU36" s="242">
        <f t="shared" si="560"/>
        <v>2.9166666666666667E-2</v>
      </c>
      <c r="CV36" s="9">
        <v>0</v>
      </c>
      <c r="CW36" s="242">
        <f t="shared" si="560"/>
        <v>0</v>
      </c>
      <c r="CX36" s="9">
        <v>0</v>
      </c>
      <c r="CY36" s="242">
        <f t="shared" ref="CY36" si="628">(CX36/$CP$4)</f>
        <v>0</v>
      </c>
      <c r="CZ36" s="9">
        <v>0</v>
      </c>
      <c r="DA36" s="242">
        <f t="shared" si="562"/>
        <v>0.97083333333333333</v>
      </c>
      <c r="DB36" s="242">
        <f t="shared" si="563"/>
        <v>0.97083333333333333</v>
      </c>
      <c r="DC36" s="247">
        <f t="shared" si="564"/>
        <v>0.23333333333333334</v>
      </c>
      <c r="DD36" s="247">
        <f t="shared" si="565"/>
        <v>0</v>
      </c>
      <c r="DE36" s="242">
        <f t="shared" si="566"/>
        <v>8.0753968253968259E-2</v>
      </c>
      <c r="DF36" s="7"/>
      <c r="DG36" s="7">
        <f t="shared" si="567"/>
        <v>720</v>
      </c>
      <c r="DH36" s="39">
        <v>1221</v>
      </c>
      <c r="DI36" s="9">
        <v>21</v>
      </c>
      <c r="DJ36" s="9">
        <v>21</v>
      </c>
      <c r="DM36" s="71" t="s">
        <v>52</v>
      </c>
      <c r="DN36" s="9">
        <v>723</v>
      </c>
      <c r="DO36" s="9">
        <v>106.7</v>
      </c>
      <c r="DP36" s="9">
        <v>616.29999999999995</v>
      </c>
      <c r="DQ36" s="9">
        <v>21</v>
      </c>
      <c r="DR36" s="242">
        <f t="shared" si="568"/>
        <v>2.8225806451612902E-2</v>
      </c>
      <c r="DS36" s="9">
        <v>0</v>
      </c>
      <c r="DT36" s="242">
        <f t="shared" si="569"/>
        <v>0</v>
      </c>
      <c r="DU36" s="7">
        <v>0</v>
      </c>
      <c r="DV36" s="242">
        <f t="shared" si="570"/>
        <v>0</v>
      </c>
      <c r="DW36" s="9">
        <v>0</v>
      </c>
      <c r="DX36" s="242">
        <f t="shared" si="571"/>
        <v>0.97177419354838712</v>
      </c>
      <c r="DY36" s="242">
        <f t="shared" si="572"/>
        <v>0.97177419354838712</v>
      </c>
      <c r="DZ36" s="247">
        <f t="shared" si="573"/>
        <v>0.1644479248238058</v>
      </c>
      <c r="EA36" s="247">
        <f t="shared" si="574"/>
        <v>0</v>
      </c>
      <c r="EB36" s="242">
        <f t="shared" si="575"/>
        <v>0.1246799795186892</v>
      </c>
      <c r="EC36" s="135"/>
      <c r="ED36" s="29">
        <f t="shared" si="576"/>
        <v>744</v>
      </c>
      <c r="EE36" s="72">
        <v>1948</v>
      </c>
      <c r="EF36" s="9">
        <v>21</v>
      </c>
      <c r="EG36" s="9">
        <v>21</v>
      </c>
      <c r="EJ36" s="71" t="s">
        <v>52</v>
      </c>
      <c r="EK36" s="9">
        <v>504</v>
      </c>
      <c r="EL36" s="7">
        <v>97.4</v>
      </c>
      <c r="EM36" s="9">
        <v>406.6</v>
      </c>
      <c r="EN36" s="9">
        <v>240</v>
      </c>
      <c r="EO36" s="242">
        <f t="shared" si="577"/>
        <v>0.32258064516129031</v>
      </c>
      <c r="EP36" s="9">
        <v>0</v>
      </c>
      <c r="EQ36" s="242">
        <f t="shared" si="578"/>
        <v>0</v>
      </c>
      <c r="ER36" s="7">
        <v>0</v>
      </c>
      <c r="ES36" s="242">
        <f t="shared" si="579"/>
        <v>0</v>
      </c>
      <c r="ET36" s="9">
        <v>0</v>
      </c>
      <c r="EU36" s="242">
        <f t="shared" si="580"/>
        <v>0.67741935483870963</v>
      </c>
      <c r="EV36" s="242">
        <f t="shared" si="581"/>
        <v>0.67741935483870963</v>
      </c>
      <c r="EW36" s="247">
        <f t="shared" si="582"/>
        <v>0.71132187314759932</v>
      </c>
      <c r="EX36" s="247">
        <f t="shared" si="583"/>
        <v>0</v>
      </c>
      <c r="EY36" s="242">
        <f t="shared" si="584"/>
        <v>0.11437532002048131</v>
      </c>
      <c r="EZ36" s="7"/>
      <c r="FA36" s="7">
        <f t="shared" si="585"/>
        <v>744</v>
      </c>
      <c r="FB36" s="39">
        <v>1787</v>
      </c>
      <c r="FC36" s="9">
        <v>21</v>
      </c>
      <c r="FD36" s="9">
        <v>21</v>
      </c>
      <c r="FG36" s="71" t="s">
        <v>52</v>
      </c>
      <c r="FH36" s="9">
        <v>0</v>
      </c>
      <c r="FI36" s="9">
        <v>0</v>
      </c>
      <c r="FJ36" s="9">
        <v>0</v>
      </c>
      <c r="FK36" s="9">
        <v>672</v>
      </c>
      <c r="FL36" s="242">
        <f t="shared" si="586"/>
        <v>1</v>
      </c>
      <c r="FM36" s="9">
        <v>0</v>
      </c>
      <c r="FN36" s="242">
        <f t="shared" si="587"/>
        <v>0</v>
      </c>
      <c r="FO36" s="7">
        <v>0</v>
      </c>
      <c r="FP36" s="242">
        <f t="shared" si="588"/>
        <v>0</v>
      </c>
      <c r="FQ36" s="9">
        <v>0</v>
      </c>
      <c r="FR36" s="242">
        <f t="shared" si="589"/>
        <v>0</v>
      </c>
      <c r="FS36" s="242">
        <f t="shared" si="590"/>
        <v>0</v>
      </c>
      <c r="FT36" s="247">
        <f t="shared" si="591"/>
        <v>1</v>
      </c>
      <c r="FU36" s="247">
        <f t="shared" si="592"/>
        <v>0</v>
      </c>
      <c r="FV36" s="135">
        <f t="shared" si="593"/>
        <v>0</v>
      </c>
      <c r="FW36" s="7"/>
      <c r="FX36" s="7">
        <f t="shared" si="594"/>
        <v>672</v>
      </c>
      <c r="FY36" s="9">
        <v>0</v>
      </c>
      <c r="FZ36" s="9">
        <v>21</v>
      </c>
      <c r="GA36" s="9">
        <v>21</v>
      </c>
      <c r="GD36" s="71" t="s">
        <v>52</v>
      </c>
      <c r="GE36" s="9">
        <v>3.7</v>
      </c>
      <c r="GF36" s="7">
        <v>2.7</v>
      </c>
      <c r="GG36" s="205">
        <v>1</v>
      </c>
      <c r="GH36" s="9">
        <v>740.3</v>
      </c>
      <c r="GI36" s="242">
        <f t="shared" si="595"/>
        <v>0.99502688172043008</v>
      </c>
      <c r="GJ36" s="9">
        <v>0</v>
      </c>
      <c r="GK36" s="242">
        <f t="shared" si="596"/>
        <v>0</v>
      </c>
      <c r="GL36" s="7">
        <v>0</v>
      </c>
      <c r="GM36" s="242">
        <f t="shared" si="597"/>
        <v>0</v>
      </c>
      <c r="GN36" s="9">
        <v>0</v>
      </c>
      <c r="GO36" s="242">
        <f t="shared" si="598"/>
        <v>4.9731182795698927E-3</v>
      </c>
      <c r="GP36" s="242">
        <f t="shared" si="599"/>
        <v>4.9731182795698927E-3</v>
      </c>
      <c r="GQ36" s="247">
        <f t="shared" si="600"/>
        <v>0.99636608344549116</v>
      </c>
      <c r="GR36" s="247">
        <f t="shared" si="601"/>
        <v>0</v>
      </c>
      <c r="GS36" s="242">
        <f t="shared" si="602"/>
        <v>2.2401433691756271E-3</v>
      </c>
      <c r="GT36" s="135"/>
      <c r="GU36" s="7">
        <f t="shared" si="603"/>
        <v>744</v>
      </c>
      <c r="GV36" s="9">
        <v>35</v>
      </c>
      <c r="GW36" s="9">
        <v>21</v>
      </c>
      <c r="GX36" s="9">
        <v>21</v>
      </c>
      <c r="HA36" s="71" t="s">
        <v>52</v>
      </c>
      <c r="HB36" s="9">
        <v>0</v>
      </c>
      <c r="HC36" s="7">
        <v>0</v>
      </c>
      <c r="HD36" s="9">
        <v>0</v>
      </c>
      <c r="HE36" s="9">
        <v>720</v>
      </c>
      <c r="HF36" s="242">
        <f t="shared" si="604"/>
        <v>1</v>
      </c>
      <c r="HG36" s="9">
        <v>0</v>
      </c>
      <c r="HH36" s="242">
        <f>(HG36/$HA$4)</f>
        <v>0</v>
      </c>
      <c r="HI36" s="9">
        <v>0</v>
      </c>
      <c r="HJ36" s="242">
        <f t="shared" si="605"/>
        <v>0</v>
      </c>
      <c r="HK36" s="9">
        <v>0</v>
      </c>
      <c r="HL36" s="242">
        <f t="shared" si="606"/>
        <v>0</v>
      </c>
      <c r="HM36" s="242">
        <f>((HB36-HK36)/$HA$4)</f>
        <v>0</v>
      </c>
      <c r="HN36" s="247">
        <f t="shared" si="607"/>
        <v>1</v>
      </c>
      <c r="HO36" s="247">
        <f>HK36/$HA$4</f>
        <v>0</v>
      </c>
      <c r="HP36" s="242">
        <f t="shared" si="608"/>
        <v>0</v>
      </c>
      <c r="HQ36" s="29">
        <v>0</v>
      </c>
      <c r="HR36" s="7">
        <f t="shared" si="609"/>
        <v>720</v>
      </c>
      <c r="HS36" s="9">
        <v>0</v>
      </c>
      <c r="HT36" s="9">
        <v>21</v>
      </c>
      <c r="HU36" s="9">
        <v>21</v>
      </c>
      <c r="HX36" s="71" t="s">
        <v>52</v>
      </c>
      <c r="HY36" s="9">
        <v>0</v>
      </c>
      <c r="HZ36" s="7">
        <v>0</v>
      </c>
      <c r="IA36" s="9">
        <v>0</v>
      </c>
      <c r="IB36" s="9">
        <v>744</v>
      </c>
      <c r="IC36" s="242">
        <f t="shared" si="610"/>
        <v>1</v>
      </c>
      <c r="ID36" s="9">
        <v>0</v>
      </c>
      <c r="IE36" s="242">
        <f t="shared" si="611"/>
        <v>0</v>
      </c>
      <c r="IF36" s="9">
        <v>0</v>
      </c>
      <c r="IG36" s="242">
        <f>(IF36/$HX$4)</f>
        <v>0</v>
      </c>
      <c r="IH36" s="9">
        <v>0</v>
      </c>
      <c r="II36" s="242">
        <f t="shared" si="612"/>
        <v>0</v>
      </c>
      <c r="IJ36" s="242">
        <f t="shared" si="613"/>
        <v>0</v>
      </c>
      <c r="IK36" s="242">
        <f t="shared" si="614"/>
        <v>1</v>
      </c>
      <c r="IL36" s="247">
        <f t="shared" si="615"/>
        <v>0</v>
      </c>
      <c r="IM36" s="242">
        <f t="shared" si="616"/>
        <v>0</v>
      </c>
      <c r="IN36" s="29">
        <v>0</v>
      </c>
      <c r="IO36" s="7">
        <f t="shared" si="617"/>
        <v>744</v>
      </c>
      <c r="IP36" s="9">
        <v>0</v>
      </c>
      <c r="IQ36" s="9">
        <v>21</v>
      </c>
      <c r="IR36" s="9">
        <v>21</v>
      </c>
      <c r="IU36" s="71" t="s">
        <v>52</v>
      </c>
      <c r="IV36" s="103">
        <v>0</v>
      </c>
      <c r="IW36" s="102">
        <v>0</v>
      </c>
      <c r="IX36" s="103">
        <v>0</v>
      </c>
      <c r="IY36" s="103">
        <v>720</v>
      </c>
      <c r="IZ36" s="242">
        <f t="shared" si="618"/>
        <v>1</v>
      </c>
      <c r="JA36" s="103">
        <v>0</v>
      </c>
      <c r="JB36" s="242">
        <f>(JA36/$IU$4)</f>
        <v>0</v>
      </c>
      <c r="JC36" s="103">
        <v>0</v>
      </c>
      <c r="JD36" s="242">
        <f t="shared" si="619"/>
        <v>0</v>
      </c>
      <c r="JE36" s="103">
        <v>0</v>
      </c>
      <c r="JF36" s="242">
        <f t="shared" si="620"/>
        <v>0</v>
      </c>
      <c r="JG36" s="277">
        <f t="shared" si="621"/>
        <v>0</v>
      </c>
      <c r="JH36" s="277">
        <f t="shared" si="622"/>
        <v>1</v>
      </c>
      <c r="JI36" s="247">
        <f t="shared" si="623"/>
        <v>0</v>
      </c>
      <c r="JJ36" s="242">
        <f>(JM36/($IU$4*JN36))</f>
        <v>0</v>
      </c>
      <c r="JK36" s="29">
        <v>0</v>
      </c>
      <c r="JL36" s="29">
        <f t="shared" si="624"/>
        <v>720</v>
      </c>
      <c r="JM36" s="104">
        <v>0</v>
      </c>
      <c r="JN36" s="9">
        <v>21</v>
      </c>
      <c r="JO36" s="9">
        <v>21</v>
      </c>
    </row>
    <row r="37" spans="1:275" ht="13.8" hidden="1" x14ac:dyDescent="0.3">
      <c r="B37" s="44" t="s">
        <v>39</v>
      </c>
      <c r="C37" s="177">
        <f>SUM(C34:C36)</f>
        <v>2192</v>
      </c>
      <c r="D37" s="45">
        <f t="shared" ref="D37:L37" si="629">SUM(D34:D36)</f>
        <v>278.8</v>
      </c>
      <c r="E37" s="177">
        <f t="shared" si="629"/>
        <v>1913.1999999999998</v>
      </c>
      <c r="F37" s="45">
        <f t="shared" si="629"/>
        <v>40</v>
      </c>
      <c r="G37" s="281">
        <f>(G34*U34+G35*U35+G36*U36)/U37</f>
        <v>1.7921146953405021E-2</v>
      </c>
      <c r="H37" s="45">
        <f t="shared" si="629"/>
        <v>0</v>
      </c>
      <c r="I37" s="281">
        <f>(I34*U34+I35*U35+I36*U36)/U37</f>
        <v>0</v>
      </c>
      <c r="J37" s="45">
        <f t="shared" si="629"/>
        <v>0</v>
      </c>
      <c r="K37" s="281">
        <f>(K34*U34+K35*U35+K36*U36)/U37</f>
        <v>0</v>
      </c>
      <c r="L37" s="45">
        <f t="shared" si="629"/>
        <v>0</v>
      </c>
      <c r="M37" s="281">
        <f>(M34*U34+M35*U35+M36*U36)/U37</f>
        <v>0.98207885304659504</v>
      </c>
      <c r="N37" s="282">
        <f>(N34*U34+N35*U35+N36*U36)/U37</f>
        <v>0.98207885304659504</v>
      </c>
      <c r="O37" s="282">
        <f>(O34*U34+O35*U35+O36*U36)/U37</f>
        <v>0.10523546435148645</v>
      </c>
      <c r="P37" s="282">
        <f>(P34*U34+P35*U35+P36*U36)/U37</f>
        <v>0</v>
      </c>
      <c r="Q37" s="282">
        <f>(Q34*U34+Q35*U35+Q36*U36)/U37</f>
        <v>0.1039853217272572</v>
      </c>
      <c r="R37" s="45">
        <f t="shared" ref="R37" si="630">SUM(R34:R36)</f>
        <v>1</v>
      </c>
      <c r="S37" s="50">
        <f>SUM(S34:S36)</f>
        <v>2232</v>
      </c>
      <c r="T37" s="62">
        <f>SUM(T34:T36)</f>
        <v>4874</v>
      </c>
      <c r="U37" s="45">
        <f>SUM(U34:U36)</f>
        <v>63</v>
      </c>
      <c r="V37" s="45">
        <f>SUM(V34:V36)</f>
        <v>63</v>
      </c>
      <c r="Y37" s="52" t="s">
        <v>39</v>
      </c>
      <c r="Z37" s="49">
        <f>SUM(Z34:Z36)</f>
        <v>2232</v>
      </c>
      <c r="AA37" s="49">
        <f t="shared" ref="AA37:AI37" si="631">SUM(AA34:AA36)</f>
        <v>566.20000000000005</v>
      </c>
      <c r="AB37" s="49">
        <f>SUM(AB34:AB36)</f>
        <v>1665.8000000000002</v>
      </c>
      <c r="AC37" s="49">
        <f t="shared" si="631"/>
        <v>0</v>
      </c>
      <c r="AD37" s="241">
        <f>(AD34*AR34+AD35*AR35+AD36*AR36)/AR37</f>
        <v>0</v>
      </c>
      <c r="AE37" s="49">
        <f t="shared" si="631"/>
        <v>0</v>
      </c>
      <c r="AF37" s="241">
        <f>(AF34*AR34+AF35*AR35+AF36*AR36)/AR37</f>
        <v>0</v>
      </c>
      <c r="AG37" s="50">
        <f>SUM(AG34:AG36)</f>
        <v>0</v>
      </c>
      <c r="AH37" s="241">
        <f>(AH34*AR34+AH35*AR35+AH36*AR36)/AR37</f>
        <v>0</v>
      </c>
      <c r="AI37" s="49">
        <f t="shared" si="631"/>
        <v>0</v>
      </c>
      <c r="AJ37" s="281">
        <f>(AJ34*AR34+AJ35*AR35+AJ36*AR36)/AR37</f>
        <v>1</v>
      </c>
      <c r="AK37" s="241">
        <f>(AK34*AR34+AK35*AR35+AK36*AR36)/AR37</f>
        <v>1</v>
      </c>
      <c r="AL37" s="241">
        <f>(AL34*AR34+AL35*AR35+AL36*AR36)/AR37</f>
        <v>0</v>
      </c>
      <c r="AM37" s="241">
        <f>(AM34*AR34+AM35*AR35+AM36*AR36)/AR37</f>
        <v>0</v>
      </c>
      <c r="AN37" s="282">
        <f>(AN34*AR34+AN35*AR35+AN36*AR36)/AR37</f>
        <v>0.23404164533196789</v>
      </c>
      <c r="AO37" s="49">
        <f t="shared" ref="AO37" si="632">SUM(AO34:AO36)</f>
        <v>0</v>
      </c>
      <c r="AP37" s="50">
        <f>SUM(AP34:AP36)</f>
        <v>2232</v>
      </c>
      <c r="AQ37" s="55">
        <f>SUM(AQ34:AQ36)</f>
        <v>10970</v>
      </c>
      <c r="AR37" s="49">
        <f>SUM(AR34:AR36)</f>
        <v>63</v>
      </c>
      <c r="AS37" s="45">
        <f>SUM(AS34:AS36)</f>
        <v>63</v>
      </c>
      <c r="AV37" s="52" t="s">
        <v>39</v>
      </c>
      <c r="AW37" s="177">
        <f>SUM(AW34:AW36)</f>
        <v>2160</v>
      </c>
      <c r="AX37" s="45">
        <f t="shared" ref="AX37:BF37" si="633">SUM(AX34:AX36)</f>
        <v>846.2</v>
      </c>
      <c r="AY37" s="177">
        <f>SUM(AY34:AY36)</f>
        <v>1313.8</v>
      </c>
      <c r="AZ37" s="45">
        <f t="shared" si="633"/>
        <v>0</v>
      </c>
      <c r="BA37" s="281">
        <f>(BA34*BO34+BA35*BO35+BA36*BO36)/BO37</f>
        <v>0</v>
      </c>
      <c r="BB37" s="45">
        <f t="shared" si="633"/>
        <v>0</v>
      </c>
      <c r="BC37" s="281">
        <f>(BC35*BO35+BC36*BO36)/BO37</f>
        <v>0</v>
      </c>
      <c r="BD37" s="46">
        <f>SUM(BD34:BD36)</f>
        <v>0</v>
      </c>
      <c r="BE37" s="241">
        <f>(BE34*BO34+BE35*BO35+BE36*BO36)/BO37</f>
        <v>0</v>
      </c>
      <c r="BF37" s="45">
        <f t="shared" si="633"/>
        <v>0</v>
      </c>
      <c r="BG37" s="281">
        <f>(BG34*BO34+BG35*BO35+BG36*BO36)/BO37</f>
        <v>1</v>
      </c>
      <c r="BH37" s="282">
        <f>(BH34*BO34+BH35*BO35+BH36*BO36)/BO37</f>
        <v>1</v>
      </c>
      <c r="BI37" s="282">
        <f>(BI34*BO34+BI35*BO35+BI36*BO36)/BO37</f>
        <v>0</v>
      </c>
      <c r="BJ37" s="282"/>
      <c r="BK37" s="282">
        <f>(BK34*BO34+BK35*BO35+BK36*BO36)/BO37</f>
        <v>0.27793209876543212</v>
      </c>
      <c r="BL37" s="219"/>
      <c r="BM37" s="50">
        <f>SUM(BM34:BM36)</f>
        <v>2160</v>
      </c>
      <c r="BN37" s="53">
        <f>SUM(BN34:BN36)</f>
        <v>12607</v>
      </c>
      <c r="BO37" s="49">
        <f>SUM(BO34:BO36)</f>
        <v>63</v>
      </c>
      <c r="BP37" s="45">
        <f>SUM(BP34:BP36)</f>
        <v>63</v>
      </c>
      <c r="BS37" s="52" t="s">
        <v>39</v>
      </c>
      <c r="BT37" s="45">
        <f>SUM(BT34:BT36)</f>
        <v>2232</v>
      </c>
      <c r="BU37" s="45">
        <f t="shared" ref="BU37:CC37" si="634">SUM(BU34:BU36)</f>
        <v>734.2</v>
      </c>
      <c r="BV37" s="45">
        <f>SUM(BV34:BV36)</f>
        <v>1497.8</v>
      </c>
      <c r="BW37" s="45">
        <f t="shared" si="634"/>
        <v>0</v>
      </c>
      <c r="BX37" s="281">
        <f>(BX34*CL34+BX35*CL35+BX36*CL36)/CL37</f>
        <v>0</v>
      </c>
      <c r="BY37" s="45">
        <f t="shared" si="634"/>
        <v>0</v>
      </c>
      <c r="BZ37" s="281">
        <f>(BZ34*CL34+BZ35*CL35+BZ36*CL36)/CL37</f>
        <v>0</v>
      </c>
      <c r="CA37" s="46">
        <f>SUM(CA34:CA36)</f>
        <v>0</v>
      </c>
      <c r="CB37" s="241">
        <f>(CB34*CL34+CB35*CL35+CB36*CL36)/CL37</f>
        <v>0</v>
      </c>
      <c r="CC37" s="45">
        <f t="shared" si="634"/>
        <v>0</v>
      </c>
      <c r="CD37" s="281">
        <f>(CD34*CL34+CD35*CL35+CD36*CL36)/CL37</f>
        <v>1</v>
      </c>
      <c r="CE37" s="282">
        <f>(CE34*CL34+CE35*CL35+CE36*CL36)/CL37</f>
        <v>1</v>
      </c>
      <c r="CF37" s="282">
        <f>(CF34*CL34+CF35*CL35+CF36*CL36)/CL37</f>
        <v>0</v>
      </c>
      <c r="CG37" s="282"/>
      <c r="CH37" s="282">
        <f>(CH34*CL34+CH35*CL35+CH36*CL36)/CL37</f>
        <v>0.27952722307561018</v>
      </c>
      <c r="CI37" s="38"/>
      <c r="CJ37" s="53">
        <f>SUM(CJ34:CJ36)</f>
        <v>2232</v>
      </c>
      <c r="CK37" s="55">
        <f>SUM(CK34:CK36)</f>
        <v>13102</v>
      </c>
      <c r="CL37" s="49">
        <f>SUM(CL34:CL36)</f>
        <v>63</v>
      </c>
      <c r="CM37" s="45">
        <f>SUM(CM34:CM36)</f>
        <v>63</v>
      </c>
      <c r="CP37" s="52" t="s">
        <v>39</v>
      </c>
      <c r="CQ37" s="45">
        <f>SUM(CQ34:CQ36)</f>
        <v>2139</v>
      </c>
      <c r="CR37" s="45">
        <f t="shared" ref="CR37:CZ37" si="635">SUM(CR34:CR36)</f>
        <v>208.60000000000002</v>
      </c>
      <c r="CS37" s="45">
        <f>SUM(CS34:CS36)</f>
        <v>1930.4</v>
      </c>
      <c r="CT37" s="45">
        <f t="shared" si="635"/>
        <v>21</v>
      </c>
      <c r="CU37" s="281">
        <f>(CU34*DI34+CU35*DI35+CU36*DI36)/DI37</f>
        <v>9.7222222222222224E-3</v>
      </c>
      <c r="CV37" s="45">
        <f t="shared" si="635"/>
        <v>0</v>
      </c>
      <c r="CW37" s="281">
        <f>(CW35*DI35+CW36*DI36)/DI37</f>
        <v>0</v>
      </c>
      <c r="CX37" s="46">
        <f>SUM(CX34:CX36)</f>
        <v>0</v>
      </c>
      <c r="CY37" s="281">
        <f>(CY34*DI34+CY35*DI35+CY36*DI36)/DI37</f>
        <v>0</v>
      </c>
      <c r="CZ37" s="45">
        <f t="shared" si="635"/>
        <v>0</v>
      </c>
      <c r="DA37" s="281">
        <f>(DA34*DI34+DA35*DI35+DA36*DI36)/DI37</f>
        <v>0.99027777777777781</v>
      </c>
      <c r="DB37" s="282">
        <f>(DB34*DI34+DB35*DI35+DB36*DI36)/DI37</f>
        <v>0.99027777777777781</v>
      </c>
      <c r="DC37" s="282">
        <f>(DC34*DI34+DC35*DI35+DC36*DI36)/DI37</f>
        <v>7.7777777777777779E-2</v>
      </c>
      <c r="DD37" s="282"/>
      <c r="DE37" s="282">
        <f>(DE34*DI34+DE35*DI35+DE36*DI36)/DI37</f>
        <v>8.0930335097001774E-2</v>
      </c>
      <c r="DF37" s="219"/>
      <c r="DG37" s="50">
        <f>SUM(DG34:DG36)</f>
        <v>2160</v>
      </c>
      <c r="DH37" s="55">
        <f>SUM(DH34:DH36)</f>
        <v>3671</v>
      </c>
      <c r="DI37" s="49">
        <f>SUM(DI34:DI36)</f>
        <v>63</v>
      </c>
      <c r="DJ37" s="45">
        <f>SUM(DJ34:DJ36)</f>
        <v>63</v>
      </c>
      <c r="DM37" s="52" t="s">
        <v>39</v>
      </c>
      <c r="DN37" s="177">
        <f>SUM(DN34:DN36)</f>
        <v>2201</v>
      </c>
      <c r="DO37" s="45">
        <f t="shared" ref="DO37:DW37" si="636">SUM(DO34:DO36)</f>
        <v>322.59999999999997</v>
      </c>
      <c r="DP37" s="177">
        <f>SUM(DP34:DP36)</f>
        <v>1878.3999999999999</v>
      </c>
      <c r="DQ37" s="45">
        <f t="shared" si="636"/>
        <v>31</v>
      </c>
      <c r="DR37" s="281">
        <f>(DR34*EF34+DR35*EF35+DR36*EF36)/EF37</f>
        <v>1.3888888888888888E-2</v>
      </c>
      <c r="DS37" s="45">
        <f t="shared" si="636"/>
        <v>0</v>
      </c>
      <c r="DT37" s="281">
        <f>(DT35*EF35+DT36*EF36)/EF37</f>
        <v>0</v>
      </c>
      <c r="DU37" s="46">
        <f>SUM(DU34:DU36)</f>
        <v>0</v>
      </c>
      <c r="DV37" s="241">
        <f>(DV34*EF34+DV35*EF35+DV36*EF36)/EF37</f>
        <v>0</v>
      </c>
      <c r="DW37" s="45">
        <f t="shared" si="636"/>
        <v>0</v>
      </c>
      <c r="DX37" s="281">
        <f>(DX34*EF34+DX35*EF35+DX36*EF36)/EF37</f>
        <v>0.98611111111111116</v>
      </c>
      <c r="DY37" s="282">
        <f>(DY34*EF34+DY35*EF35+DY36*EF36)/EF37</f>
        <v>0.98611111111111116</v>
      </c>
      <c r="DZ37" s="282">
        <f>(DZ34*EF34+DZ35*EF35+DZ36*EF36)/EF37</f>
        <v>8.2570623844959973E-2</v>
      </c>
      <c r="EA37" s="282">
        <f>(EA34*EF34+EA35*EF35+EA36*EF36)/EF37</f>
        <v>0</v>
      </c>
      <c r="EB37" s="282">
        <f>(EB34*EF34+EB35*EF35+EB36*EF36)/EF37</f>
        <v>0.12201314217443249</v>
      </c>
      <c r="EC37" s="219"/>
      <c r="ED37" s="51">
        <f>SUM(ED34:ED36)</f>
        <v>2232</v>
      </c>
      <c r="EE37" s="73">
        <f>SUM(EE34:EE36)</f>
        <v>5719</v>
      </c>
      <c r="EF37" s="49">
        <f>SUM(EF34:EF36)</f>
        <v>63</v>
      </c>
      <c r="EG37" s="45">
        <f>SUM(EG34:EG36)</f>
        <v>63</v>
      </c>
      <c r="EJ37" s="52" t="s">
        <v>39</v>
      </c>
      <c r="EK37" s="45">
        <f>SUM(EK34:EK36)</f>
        <v>1980</v>
      </c>
      <c r="EL37" s="46">
        <f t="shared" ref="EL37:ET37" si="637">SUM(EL34:EL36)</f>
        <v>384.6</v>
      </c>
      <c r="EM37" s="45">
        <f>SUM(EM34:EM36)</f>
        <v>1595.4</v>
      </c>
      <c r="EN37" s="45">
        <f t="shared" si="637"/>
        <v>252</v>
      </c>
      <c r="EO37" s="281">
        <f>(EO34*FC34+EO35*FC35+EO36*FC36)/FC37</f>
        <v>0.11290322580645162</v>
      </c>
      <c r="EP37" s="45">
        <f t="shared" si="637"/>
        <v>0</v>
      </c>
      <c r="EQ37" s="281">
        <f>(EQ35*FC35+EQ36*FC36)/FC37</f>
        <v>0</v>
      </c>
      <c r="ER37" s="46">
        <f>SUM(ER34:ER36)</f>
        <v>0</v>
      </c>
      <c r="ES37" s="241">
        <f>(ES34*FC34+ES35*FC35+ES36*FC36)/FC37</f>
        <v>0</v>
      </c>
      <c r="ET37" s="45">
        <f t="shared" si="637"/>
        <v>0</v>
      </c>
      <c r="EU37" s="281">
        <f>(EU34*FC34+EU35*FC35+EU36*FC36)/FC37</f>
        <v>0.88709677419354838</v>
      </c>
      <c r="EV37" s="282">
        <f>(EV34*FC34+EV35*FC35+EV36*FC36)/FC37</f>
        <v>0.88709677419354838</v>
      </c>
      <c r="EW37" s="282">
        <f>(EW34*FC34+EW35*FC35+EW36*FC36)/FC37</f>
        <v>0.26395292863309239</v>
      </c>
      <c r="EX37" s="282"/>
      <c r="EY37" s="282">
        <f>(EY34*FC34+EY35*FC35+EY36*FC36)/FC37</f>
        <v>0.14669738863287252</v>
      </c>
      <c r="EZ37" s="219"/>
      <c r="FA37" s="50">
        <f>SUM(FA34:FA36)</f>
        <v>2232</v>
      </c>
      <c r="FB37" s="55">
        <f>SUM(FB34:FB36)</f>
        <v>6876</v>
      </c>
      <c r="FC37" s="49">
        <f>SUM(FC34:FC36)</f>
        <v>63</v>
      </c>
      <c r="FD37" s="45">
        <f>SUM(FD34:FD36)</f>
        <v>63</v>
      </c>
      <c r="FG37" s="44" t="s">
        <v>39</v>
      </c>
      <c r="FH37" s="45">
        <f>SUM(FH34:FH36)</f>
        <v>1344</v>
      </c>
      <c r="FI37" s="45">
        <f t="shared" ref="FI37:FQ37" si="638">SUM(FI34:FI36)</f>
        <v>219.5</v>
      </c>
      <c r="FJ37" s="45">
        <f>SUM(FJ34:FJ36)</f>
        <v>1124.5</v>
      </c>
      <c r="FK37" s="45">
        <f t="shared" si="638"/>
        <v>672</v>
      </c>
      <c r="FL37" s="281">
        <f>(FL34*FZ34+FL35*FZ35+FL36*FZ36)/FZ37</f>
        <v>0.33333333333333331</v>
      </c>
      <c r="FM37" s="45">
        <f t="shared" si="638"/>
        <v>0</v>
      </c>
      <c r="FN37" s="281">
        <f>(FN35*FZ35+FN36*FZ36)/FZ37</f>
        <v>0</v>
      </c>
      <c r="FO37" s="46">
        <f>SUM(FO34:FO36)</f>
        <v>0</v>
      </c>
      <c r="FP37" s="241">
        <f>(FP34*FZ34+FP35*FZ35+FP36*FZ36)/FZ37</f>
        <v>0</v>
      </c>
      <c r="FQ37" s="45">
        <f t="shared" si="638"/>
        <v>0</v>
      </c>
      <c r="FR37" s="281">
        <f>(FR34*FZ34+FR35*FZ35+FR36*FZ36)/FZ37</f>
        <v>0.60215053763440862</v>
      </c>
      <c r="FS37" s="282">
        <f>(FS34*FZ34+FS35*FZ35+FS36*FZ36)/FZ37</f>
        <v>0.66666666666666663</v>
      </c>
      <c r="FT37" s="282">
        <f>(FT34*FZ34+FT35*FZ35+FT36*FZ36)/FZ37</f>
        <v>0.33333333333333331</v>
      </c>
      <c r="FU37" s="282"/>
      <c r="FV37" s="162">
        <f>(FV34*FZ34+FV35*FZ35+FV36*FZ36)/FZ37</f>
        <v>9.1482426303854877E-2</v>
      </c>
      <c r="FW37" s="219"/>
      <c r="FX37" s="50">
        <f>SUM(FX34:FX36)</f>
        <v>2016</v>
      </c>
      <c r="FY37" s="53">
        <f>SUM(FY34:FY36)</f>
        <v>3873</v>
      </c>
      <c r="FZ37" s="49">
        <f>SUM(FZ34:FZ36)</f>
        <v>63</v>
      </c>
      <c r="GA37" s="45">
        <f>SUM(GA34:GA36)</f>
        <v>63</v>
      </c>
      <c r="GD37" s="44" t="s">
        <v>39</v>
      </c>
      <c r="GE37" s="45">
        <f>SUM(GE34:GE36)</f>
        <v>1491.7</v>
      </c>
      <c r="GF37" s="46">
        <f t="shared" ref="GF37:GN37" si="639">SUM(GF34:GF36)</f>
        <v>526.30000000000007</v>
      </c>
      <c r="GG37" s="45">
        <f>SUM(GG34:GG36)</f>
        <v>965.4</v>
      </c>
      <c r="GH37" s="45">
        <f t="shared" si="639"/>
        <v>740.3</v>
      </c>
      <c r="GI37" s="281">
        <f>(GI34*GW34+GI35*GW35+GI36*GW36)/GW37</f>
        <v>0.33167562724014338</v>
      </c>
      <c r="GJ37" s="45">
        <f t="shared" si="639"/>
        <v>0</v>
      </c>
      <c r="GK37" s="281">
        <f>(GK35*GW35+GK36*GW36)/GW37</f>
        <v>0</v>
      </c>
      <c r="GL37" s="46">
        <f>SUM(GL34:GL36)</f>
        <v>0</v>
      </c>
      <c r="GM37" s="241">
        <f>(GM34*GW34+GM35*GW35+GM36*GW36)/GW37</f>
        <v>0</v>
      </c>
      <c r="GN37" s="45">
        <f t="shared" si="639"/>
        <v>0</v>
      </c>
      <c r="GO37" s="281">
        <f>(GO34*GW34+GO35*GW35+GO36*GW36)/GW37</f>
        <v>0.66832437275985657</v>
      </c>
      <c r="GP37" s="282">
        <f>(GP34*GW34+GP35*GW35+GP36*GW36)/GW37</f>
        <v>0.66832437275985657</v>
      </c>
      <c r="GQ37" s="282">
        <f>(GQ34*GW34+GQ35*GW35+GQ36*GW36)/GW37</f>
        <v>0.3321220278151637</v>
      </c>
      <c r="GR37" s="282">
        <f>(GR34*GW34+GR35*GW35+GR36*GW36)/GW37</f>
        <v>0</v>
      </c>
      <c r="GS37" s="282">
        <f>(GS34*GW34+GS35*GW35+GS36*GW36)/GW37</f>
        <v>0.20317033623485237</v>
      </c>
      <c r="GT37" s="219"/>
      <c r="GU37" s="50">
        <f>SUM(GU34:GU36)</f>
        <v>2232</v>
      </c>
      <c r="GV37" s="53">
        <f>SUM(GV34:GV36)</f>
        <v>9523</v>
      </c>
      <c r="GW37" s="49">
        <f>SUM(GW34:GW36)</f>
        <v>63</v>
      </c>
      <c r="GX37" s="45">
        <f>SUM(GX34:GX36)</f>
        <v>63</v>
      </c>
      <c r="HA37" s="52" t="s">
        <v>39</v>
      </c>
      <c r="HB37" s="193">
        <f>SUM(HB34:HB36)</f>
        <v>1320</v>
      </c>
      <c r="HC37" s="193">
        <f t="shared" ref="HC37:HK37" si="640">SUM(HC34:HC36)</f>
        <v>598.29999999999995</v>
      </c>
      <c r="HD37" s="193">
        <f>SUM(HD34:HD36)</f>
        <v>721.7</v>
      </c>
      <c r="HE37" s="193">
        <f t="shared" si="640"/>
        <v>840</v>
      </c>
      <c r="HF37" s="283">
        <f>(HF34*HT34+HF35*HT35+HF36*HT36)/HT37</f>
        <v>0.3888888888888889</v>
      </c>
      <c r="HG37" s="193">
        <f t="shared" si="640"/>
        <v>0</v>
      </c>
      <c r="HH37" s="283">
        <f>(HH35*HT35+HH36*HT36)/HT37</f>
        <v>0</v>
      </c>
      <c r="HI37" s="194">
        <f>SUM(HI34:HI36)</f>
        <v>0</v>
      </c>
      <c r="HJ37" s="283">
        <f>(HJ34*HT34+HJ35*HT35+HJ36*HT36)/HT37</f>
        <v>0</v>
      </c>
      <c r="HK37" s="193">
        <f t="shared" si="640"/>
        <v>0</v>
      </c>
      <c r="HL37" s="283">
        <f>(HL34*HT34+HL35*HT35+HL36*HT36)/HT37</f>
        <v>0.59139784946236562</v>
      </c>
      <c r="HM37" s="284">
        <f>(HM34*$HT$34+HM35*$HT$35+HM36*$HT$36)/$HT$37</f>
        <v>0.61111111111111116</v>
      </c>
      <c r="HN37" s="284">
        <f>(HN34*HT34+HN35*HT35+HN36*HT36)/HT37</f>
        <v>0.46100649005213318</v>
      </c>
      <c r="HO37" s="284">
        <f>(HO34*$HT$34+HO35*$HT$35+HO36*$HT$36)/$HT$37</f>
        <v>0</v>
      </c>
      <c r="HP37" s="285">
        <f>(HP34*HT34+HP35*HT35+HP36*HT36)/HT37</f>
        <v>0.24142416225749558</v>
      </c>
      <c r="HQ37" s="193">
        <f t="shared" ref="HQ37" si="641">SUM(HQ34:HQ36)</f>
        <v>0</v>
      </c>
      <c r="HR37" s="196">
        <f>SUM(HR34:HR36)</f>
        <v>2160</v>
      </c>
      <c r="HS37" s="148">
        <f>SUM(HS34:HS36)</f>
        <v>10951</v>
      </c>
      <c r="HT37" s="91">
        <f>SUM(HT34:HT36)</f>
        <v>63</v>
      </c>
      <c r="HU37" s="45">
        <f>SUM(HU34:HU36)</f>
        <v>63</v>
      </c>
      <c r="HX37" s="52" t="s">
        <v>39</v>
      </c>
      <c r="HY37" s="45">
        <f>SUM(HY34:HY36)</f>
        <v>744</v>
      </c>
      <c r="HZ37" s="45">
        <f t="shared" ref="HZ37:IH37" si="642">SUM(HZ34:HZ36)</f>
        <v>168.8</v>
      </c>
      <c r="IA37" s="45">
        <f>SUM(IA34:IA36)</f>
        <v>575.20000000000005</v>
      </c>
      <c r="IB37" s="45">
        <f t="shared" si="642"/>
        <v>1488</v>
      </c>
      <c r="IC37" s="281">
        <f>(IC34*IQ34+IC35*IQ35+IC36*IQ36)/IQ37</f>
        <v>0.66666666666666663</v>
      </c>
      <c r="ID37" s="45">
        <f t="shared" si="642"/>
        <v>0</v>
      </c>
      <c r="IE37" s="281">
        <f>(IE35*IQ35+IE36*IQ36)/IQ37</f>
        <v>0</v>
      </c>
      <c r="IF37" s="46">
        <f>SUM(IF34:IF36)</f>
        <v>0</v>
      </c>
      <c r="IG37" s="281">
        <f>(IG35*IQ35+IG36*IQ36)/IQ37</f>
        <v>0</v>
      </c>
      <c r="IH37" s="45">
        <f t="shared" si="642"/>
        <v>0</v>
      </c>
      <c r="II37" s="281">
        <f>(II34*IQ34+II35*IQ35+II36*IQ36)/IQ37</f>
        <v>0.33333333333333331</v>
      </c>
      <c r="IJ37" s="282">
        <f>(IJ34*IQ34+IJ35*IQ35+IJ36*IQ36)/IQ37</f>
        <v>0.33333333333333331</v>
      </c>
      <c r="IK37" s="282">
        <f>(IK34*IQ34+IK35*IQ35+IK36*IQ36)/IQ37</f>
        <v>0.66666666666666663</v>
      </c>
      <c r="IL37" s="282">
        <f>(IL34*IQ34+IL35*IQ35+IL36*IQ36)/IQ37</f>
        <v>0</v>
      </c>
      <c r="IM37" s="276">
        <f>(IM34*IQ34+IM35*IQ35+IM36*IQ36)/IQ37</f>
        <v>6.8676395289298503E-2</v>
      </c>
      <c r="IN37" s="45">
        <f t="shared" ref="IN37" si="643">SUM(IN34:IN36)</f>
        <v>0</v>
      </c>
      <c r="IO37" s="50">
        <f>SUM(IO34:IO36)</f>
        <v>2232</v>
      </c>
      <c r="IP37" s="53">
        <f>SUM(IP34:IP36)</f>
        <v>3219</v>
      </c>
      <c r="IQ37" s="49">
        <f>SUM(IQ34:IQ36)</f>
        <v>63</v>
      </c>
      <c r="IR37" s="45">
        <f>SUM(IR34:IR36)</f>
        <v>63</v>
      </c>
      <c r="IU37" s="52" t="s">
        <v>97</v>
      </c>
      <c r="IV37" s="49">
        <f>SUM(IV34:IV36)</f>
        <v>720</v>
      </c>
      <c r="IW37" s="49">
        <f t="shared" ref="IW37:IX37" si="644">SUM(IW34:IW36)</f>
        <v>197.09999999999991</v>
      </c>
      <c r="IX37" s="49">
        <f t="shared" si="644"/>
        <v>522.90000000000009</v>
      </c>
      <c r="IY37" s="49">
        <f t="shared" ref="IY37" si="645">SUM(IY34:IY36)</f>
        <v>1440</v>
      </c>
      <c r="IZ37" s="281">
        <f>(IZ34*JN34+IZ35*JN35+IZ36*JN36)/JN37</f>
        <v>0.66666666666666663</v>
      </c>
      <c r="JA37" s="49">
        <f t="shared" ref="JA37:JC37" si="646">SUM(JA34:JA36)</f>
        <v>0</v>
      </c>
      <c r="JB37" s="281">
        <f>(JB34*JN34+JB35*JN35+JB36*JN36)/JN37</f>
        <v>0</v>
      </c>
      <c r="JC37" s="49">
        <f t="shared" si="646"/>
        <v>0</v>
      </c>
      <c r="JD37" s="281">
        <f>(JD34*JN34+JD35*JN35+JD36*JN36)/JN37</f>
        <v>0</v>
      </c>
      <c r="JE37" s="49">
        <f t="shared" ref="JE37" si="647">SUM(JE34:JE36)</f>
        <v>0</v>
      </c>
      <c r="JF37" s="241">
        <f>(JF34*JN34+JF35*JN35+JF36*JN36)/JN37</f>
        <v>0.33333333333333331</v>
      </c>
      <c r="JG37" s="276">
        <f>(JG34*JN34+JG35*JN35+JG36*JN36)/JN37</f>
        <v>0.33333333333333331</v>
      </c>
      <c r="JH37" s="276">
        <f>(JH34*JN34+JH35*JN35+JH36*JN36)/JN37</f>
        <v>0.66666666666666663</v>
      </c>
      <c r="JI37" s="276">
        <f>(JI34*JN34+JI35*JN35+JI36*JN36)/JN37</f>
        <v>0</v>
      </c>
      <c r="JJ37" s="276">
        <f>(JJ34*JN34+JJ35*JN35+JJ36*JN36)/JN37</f>
        <v>7.846119929453263E-2</v>
      </c>
      <c r="JK37" s="49">
        <f t="shared" ref="JK37" si="648">SUM(JK34:JK36)</f>
        <v>0</v>
      </c>
      <c r="JL37" s="53">
        <f>SUM(JL34:JL36)</f>
        <v>2160</v>
      </c>
      <c r="JM37" s="53">
        <f>SUM(JM34:JM36)</f>
        <v>3559</v>
      </c>
      <c r="JN37" s="49">
        <f>SUM(JN34:JN36)</f>
        <v>63</v>
      </c>
      <c r="JO37" s="45">
        <f>SUM(JO34:JO36)</f>
        <v>63</v>
      </c>
    </row>
    <row r="38" spans="1:275" ht="13.8" hidden="1" x14ac:dyDescent="0.3">
      <c r="A38" s="36" t="s">
        <v>42</v>
      </c>
      <c r="B38" s="71" t="s">
        <v>47</v>
      </c>
      <c r="C38" s="9">
        <v>0</v>
      </c>
      <c r="D38" s="9">
        <v>0</v>
      </c>
      <c r="E38" s="9">
        <v>0</v>
      </c>
      <c r="F38" s="9">
        <v>744</v>
      </c>
      <c r="G38" s="242">
        <f>(F38/$B$4)</f>
        <v>1</v>
      </c>
      <c r="H38" s="9">
        <v>0</v>
      </c>
      <c r="I38" s="242">
        <f>(H38/$B$4)</f>
        <v>0</v>
      </c>
      <c r="J38" s="7">
        <v>0</v>
      </c>
      <c r="K38" s="242">
        <f>(J38/$B$4)</f>
        <v>0</v>
      </c>
      <c r="L38" s="9">
        <v>0</v>
      </c>
      <c r="M38" s="242">
        <f>(C38/$B$4)</f>
        <v>0</v>
      </c>
      <c r="N38" s="242">
        <f>((C38-L38)/$B$4)</f>
        <v>0</v>
      </c>
      <c r="O38" s="242">
        <f>IF((AND(D38=0,F38=0)),0,(F38+L38)/(D38+F38+L38))</f>
        <v>1</v>
      </c>
      <c r="P38" s="247">
        <f>L38/$B$4</f>
        <v>0</v>
      </c>
      <c r="Q38" s="242">
        <f>(T38/($B$4*U38))</f>
        <v>0</v>
      </c>
      <c r="R38" s="29">
        <v>0</v>
      </c>
      <c r="S38" s="7">
        <f>SUM(D38:F38,H38,J38)</f>
        <v>744</v>
      </c>
      <c r="T38" s="9">
        <v>0</v>
      </c>
      <c r="U38" s="9">
        <v>21</v>
      </c>
      <c r="V38" s="9">
        <v>0</v>
      </c>
      <c r="X38" s="36" t="s">
        <v>42</v>
      </c>
      <c r="Y38" s="71" t="s">
        <v>47</v>
      </c>
      <c r="Z38" s="9">
        <v>0</v>
      </c>
      <c r="AA38" s="9">
        <v>0</v>
      </c>
      <c r="AB38" s="9">
        <v>0</v>
      </c>
      <c r="AC38" s="9">
        <v>744</v>
      </c>
      <c r="AD38" s="242">
        <f>(AC38/$Y$4)</f>
        <v>1</v>
      </c>
      <c r="AE38" s="9">
        <v>0</v>
      </c>
      <c r="AF38" s="242">
        <f>(AE38/$Y$4)</f>
        <v>0</v>
      </c>
      <c r="AG38" s="9">
        <v>0</v>
      </c>
      <c r="AH38" s="242">
        <f>(AG38/$Y$4)</f>
        <v>0</v>
      </c>
      <c r="AI38" s="9">
        <v>0</v>
      </c>
      <c r="AJ38" s="242">
        <f>(Z38/$Y$4)</f>
        <v>0</v>
      </c>
      <c r="AK38" s="242">
        <f>((Z38-AI38)/$Y$4)</f>
        <v>0</v>
      </c>
      <c r="AL38" s="242">
        <f>IF((AND(AA38=0,AC38=0)),0,(AC38+AI38)/(AA38+AC38+AI38))</f>
        <v>1</v>
      </c>
      <c r="AM38" s="247">
        <f>AI38/$Y$4</f>
        <v>0</v>
      </c>
      <c r="AN38" s="242">
        <f>(AQ38/($Y$4*AR38))</f>
        <v>0</v>
      </c>
      <c r="AO38" s="29">
        <v>0</v>
      </c>
      <c r="AP38" s="7">
        <f>SUM(AA38:AC38,AE38,AG38)</f>
        <v>744</v>
      </c>
      <c r="AQ38" s="9">
        <v>0</v>
      </c>
      <c r="AR38" s="9">
        <v>21</v>
      </c>
      <c r="AS38" s="9">
        <v>0</v>
      </c>
      <c r="AU38" s="36" t="s">
        <v>42</v>
      </c>
      <c r="AV38" s="71" t="s">
        <v>47</v>
      </c>
      <c r="AW38" s="9">
        <v>0</v>
      </c>
      <c r="AX38" s="9">
        <v>0</v>
      </c>
      <c r="AY38" s="9">
        <v>0</v>
      </c>
      <c r="AZ38" s="9">
        <v>720</v>
      </c>
      <c r="BA38" s="242">
        <f>(AZ38/$AV$4)</f>
        <v>1</v>
      </c>
      <c r="BB38" s="9">
        <v>0</v>
      </c>
      <c r="BC38" s="242">
        <f>(BB38/$AV$4)</f>
        <v>0</v>
      </c>
      <c r="BD38" s="9">
        <v>0</v>
      </c>
      <c r="BE38" s="242">
        <f>(BD38/$AV$4)</f>
        <v>0</v>
      </c>
      <c r="BF38" s="9">
        <v>0</v>
      </c>
      <c r="BG38" s="242">
        <f>(AW38/$AV$4)</f>
        <v>0</v>
      </c>
      <c r="BH38" s="242">
        <f>((AW38-BF38)/$AV$4)</f>
        <v>0</v>
      </c>
      <c r="BI38" s="242">
        <f>IF((AND(AX38=0,AZ38=0)),0,(AZ38+BF38)/(AX38+AZ38+BF38))</f>
        <v>1</v>
      </c>
      <c r="BJ38" s="247">
        <f>BF38/$AV$4</f>
        <v>0</v>
      </c>
      <c r="BK38" s="242">
        <f>(BN38/($AV$4*BO38))</f>
        <v>0</v>
      </c>
      <c r="BL38" s="7"/>
      <c r="BM38" s="7">
        <f>SUM(AX38:AZ38,BB38,BD38)</f>
        <v>720</v>
      </c>
      <c r="BN38" s="9">
        <v>0</v>
      </c>
      <c r="BO38" s="9">
        <v>21</v>
      </c>
      <c r="BP38" s="9">
        <v>0</v>
      </c>
      <c r="BR38" s="36" t="s">
        <v>42</v>
      </c>
      <c r="BS38" s="71" t="s">
        <v>47</v>
      </c>
      <c r="BT38" s="9">
        <v>0</v>
      </c>
      <c r="BU38" s="9">
        <v>0</v>
      </c>
      <c r="BV38" s="9">
        <v>0</v>
      </c>
      <c r="BW38" s="9">
        <v>744</v>
      </c>
      <c r="BX38" s="242">
        <f>(BW38/$BS$4)</f>
        <v>1</v>
      </c>
      <c r="BY38" s="9">
        <v>0</v>
      </c>
      <c r="BZ38" s="242">
        <f>(BY38/$BS$4)</f>
        <v>0</v>
      </c>
      <c r="CA38" s="9">
        <v>0</v>
      </c>
      <c r="CB38" s="242">
        <f>(CA38/$BS$4)</f>
        <v>0</v>
      </c>
      <c r="CC38" s="9">
        <v>0</v>
      </c>
      <c r="CD38" s="242">
        <f>(BT38/$BS$4)</f>
        <v>0</v>
      </c>
      <c r="CE38" s="242">
        <f>((BT38-CC38)/$BS$4)</f>
        <v>0</v>
      </c>
      <c r="CF38" s="247">
        <f>IF((AND(BU38=0,BW38=0)),0,(BW38+CC38)/(BU38+BW38+CC38))</f>
        <v>1</v>
      </c>
      <c r="CG38" s="247">
        <f>CC38/$BS$4</f>
        <v>0</v>
      </c>
      <c r="CH38" s="242">
        <f>(CK38/($BS$4*CL38))</f>
        <v>0</v>
      </c>
      <c r="CI38" s="135"/>
      <c r="CJ38" s="81">
        <f>SUM(BU38:BW38,BY38,CA38)</f>
        <v>744</v>
      </c>
      <c r="CK38" s="9">
        <v>0</v>
      </c>
      <c r="CL38" s="9">
        <v>21</v>
      </c>
      <c r="CM38" s="9">
        <v>0</v>
      </c>
      <c r="CO38" s="36" t="s">
        <v>42</v>
      </c>
      <c r="CP38" s="71" t="s">
        <v>47</v>
      </c>
      <c r="CQ38" s="9">
        <v>0</v>
      </c>
      <c r="CR38" s="9">
        <v>0</v>
      </c>
      <c r="CS38" s="9">
        <v>0</v>
      </c>
      <c r="CT38" s="9">
        <v>720</v>
      </c>
      <c r="CU38" s="242">
        <f>(CT38/$CP$4)</f>
        <v>1</v>
      </c>
      <c r="CV38" s="9">
        <v>0</v>
      </c>
      <c r="CW38" s="242">
        <f>(CV38/$CP$4)</f>
        <v>0</v>
      </c>
      <c r="CX38" s="9">
        <v>0</v>
      </c>
      <c r="CY38" s="242">
        <f>(CX38/$CP$4)</f>
        <v>0</v>
      </c>
      <c r="CZ38" s="9">
        <v>0</v>
      </c>
      <c r="DA38" s="242">
        <f>(CQ38/$CP$4)</f>
        <v>0</v>
      </c>
      <c r="DB38" s="242">
        <f>((CQ38-CZ38)/$CP$4)</f>
        <v>0</v>
      </c>
      <c r="DC38" s="247">
        <f>IF((AND(CR38=0,CT38=0)),0,(CT38+CZ38)/(CR38+CT38+CZ38))</f>
        <v>1</v>
      </c>
      <c r="DD38" s="247">
        <f>CZ38/$CP$4</f>
        <v>0</v>
      </c>
      <c r="DE38" s="242">
        <f>(DH38/($CP$4*DI38))</f>
        <v>0</v>
      </c>
      <c r="DF38" s="7"/>
      <c r="DG38" s="7">
        <f>SUM(CR38:CT38,CV38,CX38)</f>
        <v>720</v>
      </c>
      <c r="DH38" s="9">
        <v>0</v>
      </c>
      <c r="DI38" s="9">
        <v>21</v>
      </c>
      <c r="DJ38" s="9">
        <v>0</v>
      </c>
      <c r="DL38" s="36" t="s">
        <v>42</v>
      </c>
      <c r="DM38" s="71" t="s">
        <v>47</v>
      </c>
      <c r="DN38" s="9">
        <v>24</v>
      </c>
      <c r="DO38" s="9">
        <v>0</v>
      </c>
      <c r="DP38" s="9">
        <v>24</v>
      </c>
      <c r="DQ38" s="9">
        <v>720</v>
      </c>
      <c r="DR38" s="242">
        <f>(DQ38/$DM$4)</f>
        <v>0.967741935483871</v>
      </c>
      <c r="DS38" s="9">
        <v>0</v>
      </c>
      <c r="DT38" s="242">
        <f>(DS38/$DM$4)</f>
        <v>0</v>
      </c>
      <c r="DU38" s="7">
        <v>0</v>
      </c>
      <c r="DV38" s="242">
        <f>(DU38/$DM$4)</f>
        <v>0</v>
      </c>
      <c r="DW38" s="9">
        <v>0</v>
      </c>
      <c r="DX38" s="242">
        <f>(DN38/$Y$4)</f>
        <v>3.2258064516129031E-2</v>
      </c>
      <c r="DY38" s="242">
        <f>((DN38-DW38)/$DM$4)</f>
        <v>3.2258064516129031E-2</v>
      </c>
      <c r="DZ38" s="247">
        <f>IF((AND(DO38=0,DQ38=0)),0,(DQ38+DW38)/(DO38+DQ38+DW38))</f>
        <v>1</v>
      </c>
      <c r="EA38" s="247">
        <f>DW38/$DM$4</f>
        <v>0</v>
      </c>
      <c r="EB38" s="242">
        <f>(EE38/($DM$4*EF38))</f>
        <v>0</v>
      </c>
      <c r="EC38" s="135"/>
      <c r="ED38" s="29">
        <f>SUM(DO38:DQ38,DS38,DU38)</f>
        <v>744</v>
      </c>
      <c r="EE38" s="9">
        <v>0</v>
      </c>
      <c r="EF38" s="9">
        <v>21</v>
      </c>
      <c r="EG38" s="9">
        <v>0</v>
      </c>
      <c r="EI38" s="36" t="s">
        <v>42</v>
      </c>
      <c r="EJ38" s="71" t="s">
        <v>47</v>
      </c>
      <c r="EK38" s="9">
        <v>0</v>
      </c>
      <c r="EL38" s="9">
        <v>0</v>
      </c>
      <c r="EM38" s="9">
        <v>0</v>
      </c>
      <c r="EN38" s="9">
        <v>744</v>
      </c>
      <c r="EO38" s="242">
        <f>(EN38/$EJ$4)</f>
        <v>1</v>
      </c>
      <c r="EP38" s="9">
        <v>0</v>
      </c>
      <c r="EQ38" s="242">
        <f>(EP38/$EJ$4)</f>
        <v>0</v>
      </c>
      <c r="ER38" s="7">
        <v>0</v>
      </c>
      <c r="ES38" s="242">
        <f>(ER38/$EJ$4)</f>
        <v>0</v>
      </c>
      <c r="ET38" s="9">
        <v>0</v>
      </c>
      <c r="EU38" s="242">
        <f>(EK38/$Y$4)</f>
        <v>0</v>
      </c>
      <c r="EV38" s="242">
        <f>((EK38-ET38)/$EJ$4)</f>
        <v>0</v>
      </c>
      <c r="EW38" s="247">
        <f>IF((AND(EL38=0,EN38=0)),0,(EN38+ET38)/(EL38+EN38+ET38))</f>
        <v>1</v>
      </c>
      <c r="EX38" s="247">
        <f>ET38/$EJ$4</f>
        <v>0</v>
      </c>
      <c r="EY38" s="242">
        <f>(FB38/($EJ$4*FC38))</f>
        <v>0</v>
      </c>
      <c r="EZ38" s="7"/>
      <c r="FA38" s="7">
        <f>SUM(EL38:EN38,EP38,ER38)</f>
        <v>744</v>
      </c>
      <c r="FB38" s="9">
        <v>0</v>
      </c>
      <c r="FC38" s="9">
        <v>21</v>
      </c>
      <c r="FD38" s="9">
        <v>0</v>
      </c>
      <c r="FF38" s="36" t="s">
        <v>42</v>
      </c>
      <c r="FG38" s="71" t="s">
        <v>47</v>
      </c>
      <c r="FH38" s="9">
        <v>0</v>
      </c>
      <c r="FI38" s="9">
        <v>0</v>
      </c>
      <c r="FJ38" s="9">
        <v>0</v>
      </c>
      <c r="FK38" s="9">
        <v>672</v>
      </c>
      <c r="FL38" s="242">
        <f>(FK38/$FG$4)</f>
        <v>1</v>
      </c>
      <c r="FM38" s="9">
        <v>0</v>
      </c>
      <c r="FN38" s="242">
        <f>(FM38/$FG$4)</f>
        <v>0</v>
      </c>
      <c r="FO38" s="7">
        <v>0</v>
      </c>
      <c r="FP38" s="242">
        <f>(FO38/$FG$4)</f>
        <v>0</v>
      </c>
      <c r="FQ38" s="9">
        <v>0</v>
      </c>
      <c r="FR38" s="242">
        <f>(FH38/$Y$4)</f>
        <v>0</v>
      </c>
      <c r="FS38" s="242">
        <f>((FH38-FQ38)/$FG$4)</f>
        <v>0</v>
      </c>
      <c r="FT38" s="247">
        <f>IF((AND(FI38=0,FK38=0)),0,(FK38+FQ38)/(FI38+FK38+FQ38))</f>
        <v>1</v>
      </c>
      <c r="FU38" s="247">
        <f>FQ38/$FG$4</f>
        <v>0</v>
      </c>
      <c r="FV38" s="135">
        <f>(FY38/($FG$4*FZ38))</f>
        <v>0</v>
      </c>
      <c r="FW38" s="7"/>
      <c r="FX38" s="7">
        <f>SUM(FI38:FK38,FM38,FO38)</f>
        <v>672</v>
      </c>
      <c r="FY38" s="9">
        <v>0</v>
      </c>
      <c r="FZ38" s="9">
        <v>21</v>
      </c>
      <c r="GA38" s="9">
        <v>0</v>
      </c>
      <c r="GC38" s="36" t="s">
        <v>42</v>
      </c>
      <c r="GD38" s="71" t="s">
        <v>47</v>
      </c>
      <c r="GE38" s="9">
        <v>0</v>
      </c>
      <c r="GF38" s="7">
        <v>0</v>
      </c>
      <c r="GG38" s="9">
        <v>0</v>
      </c>
      <c r="GH38" s="9">
        <v>744</v>
      </c>
      <c r="GI38" s="242">
        <f>(GH38/$GD$4)</f>
        <v>1</v>
      </c>
      <c r="GJ38" s="9">
        <v>0</v>
      </c>
      <c r="GK38" s="242">
        <f>(GJ38/$GD$4)</f>
        <v>0</v>
      </c>
      <c r="GL38" s="7">
        <v>0</v>
      </c>
      <c r="GM38" s="242">
        <f>(GL38/$GD$4)</f>
        <v>0</v>
      </c>
      <c r="GN38" s="9">
        <v>0</v>
      </c>
      <c r="GO38" s="242">
        <f>(GE38/$Y$4)</f>
        <v>0</v>
      </c>
      <c r="GP38" s="242">
        <f>((GE38-GN38)/$GD$4)</f>
        <v>0</v>
      </c>
      <c r="GQ38" s="247">
        <f>IF((AND(GF38=0,GH38=0)),0,(GH38+GN38)/(GF38+GH38+GN38))</f>
        <v>1</v>
      </c>
      <c r="GR38" s="247">
        <f>GN38/$GD$4</f>
        <v>0</v>
      </c>
      <c r="GS38" s="242">
        <f>(GV38/($GD$4*GW38))</f>
        <v>0</v>
      </c>
      <c r="GT38" s="135"/>
      <c r="GU38" s="7">
        <f>SUM(GF38:GH38,GJ38,GL38)</f>
        <v>744</v>
      </c>
      <c r="GV38" s="9">
        <v>0</v>
      </c>
      <c r="GW38" s="9">
        <v>21</v>
      </c>
      <c r="GX38" s="9">
        <v>0</v>
      </c>
      <c r="GZ38" s="36" t="s">
        <v>42</v>
      </c>
      <c r="HA38" s="71" t="s">
        <v>47</v>
      </c>
      <c r="HB38" s="9">
        <v>0</v>
      </c>
      <c r="HC38" s="9">
        <v>0</v>
      </c>
      <c r="HD38" s="9">
        <v>0</v>
      </c>
      <c r="HE38" s="9">
        <v>720</v>
      </c>
      <c r="HF38" s="242">
        <f>(HE38/$HA$4)</f>
        <v>1</v>
      </c>
      <c r="HG38" s="9">
        <v>0</v>
      </c>
      <c r="HH38" s="242">
        <f>(HG38/$HA$4)</f>
        <v>0</v>
      </c>
      <c r="HI38" s="9">
        <v>0</v>
      </c>
      <c r="HJ38" s="242">
        <f>(HI38/$HA$4)</f>
        <v>0</v>
      </c>
      <c r="HK38" s="9">
        <v>0</v>
      </c>
      <c r="HL38" s="242">
        <f>(HB38/$Y$4)*100</f>
        <v>0</v>
      </c>
      <c r="HM38" s="242">
        <f>((HB38-HK38)/$HA$4)</f>
        <v>0</v>
      </c>
      <c r="HN38" s="247">
        <f>IF((AND(HC38=0,HE38=0)),0,(HE38+HK38)/(HC38+HE38+HK38))</f>
        <v>1</v>
      </c>
      <c r="HO38" s="247">
        <f>HK38/$HA$4</f>
        <v>0</v>
      </c>
      <c r="HP38" s="242">
        <f>(HS38/($HA$4*HT38))*100</f>
        <v>0</v>
      </c>
      <c r="HQ38" s="29">
        <v>0</v>
      </c>
      <c r="HR38" s="7">
        <f>SUM(HC38:HE38,HG38,HI38)</f>
        <v>720</v>
      </c>
      <c r="HS38" s="9">
        <v>0</v>
      </c>
      <c r="HT38" s="9">
        <v>21</v>
      </c>
      <c r="HU38" s="9">
        <v>0</v>
      </c>
      <c r="HW38" s="36" t="s">
        <v>42</v>
      </c>
      <c r="HX38" s="71" t="s">
        <v>47</v>
      </c>
      <c r="HY38" s="9">
        <v>0</v>
      </c>
      <c r="HZ38" s="9">
        <v>0</v>
      </c>
      <c r="IA38" s="9">
        <v>0</v>
      </c>
      <c r="IB38" s="9">
        <v>744</v>
      </c>
      <c r="IC38" s="242">
        <f>(IB38/$HX$4)</f>
        <v>1</v>
      </c>
      <c r="ID38" s="9">
        <v>0</v>
      </c>
      <c r="IE38" s="242">
        <f>(ID38/$HX$4)</f>
        <v>0</v>
      </c>
      <c r="IF38" s="9">
        <v>0</v>
      </c>
      <c r="IG38" s="242">
        <f>(IF38/$HX$4)</f>
        <v>0</v>
      </c>
      <c r="IH38" s="9">
        <v>0</v>
      </c>
      <c r="II38" s="242">
        <f>(HY38/$HX$4)</f>
        <v>0</v>
      </c>
      <c r="IJ38" s="242">
        <f>((HY38-IH38)/$HX$4)</f>
        <v>0</v>
      </c>
      <c r="IK38" s="242">
        <f>IF((AND(HZ38=0,IB38=0)),0,(IB38+IH38)/(HZ38+IB38))</f>
        <v>1</v>
      </c>
      <c r="IL38" s="247">
        <f>IH38/$HX$4</f>
        <v>0</v>
      </c>
      <c r="IM38" s="242">
        <f>(IP38/($HX$4*IQ38))</f>
        <v>0</v>
      </c>
      <c r="IN38" s="29">
        <v>0</v>
      </c>
      <c r="IO38" s="7">
        <f>SUM(HZ38:IB38,ID38,IF38)</f>
        <v>744</v>
      </c>
      <c r="IP38" s="9">
        <v>0</v>
      </c>
      <c r="IQ38" s="9">
        <v>21</v>
      </c>
      <c r="IR38" s="9">
        <v>0</v>
      </c>
      <c r="IT38" s="36" t="s">
        <v>42</v>
      </c>
      <c r="IU38" s="71" t="s">
        <v>47</v>
      </c>
      <c r="IV38" s="103">
        <v>0</v>
      </c>
      <c r="IW38" s="103">
        <v>0</v>
      </c>
      <c r="IX38" s="103">
        <v>0</v>
      </c>
      <c r="IY38" s="103">
        <v>720</v>
      </c>
      <c r="IZ38" s="242">
        <f>(IY38/$IU$4)</f>
        <v>1</v>
      </c>
      <c r="JA38" s="9">
        <v>0</v>
      </c>
      <c r="JB38" s="242">
        <f>(JA38/$IU$4)</f>
        <v>0</v>
      </c>
      <c r="JC38" s="9">
        <v>0</v>
      </c>
      <c r="JD38" s="242">
        <f>(JC38/$IU$4)</f>
        <v>0</v>
      </c>
      <c r="JE38" s="9">
        <v>0</v>
      </c>
      <c r="JF38" s="242">
        <f>(IV38/$IU$4)</f>
        <v>0</v>
      </c>
      <c r="JG38" s="277">
        <f>((IV38-JE38)/$IU$4)</f>
        <v>0</v>
      </c>
      <c r="JH38" s="277">
        <f>IF((AND(IW38=0,IY38=0)),0,(IY38+JE38)/(IW38+IY38+JE38))</f>
        <v>1</v>
      </c>
      <c r="JI38" s="247">
        <f>JE38/$IU$4</f>
        <v>0</v>
      </c>
      <c r="JJ38" s="242">
        <f>(JM38/($IU$4*JN38))</f>
        <v>0</v>
      </c>
      <c r="JK38" s="29">
        <v>0</v>
      </c>
      <c r="JL38" s="29">
        <f>SUM(IW38:IY38,JA38,JC38)</f>
        <v>720</v>
      </c>
      <c r="JM38" s="9">
        <v>0</v>
      </c>
      <c r="JN38" s="9">
        <v>21</v>
      </c>
      <c r="JO38" s="9">
        <v>0</v>
      </c>
    </row>
    <row r="39" spans="1:275" ht="13.8" hidden="1" x14ac:dyDescent="0.3">
      <c r="A39" s="36" t="s">
        <v>43</v>
      </c>
      <c r="B39" s="71" t="s">
        <v>48</v>
      </c>
      <c r="C39" s="9">
        <v>24</v>
      </c>
      <c r="D39" s="9">
        <v>2.2000000000000002</v>
      </c>
      <c r="E39" s="9">
        <v>21.8</v>
      </c>
      <c r="F39" s="9">
        <v>720</v>
      </c>
      <c r="G39" s="242">
        <f>(F39/$B$4)</f>
        <v>0.967741935483871</v>
      </c>
      <c r="H39" s="9">
        <v>0</v>
      </c>
      <c r="I39" s="242">
        <f>(H39/$B$4)</f>
        <v>0</v>
      </c>
      <c r="J39" s="7">
        <v>0</v>
      </c>
      <c r="K39" s="242">
        <f>(J39/$B$4)</f>
        <v>0</v>
      </c>
      <c r="L39" s="9">
        <v>0</v>
      </c>
      <c r="M39" s="242">
        <f>(C39/$B$4)</f>
        <v>3.2258064516129031E-2</v>
      </c>
      <c r="N39" s="242">
        <f>((C39-L39)/$B$4)</f>
        <v>3.2258064516129031E-2</v>
      </c>
      <c r="O39" s="242">
        <f>IF((AND(D39=0,F39=0)),0,(F39+L39)/(D39+F39+L39))</f>
        <v>0.99695375242315143</v>
      </c>
      <c r="P39" s="247">
        <f>L39/$B$4</f>
        <v>0</v>
      </c>
      <c r="Q39" s="242">
        <f>(T39/($B$4*U39))</f>
        <v>2.1121351766513058E-3</v>
      </c>
      <c r="R39" s="29">
        <v>0</v>
      </c>
      <c r="S39" s="7">
        <f t="shared" ref="S39" si="649">SUM(D39:F39,H39,J39)</f>
        <v>744</v>
      </c>
      <c r="T39" s="9">
        <v>33</v>
      </c>
      <c r="U39" s="9">
        <v>21</v>
      </c>
      <c r="V39" s="9">
        <v>21</v>
      </c>
      <c r="X39" s="36" t="s">
        <v>43</v>
      </c>
      <c r="Y39" s="71" t="s">
        <v>48</v>
      </c>
      <c r="Z39" s="9">
        <v>3.7</v>
      </c>
      <c r="AA39" s="9">
        <v>2.7</v>
      </c>
      <c r="AB39" s="9">
        <v>1</v>
      </c>
      <c r="AC39" s="9">
        <v>740.3</v>
      </c>
      <c r="AD39" s="242">
        <f>(AC39/$Y$4)</f>
        <v>0.99502688172043008</v>
      </c>
      <c r="AE39" s="9">
        <v>0</v>
      </c>
      <c r="AF39" s="242">
        <f>(AE39/$Y$4)</f>
        <v>0</v>
      </c>
      <c r="AG39" s="9">
        <v>0</v>
      </c>
      <c r="AH39" s="242">
        <f>(AG39/$Y$4)</f>
        <v>0</v>
      </c>
      <c r="AI39" s="9">
        <v>0</v>
      </c>
      <c r="AJ39" s="242">
        <f>(Z39/$Y$4)</f>
        <v>4.9731182795698927E-3</v>
      </c>
      <c r="AK39" s="242">
        <f>((Z39-AI39)/$Y$4)</f>
        <v>4.9731182795698927E-3</v>
      </c>
      <c r="AL39" s="242">
        <f>IF((AND(AA39=0,AC39=0)),0,(AC39+AI39)/(AA39+AC39+AI39))</f>
        <v>0.99636608344549116</v>
      </c>
      <c r="AM39" s="247">
        <f>AI39/$Y$4</f>
        <v>0</v>
      </c>
      <c r="AN39" s="242">
        <f>(AQ39/($Y$4*AR39))</f>
        <v>2.3681515616999489E-3</v>
      </c>
      <c r="AO39" s="29">
        <v>0</v>
      </c>
      <c r="AP39" s="7">
        <f t="shared" ref="AP39" si="650">SUM(AA39:AC39,AE39,AG39)</f>
        <v>744</v>
      </c>
      <c r="AQ39" s="9">
        <v>37</v>
      </c>
      <c r="AR39" s="9">
        <v>21</v>
      </c>
      <c r="AS39" s="9">
        <v>21</v>
      </c>
      <c r="AU39" s="36" t="s">
        <v>43</v>
      </c>
      <c r="AV39" s="71" t="s">
        <v>48</v>
      </c>
      <c r="AW39" s="9">
        <v>9.8000000000000007</v>
      </c>
      <c r="AX39" s="9">
        <v>9.8000000000000007</v>
      </c>
      <c r="AY39" s="9">
        <v>0</v>
      </c>
      <c r="AZ39" s="9">
        <v>710.2</v>
      </c>
      <c r="BA39" s="242">
        <f>(AZ39/$AV$4)</f>
        <v>0.98638888888888898</v>
      </c>
      <c r="BB39" s="9">
        <v>0</v>
      </c>
      <c r="BC39" s="242">
        <f>(BB39/$AV$4)</f>
        <v>0</v>
      </c>
      <c r="BD39" s="9">
        <v>0</v>
      </c>
      <c r="BE39" s="242">
        <f>(BD39/$AV$4)</f>
        <v>0</v>
      </c>
      <c r="BF39" s="9">
        <v>0</v>
      </c>
      <c r="BG39" s="242">
        <f t="shared" ref="BG39" si="651">(AW39/$AV$4)</f>
        <v>1.3611111111111112E-2</v>
      </c>
      <c r="BH39" s="242">
        <f t="shared" ref="BH39" si="652">((AW39-BF39)/$AV$4)</f>
        <v>1.3611111111111112E-2</v>
      </c>
      <c r="BI39" s="242">
        <f t="shared" ref="BI39" si="653">IF((AND(AX39=0,AZ39=0)),0,(AZ39+BF39)/(AX39+AZ39+BF39))</f>
        <v>0.98638888888888898</v>
      </c>
      <c r="BJ39" s="247">
        <f t="shared" ref="BJ39" si="654">BF39/$AV$4</f>
        <v>0</v>
      </c>
      <c r="BK39" s="242">
        <f t="shared" ref="BK39" si="655">(BN39/($AV$4*BO39))</f>
        <v>1.2050264550264549E-2</v>
      </c>
      <c r="BL39" s="7"/>
      <c r="BM39" s="7">
        <f t="shared" ref="BM39" si="656">SUM(AX39:AZ39,BB39,BD39)</f>
        <v>720</v>
      </c>
      <c r="BN39" s="9">
        <v>182.2</v>
      </c>
      <c r="BO39" s="9">
        <v>21</v>
      </c>
      <c r="BP39" s="9">
        <v>21</v>
      </c>
      <c r="BR39" s="36" t="s">
        <v>43</v>
      </c>
      <c r="BS39" s="71" t="s">
        <v>48</v>
      </c>
      <c r="BT39" s="9">
        <f>744-BW39-BY39-CA39</f>
        <v>48.200000000000045</v>
      </c>
      <c r="BU39" s="9">
        <v>48.2</v>
      </c>
      <c r="BV39" s="9">
        <v>0</v>
      </c>
      <c r="BW39" s="9">
        <v>695.8</v>
      </c>
      <c r="BX39" s="242">
        <f t="shared" ref="BX39:BZ39" si="657">(BW39/$BS$4)</f>
        <v>0.93521505376344083</v>
      </c>
      <c r="BY39" s="9">
        <v>0</v>
      </c>
      <c r="BZ39" s="242">
        <f t="shared" si="657"/>
        <v>0</v>
      </c>
      <c r="CA39" s="9">
        <v>0</v>
      </c>
      <c r="CB39" s="242">
        <f t="shared" ref="CB39" si="658">(CA39/$BS$4)</f>
        <v>0</v>
      </c>
      <c r="CC39" s="9">
        <v>0</v>
      </c>
      <c r="CD39" s="242">
        <f t="shared" ref="CD39" si="659">(BT39/$BS$4)</f>
        <v>6.4784946236559199E-2</v>
      </c>
      <c r="CE39" s="242">
        <f t="shared" ref="CE39" si="660">((BT39-CC39)/$BS$4)</f>
        <v>6.4784946236559199E-2</v>
      </c>
      <c r="CF39" s="247">
        <f t="shared" ref="CF39" si="661">IF((AND(BU39=0,BW39=0)),0,(BW39+CC39)/(BU39+BW39+CC39))</f>
        <v>0.93521505376344083</v>
      </c>
      <c r="CG39" s="247">
        <f t="shared" ref="CG39" si="662">CC39/$BS$4</f>
        <v>0</v>
      </c>
      <c r="CH39" s="242">
        <f t="shared" ref="CH39" si="663">(CK39/($BS$4*CL39))</f>
        <v>5.4531490015360985E-2</v>
      </c>
      <c r="CI39" s="135"/>
      <c r="CJ39" s="81">
        <f t="shared" ref="CJ39" si="664">SUM(BU39:BW39,BY39,CA39)</f>
        <v>744</v>
      </c>
      <c r="CK39" s="9">
        <v>852</v>
      </c>
      <c r="CL39" s="9">
        <v>21</v>
      </c>
      <c r="CM39" s="9">
        <v>21</v>
      </c>
      <c r="CO39" s="36" t="s">
        <v>43</v>
      </c>
      <c r="CP39" s="71" t="s">
        <v>48</v>
      </c>
      <c r="CQ39" s="9">
        <v>6.2</v>
      </c>
      <c r="CR39" s="9">
        <v>6.2</v>
      </c>
      <c r="CS39" s="9">
        <v>0</v>
      </c>
      <c r="CT39" s="9">
        <v>713.8</v>
      </c>
      <c r="CU39" s="242">
        <f t="shared" ref="CU39:CW39" si="665">(CT39/$CP$4)</f>
        <v>0.99138888888888888</v>
      </c>
      <c r="CV39" s="9">
        <v>0</v>
      </c>
      <c r="CW39" s="242">
        <f t="shared" si="665"/>
        <v>0</v>
      </c>
      <c r="CX39" s="9">
        <v>0</v>
      </c>
      <c r="CY39" s="242">
        <f t="shared" ref="CY39" si="666">(CX39/$CP$4)</f>
        <v>0</v>
      </c>
      <c r="CZ39" s="9">
        <v>0</v>
      </c>
      <c r="DA39" s="242">
        <f t="shared" ref="DA39" si="667">(CQ39/$CP$4)</f>
        <v>8.611111111111111E-3</v>
      </c>
      <c r="DB39" s="242">
        <f t="shared" ref="DB39" si="668">((CQ39-CZ39)/$CP$4)</f>
        <v>8.611111111111111E-3</v>
      </c>
      <c r="DC39" s="247">
        <f t="shared" ref="DC39" si="669">IF((AND(CR39=0,CT39=0)),0,(CT39+CZ39)/(CR39+CT39+CZ39))</f>
        <v>0.99138888888888888</v>
      </c>
      <c r="DD39" s="247">
        <f t="shared" ref="DD39" si="670">CZ39/$CP$4</f>
        <v>0</v>
      </c>
      <c r="DE39" s="242">
        <f t="shared" ref="DE39" si="671">(DH39/($CP$4*DI39))</f>
        <v>7.9365079365079361E-3</v>
      </c>
      <c r="DF39" s="7"/>
      <c r="DG39" s="7">
        <f t="shared" ref="DG39" si="672">SUM(CR39:CT39,CV39,CX39)</f>
        <v>720</v>
      </c>
      <c r="DH39" s="9">
        <v>120</v>
      </c>
      <c r="DI39" s="9">
        <v>21</v>
      </c>
      <c r="DJ39" s="9">
        <v>21</v>
      </c>
      <c r="DL39" s="36" t="s">
        <v>43</v>
      </c>
      <c r="DM39" s="71" t="s">
        <v>48</v>
      </c>
      <c r="DN39" s="9">
        <v>12.6</v>
      </c>
      <c r="DO39" s="9">
        <v>12.6</v>
      </c>
      <c r="DP39" s="9">
        <v>0</v>
      </c>
      <c r="DQ39" s="9">
        <v>731.4</v>
      </c>
      <c r="DR39" s="242">
        <f>(DQ39/$DM$4)</f>
        <v>0.98306451612903223</v>
      </c>
      <c r="DS39" s="9">
        <v>0</v>
      </c>
      <c r="DT39" s="242">
        <f>(DS39/$DM$4)</f>
        <v>0</v>
      </c>
      <c r="DU39" s="7">
        <v>0</v>
      </c>
      <c r="DV39" s="242">
        <f>(DU39/$DM$4)</f>
        <v>0</v>
      </c>
      <c r="DW39" s="9">
        <v>0</v>
      </c>
      <c r="DX39" s="242">
        <f t="shared" ref="DX39" si="673">(DN39/$Y$4)</f>
        <v>1.693548387096774E-2</v>
      </c>
      <c r="DY39" s="242">
        <f t="shared" ref="DY39" si="674">((DN39-DW39)/$DM$4)</f>
        <v>1.693548387096774E-2</v>
      </c>
      <c r="DZ39" s="247">
        <f t="shared" ref="DZ39" si="675">IF((AND(DO39=0,DQ39=0)),0,(DQ39+DW39)/(DO39+DQ39+DW39))</f>
        <v>0.98306451612903223</v>
      </c>
      <c r="EA39" s="247">
        <f t="shared" ref="EA39" si="676">DW39/$DM$4</f>
        <v>0</v>
      </c>
      <c r="EB39" s="242">
        <f t="shared" ref="EB39" si="677">(EE39/($DM$4*EF39))</f>
        <v>3.7122375832053254E-3</v>
      </c>
      <c r="EC39" s="135"/>
      <c r="ED39" s="29">
        <f t="shared" ref="ED39" si="678">SUM(DO39:DQ39,DS39,DU39)</f>
        <v>744</v>
      </c>
      <c r="EE39" s="9">
        <v>58</v>
      </c>
      <c r="EF39" s="9">
        <v>21</v>
      </c>
      <c r="EG39" s="9">
        <v>21</v>
      </c>
      <c r="EI39" s="36" t="s">
        <v>43</v>
      </c>
      <c r="EJ39" s="71" t="s">
        <v>48</v>
      </c>
      <c r="EK39" s="9">
        <v>21.6</v>
      </c>
      <c r="EL39" s="7">
        <v>21.6</v>
      </c>
      <c r="EM39" s="9">
        <v>0</v>
      </c>
      <c r="EN39" s="9">
        <v>722.4</v>
      </c>
      <c r="EO39" s="242">
        <f>(EN39/$EJ$4)</f>
        <v>0.97096774193548385</v>
      </c>
      <c r="EP39" s="9">
        <v>0</v>
      </c>
      <c r="EQ39" s="242">
        <f>(EP39/$EJ$4)</f>
        <v>0</v>
      </c>
      <c r="ER39" s="7">
        <v>0</v>
      </c>
      <c r="ES39" s="242">
        <f>(ER39/$EJ$4)</f>
        <v>0</v>
      </c>
      <c r="ET39" s="9">
        <v>0</v>
      </c>
      <c r="EU39" s="242">
        <f>(EK39/$Y$4)</f>
        <v>2.903225806451613E-2</v>
      </c>
      <c r="EV39" s="242">
        <f>((EK39-ET39)/$EJ$4)</f>
        <v>2.903225806451613E-2</v>
      </c>
      <c r="EW39" s="247">
        <f t="shared" ref="EW39" si="679">IF((AND(EL39=0,EN39=0)),0,(EN39+ET39)/(EL39+EN39+ET39))</f>
        <v>0.97096774193548385</v>
      </c>
      <c r="EX39" s="247">
        <f>ET39/$EJ$4</f>
        <v>0</v>
      </c>
      <c r="EY39" s="242">
        <f>(FB39/($EJ$4*FC39))</f>
        <v>2.5153609831029187E-2</v>
      </c>
      <c r="EZ39" s="7"/>
      <c r="FA39" s="7">
        <f t="shared" ref="FA39" si="680">SUM(EL39:EN39,EP39,ER39)</f>
        <v>744</v>
      </c>
      <c r="FB39" s="9">
        <v>393</v>
      </c>
      <c r="FC39" s="9">
        <v>21</v>
      </c>
      <c r="FD39" s="9">
        <v>21</v>
      </c>
      <c r="FF39" s="36" t="s">
        <v>43</v>
      </c>
      <c r="FG39" s="71" t="s">
        <v>48</v>
      </c>
      <c r="FH39" s="9">
        <f>FI39+FJ39</f>
        <v>9.9</v>
      </c>
      <c r="FI39" s="9">
        <v>4.7</v>
      </c>
      <c r="FJ39" s="9">
        <v>5.2</v>
      </c>
      <c r="FK39" s="9">
        <v>662.1</v>
      </c>
      <c r="FL39" s="242">
        <f>(FK39/$FG$4)</f>
        <v>0.98526785714285714</v>
      </c>
      <c r="FM39" s="9">
        <v>0</v>
      </c>
      <c r="FN39" s="242">
        <f>(FM39/$FG$4)</f>
        <v>0</v>
      </c>
      <c r="FO39" s="7">
        <v>0</v>
      </c>
      <c r="FP39" s="242">
        <f>(FO39/$FG$4)</f>
        <v>0</v>
      </c>
      <c r="FQ39" s="9">
        <v>0</v>
      </c>
      <c r="FR39" s="242">
        <f>(FH39/$Y$4)</f>
        <v>1.3306451612903227E-2</v>
      </c>
      <c r="FS39" s="242">
        <f>((FH39-FQ39)/$FG$4)</f>
        <v>1.4732142857142857E-2</v>
      </c>
      <c r="FT39" s="247">
        <f>IF((AND(FI39=0,FK39=0)),0,(FK39+FQ39)/(FI39+FK39+FQ39))</f>
        <v>0.99295140971805629</v>
      </c>
      <c r="FU39" s="247">
        <f>FQ39/$FG$4</f>
        <v>0</v>
      </c>
      <c r="FV39" s="135">
        <f>(FY39/($FG$4*FZ39))</f>
        <v>5.5272108843537416E-3</v>
      </c>
      <c r="FW39" s="7"/>
      <c r="FX39" s="7">
        <f t="shared" ref="FX39" si="681">SUM(FI39:FK39,FM39,FO39)</f>
        <v>672</v>
      </c>
      <c r="FY39" s="9">
        <v>78</v>
      </c>
      <c r="FZ39" s="9">
        <v>21</v>
      </c>
      <c r="GA39" s="9">
        <v>21</v>
      </c>
      <c r="GC39" s="36" t="s">
        <v>43</v>
      </c>
      <c r="GD39" s="71" t="s">
        <v>48</v>
      </c>
      <c r="GE39" s="9">
        <f>GF39+GG39</f>
        <v>6.9</v>
      </c>
      <c r="GF39" s="7">
        <v>1.2</v>
      </c>
      <c r="GG39" s="9">
        <v>5.7</v>
      </c>
      <c r="GH39" s="9">
        <v>737.1</v>
      </c>
      <c r="GI39" s="242">
        <f>(GH39/$GD$4)</f>
        <v>0.9907258064516129</v>
      </c>
      <c r="GJ39" s="9">
        <v>0</v>
      </c>
      <c r="GK39" s="242">
        <f>(GJ39/$GD$4)</f>
        <v>0</v>
      </c>
      <c r="GL39" s="7">
        <v>0</v>
      </c>
      <c r="GM39" s="242">
        <f>(GL39/$GD$4)</f>
        <v>0</v>
      </c>
      <c r="GN39" s="9">
        <v>0</v>
      </c>
      <c r="GO39" s="242">
        <f>(GE39/$Y$4)</f>
        <v>9.2741935483870979E-3</v>
      </c>
      <c r="GP39" s="242">
        <f>((GE39-GN39)/$GD$4)</f>
        <v>9.2741935483870979E-3</v>
      </c>
      <c r="GQ39" s="247">
        <f>IF((AND(GF39=0,GH39=0)),0,(GH39+GN39)/(GF39+GH39+GN39))</f>
        <v>0.99837464445347412</v>
      </c>
      <c r="GR39" s="247">
        <f>GN39/$GD$4</f>
        <v>0</v>
      </c>
      <c r="GS39" s="242">
        <f>(GV39/($GD$4*GW39))</f>
        <v>1.5360983102918587E-3</v>
      </c>
      <c r="GT39" s="135"/>
      <c r="GU39" s="7">
        <f t="shared" ref="GU39" si="682">SUM(GF39:GH39,GJ39,GL39)</f>
        <v>744</v>
      </c>
      <c r="GV39" s="9">
        <v>24</v>
      </c>
      <c r="GW39" s="9">
        <v>21</v>
      </c>
      <c r="GX39" s="9">
        <v>21</v>
      </c>
      <c r="GZ39" s="36" t="s">
        <v>43</v>
      </c>
      <c r="HA39" s="71" t="s">
        <v>48</v>
      </c>
      <c r="HB39" s="9">
        <v>0</v>
      </c>
      <c r="HC39" s="9">
        <v>0</v>
      </c>
      <c r="HD39" s="9">
        <v>0</v>
      </c>
      <c r="HE39" s="9">
        <v>720</v>
      </c>
      <c r="HF39" s="242">
        <f>(HE39/$HA$4)</f>
        <v>1</v>
      </c>
      <c r="HG39" s="9">
        <v>0</v>
      </c>
      <c r="HH39" s="242">
        <f>(HG39/$HA$4)</f>
        <v>0</v>
      </c>
      <c r="HI39" s="9">
        <v>0</v>
      </c>
      <c r="HJ39" s="242">
        <f>(HI39/$HA$4)</f>
        <v>0</v>
      </c>
      <c r="HK39" s="9">
        <v>0</v>
      </c>
      <c r="HL39" s="242">
        <f>(HB39/$Y$4)*100</f>
        <v>0</v>
      </c>
      <c r="HM39" s="242">
        <f>((HB39-HK39)/$HA$4)</f>
        <v>0</v>
      </c>
      <c r="HN39" s="247">
        <f t="shared" ref="HN39" si="683">IF((AND(HC39=0,HE39=0)),0,(HE39+HK39)/(HC39+HE39+HK39))</f>
        <v>1</v>
      </c>
      <c r="HO39" s="247">
        <f t="shared" ref="HO39" si="684">HK39/$HA$4</f>
        <v>0</v>
      </c>
      <c r="HP39" s="242">
        <f t="shared" ref="HP39" si="685">(HS39/($HA$4*HT39))*100</f>
        <v>0</v>
      </c>
      <c r="HQ39" s="29">
        <v>0</v>
      </c>
      <c r="HR39" s="7">
        <f t="shared" ref="HR39" si="686">SUM(HC39:HE39,HG39,HI39)</f>
        <v>720</v>
      </c>
      <c r="HS39" s="9">
        <v>0</v>
      </c>
      <c r="HT39" s="9">
        <v>21</v>
      </c>
      <c r="HU39" s="9">
        <v>21</v>
      </c>
      <c r="HW39" s="36" t="s">
        <v>43</v>
      </c>
      <c r="HX39" s="71" t="s">
        <v>48</v>
      </c>
      <c r="HY39" s="9">
        <v>0</v>
      </c>
      <c r="HZ39" s="9">
        <v>0</v>
      </c>
      <c r="IA39" s="9">
        <v>0</v>
      </c>
      <c r="IB39" s="9">
        <v>744</v>
      </c>
      <c r="IC39" s="242">
        <f>(IB39/$HX$4)</f>
        <v>1</v>
      </c>
      <c r="ID39" s="9">
        <v>0</v>
      </c>
      <c r="IE39" s="242">
        <f>(ID39/$HX$4)</f>
        <v>0</v>
      </c>
      <c r="IF39" s="9">
        <v>0</v>
      </c>
      <c r="IG39" s="242">
        <f>(IF39/$HX$4)</f>
        <v>0</v>
      </c>
      <c r="IH39" s="9">
        <v>0</v>
      </c>
      <c r="II39" s="242">
        <f>(HY39/$HX$4)</f>
        <v>0</v>
      </c>
      <c r="IJ39" s="242">
        <f>((HY39-IH39)/$HX$4)</f>
        <v>0</v>
      </c>
      <c r="IK39" s="242">
        <f>IF((AND(HZ39=0,IB39=0)),0,(IB39+IH39)/(HZ39+IB39))</f>
        <v>1</v>
      </c>
      <c r="IL39" s="247">
        <f>IH39/$HX$4</f>
        <v>0</v>
      </c>
      <c r="IM39" s="242">
        <f>(IP39/($HX$4*IQ39))</f>
        <v>0</v>
      </c>
      <c r="IN39" s="29">
        <v>0</v>
      </c>
      <c r="IO39" s="7">
        <f t="shared" ref="IO39" si="687">SUM(HZ39:IB39,ID39,IF39)</f>
        <v>744</v>
      </c>
      <c r="IP39" s="9">
        <v>0</v>
      </c>
      <c r="IQ39" s="9">
        <v>21</v>
      </c>
      <c r="IR39" s="9">
        <v>21</v>
      </c>
      <c r="IT39" s="36" t="s">
        <v>43</v>
      </c>
      <c r="IU39" s="71" t="s">
        <v>48</v>
      </c>
      <c r="IV39" s="103">
        <v>0</v>
      </c>
      <c r="IW39" s="103">
        <v>0</v>
      </c>
      <c r="IX39" s="103">
        <v>0</v>
      </c>
      <c r="IY39" s="103">
        <v>720</v>
      </c>
      <c r="IZ39" s="242">
        <f>(IY39/$IU$4)</f>
        <v>1</v>
      </c>
      <c r="JA39" s="9">
        <v>0</v>
      </c>
      <c r="JB39" s="242">
        <f>(JA39/$IU$4)</f>
        <v>0</v>
      </c>
      <c r="JC39" s="9">
        <v>0</v>
      </c>
      <c r="JD39" s="242">
        <f>(JC39/$IU$4)</f>
        <v>0</v>
      </c>
      <c r="JE39" s="9">
        <v>0</v>
      </c>
      <c r="JF39" s="242">
        <f>(IV39/$IU$4)</f>
        <v>0</v>
      </c>
      <c r="JG39" s="277">
        <f>((IV39-JE39)/$IU$4)</f>
        <v>0</v>
      </c>
      <c r="JH39" s="277">
        <f>IF((AND(IW39=0,IY39=0)),0,(IY39+JE39)/(IW39+IY39+JE39))</f>
        <v>1</v>
      </c>
      <c r="JI39" s="247">
        <f t="shared" ref="JI39" si="688">JE39/$IU$4</f>
        <v>0</v>
      </c>
      <c r="JJ39" s="242">
        <f>(JM39/($IU$4*JN39))</f>
        <v>0</v>
      </c>
      <c r="JK39" s="29">
        <v>0</v>
      </c>
      <c r="JL39" s="29">
        <f t="shared" ref="JL39" si="689">SUM(IW39:IY39,JA39,JC39)</f>
        <v>720</v>
      </c>
      <c r="JM39" s="9">
        <v>0</v>
      </c>
      <c r="JN39" s="9">
        <v>21</v>
      </c>
      <c r="JO39" s="9">
        <v>21</v>
      </c>
    </row>
    <row r="40" spans="1:275" ht="13.8" hidden="1" x14ac:dyDescent="0.3">
      <c r="A40" s="36"/>
      <c r="B40" s="174" t="s">
        <v>39</v>
      </c>
      <c r="C40" s="45">
        <f>SUM(C38:C39)</f>
        <v>24</v>
      </c>
      <c r="D40" s="45">
        <f t="shared" ref="D40" si="690">SUM(D38:D39)</f>
        <v>2.2000000000000002</v>
      </c>
      <c r="E40" s="45">
        <f>SUM(E38:E39)</f>
        <v>21.8</v>
      </c>
      <c r="F40" s="177">
        <f t="shared" ref="F40" si="691">SUM(F38:F39)</f>
        <v>1464</v>
      </c>
      <c r="G40" s="281">
        <f>(G38*U38+G39*U39)/U40</f>
        <v>0.98387096774193561</v>
      </c>
      <c r="H40" s="49">
        <f t="shared" ref="H40:L40" si="692">SUM(H38:H39)</f>
        <v>0</v>
      </c>
      <c r="I40" s="281">
        <f>(I38*U38+I39*U39)/U40</f>
        <v>0</v>
      </c>
      <c r="J40" s="50">
        <f>SUM(J38:J39)</f>
        <v>0</v>
      </c>
      <c r="K40" s="241">
        <f>(K38*U38+K39*U39)/U40</f>
        <v>0</v>
      </c>
      <c r="L40" s="49">
        <f t="shared" si="692"/>
        <v>0</v>
      </c>
      <c r="M40" s="281">
        <f>(M38*U38+M39*U39)/U40</f>
        <v>1.6129032258064516E-2</v>
      </c>
      <c r="N40" s="282">
        <f>(N38*U38+N39*U39)/U40</f>
        <v>1.6129032258064516E-2</v>
      </c>
      <c r="O40" s="282">
        <f>(O38*U38+O39*U39)/U40</f>
        <v>0.99847687621157566</v>
      </c>
      <c r="P40" s="282">
        <f>(P38*U38+P39*U39)/U40</f>
        <v>0</v>
      </c>
      <c r="Q40" s="282">
        <f>(Q38*U38+Q39*U39)/U40</f>
        <v>1.0560675883256529E-3</v>
      </c>
      <c r="R40" s="49">
        <f t="shared" ref="R40" si="693">SUM(R38:R39)</f>
        <v>0</v>
      </c>
      <c r="S40" s="50">
        <f>SUM(S38:S39)</f>
        <v>1488</v>
      </c>
      <c r="T40" s="45">
        <f>SUM(T38:T39)</f>
        <v>33</v>
      </c>
      <c r="U40" s="45">
        <f>SUM(U38:U39)</f>
        <v>42</v>
      </c>
      <c r="V40" s="45">
        <f>SUM(V38:V39)</f>
        <v>21</v>
      </c>
      <c r="X40" s="36"/>
      <c r="Y40" s="74" t="s">
        <v>39</v>
      </c>
      <c r="Z40" s="49">
        <f>SUM(Z38:Z39)</f>
        <v>3.7</v>
      </c>
      <c r="AA40" s="49">
        <f t="shared" ref="AA40:AC40" si="694">SUM(AA38:AA39)</f>
        <v>2.7</v>
      </c>
      <c r="AB40" s="49">
        <f>SUM(AB38:AB39)</f>
        <v>1</v>
      </c>
      <c r="AC40" s="49">
        <f t="shared" si="694"/>
        <v>1484.3</v>
      </c>
      <c r="AD40" s="241">
        <f>(AD38*AR38+AD39*AR39)/AR40</f>
        <v>0.99751344086021498</v>
      </c>
      <c r="AE40" s="49">
        <f t="shared" ref="AE40:AI40" si="695">SUM(AE38:AE39)</f>
        <v>0</v>
      </c>
      <c r="AF40" s="241">
        <f>(AF38*AR38+AF39*AR39)/AR40</f>
        <v>0</v>
      </c>
      <c r="AG40" s="50">
        <f>SUM(AG38:AG39)</f>
        <v>0</v>
      </c>
      <c r="AH40" s="241">
        <f>SUM(AH38:AH39)</f>
        <v>0</v>
      </c>
      <c r="AI40" s="49">
        <f t="shared" si="695"/>
        <v>0</v>
      </c>
      <c r="AJ40" s="281">
        <f>(AJ38*AR38+AJ39*AR39)/AR40</f>
        <v>2.4865591397849464E-3</v>
      </c>
      <c r="AK40" s="241">
        <f>(AK38*AR38+AK39*AR39)/AR40</f>
        <v>2.4865591397849464E-3</v>
      </c>
      <c r="AL40" s="241">
        <f>(AL38*AR38+AL39*AR39)/AR40</f>
        <v>0.99818304172274552</v>
      </c>
      <c r="AM40" s="241">
        <f>(AM38*AR38+AM39*AR39)/AR40</f>
        <v>0</v>
      </c>
      <c r="AN40" s="282">
        <f>(AN38*AR38+AN39*AR39)/AR40</f>
        <v>1.1840757808499745E-3</v>
      </c>
      <c r="AO40" s="49">
        <f t="shared" ref="AO40" si="696">SUM(AO38:AO39)</f>
        <v>0</v>
      </c>
      <c r="AP40" s="50">
        <f>SUM(AP38:AP39)</f>
        <v>1488</v>
      </c>
      <c r="AQ40" s="53">
        <f>SUM(AQ38:AQ39)</f>
        <v>37</v>
      </c>
      <c r="AR40" s="49">
        <f>SUM(AR38:AR39)</f>
        <v>42</v>
      </c>
      <c r="AS40" s="45">
        <f>SUM(AS38:AS39)</f>
        <v>21</v>
      </c>
      <c r="AU40" s="36"/>
      <c r="AV40" s="74" t="s">
        <v>39</v>
      </c>
      <c r="AW40" s="45">
        <f>SUM(AW38:AW39)</f>
        <v>9.8000000000000007</v>
      </c>
      <c r="AX40" s="45">
        <f t="shared" ref="AX40:AZ40" si="697">SUM(AX38:AX39)</f>
        <v>9.8000000000000007</v>
      </c>
      <c r="AY40" s="45">
        <f>SUM(AY38:AY39)</f>
        <v>0</v>
      </c>
      <c r="AZ40" s="45">
        <f t="shared" si="697"/>
        <v>1430.2</v>
      </c>
      <c r="BA40" s="281">
        <f>(BA38*BO38+BA39*BO39)/BO40</f>
        <v>0.99319444444444449</v>
      </c>
      <c r="BB40" s="49">
        <f t="shared" ref="BB40:BF40" si="698">SUM(BB38:BB39)</f>
        <v>0</v>
      </c>
      <c r="BC40" s="281">
        <f>(BC38*BO38+BC39*BO39)/BO40</f>
        <v>0</v>
      </c>
      <c r="BD40" s="50">
        <f>SUM(BD38:BD39)</f>
        <v>0</v>
      </c>
      <c r="BE40" s="241">
        <f>(BE38*BO38+BE39*BO39)/BO40</f>
        <v>0</v>
      </c>
      <c r="BF40" s="49">
        <f t="shared" si="698"/>
        <v>0</v>
      </c>
      <c r="BG40" s="281">
        <f>(BG38*BO38+BG39*BO39)/BO40</f>
        <v>6.8055555555555551E-3</v>
      </c>
      <c r="BH40" s="282">
        <f>(BH38*BO38+BH39*BO39)/BO40</f>
        <v>6.8055555555555551E-3</v>
      </c>
      <c r="BI40" s="282">
        <f>(BI38*BO38+BI39*BO39)/BO40</f>
        <v>0.99319444444444449</v>
      </c>
      <c r="BJ40" s="282"/>
      <c r="BK40" s="282">
        <f>(BK38*BO38+BK39*BO39)/BO40</f>
        <v>6.0251322751322745E-3</v>
      </c>
      <c r="BL40" s="219"/>
      <c r="BM40" s="50">
        <f>SUM(BM38:BM39)</f>
        <v>1440</v>
      </c>
      <c r="BN40" s="49">
        <f>SUM(BN38:BN39)</f>
        <v>182.2</v>
      </c>
      <c r="BO40" s="49">
        <f>SUM(BO38:BO39)</f>
        <v>42</v>
      </c>
      <c r="BP40" s="45">
        <f>SUM(BP38:BP39)</f>
        <v>21</v>
      </c>
      <c r="BR40" s="36"/>
      <c r="BS40" s="74" t="s">
        <v>39</v>
      </c>
      <c r="BT40" s="45">
        <f>SUM(BT38:BT39)</f>
        <v>48.200000000000045</v>
      </c>
      <c r="BU40" s="45">
        <f t="shared" ref="BU40:BW40" si="699">SUM(BU38:BU39)</f>
        <v>48.2</v>
      </c>
      <c r="BV40" s="45">
        <f>SUM(BV38:BV39)</f>
        <v>0</v>
      </c>
      <c r="BW40" s="45">
        <f t="shared" si="699"/>
        <v>1439.8</v>
      </c>
      <c r="BX40" s="281">
        <f>(BX38*CL38+BX39*CL39)/CL40</f>
        <v>0.96760752688172047</v>
      </c>
      <c r="BY40" s="49">
        <f t="shared" ref="BY40:CC40" si="700">SUM(BY38:BY39)</f>
        <v>0</v>
      </c>
      <c r="BZ40" s="281">
        <f>(BZ38*CL38+BZ39*CL39)/CL40</f>
        <v>0</v>
      </c>
      <c r="CA40" s="50">
        <f>SUM(CA38:CA39)</f>
        <v>0</v>
      </c>
      <c r="CB40" s="241">
        <f>(CB38*CL38+CB39*CL39)/CL40</f>
        <v>0</v>
      </c>
      <c r="CC40" s="49">
        <f t="shared" si="700"/>
        <v>0</v>
      </c>
      <c r="CD40" s="281">
        <f>(CD38*CL38+CD39*CL39)/CL40</f>
        <v>3.2392473118279599E-2</v>
      </c>
      <c r="CE40" s="282">
        <f>(CE38*CL38+CE39*CL39)/CL40</f>
        <v>3.2392473118279599E-2</v>
      </c>
      <c r="CF40" s="282">
        <f>(CF38*CL38+CF39*CL39)/CL40</f>
        <v>0.96760752688172047</v>
      </c>
      <c r="CG40" s="282"/>
      <c r="CH40" s="282">
        <f>(CH38*CL38+CH39*CL39)/CL40</f>
        <v>2.7265745007680493E-2</v>
      </c>
      <c r="CI40" s="219"/>
      <c r="CJ40" s="53">
        <f>SUM(CJ38:CJ39)</f>
        <v>1488</v>
      </c>
      <c r="CK40" s="49">
        <f>SUM(CK38:CK39)</f>
        <v>852</v>
      </c>
      <c r="CL40" s="49">
        <f>SUM(CL38:CL39)</f>
        <v>42</v>
      </c>
      <c r="CM40" s="45">
        <f>SUM(CM38:CM39)</f>
        <v>21</v>
      </c>
      <c r="CO40" s="36"/>
      <c r="CP40" s="74" t="s">
        <v>39</v>
      </c>
      <c r="CQ40" s="45">
        <f>SUM(CQ38:CQ39)</f>
        <v>6.2</v>
      </c>
      <c r="CR40" s="45">
        <f t="shared" ref="CR40:CT40" si="701">SUM(CR38:CR39)</f>
        <v>6.2</v>
      </c>
      <c r="CS40" s="45">
        <f>SUM(CS38:CS39)</f>
        <v>0</v>
      </c>
      <c r="CT40" s="45">
        <f t="shared" si="701"/>
        <v>1433.8</v>
      </c>
      <c r="CU40" s="281">
        <f>(CU38*DI38+CU39*DI39)/DI40</f>
        <v>0.99569444444444444</v>
      </c>
      <c r="CV40" s="49">
        <f t="shared" ref="CV40:CZ40" si="702">SUM(CV38:CV39)</f>
        <v>0</v>
      </c>
      <c r="CW40" s="281">
        <f>(CW38*DI38+CW39*DI39)/DI40</f>
        <v>0</v>
      </c>
      <c r="CX40" s="50">
        <f>SUM(CX38:CX39)</f>
        <v>0</v>
      </c>
      <c r="CY40" s="281">
        <f>(CY38*DI38+CY39*DI39)/DI40</f>
        <v>0</v>
      </c>
      <c r="CZ40" s="49">
        <f t="shared" si="702"/>
        <v>0</v>
      </c>
      <c r="DA40" s="281">
        <f>(DA38*DI38+DA39*DI39)/DI40</f>
        <v>4.3055555555555555E-3</v>
      </c>
      <c r="DB40" s="282">
        <f>(DB38*DI38+DB39*DI39)/DI40</f>
        <v>4.3055555555555555E-3</v>
      </c>
      <c r="DC40" s="282">
        <f>(DC38*DI38+DC39*DI39)/DI40</f>
        <v>0.99569444444444444</v>
      </c>
      <c r="DD40" s="282"/>
      <c r="DE40" s="282">
        <f>(DE38*DI38+DE39*DI39)/DI40</f>
        <v>3.968253968253968E-3</v>
      </c>
      <c r="DF40" s="219"/>
      <c r="DG40" s="50">
        <f>SUM(DG38:DG39)</f>
        <v>1440</v>
      </c>
      <c r="DH40" s="49">
        <f>SUM(DH38:DH39)</f>
        <v>120</v>
      </c>
      <c r="DI40" s="49">
        <f>SUM(DI38:DI39)</f>
        <v>42</v>
      </c>
      <c r="DJ40" s="45">
        <f>SUM(DJ38:DJ39)</f>
        <v>21</v>
      </c>
      <c r="DL40" s="36"/>
      <c r="DM40" s="74" t="s">
        <v>39</v>
      </c>
      <c r="DN40" s="45">
        <f>SUM(DN38:DN39)</f>
        <v>36.6</v>
      </c>
      <c r="DO40" s="45">
        <f t="shared" ref="DO40:DQ40" si="703">SUM(DO38:DO39)</f>
        <v>12.6</v>
      </c>
      <c r="DP40" s="45">
        <f>SUM(DP38:DP39)</f>
        <v>24</v>
      </c>
      <c r="DQ40" s="45">
        <f t="shared" si="703"/>
        <v>1451.4</v>
      </c>
      <c r="DR40" s="281">
        <f>(DR38*EF38+DR39*EF39)/EF40</f>
        <v>0.97540322580645167</v>
      </c>
      <c r="DS40" s="49">
        <f t="shared" ref="DS40:DW40" si="704">SUM(DS38:DS39)</f>
        <v>0</v>
      </c>
      <c r="DT40" s="281">
        <f>(DT38*EF38+DT39*EF39)/EF40</f>
        <v>0</v>
      </c>
      <c r="DU40" s="50">
        <f>SUM(DU38:DU39)</f>
        <v>0</v>
      </c>
      <c r="DV40" s="241">
        <f>(DV38*EF38+DV39*EF39)/EF40</f>
        <v>0</v>
      </c>
      <c r="DW40" s="49">
        <f t="shared" si="704"/>
        <v>0</v>
      </c>
      <c r="DX40" s="281">
        <f>(DX38*EF38+DX39*EF39)/EF40</f>
        <v>2.4596774193548384E-2</v>
      </c>
      <c r="DY40" s="282">
        <f>(DY38*EF38+DY39*EF39)/EF40</f>
        <v>2.4596774193548384E-2</v>
      </c>
      <c r="DZ40" s="282">
        <f>(DZ38*EF38+DZ39*EF39)/EF40</f>
        <v>0.99153225806451606</v>
      </c>
      <c r="EA40" s="282">
        <f>(EA38*EF38+EA39*EF39)/EF40</f>
        <v>0</v>
      </c>
      <c r="EB40" s="282">
        <f>(EB38*EF38+EB39*EF39)/EF40</f>
        <v>1.8561187916026627E-3</v>
      </c>
      <c r="EC40" s="219"/>
      <c r="ED40" s="51">
        <f>SUM(ED38:ED39)</f>
        <v>1488</v>
      </c>
      <c r="EE40" s="49">
        <f>SUM(EE38:EE39)</f>
        <v>58</v>
      </c>
      <c r="EF40" s="49">
        <f>SUM(EF38:EF39)</f>
        <v>42</v>
      </c>
      <c r="EG40" s="45">
        <f>SUM(EG38:EG39)</f>
        <v>21</v>
      </c>
      <c r="EI40" s="36"/>
      <c r="EJ40" s="74" t="s">
        <v>39</v>
      </c>
      <c r="EK40" s="45">
        <f>SUM(EK38:EK39)</f>
        <v>21.6</v>
      </c>
      <c r="EL40" s="46">
        <f t="shared" ref="EL40:EN40" si="705">SUM(EL38:EL39)</f>
        <v>21.6</v>
      </c>
      <c r="EM40" s="45">
        <f>SUM(EM38:EM39)</f>
        <v>0</v>
      </c>
      <c r="EN40" s="45">
        <f t="shared" si="705"/>
        <v>1466.4</v>
      </c>
      <c r="EO40" s="281">
        <f>(EO38*FC38+EO39*FC39)/FC40</f>
        <v>0.98548387096774193</v>
      </c>
      <c r="EP40" s="49">
        <f t="shared" ref="EP40:ET40" si="706">SUM(EP38:EP39)</f>
        <v>0</v>
      </c>
      <c r="EQ40" s="281">
        <f>(EQ38*FC38+EQ39*FC39)/FC40</f>
        <v>0</v>
      </c>
      <c r="ER40" s="50">
        <f>SUM(ER38:ER39)</f>
        <v>0</v>
      </c>
      <c r="ES40" s="241">
        <f>(ES38*FC38+ES39*FC39)/FC40</f>
        <v>0</v>
      </c>
      <c r="ET40" s="49">
        <f t="shared" si="706"/>
        <v>0</v>
      </c>
      <c r="EU40" s="281">
        <f>(EU38*FC38+EU39*FC39)/FC40</f>
        <v>1.4516129032258065E-2</v>
      </c>
      <c r="EV40" s="282">
        <f>(EV38*FC38+EV39*FC39)/FC40</f>
        <v>1.4516129032258065E-2</v>
      </c>
      <c r="EW40" s="282">
        <f>(EW38*FC38+EW39*FC39)/FC40</f>
        <v>0.98548387096774193</v>
      </c>
      <c r="EX40" s="282"/>
      <c r="EY40" s="282">
        <f>(EY38*FC38+EY39*FC39)/FC40</f>
        <v>1.2576804915514592E-2</v>
      </c>
      <c r="EZ40" s="219"/>
      <c r="FA40" s="50">
        <f>SUM(FA38:FA39)</f>
        <v>1488</v>
      </c>
      <c r="FB40" s="49">
        <f>SUM(FB38:FB39)</f>
        <v>393</v>
      </c>
      <c r="FC40" s="49">
        <f>SUM(FC38:FC39)</f>
        <v>42</v>
      </c>
      <c r="FD40" s="45">
        <f>SUM(FD38:FD39)</f>
        <v>21</v>
      </c>
      <c r="FF40" s="36"/>
      <c r="FG40" s="74" t="s">
        <v>39</v>
      </c>
      <c r="FH40" s="45">
        <f>SUM(FH38:FH39)</f>
        <v>9.9</v>
      </c>
      <c r="FI40" s="45">
        <f t="shared" ref="FI40:FK40" si="707">SUM(FI38:FI39)</f>
        <v>4.7</v>
      </c>
      <c r="FJ40" s="45">
        <f>SUM(FJ38:FJ39)</f>
        <v>5.2</v>
      </c>
      <c r="FK40" s="45">
        <f t="shared" si="707"/>
        <v>1334.1</v>
      </c>
      <c r="FL40" s="281">
        <f>(FL38*FZ38+FL39*FZ39)/FZ40</f>
        <v>0.99263392857142851</v>
      </c>
      <c r="FM40" s="49">
        <f t="shared" ref="FM40:FQ40" si="708">SUM(FM38:FM39)</f>
        <v>0</v>
      </c>
      <c r="FN40" s="281">
        <f>(FN38*FZ38+FN39*FZ39)/FZ40</f>
        <v>0</v>
      </c>
      <c r="FO40" s="50">
        <f>SUM(FO38:FO39)</f>
        <v>0</v>
      </c>
      <c r="FP40" s="241">
        <f>(FP38*FZ38+FP39*FZ39)/FZ40</f>
        <v>0</v>
      </c>
      <c r="FQ40" s="49">
        <f t="shared" si="708"/>
        <v>0</v>
      </c>
      <c r="FR40" s="281">
        <f>(FR38*FZ38+FR39*FZ39)/FZ40</f>
        <v>6.6532258064516143E-3</v>
      </c>
      <c r="FS40" s="282">
        <f>(FS38*FZ38+FS39*FZ39)/FZ40</f>
        <v>7.3660714285714284E-3</v>
      </c>
      <c r="FT40" s="282">
        <f>(FT38*FZ38+FT39*FZ39)/FZ40</f>
        <v>0.99647570485902814</v>
      </c>
      <c r="FU40" s="282"/>
      <c r="FV40" s="162">
        <f>(FV38*FZ38+FV39*FZ39)/FZ40</f>
        <v>2.7636054421768708E-3</v>
      </c>
      <c r="FW40" s="219"/>
      <c r="FX40" s="50">
        <f>SUM(FX38:FX39)</f>
        <v>1344</v>
      </c>
      <c r="FY40" s="49">
        <f>SUM(FY38:FY39)</f>
        <v>78</v>
      </c>
      <c r="FZ40" s="49">
        <f>SUM(FZ38:FZ39)</f>
        <v>42</v>
      </c>
      <c r="GA40" s="45">
        <f>SUM(GA38:GA39)</f>
        <v>21</v>
      </c>
      <c r="GC40" s="36"/>
      <c r="GD40" s="74" t="s">
        <v>39</v>
      </c>
      <c r="GE40" s="45">
        <f>SUM(GE38:GE39)</f>
        <v>6.9</v>
      </c>
      <c r="GF40" s="46">
        <f t="shared" ref="GF40:GH40" si="709">SUM(GF38:GF39)</f>
        <v>1.2</v>
      </c>
      <c r="GG40" s="45">
        <f>SUM(GG38:GG39)</f>
        <v>5.7</v>
      </c>
      <c r="GH40" s="45">
        <f t="shared" si="709"/>
        <v>1481.1</v>
      </c>
      <c r="GI40" s="281">
        <f>(GI38*GW38+GI39*GW39)/GW40</f>
        <v>0.99536290322580645</v>
      </c>
      <c r="GJ40" s="49">
        <f t="shared" ref="GJ40:GN40" si="710">SUM(GJ38:GJ39)</f>
        <v>0</v>
      </c>
      <c r="GK40" s="281">
        <f>(GK38*GW38+GK39*GW39)/GW40</f>
        <v>0</v>
      </c>
      <c r="GL40" s="50">
        <f>SUM(GL38:GL39)</f>
        <v>0</v>
      </c>
      <c r="GM40" s="241">
        <f>(GM38*GW38+GM39*GW39)/GW40</f>
        <v>0</v>
      </c>
      <c r="GN40" s="49">
        <f t="shared" si="710"/>
        <v>0</v>
      </c>
      <c r="GO40" s="281">
        <f>(GO38*GW38+GO39*GW39)/GW40</f>
        <v>4.637096774193549E-3</v>
      </c>
      <c r="GP40" s="282">
        <f>(GP38*GW38+GP39*GW39)/GW40</f>
        <v>4.637096774193549E-3</v>
      </c>
      <c r="GQ40" s="282">
        <f>(GQ38*GW38+GQ39*GW39)/GW40</f>
        <v>0.99918732222673701</v>
      </c>
      <c r="GR40" s="282">
        <f>(GR38*GW38+GR39*GW39)/GW40</f>
        <v>0</v>
      </c>
      <c r="GS40" s="282">
        <f>(GS38*GW38+GS39*GW39)/GW40</f>
        <v>7.6804915514592934E-4</v>
      </c>
      <c r="GT40" s="219"/>
      <c r="GU40" s="50">
        <f>SUM(GU38:GU39)</f>
        <v>1488</v>
      </c>
      <c r="GV40" s="49">
        <f>SUM(GV38:GV39)</f>
        <v>24</v>
      </c>
      <c r="GW40" s="49">
        <f>SUM(GW38:GW39)</f>
        <v>42</v>
      </c>
      <c r="GX40" s="45">
        <f>SUM(GX38:GX39)</f>
        <v>21</v>
      </c>
      <c r="GZ40" s="36"/>
      <c r="HA40" s="74" t="s">
        <v>39</v>
      </c>
      <c r="HB40" s="193">
        <f>SUM(HB38:HB39)</f>
        <v>0</v>
      </c>
      <c r="HC40" s="193">
        <f t="shared" ref="HC40:HE40" si="711">SUM(HC38:HC39)</f>
        <v>0</v>
      </c>
      <c r="HD40" s="193">
        <f>SUM(HD38:HD39)</f>
        <v>0</v>
      </c>
      <c r="HE40" s="193">
        <f t="shared" si="711"/>
        <v>1440</v>
      </c>
      <c r="HF40" s="283">
        <f>(HF38*HT38+HF39*HT39)/HT40</f>
        <v>1</v>
      </c>
      <c r="HG40" s="91">
        <f t="shared" ref="HG40:HK40" si="712">SUM(HG38:HG39)</f>
        <v>0</v>
      </c>
      <c r="HH40" s="283">
        <f>(HH38*HT38+HH39*HT39)/HT40</f>
        <v>0</v>
      </c>
      <c r="HI40" s="196">
        <f>SUM(HI38:HI39)</f>
        <v>0</v>
      </c>
      <c r="HJ40" s="283">
        <f>(HJ38*HT38+HJ39*HT39)/HT40</f>
        <v>0</v>
      </c>
      <c r="HK40" s="91">
        <f t="shared" si="712"/>
        <v>0</v>
      </c>
      <c r="HL40" s="283">
        <f>(HL38*HT38+HL39*HT39)/HT40</f>
        <v>0</v>
      </c>
      <c r="HM40" s="284">
        <f>(HM38*HT38+HM39*HT39)/HT40</f>
        <v>0</v>
      </c>
      <c r="HN40" s="284">
        <f>(HN38*HT38+HN39*HT39)/HT40</f>
        <v>1</v>
      </c>
      <c r="HO40" s="284">
        <f>(HO38*HT38+HO39*HT39)/HT40</f>
        <v>0</v>
      </c>
      <c r="HP40" s="284">
        <f>(HP38*HT38+HP39*HT39)/HT40</f>
        <v>0</v>
      </c>
      <c r="HQ40" s="91">
        <f t="shared" ref="HQ40" si="713">SUM(HQ38:HQ39)</f>
        <v>0</v>
      </c>
      <c r="HR40" s="196">
        <f>SUM(HR38:HR39)</f>
        <v>1440</v>
      </c>
      <c r="HS40" s="91">
        <f>SUM(HS38:HS39)</f>
        <v>0</v>
      </c>
      <c r="HT40" s="91">
        <f>SUM(HT38:HT39)</f>
        <v>42</v>
      </c>
      <c r="HU40" s="45">
        <f>SUM(HU38:HU39)</f>
        <v>21</v>
      </c>
      <c r="HW40" s="36"/>
      <c r="HX40" s="74" t="s">
        <v>39</v>
      </c>
      <c r="HY40" s="45">
        <f>SUM(HY38:HY39)</f>
        <v>0</v>
      </c>
      <c r="HZ40" s="45">
        <f t="shared" ref="HZ40:IB40" si="714">SUM(HZ38:HZ39)</f>
        <v>0</v>
      </c>
      <c r="IA40" s="45">
        <f>SUM(IA38:IA39)</f>
        <v>0</v>
      </c>
      <c r="IB40" s="45">
        <f t="shared" si="714"/>
        <v>1488</v>
      </c>
      <c r="IC40" s="281">
        <f>(IC38*IQ38+IC39*IQ39)/IQ40</f>
        <v>1</v>
      </c>
      <c r="ID40" s="49">
        <f t="shared" ref="ID40:IH40" si="715">SUM(ID38:ID39)</f>
        <v>0</v>
      </c>
      <c r="IE40" s="281">
        <f>(IE38*IQ38+IE39*IQ39)/IQ40</f>
        <v>0</v>
      </c>
      <c r="IF40" s="50">
        <f>SUM(IF38:IF39)</f>
        <v>0</v>
      </c>
      <c r="IG40" s="281">
        <f>(IG38*IQ38+IG39*IQ39)/IQ40</f>
        <v>0</v>
      </c>
      <c r="IH40" s="49">
        <f t="shared" si="715"/>
        <v>0</v>
      </c>
      <c r="II40" s="281">
        <f>(II38*IQ38+II39*IQ39)/IQ40</f>
        <v>0</v>
      </c>
      <c r="IJ40" s="282">
        <f>(IJ38*IQ38+IJ39*IQ39)/IQ40</f>
        <v>0</v>
      </c>
      <c r="IK40" s="282">
        <f>(IK38*IQ38+IK39*IQ39)/IQ40</f>
        <v>1</v>
      </c>
      <c r="IL40" s="282">
        <f>(IL38*IQ38+IL39*IQ39)/IQ40</f>
        <v>0</v>
      </c>
      <c r="IM40" s="282">
        <f>(IM38*IQ38+IM39*IQ39)/IQ40</f>
        <v>0</v>
      </c>
      <c r="IN40" s="49">
        <f t="shared" ref="IN40" si="716">SUM(IN38:IN39)</f>
        <v>0</v>
      </c>
      <c r="IO40" s="50">
        <f>SUM(IO38:IO39)</f>
        <v>1488</v>
      </c>
      <c r="IP40" s="49">
        <f>SUM(IP38:IP39)</f>
        <v>0</v>
      </c>
      <c r="IQ40" s="49">
        <f>SUM(IQ38:IQ39)</f>
        <v>42</v>
      </c>
      <c r="IR40" s="45">
        <f>SUM(IR38:IR39)</f>
        <v>21</v>
      </c>
      <c r="IT40" s="36"/>
      <c r="IU40" s="74" t="s">
        <v>97</v>
      </c>
      <c r="IV40" s="119">
        <f>SUM(IV38:IV39)</f>
        <v>0</v>
      </c>
      <c r="IW40" s="119">
        <f t="shared" ref="IW40:IX40" si="717">SUM(IW38:IW39)</f>
        <v>0</v>
      </c>
      <c r="IX40" s="119">
        <f t="shared" si="717"/>
        <v>0</v>
      </c>
      <c r="IY40" s="119">
        <f t="shared" ref="IY40" si="718">SUM(IY38:IY39)</f>
        <v>1440</v>
      </c>
      <c r="IZ40" s="281">
        <f>(IZ38*JN38+IZ39*JN39)/JN40</f>
        <v>1</v>
      </c>
      <c r="JA40" s="119">
        <f t="shared" ref="JA40" si="719">SUM(JA38:JA39)</f>
        <v>0</v>
      </c>
      <c r="JB40" s="281">
        <f>(JB38*JN38+JB39*JN39)/JN40</f>
        <v>0</v>
      </c>
      <c r="JC40" s="119">
        <f t="shared" ref="JC40:JE40" si="720">SUM(JC38:JC39)</f>
        <v>0</v>
      </c>
      <c r="JD40" s="281">
        <f>(JD38*JN38+JD39*JN39)/JN40</f>
        <v>0</v>
      </c>
      <c r="JE40" s="119">
        <f t="shared" si="720"/>
        <v>0</v>
      </c>
      <c r="JF40" s="241">
        <f>(JF38*JN38+JF39*JN39)/JN40</f>
        <v>0</v>
      </c>
      <c r="JG40" s="276">
        <f>(JG38*JN38+JG39*JN39)/JN40</f>
        <v>0</v>
      </c>
      <c r="JH40" s="276">
        <f>(JH38*JN38+JH39*JN39)/JN40</f>
        <v>1</v>
      </c>
      <c r="JI40" s="276">
        <f>(JI38*JN38+JI39*JN39)/JN40</f>
        <v>0</v>
      </c>
      <c r="JJ40" s="276">
        <f>(JJ38*JN38+JJ39*JN39)/JN40</f>
        <v>0</v>
      </c>
      <c r="JK40" s="49">
        <f>SUM(JK38:JK39)</f>
        <v>0</v>
      </c>
      <c r="JL40" s="53">
        <f>SUM(JL38:JL39)</f>
        <v>1440</v>
      </c>
      <c r="JM40" s="49">
        <f>SUM(JM38:JM39)</f>
        <v>0</v>
      </c>
      <c r="JN40" s="49">
        <f>SUM(JN38:JN39)</f>
        <v>42</v>
      </c>
      <c r="JO40" s="45">
        <f>SUM(JO38:JO39)</f>
        <v>21</v>
      </c>
    </row>
    <row r="41" spans="1:275" ht="13.8" hidden="1" x14ac:dyDescent="0.3">
      <c r="A41" s="142" t="s">
        <v>44</v>
      </c>
      <c r="B41" s="71" t="s">
        <v>52</v>
      </c>
      <c r="C41" s="9">
        <v>0</v>
      </c>
      <c r="D41" s="9">
        <v>0</v>
      </c>
      <c r="E41" s="9">
        <v>0</v>
      </c>
      <c r="F41" s="9">
        <v>744</v>
      </c>
      <c r="G41" s="242">
        <f>(F41/$B$4)</f>
        <v>1</v>
      </c>
      <c r="H41" s="9">
        <v>0</v>
      </c>
      <c r="I41" s="242">
        <f>(H41/$B$4)</f>
        <v>0</v>
      </c>
      <c r="J41" s="7">
        <v>0</v>
      </c>
      <c r="K41" s="242">
        <f>(J41/$B$4)</f>
        <v>0</v>
      </c>
      <c r="L41" s="9">
        <v>0</v>
      </c>
      <c r="M41" s="242">
        <f>(C41/$B$4)</f>
        <v>0</v>
      </c>
      <c r="N41" s="242">
        <f>((C41-L41)/$B$4)</f>
        <v>0</v>
      </c>
      <c r="O41" s="242">
        <f>IF((AND(D41=0,F41=0)),0,(F41+L41)/(D41+F41+L41))</f>
        <v>1</v>
      </c>
      <c r="P41" s="247">
        <f>L41/$B$4</f>
        <v>0</v>
      </c>
      <c r="Q41" s="242">
        <f>(T41/($B$4*U41))</f>
        <v>0</v>
      </c>
      <c r="R41" s="29">
        <v>0</v>
      </c>
      <c r="S41" s="7">
        <f>SUM(D41:F41,H41,J41)</f>
        <v>744</v>
      </c>
      <c r="T41" s="9">
        <v>0</v>
      </c>
      <c r="U41" s="9">
        <v>21</v>
      </c>
      <c r="V41" s="9">
        <v>0</v>
      </c>
      <c r="X41" s="142" t="s">
        <v>44</v>
      </c>
      <c r="Y41" s="71" t="s">
        <v>52</v>
      </c>
      <c r="Z41" s="9">
        <v>0</v>
      </c>
      <c r="AA41" s="9">
        <v>0</v>
      </c>
      <c r="AB41" s="9">
        <v>0</v>
      </c>
      <c r="AC41" s="9">
        <v>744</v>
      </c>
      <c r="AD41" s="242">
        <f>(AC41/$Y$4)</f>
        <v>1</v>
      </c>
      <c r="AE41" s="9">
        <v>0</v>
      </c>
      <c r="AF41" s="242">
        <f>(AE41/$Y$4)</f>
        <v>0</v>
      </c>
      <c r="AG41" s="9">
        <v>0</v>
      </c>
      <c r="AH41" s="242">
        <f>(AG41/$Y$4)</f>
        <v>0</v>
      </c>
      <c r="AI41" s="9">
        <v>0</v>
      </c>
      <c r="AJ41" s="242">
        <f>(Z41/$Y$4)</f>
        <v>0</v>
      </c>
      <c r="AK41" s="242">
        <f>((Z41-AI41)/$Y$4)</f>
        <v>0</v>
      </c>
      <c r="AL41" s="242">
        <f>IF((AND(AA41=0,AC41=0)),0,(AC41+AI41)/(AA41+AC41+AI41))</f>
        <v>1</v>
      </c>
      <c r="AM41" s="247">
        <f>AI41/$Y$4</f>
        <v>0</v>
      </c>
      <c r="AN41" s="242">
        <f>(AQ41/($Y$4*AR41))</f>
        <v>0</v>
      </c>
      <c r="AO41" s="29">
        <v>0</v>
      </c>
      <c r="AP41" s="7">
        <f>SUM(AA41:AC41,AE41,AG41)</f>
        <v>744</v>
      </c>
      <c r="AQ41" s="9">
        <v>0</v>
      </c>
      <c r="AR41" s="9">
        <v>21</v>
      </c>
      <c r="AS41" s="9">
        <v>0</v>
      </c>
      <c r="AU41" s="142" t="s">
        <v>44</v>
      </c>
      <c r="AV41" s="71" t="s">
        <v>52</v>
      </c>
      <c r="AW41" s="9">
        <v>0</v>
      </c>
      <c r="AX41" s="9">
        <v>0</v>
      </c>
      <c r="AY41" s="9">
        <v>0</v>
      </c>
      <c r="AZ41" s="9">
        <v>720</v>
      </c>
      <c r="BA41" s="242">
        <f>(AZ41/$AV$4)</f>
        <v>1</v>
      </c>
      <c r="BB41" s="9">
        <v>0</v>
      </c>
      <c r="BC41" s="242">
        <f>(BB41/$AV$4)</f>
        <v>0</v>
      </c>
      <c r="BD41" s="9">
        <v>0</v>
      </c>
      <c r="BE41" s="242">
        <f>(BD41/$AV$4)</f>
        <v>0</v>
      </c>
      <c r="BF41" s="9">
        <v>0</v>
      </c>
      <c r="BG41" s="242">
        <f>(AW41/$AV$4)</f>
        <v>0</v>
      </c>
      <c r="BH41" s="242">
        <f>((AW41-BF41)/$AV$4)</f>
        <v>0</v>
      </c>
      <c r="BI41" s="242">
        <f>IF((AND(AX41=0,AZ41=0)),0,(AZ41+BF41)/(AX41+AZ41+BF41))</f>
        <v>1</v>
      </c>
      <c r="BJ41" s="247">
        <f>BF41/$AV$4</f>
        <v>0</v>
      </c>
      <c r="BK41" s="242">
        <f>(BN41/($AV$4*BO41))</f>
        <v>0</v>
      </c>
      <c r="BL41" s="7"/>
      <c r="BM41" s="7">
        <f>SUM(AX41:AZ41,BB41,BD41)</f>
        <v>720</v>
      </c>
      <c r="BN41" s="9">
        <v>0</v>
      </c>
      <c r="BO41" s="9">
        <v>21</v>
      </c>
      <c r="BP41" s="9">
        <v>0</v>
      </c>
      <c r="BR41" s="142" t="s">
        <v>44</v>
      </c>
      <c r="BS41" s="71" t="s">
        <v>52</v>
      </c>
      <c r="BT41" s="9">
        <v>0</v>
      </c>
      <c r="BU41" s="9">
        <v>0</v>
      </c>
      <c r="BV41" s="9">
        <v>0</v>
      </c>
      <c r="BW41" s="9">
        <v>744</v>
      </c>
      <c r="BX41" s="242">
        <f>(BW41/$BS$4)</f>
        <v>1</v>
      </c>
      <c r="BY41" s="9">
        <v>0</v>
      </c>
      <c r="BZ41" s="242">
        <f>(BY41/$BS$4)</f>
        <v>0</v>
      </c>
      <c r="CA41" s="9">
        <v>0</v>
      </c>
      <c r="CB41" s="242">
        <f>(CA41/$BS$4)</f>
        <v>0</v>
      </c>
      <c r="CC41" s="9">
        <v>0</v>
      </c>
      <c r="CD41" s="242">
        <f>(BT41/$BS$4)</f>
        <v>0</v>
      </c>
      <c r="CE41" s="242">
        <f>((BT41-CC41)/$BS$4)</f>
        <v>0</v>
      </c>
      <c r="CF41" s="247">
        <f>IF((AND(BU41=0,BW41=0)),0,(BW41+CC41)/(BU41+BW41+CC41))</f>
        <v>1</v>
      </c>
      <c r="CG41" s="247">
        <f>CC41/$BS$4</f>
        <v>0</v>
      </c>
      <c r="CH41" s="242">
        <f>(CK41/($BS$4*CL41))</f>
        <v>0</v>
      </c>
      <c r="CI41" s="135"/>
      <c r="CJ41" s="81">
        <f>SUM(BU41:BW41,BY41,CA41)</f>
        <v>744</v>
      </c>
      <c r="CK41" s="9">
        <v>0</v>
      </c>
      <c r="CL41" s="9">
        <v>21</v>
      </c>
      <c r="CM41" s="9">
        <v>0</v>
      </c>
      <c r="CO41" s="142" t="s">
        <v>44</v>
      </c>
      <c r="CP41" s="71" t="s">
        <v>52</v>
      </c>
      <c r="CQ41" s="9">
        <v>0</v>
      </c>
      <c r="CR41" s="9">
        <v>0</v>
      </c>
      <c r="CS41" s="9">
        <v>0</v>
      </c>
      <c r="CT41" s="9">
        <v>720</v>
      </c>
      <c r="CU41" s="242">
        <f>(CT41/$CP$4)</f>
        <v>1</v>
      </c>
      <c r="CV41" s="9">
        <v>0</v>
      </c>
      <c r="CW41" s="242">
        <f>(CV41/$CP$4)</f>
        <v>0</v>
      </c>
      <c r="CX41" s="7">
        <v>0</v>
      </c>
      <c r="CY41" s="242">
        <f>(CX41/$CP$4)</f>
        <v>0</v>
      </c>
      <c r="CZ41" s="9">
        <v>0</v>
      </c>
      <c r="DA41" s="242">
        <f>(CQ41/$CP$4)</f>
        <v>0</v>
      </c>
      <c r="DB41" s="242">
        <f>((CQ41-CZ41)/$CP$4)</f>
        <v>0</v>
      </c>
      <c r="DC41" s="247">
        <f>IF((AND(CR41=0,CT41=0)),0,(CT41+CZ41)/(CR41+CT41+CZ41))</f>
        <v>1</v>
      </c>
      <c r="DD41" s="247">
        <f>CZ41/$CP$4</f>
        <v>0</v>
      </c>
      <c r="DE41" s="242">
        <f>(DH41/($CP$4*DI41))</f>
        <v>0</v>
      </c>
      <c r="DF41" s="7"/>
      <c r="DG41" s="7">
        <f>SUM(CR41:CT41,CV41,CX41)</f>
        <v>720</v>
      </c>
      <c r="DH41" s="9">
        <v>0</v>
      </c>
      <c r="DI41" s="9">
        <v>21</v>
      </c>
      <c r="DJ41" s="9">
        <v>0</v>
      </c>
      <c r="DL41" s="142" t="s">
        <v>44</v>
      </c>
      <c r="DM41" s="71" t="s">
        <v>52</v>
      </c>
      <c r="DN41" s="9">
        <v>0</v>
      </c>
      <c r="DO41" s="9">
        <v>0</v>
      </c>
      <c r="DP41" s="9">
        <v>0</v>
      </c>
      <c r="DQ41" s="9">
        <v>744</v>
      </c>
      <c r="DR41" s="242">
        <f>(DQ41/$DM$4)</f>
        <v>1</v>
      </c>
      <c r="DS41" s="9">
        <v>0</v>
      </c>
      <c r="DT41" s="242">
        <f>(DS41/$DM$4)</f>
        <v>0</v>
      </c>
      <c r="DU41" s="7">
        <v>0</v>
      </c>
      <c r="DV41" s="242">
        <f>(DU41/$DM$4)</f>
        <v>0</v>
      </c>
      <c r="DW41" s="9">
        <v>0</v>
      </c>
      <c r="DX41" s="242">
        <f>(DN41/$Y$4)</f>
        <v>0</v>
      </c>
      <c r="DY41" s="242">
        <f>((DN41-DW41)/$DM$4)</f>
        <v>0</v>
      </c>
      <c r="DZ41" s="247">
        <f>IF((AND(DO41=0,DQ41=0)),0,(DQ41+DW41)/(DO41+DQ41+DW41))</f>
        <v>1</v>
      </c>
      <c r="EA41" s="247">
        <f>DW41/$DM$4</f>
        <v>0</v>
      </c>
      <c r="EB41" s="242">
        <f>(EE41/($DM$4*EF41))</f>
        <v>0</v>
      </c>
      <c r="EC41" s="135"/>
      <c r="ED41" s="29">
        <f>SUM(DO41:DQ41,DS41,DU41)</f>
        <v>744</v>
      </c>
      <c r="EE41" s="9">
        <v>0</v>
      </c>
      <c r="EF41" s="9">
        <v>21</v>
      </c>
      <c r="EG41" s="9">
        <v>0</v>
      </c>
      <c r="EI41" s="142" t="s">
        <v>44</v>
      </c>
      <c r="EJ41" s="71" t="s">
        <v>52</v>
      </c>
      <c r="EK41" s="9">
        <v>0</v>
      </c>
      <c r="EL41" s="9">
        <v>0</v>
      </c>
      <c r="EM41" s="9">
        <v>0</v>
      </c>
      <c r="EN41" s="9">
        <v>744</v>
      </c>
      <c r="EO41" s="242">
        <f>(EN41/$EJ$4)</f>
        <v>1</v>
      </c>
      <c r="EP41" s="9">
        <v>0</v>
      </c>
      <c r="EQ41" s="242">
        <f>(EP41/$EJ$4)</f>
        <v>0</v>
      </c>
      <c r="ER41" s="7">
        <v>0</v>
      </c>
      <c r="ES41" s="242">
        <f>(ER41/$EJ$4)</f>
        <v>0</v>
      </c>
      <c r="ET41" s="9">
        <v>0</v>
      </c>
      <c r="EU41" s="242">
        <f>(EK41/$Y$4)*100</f>
        <v>0</v>
      </c>
      <c r="EV41" s="242">
        <f t="shared" ref="EV41:EV42" si="721">((EK41-ET41)/$EJ$4)*100</f>
        <v>0</v>
      </c>
      <c r="EW41" s="247">
        <f>IF((AND(EL41=0,EN41=0)),0,(EN41+ET41)/(EL41+EN41+ET41))</f>
        <v>1</v>
      </c>
      <c r="EX41" s="247"/>
      <c r="EY41" s="242">
        <f>(FB41/($EJ$4*FC41))</f>
        <v>0</v>
      </c>
      <c r="EZ41" s="7"/>
      <c r="FA41" s="7">
        <f>SUM(EL41:EN41,EP41,ER41)</f>
        <v>744</v>
      </c>
      <c r="FB41" s="9">
        <v>0</v>
      </c>
      <c r="FC41" s="9">
        <v>21</v>
      </c>
      <c r="FD41" s="9">
        <v>0</v>
      </c>
      <c r="FF41" s="142" t="s">
        <v>44</v>
      </c>
      <c r="FG41" s="71" t="s">
        <v>52</v>
      </c>
      <c r="FH41" s="9">
        <v>0</v>
      </c>
      <c r="FI41" s="9">
        <v>0</v>
      </c>
      <c r="FJ41" s="9">
        <v>0</v>
      </c>
      <c r="FK41" s="9">
        <v>672</v>
      </c>
      <c r="FL41" s="242">
        <f>(FK41/$FG$4)</f>
        <v>1</v>
      </c>
      <c r="FM41" s="9">
        <v>0</v>
      </c>
      <c r="FN41" s="242">
        <f>(FM41/$FG$4)</f>
        <v>0</v>
      </c>
      <c r="FO41" s="7">
        <v>0</v>
      </c>
      <c r="FP41" s="242">
        <f>(FO41/$FG$4)</f>
        <v>0</v>
      </c>
      <c r="FQ41" s="9">
        <v>0</v>
      </c>
      <c r="FR41" s="242">
        <f>(FH41/$Y$4)</f>
        <v>0</v>
      </c>
      <c r="FS41" s="242">
        <f>((FH41-FQ41)/$FG$4)</f>
        <v>0</v>
      </c>
      <c r="FT41" s="247">
        <f>IF((AND(FI41=0,FK41=0)),0,(FK41+FQ41)/(FI41+FK41+FQ41))</f>
        <v>1</v>
      </c>
      <c r="FU41" s="247">
        <f>FQ41/$FG$4</f>
        <v>0</v>
      </c>
      <c r="FV41" s="135">
        <f>(FY41/($FG$4*FZ41))</f>
        <v>0</v>
      </c>
      <c r="FW41" s="7"/>
      <c r="FX41" s="7">
        <f>SUM(FI41:FK41,FM41,FO41)</f>
        <v>672</v>
      </c>
      <c r="FY41" s="9">
        <v>0</v>
      </c>
      <c r="FZ41" s="9">
        <v>21</v>
      </c>
      <c r="GA41" s="9">
        <v>0</v>
      </c>
      <c r="GC41" s="142" t="s">
        <v>44</v>
      </c>
      <c r="GD41" s="71" t="s">
        <v>52</v>
      </c>
      <c r="GE41" s="9">
        <v>0</v>
      </c>
      <c r="GF41" s="7">
        <v>0</v>
      </c>
      <c r="GG41" s="9">
        <v>0</v>
      </c>
      <c r="GH41" s="9">
        <v>744</v>
      </c>
      <c r="GI41" s="242">
        <f>(GH41/$GD$4)</f>
        <v>1</v>
      </c>
      <c r="GJ41" s="9">
        <v>0</v>
      </c>
      <c r="GK41" s="242">
        <f>(GJ41/$GD$4)</f>
        <v>0</v>
      </c>
      <c r="GL41" s="7">
        <v>0</v>
      </c>
      <c r="GM41" s="242">
        <f>(GL41/$GD$4)</f>
        <v>0</v>
      </c>
      <c r="GN41" s="9">
        <v>0</v>
      </c>
      <c r="GO41" s="242">
        <f>(GE41/$Y$4)</f>
        <v>0</v>
      </c>
      <c r="GP41" s="242">
        <f>((GE41-GN41)/$GD$4)</f>
        <v>0</v>
      </c>
      <c r="GQ41" s="247">
        <f>IF((AND(GF41=0,GH41=0)),0,(GH41+GN41)/(GF41+GH41+GN41))</f>
        <v>1</v>
      </c>
      <c r="GR41" s="247">
        <f>GN41/$GD$4</f>
        <v>0</v>
      </c>
      <c r="GS41" s="242">
        <f>(GV41/($GD$4*GW41))</f>
        <v>0</v>
      </c>
      <c r="GT41" s="135"/>
      <c r="GU41" s="7">
        <f>SUM(GF41:GH41,GJ41,GL41)</f>
        <v>744</v>
      </c>
      <c r="GV41" s="9">
        <v>0</v>
      </c>
      <c r="GW41" s="9">
        <v>21</v>
      </c>
      <c r="GX41" s="9">
        <v>0</v>
      </c>
      <c r="GZ41" s="142" t="s">
        <v>44</v>
      </c>
      <c r="HA41" s="71" t="s">
        <v>52</v>
      </c>
      <c r="HB41" s="9">
        <v>0</v>
      </c>
      <c r="HC41" s="9">
        <v>0</v>
      </c>
      <c r="HD41" s="9">
        <v>0</v>
      </c>
      <c r="HE41" s="9">
        <v>720</v>
      </c>
      <c r="HF41" s="242">
        <f>(HE41/$HA$4)</f>
        <v>1</v>
      </c>
      <c r="HG41" s="9">
        <v>0</v>
      </c>
      <c r="HH41" s="242">
        <f>(HG41/$HA$4)</f>
        <v>0</v>
      </c>
      <c r="HI41" s="9">
        <v>0</v>
      </c>
      <c r="HJ41" s="242">
        <f>(HI41/$HA$4)</f>
        <v>0</v>
      </c>
      <c r="HK41" s="9">
        <v>0</v>
      </c>
      <c r="HL41" s="242">
        <f>(HB41/$Y$4)*100</f>
        <v>0</v>
      </c>
      <c r="HM41" s="242">
        <f>((HB41-HK41)/$HA$4)</f>
        <v>0</v>
      </c>
      <c r="HN41" s="247">
        <f>IF((AND(HC41=0,HE41=0)),0,(HE41+HK41)/(HC41+HE41+HK41))</f>
        <v>1</v>
      </c>
      <c r="HO41" s="247">
        <f>HK41/$HA$4</f>
        <v>0</v>
      </c>
      <c r="HP41" s="242">
        <f>(HS41/($HA$4*HT41))*100</f>
        <v>0</v>
      </c>
      <c r="HQ41" s="29">
        <v>0</v>
      </c>
      <c r="HR41" s="7">
        <f>SUM(HC41:HE41,HG41,HI41)</f>
        <v>720</v>
      </c>
      <c r="HS41" s="9">
        <v>0</v>
      </c>
      <c r="HT41" s="9">
        <v>21</v>
      </c>
      <c r="HU41" s="9">
        <v>0</v>
      </c>
      <c r="HW41" s="142" t="s">
        <v>44</v>
      </c>
      <c r="HX41" s="71" t="s">
        <v>52</v>
      </c>
      <c r="HY41" s="9">
        <v>0</v>
      </c>
      <c r="HZ41" s="9">
        <v>0</v>
      </c>
      <c r="IA41" s="9">
        <v>0</v>
      </c>
      <c r="IB41" s="9">
        <v>744</v>
      </c>
      <c r="IC41" s="242">
        <f>(IB41/$HX$4)</f>
        <v>1</v>
      </c>
      <c r="ID41" s="9">
        <v>0</v>
      </c>
      <c r="IE41" s="242">
        <f>(ID41/$HX$4)</f>
        <v>0</v>
      </c>
      <c r="IF41" s="9">
        <v>0</v>
      </c>
      <c r="IG41" s="242">
        <f>(IF41/$HX$4)</f>
        <v>0</v>
      </c>
      <c r="IH41" s="9">
        <v>0</v>
      </c>
      <c r="II41" s="242">
        <f>(HY41/$HX$4)</f>
        <v>0</v>
      </c>
      <c r="IJ41" s="242">
        <f>((HY41-IH41)/$HX$4)</f>
        <v>0</v>
      </c>
      <c r="IK41" s="242">
        <f>IF((AND(HZ41=0,IB41=0)),0,(IB41+IH41)/(HZ41+IB41))</f>
        <v>1</v>
      </c>
      <c r="IL41" s="247">
        <f>IH41/$HX$4</f>
        <v>0</v>
      </c>
      <c r="IM41" s="242">
        <f>(IP41/($HX$4*IQ41))</f>
        <v>0</v>
      </c>
      <c r="IN41" s="29">
        <v>0</v>
      </c>
      <c r="IO41" s="7">
        <f>SUM(HZ41:IB41,ID41,IF41)</f>
        <v>744</v>
      </c>
      <c r="IP41" s="9">
        <v>0</v>
      </c>
      <c r="IQ41" s="9">
        <v>21</v>
      </c>
      <c r="IR41" s="9">
        <v>0</v>
      </c>
      <c r="IT41" s="142" t="s">
        <v>44</v>
      </c>
      <c r="IU41" s="71" t="s">
        <v>52</v>
      </c>
      <c r="IV41" s="9">
        <v>0</v>
      </c>
      <c r="IW41" s="9">
        <v>0</v>
      </c>
      <c r="IX41" s="9">
        <v>0</v>
      </c>
      <c r="IY41" s="9">
        <v>720</v>
      </c>
      <c r="IZ41" s="242">
        <f>(IY41/$IU$4)</f>
        <v>1</v>
      </c>
      <c r="JA41" s="9">
        <v>0</v>
      </c>
      <c r="JB41" s="242">
        <f>(JA41/$IU$4)</f>
        <v>0</v>
      </c>
      <c r="JC41" s="9">
        <v>0</v>
      </c>
      <c r="JD41" s="242">
        <f>(JC41/$IU$4)</f>
        <v>0</v>
      </c>
      <c r="JE41" s="9">
        <v>0</v>
      </c>
      <c r="JF41" s="242">
        <f>(IV41/$IU$4)</f>
        <v>0</v>
      </c>
      <c r="JG41" s="277">
        <f>((IV41-JE41)/$IU$4)</f>
        <v>0</v>
      </c>
      <c r="JH41" s="277">
        <f>IF((AND(IW41=0,IY41=0)),0,(IY41+JE41)/(IW41+IY41+JE41))</f>
        <v>1</v>
      </c>
      <c r="JI41" s="277">
        <f>JE41/$IU$4</f>
        <v>0</v>
      </c>
      <c r="JJ41" s="242">
        <f>(JM41/($IU$4*JN41))</f>
        <v>0</v>
      </c>
      <c r="JK41" s="29">
        <v>0</v>
      </c>
      <c r="JL41" s="29">
        <f>SUM(IW41:IY41,JA41,JC41)</f>
        <v>720</v>
      </c>
      <c r="JM41" s="9">
        <v>0</v>
      </c>
      <c r="JN41" s="9">
        <v>21</v>
      </c>
      <c r="JO41" s="9">
        <v>0</v>
      </c>
    </row>
    <row r="42" spans="1:275" ht="13.8" hidden="1" x14ac:dyDescent="0.3">
      <c r="B42" s="71" t="s">
        <v>53</v>
      </c>
      <c r="C42" s="9">
        <v>0</v>
      </c>
      <c r="D42" s="9">
        <v>0</v>
      </c>
      <c r="E42" s="9">
        <v>0</v>
      </c>
      <c r="F42" s="9">
        <v>744</v>
      </c>
      <c r="G42" s="242">
        <f>(F42/$B$4)</f>
        <v>1</v>
      </c>
      <c r="H42" s="9">
        <v>0</v>
      </c>
      <c r="I42" s="242">
        <f>(H42/$B$4)</f>
        <v>0</v>
      </c>
      <c r="J42" s="7">
        <v>0</v>
      </c>
      <c r="K42" s="242">
        <f>(J42/$B$4)</f>
        <v>0</v>
      </c>
      <c r="L42" s="9">
        <v>0</v>
      </c>
      <c r="M42" s="242">
        <f>(C42/$B$4)</f>
        <v>0</v>
      </c>
      <c r="N42" s="242">
        <f>((C42-L42)/$B$4)</f>
        <v>0</v>
      </c>
      <c r="O42" s="242">
        <f>IF((AND(D42=0,F42=0)),0,(F42+L42)/(D42+F42+L42))</f>
        <v>1</v>
      </c>
      <c r="P42" s="247">
        <f>L42/$B$4</f>
        <v>0</v>
      </c>
      <c r="Q42" s="242">
        <f>(T42/($B$4*U42))</f>
        <v>0</v>
      </c>
      <c r="R42" s="29">
        <v>0</v>
      </c>
      <c r="S42" s="7">
        <f t="shared" ref="S42" si="722">SUM(D42:F42,H42,J42)</f>
        <v>744</v>
      </c>
      <c r="T42" s="9">
        <v>0</v>
      </c>
      <c r="U42" s="9">
        <v>21</v>
      </c>
      <c r="V42" s="9">
        <v>0</v>
      </c>
      <c r="Y42" s="71" t="s">
        <v>53</v>
      </c>
      <c r="Z42" s="9">
        <v>0</v>
      </c>
      <c r="AA42" s="9">
        <v>0</v>
      </c>
      <c r="AB42" s="9">
        <v>0</v>
      </c>
      <c r="AC42" s="9">
        <v>744</v>
      </c>
      <c r="AD42" s="242">
        <f>(AC42/$Y$4)</f>
        <v>1</v>
      </c>
      <c r="AE42" s="9">
        <v>0</v>
      </c>
      <c r="AF42" s="242">
        <f>(AE42/$Y$4)</f>
        <v>0</v>
      </c>
      <c r="AG42" s="9">
        <v>0</v>
      </c>
      <c r="AH42" s="242">
        <f>(AG42/$Y$4)</f>
        <v>0</v>
      </c>
      <c r="AI42" s="9">
        <v>0</v>
      </c>
      <c r="AJ42" s="242">
        <f>(Z42/$Y$4)</f>
        <v>0</v>
      </c>
      <c r="AK42" s="242">
        <f>((Z42-AI42)/$Y$4)</f>
        <v>0</v>
      </c>
      <c r="AL42" s="242">
        <f>IF((AND(AA42=0,AC42=0)),0,(AC42+AI42)/(AA42+AC42+AI42))</f>
        <v>1</v>
      </c>
      <c r="AM42" s="247">
        <f>AI42/$Y$4</f>
        <v>0</v>
      </c>
      <c r="AN42" s="242">
        <f>(AQ42/($Y$4*AR42))</f>
        <v>0</v>
      </c>
      <c r="AO42" s="29">
        <v>0</v>
      </c>
      <c r="AP42" s="7">
        <f t="shared" ref="AP42" si="723">SUM(AA42:AC42,AE42,AG42)</f>
        <v>744</v>
      </c>
      <c r="AQ42" s="9">
        <v>0</v>
      </c>
      <c r="AR42" s="9">
        <v>21</v>
      </c>
      <c r="AS42" s="9">
        <v>0</v>
      </c>
      <c r="AV42" s="71" t="s">
        <v>53</v>
      </c>
      <c r="AW42" s="9">
        <v>0</v>
      </c>
      <c r="AX42" s="9">
        <v>0</v>
      </c>
      <c r="AY42" s="9">
        <v>0</v>
      </c>
      <c r="AZ42" s="9">
        <v>720</v>
      </c>
      <c r="BA42" s="242">
        <f>(AZ42/$AV$4)</f>
        <v>1</v>
      </c>
      <c r="BB42" s="9">
        <v>0</v>
      </c>
      <c r="BC42" s="242">
        <f>(BB42/$AV$4)</f>
        <v>0</v>
      </c>
      <c r="BD42" s="9">
        <v>0</v>
      </c>
      <c r="BE42" s="242">
        <f>(BD42/$AV$4)</f>
        <v>0</v>
      </c>
      <c r="BF42" s="9">
        <v>0</v>
      </c>
      <c r="BG42" s="242">
        <f t="shared" ref="BG42" si="724">(AW42/$AV$4)</f>
        <v>0</v>
      </c>
      <c r="BH42" s="242">
        <f t="shared" ref="BH42" si="725">((AW42-BF42)/$AV$4)</f>
        <v>0</v>
      </c>
      <c r="BI42" s="242">
        <f t="shared" ref="BI42" si="726">IF((AND(AX42=0,AZ42=0)),0,(AZ42+BF42)/(AX42+AZ42+BF42))</f>
        <v>1</v>
      </c>
      <c r="BJ42" s="247">
        <f t="shared" ref="BJ42" si="727">BF42/$AV$4</f>
        <v>0</v>
      </c>
      <c r="BK42" s="242">
        <f t="shared" ref="BK42" si="728">(BN42/($AV$4*BO42))</f>
        <v>0</v>
      </c>
      <c r="BL42" s="7"/>
      <c r="BM42" s="7">
        <f t="shared" ref="BM42" si="729">SUM(AX42:AZ42,BB42,BD42)</f>
        <v>720</v>
      </c>
      <c r="BN42" s="9">
        <v>0</v>
      </c>
      <c r="BO42" s="9">
        <v>21</v>
      </c>
      <c r="BP42" s="9">
        <v>0</v>
      </c>
      <c r="BS42" s="71" t="s">
        <v>53</v>
      </c>
      <c r="BT42" s="9">
        <v>0</v>
      </c>
      <c r="BU42" s="9">
        <v>0</v>
      </c>
      <c r="BV42" s="9">
        <v>0</v>
      </c>
      <c r="BW42" s="9">
        <v>744</v>
      </c>
      <c r="BX42" s="242">
        <f t="shared" ref="BX42:BZ42" si="730">(BW42/$BS$4)</f>
        <v>1</v>
      </c>
      <c r="BY42" s="9">
        <v>0</v>
      </c>
      <c r="BZ42" s="242">
        <f t="shared" si="730"/>
        <v>0</v>
      </c>
      <c r="CA42" s="9">
        <v>0</v>
      </c>
      <c r="CB42" s="242">
        <f t="shared" ref="CB42" si="731">(CA42/$BS$4)</f>
        <v>0</v>
      </c>
      <c r="CC42" s="9">
        <v>0</v>
      </c>
      <c r="CD42" s="242">
        <f t="shared" ref="CD42" si="732">(BT42/$BS$4)</f>
        <v>0</v>
      </c>
      <c r="CE42" s="242">
        <f t="shared" ref="CE42" si="733">((BT42-CC42)/$BS$4)</f>
        <v>0</v>
      </c>
      <c r="CF42" s="247">
        <f t="shared" ref="CF42" si="734">IF((AND(BU42=0,BW42=0)),0,(BW42+CC42)/(BU42+BW42+CC42))</f>
        <v>1</v>
      </c>
      <c r="CG42" s="247">
        <f t="shared" ref="CG42" si="735">CC42/$BS$4</f>
        <v>0</v>
      </c>
      <c r="CH42" s="242">
        <f t="shared" ref="CH42" si="736">(CK42/($BS$4*CL42))</f>
        <v>0</v>
      </c>
      <c r="CI42" s="135"/>
      <c r="CJ42" s="81">
        <f t="shared" ref="CJ42" si="737">SUM(BU42:BW42,BY42,CA42)</f>
        <v>744</v>
      </c>
      <c r="CK42" s="9">
        <v>0</v>
      </c>
      <c r="CL42" s="9">
        <v>21</v>
      </c>
      <c r="CM42" s="9">
        <v>0</v>
      </c>
      <c r="CP42" s="71" t="s">
        <v>53</v>
      </c>
      <c r="CQ42" s="9">
        <v>0</v>
      </c>
      <c r="CR42" s="9">
        <v>0</v>
      </c>
      <c r="CS42" s="9">
        <v>0</v>
      </c>
      <c r="CT42" s="9">
        <v>720</v>
      </c>
      <c r="CU42" s="242">
        <f t="shared" ref="CU42:CW42" si="738">(CT42/$CP$4)</f>
        <v>1</v>
      </c>
      <c r="CV42" s="9">
        <v>0</v>
      </c>
      <c r="CW42" s="242">
        <f t="shared" si="738"/>
        <v>0</v>
      </c>
      <c r="CX42" s="7">
        <v>0</v>
      </c>
      <c r="CY42" s="242">
        <f t="shared" ref="CY42" si="739">(CX42/$CP$4)</f>
        <v>0</v>
      </c>
      <c r="CZ42" s="9">
        <v>0</v>
      </c>
      <c r="DA42" s="242">
        <f t="shared" ref="DA42" si="740">(CQ42/$CP$4)</f>
        <v>0</v>
      </c>
      <c r="DB42" s="242">
        <f t="shared" ref="DB42" si="741">((CQ42-CZ42)/$CP$4)</f>
        <v>0</v>
      </c>
      <c r="DC42" s="247">
        <f t="shared" ref="DC42" si="742">IF((AND(CR42=0,CT42=0)),0,(CT42+CZ42)/(CR42+CT42+CZ42))</f>
        <v>1</v>
      </c>
      <c r="DD42" s="247">
        <f t="shared" ref="DD42" si="743">CZ42/$CP$4</f>
        <v>0</v>
      </c>
      <c r="DE42" s="242">
        <f t="shared" ref="DE42" si="744">(DH42/($CP$4*DI42))</f>
        <v>0</v>
      </c>
      <c r="DF42" s="7"/>
      <c r="DG42" s="7">
        <f t="shared" ref="DG42" si="745">SUM(CR42:CT42,CV42,CX42)</f>
        <v>720</v>
      </c>
      <c r="DH42" s="9">
        <v>0</v>
      </c>
      <c r="DI42" s="9">
        <v>21</v>
      </c>
      <c r="DJ42" s="9">
        <v>0</v>
      </c>
      <c r="DM42" s="71" t="s">
        <v>53</v>
      </c>
      <c r="DN42" s="9">
        <v>0</v>
      </c>
      <c r="DO42" s="9">
        <v>0</v>
      </c>
      <c r="DP42" s="9">
        <v>0</v>
      </c>
      <c r="DQ42" s="9">
        <v>744</v>
      </c>
      <c r="DR42" s="242">
        <f>(DQ42/$DM$4)</f>
        <v>1</v>
      </c>
      <c r="DS42" s="9">
        <v>0</v>
      </c>
      <c r="DT42" s="242">
        <f>(DS42/$DM$4)</f>
        <v>0</v>
      </c>
      <c r="DU42" s="7">
        <v>0</v>
      </c>
      <c r="DV42" s="242">
        <f>(DU42/$DM$4)</f>
        <v>0</v>
      </c>
      <c r="DW42" s="9">
        <v>0</v>
      </c>
      <c r="DX42" s="242">
        <f t="shared" ref="DX42" si="746">(DN42/$Y$4)</f>
        <v>0</v>
      </c>
      <c r="DY42" s="242">
        <f t="shared" ref="DY42" si="747">((DN42-DW42)/$DM$4)</f>
        <v>0</v>
      </c>
      <c r="DZ42" s="247">
        <f t="shared" ref="DZ42" si="748">IF((AND(DO42=0,DQ42=0)),0,(DQ42+DW42)/(DO42+DQ42+DW42))</f>
        <v>1</v>
      </c>
      <c r="EA42" s="247">
        <f t="shared" ref="EA42" si="749">DW42/$DM$4</f>
        <v>0</v>
      </c>
      <c r="EB42" s="242">
        <f t="shared" ref="EB42" si="750">(EE42/($DM$4*EF42))</f>
        <v>0</v>
      </c>
      <c r="EC42" s="135"/>
      <c r="ED42" s="29">
        <f t="shared" ref="ED42" si="751">SUM(DO42:DQ42,DS42,DU42)</f>
        <v>744</v>
      </c>
      <c r="EE42" s="9">
        <v>0</v>
      </c>
      <c r="EF42" s="9">
        <v>21</v>
      </c>
      <c r="EG42" s="9">
        <v>0</v>
      </c>
      <c r="EJ42" s="71" t="s">
        <v>53</v>
      </c>
      <c r="EK42" s="9">
        <v>0</v>
      </c>
      <c r="EL42" s="9">
        <v>0</v>
      </c>
      <c r="EM42" s="9">
        <v>0</v>
      </c>
      <c r="EN42" s="9">
        <v>744</v>
      </c>
      <c r="EO42" s="242">
        <f>(EN42/$EJ$4)</f>
        <v>1</v>
      </c>
      <c r="EP42" s="9">
        <v>0</v>
      </c>
      <c r="EQ42" s="242">
        <f>(EP42/$EJ$4)</f>
        <v>0</v>
      </c>
      <c r="ER42" s="7">
        <v>0</v>
      </c>
      <c r="ES42" s="242">
        <f>(ER42/$EJ$4)</f>
        <v>0</v>
      </c>
      <c r="ET42" s="9">
        <v>0</v>
      </c>
      <c r="EU42" s="242">
        <f>(EK42/$Y$4)*100</f>
        <v>0</v>
      </c>
      <c r="EV42" s="242">
        <f t="shared" si="721"/>
        <v>0</v>
      </c>
      <c r="EW42" s="247">
        <f t="shared" ref="EW42" si="752">IF((AND(EL42=0,EN42=0)),0,(EN42+ET42)/(EL42+EN42+ET42))</f>
        <v>1</v>
      </c>
      <c r="EX42" s="247"/>
      <c r="EY42" s="242">
        <f>(FB42/($EJ$4*FC42))</f>
        <v>0</v>
      </c>
      <c r="EZ42" s="7"/>
      <c r="FA42" s="7">
        <f t="shared" ref="FA42" si="753">SUM(EL42:EN42,EP42,ER42)</f>
        <v>744</v>
      </c>
      <c r="FB42" s="9">
        <v>0</v>
      </c>
      <c r="FC42" s="9">
        <v>21</v>
      </c>
      <c r="FD42" s="9">
        <v>0</v>
      </c>
      <c r="FG42" s="71" t="s">
        <v>53</v>
      </c>
      <c r="FH42" s="9">
        <v>0</v>
      </c>
      <c r="FI42" s="9">
        <v>0</v>
      </c>
      <c r="FJ42" s="9">
        <v>0</v>
      </c>
      <c r="FK42" s="9">
        <v>672</v>
      </c>
      <c r="FL42" s="242">
        <f>(FK42/$FG$4)</f>
        <v>1</v>
      </c>
      <c r="FM42" s="9">
        <v>0</v>
      </c>
      <c r="FN42" s="242">
        <f>(FM42/$FG$4)</f>
        <v>0</v>
      </c>
      <c r="FO42" s="7">
        <v>0</v>
      </c>
      <c r="FP42" s="242">
        <f>(FO42/$FG$4)</f>
        <v>0</v>
      </c>
      <c r="FQ42" s="9">
        <v>0</v>
      </c>
      <c r="FR42" s="242">
        <f>(FH42/$Y$4)</f>
        <v>0</v>
      </c>
      <c r="FS42" s="242">
        <f>((FH42-FQ42)/$FG$4)</f>
        <v>0</v>
      </c>
      <c r="FT42" s="247">
        <f>IF((AND(FI42=0,FK42=0)),0,(FK42+FQ42)/(FI42+FK42+FQ42))</f>
        <v>1</v>
      </c>
      <c r="FU42" s="247">
        <f>FQ42/$FG$4</f>
        <v>0</v>
      </c>
      <c r="FV42" s="135">
        <f>(FY42/($FG$4*FZ42))</f>
        <v>0</v>
      </c>
      <c r="FW42" s="7"/>
      <c r="FX42" s="7">
        <f t="shared" ref="FX42" si="754">SUM(FI42:FK42,FM42,FO42)</f>
        <v>672</v>
      </c>
      <c r="FY42" s="9">
        <v>0</v>
      </c>
      <c r="FZ42" s="9">
        <v>21</v>
      </c>
      <c r="GA42" s="9">
        <v>0</v>
      </c>
      <c r="GD42" s="71" t="s">
        <v>53</v>
      </c>
      <c r="GE42" s="9">
        <v>0</v>
      </c>
      <c r="GF42" s="7">
        <v>0</v>
      </c>
      <c r="GG42" s="9">
        <v>0</v>
      </c>
      <c r="GH42" s="9">
        <v>744</v>
      </c>
      <c r="GI42" s="242">
        <f>(GH42/$GD$4)</f>
        <v>1</v>
      </c>
      <c r="GJ42" s="9">
        <v>0</v>
      </c>
      <c r="GK42" s="242">
        <f>(GJ42/$GD$4)</f>
        <v>0</v>
      </c>
      <c r="GL42" s="7">
        <v>0</v>
      </c>
      <c r="GM42" s="242">
        <f>(GL42/$GD$4)</f>
        <v>0</v>
      </c>
      <c r="GN42" s="9">
        <v>0</v>
      </c>
      <c r="GO42" s="242">
        <f>(GE42/$Y$4)</f>
        <v>0</v>
      </c>
      <c r="GP42" s="242">
        <f>((GE42-GN42)/$GD$4)</f>
        <v>0</v>
      </c>
      <c r="GQ42" s="247">
        <f>IF((AND(GF42=0,GH42=0)),0,(GH42+GN42)/(GF42+GH42+GN42))</f>
        <v>1</v>
      </c>
      <c r="GR42" s="247">
        <f>GN42/$GD$4</f>
        <v>0</v>
      </c>
      <c r="GS42" s="242">
        <f>(GV42/($GD$4*GW42))</f>
        <v>0</v>
      </c>
      <c r="GT42" s="135"/>
      <c r="GU42" s="7">
        <f t="shared" ref="GU42" si="755">SUM(GF42:GH42,GJ42,GL42)</f>
        <v>744</v>
      </c>
      <c r="GV42" s="9">
        <v>0</v>
      </c>
      <c r="GW42" s="9">
        <v>21</v>
      </c>
      <c r="GX42" s="9">
        <v>0</v>
      </c>
      <c r="HA42" s="71" t="s">
        <v>53</v>
      </c>
      <c r="HB42" s="9">
        <v>0</v>
      </c>
      <c r="HC42" s="9">
        <v>0</v>
      </c>
      <c r="HD42" s="9">
        <v>0</v>
      </c>
      <c r="HE42" s="9">
        <v>720</v>
      </c>
      <c r="HF42" s="242">
        <f>(HE42/$HA$4)</f>
        <v>1</v>
      </c>
      <c r="HG42" s="9">
        <v>0</v>
      </c>
      <c r="HH42" s="242">
        <f>(HG42/$HA$4)</f>
        <v>0</v>
      </c>
      <c r="HI42" s="9">
        <v>0</v>
      </c>
      <c r="HJ42" s="242">
        <f>(HI42/$HA$4)</f>
        <v>0</v>
      </c>
      <c r="HK42" s="9">
        <v>0</v>
      </c>
      <c r="HL42" s="242">
        <f>(HB42/$Y$4)*100</f>
        <v>0</v>
      </c>
      <c r="HM42" s="242">
        <f>((HB42-HK42)/$HA$4)</f>
        <v>0</v>
      </c>
      <c r="HN42" s="247">
        <f t="shared" ref="HN42" si="756">IF((AND(HC42=0,HE42=0)),0,(HE42+HK42)/(HC42+HE42+HK42))</f>
        <v>1</v>
      </c>
      <c r="HO42" s="247">
        <f>HK42/$HA$4</f>
        <v>0</v>
      </c>
      <c r="HP42" s="242">
        <f>(HS42/($HA$4*HT42))*100</f>
        <v>0</v>
      </c>
      <c r="HQ42" s="29">
        <v>0</v>
      </c>
      <c r="HR42" s="7">
        <f t="shared" ref="HR42" si="757">SUM(HC42:HE42,HG42,HI42)</f>
        <v>720</v>
      </c>
      <c r="HS42" s="9">
        <v>0</v>
      </c>
      <c r="HT42" s="9">
        <v>21</v>
      </c>
      <c r="HU42" s="9">
        <v>0</v>
      </c>
      <c r="HX42" s="71" t="s">
        <v>53</v>
      </c>
      <c r="HY42" s="9">
        <v>0</v>
      </c>
      <c r="HZ42" s="9">
        <v>0</v>
      </c>
      <c r="IA42" s="9">
        <v>0</v>
      </c>
      <c r="IB42" s="9">
        <v>744</v>
      </c>
      <c r="IC42" s="242">
        <f>(IB42/$HX$4)</f>
        <v>1</v>
      </c>
      <c r="ID42" s="9">
        <v>0</v>
      </c>
      <c r="IE42" s="242">
        <f>(ID42/$HX$4)</f>
        <v>0</v>
      </c>
      <c r="IF42" s="9">
        <v>0</v>
      </c>
      <c r="IG42" s="242">
        <f>(IF42/$HX$4)</f>
        <v>0</v>
      </c>
      <c r="IH42" s="9">
        <v>0</v>
      </c>
      <c r="II42" s="242">
        <f>(HY42/$HX$4)</f>
        <v>0</v>
      </c>
      <c r="IJ42" s="242">
        <f>((HY42-IH42)/$HX$4)</f>
        <v>0</v>
      </c>
      <c r="IK42" s="242">
        <f>IF((AND(HZ42=0,IB42=0)),0,(IB42+IH42)/(HZ42+IB42))</f>
        <v>1</v>
      </c>
      <c r="IL42" s="247">
        <f>IH42/$HX$4</f>
        <v>0</v>
      </c>
      <c r="IM42" s="242">
        <f>(IP42/($HX$4*IQ42))</f>
        <v>0</v>
      </c>
      <c r="IN42" s="29">
        <v>0</v>
      </c>
      <c r="IO42" s="7">
        <f t="shared" ref="IO42" si="758">SUM(HZ42:IB42,ID42,IF42)</f>
        <v>744</v>
      </c>
      <c r="IP42" s="9">
        <v>0</v>
      </c>
      <c r="IQ42" s="9">
        <v>21</v>
      </c>
      <c r="IR42" s="9">
        <v>0</v>
      </c>
      <c r="IU42" s="71" t="s">
        <v>53</v>
      </c>
      <c r="IV42" s="9">
        <v>0</v>
      </c>
      <c r="IW42" s="9">
        <v>0</v>
      </c>
      <c r="IX42" s="9">
        <v>0</v>
      </c>
      <c r="IY42" s="9">
        <v>720</v>
      </c>
      <c r="IZ42" s="242">
        <f>(IY42/$IU$4)</f>
        <v>1</v>
      </c>
      <c r="JA42" s="9">
        <v>0</v>
      </c>
      <c r="JB42" s="242">
        <f>(JA42/$IU$4)</f>
        <v>0</v>
      </c>
      <c r="JC42" s="9">
        <v>0</v>
      </c>
      <c r="JD42" s="242">
        <f>(JC42/$IU$4)</f>
        <v>0</v>
      </c>
      <c r="JE42" s="9">
        <v>0</v>
      </c>
      <c r="JF42" s="242">
        <f>(IV42/$IU$4)</f>
        <v>0</v>
      </c>
      <c r="JG42" s="277">
        <f>((IV42-JE42)/$IU$4)</f>
        <v>0</v>
      </c>
      <c r="JH42" s="277">
        <f>IF((AND(IW42=0,IY42=0)),0,(IY42+JE42)/(IW42+IY42+JE42))</f>
        <v>1</v>
      </c>
      <c r="JI42" s="277">
        <f>JE42/$IU$4</f>
        <v>0</v>
      </c>
      <c r="JJ42" s="242">
        <f>(JM42/($IU$4*JN42))</f>
        <v>0</v>
      </c>
      <c r="JK42" s="29">
        <v>0</v>
      </c>
      <c r="JL42" s="29">
        <f t="shared" ref="JL42" si="759">SUM(IW42:IY42,JA42,JC42)</f>
        <v>720</v>
      </c>
      <c r="JM42" s="9">
        <v>0</v>
      </c>
      <c r="JN42" s="9">
        <v>21</v>
      </c>
      <c r="JO42" s="9">
        <v>0</v>
      </c>
    </row>
    <row r="43" spans="1:275" ht="13.8" hidden="1" x14ac:dyDescent="0.3">
      <c r="B43" s="44" t="s">
        <v>39</v>
      </c>
      <c r="C43" s="45">
        <f>SUM(C41:C42)</f>
        <v>0</v>
      </c>
      <c r="D43" s="45">
        <f t="shared" ref="D43:F43" si="760">SUM(D41:D42)</f>
        <v>0</v>
      </c>
      <c r="E43" s="45">
        <f>SUM(E41:E42)</f>
        <v>0</v>
      </c>
      <c r="F43" s="177">
        <f t="shared" si="760"/>
        <v>1488</v>
      </c>
      <c r="G43" s="281">
        <f>(G41*U41+G42*U42)/U43</f>
        <v>1</v>
      </c>
      <c r="H43" s="45">
        <f t="shared" ref="H43" si="761">SUM(H41:H42)</f>
        <v>0</v>
      </c>
      <c r="I43" s="281">
        <f>(I41*U41+I42*U42)/U43</f>
        <v>0</v>
      </c>
      <c r="J43" s="46">
        <f>SUM(J41:J42)</f>
        <v>0</v>
      </c>
      <c r="K43" s="241">
        <f>(K41*U41+K42*U42)/U43</f>
        <v>0</v>
      </c>
      <c r="L43" s="45">
        <f t="shared" ref="L43" si="762">SUM(L41:L42)</f>
        <v>0</v>
      </c>
      <c r="M43" s="281">
        <f>(M41*U41+M42*U42)/U43</f>
        <v>0</v>
      </c>
      <c r="N43" s="282">
        <f>(N41*U41+N42*U42)/U43</f>
        <v>0</v>
      </c>
      <c r="O43" s="282">
        <f>(O41*U41+O42*U42)/U43</f>
        <v>1</v>
      </c>
      <c r="P43" s="282">
        <f>(P41*U41+P42*U42)/U43</f>
        <v>0</v>
      </c>
      <c r="Q43" s="282">
        <f>(Q41*U41+Q42*U42)/U43</f>
        <v>0</v>
      </c>
      <c r="R43" s="45">
        <f t="shared" ref="R43" si="763">SUM(R41:R42)</f>
        <v>0</v>
      </c>
      <c r="S43" s="50">
        <f>SUM(S41:S42)</f>
        <v>1488</v>
      </c>
      <c r="T43" s="45">
        <f>SUM(T41:T42)</f>
        <v>0</v>
      </c>
      <c r="U43" s="45">
        <f>SUM(U41:U42)</f>
        <v>42</v>
      </c>
      <c r="V43" s="45">
        <f>SUM(V41:V42)</f>
        <v>0</v>
      </c>
      <c r="Y43" s="52" t="s">
        <v>39</v>
      </c>
      <c r="Z43" s="49">
        <f>SUM(Z41:Z42)</f>
        <v>0</v>
      </c>
      <c r="AA43" s="49">
        <f t="shared" ref="AA43" si="764">SUM(AA41:AA42)</f>
        <v>0</v>
      </c>
      <c r="AB43" s="49">
        <f>SUM(AB41:AB42)</f>
        <v>0</v>
      </c>
      <c r="AC43" s="49">
        <f t="shared" ref="AC43" si="765">SUM(AC41:AC42)</f>
        <v>1488</v>
      </c>
      <c r="AD43" s="241">
        <f>(AD41*AR41+AD42*AR42)/AR43</f>
        <v>1</v>
      </c>
      <c r="AE43" s="49">
        <f>SUM(AE41:AE42)</f>
        <v>0</v>
      </c>
      <c r="AF43" s="241">
        <f>(AF41*AR41+AF42*AR42)/AR43</f>
        <v>0</v>
      </c>
      <c r="AG43" s="50">
        <f>SUM(AG41:AG42)</f>
        <v>0</v>
      </c>
      <c r="AH43" s="241">
        <f>(AH41*AR41+AH42*AR42)/AR43</f>
        <v>0</v>
      </c>
      <c r="AI43" s="49">
        <f>SUM(AI41:AI42)</f>
        <v>0</v>
      </c>
      <c r="AJ43" s="281">
        <f>(AJ41*AR41+AJ42*AR42)/AR43</f>
        <v>0</v>
      </c>
      <c r="AK43" s="241">
        <f>(AK41*AR41+AK42*AR42)/AR43</f>
        <v>0</v>
      </c>
      <c r="AL43" s="241">
        <f>(AL41*AR41+AL42*AR42)/AR43</f>
        <v>1</v>
      </c>
      <c r="AM43" s="241">
        <f>(AM41*AR41+AM42*AR42)/AR43</f>
        <v>0</v>
      </c>
      <c r="AN43" s="282">
        <f>(AN41*AR41+AN42*AR42)/AR43</f>
        <v>0</v>
      </c>
      <c r="AO43" s="49">
        <f t="shared" ref="AO43" si="766">SUM(AO41:AO42)</f>
        <v>0</v>
      </c>
      <c r="AP43" s="50">
        <f>SUM(AP41:AP42)</f>
        <v>1488</v>
      </c>
      <c r="AQ43" s="49">
        <f>SUM(AQ41:AQ42)</f>
        <v>0</v>
      </c>
      <c r="AR43" s="49">
        <f>SUM(AR41:AR42)</f>
        <v>42</v>
      </c>
      <c r="AS43" s="45">
        <f>SUM(AS41:AS42)</f>
        <v>0</v>
      </c>
      <c r="AV43" s="52" t="s">
        <v>39</v>
      </c>
      <c r="AW43" s="49">
        <f>SUM(AW41:AW42)</f>
        <v>0</v>
      </c>
      <c r="AX43" s="49">
        <f t="shared" ref="AX43:AZ43" si="767">SUM(AX41:AX42)</f>
        <v>0</v>
      </c>
      <c r="AY43" s="49">
        <f>SUM(AY41:AY42)</f>
        <v>0</v>
      </c>
      <c r="AZ43" s="49">
        <f t="shared" si="767"/>
        <v>1440</v>
      </c>
      <c r="BA43" s="241">
        <f>(BA41*BO41+BA42*BO42)/BO43</f>
        <v>1</v>
      </c>
      <c r="BB43" s="49">
        <f>SUM(BB41:BB42)</f>
        <v>0</v>
      </c>
      <c r="BC43" s="241">
        <f>(BC41*BO41+BC42*BO42)/BO43</f>
        <v>0</v>
      </c>
      <c r="BD43" s="50">
        <f>SUM(BD41:BD42)</f>
        <v>0</v>
      </c>
      <c r="BE43" s="241">
        <f>(BE41*BO41+BE42*BO42)/BO43</f>
        <v>0</v>
      </c>
      <c r="BF43" s="49">
        <f>SUM(BF41:BF42)</f>
        <v>0</v>
      </c>
      <c r="BG43" s="281">
        <f>(BG41*BO41+BG42*BO42)/BO43</f>
        <v>0</v>
      </c>
      <c r="BH43" s="241">
        <f>(BH41*BO41+BH42*BO42)/BO43</f>
        <v>0</v>
      </c>
      <c r="BI43" s="241">
        <f>(BI41*BO41+BI42*BO42)/BO43</f>
        <v>1</v>
      </c>
      <c r="BJ43" s="241"/>
      <c r="BK43" s="282">
        <f>(BK41*BO41+BK42*BO42)/BO43</f>
        <v>0</v>
      </c>
      <c r="BL43" s="219"/>
      <c r="BM43" s="50">
        <f>SUM(BM41:BM42)</f>
        <v>1440</v>
      </c>
      <c r="BN43" s="49">
        <f>SUM(BN41:BN42)</f>
        <v>0</v>
      </c>
      <c r="BO43" s="49">
        <f>SUM(BO41:BO42)</f>
        <v>42</v>
      </c>
      <c r="BP43" s="45">
        <f>SUM(BP41:BP42)</f>
        <v>0</v>
      </c>
      <c r="BS43" s="52" t="s">
        <v>39</v>
      </c>
      <c r="BT43" s="49">
        <f>SUM(BT41:BT42)</f>
        <v>0</v>
      </c>
      <c r="BU43" s="49">
        <f t="shared" ref="BU43:BW43" si="768">SUM(BU41:BU42)</f>
        <v>0</v>
      </c>
      <c r="BV43" s="49">
        <f>SUM(BV41:BV42)</f>
        <v>0</v>
      </c>
      <c r="BW43" s="49">
        <f t="shared" si="768"/>
        <v>1488</v>
      </c>
      <c r="BX43" s="241">
        <f>(BX41*CL41+BX42*CL42)/CL43</f>
        <v>1</v>
      </c>
      <c r="BY43" s="49">
        <f>SUM(BY41:BY42)</f>
        <v>0</v>
      </c>
      <c r="BZ43" s="241">
        <f>(BZ41*CL41+BZ42*CL42)/CL43</f>
        <v>0</v>
      </c>
      <c r="CA43" s="50">
        <f>SUM(CA41:CA42)</f>
        <v>0</v>
      </c>
      <c r="CB43" s="241">
        <f>(CB41*CL41+CB42*CL42)/CL43</f>
        <v>0</v>
      </c>
      <c r="CC43" s="49">
        <f>SUM(CC41:CC42)</f>
        <v>0</v>
      </c>
      <c r="CD43" s="281">
        <f>(CD41*CL41+CD42*CL42)/CL43</f>
        <v>0</v>
      </c>
      <c r="CE43" s="241">
        <f>(CE41*CL41+CE42*CL42)/CL43</f>
        <v>0</v>
      </c>
      <c r="CF43" s="241">
        <f>(CF41*CL41+CF42*CL42)/CL43</f>
        <v>1</v>
      </c>
      <c r="CG43" s="241"/>
      <c r="CH43" s="282">
        <f>(CH41*CL41+CH42*CL42)/CL43</f>
        <v>0</v>
      </c>
      <c r="CI43" s="219"/>
      <c r="CJ43" s="53">
        <f>SUM(CJ41:CJ42)</f>
        <v>1488</v>
      </c>
      <c r="CK43" s="49">
        <f>SUM(CK41:CK42)</f>
        <v>0</v>
      </c>
      <c r="CL43" s="49">
        <f>SUM(CL41:CL42)</f>
        <v>42</v>
      </c>
      <c r="CM43" s="45">
        <f>SUM(CM41:CM42)</f>
        <v>0</v>
      </c>
      <c r="CP43" s="52" t="s">
        <v>39</v>
      </c>
      <c r="CQ43" s="49">
        <f>SUM(CQ41:CQ42)</f>
        <v>0</v>
      </c>
      <c r="CR43" s="49">
        <f t="shared" ref="CR43:CT43" si="769">SUM(CR41:CR42)</f>
        <v>0</v>
      </c>
      <c r="CS43" s="45">
        <f>SUM(CS41:CS42)</f>
        <v>0</v>
      </c>
      <c r="CT43" s="49">
        <f t="shared" si="769"/>
        <v>1440</v>
      </c>
      <c r="CU43" s="241">
        <f>(CU41*DI41+CU42*DI42)/DI43</f>
        <v>1</v>
      </c>
      <c r="CV43" s="49">
        <f>SUM(CV41:CV42)</f>
        <v>0</v>
      </c>
      <c r="CW43" s="241">
        <f>(CW41*DI41+CW42*DI42)/DI43</f>
        <v>0</v>
      </c>
      <c r="CX43" s="46">
        <f>SUM(CX41:CX42)</f>
        <v>0</v>
      </c>
      <c r="CY43" s="281">
        <f>(CY41*DI41+CY42*DI42)/DI43</f>
        <v>0</v>
      </c>
      <c r="CZ43" s="49">
        <f>SUM(CZ41:CZ42)</f>
        <v>0</v>
      </c>
      <c r="DA43" s="281">
        <f>(DA41*DI41+DA42*DI42)/DI43</f>
        <v>0</v>
      </c>
      <c r="DB43" s="241">
        <f>(DB41*DI41+DB42*DI42)/DI43</f>
        <v>0</v>
      </c>
      <c r="DC43" s="241">
        <f>(DC41*DI41+DC42*DI42)/DI43</f>
        <v>1</v>
      </c>
      <c r="DD43" s="241"/>
      <c r="DE43" s="282">
        <f>(DE41*DI41+DE42*DI42)/DI43</f>
        <v>0</v>
      </c>
      <c r="DF43" s="219"/>
      <c r="DG43" s="50">
        <f>SUM(DG41:DG42)</f>
        <v>1440</v>
      </c>
      <c r="DH43" s="49">
        <f>SUM(DH41:DH42)</f>
        <v>0</v>
      </c>
      <c r="DI43" s="49">
        <f>SUM(DI41:DI42)</f>
        <v>42</v>
      </c>
      <c r="DJ43" s="45">
        <f>SUM(DJ41:DJ42)</f>
        <v>0</v>
      </c>
      <c r="DM43" s="44" t="s">
        <v>39</v>
      </c>
      <c r="DN43" s="49">
        <f>SUM(DN41:DN42)</f>
        <v>0</v>
      </c>
      <c r="DO43" s="49">
        <f t="shared" ref="DO43:DQ43" si="770">SUM(DO41:DO42)</f>
        <v>0</v>
      </c>
      <c r="DP43" s="49">
        <f>SUM(DP41:DP42)</f>
        <v>0</v>
      </c>
      <c r="DQ43" s="49">
        <f t="shared" si="770"/>
        <v>1488</v>
      </c>
      <c r="DR43" s="241">
        <f>(DR41*EF41+DR42*EF42)/EF43</f>
        <v>1</v>
      </c>
      <c r="DS43" s="49">
        <f>SUM(DS41:DS42)</f>
        <v>0</v>
      </c>
      <c r="DT43" s="241">
        <f>(DT41*EF41+DT42*EF42)/EF43</f>
        <v>0</v>
      </c>
      <c r="DU43" s="50">
        <f>SUM(DU41:DU42)</f>
        <v>0</v>
      </c>
      <c r="DV43" s="241">
        <f>(DV41*EF41+DV42*EF42)/EF43</f>
        <v>0</v>
      </c>
      <c r="DW43" s="49">
        <f>SUM(DW41:DW42)</f>
        <v>0</v>
      </c>
      <c r="DX43" s="281">
        <f>(DX41*EF41+DX42*EF42)/EF43</f>
        <v>0</v>
      </c>
      <c r="DY43" s="241">
        <f>(DY41*EF41+DY42*EF42)/EF43</f>
        <v>0</v>
      </c>
      <c r="DZ43" s="241">
        <f>(DZ41*EF41+DZ42*EF42)/EF43</f>
        <v>1</v>
      </c>
      <c r="EA43" s="241">
        <f>(EA41*EF41+EA42*EF42)/EF43</f>
        <v>0</v>
      </c>
      <c r="EB43" s="282">
        <f>(EB41*EF41+EB42*EF42)/EF43</f>
        <v>0</v>
      </c>
      <c r="EC43" s="219"/>
      <c r="ED43" s="51">
        <f>SUM(ED41:ED42)</f>
        <v>1488</v>
      </c>
      <c r="EE43" s="49">
        <f>SUM(EE41:EE42)</f>
        <v>0</v>
      </c>
      <c r="EF43" s="49">
        <f>SUM(EF41:EF42)</f>
        <v>42</v>
      </c>
      <c r="EG43" s="45">
        <f>SUM(EG41:EG42)</f>
        <v>0</v>
      </c>
      <c r="EJ43" s="52" t="s">
        <v>39</v>
      </c>
      <c r="EK43" s="49">
        <f>SUM(EK41:EK42)</f>
        <v>0</v>
      </c>
      <c r="EL43" s="49">
        <f t="shared" ref="EL43:EN43" si="771">SUM(EL41:EL42)</f>
        <v>0</v>
      </c>
      <c r="EM43" s="49">
        <f>SUM(EM41:EM42)</f>
        <v>0</v>
      </c>
      <c r="EN43" s="49">
        <f t="shared" si="771"/>
        <v>1488</v>
      </c>
      <c r="EO43" s="241">
        <f>(EO41*FC41+EO42*FC42)/FC43</f>
        <v>1</v>
      </c>
      <c r="EP43" s="49">
        <f>SUM(EP41:EP42)</f>
        <v>0</v>
      </c>
      <c r="EQ43" s="241">
        <f>(EQ41*FC41+EQ42*FC42)/FC43</f>
        <v>0</v>
      </c>
      <c r="ER43" s="50">
        <f>SUM(ER41:ER42)</f>
        <v>0</v>
      </c>
      <c r="ES43" s="241">
        <f>(ES41*FC41+ES42*FC42)/FC43</f>
        <v>0</v>
      </c>
      <c r="ET43" s="49">
        <f>SUM(ET41:ET42)</f>
        <v>0</v>
      </c>
      <c r="EU43" s="281">
        <f>(EU41*FC41+EU42*FC42)/FC43</f>
        <v>0</v>
      </c>
      <c r="EV43" s="241">
        <f>(EV41*FC41+EV42*FC42)/FC43</f>
        <v>0</v>
      </c>
      <c r="EW43" s="241">
        <f>(EW41*FC41+EW42*FC42)/FC43</f>
        <v>1</v>
      </c>
      <c r="EX43" s="241"/>
      <c r="EY43" s="282">
        <f>(EY41*FC41+EY42*FC42)/FC43</f>
        <v>0</v>
      </c>
      <c r="EZ43" s="38"/>
      <c r="FA43" s="50">
        <f>SUM(FA41:FA42)</f>
        <v>1488</v>
      </c>
      <c r="FB43" s="49">
        <f>SUM(FB41:FB42)</f>
        <v>0</v>
      </c>
      <c r="FC43" s="49">
        <f>SUM(FC41:FC42)</f>
        <v>42</v>
      </c>
      <c r="FD43" s="45">
        <f>SUM(FD41:FD42)</f>
        <v>0</v>
      </c>
      <c r="FG43" s="44" t="s">
        <v>39</v>
      </c>
      <c r="FH43" s="49">
        <f>SUM(FH41:FH42)</f>
        <v>0</v>
      </c>
      <c r="FI43" s="49">
        <f t="shared" ref="FI43:FK43" si="772">SUM(FI41:FI42)</f>
        <v>0</v>
      </c>
      <c r="FJ43" s="49">
        <f>SUM(FJ41:FJ42)</f>
        <v>0</v>
      </c>
      <c r="FK43" s="49">
        <f t="shared" si="772"/>
        <v>1344</v>
      </c>
      <c r="FL43" s="241">
        <f>(FL41*FZ41+FL42*FZ42)/FZ43</f>
        <v>1</v>
      </c>
      <c r="FM43" s="49">
        <f>SUM(FM41:FM42)</f>
        <v>0</v>
      </c>
      <c r="FN43" s="241">
        <f>(FN41*FZ41+FN42*FZ42)/FZ43</f>
        <v>0</v>
      </c>
      <c r="FO43" s="50">
        <f>SUM(FO41:FO42)</f>
        <v>0</v>
      </c>
      <c r="FP43" s="241">
        <f>(FP41*FZ41+FP42*FZ42)/FZ43</f>
        <v>0</v>
      </c>
      <c r="FQ43" s="49">
        <f>SUM(FQ41:FQ42)</f>
        <v>0</v>
      </c>
      <c r="FR43" s="281">
        <f>(FR41*FZ41+FR42*FZ42)/FZ43</f>
        <v>0</v>
      </c>
      <c r="FS43" s="241">
        <f>(FS41*FZ41+FS42*FZ42)/FZ43</f>
        <v>0</v>
      </c>
      <c r="FT43" s="241">
        <f>(FT41*FZ41+FT42*FZ42)/FZ43</f>
        <v>1</v>
      </c>
      <c r="FU43" s="241"/>
      <c r="FV43" s="162">
        <f>(FV41*FZ41+FV42*FZ42)/FZ43</f>
        <v>0</v>
      </c>
      <c r="FW43" s="219"/>
      <c r="FX43" s="50">
        <f>SUM(FX41:FX42)</f>
        <v>1344</v>
      </c>
      <c r="FY43" s="49">
        <f>SUM(FY41:FY42)</f>
        <v>0</v>
      </c>
      <c r="FZ43" s="49">
        <f>SUM(FZ41:FZ42)</f>
        <v>42</v>
      </c>
      <c r="GA43" s="45">
        <f>SUM(GA41:GA42)</f>
        <v>0</v>
      </c>
      <c r="GD43" s="44" t="s">
        <v>39</v>
      </c>
      <c r="GE43" s="49">
        <f>SUM(GE41:GE42)</f>
        <v>0</v>
      </c>
      <c r="GF43" s="50">
        <f t="shared" ref="GF43:GH43" si="773">SUM(GF41:GF42)</f>
        <v>0</v>
      </c>
      <c r="GG43" s="49">
        <f>SUM(GG41:GG42)</f>
        <v>0</v>
      </c>
      <c r="GH43" s="49">
        <f t="shared" si="773"/>
        <v>1488</v>
      </c>
      <c r="GI43" s="241">
        <f>(GI41*GW41+GI42*GW42)/GW43</f>
        <v>1</v>
      </c>
      <c r="GJ43" s="49">
        <f>SUM(GJ41:GJ42)</f>
        <v>0</v>
      </c>
      <c r="GK43" s="241">
        <f>(GK41*GW41+GK42*GW42)/GW43</f>
        <v>0</v>
      </c>
      <c r="GL43" s="50">
        <f>SUM(GL41:GL42)</f>
        <v>0</v>
      </c>
      <c r="GM43" s="241">
        <f>(GM41*GW41+GM42*GW42)/GW43</f>
        <v>0</v>
      </c>
      <c r="GN43" s="49">
        <f>SUM(GN41:GN42)</f>
        <v>0</v>
      </c>
      <c r="GO43" s="281">
        <f>(GO41*GW41+GO42*GW42)/GW43</f>
        <v>0</v>
      </c>
      <c r="GP43" s="241">
        <f>(GP41*GW41+GP42*GW42)/GW43</f>
        <v>0</v>
      </c>
      <c r="GQ43" s="241">
        <f>(GQ41*GW41+GQ42*GW42)/GW43</f>
        <v>1</v>
      </c>
      <c r="GR43" s="241">
        <f>(GR41*GW41+GR42*GW42)/GW43</f>
        <v>0</v>
      </c>
      <c r="GS43" s="282">
        <f>(GS41*GW41+GS42*GW42)/GW43</f>
        <v>0</v>
      </c>
      <c r="GT43" s="219"/>
      <c r="GU43" s="50">
        <f>SUM(GU41:GU42)</f>
        <v>1488</v>
      </c>
      <c r="GV43" s="49">
        <f>SUM(GV41:GV42)</f>
        <v>0</v>
      </c>
      <c r="GW43" s="49">
        <f>SUM(GW41:GW42)</f>
        <v>42</v>
      </c>
      <c r="GX43" s="45">
        <f>SUM(GX41:GX42)</f>
        <v>0</v>
      </c>
      <c r="HA43" s="52" t="s">
        <v>39</v>
      </c>
      <c r="HB43" s="91">
        <f>SUM(HB41:HB42)</f>
        <v>0</v>
      </c>
      <c r="HC43" s="91">
        <f t="shared" ref="HC43:HE43" si="774">SUM(HC41:HC42)</f>
        <v>0</v>
      </c>
      <c r="HD43" s="91">
        <f>SUM(HD41:HD42)</f>
        <v>0</v>
      </c>
      <c r="HE43" s="91">
        <f t="shared" si="774"/>
        <v>1440</v>
      </c>
      <c r="HF43" s="246">
        <f>(HF41*HT41+HF42*HT42)/HT43</f>
        <v>1</v>
      </c>
      <c r="HG43" s="91">
        <f>SUM(HG41:HG42)</f>
        <v>0</v>
      </c>
      <c r="HH43" s="246">
        <f>(HH41*HT41+HH42*HT42)/HT43</f>
        <v>0</v>
      </c>
      <c r="HI43" s="196">
        <f>SUM(HI41:HI42)</f>
        <v>0</v>
      </c>
      <c r="HJ43" s="283">
        <f>(HJ41*HT41+HJ42*HT42)/HT43</f>
        <v>0</v>
      </c>
      <c r="HK43" s="91">
        <f>SUM(HK41:HK42)</f>
        <v>0</v>
      </c>
      <c r="HL43" s="283">
        <f>(HL41*HT41+HL42*HT42)/HT43</f>
        <v>0</v>
      </c>
      <c r="HM43" s="246">
        <f>(HM41*HT41+HM42*HT42)/HT43</f>
        <v>0</v>
      </c>
      <c r="HN43" s="246">
        <f>(HN41*HT41+HN42*HT42)/HT43</f>
        <v>1</v>
      </c>
      <c r="HO43" s="246">
        <f>(HO41*HT41+HO42*HT42)/HT43</f>
        <v>0</v>
      </c>
      <c r="HP43" s="284">
        <f>(HP41*HT41+HP42*HT42)/HT43</f>
        <v>0</v>
      </c>
      <c r="HQ43" s="91">
        <f>SUM(HQ41:HQ42)</f>
        <v>0</v>
      </c>
      <c r="HR43" s="196">
        <f>SUM(HR41:HR42)</f>
        <v>1440</v>
      </c>
      <c r="HS43" s="91">
        <f>SUM(HS41:HS42)</f>
        <v>0</v>
      </c>
      <c r="HT43" s="91">
        <f>SUM(HT41:HT42)</f>
        <v>42</v>
      </c>
      <c r="HU43" s="45">
        <f>SUM(HU41:HU42)</f>
        <v>0</v>
      </c>
      <c r="HX43" s="52" t="s">
        <v>39</v>
      </c>
      <c r="HY43" s="49">
        <f>SUM(HY41:HY42)</f>
        <v>0</v>
      </c>
      <c r="HZ43" s="49">
        <f t="shared" ref="HZ43:IB43" si="775">SUM(HZ41:HZ42)</f>
        <v>0</v>
      </c>
      <c r="IA43" s="49">
        <f>SUM(IA41:IA42)</f>
        <v>0</v>
      </c>
      <c r="IB43" s="49">
        <f t="shared" si="775"/>
        <v>1488</v>
      </c>
      <c r="IC43" s="241">
        <f>(IC41*IQ41+IC42*IQ42)/IQ43</f>
        <v>1</v>
      </c>
      <c r="ID43" s="49">
        <f>SUM(ID41:ID42)</f>
        <v>0</v>
      </c>
      <c r="IE43" s="241">
        <f>(IE41*IQ41+IE42*IQ42)/IQ43</f>
        <v>0</v>
      </c>
      <c r="IF43" s="50">
        <f>SUM(IF41:IF42)</f>
        <v>0</v>
      </c>
      <c r="IG43" s="281">
        <f>(IG41*IQ41+IG42*IQ42)/IQ43</f>
        <v>0</v>
      </c>
      <c r="IH43" s="49">
        <f>SUM(IH41:IH42)</f>
        <v>0</v>
      </c>
      <c r="II43" s="281">
        <f>(II41*IQ41+II42*IQ42)/IQ43</f>
        <v>0</v>
      </c>
      <c r="IJ43" s="241">
        <f>(IJ41*IQ41+IJ42*IQ42)/IQ43</f>
        <v>0</v>
      </c>
      <c r="IK43" s="241">
        <f>(IK41*IQ41+IK42*IQ42)/IQ43</f>
        <v>1</v>
      </c>
      <c r="IL43" s="241">
        <f>(IL41*IQ41+IL42*IQ42)/IQ43</f>
        <v>0</v>
      </c>
      <c r="IM43" s="282">
        <f>(IM41*IQ41+IM42*IQ42)/IQ43</f>
        <v>0</v>
      </c>
      <c r="IN43" s="49">
        <f t="shared" ref="IN43" si="776">SUM(IN41:IN42)</f>
        <v>0</v>
      </c>
      <c r="IO43" s="50">
        <f>SUM(IO41:IO42)</f>
        <v>1488</v>
      </c>
      <c r="IP43" s="49">
        <f>SUM(IP41:IP42)</f>
        <v>0</v>
      </c>
      <c r="IQ43" s="49">
        <f>SUM(IQ41:IQ42)</f>
        <v>42</v>
      </c>
      <c r="IR43" s="45">
        <f>SUM(IR41:IR42)</f>
        <v>0</v>
      </c>
      <c r="IU43" s="52" t="s">
        <v>97</v>
      </c>
      <c r="IV43" s="49">
        <f>SUM(IV41:IV42)</f>
        <v>0</v>
      </c>
      <c r="IW43" s="49">
        <f t="shared" ref="IW43" si="777">SUM(IW41:IW42)</f>
        <v>0</v>
      </c>
      <c r="IX43" s="49">
        <f>SUM(IX41:IX42)</f>
        <v>0</v>
      </c>
      <c r="IY43" s="49">
        <f t="shared" ref="IY43" si="778">SUM(IY41:IY42)</f>
        <v>1440</v>
      </c>
      <c r="IZ43" s="281">
        <f>(IZ41*JN41+IZ42*JN42)/JN43</f>
        <v>1</v>
      </c>
      <c r="JA43" s="49">
        <f>SUM(JA41:JA42)</f>
        <v>0</v>
      </c>
      <c r="JB43" s="281">
        <f>(JB41*JN41+JB42*JN42)/JN43</f>
        <v>0</v>
      </c>
      <c r="JC43" s="49">
        <f>SUM(JC41:JC42)</f>
        <v>0</v>
      </c>
      <c r="JD43" s="281">
        <f>(JD41*JN41+JD42*JN42)/JN43</f>
        <v>0</v>
      </c>
      <c r="JE43" s="49">
        <f>SUM(JE41:JE42)</f>
        <v>0</v>
      </c>
      <c r="JF43" s="241">
        <f>(JF41*JN41+JF42*JN42)/JN43</f>
        <v>0</v>
      </c>
      <c r="JG43" s="276">
        <f>(JG41*JN41+JG42*JN42)/JN43</f>
        <v>0</v>
      </c>
      <c r="JH43" s="276">
        <f>(JH41*JN41+JH42*JN42)/JN43</f>
        <v>1</v>
      </c>
      <c r="JI43" s="276">
        <f>(JI41*JN41+JI42*JN42)/JN43</f>
        <v>0</v>
      </c>
      <c r="JJ43" s="276">
        <f>(JJ41*JN41+JJ42*JN42)/JN43</f>
        <v>0</v>
      </c>
      <c r="JK43" s="49">
        <f>SUM(JK41:JK42)</f>
        <v>0</v>
      </c>
      <c r="JL43" s="53">
        <f>SUM(JL41:JL42)</f>
        <v>1440</v>
      </c>
      <c r="JM43" s="49">
        <f>SUM(JM41:JM42)</f>
        <v>0</v>
      </c>
      <c r="JN43" s="49">
        <f>SUM(JN41:JN42)</f>
        <v>42</v>
      </c>
      <c r="JO43" s="45">
        <f>SUM(JO41:JO42)</f>
        <v>0</v>
      </c>
    </row>
    <row r="44" spans="1:275" ht="13.8" hidden="1" x14ac:dyDescent="0.3">
      <c r="A44" s="142" t="s">
        <v>56</v>
      </c>
      <c r="B44" s="71" t="s">
        <v>47</v>
      </c>
      <c r="C44" s="9">
        <v>0</v>
      </c>
      <c r="D44" s="9">
        <v>0</v>
      </c>
      <c r="E44" s="9">
        <v>0</v>
      </c>
      <c r="F44" s="9">
        <v>0</v>
      </c>
      <c r="G44" s="242">
        <f>(F44/$B$4)</f>
        <v>0</v>
      </c>
      <c r="H44" s="9">
        <v>744</v>
      </c>
      <c r="I44" s="242">
        <f>(H44/$B$4)</f>
        <v>1</v>
      </c>
      <c r="J44" s="7">
        <v>0</v>
      </c>
      <c r="K44" s="242">
        <f>(J44/$B$4)</f>
        <v>0</v>
      </c>
      <c r="L44" s="9">
        <v>0</v>
      </c>
      <c r="M44" s="242">
        <f>(C44/$B$4)</f>
        <v>0</v>
      </c>
      <c r="N44" s="242">
        <f>((C44-L44)/$B$4)</f>
        <v>0</v>
      </c>
      <c r="O44" s="242">
        <f>IF((AND(D44=0,F44=0)),0,(F44+L44)/(D44+F44+L44))</f>
        <v>0</v>
      </c>
      <c r="P44" s="247">
        <f>L44/$B$4</f>
        <v>0</v>
      </c>
      <c r="Q44" s="242">
        <f>(T44/($B$4*U44))</f>
        <v>0</v>
      </c>
      <c r="R44" s="29">
        <v>0</v>
      </c>
      <c r="S44" s="7">
        <f>SUM(D44:F44,H44,J44)</f>
        <v>744</v>
      </c>
      <c r="T44" s="9">
        <v>0</v>
      </c>
      <c r="U44" s="9">
        <v>21</v>
      </c>
      <c r="V44" s="9">
        <v>0</v>
      </c>
      <c r="X44" s="142" t="s">
        <v>56</v>
      </c>
      <c r="Y44" s="71" t="s">
        <v>47</v>
      </c>
      <c r="Z44" s="9">
        <v>0</v>
      </c>
      <c r="AA44" s="9">
        <v>0</v>
      </c>
      <c r="AB44" s="9">
        <v>0</v>
      </c>
      <c r="AC44" s="9">
        <v>0</v>
      </c>
      <c r="AD44" s="242">
        <f>(AC44/$Y$4)</f>
        <v>0</v>
      </c>
      <c r="AE44" s="9">
        <v>744</v>
      </c>
      <c r="AF44" s="242">
        <f>(AE44/$Y$4)</f>
        <v>1</v>
      </c>
      <c r="AG44" s="9">
        <v>0</v>
      </c>
      <c r="AH44" s="242">
        <f>(AG44/$Y$4)</f>
        <v>0</v>
      </c>
      <c r="AI44" s="9">
        <v>0</v>
      </c>
      <c r="AJ44" s="242">
        <f>(Z44/$Y$4)</f>
        <v>0</v>
      </c>
      <c r="AK44" s="242">
        <f>((Z44-AI44)/$Y$4)</f>
        <v>0</v>
      </c>
      <c r="AL44" s="242">
        <f>IF((AND(AA44=0,AC44=0)),0,(AC44+AI44)/(AA44+AC44+AI44))</f>
        <v>0</v>
      </c>
      <c r="AM44" s="247">
        <f>AI44/$Y$4</f>
        <v>0</v>
      </c>
      <c r="AN44" s="242">
        <f>(AQ44/($Y$4*AR44))</f>
        <v>0</v>
      </c>
      <c r="AO44" s="29">
        <v>0</v>
      </c>
      <c r="AP44" s="7">
        <f>SUM(AA44:AC44,AE44,AG44)</f>
        <v>744</v>
      </c>
      <c r="AQ44" s="9">
        <v>0</v>
      </c>
      <c r="AR44" s="9">
        <v>21</v>
      </c>
      <c r="AS44" s="9">
        <v>0</v>
      </c>
      <c r="AU44" s="142" t="s">
        <v>56</v>
      </c>
      <c r="AV44" s="71" t="s">
        <v>47</v>
      </c>
      <c r="AW44" s="9">
        <v>0</v>
      </c>
      <c r="AX44" s="9">
        <v>0</v>
      </c>
      <c r="AY44" s="9">
        <v>0</v>
      </c>
      <c r="AZ44" s="9">
        <v>0</v>
      </c>
      <c r="BA44" s="242">
        <f>(AZ44/$AV$4)</f>
        <v>0</v>
      </c>
      <c r="BB44" s="9">
        <v>720</v>
      </c>
      <c r="BC44" s="242">
        <f>(BB44/$AV$4)</f>
        <v>1</v>
      </c>
      <c r="BD44" s="9">
        <v>0</v>
      </c>
      <c r="BE44" s="242">
        <f>(BD44/$AV$4)</f>
        <v>0</v>
      </c>
      <c r="BF44" s="9">
        <v>0</v>
      </c>
      <c r="BG44" s="242">
        <f>(AW44/$AV$4)</f>
        <v>0</v>
      </c>
      <c r="BH44" s="242">
        <f>((AW44-BF44)/$AV$4)</f>
        <v>0</v>
      </c>
      <c r="BI44" s="242">
        <f>IF((AND(AX44=0,AZ44=0)),0,(AZ44+BF44)/(AX44+AZ44+BF44))</f>
        <v>0</v>
      </c>
      <c r="BJ44" s="247">
        <f>BF44/$AV$4</f>
        <v>0</v>
      </c>
      <c r="BK44" s="242">
        <f>(BN44/($AV$4*BO44))</f>
        <v>0</v>
      </c>
      <c r="BL44" s="7"/>
      <c r="BM44" s="7">
        <f>SUM(AX44:AZ44,BB44,BD44)</f>
        <v>720</v>
      </c>
      <c r="BN44" s="9">
        <v>0</v>
      </c>
      <c r="BO44" s="9">
        <v>21</v>
      </c>
      <c r="BP44" s="9">
        <v>0</v>
      </c>
      <c r="BR44" s="142" t="s">
        <v>56</v>
      </c>
      <c r="BS44" s="71" t="s">
        <v>47</v>
      </c>
      <c r="BT44" s="9">
        <v>0</v>
      </c>
      <c r="BU44" s="9">
        <v>0</v>
      </c>
      <c r="BV44" s="9">
        <v>0</v>
      </c>
      <c r="BW44" s="9">
        <v>0</v>
      </c>
      <c r="BX44" s="242">
        <f>(BW44/$BS$4)</f>
        <v>0</v>
      </c>
      <c r="BY44" s="9">
        <v>744</v>
      </c>
      <c r="BZ44" s="242">
        <f>(BY44/$BS$4)</f>
        <v>1</v>
      </c>
      <c r="CA44" s="9">
        <v>0</v>
      </c>
      <c r="CB44" s="242">
        <f>(CA44/$BS$4)</f>
        <v>0</v>
      </c>
      <c r="CC44" s="9">
        <v>0</v>
      </c>
      <c r="CD44" s="242">
        <f>(BT44/$BS$4)</f>
        <v>0</v>
      </c>
      <c r="CE44" s="242">
        <f>((BT44-CC44)/$BS$4)</f>
        <v>0</v>
      </c>
      <c r="CF44" s="247">
        <f>IF((AND(BU44=0,BW44=0)),0,(BW44+CC44)/(BU44+BW44+CC44))</f>
        <v>0</v>
      </c>
      <c r="CG44" s="247">
        <f>CC44/$BS$4</f>
        <v>0</v>
      </c>
      <c r="CH44" s="242">
        <f>(CK44/($BS$4*CL44))</f>
        <v>0</v>
      </c>
      <c r="CI44" s="135"/>
      <c r="CJ44" s="81">
        <f>SUM(BU44:BW44,BY44,CA44)</f>
        <v>744</v>
      </c>
      <c r="CK44" s="9">
        <v>0</v>
      </c>
      <c r="CL44" s="9">
        <v>21</v>
      </c>
      <c r="CM44" s="9">
        <v>0</v>
      </c>
      <c r="CO44" s="142" t="s">
        <v>56</v>
      </c>
      <c r="CP44" s="71" t="s">
        <v>47</v>
      </c>
      <c r="CQ44" s="9">
        <v>0</v>
      </c>
      <c r="CR44" s="9">
        <v>0</v>
      </c>
      <c r="CS44" s="9">
        <v>0</v>
      </c>
      <c r="CT44" s="9">
        <v>0</v>
      </c>
      <c r="CU44" s="242">
        <f>(CT44/$CP$4)</f>
        <v>0</v>
      </c>
      <c r="CV44" s="9">
        <v>720</v>
      </c>
      <c r="CW44" s="242">
        <f>(CV44/$CP$4)</f>
        <v>1</v>
      </c>
      <c r="CX44" s="7">
        <v>0</v>
      </c>
      <c r="CY44" s="242">
        <f>(CX44/$CP$4)</f>
        <v>0</v>
      </c>
      <c r="CZ44" s="9">
        <v>0</v>
      </c>
      <c r="DA44" s="242">
        <f>(CQ44/$CP$4)</f>
        <v>0</v>
      </c>
      <c r="DB44" s="242">
        <f>((CQ44-CZ44)/$CP$4)</f>
        <v>0</v>
      </c>
      <c r="DC44" s="247">
        <f>IF((AND(CR44=0,CT44=0)),0,(CT44+CZ44)/(CR44+CT44+CZ44))</f>
        <v>0</v>
      </c>
      <c r="DD44" s="247">
        <f>CZ44/$CP$4</f>
        <v>0</v>
      </c>
      <c r="DE44" s="242">
        <f>(DH44/($CP$4*DI44))</f>
        <v>0</v>
      </c>
      <c r="DF44" s="7"/>
      <c r="DG44" s="7">
        <f>SUM(CR44:CT44,CV44,CX44)</f>
        <v>720</v>
      </c>
      <c r="DH44" s="9">
        <v>0</v>
      </c>
      <c r="DI44" s="9">
        <v>21</v>
      </c>
      <c r="DJ44" s="9">
        <v>0</v>
      </c>
      <c r="DL44" s="142" t="s">
        <v>56</v>
      </c>
      <c r="DM44" s="71" t="s">
        <v>47</v>
      </c>
      <c r="DN44" s="9">
        <v>24</v>
      </c>
      <c r="DO44" s="9">
        <v>0</v>
      </c>
      <c r="DP44" s="9">
        <v>24</v>
      </c>
      <c r="DQ44" s="9">
        <v>0</v>
      </c>
      <c r="DR44" s="242">
        <f>(DQ44/$DM$4)</f>
        <v>0</v>
      </c>
      <c r="DS44" s="9">
        <v>720</v>
      </c>
      <c r="DT44" s="242">
        <f>(DS44/$DM$4)</f>
        <v>0.967741935483871</v>
      </c>
      <c r="DU44" s="7">
        <v>0</v>
      </c>
      <c r="DV44" s="242">
        <f>(DU44/$DM$4)</f>
        <v>0</v>
      </c>
      <c r="DW44" s="9">
        <v>0</v>
      </c>
      <c r="DX44" s="242">
        <f>(DN44/$Y$4)</f>
        <v>3.2258064516129031E-2</v>
      </c>
      <c r="DY44" s="242">
        <f>((DN44-DW44)/$DM$4)</f>
        <v>3.2258064516129031E-2</v>
      </c>
      <c r="DZ44" s="247">
        <f>IF((AND(DO44=0,DQ44=0)),0,(DQ44+DW44)/(DO44+DQ44+DW44))</f>
        <v>0</v>
      </c>
      <c r="EA44" s="247">
        <f>DW44/$DM$4</f>
        <v>0</v>
      </c>
      <c r="EB44" s="242">
        <f>(EE44/($DM$4*EF44))</f>
        <v>0</v>
      </c>
      <c r="EC44" s="135"/>
      <c r="ED44" s="29">
        <f>SUM(DO44:DQ44,DS44,DU44)</f>
        <v>744</v>
      </c>
      <c r="EE44" s="9">
        <v>0</v>
      </c>
      <c r="EF44" s="9">
        <v>21</v>
      </c>
      <c r="EG44" s="9">
        <v>0</v>
      </c>
      <c r="EI44" s="142" t="s">
        <v>56</v>
      </c>
      <c r="EJ44" s="71" t="s">
        <v>47</v>
      </c>
      <c r="EK44" s="9">
        <v>0</v>
      </c>
      <c r="EL44" s="9">
        <v>0</v>
      </c>
      <c r="EM44" s="9">
        <v>0</v>
      </c>
      <c r="EN44" s="9">
        <v>0</v>
      </c>
      <c r="EO44" s="242">
        <f>(EN44/$EJ$4)</f>
        <v>0</v>
      </c>
      <c r="EP44" s="9">
        <v>744</v>
      </c>
      <c r="EQ44" s="242">
        <f>(EP44/$EJ$4)</f>
        <v>1</v>
      </c>
      <c r="ER44" s="7">
        <v>0</v>
      </c>
      <c r="ES44" s="242">
        <f>(ER44/$EJ$4)</f>
        <v>0</v>
      </c>
      <c r="ET44" s="9">
        <v>0</v>
      </c>
      <c r="EU44" s="242">
        <f>(EK44/$Y$4)</f>
        <v>0</v>
      </c>
      <c r="EV44" s="242">
        <f>((EK44-ET44)/$EJ$4)</f>
        <v>0</v>
      </c>
      <c r="EW44" s="247">
        <f>IF((AND(EL44=0,EN44=0)),0,(EN44+ET44)/(EL44+EN44+ET44))</f>
        <v>0</v>
      </c>
      <c r="EX44" s="247"/>
      <c r="EY44" s="242">
        <f>(FB44/($EJ$4*FC44))</f>
        <v>0</v>
      </c>
      <c r="EZ44" s="7"/>
      <c r="FA44" s="7">
        <f>SUM(EL44:EN44,EP44,ER44)</f>
        <v>744</v>
      </c>
      <c r="FB44" s="9">
        <v>0</v>
      </c>
      <c r="FC44" s="9">
        <v>21</v>
      </c>
      <c r="FD44" s="9">
        <v>0</v>
      </c>
      <c r="FF44" s="142" t="s">
        <v>56</v>
      </c>
      <c r="FG44" s="71" t="s">
        <v>47</v>
      </c>
      <c r="FH44" s="9">
        <v>0</v>
      </c>
      <c r="FI44" s="9">
        <v>0</v>
      </c>
      <c r="FJ44" s="9">
        <v>0</v>
      </c>
      <c r="FK44" s="9">
        <v>0</v>
      </c>
      <c r="FL44" s="242">
        <f>(FK44/$FG$4)</f>
        <v>0</v>
      </c>
      <c r="FM44" s="9">
        <v>672</v>
      </c>
      <c r="FN44" s="242">
        <f>(FM44/$FG$4)</f>
        <v>1</v>
      </c>
      <c r="FO44" s="7">
        <v>0</v>
      </c>
      <c r="FP44" s="242">
        <f>(FO44/$FG$4)</f>
        <v>0</v>
      </c>
      <c r="FQ44" s="9">
        <v>0</v>
      </c>
      <c r="FR44" s="242">
        <f>(FH44/$Y$4)</f>
        <v>0</v>
      </c>
      <c r="FS44" s="242">
        <f>((FH44-FQ44)/$FG$4)</f>
        <v>0</v>
      </c>
      <c r="FT44" s="247">
        <f>IF((AND(FI44=0,FK44=0)),0,(FK44+FQ44)/(FI44+FK44+FQ44))</f>
        <v>0</v>
      </c>
      <c r="FU44" s="247">
        <f>FQ44/$FG$4</f>
        <v>0</v>
      </c>
      <c r="FV44" s="135">
        <f>(FY44/($FG$4*FZ44))</f>
        <v>0</v>
      </c>
      <c r="FW44" s="7"/>
      <c r="FX44" s="7">
        <f>SUM(FI44:FK44,FM44,FO44)</f>
        <v>672</v>
      </c>
      <c r="FY44" s="9">
        <v>0</v>
      </c>
      <c r="FZ44" s="9">
        <v>21</v>
      </c>
      <c r="GA44" s="9">
        <v>0</v>
      </c>
      <c r="GC44" s="142" t="s">
        <v>56</v>
      </c>
      <c r="GD44" s="71" t="s">
        <v>47</v>
      </c>
      <c r="GE44" s="9">
        <v>0</v>
      </c>
      <c r="GF44" s="7">
        <v>0</v>
      </c>
      <c r="GG44" s="9">
        <v>0</v>
      </c>
      <c r="GH44" s="9">
        <v>0</v>
      </c>
      <c r="GI44" s="242">
        <f>(GH44/$GD$4)</f>
        <v>0</v>
      </c>
      <c r="GJ44" s="9">
        <v>744</v>
      </c>
      <c r="GK44" s="242">
        <f>(GJ44/$GD$4)</f>
        <v>1</v>
      </c>
      <c r="GL44" s="7">
        <v>0</v>
      </c>
      <c r="GM44" s="242">
        <f>(GL44/$GD$4)</f>
        <v>0</v>
      </c>
      <c r="GN44" s="9">
        <v>0</v>
      </c>
      <c r="GO44" s="242">
        <f>(GE44/$Y$4)</f>
        <v>0</v>
      </c>
      <c r="GP44" s="242">
        <f>((GE44-GN44)/$GD$4)</f>
        <v>0</v>
      </c>
      <c r="GQ44" s="247">
        <f>IF((AND(GF44=0,GH44=0)),0,(GH44+GN44)/(GF44+GH44+GN44))</f>
        <v>0</v>
      </c>
      <c r="GR44" s="247">
        <f>GN44/$GD$4</f>
        <v>0</v>
      </c>
      <c r="GS44" s="242">
        <f>(GV44/($GD$4*GW44))</f>
        <v>0</v>
      </c>
      <c r="GT44" s="135"/>
      <c r="GU44" s="7">
        <f>SUM(GF44:GH44,GJ44,GL44)</f>
        <v>744</v>
      </c>
      <c r="GV44" s="9">
        <v>0</v>
      </c>
      <c r="GW44" s="9">
        <v>21</v>
      </c>
      <c r="GX44" s="9">
        <v>0</v>
      </c>
      <c r="GZ44" s="142" t="s">
        <v>56</v>
      </c>
      <c r="HA44" s="71" t="s">
        <v>47</v>
      </c>
      <c r="HB44" s="9">
        <v>0</v>
      </c>
      <c r="HC44" s="9">
        <v>0</v>
      </c>
      <c r="HD44" s="9">
        <v>0</v>
      </c>
      <c r="HE44" s="9">
        <v>0</v>
      </c>
      <c r="HF44" s="242">
        <f>(HE44/$HA$4)</f>
        <v>0</v>
      </c>
      <c r="HG44" s="9">
        <v>720</v>
      </c>
      <c r="HH44" s="242">
        <f>(HG44/$HA$4)</f>
        <v>1</v>
      </c>
      <c r="HI44" s="9">
        <v>0</v>
      </c>
      <c r="HJ44" s="242">
        <f>(HI44/$HA$4)</f>
        <v>0</v>
      </c>
      <c r="HK44" s="9">
        <v>0</v>
      </c>
      <c r="HL44" s="242">
        <f>(HB44/$Y$4)</f>
        <v>0</v>
      </c>
      <c r="HM44" s="242">
        <f>((HB44-HK44)/$HA$4)</f>
        <v>0</v>
      </c>
      <c r="HN44" s="247">
        <f>IF((AND(HC44=0,HE44=0)),0,(HE44+HK44)/(HC44+HE44+HK44))</f>
        <v>0</v>
      </c>
      <c r="HO44" s="247">
        <f>HK44/$HA$4</f>
        <v>0</v>
      </c>
      <c r="HP44" s="242">
        <f>(HS44/($HA$4*HT44))</f>
        <v>0</v>
      </c>
      <c r="HQ44" s="29">
        <v>0</v>
      </c>
      <c r="HR44" s="7">
        <f>SUM(HC44:HE44,HG44,HI44)</f>
        <v>720</v>
      </c>
      <c r="HS44" s="9">
        <v>0</v>
      </c>
      <c r="HT44" s="9">
        <v>21</v>
      </c>
      <c r="HU44" s="9">
        <v>0</v>
      </c>
      <c r="HW44" s="142" t="s">
        <v>56</v>
      </c>
      <c r="HX44" s="71" t="s">
        <v>47</v>
      </c>
      <c r="HY44" s="9">
        <v>0</v>
      </c>
      <c r="HZ44" s="9">
        <v>0</v>
      </c>
      <c r="IA44" s="9">
        <v>0</v>
      </c>
      <c r="IB44" s="9">
        <v>0</v>
      </c>
      <c r="IC44" s="242">
        <f>(IB44/$HX$4)</f>
        <v>0</v>
      </c>
      <c r="ID44" s="9">
        <v>744</v>
      </c>
      <c r="IE44" s="242">
        <f>(ID44/$HX$4)</f>
        <v>1</v>
      </c>
      <c r="IF44" s="9">
        <v>0</v>
      </c>
      <c r="IG44" s="242">
        <f>(IF44/$HX$4)</f>
        <v>0</v>
      </c>
      <c r="IH44" s="9">
        <v>0</v>
      </c>
      <c r="II44" s="242">
        <f>(HY44/$HX$4)</f>
        <v>0</v>
      </c>
      <c r="IJ44" s="242">
        <f>((HY44-IH44)/$HX$4)</f>
        <v>0</v>
      </c>
      <c r="IK44" s="242">
        <f>IF((AND(HZ44=0,IB44=0)),0,(IB44+IH44)/(HZ44+IB44))</f>
        <v>0</v>
      </c>
      <c r="IL44" s="247">
        <f>IH44/$HX$4</f>
        <v>0</v>
      </c>
      <c r="IM44" s="242">
        <f>(IP44/($HX$4*IQ44))</f>
        <v>0</v>
      </c>
      <c r="IN44" s="29">
        <v>0</v>
      </c>
      <c r="IO44" s="7">
        <f>SUM(HZ44:IB44,ID44,IF44)</f>
        <v>744</v>
      </c>
      <c r="IP44" s="9">
        <v>0</v>
      </c>
      <c r="IQ44" s="9">
        <v>21</v>
      </c>
      <c r="IR44" s="9">
        <v>0</v>
      </c>
      <c r="IT44" s="142" t="s">
        <v>56</v>
      </c>
      <c r="IU44" s="71" t="s">
        <v>47</v>
      </c>
      <c r="IV44" s="9">
        <v>0</v>
      </c>
      <c r="IW44" s="9">
        <v>0</v>
      </c>
      <c r="IX44" s="9">
        <v>0</v>
      </c>
      <c r="IY44" s="9">
        <v>0</v>
      </c>
      <c r="IZ44" s="242">
        <f>(IY44/$IU$4)</f>
        <v>0</v>
      </c>
      <c r="JA44" s="9">
        <v>720</v>
      </c>
      <c r="JB44" s="242">
        <f>(JA44/$IU$4)</f>
        <v>1</v>
      </c>
      <c r="JC44" s="9">
        <v>0</v>
      </c>
      <c r="JD44" s="242">
        <f>(JC44/$IU$4)</f>
        <v>0</v>
      </c>
      <c r="JE44" s="9">
        <v>0</v>
      </c>
      <c r="JF44" s="242">
        <f>(IV44/$IU$4)</f>
        <v>0</v>
      </c>
      <c r="JG44" s="277">
        <f>((IV44-JE44)/$IU$4)</f>
        <v>0</v>
      </c>
      <c r="JH44" s="277">
        <f>IF((AND(IW44=0,IY44=0)),0,(IY44+JE44)/(IW44+IY44+JE44))</f>
        <v>0</v>
      </c>
      <c r="JI44" s="247">
        <f>JE44/$IU$4</f>
        <v>0</v>
      </c>
      <c r="JJ44" s="242">
        <f>(JM44/($IU$4*JN44))</f>
        <v>0</v>
      </c>
      <c r="JK44" s="29">
        <v>0</v>
      </c>
      <c r="JL44" s="29">
        <f>SUM(IW44:IY44,JA44,JC44)</f>
        <v>720</v>
      </c>
      <c r="JM44" s="9">
        <v>0</v>
      </c>
      <c r="JN44" s="9">
        <v>21</v>
      </c>
      <c r="JO44" s="9">
        <v>0</v>
      </c>
    </row>
    <row r="45" spans="1:275" ht="13.8" hidden="1" x14ac:dyDescent="0.3">
      <c r="B45" s="71" t="s">
        <v>48</v>
      </c>
      <c r="C45" s="9">
        <v>744</v>
      </c>
      <c r="D45" s="9">
        <v>37.5</v>
      </c>
      <c r="E45" s="9">
        <v>706.5</v>
      </c>
      <c r="F45" s="9">
        <v>0</v>
      </c>
      <c r="G45" s="242">
        <f>(F45/$B$4)</f>
        <v>0</v>
      </c>
      <c r="H45" s="9">
        <v>0</v>
      </c>
      <c r="I45" s="242">
        <f>(H45/$B$4)</f>
        <v>0</v>
      </c>
      <c r="J45" s="7">
        <v>0</v>
      </c>
      <c r="K45" s="242">
        <f>(J45/$B$4)</f>
        <v>0</v>
      </c>
      <c r="L45" s="9">
        <v>0</v>
      </c>
      <c r="M45" s="242">
        <f>(C45/$B$4)</f>
        <v>1</v>
      </c>
      <c r="N45" s="242">
        <f>((C45-L45)/$B$4)</f>
        <v>1</v>
      </c>
      <c r="O45" s="242">
        <f>IF((AND(D45=0,F45=0)),0,(F45+L45)/(D45+F45+L45))</f>
        <v>0</v>
      </c>
      <c r="P45" s="247">
        <f>L45/$B$4</f>
        <v>0</v>
      </c>
      <c r="Q45" s="242">
        <f>(T45/($B$4*U45))</f>
        <v>3.8466461853558627E-2</v>
      </c>
      <c r="R45" s="29">
        <v>0</v>
      </c>
      <c r="S45" s="7">
        <f t="shared" ref="S45" si="779">SUM(D45:F45,H45,J45)</f>
        <v>744</v>
      </c>
      <c r="T45" s="9">
        <v>601</v>
      </c>
      <c r="U45" s="9">
        <v>21</v>
      </c>
      <c r="V45" s="9">
        <v>15</v>
      </c>
      <c r="Y45" s="71" t="s">
        <v>48</v>
      </c>
      <c r="Z45" s="9">
        <v>744</v>
      </c>
      <c r="AA45" s="9">
        <v>162.9</v>
      </c>
      <c r="AB45" s="9">
        <v>581.1</v>
      </c>
      <c r="AC45" s="9">
        <v>0</v>
      </c>
      <c r="AD45" s="242">
        <f>(AC45/$Y$4)</f>
        <v>0</v>
      </c>
      <c r="AE45" s="9">
        <v>0</v>
      </c>
      <c r="AF45" s="242">
        <f>(AE45/$Y$4)</f>
        <v>0</v>
      </c>
      <c r="AG45" s="7">
        <v>0</v>
      </c>
      <c r="AH45" s="242">
        <f>(AG45/$Y$4)</f>
        <v>0</v>
      </c>
      <c r="AI45" s="9">
        <v>0</v>
      </c>
      <c r="AJ45" s="242">
        <f>(Z45/$Y$4)</f>
        <v>1</v>
      </c>
      <c r="AK45" s="242">
        <f>((Z45-AI45)/$Y$4)</f>
        <v>1</v>
      </c>
      <c r="AL45" s="242">
        <f>IF((AND(AA45=0,AC45=0)),0,(AC45+AI45)/(AA45+AC45+AI45))</f>
        <v>0</v>
      </c>
      <c r="AM45" s="247">
        <f>AI45/$Y$4</f>
        <v>0</v>
      </c>
      <c r="AN45" s="242">
        <f>(AQ45/($Y$4*AR45))</f>
        <v>0.16737071172555043</v>
      </c>
      <c r="AO45" s="29">
        <v>0</v>
      </c>
      <c r="AP45" s="7">
        <f t="shared" ref="AP45" si="780">SUM(AA45:AC45,AE45,AG45)</f>
        <v>744</v>
      </c>
      <c r="AQ45" s="167">
        <v>2615</v>
      </c>
      <c r="AR45" s="9">
        <v>21</v>
      </c>
      <c r="AS45" s="9">
        <v>15</v>
      </c>
      <c r="AV45" s="71" t="s">
        <v>48</v>
      </c>
      <c r="AW45" s="9">
        <v>600</v>
      </c>
      <c r="AX45" s="9">
        <v>143.69999999999999</v>
      </c>
      <c r="AY45" s="9">
        <v>456.3</v>
      </c>
      <c r="AZ45" s="9">
        <v>120</v>
      </c>
      <c r="BA45" s="242">
        <f>(AZ45/$AV$4)</f>
        <v>0.16666666666666666</v>
      </c>
      <c r="BB45" s="9">
        <v>0</v>
      </c>
      <c r="BC45" s="242">
        <f>(BB45/$AV$4)</f>
        <v>0</v>
      </c>
      <c r="BD45" s="9">
        <v>0</v>
      </c>
      <c r="BE45" s="242">
        <f>(BD45/$AV$4)</f>
        <v>0</v>
      </c>
      <c r="BF45" s="9">
        <v>0</v>
      </c>
      <c r="BG45" s="242">
        <f t="shared" ref="BG45" si="781">(AW45/$AV$4)</f>
        <v>0.83333333333333337</v>
      </c>
      <c r="BH45" s="242">
        <f t="shared" ref="BH45" si="782">((AW45-BF45)/$AV$4)</f>
        <v>0.83333333333333337</v>
      </c>
      <c r="BI45" s="242">
        <f t="shared" ref="BI45" si="783">IF((AND(AX45=0,AZ45=0)),0,(AZ45+BF45)/(AX45+AZ45+BF45))</f>
        <v>0.45506257110352677</v>
      </c>
      <c r="BJ45" s="247">
        <f t="shared" ref="BJ45" si="784">BF45/$AV$4</f>
        <v>0</v>
      </c>
      <c r="BK45" s="242">
        <f t="shared" ref="BK45" si="785">(BN45/($AV$4*BO45))</f>
        <v>0.15152116402116403</v>
      </c>
      <c r="BL45" s="7"/>
      <c r="BM45" s="7">
        <f t="shared" ref="BM45" si="786">SUM(AX45:AZ45,BB45,BD45)</f>
        <v>720</v>
      </c>
      <c r="BN45" s="9">
        <v>2291</v>
      </c>
      <c r="BO45" s="9">
        <v>21</v>
      </c>
      <c r="BP45" s="9">
        <v>15</v>
      </c>
      <c r="BS45" s="71" t="s">
        <v>48</v>
      </c>
      <c r="BT45" s="9">
        <v>576</v>
      </c>
      <c r="BU45" s="9">
        <v>86.9</v>
      </c>
      <c r="BV45" s="9">
        <v>489.1</v>
      </c>
      <c r="BW45" s="9">
        <v>168</v>
      </c>
      <c r="BX45" s="242">
        <f t="shared" ref="BX45:BZ45" si="787">(BW45/$BS$4)</f>
        <v>0.22580645161290322</v>
      </c>
      <c r="BY45" s="9">
        <v>0</v>
      </c>
      <c r="BZ45" s="242">
        <f t="shared" si="787"/>
        <v>0</v>
      </c>
      <c r="CA45" s="9">
        <v>0</v>
      </c>
      <c r="CB45" s="242">
        <f t="shared" ref="CB45" si="788">(CA45/$BS$4)</f>
        <v>0</v>
      </c>
      <c r="CC45" s="9">
        <v>0</v>
      </c>
      <c r="CD45" s="242">
        <f t="shared" ref="CD45" si="789">(BT45/$BS$4)</f>
        <v>0.77419354838709675</v>
      </c>
      <c r="CE45" s="242">
        <f t="shared" ref="CE45" si="790">((BT45-CC45)/$BS$4)</f>
        <v>0.77419354838709675</v>
      </c>
      <c r="CF45" s="247">
        <f t="shared" ref="CF45" si="791">IF((AND(BU45=0,BW45=0)),0,(BW45+CC45)/(BU45+BW45+CC45))</f>
        <v>0.65908199293840719</v>
      </c>
      <c r="CG45" s="247">
        <f t="shared" ref="CG45" si="792">CC45/$BS$4</f>
        <v>0</v>
      </c>
      <c r="CH45" s="242">
        <f t="shared" ref="CH45" si="793">(CK45/($BS$4*CL45))</f>
        <v>8.4229390681003588E-2</v>
      </c>
      <c r="CI45" s="135"/>
      <c r="CJ45" s="81">
        <f t="shared" ref="CJ45" si="794">SUM(BU45:BW45,BY45,CA45)</f>
        <v>744</v>
      </c>
      <c r="CK45" s="167">
        <v>1316</v>
      </c>
      <c r="CL45" s="9">
        <v>21</v>
      </c>
      <c r="CM45" s="9">
        <v>15</v>
      </c>
      <c r="CP45" s="71" t="s">
        <v>48</v>
      </c>
      <c r="CQ45" s="9">
        <v>720</v>
      </c>
      <c r="CR45" s="9">
        <v>17</v>
      </c>
      <c r="CS45" s="9">
        <v>703</v>
      </c>
      <c r="CT45" s="9">
        <v>0</v>
      </c>
      <c r="CU45" s="242">
        <f t="shared" ref="CU45:CW45" si="795">(CT45/$CP$4)</f>
        <v>0</v>
      </c>
      <c r="CV45" s="9">
        <v>0</v>
      </c>
      <c r="CW45" s="242">
        <f t="shared" si="795"/>
        <v>0</v>
      </c>
      <c r="CX45" s="7">
        <v>0</v>
      </c>
      <c r="CY45" s="242">
        <f t="shared" ref="CY45" si="796">(CX45/$CP$4)</f>
        <v>0</v>
      </c>
      <c r="CZ45" s="9">
        <v>0</v>
      </c>
      <c r="DA45" s="242">
        <f t="shared" ref="DA45" si="797">(CQ45/$CP$4)</f>
        <v>1</v>
      </c>
      <c r="DB45" s="242">
        <f t="shared" ref="DB45" si="798">((CQ45-CZ45)/$CP$4)</f>
        <v>1</v>
      </c>
      <c r="DC45" s="247">
        <f t="shared" ref="DC45" si="799">IF((AND(CR45=0,CT45=0)),0,(CT45+CZ45)/(CR45+CT45+CZ45))</f>
        <v>0</v>
      </c>
      <c r="DD45" s="247">
        <f t="shared" ref="DD45" si="800">CZ45/$CP$4</f>
        <v>0</v>
      </c>
      <c r="DE45" s="242">
        <f t="shared" ref="DE45" si="801">(DH45/($CP$4*DI45))</f>
        <v>1.7328042328042328E-2</v>
      </c>
      <c r="DF45" s="7"/>
      <c r="DG45" s="7">
        <f t="shared" ref="DG45" si="802">SUM(CR45:CT45,CV45,CX45)</f>
        <v>720</v>
      </c>
      <c r="DH45" s="9">
        <v>262</v>
      </c>
      <c r="DI45" s="9">
        <v>21</v>
      </c>
      <c r="DJ45" s="9">
        <v>15</v>
      </c>
      <c r="DM45" s="71" t="s">
        <v>48</v>
      </c>
      <c r="DN45" s="9">
        <v>744</v>
      </c>
      <c r="DO45" s="9">
        <v>31.2</v>
      </c>
      <c r="DP45" s="9">
        <v>712.8</v>
      </c>
      <c r="DQ45" s="9">
        <v>0</v>
      </c>
      <c r="DR45" s="242">
        <f>(DQ45/$DM$4)</f>
        <v>0</v>
      </c>
      <c r="DS45" s="9">
        <v>0</v>
      </c>
      <c r="DT45" s="242">
        <f>(DS45/$DM$4)</f>
        <v>0</v>
      </c>
      <c r="DU45" s="7">
        <v>0</v>
      </c>
      <c r="DV45" s="242">
        <f>(DU45/$DM$4)</f>
        <v>0</v>
      </c>
      <c r="DW45" s="9">
        <v>0</v>
      </c>
      <c r="DX45" s="242">
        <f t="shared" ref="DX45" si="803">(DN45/$Y$4)</f>
        <v>1</v>
      </c>
      <c r="DY45" s="242">
        <f t="shared" ref="DY45" si="804">((DN45-DW45)/$DM$4)</f>
        <v>1</v>
      </c>
      <c r="DZ45" s="247">
        <f t="shared" ref="DZ45" si="805">IF((AND(DO45=0,DQ45=0)),0,(DQ45+DW45)/(DO45+DQ45+DW45))</f>
        <v>0</v>
      </c>
      <c r="EA45" s="247">
        <f t="shared" ref="EA45" si="806">DW45/$DM$4</f>
        <v>0</v>
      </c>
      <c r="EB45" s="242">
        <f t="shared" ref="EB45" si="807">(EE45/($DM$4*EF45))</f>
        <v>3.11699948796723E-2</v>
      </c>
      <c r="EC45" s="135"/>
      <c r="ED45" s="29">
        <f t="shared" ref="ED45" si="808">SUM(DO45:DQ45,DS45,DU45)</f>
        <v>744</v>
      </c>
      <c r="EE45" s="9">
        <v>487</v>
      </c>
      <c r="EF45" s="9">
        <v>21</v>
      </c>
      <c r="EG45" s="9">
        <v>15</v>
      </c>
      <c r="EJ45" s="71" t="s">
        <v>48</v>
      </c>
      <c r="EK45" s="9">
        <v>744</v>
      </c>
      <c r="EL45" s="7">
        <v>100.7</v>
      </c>
      <c r="EM45" s="9">
        <v>643.29999999999995</v>
      </c>
      <c r="EN45" s="9">
        <v>0</v>
      </c>
      <c r="EO45" s="242">
        <f>(EN45/$EJ$4)</f>
        <v>0</v>
      </c>
      <c r="EP45" s="9">
        <v>0</v>
      </c>
      <c r="EQ45" s="242">
        <f>(EP45/$EJ$4)</f>
        <v>0</v>
      </c>
      <c r="ER45" s="7">
        <v>0</v>
      </c>
      <c r="ES45" s="242">
        <f>(ER45/$EJ$4)</f>
        <v>0</v>
      </c>
      <c r="ET45" s="9">
        <v>0</v>
      </c>
      <c r="EU45" s="242">
        <f>(EK45/$Y$4)</f>
        <v>1</v>
      </c>
      <c r="EV45" s="242">
        <f>((EK45-ET45)/$EJ$4)</f>
        <v>1</v>
      </c>
      <c r="EW45" s="247">
        <f t="shared" ref="EW45" si="809">IF((AND(EL45=0,EN45=0)),0,(EN45+ET45)/(EL45+EN45+ET45))</f>
        <v>0</v>
      </c>
      <c r="EX45" s="247"/>
      <c r="EY45" s="242">
        <f>(FB45/($EJ$4*FC45))</f>
        <v>9.5878136200716849E-2</v>
      </c>
      <c r="EZ45" s="7"/>
      <c r="FA45" s="7">
        <f t="shared" ref="FA45" si="810">SUM(EL45:EN45,EP45,ER45)</f>
        <v>744</v>
      </c>
      <c r="FB45" s="167">
        <v>1498</v>
      </c>
      <c r="FC45" s="9">
        <v>21</v>
      </c>
      <c r="FD45" s="9">
        <v>15</v>
      </c>
      <c r="FG45" s="71" t="s">
        <v>48</v>
      </c>
      <c r="FH45" s="9">
        <v>672</v>
      </c>
      <c r="FI45" s="9">
        <v>66.5</v>
      </c>
      <c r="FJ45" s="9">
        <v>605.5</v>
      </c>
      <c r="FK45" s="9">
        <v>0</v>
      </c>
      <c r="FL45" s="242">
        <f>(FK45/$FG$4)</f>
        <v>0</v>
      </c>
      <c r="FM45" s="9">
        <v>0</v>
      </c>
      <c r="FN45" s="242">
        <f>(FM45/$FG$4)</f>
        <v>0</v>
      </c>
      <c r="FO45" s="7">
        <v>0</v>
      </c>
      <c r="FP45" s="242">
        <f>(FO45/$FG$4)</f>
        <v>0</v>
      </c>
      <c r="FQ45" s="9">
        <v>0</v>
      </c>
      <c r="FR45" s="242">
        <f>(FH45/$Y$4)</f>
        <v>0.90322580645161288</v>
      </c>
      <c r="FS45" s="242">
        <f>((FH45-FQ45)/$FG$4)</f>
        <v>1</v>
      </c>
      <c r="FT45" s="247">
        <f>IF((AND(FI45=0,FK45=0)),0,(FK45+FQ45)/(FI45+FK45+FQ45))</f>
        <v>0</v>
      </c>
      <c r="FU45" s="247">
        <f>FQ45/$FG$4</f>
        <v>0</v>
      </c>
      <c r="FV45" s="135">
        <f>(FY45/($FG$4*FZ45))</f>
        <v>7.1074263038548746E-2</v>
      </c>
      <c r="FW45" s="7"/>
      <c r="FX45" s="7">
        <f t="shared" ref="FX45" si="811">SUM(FI45:FK45,FM45,FO45)</f>
        <v>672</v>
      </c>
      <c r="FY45" s="167">
        <v>1003</v>
      </c>
      <c r="FZ45" s="9">
        <v>21</v>
      </c>
      <c r="GA45" s="9">
        <v>15</v>
      </c>
      <c r="GD45" s="71" t="s">
        <v>48</v>
      </c>
      <c r="GE45" s="9">
        <v>744</v>
      </c>
      <c r="GF45" s="7">
        <v>166.2</v>
      </c>
      <c r="GG45" s="9">
        <v>577.79999999999995</v>
      </c>
      <c r="GH45" s="9">
        <v>0</v>
      </c>
      <c r="GI45" s="242">
        <f>(GH45/$GD$4)</f>
        <v>0</v>
      </c>
      <c r="GJ45" s="9">
        <v>0</v>
      </c>
      <c r="GK45" s="242">
        <f>(GJ45/$GD$4)</f>
        <v>0</v>
      </c>
      <c r="GL45" s="7">
        <v>0</v>
      </c>
      <c r="GM45" s="242">
        <f>(GL45/$GD$4)</f>
        <v>0</v>
      </c>
      <c r="GN45" s="9">
        <v>0</v>
      </c>
      <c r="GO45" s="242">
        <f>(GE45/$Y$4)</f>
        <v>1</v>
      </c>
      <c r="GP45" s="242">
        <f>((GE45-GN45)/$GD$4)</f>
        <v>1</v>
      </c>
      <c r="GQ45" s="247">
        <f>IF((AND(GF45=0,GH45=0)),0,(GH45+GN45)/(GF45+GH45+GN45))</f>
        <v>0</v>
      </c>
      <c r="GR45" s="247">
        <f>GN45/$GD$4</f>
        <v>0</v>
      </c>
      <c r="GS45" s="242">
        <f>(GV45/($GD$4*GW45))</f>
        <v>0.1597542242703533</v>
      </c>
      <c r="GT45" s="135"/>
      <c r="GU45" s="7">
        <f t="shared" ref="GU45" si="812">SUM(GF45:GH45,GJ45,GL45)</f>
        <v>744</v>
      </c>
      <c r="GV45" s="167">
        <v>2496</v>
      </c>
      <c r="GW45" s="9">
        <v>21</v>
      </c>
      <c r="GX45" s="9">
        <v>15</v>
      </c>
      <c r="HA45" s="71" t="s">
        <v>48</v>
      </c>
      <c r="HB45" s="9">
        <v>720</v>
      </c>
      <c r="HC45" s="9">
        <v>214.3</v>
      </c>
      <c r="HD45" s="9">
        <v>505.7</v>
      </c>
      <c r="HE45" s="9">
        <v>0</v>
      </c>
      <c r="HF45" s="242">
        <f>(HE45/$HA$4)</f>
        <v>0</v>
      </c>
      <c r="HG45" s="9">
        <v>0</v>
      </c>
      <c r="HH45" s="242">
        <f>(HG45/$HA$4)</f>
        <v>0</v>
      </c>
      <c r="HI45" s="9">
        <v>0</v>
      </c>
      <c r="HJ45" s="242">
        <f>(HI45/$HA$4)</f>
        <v>0</v>
      </c>
      <c r="HK45" s="9">
        <v>0</v>
      </c>
      <c r="HL45" s="242">
        <f>(HB45/$Y$4)</f>
        <v>0.967741935483871</v>
      </c>
      <c r="HM45" s="242">
        <f>((HB45-HK45)/$HA$4)</f>
        <v>1</v>
      </c>
      <c r="HN45" s="247">
        <f t="shared" ref="HN45" si="813">IF((AND(HC45=0,HE45=0)),0,(HE45+HK45)/(HC45+HE45+HK45))</f>
        <v>0</v>
      </c>
      <c r="HO45" s="247">
        <f t="shared" ref="HO45" si="814">HK45/$HA$4</f>
        <v>0</v>
      </c>
      <c r="HP45" s="242">
        <f>(HS45/($HA$4*HT45))</f>
        <v>0.21309523809523809</v>
      </c>
      <c r="HQ45" s="29">
        <v>0</v>
      </c>
      <c r="HR45" s="7">
        <f t="shared" ref="HR45" si="815">SUM(HC45:HE45,HG45,HI45)</f>
        <v>720</v>
      </c>
      <c r="HS45" s="167">
        <v>3222</v>
      </c>
      <c r="HT45" s="9">
        <v>21</v>
      </c>
      <c r="HU45" s="9">
        <v>15</v>
      </c>
      <c r="HX45" s="71" t="s">
        <v>48</v>
      </c>
      <c r="HY45" s="9">
        <v>744</v>
      </c>
      <c r="HZ45" s="9">
        <v>83.1</v>
      </c>
      <c r="IA45" s="9">
        <v>660.9</v>
      </c>
      <c r="IB45" s="9">
        <v>0</v>
      </c>
      <c r="IC45" s="242">
        <f>(IB45/$HX$4)</f>
        <v>0</v>
      </c>
      <c r="ID45" s="9">
        <v>0</v>
      </c>
      <c r="IE45" s="242">
        <f>(ID45/$HX$4)</f>
        <v>0</v>
      </c>
      <c r="IF45" s="9">
        <v>0</v>
      </c>
      <c r="IG45" s="242">
        <f>(IF45/$HX$4)</f>
        <v>0</v>
      </c>
      <c r="IH45" s="9">
        <v>0</v>
      </c>
      <c r="II45" s="242">
        <f>(HY45/$HX$4)</f>
        <v>1</v>
      </c>
      <c r="IJ45" s="242">
        <f>((HY45-IH45)/$HX$4)</f>
        <v>1</v>
      </c>
      <c r="IK45" s="242">
        <f>IF((AND(HZ45=0,IB45=0)),0,(IB45+IH45)/(HZ45+IB45))</f>
        <v>0</v>
      </c>
      <c r="IL45" s="247">
        <f>IH45/$HX$4</f>
        <v>0</v>
      </c>
      <c r="IM45" s="242">
        <f>(IP45/($HX$4*IQ45))</f>
        <v>8.0133128520225291E-2</v>
      </c>
      <c r="IN45" s="29">
        <v>0</v>
      </c>
      <c r="IO45" s="7">
        <f t="shared" ref="IO45" si="816">SUM(HZ45:IB45,ID45,IF45)</f>
        <v>744</v>
      </c>
      <c r="IP45" s="167">
        <v>1252</v>
      </c>
      <c r="IQ45" s="9">
        <v>21</v>
      </c>
      <c r="IR45" s="9">
        <v>15</v>
      </c>
      <c r="IU45" s="71" t="s">
        <v>48</v>
      </c>
      <c r="IV45" s="9">
        <v>720</v>
      </c>
      <c r="IW45" s="9">
        <v>124.1</v>
      </c>
      <c r="IX45" s="9">
        <v>595.9</v>
      </c>
      <c r="IY45" s="9">
        <v>0</v>
      </c>
      <c r="IZ45" s="242">
        <f>(IY45/$IU$4)</f>
        <v>0</v>
      </c>
      <c r="JA45" s="9">
        <v>0</v>
      </c>
      <c r="JB45" s="242">
        <f>(JA45/$IU$4)</f>
        <v>0</v>
      </c>
      <c r="JC45" s="9">
        <v>0</v>
      </c>
      <c r="JD45" s="242">
        <f>(JC45/$IU$4)</f>
        <v>0</v>
      </c>
      <c r="JE45" s="9">
        <v>0</v>
      </c>
      <c r="JF45" s="242">
        <f>(IV45/$IU$4)</f>
        <v>1</v>
      </c>
      <c r="JG45" s="277">
        <f>((IV45-JE45)/$IU$4)</f>
        <v>1</v>
      </c>
      <c r="JH45" s="277">
        <f>IF((AND(IW45=0,IY45=0)),0,(IY45+JE45)/(IW45+IY45+JE45))</f>
        <v>0</v>
      </c>
      <c r="JI45" s="247">
        <f t="shared" ref="JI45" si="817">JE45/$IU$4</f>
        <v>0</v>
      </c>
      <c r="JJ45" s="242">
        <f>(JM45/($IU$4*JN45))</f>
        <v>0.12347883597883598</v>
      </c>
      <c r="JK45" s="29">
        <v>0</v>
      </c>
      <c r="JL45" s="29">
        <f t="shared" ref="JL45" si="818">SUM(IW45:IY45,JA45,JC45)</f>
        <v>720</v>
      </c>
      <c r="JM45" s="88">
        <v>1867</v>
      </c>
      <c r="JN45" s="9">
        <v>21</v>
      </c>
      <c r="JO45" s="9">
        <v>15</v>
      </c>
    </row>
    <row r="46" spans="1:275" ht="13.8" hidden="1" x14ac:dyDescent="0.3">
      <c r="B46" s="174" t="s">
        <v>39</v>
      </c>
      <c r="C46" s="45">
        <f>SUM(C44:C45)</f>
        <v>744</v>
      </c>
      <c r="D46" s="45">
        <f t="shared" ref="D46" si="819">SUM(D44:D45)</f>
        <v>37.5</v>
      </c>
      <c r="E46" s="45">
        <f>SUM(E44:E45)</f>
        <v>706.5</v>
      </c>
      <c r="F46" s="45">
        <f t="shared" ref="F46:L46" si="820">SUM(F44:F45)</f>
        <v>0</v>
      </c>
      <c r="G46" s="281">
        <f>(G44*U44+G45*U45)/U46</f>
        <v>0</v>
      </c>
      <c r="H46" s="45">
        <f t="shared" si="820"/>
        <v>744</v>
      </c>
      <c r="I46" s="281">
        <f>(I44*U44+I45*U45)/U46</f>
        <v>0.5</v>
      </c>
      <c r="J46" s="46">
        <f>SUM(J44:J45)</f>
        <v>0</v>
      </c>
      <c r="K46" s="241">
        <f>(K44*U44+K45*U45)/U46</f>
        <v>0</v>
      </c>
      <c r="L46" s="45">
        <f t="shared" si="820"/>
        <v>0</v>
      </c>
      <c r="M46" s="281">
        <f>(M44*U44+M45*U45)/U46</f>
        <v>0.5</v>
      </c>
      <c r="N46" s="282">
        <f>(N44*U44+N45*U45)/U46</f>
        <v>0.5</v>
      </c>
      <c r="O46" s="282">
        <f>(O44*U44+O45*U45)/U46</f>
        <v>0</v>
      </c>
      <c r="P46" s="282">
        <f>(P44*U44+P45*U45)/U46</f>
        <v>0</v>
      </c>
      <c r="Q46" s="282">
        <f>(Q44*U44+Q45*U45)/U46</f>
        <v>1.9233230926779313E-2</v>
      </c>
      <c r="R46" s="49">
        <f t="shared" ref="R46" si="821">SUM(R44:R45)</f>
        <v>0</v>
      </c>
      <c r="S46" s="50">
        <f>SUM(S44:S45)</f>
        <v>1488</v>
      </c>
      <c r="T46" s="45">
        <f>SUM(T44:T45)</f>
        <v>601</v>
      </c>
      <c r="U46" s="45">
        <f>SUM(U44:U45)</f>
        <v>42</v>
      </c>
      <c r="V46" s="45">
        <f>SUM(V44:V45)</f>
        <v>15</v>
      </c>
      <c r="Y46" s="74" t="s">
        <v>39</v>
      </c>
      <c r="Z46" s="49">
        <f>SUM(Z44:Z45)</f>
        <v>744</v>
      </c>
      <c r="AA46" s="49">
        <f t="shared" ref="AA46:AC46" si="822">SUM(AA44:AA45)</f>
        <v>162.9</v>
      </c>
      <c r="AB46" s="49">
        <f>SUM(AB44:AB45)</f>
        <v>581.1</v>
      </c>
      <c r="AC46" s="49">
        <f t="shared" si="822"/>
        <v>0</v>
      </c>
      <c r="AD46" s="241">
        <f>(AD44*AR44+AD45*AR45)/AR46</f>
        <v>0</v>
      </c>
      <c r="AE46" s="49">
        <f t="shared" ref="AE46:AI46" si="823">SUM(AE44:AE45)</f>
        <v>744</v>
      </c>
      <c r="AF46" s="241">
        <f>(AF44*AR44+AF45*AR45)/AR46</f>
        <v>0.5</v>
      </c>
      <c r="AG46" s="50">
        <f>SUM(AG44:AG45)</f>
        <v>0</v>
      </c>
      <c r="AH46" s="241">
        <f>SUM(AH44:AH45)</f>
        <v>0</v>
      </c>
      <c r="AI46" s="49">
        <f t="shared" si="823"/>
        <v>0</v>
      </c>
      <c r="AJ46" s="281">
        <f>(AJ44*AR44+AJ45*AR45)/AR46</f>
        <v>0.5</v>
      </c>
      <c r="AK46" s="241">
        <f>(AK44*AR44+AK45*AR45)/AR46</f>
        <v>0.5</v>
      </c>
      <c r="AL46" s="241">
        <f>(AL44*AR44+AL45*AR45)/AR46</f>
        <v>0</v>
      </c>
      <c r="AM46" s="241"/>
      <c r="AN46" s="282">
        <f>(AN44*AR44+AN45*AR45)/AR46</f>
        <v>8.3685355862775215E-2</v>
      </c>
      <c r="AO46" s="49">
        <f t="shared" ref="AO46" si="824">SUM(AO44:AO45)</f>
        <v>0</v>
      </c>
      <c r="AP46" s="50">
        <f>SUM(AP44:AP45)</f>
        <v>1488</v>
      </c>
      <c r="AQ46" s="53">
        <f>SUM(AQ44:AQ45)</f>
        <v>2615</v>
      </c>
      <c r="AR46" s="49">
        <f>SUM(AR44:AR45)</f>
        <v>42</v>
      </c>
      <c r="AS46" s="45">
        <f>SUM(AS44:AS45)</f>
        <v>15</v>
      </c>
      <c r="AV46" s="74" t="s">
        <v>39</v>
      </c>
      <c r="AW46" s="49">
        <f>SUM(AW44:AW45)</f>
        <v>600</v>
      </c>
      <c r="AX46" s="49">
        <f t="shared" ref="AX46:AZ46" si="825">SUM(AX44:AX45)</f>
        <v>143.69999999999999</v>
      </c>
      <c r="AY46" s="49">
        <f>SUM(AY44:AY45)</f>
        <v>456.3</v>
      </c>
      <c r="AZ46" s="49">
        <f t="shared" si="825"/>
        <v>120</v>
      </c>
      <c r="BA46" s="241">
        <f>(BA44*BO44+BA45*BO45)/BO46</f>
        <v>8.3333333333333329E-2</v>
      </c>
      <c r="BB46" s="49">
        <f t="shared" ref="BB46:BF46" si="826">SUM(BB44:BB45)</f>
        <v>720</v>
      </c>
      <c r="BC46" s="241">
        <f>(BC44*BO44+BC45*BO45)/BO46</f>
        <v>0.5</v>
      </c>
      <c r="BD46" s="50">
        <f>SUM(BD44:BD45)</f>
        <v>0</v>
      </c>
      <c r="BE46" s="241">
        <f>(BE44*BO44+BE45*BO45)/BO46</f>
        <v>0</v>
      </c>
      <c r="BF46" s="49">
        <f t="shared" si="826"/>
        <v>0</v>
      </c>
      <c r="BG46" s="281">
        <f>(BG44*BO44+BG45*BO45)/BO46</f>
        <v>0.41666666666666669</v>
      </c>
      <c r="BH46" s="241">
        <f>(BH44*BO44+BH45*BO45)/BO46</f>
        <v>0.41666666666666669</v>
      </c>
      <c r="BI46" s="241">
        <f>(BI44*BO44+BI45*BO45)/BO46</f>
        <v>0.22753128555176336</v>
      </c>
      <c r="BJ46" s="241"/>
      <c r="BK46" s="282">
        <f>(BK44*BO44+BK45*BO45)/BO46</f>
        <v>7.5760582010582014E-2</v>
      </c>
      <c r="BL46" s="219"/>
      <c r="BM46" s="50">
        <f>SUM(BM44:BM45)</f>
        <v>1440</v>
      </c>
      <c r="BN46" s="53">
        <f>SUM(BN44:BN45)</f>
        <v>2291</v>
      </c>
      <c r="BO46" s="49">
        <f>SUM(BO44:BO45)</f>
        <v>42</v>
      </c>
      <c r="BP46" s="45">
        <f>SUM(BP44:BP45)</f>
        <v>15</v>
      </c>
      <c r="BS46" s="74" t="s">
        <v>39</v>
      </c>
      <c r="BT46" s="49">
        <f>SUM(BT44:BT45)</f>
        <v>576</v>
      </c>
      <c r="BU46" s="49">
        <f t="shared" ref="BU46:BW46" si="827">SUM(BU44:BU45)</f>
        <v>86.9</v>
      </c>
      <c r="BV46" s="49">
        <f>SUM(BV44:BV45)</f>
        <v>489.1</v>
      </c>
      <c r="BW46" s="49">
        <f t="shared" si="827"/>
        <v>168</v>
      </c>
      <c r="BX46" s="241">
        <f>(BX44*CL44+BX45*CL45)/CL46</f>
        <v>0.11290322580645162</v>
      </c>
      <c r="BY46" s="49">
        <f t="shared" ref="BY46:CC46" si="828">SUM(BY44:BY45)</f>
        <v>744</v>
      </c>
      <c r="BZ46" s="241">
        <f>(BZ44*CL44+BZ45*CL45)/CL46</f>
        <v>0.5</v>
      </c>
      <c r="CA46" s="50">
        <f>SUM(CA44:CA45)</f>
        <v>0</v>
      </c>
      <c r="CB46" s="241">
        <f>(CB44*CL44+CB45*CL45)/CL46</f>
        <v>0</v>
      </c>
      <c r="CC46" s="49">
        <f t="shared" si="828"/>
        <v>0</v>
      </c>
      <c r="CD46" s="281">
        <f>(CD44*CL44+CD45*CL45)/CL46</f>
        <v>0.38709677419354838</v>
      </c>
      <c r="CE46" s="241">
        <f>(CE44*CL44+CE45*CL45)/CL46</f>
        <v>0.38709677419354838</v>
      </c>
      <c r="CF46" s="241">
        <f>(CF44*CL44+CF45*CL45)/CL46</f>
        <v>0.3295409964692036</v>
      </c>
      <c r="CG46" s="241"/>
      <c r="CH46" s="282">
        <f>(CH44*CL44+CH45*CL45)/CL46</f>
        <v>4.2114695340501794E-2</v>
      </c>
      <c r="CI46" s="219"/>
      <c r="CJ46" s="53">
        <f>SUM(CJ44:CJ45)</f>
        <v>1488</v>
      </c>
      <c r="CK46" s="169">
        <f>SUM(CK44:CK45)</f>
        <v>1316</v>
      </c>
      <c r="CL46" s="49">
        <f>SUM(CL44:CL45)</f>
        <v>42</v>
      </c>
      <c r="CM46" s="45">
        <f>SUM(CM44:CM45)</f>
        <v>15</v>
      </c>
      <c r="CP46" s="74" t="s">
        <v>39</v>
      </c>
      <c r="CQ46" s="49">
        <f>SUM(CQ44:CQ45)</f>
        <v>720</v>
      </c>
      <c r="CR46" s="49">
        <f t="shared" ref="CR46:CT46" si="829">SUM(CR44:CR45)</f>
        <v>17</v>
      </c>
      <c r="CS46" s="49">
        <f>SUM(CS44:CS45)</f>
        <v>703</v>
      </c>
      <c r="CT46" s="49">
        <f t="shared" si="829"/>
        <v>0</v>
      </c>
      <c r="CU46" s="241">
        <f>(CU44*DI44+CU45*DI45)/DI46</f>
        <v>0</v>
      </c>
      <c r="CV46" s="49">
        <f t="shared" ref="CV46:CZ46" si="830">SUM(CV44:CV45)</f>
        <v>720</v>
      </c>
      <c r="CW46" s="241">
        <f>(CW44*DI44+CW45*DI45)/DI46</f>
        <v>0.5</v>
      </c>
      <c r="CX46" s="50">
        <f>SUM(CX44:CX45)</f>
        <v>0</v>
      </c>
      <c r="CY46" s="281">
        <f>(CY44*DI44+CY45*DI45)/DI46</f>
        <v>0</v>
      </c>
      <c r="CZ46" s="49">
        <f t="shared" si="830"/>
        <v>0</v>
      </c>
      <c r="DA46" s="281">
        <f>(DA44*DI44+DA45*DI45)/DI46</f>
        <v>0.5</v>
      </c>
      <c r="DB46" s="241">
        <f>(DB44*DI44+DB45*DI45)/DI46</f>
        <v>0.5</v>
      </c>
      <c r="DC46" s="241">
        <f>(DC44*DI44+DC45*DI45)/DI46</f>
        <v>0</v>
      </c>
      <c r="DD46" s="241"/>
      <c r="DE46" s="282">
        <f>(DE44*DI44+DE45*DI45)/DI46</f>
        <v>8.6640211640211639E-3</v>
      </c>
      <c r="DF46" s="219"/>
      <c r="DG46" s="50">
        <f>SUM(DG44:DG45)</f>
        <v>1440</v>
      </c>
      <c r="DH46" s="49">
        <f>SUM(DH44:DH45)</f>
        <v>262</v>
      </c>
      <c r="DI46" s="49">
        <f>SUM(DI44:DI45)</f>
        <v>42</v>
      </c>
      <c r="DJ46" s="45">
        <f>SUM(DJ44:DJ45)</f>
        <v>15</v>
      </c>
      <c r="DM46" s="74" t="s">
        <v>39</v>
      </c>
      <c r="DN46" s="49">
        <f>SUM(DN44:DN45)</f>
        <v>768</v>
      </c>
      <c r="DO46" s="49">
        <f t="shared" ref="DO46:DQ46" si="831">SUM(DO44:DO45)</f>
        <v>31.2</v>
      </c>
      <c r="DP46" s="49">
        <f>SUM(DP44:DP45)</f>
        <v>736.8</v>
      </c>
      <c r="DQ46" s="49">
        <f t="shared" si="831"/>
        <v>0</v>
      </c>
      <c r="DR46" s="241">
        <f>(DR44*EF44+DR45*EF45)/EF46</f>
        <v>0</v>
      </c>
      <c r="DS46" s="49">
        <f t="shared" ref="DS46:DW46" si="832">SUM(DS44:DS45)</f>
        <v>720</v>
      </c>
      <c r="DT46" s="241">
        <f>(DT44*EF44+DT45*EF45)/EF46</f>
        <v>0.4838709677419355</v>
      </c>
      <c r="DU46" s="50">
        <f>SUM(DU44:DU45)</f>
        <v>0</v>
      </c>
      <c r="DV46" s="241">
        <f>(DV44*EF44+DV45*EF45)/EF46</f>
        <v>0</v>
      </c>
      <c r="DW46" s="49">
        <f t="shared" si="832"/>
        <v>0</v>
      </c>
      <c r="DX46" s="281">
        <f>(DX44*EF44+DX45*EF45)/EF46</f>
        <v>0.5161290322580645</v>
      </c>
      <c r="DY46" s="241">
        <f>(DY44*EF44+DY45*EF45)/EF46</f>
        <v>0.5161290322580645</v>
      </c>
      <c r="DZ46" s="241">
        <f>(DZ44*EF44+DZ45*EF45)/EF46</f>
        <v>0</v>
      </c>
      <c r="EA46" s="241">
        <f>(EA44*EF44+EA45*EF45)/EF46</f>
        <v>0</v>
      </c>
      <c r="EB46" s="282">
        <f>(EB44*EF44+EB45*EF45)/EF46</f>
        <v>1.5584997439836148E-2</v>
      </c>
      <c r="EC46" s="219"/>
      <c r="ED46" s="51">
        <f>SUM(ED44:ED45)</f>
        <v>1488</v>
      </c>
      <c r="EE46" s="49">
        <f>SUM(EE44:EE45)</f>
        <v>487</v>
      </c>
      <c r="EF46" s="49">
        <f>SUM(EF44:EF45)</f>
        <v>42</v>
      </c>
      <c r="EG46" s="45">
        <f>SUM(EG44:EG45)</f>
        <v>15</v>
      </c>
      <c r="EJ46" s="74" t="s">
        <v>39</v>
      </c>
      <c r="EK46" s="49">
        <f>SUM(EK44:EK45)</f>
        <v>744</v>
      </c>
      <c r="EL46" s="50">
        <f t="shared" ref="EL46:EN46" si="833">SUM(EL44:EL45)</f>
        <v>100.7</v>
      </c>
      <c r="EM46" s="49">
        <f>SUM(EM44:EM45)</f>
        <v>643.29999999999995</v>
      </c>
      <c r="EN46" s="49">
        <f t="shared" si="833"/>
        <v>0</v>
      </c>
      <c r="EO46" s="241">
        <f>(EO44*FC44+EO45*FC45)/FC46</f>
        <v>0</v>
      </c>
      <c r="EP46" s="49">
        <f t="shared" ref="EP46:ET46" si="834">SUM(EP44:EP45)</f>
        <v>744</v>
      </c>
      <c r="EQ46" s="241">
        <f>(EQ44*FC44+EQ45*FC45)/FC46</f>
        <v>0.5</v>
      </c>
      <c r="ER46" s="50">
        <f>SUM(ER44:ER45)</f>
        <v>0</v>
      </c>
      <c r="ES46" s="241">
        <f>(ES44*FC44+ES45*FC45)/FC46</f>
        <v>0</v>
      </c>
      <c r="ET46" s="49">
        <f t="shared" si="834"/>
        <v>0</v>
      </c>
      <c r="EU46" s="281">
        <f>(EU44*FC44+EU45*FC45)/FC46</f>
        <v>0.5</v>
      </c>
      <c r="EV46" s="241">
        <f>(EV44*FC44+EV45*FC45)/FC46</f>
        <v>0.5</v>
      </c>
      <c r="EW46" s="241">
        <f>(EW44*FC44+EW45*FC45)/FC46</f>
        <v>0</v>
      </c>
      <c r="EX46" s="241"/>
      <c r="EY46" s="282">
        <f>(EY44*FC44+EY45*FC45)/FC46</f>
        <v>4.7939068100358431E-2</v>
      </c>
      <c r="EZ46" s="38"/>
      <c r="FA46" s="50">
        <f>SUM(FA44:FA45)</f>
        <v>1488</v>
      </c>
      <c r="FB46" s="169">
        <f>SUM(FB44:FB45)</f>
        <v>1498</v>
      </c>
      <c r="FC46" s="49">
        <f>SUM(FC44:FC45)</f>
        <v>42</v>
      </c>
      <c r="FD46" s="45">
        <f>SUM(FD44:FD45)</f>
        <v>15</v>
      </c>
      <c r="FG46" s="74" t="s">
        <v>39</v>
      </c>
      <c r="FH46" s="49">
        <f>SUM(FH44:FH45)</f>
        <v>672</v>
      </c>
      <c r="FI46" s="49">
        <f t="shared" ref="FI46:FK46" si="835">SUM(FI44:FI45)</f>
        <v>66.5</v>
      </c>
      <c r="FJ46" s="49">
        <f>SUM(FJ44:FJ45)</f>
        <v>605.5</v>
      </c>
      <c r="FK46" s="49">
        <f t="shared" si="835"/>
        <v>0</v>
      </c>
      <c r="FL46" s="241">
        <f>(FL44*FZ44+FL45*FZ45)/FZ46</f>
        <v>0</v>
      </c>
      <c r="FM46" s="49">
        <f t="shared" ref="FM46:FQ46" si="836">SUM(FM44:FM45)</f>
        <v>672</v>
      </c>
      <c r="FN46" s="241">
        <f>(FN44*FZ44+FN45*FZ45)/FZ46</f>
        <v>0.5</v>
      </c>
      <c r="FO46" s="50">
        <f>SUM(FO44:FO45)</f>
        <v>0</v>
      </c>
      <c r="FP46" s="241">
        <f>(FP44*FZ44+FP45*FZ45)/FZ46</f>
        <v>0</v>
      </c>
      <c r="FQ46" s="49">
        <f t="shared" si="836"/>
        <v>0</v>
      </c>
      <c r="FR46" s="281">
        <f>(FR44*FZ44+FR45*FZ45)/FZ46</f>
        <v>0.45161290322580649</v>
      </c>
      <c r="FS46" s="241">
        <f>(FS44*FZ44+FS45*FZ45)/FZ46</f>
        <v>0.5</v>
      </c>
      <c r="FT46" s="241">
        <f>(FT44*FZ44+FT45*FZ45)/FZ46</f>
        <v>0</v>
      </c>
      <c r="FU46" s="241"/>
      <c r="FV46" s="162">
        <f>(FV44*FZ44+FV45*FZ45)/FZ46</f>
        <v>3.5537131519274373E-2</v>
      </c>
      <c r="FW46" s="219"/>
      <c r="FX46" s="50">
        <f>SUM(FX44:FX45)</f>
        <v>1344</v>
      </c>
      <c r="FY46" s="53">
        <f>SUM(FY44:FY45)</f>
        <v>1003</v>
      </c>
      <c r="FZ46" s="49">
        <f>SUM(FZ44:FZ45)</f>
        <v>42</v>
      </c>
      <c r="GA46" s="45">
        <f>SUM(GA44:GA45)</f>
        <v>15</v>
      </c>
      <c r="GD46" s="74" t="s">
        <v>39</v>
      </c>
      <c r="GE46" s="49">
        <f>SUM(GE44:GE45)</f>
        <v>744</v>
      </c>
      <c r="GF46" s="50">
        <f t="shared" ref="GF46:GH46" si="837">SUM(GF44:GF45)</f>
        <v>166.2</v>
      </c>
      <c r="GG46" s="49">
        <f>SUM(GG44:GG45)</f>
        <v>577.79999999999995</v>
      </c>
      <c r="GH46" s="49">
        <f t="shared" si="837"/>
        <v>0</v>
      </c>
      <c r="GI46" s="241">
        <f>(GI44*GW44+GI45*GW45)/GW46</f>
        <v>0</v>
      </c>
      <c r="GJ46" s="49">
        <f t="shared" ref="GJ46:GN46" si="838">SUM(GJ44:GJ45)</f>
        <v>744</v>
      </c>
      <c r="GK46" s="241">
        <f>(GK44*GW44+GK45*GW45)/GW46</f>
        <v>0.5</v>
      </c>
      <c r="GL46" s="50">
        <f>SUM(GL44:GL45)</f>
        <v>0</v>
      </c>
      <c r="GM46" s="241">
        <f>(GM44*GW44+GM45*GW45)/GW46</f>
        <v>0</v>
      </c>
      <c r="GN46" s="49">
        <f t="shared" si="838"/>
        <v>0</v>
      </c>
      <c r="GO46" s="281">
        <f>(GO44*GW44+GO45*GW45)/GW46</f>
        <v>0.5</v>
      </c>
      <c r="GP46" s="241">
        <f>(GP44*GW44+GP45*GW45)/GW46</f>
        <v>0.5</v>
      </c>
      <c r="GQ46" s="241">
        <f>(GQ44*GW44+GQ45*GW45)/GW46</f>
        <v>0</v>
      </c>
      <c r="GR46" s="241">
        <f>(GR44*GW44+GR45*GW45)/GW46</f>
        <v>0</v>
      </c>
      <c r="GS46" s="282">
        <f>(GS44*GW44+GS45*GW45)/GW46</f>
        <v>7.9877112135176648E-2</v>
      </c>
      <c r="GT46" s="219"/>
      <c r="GU46" s="50">
        <f>SUM(GU44:GU45)</f>
        <v>1488</v>
      </c>
      <c r="GV46" s="53">
        <f>SUM(GV44:GV45)</f>
        <v>2496</v>
      </c>
      <c r="GW46" s="49">
        <f>SUM(GW44:GW45)</f>
        <v>42</v>
      </c>
      <c r="GX46" s="45">
        <f>SUM(GX44:GX45)</f>
        <v>15</v>
      </c>
      <c r="HA46" s="174" t="s">
        <v>39</v>
      </c>
      <c r="HB46" s="91">
        <f>SUM(HB44:HB45)</f>
        <v>720</v>
      </c>
      <c r="HC46" s="196">
        <f t="shared" ref="HC46:HE46" si="839">SUM(HC44:HC45)</f>
        <v>214.3</v>
      </c>
      <c r="HD46" s="91">
        <f>SUM(HD44:HD45)</f>
        <v>505.7</v>
      </c>
      <c r="HE46" s="91">
        <f t="shared" si="839"/>
        <v>0</v>
      </c>
      <c r="HF46" s="246">
        <f>(HF44*HT44+HF45*HT45)/HT46</f>
        <v>0</v>
      </c>
      <c r="HG46" s="91">
        <f t="shared" ref="HG46:HK46" si="840">SUM(HG44:HG45)</f>
        <v>720</v>
      </c>
      <c r="HH46" s="246">
        <f>(HH44*HT44+HH45*HT45)/HT46</f>
        <v>0.5</v>
      </c>
      <c r="HI46" s="196">
        <f>SUM(HI44:HI45)</f>
        <v>0</v>
      </c>
      <c r="HJ46" s="283">
        <f>(HJ44*HT44+HJ45*HT45)/HT46</f>
        <v>0</v>
      </c>
      <c r="HK46" s="91">
        <f t="shared" si="840"/>
        <v>0</v>
      </c>
      <c r="HL46" s="283">
        <f>(HL44*HT44+HL45*HT45)/HT46</f>
        <v>0.4838709677419355</v>
      </c>
      <c r="HM46" s="246">
        <f>(HM44*HT44+HM45*HT45)/HT46</f>
        <v>0.5</v>
      </c>
      <c r="HN46" s="246">
        <f>(HN44*HT44+HN45*HT45)/HT46</f>
        <v>0</v>
      </c>
      <c r="HO46" s="246">
        <f>(HO44*HT44+HO45*HT45)/HT46</f>
        <v>0</v>
      </c>
      <c r="HP46" s="284">
        <f>(HP44*HT44+HP45*HT45)/HT46</f>
        <v>0.10654761904761904</v>
      </c>
      <c r="HQ46" s="91">
        <f t="shared" ref="HQ46" si="841">SUM(HQ44:HQ45)</f>
        <v>0</v>
      </c>
      <c r="HR46" s="196">
        <f>SUM(HR44:HR45)</f>
        <v>1440</v>
      </c>
      <c r="HS46" s="197">
        <f>SUM(HS44:HS45)</f>
        <v>3222</v>
      </c>
      <c r="HT46" s="91">
        <f>SUM(HT44:HT45)</f>
        <v>42</v>
      </c>
      <c r="HU46" s="45">
        <f>SUM(HU44:HU45)</f>
        <v>15</v>
      </c>
      <c r="HX46" s="74" t="s">
        <v>39</v>
      </c>
      <c r="HY46" s="49">
        <f>SUM(HY44:HY45)</f>
        <v>744</v>
      </c>
      <c r="HZ46" s="50">
        <f t="shared" ref="HZ46:IB46" si="842">SUM(HZ44:HZ45)</f>
        <v>83.1</v>
      </c>
      <c r="IA46" s="49">
        <f>SUM(IA44:IA45)</f>
        <v>660.9</v>
      </c>
      <c r="IB46" s="49">
        <f t="shared" si="842"/>
        <v>0</v>
      </c>
      <c r="IC46" s="241">
        <f>(IC44*IQ44+IC45*IQ45)/IQ46</f>
        <v>0</v>
      </c>
      <c r="ID46" s="49">
        <f t="shared" ref="ID46:IH46" si="843">SUM(ID44:ID45)</f>
        <v>744</v>
      </c>
      <c r="IE46" s="241">
        <f>(IE44*IQ44+IE45*IQ45)/IQ46</f>
        <v>0.5</v>
      </c>
      <c r="IF46" s="50">
        <f>SUM(IF44:IF45)</f>
        <v>0</v>
      </c>
      <c r="IG46" s="281">
        <f>(IG44*IQ44+IG45*IQ45)/IQ46</f>
        <v>0</v>
      </c>
      <c r="IH46" s="49">
        <f t="shared" si="843"/>
        <v>0</v>
      </c>
      <c r="II46" s="281">
        <f>(II44*IQ44+II45*IQ45)/IQ46</f>
        <v>0.5</v>
      </c>
      <c r="IJ46" s="241">
        <f>(IJ44*IQ44+IJ45*IQ45)/IQ46</f>
        <v>0.5</v>
      </c>
      <c r="IK46" s="241">
        <f>(IK44*IQ44+IK45*IQ45)/IQ46</f>
        <v>0</v>
      </c>
      <c r="IL46" s="241">
        <f>(IL44*IQ44+IL45*IQ45)/IQ46</f>
        <v>0</v>
      </c>
      <c r="IM46" s="282">
        <f>(IM44*IQ44+IM45*IQ45)/IQ46</f>
        <v>4.0066564260112646E-2</v>
      </c>
      <c r="IN46" s="49">
        <f t="shared" ref="IN46" si="844">SUM(IN44:IN45)</f>
        <v>0</v>
      </c>
      <c r="IO46" s="50">
        <f>SUM(IO44:IO45)</f>
        <v>1488</v>
      </c>
      <c r="IP46" s="169">
        <f>SUM(IP44:IP45)</f>
        <v>1252</v>
      </c>
      <c r="IQ46" s="49">
        <f>SUM(IQ44:IQ45)</f>
        <v>42</v>
      </c>
      <c r="IR46" s="45">
        <f>SUM(IR44:IR45)</f>
        <v>15</v>
      </c>
      <c r="IU46" s="74" t="s">
        <v>97</v>
      </c>
      <c r="IV46" s="119">
        <f>SUM(IV44:IV45)</f>
        <v>720</v>
      </c>
      <c r="IW46" s="249">
        <f t="shared" ref="IW46" si="845">SUM(IW44:IW45)</f>
        <v>124.1</v>
      </c>
      <c r="IX46" s="119">
        <f>SUM(IX44:IX45)</f>
        <v>595.9</v>
      </c>
      <c r="IY46" s="119">
        <f t="shared" ref="IY46" si="846">SUM(IY44:IY45)</f>
        <v>0</v>
      </c>
      <c r="IZ46" s="281">
        <f>(IZ44*JN44+IZ45*JN45)/JN46</f>
        <v>0</v>
      </c>
      <c r="JA46" s="49">
        <f>SUM(JA44:JA45)</f>
        <v>720</v>
      </c>
      <c r="JB46" s="281">
        <f>(JB44*JN44+JB45*JN45)/JN46</f>
        <v>0.5</v>
      </c>
      <c r="JC46" s="49">
        <f>SUM(JC44:JC45)</f>
        <v>0</v>
      </c>
      <c r="JD46" s="281">
        <f>(JD44*JN44+JD45*JN45)/JN46</f>
        <v>0</v>
      </c>
      <c r="JE46" s="49">
        <f>SUM(JE44:JE45)</f>
        <v>0</v>
      </c>
      <c r="JF46" s="241">
        <f>(JF44*JN44+JF45*JN45)/JN46</f>
        <v>0.5</v>
      </c>
      <c r="JG46" s="276">
        <f>(JG44*JN44+JG45*JN45)/JN46</f>
        <v>0.5</v>
      </c>
      <c r="JH46" s="276">
        <f>(JH44*JN44+JH45*JN45)/JN46</f>
        <v>0</v>
      </c>
      <c r="JI46" s="276">
        <f>(JI44*JN44+JI45*JN45)/JN46</f>
        <v>0</v>
      </c>
      <c r="JJ46" s="276">
        <f>(JJ44*JN44+JJ45*JN45)/JN46</f>
        <v>6.173941798941799E-2</v>
      </c>
      <c r="JK46" s="49">
        <f>SUM(JK44:JK45)</f>
        <v>0</v>
      </c>
      <c r="JL46" s="53">
        <f>SUM(JL44:JL45)</f>
        <v>1440</v>
      </c>
      <c r="JM46" s="89">
        <f>SUM(JM44:JM45)</f>
        <v>1867</v>
      </c>
      <c r="JN46" s="49">
        <f>SUM(JN44:JN45)</f>
        <v>42</v>
      </c>
      <c r="JO46" s="45">
        <f>SUM(JO44:JO45)</f>
        <v>15</v>
      </c>
    </row>
    <row r="47" spans="1:275" ht="13.8" hidden="1" x14ac:dyDescent="0.3">
      <c r="A47" s="142" t="s">
        <v>57</v>
      </c>
      <c r="B47" s="71" t="s">
        <v>47</v>
      </c>
      <c r="C47" s="9">
        <v>0</v>
      </c>
      <c r="D47" s="9">
        <v>0</v>
      </c>
      <c r="E47" s="9">
        <v>0</v>
      </c>
      <c r="F47" s="9">
        <v>744</v>
      </c>
      <c r="G47" s="242">
        <f>(F47/$B$4)</f>
        <v>1</v>
      </c>
      <c r="H47" s="9">
        <v>0</v>
      </c>
      <c r="I47" s="242">
        <f>(H47/$B$4)</f>
        <v>0</v>
      </c>
      <c r="J47" s="7">
        <v>0</v>
      </c>
      <c r="K47" s="242">
        <f>(J47/$B$4)</f>
        <v>0</v>
      </c>
      <c r="L47" s="9">
        <v>0</v>
      </c>
      <c r="M47" s="242">
        <f>(C47/$B$4)</f>
        <v>0</v>
      </c>
      <c r="N47" s="242">
        <f>((C47-L47)/$B$4)</f>
        <v>0</v>
      </c>
      <c r="O47" s="242">
        <f>IF((AND(D47=0,F47=0)),0,(F47+L47)/(D47+F47+L47))</f>
        <v>1</v>
      </c>
      <c r="P47" s="247">
        <f>L47/$B$4</f>
        <v>0</v>
      </c>
      <c r="Q47" s="242">
        <f>(T47/($B$4*U47))</f>
        <v>0</v>
      </c>
      <c r="R47" s="29">
        <v>0</v>
      </c>
      <c r="S47" s="7">
        <f>SUM(D47:F47,H47,J47)</f>
        <v>744</v>
      </c>
      <c r="T47" s="9">
        <v>0</v>
      </c>
      <c r="U47" s="9">
        <v>21</v>
      </c>
      <c r="V47" s="9">
        <v>0</v>
      </c>
      <c r="X47" s="142" t="s">
        <v>57</v>
      </c>
      <c r="Y47" s="71" t="s">
        <v>47</v>
      </c>
      <c r="Z47" s="9">
        <v>0</v>
      </c>
      <c r="AA47" s="9">
        <v>0</v>
      </c>
      <c r="AB47" s="9">
        <v>0</v>
      </c>
      <c r="AC47" s="9">
        <v>744</v>
      </c>
      <c r="AD47" s="242">
        <f>(AC47/$Y$4)</f>
        <v>1</v>
      </c>
      <c r="AE47" s="9">
        <v>0</v>
      </c>
      <c r="AF47" s="242">
        <f>(AE47/$Y$4)</f>
        <v>0</v>
      </c>
      <c r="AG47" s="9">
        <v>0</v>
      </c>
      <c r="AH47" s="242">
        <f>(AG47/$Y$4)</f>
        <v>0</v>
      </c>
      <c r="AI47" s="9">
        <v>0</v>
      </c>
      <c r="AJ47" s="242">
        <f>(Z47/$Y$4)</f>
        <v>0</v>
      </c>
      <c r="AK47" s="242">
        <f>((Z47-AI47)/$Y$4)</f>
        <v>0</v>
      </c>
      <c r="AL47" s="242">
        <f>IF((AND(AA47=0,AC47=0)),0,(AC47+AI47)/(AA47+AC47+AI47))</f>
        <v>1</v>
      </c>
      <c r="AM47" s="247">
        <f>AI47/$Y$4</f>
        <v>0</v>
      </c>
      <c r="AN47" s="242">
        <f>(AQ47/($Y$4*AR47))</f>
        <v>0</v>
      </c>
      <c r="AO47" s="29">
        <v>0</v>
      </c>
      <c r="AP47" s="7">
        <f>SUM(AA47:AC47,AE47,AG47)</f>
        <v>744</v>
      </c>
      <c r="AQ47" s="9">
        <v>0</v>
      </c>
      <c r="AR47" s="9">
        <v>21</v>
      </c>
      <c r="AS47" s="9">
        <v>0</v>
      </c>
      <c r="AU47" s="142" t="s">
        <v>57</v>
      </c>
      <c r="AV47" s="71" t="s">
        <v>47</v>
      </c>
      <c r="AW47" s="9">
        <v>0</v>
      </c>
      <c r="AX47" s="9">
        <v>0</v>
      </c>
      <c r="AY47" s="9">
        <v>0</v>
      </c>
      <c r="AZ47" s="9">
        <v>720</v>
      </c>
      <c r="BA47" s="242">
        <f>(AZ47/$AV$4)</f>
        <v>1</v>
      </c>
      <c r="BB47" s="9">
        <v>0</v>
      </c>
      <c r="BC47" s="242">
        <f>(BB47/$AV$4)</f>
        <v>0</v>
      </c>
      <c r="BD47" s="9">
        <v>0</v>
      </c>
      <c r="BE47" s="242">
        <f>(BD47/$AV$4)</f>
        <v>0</v>
      </c>
      <c r="BF47" s="9">
        <v>0</v>
      </c>
      <c r="BG47" s="242">
        <f>(AW47/$AV$4)</f>
        <v>0</v>
      </c>
      <c r="BH47" s="242">
        <f>((AW47-BF47)/$AV$4)</f>
        <v>0</v>
      </c>
      <c r="BI47" s="242">
        <f>IF((AND(AX47=0,AZ47=0)),0,(AZ47+BF47)/(AX47+AZ47+BF47))</f>
        <v>1</v>
      </c>
      <c r="BJ47" s="247">
        <f>BF47/$AV$4</f>
        <v>0</v>
      </c>
      <c r="BK47" s="242">
        <f>(BN47/($AV$4*BO47))</f>
        <v>0</v>
      </c>
      <c r="BL47" s="7"/>
      <c r="BM47" s="7">
        <f>SUM(AX47:AZ47,BB47,BD47)</f>
        <v>720</v>
      </c>
      <c r="BN47" s="9">
        <v>0</v>
      </c>
      <c r="BO47" s="9">
        <v>21</v>
      </c>
      <c r="BP47" s="9">
        <v>0</v>
      </c>
      <c r="BR47" s="142" t="s">
        <v>57</v>
      </c>
      <c r="BS47" s="71" t="s">
        <v>47</v>
      </c>
      <c r="BT47" s="9">
        <v>0</v>
      </c>
      <c r="BU47" s="9">
        <v>0</v>
      </c>
      <c r="BV47" s="9">
        <v>0</v>
      </c>
      <c r="BW47" s="9">
        <v>744</v>
      </c>
      <c r="BX47" s="242">
        <f>(BW47/$BS$4)</f>
        <v>1</v>
      </c>
      <c r="BY47" s="9">
        <v>0</v>
      </c>
      <c r="BZ47" s="242">
        <f>(BY47/$BS$4)</f>
        <v>0</v>
      </c>
      <c r="CA47" s="9">
        <v>0</v>
      </c>
      <c r="CB47" s="242">
        <f>(CA47/$BS$4)</f>
        <v>0</v>
      </c>
      <c r="CC47" s="9">
        <v>0</v>
      </c>
      <c r="CD47" s="242">
        <f>(BT47/$BS$4)</f>
        <v>0</v>
      </c>
      <c r="CE47" s="242">
        <f>((BT47-CC47)/$BS$4)</f>
        <v>0</v>
      </c>
      <c r="CF47" s="247">
        <f>IF((AND(BU47=0,BW47=0)),0,(BW47+CC47)/(BU47+BW47+CC47))</f>
        <v>1</v>
      </c>
      <c r="CG47" s="247">
        <f>CC47/$BS$4</f>
        <v>0</v>
      </c>
      <c r="CH47" s="242">
        <f>(CK47/($BS$4*CL47))</f>
        <v>0</v>
      </c>
      <c r="CI47" s="135"/>
      <c r="CJ47" s="81">
        <f>SUM(BU47:BW47,BY47,CA47)</f>
        <v>744</v>
      </c>
      <c r="CK47" s="9">
        <v>0</v>
      </c>
      <c r="CL47" s="9">
        <v>21</v>
      </c>
      <c r="CM47" s="9">
        <v>0</v>
      </c>
      <c r="CO47" s="142" t="s">
        <v>57</v>
      </c>
      <c r="CP47" s="71" t="s">
        <v>47</v>
      </c>
      <c r="CQ47" s="9">
        <v>0</v>
      </c>
      <c r="CR47" s="9">
        <v>0</v>
      </c>
      <c r="CS47" s="9">
        <v>0</v>
      </c>
      <c r="CT47" s="9">
        <v>720</v>
      </c>
      <c r="CU47" s="242">
        <f>(CT47/$CP$4)</f>
        <v>1</v>
      </c>
      <c r="CV47" s="9">
        <v>0</v>
      </c>
      <c r="CW47" s="242">
        <f>(CV47/$CP$4)</f>
        <v>0</v>
      </c>
      <c r="CX47" s="9">
        <v>0</v>
      </c>
      <c r="CY47" s="242">
        <f>(CX47/$CP$4)</f>
        <v>0</v>
      </c>
      <c r="CZ47" s="9">
        <v>0</v>
      </c>
      <c r="DA47" s="242">
        <f>(CQ47/$CP$4)</f>
        <v>0</v>
      </c>
      <c r="DB47" s="242">
        <f>((CQ47-CZ47)/$CP$4)</f>
        <v>0</v>
      </c>
      <c r="DC47" s="247">
        <f>IF((AND(CR47=0,CT47=0)),0,(CT47+CZ47)/(CR47+CT47+CZ47))</f>
        <v>1</v>
      </c>
      <c r="DD47" s="247">
        <f>CZ47/$CP$4</f>
        <v>0</v>
      </c>
      <c r="DE47" s="242">
        <f>(DH47/($CP$4*DI47))</f>
        <v>0</v>
      </c>
      <c r="DF47" s="7"/>
      <c r="DG47" s="7">
        <f>SUM(CR47:CT47,CV47,CX47)</f>
        <v>720</v>
      </c>
      <c r="DH47" s="9">
        <v>0</v>
      </c>
      <c r="DI47" s="9">
        <v>21</v>
      </c>
      <c r="DJ47" s="9">
        <v>0</v>
      </c>
      <c r="DL47" s="142" t="s">
        <v>57</v>
      </c>
      <c r="DM47" s="71" t="s">
        <v>47</v>
      </c>
      <c r="DN47" s="9">
        <v>0</v>
      </c>
      <c r="DO47" s="9">
        <v>0</v>
      </c>
      <c r="DP47" s="9">
        <v>0</v>
      </c>
      <c r="DQ47" s="9">
        <v>744</v>
      </c>
      <c r="DR47" s="242">
        <f>(DQ47/$DM$4)</f>
        <v>1</v>
      </c>
      <c r="DS47" s="9">
        <v>0</v>
      </c>
      <c r="DT47" s="242">
        <f t="shared" ref="DT47:DT48" si="847">(DS47/$DM$4)*100</f>
        <v>0</v>
      </c>
      <c r="DU47" s="7">
        <v>0</v>
      </c>
      <c r="DV47" s="242">
        <f>(DU47/$DM$4)*100</f>
        <v>0</v>
      </c>
      <c r="DW47" s="9">
        <v>0</v>
      </c>
      <c r="DX47" s="242">
        <f>(DN47/$Y$4)</f>
        <v>0</v>
      </c>
      <c r="DY47" s="242">
        <f>((DN47-DW47)/$DM$4)</f>
        <v>0</v>
      </c>
      <c r="DZ47" s="247">
        <f>IF((AND(DO47=0,DQ47=0)),0,(DQ47+DW47)/(DO47+DQ47+DW47))</f>
        <v>1</v>
      </c>
      <c r="EA47" s="247">
        <f>DW47/$DM$4</f>
        <v>0</v>
      </c>
      <c r="EB47" s="242">
        <f>(EE47/($DM$4*EF47))</f>
        <v>0</v>
      </c>
      <c r="EC47" s="135"/>
      <c r="ED47" s="29">
        <f>SUM(DO47:DQ47,DS47,DU47)</f>
        <v>744</v>
      </c>
      <c r="EE47" s="9">
        <v>0</v>
      </c>
      <c r="EF47" s="9">
        <v>21</v>
      </c>
      <c r="EG47" s="9">
        <v>0</v>
      </c>
      <c r="EI47" s="142" t="s">
        <v>57</v>
      </c>
      <c r="EJ47" s="71" t="s">
        <v>47</v>
      </c>
      <c r="EK47" s="9">
        <v>0</v>
      </c>
      <c r="EL47" s="9">
        <v>0</v>
      </c>
      <c r="EM47" s="9">
        <v>0</v>
      </c>
      <c r="EN47" s="9">
        <v>744</v>
      </c>
      <c r="EO47" s="242">
        <f>(EN47/$EJ$4)</f>
        <v>1</v>
      </c>
      <c r="EP47" s="9">
        <v>0</v>
      </c>
      <c r="EQ47" s="242">
        <f>(EP47/$EJ$4)</f>
        <v>0</v>
      </c>
      <c r="ER47" s="7">
        <v>0</v>
      </c>
      <c r="ES47" s="242">
        <f>(ER47/$EJ$4)</f>
        <v>0</v>
      </c>
      <c r="ET47" s="9">
        <v>0</v>
      </c>
      <c r="EU47" s="242">
        <f>(EK47/$Y$4)</f>
        <v>0</v>
      </c>
      <c r="EV47" s="242">
        <f>((EK47-ET47)/$EJ$4)</f>
        <v>0</v>
      </c>
      <c r="EW47" s="247">
        <f>IF((AND(EL47=0,EN47=0)),0,(EN47+ET47)/(EL47+EN47+ET47))</f>
        <v>1</v>
      </c>
      <c r="EX47" s="247"/>
      <c r="EY47" s="242">
        <f>(FB47/($EJ$4*FC47))</f>
        <v>0</v>
      </c>
      <c r="EZ47" s="7"/>
      <c r="FA47" s="7">
        <f>SUM(EL47:EN47,EP47,ER47)</f>
        <v>744</v>
      </c>
      <c r="FB47" s="9">
        <v>0</v>
      </c>
      <c r="FC47" s="9">
        <v>21</v>
      </c>
      <c r="FD47" s="9">
        <v>0</v>
      </c>
      <c r="FF47" s="142" t="s">
        <v>57</v>
      </c>
      <c r="FG47" s="71" t="s">
        <v>47</v>
      </c>
      <c r="FH47" s="9">
        <v>0</v>
      </c>
      <c r="FI47" s="9">
        <v>0</v>
      </c>
      <c r="FJ47" s="9">
        <v>0</v>
      </c>
      <c r="FK47" s="9">
        <v>672</v>
      </c>
      <c r="FL47" s="242">
        <f>(FK47/$FG$4)</f>
        <v>1</v>
      </c>
      <c r="FM47" s="9">
        <v>0</v>
      </c>
      <c r="FN47" s="242">
        <f>(FM47/$FG$4)</f>
        <v>0</v>
      </c>
      <c r="FO47" s="7">
        <v>0</v>
      </c>
      <c r="FP47" s="242">
        <f>(FO47/$FG$4)</f>
        <v>0</v>
      </c>
      <c r="FQ47" s="9">
        <v>0</v>
      </c>
      <c r="FR47" s="242">
        <f>(FH47/$Y$4)</f>
        <v>0</v>
      </c>
      <c r="FS47" s="242">
        <f>((FH47-FQ47)/$FG$4)</f>
        <v>0</v>
      </c>
      <c r="FT47" s="247">
        <f>IF((AND(FI47=0,FK47=0)),0,(FK47+FQ47)/(FI47+FK47+FQ47))</f>
        <v>1</v>
      </c>
      <c r="FU47" s="247">
        <f>FQ47/$FG$4</f>
        <v>0</v>
      </c>
      <c r="FV47" s="135">
        <f>(FY47/($FG$4*FZ47))</f>
        <v>0</v>
      </c>
      <c r="FW47" s="7"/>
      <c r="FX47" s="7">
        <f>SUM(FI47:FK47,FM47,FO47)</f>
        <v>672</v>
      </c>
      <c r="FY47" s="9">
        <v>0</v>
      </c>
      <c r="FZ47" s="9">
        <v>21</v>
      </c>
      <c r="GA47" s="9">
        <v>0</v>
      </c>
      <c r="GC47" s="142" t="s">
        <v>57</v>
      </c>
      <c r="GD47" s="71" t="s">
        <v>47</v>
      </c>
      <c r="GE47" s="9">
        <v>0</v>
      </c>
      <c r="GF47" s="7">
        <v>0</v>
      </c>
      <c r="GG47" s="9">
        <v>0</v>
      </c>
      <c r="GH47" s="9">
        <v>744</v>
      </c>
      <c r="GI47" s="242">
        <f>(GH47/$GD$4)</f>
        <v>1</v>
      </c>
      <c r="GJ47" s="9">
        <v>0</v>
      </c>
      <c r="GK47" s="242">
        <f>(GJ47/$GD$4)</f>
        <v>0</v>
      </c>
      <c r="GL47" s="7">
        <v>0</v>
      </c>
      <c r="GM47" s="242">
        <f>(GL47/$GD$4)</f>
        <v>0</v>
      </c>
      <c r="GN47" s="9">
        <v>0</v>
      </c>
      <c r="GO47" s="242">
        <f>(GE47/$Y$4)</f>
        <v>0</v>
      </c>
      <c r="GP47" s="242">
        <f>((GE47-GN47)/$GD$4)</f>
        <v>0</v>
      </c>
      <c r="GQ47" s="247">
        <f>IF((AND(GF47=0,GH47=0)),0,(GH47+GN47)/(GF47+GH47+GN47))</f>
        <v>1</v>
      </c>
      <c r="GR47" s="247">
        <f>GN47/$GD$4</f>
        <v>0</v>
      </c>
      <c r="GS47" s="242">
        <f>(GV47/($GD$4*GW47))</f>
        <v>0</v>
      </c>
      <c r="GT47" s="135"/>
      <c r="GU47" s="7">
        <f>SUM(GF47:GH47,GJ47,GL47)</f>
        <v>744</v>
      </c>
      <c r="GV47" s="9">
        <v>0</v>
      </c>
      <c r="GW47" s="9">
        <v>21</v>
      </c>
      <c r="GX47" s="9">
        <v>0</v>
      </c>
      <c r="GZ47" s="142" t="s">
        <v>57</v>
      </c>
      <c r="HA47" s="71" t="s">
        <v>47</v>
      </c>
      <c r="HB47" s="9">
        <v>0</v>
      </c>
      <c r="HC47" s="9">
        <v>0</v>
      </c>
      <c r="HD47" s="9">
        <v>0</v>
      </c>
      <c r="HE47" s="9">
        <v>720</v>
      </c>
      <c r="HF47" s="242">
        <f>(HE47/$HA$4)</f>
        <v>1</v>
      </c>
      <c r="HG47" s="9">
        <v>0</v>
      </c>
      <c r="HH47" s="242">
        <f>(HG47/$HA$4)</f>
        <v>0</v>
      </c>
      <c r="HI47" s="9">
        <v>0</v>
      </c>
      <c r="HJ47" s="242">
        <f>(HI47/$HA$4)</f>
        <v>0</v>
      </c>
      <c r="HK47" s="9">
        <v>0</v>
      </c>
      <c r="HL47" s="242">
        <f>(HB47/$Y$4)</f>
        <v>0</v>
      </c>
      <c r="HM47" s="242">
        <f>((HB47-HK47)/$HA$4)</f>
        <v>0</v>
      </c>
      <c r="HN47" s="247">
        <f>IF((AND(HC47=0,HE47=0)),0,(HE47+HK47)/(HC47+HE47+HK47))</f>
        <v>1</v>
      </c>
      <c r="HO47" s="247">
        <f>HK47/$HA$4</f>
        <v>0</v>
      </c>
      <c r="HP47" s="242">
        <f>(HS47/($HA$4*HT47))</f>
        <v>0</v>
      </c>
      <c r="HQ47" s="29">
        <v>0</v>
      </c>
      <c r="HR47" s="7">
        <f>SUM(HC47:HE47,HG47,HI47)</f>
        <v>720</v>
      </c>
      <c r="HS47" s="9">
        <v>0</v>
      </c>
      <c r="HT47" s="9">
        <v>21</v>
      </c>
      <c r="HU47" s="9">
        <v>0</v>
      </c>
      <c r="HW47" s="142" t="s">
        <v>57</v>
      </c>
      <c r="HX47" s="71" t="s">
        <v>47</v>
      </c>
      <c r="HY47" s="9">
        <v>0</v>
      </c>
      <c r="HZ47" s="9">
        <v>0</v>
      </c>
      <c r="IA47" s="9">
        <v>0</v>
      </c>
      <c r="IB47" s="9">
        <v>744</v>
      </c>
      <c r="IC47" s="242">
        <f>(IB47/$HX$4)</f>
        <v>1</v>
      </c>
      <c r="ID47" s="9">
        <v>0</v>
      </c>
      <c r="IE47" s="242">
        <f>(ID47/$HX$4)</f>
        <v>0</v>
      </c>
      <c r="IF47" s="9">
        <v>0</v>
      </c>
      <c r="IG47" s="242">
        <f>(IF47/$HX$4)</f>
        <v>0</v>
      </c>
      <c r="IH47" s="9">
        <v>0</v>
      </c>
      <c r="II47" s="242">
        <f>(HY47/$HX$4)</f>
        <v>0</v>
      </c>
      <c r="IJ47" s="242">
        <f>((HY47-IH47)/$HX$4)</f>
        <v>0</v>
      </c>
      <c r="IK47" s="242">
        <f>IF((AND(HZ47=0,IB47=0)),0,(IB47+IH47)/(HZ47+IB47))</f>
        <v>1</v>
      </c>
      <c r="IL47" s="247">
        <f>IH47/$HX$4</f>
        <v>0</v>
      </c>
      <c r="IM47" s="242">
        <f>(IP47/($HX$4*IQ47))</f>
        <v>0</v>
      </c>
      <c r="IN47" s="29">
        <v>0</v>
      </c>
      <c r="IO47" s="7">
        <f>SUM(HZ47:IB47,ID47,IF47)</f>
        <v>744</v>
      </c>
      <c r="IP47" s="9">
        <v>0</v>
      </c>
      <c r="IQ47" s="9">
        <v>21</v>
      </c>
      <c r="IR47" s="9">
        <v>0</v>
      </c>
      <c r="IT47" s="142" t="s">
        <v>57</v>
      </c>
      <c r="IU47" s="71" t="s">
        <v>47</v>
      </c>
      <c r="IV47" s="9">
        <v>0</v>
      </c>
      <c r="IW47" s="9">
        <v>0</v>
      </c>
      <c r="IX47" s="9">
        <v>0</v>
      </c>
      <c r="IY47" s="9">
        <v>720</v>
      </c>
      <c r="IZ47" s="242">
        <f>(IY47/$IU$4)</f>
        <v>1</v>
      </c>
      <c r="JA47" s="9">
        <v>0</v>
      </c>
      <c r="JB47" s="242">
        <f>(JA47/$IU$4)</f>
        <v>0</v>
      </c>
      <c r="JC47" s="9">
        <v>0</v>
      </c>
      <c r="JD47" s="242">
        <f>(JC47/$IU$4)</f>
        <v>0</v>
      </c>
      <c r="JE47" s="9">
        <v>0</v>
      </c>
      <c r="JF47" s="242">
        <f>(IV47/$IU$4)</f>
        <v>0</v>
      </c>
      <c r="JG47" s="277">
        <f>((IV47-JE47)/$IU$4)</f>
        <v>0</v>
      </c>
      <c r="JH47" s="277">
        <f>IF((AND(IW47=0,IY47=0)),0,(IY47+JE47)/(IW47+IY47+JE47))</f>
        <v>1</v>
      </c>
      <c r="JI47" s="247">
        <f>JE47/$IU$4</f>
        <v>0</v>
      </c>
      <c r="JJ47" s="242">
        <f>(JM47/($IU$4*JN47))</f>
        <v>0</v>
      </c>
      <c r="JK47" s="29">
        <v>0</v>
      </c>
      <c r="JL47" s="29">
        <f>SUM(IW47:IY47,JA47,JC47)</f>
        <v>720</v>
      </c>
      <c r="JM47" s="9">
        <v>0</v>
      </c>
      <c r="JN47" s="9">
        <v>21</v>
      </c>
      <c r="JO47" s="9">
        <v>0</v>
      </c>
    </row>
    <row r="48" spans="1:275" ht="13.8" hidden="1" x14ac:dyDescent="0.3">
      <c r="B48" s="71" t="s">
        <v>48</v>
      </c>
      <c r="C48" s="9">
        <v>744</v>
      </c>
      <c r="D48" s="9">
        <v>39.799999999999997</v>
      </c>
      <c r="E48" s="9">
        <v>704.2</v>
      </c>
      <c r="F48" s="9">
        <v>0</v>
      </c>
      <c r="G48" s="242">
        <f>(F48/$B$4)</f>
        <v>0</v>
      </c>
      <c r="H48" s="9">
        <v>0</v>
      </c>
      <c r="I48" s="242">
        <f>(H48/$B$4)</f>
        <v>0</v>
      </c>
      <c r="J48" s="7">
        <v>0</v>
      </c>
      <c r="K48" s="242">
        <f>(J48/$B$4)</f>
        <v>0</v>
      </c>
      <c r="L48" s="9">
        <v>0</v>
      </c>
      <c r="M48" s="242">
        <f>(C48/$B$4)</f>
        <v>1</v>
      </c>
      <c r="N48" s="242">
        <f>((C48-L48)/$B$4)</f>
        <v>1</v>
      </c>
      <c r="O48" s="242">
        <f>IF((AND(D48=0,F48=0)),0,(F48+L48)/(D48+F48+L48))</f>
        <v>0</v>
      </c>
      <c r="P48" s="247">
        <f>L48/$B$4</f>
        <v>0</v>
      </c>
      <c r="Q48" s="242">
        <f>(T48/($B$4*U48))</f>
        <v>4.8387096774193547E-2</v>
      </c>
      <c r="R48" s="29">
        <v>0</v>
      </c>
      <c r="S48" s="7">
        <f t="shared" ref="S48" si="848">SUM(D48:F48,H48,J48)</f>
        <v>744</v>
      </c>
      <c r="T48" s="9">
        <v>756</v>
      </c>
      <c r="U48" s="9">
        <v>21</v>
      </c>
      <c r="V48" s="9">
        <v>20</v>
      </c>
      <c r="Y48" s="71" t="s">
        <v>48</v>
      </c>
      <c r="Z48" s="9">
        <v>744</v>
      </c>
      <c r="AA48" s="9">
        <v>158.6</v>
      </c>
      <c r="AB48" s="9">
        <v>585.4</v>
      </c>
      <c r="AC48" s="9">
        <v>0</v>
      </c>
      <c r="AD48" s="242">
        <f>(AC48/$Y$4)</f>
        <v>0</v>
      </c>
      <c r="AE48" s="9">
        <v>0</v>
      </c>
      <c r="AF48" s="242">
        <f>(AE48/$Y$4)</f>
        <v>0</v>
      </c>
      <c r="AG48" s="9">
        <v>0</v>
      </c>
      <c r="AH48" s="242">
        <f>(AG48/$Y$4)</f>
        <v>0</v>
      </c>
      <c r="AI48" s="9">
        <v>0</v>
      </c>
      <c r="AJ48" s="242">
        <f>(Z48/$Y$4)</f>
        <v>1</v>
      </c>
      <c r="AK48" s="242">
        <f>((Z48-AI48)/$Y$4)</f>
        <v>1</v>
      </c>
      <c r="AL48" s="242">
        <f>IF((AND(AA48=0,AC48=0)),0,(AC48+AI48)/(AA48+AC48+AI48))</f>
        <v>0</v>
      </c>
      <c r="AM48" s="247">
        <f>AI48/$Y$4</f>
        <v>0</v>
      </c>
      <c r="AN48" s="242">
        <f>(AQ48/($Y$4*AR48))</f>
        <v>0.19700460829493088</v>
      </c>
      <c r="AO48" s="29">
        <v>0</v>
      </c>
      <c r="AP48" s="7">
        <f t="shared" ref="AP48" si="849">SUM(AA48:AC48,AE48,AG48)</f>
        <v>744</v>
      </c>
      <c r="AQ48" s="39">
        <v>3078</v>
      </c>
      <c r="AR48" s="9">
        <v>21</v>
      </c>
      <c r="AS48" s="9">
        <v>20</v>
      </c>
      <c r="AV48" s="71" t="s">
        <v>48</v>
      </c>
      <c r="AW48" s="9">
        <v>720</v>
      </c>
      <c r="AX48" s="9">
        <v>162.30000000000001</v>
      </c>
      <c r="AY48" s="9">
        <v>557.70000000000005</v>
      </c>
      <c r="AZ48" s="9">
        <v>0</v>
      </c>
      <c r="BA48" s="242">
        <f>(AZ48/$AV$4)</f>
        <v>0</v>
      </c>
      <c r="BB48" s="9">
        <v>0</v>
      </c>
      <c r="BC48" s="242">
        <f>(BB48/$AV$4)</f>
        <v>0</v>
      </c>
      <c r="BD48" s="9">
        <v>0</v>
      </c>
      <c r="BE48" s="242">
        <f>(BD48/$AV$4)</f>
        <v>0</v>
      </c>
      <c r="BF48" s="9">
        <v>0</v>
      </c>
      <c r="BG48" s="242">
        <f t="shared" ref="BG48" si="850">(AW48/$AV$4)</f>
        <v>1</v>
      </c>
      <c r="BH48" s="242">
        <f t="shared" ref="BH48" si="851">((AW48-BF48)/$AV$4)</f>
        <v>1</v>
      </c>
      <c r="BI48" s="242">
        <f t="shared" ref="BI48" si="852">IF((AND(AX48=0,AZ48=0)),0,(AZ48+BF48)/(AX48+AZ48+BF48))</f>
        <v>0</v>
      </c>
      <c r="BJ48" s="247">
        <f t="shared" ref="BJ48" si="853">BF48/$AV$4</f>
        <v>0</v>
      </c>
      <c r="BK48" s="242">
        <f t="shared" ref="BK48" si="854">(BN48/($AV$4*BO48))</f>
        <v>0.20681216931216931</v>
      </c>
      <c r="BL48" s="7"/>
      <c r="BM48" s="7">
        <f t="shared" ref="BM48" si="855">SUM(AX48:AZ48,BB48,BD48)</f>
        <v>720</v>
      </c>
      <c r="BN48" s="9">
        <v>3127</v>
      </c>
      <c r="BO48" s="9">
        <v>21</v>
      </c>
      <c r="BP48" s="9">
        <v>20</v>
      </c>
      <c r="BS48" s="71" t="s">
        <v>48</v>
      </c>
      <c r="BT48" s="9">
        <v>744</v>
      </c>
      <c r="BU48" s="9">
        <v>136.6</v>
      </c>
      <c r="BV48" s="9">
        <v>607.4</v>
      </c>
      <c r="BW48" s="9">
        <v>0</v>
      </c>
      <c r="BX48" s="242">
        <f t="shared" ref="BX48:BZ48" si="856">(BW48/$BS$4)</f>
        <v>0</v>
      </c>
      <c r="BY48" s="9">
        <v>0</v>
      </c>
      <c r="BZ48" s="242">
        <f t="shared" si="856"/>
        <v>0</v>
      </c>
      <c r="CA48" s="9">
        <v>0</v>
      </c>
      <c r="CB48" s="242">
        <f t="shared" ref="CB48" si="857">(CA48/$BS$4)</f>
        <v>0</v>
      </c>
      <c r="CC48" s="9">
        <v>0</v>
      </c>
      <c r="CD48" s="242">
        <f t="shared" ref="CD48" si="858">(BT48/$BS$4)</f>
        <v>1</v>
      </c>
      <c r="CE48" s="242">
        <f t="shared" ref="CE48" si="859">((BT48-CC48)/$BS$4)</f>
        <v>1</v>
      </c>
      <c r="CF48" s="247">
        <f t="shared" ref="CF48" si="860">IF((AND(BU48=0,BW48=0)),0,(BW48+CC48)/(BU48+BW48+CC48))</f>
        <v>0</v>
      </c>
      <c r="CG48" s="247">
        <f t="shared" ref="CG48" si="861">CC48/$BS$4</f>
        <v>0</v>
      </c>
      <c r="CH48" s="242">
        <f t="shared" ref="CH48" si="862">(CK48/($BS$4*CL48))</f>
        <v>0.168394777265745</v>
      </c>
      <c r="CI48" s="135"/>
      <c r="CJ48" s="81">
        <f t="shared" ref="CJ48" si="863">SUM(BU48:BW48,BY48,CA48)</f>
        <v>744</v>
      </c>
      <c r="CK48" s="39">
        <v>2631</v>
      </c>
      <c r="CL48" s="9">
        <v>21</v>
      </c>
      <c r="CM48" s="9">
        <v>20</v>
      </c>
      <c r="CP48" s="71" t="s">
        <v>48</v>
      </c>
      <c r="CQ48" s="9">
        <v>720</v>
      </c>
      <c r="CR48" s="9">
        <v>20.100000000000001</v>
      </c>
      <c r="CS48" s="9">
        <v>699.9</v>
      </c>
      <c r="CT48" s="9">
        <v>0</v>
      </c>
      <c r="CU48" s="242">
        <f t="shared" ref="CU48:CW48" si="864">(CT48/$CP$4)</f>
        <v>0</v>
      </c>
      <c r="CV48" s="9">
        <v>0</v>
      </c>
      <c r="CW48" s="242">
        <f t="shared" si="864"/>
        <v>0</v>
      </c>
      <c r="CX48" s="9">
        <v>0</v>
      </c>
      <c r="CY48" s="242">
        <f t="shared" ref="CY48" si="865">(CX48/$CP$4)</f>
        <v>0</v>
      </c>
      <c r="CZ48" s="9">
        <v>0</v>
      </c>
      <c r="DA48" s="242">
        <f t="shared" ref="DA48" si="866">(CQ48/$CP$4)</f>
        <v>1</v>
      </c>
      <c r="DB48" s="242">
        <f t="shared" ref="DB48" si="867">((CQ48-CZ48)/$CP$4)</f>
        <v>1</v>
      </c>
      <c r="DC48" s="247">
        <f t="shared" ref="DC48" si="868">IF((AND(CR48=0,CT48=0)),0,(CT48+CZ48)/(CR48+CT48+CZ48))</f>
        <v>0</v>
      </c>
      <c r="DD48" s="247">
        <f t="shared" ref="DD48" si="869">CZ48/$CP$4</f>
        <v>0</v>
      </c>
      <c r="DE48" s="242">
        <f t="shared" ref="DE48" si="870">(DH48/($CP$4*DI48))</f>
        <v>2.5595238095238095E-2</v>
      </c>
      <c r="DF48" s="7"/>
      <c r="DG48" s="7">
        <f t="shared" ref="DG48" si="871">SUM(CR48:CT48,CV48,CX48)</f>
        <v>720</v>
      </c>
      <c r="DH48" s="9">
        <v>387</v>
      </c>
      <c r="DI48" s="9">
        <v>21</v>
      </c>
      <c r="DJ48" s="9">
        <v>20</v>
      </c>
      <c r="DM48" s="71" t="s">
        <v>48</v>
      </c>
      <c r="DN48" s="9">
        <v>744</v>
      </c>
      <c r="DO48" s="9">
        <v>36.5</v>
      </c>
      <c r="DP48" s="9">
        <v>707.5</v>
      </c>
      <c r="DQ48" s="9">
        <v>0</v>
      </c>
      <c r="DR48" s="242">
        <f>(DQ48/$DM$4)</f>
        <v>0</v>
      </c>
      <c r="DS48" s="9">
        <v>0</v>
      </c>
      <c r="DT48" s="242">
        <f t="shared" si="847"/>
        <v>0</v>
      </c>
      <c r="DU48" s="7">
        <v>0</v>
      </c>
      <c r="DV48" s="242">
        <f t="shared" ref="DV48" si="872">(DU48/$DM$4)*100</f>
        <v>0</v>
      </c>
      <c r="DW48" s="9">
        <v>0</v>
      </c>
      <c r="DX48" s="242">
        <f t="shared" ref="DX48" si="873">(DN48/$Y$4)</f>
        <v>1</v>
      </c>
      <c r="DY48" s="242">
        <f t="shared" ref="DY48" si="874">((DN48-DW48)/$DM$4)</f>
        <v>1</v>
      </c>
      <c r="DZ48" s="247">
        <f t="shared" ref="DZ48" si="875">IF((AND(DO48=0,DQ48=0)),0,(DQ48+DW48)/(DO48+DQ48+DW48))</f>
        <v>0</v>
      </c>
      <c r="EA48" s="247">
        <f t="shared" ref="EA48" si="876">DW48/$DM$4</f>
        <v>0</v>
      </c>
      <c r="EB48" s="242">
        <f t="shared" ref="EB48" si="877">(EE48/($DM$4*EF48))</f>
        <v>5.2099334357398872E-2</v>
      </c>
      <c r="EC48" s="135"/>
      <c r="ED48" s="29">
        <f t="shared" ref="ED48" si="878">SUM(DO48:DQ48,DS48,DU48)</f>
        <v>744</v>
      </c>
      <c r="EE48" s="9">
        <v>814</v>
      </c>
      <c r="EF48" s="9">
        <v>21</v>
      </c>
      <c r="EG48" s="9">
        <v>20</v>
      </c>
      <c r="EJ48" s="71" t="s">
        <v>48</v>
      </c>
      <c r="EK48" s="9">
        <v>744</v>
      </c>
      <c r="EL48" s="7">
        <v>92</v>
      </c>
      <c r="EM48" s="9">
        <v>652</v>
      </c>
      <c r="EN48" s="9">
        <v>0</v>
      </c>
      <c r="EO48" s="242">
        <f>(EN48/$EJ$4)</f>
        <v>0</v>
      </c>
      <c r="EP48" s="9">
        <v>0</v>
      </c>
      <c r="EQ48" s="242">
        <f>(EP48/$EJ$4)</f>
        <v>0</v>
      </c>
      <c r="ER48" s="7">
        <v>0</v>
      </c>
      <c r="ES48" s="242">
        <f>(ER48/$EJ$4)</f>
        <v>0</v>
      </c>
      <c r="ET48" s="9">
        <v>0</v>
      </c>
      <c r="EU48" s="242">
        <f>(EK48/$Y$4)</f>
        <v>1</v>
      </c>
      <c r="EV48" s="242">
        <f>((EK48-ET48)/$EJ$4)</f>
        <v>1</v>
      </c>
      <c r="EW48" s="247">
        <f t="shared" ref="EW48" si="879">IF((AND(EL48=0,EN48=0)),0,(EN48+ET48)/(EL48+EN48+ET48))</f>
        <v>0</v>
      </c>
      <c r="EX48" s="247"/>
      <c r="EY48" s="242">
        <f>(FB48/($EJ$4*FC48))</f>
        <v>0.11603942652329749</v>
      </c>
      <c r="EZ48" s="7"/>
      <c r="FA48" s="7">
        <f t="shared" ref="FA48" si="880">SUM(EL48:EN48,EP48,ER48)</f>
        <v>744</v>
      </c>
      <c r="FB48" s="39">
        <v>1813</v>
      </c>
      <c r="FC48" s="9">
        <v>21</v>
      </c>
      <c r="FD48" s="9">
        <v>20</v>
      </c>
      <c r="FG48" s="71" t="s">
        <v>48</v>
      </c>
      <c r="FH48" s="9">
        <v>672</v>
      </c>
      <c r="FI48" s="9">
        <v>66.400000000000006</v>
      </c>
      <c r="FJ48" s="9">
        <v>605.6</v>
      </c>
      <c r="FK48" s="9">
        <v>0</v>
      </c>
      <c r="FL48" s="242">
        <f>(FK48/$FG$4)</f>
        <v>0</v>
      </c>
      <c r="FM48" s="9">
        <v>0</v>
      </c>
      <c r="FN48" s="242">
        <f>(FM48/$FG$4)</f>
        <v>0</v>
      </c>
      <c r="FO48" s="7">
        <v>0</v>
      </c>
      <c r="FP48" s="242">
        <f>(FO48/$FG$4)</f>
        <v>0</v>
      </c>
      <c r="FQ48" s="9">
        <v>0</v>
      </c>
      <c r="FR48" s="242">
        <f>(FH48/$Y$4)</f>
        <v>0.90322580645161288</v>
      </c>
      <c r="FS48" s="242">
        <f>((FH48-FQ48)/$FG$4)</f>
        <v>1</v>
      </c>
      <c r="FT48" s="247">
        <f>IF((AND(FI48=0,FK48=0)),0,(FK48+FQ48)/(FI48+FK48+FQ48))</f>
        <v>0</v>
      </c>
      <c r="FU48" s="247">
        <f>FQ48/$FG$4</f>
        <v>0</v>
      </c>
      <c r="FV48" s="135">
        <f>(FY48/($FG$4*FZ48))</f>
        <v>9.2616213151927432E-2</v>
      </c>
      <c r="FW48" s="7"/>
      <c r="FX48" s="7">
        <f t="shared" ref="FX48" si="881">SUM(FI48:FK48,FM48,FO48)</f>
        <v>672</v>
      </c>
      <c r="FY48" s="39">
        <v>1307</v>
      </c>
      <c r="FZ48" s="9">
        <v>21</v>
      </c>
      <c r="GA48" s="9">
        <v>20</v>
      </c>
      <c r="GD48" s="71" t="s">
        <v>48</v>
      </c>
      <c r="GE48" s="9">
        <v>744</v>
      </c>
      <c r="GF48" s="7">
        <v>184.8</v>
      </c>
      <c r="GG48" s="9">
        <v>559.20000000000005</v>
      </c>
      <c r="GH48" s="9">
        <v>0</v>
      </c>
      <c r="GI48" s="242">
        <f>(GH48/$GD$4)</f>
        <v>0</v>
      </c>
      <c r="GJ48" s="9">
        <v>0</v>
      </c>
      <c r="GK48" s="242">
        <f>(GJ48/$GD$4)</f>
        <v>0</v>
      </c>
      <c r="GL48" s="7">
        <v>0</v>
      </c>
      <c r="GM48" s="242">
        <f>(GL48/$GD$4)</f>
        <v>0</v>
      </c>
      <c r="GN48" s="9">
        <v>0</v>
      </c>
      <c r="GO48" s="242">
        <f>(GE48/$Y$4)</f>
        <v>1</v>
      </c>
      <c r="GP48" s="242">
        <f>((GE48-GN48)/$GD$4)</f>
        <v>1</v>
      </c>
      <c r="GQ48" s="247">
        <f>IF((AND(GF48=0,GH48=0)),0,(GH48+GN48)/(GF48+GH48+GN48))</f>
        <v>0</v>
      </c>
      <c r="GR48" s="247">
        <f>GN48/$GD$4</f>
        <v>0</v>
      </c>
      <c r="GS48" s="242">
        <f>(GV48/($GD$4*GW48))</f>
        <v>0.23175883256528418</v>
      </c>
      <c r="GT48" s="135"/>
      <c r="GU48" s="7">
        <f t="shared" ref="GU48" si="882">SUM(GF48:GH48,GJ48,GL48)</f>
        <v>744</v>
      </c>
      <c r="GV48" s="39">
        <v>3621</v>
      </c>
      <c r="GW48" s="9">
        <v>21</v>
      </c>
      <c r="GX48" s="9">
        <v>20</v>
      </c>
      <c r="HA48" s="71" t="s">
        <v>48</v>
      </c>
      <c r="HB48" s="9">
        <v>720</v>
      </c>
      <c r="HC48" s="9">
        <v>268.3</v>
      </c>
      <c r="HD48" s="9">
        <v>451.7</v>
      </c>
      <c r="HE48" s="9">
        <v>0</v>
      </c>
      <c r="HF48" s="242">
        <f>(HE48/$HA$4)</f>
        <v>0</v>
      </c>
      <c r="HG48" s="9">
        <v>0</v>
      </c>
      <c r="HH48" s="242">
        <f>(HG48/$HA$4)</f>
        <v>0</v>
      </c>
      <c r="HI48" s="9">
        <v>0</v>
      </c>
      <c r="HJ48" s="242">
        <f>(HI48/$HA$4)</f>
        <v>0</v>
      </c>
      <c r="HK48" s="9">
        <v>0</v>
      </c>
      <c r="HL48" s="242">
        <f>(HB48/$Y$4)</f>
        <v>0.967741935483871</v>
      </c>
      <c r="HM48" s="242">
        <f>((HB48-HK48)/$HA$4)</f>
        <v>1</v>
      </c>
      <c r="HN48" s="247">
        <f t="shared" ref="HN48" si="883">IF((AND(HC48=0,HE48=0)),0,(HE48+HK48)/(HC48+HE48+HK48))</f>
        <v>0</v>
      </c>
      <c r="HO48" s="247">
        <f>HK48/$HA$4</f>
        <v>0</v>
      </c>
      <c r="HP48" s="242">
        <f>(HS48/($HA$4*HT48))</f>
        <v>0.34880952380952379</v>
      </c>
      <c r="HQ48" s="29">
        <v>0</v>
      </c>
      <c r="HR48" s="7">
        <f t="shared" ref="HR48" si="884">SUM(HC48:HE48,HG48,HI48)</f>
        <v>720</v>
      </c>
      <c r="HS48" s="39">
        <v>5274</v>
      </c>
      <c r="HT48" s="9">
        <v>21</v>
      </c>
      <c r="HU48" s="9">
        <v>20</v>
      </c>
      <c r="HX48" s="71" t="s">
        <v>48</v>
      </c>
      <c r="HY48" s="9">
        <v>744</v>
      </c>
      <c r="HZ48" s="9">
        <v>104.8</v>
      </c>
      <c r="IA48" s="9">
        <v>639.20000000000005</v>
      </c>
      <c r="IB48" s="9">
        <v>0</v>
      </c>
      <c r="IC48" s="242">
        <f>(IB48/$HX$4)</f>
        <v>0</v>
      </c>
      <c r="ID48" s="9">
        <v>0</v>
      </c>
      <c r="IE48" s="242">
        <f>(ID48/$HX$4)</f>
        <v>0</v>
      </c>
      <c r="IF48" s="9">
        <v>0</v>
      </c>
      <c r="IG48" s="242">
        <f>(IF48/$HX$4)</f>
        <v>0</v>
      </c>
      <c r="IH48" s="9">
        <v>0</v>
      </c>
      <c r="II48" s="242">
        <f>(HY48/$HX$4)</f>
        <v>1</v>
      </c>
      <c r="IJ48" s="242">
        <f>((HY48-IH48)/$HX$4)</f>
        <v>1</v>
      </c>
      <c r="IK48" s="242">
        <f>IF((AND(HZ48=0,IB48=0)),0,(IB48+IH48)/(HZ48+IB48))</f>
        <v>0</v>
      </c>
      <c r="IL48" s="247">
        <f>IH48/$HX$4</f>
        <v>0</v>
      </c>
      <c r="IM48" s="242">
        <f>(IP48/($HX$4*IQ48))</f>
        <v>0.12890424987199181</v>
      </c>
      <c r="IN48" s="29">
        <v>0</v>
      </c>
      <c r="IO48" s="7">
        <f t="shared" ref="IO48" si="885">SUM(HZ48:IB48,ID48,IF48)</f>
        <v>744</v>
      </c>
      <c r="IP48" s="39">
        <v>2014</v>
      </c>
      <c r="IQ48" s="9">
        <v>21</v>
      </c>
      <c r="IR48" s="9">
        <v>20</v>
      </c>
      <c r="IU48" s="71" t="s">
        <v>48</v>
      </c>
      <c r="IV48" s="9">
        <v>720</v>
      </c>
      <c r="IW48" s="9">
        <v>161.9</v>
      </c>
      <c r="IX48" s="9">
        <v>558.1</v>
      </c>
      <c r="IY48" s="9">
        <v>0</v>
      </c>
      <c r="IZ48" s="242">
        <f>(IY48/$IU$4)</f>
        <v>0</v>
      </c>
      <c r="JA48" s="9">
        <v>0</v>
      </c>
      <c r="JB48" s="242">
        <f>(JA48/$IU$4)</f>
        <v>0</v>
      </c>
      <c r="JC48" s="9">
        <v>0</v>
      </c>
      <c r="JD48" s="242">
        <f>(JC48/$IU$4)</f>
        <v>0</v>
      </c>
      <c r="JE48" s="9">
        <v>0</v>
      </c>
      <c r="JF48" s="242">
        <f>(IV48/$IU$4)</f>
        <v>1</v>
      </c>
      <c r="JG48" s="277">
        <f>((IV48-JE48)/$IU$4)</f>
        <v>1</v>
      </c>
      <c r="JH48" s="277">
        <f>IF((AND(IW48=0,IY48=0)),0,(IY48+JE48)/(IW48+IY48+JE48))</f>
        <v>0</v>
      </c>
      <c r="JI48" s="247">
        <f t="shared" ref="JI48" si="886">JE48/$IU$4</f>
        <v>0</v>
      </c>
      <c r="JJ48" s="242">
        <f>(JM48/($IU$4*JN48))</f>
        <v>0.20542328042328042</v>
      </c>
      <c r="JK48" s="29">
        <v>0</v>
      </c>
      <c r="JL48" s="29">
        <f t="shared" ref="JL48" si="887">SUM(IW48:IY48,JA48,JC48)</f>
        <v>720</v>
      </c>
      <c r="JM48" s="88">
        <v>3106</v>
      </c>
      <c r="JN48" s="9">
        <v>21</v>
      </c>
      <c r="JO48" s="9">
        <v>20</v>
      </c>
    </row>
    <row r="49" spans="1:275" ht="13.8" hidden="1" x14ac:dyDescent="0.3">
      <c r="B49" s="44" t="s">
        <v>39</v>
      </c>
      <c r="C49" s="45">
        <f>SUM(C47:C48)</f>
        <v>744</v>
      </c>
      <c r="D49" s="45">
        <f t="shared" ref="D49:L49" si="888">SUM(D47:D48)</f>
        <v>39.799999999999997</v>
      </c>
      <c r="E49" s="45">
        <f t="shared" si="888"/>
        <v>704.2</v>
      </c>
      <c r="F49" s="45">
        <f t="shared" si="888"/>
        <v>744</v>
      </c>
      <c r="G49" s="281">
        <f>(G47*U47+G48*U48)/U49</f>
        <v>0.5</v>
      </c>
      <c r="H49" s="45">
        <f t="shared" si="888"/>
        <v>0</v>
      </c>
      <c r="I49" s="281">
        <f>(I47*U47+I48*U48)/U49</f>
        <v>0</v>
      </c>
      <c r="J49" s="46">
        <f>SUM(J47:J48)</f>
        <v>0</v>
      </c>
      <c r="K49" s="241">
        <f>(K47*U47+K48*U48)/U49</f>
        <v>0</v>
      </c>
      <c r="L49" s="45">
        <f t="shared" si="888"/>
        <v>0</v>
      </c>
      <c r="M49" s="281">
        <f>(M47*U47+M48*U48)/U49</f>
        <v>0.5</v>
      </c>
      <c r="N49" s="282">
        <f>(N47*U47+N48*U48)/U49</f>
        <v>0.5</v>
      </c>
      <c r="O49" s="282">
        <f>(O47*U47+O48*U48)/U49</f>
        <v>0.5</v>
      </c>
      <c r="P49" s="282">
        <f>(P47*U47+P48*U48)/U49</f>
        <v>0</v>
      </c>
      <c r="Q49" s="282">
        <f>(Q47*U47+Q48*U48)/U49</f>
        <v>2.4193548387096774E-2</v>
      </c>
      <c r="R49" s="49">
        <f t="shared" ref="R49" si="889">SUM(R47:R48)</f>
        <v>0</v>
      </c>
      <c r="S49" s="50">
        <f>SUM(S47:S48)</f>
        <v>1488</v>
      </c>
      <c r="T49" s="76">
        <f>SUM(T47:T48)</f>
        <v>756</v>
      </c>
      <c r="U49" s="45">
        <f>SUM(U47:U48)</f>
        <v>42</v>
      </c>
      <c r="V49" s="45">
        <f>SUM(V47:V48)</f>
        <v>20</v>
      </c>
      <c r="Y49" s="52" t="s">
        <v>39</v>
      </c>
      <c r="Z49" s="49">
        <f>SUM(Z47:Z48)</f>
        <v>744</v>
      </c>
      <c r="AA49" s="49">
        <f t="shared" ref="AA49" si="890">SUM(AA47:AA48)</f>
        <v>158.6</v>
      </c>
      <c r="AB49" s="49">
        <f>SUM(AB47:AB48)</f>
        <v>585.4</v>
      </c>
      <c r="AC49" s="49">
        <f t="shared" ref="AC49:AI49" si="891">SUM(AC47:AC48)</f>
        <v>744</v>
      </c>
      <c r="AD49" s="241">
        <f>(AD47*AR47+AD48*AR48)/AR49</f>
        <v>0.5</v>
      </c>
      <c r="AE49" s="49">
        <f t="shared" si="891"/>
        <v>0</v>
      </c>
      <c r="AF49" s="241">
        <f>(AF47*AR47+AF48*AR48)/AR49</f>
        <v>0</v>
      </c>
      <c r="AG49" s="50">
        <f>SUM(AG47:AG48)</f>
        <v>0</v>
      </c>
      <c r="AH49" s="241">
        <f>(AH47*AR47+AH48*AR48)/AR49</f>
        <v>0</v>
      </c>
      <c r="AI49" s="49">
        <f t="shared" si="891"/>
        <v>0</v>
      </c>
      <c r="AJ49" s="281">
        <f>(AJ47*AR47+AJ48*AR48)/AR49</f>
        <v>0.5</v>
      </c>
      <c r="AK49" s="241">
        <f>(AK47*AR47+AK48*AR48)/AR49</f>
        <v>0.5</v>
      </c>
      <c r="AL49" s="241">
        <f>(AL47*AR47+AL48*AR48)/AR49</f>
        <v>0.5</v>
      </c>
      <c r="AM49" s="241"/>
      <c r="AN49" s="282">
        <f>(AN47*AR47+AN48*AR48)/AR49</f>
        <v>9.8502304147465455E-2</v>
      </c>
      <c r="AO49" s="49">
        <f t="shared" ref="AO49" si="892">SUM(AO47:AO48)</f>
        <v>0</v>
      </c>
      <c r="AP49" s="50">
        <f>SUM(AP47:AP48)</f>
        <v>1488</v>
      </c>
      <c r="AQ49" s="53">
        <f>SUM(AQ47:AQ48)</f>
        <v>3078</v>
      </c>
      <c r="AR49" s="49">
        <f>SUM(AR47:AR48)</f>
        <v>42</v>
      </c>
      <c r="AS49" s="45">
        <f>SUM(AS47:AS48)</f>
        <v>20</v>
      </c>
      <c r="AV49" s="52" t="s">
        <v>39</v>
      </c>
      <c r="AW49" s="49">
        <f>SUM(AW47:AW48)</f>
        <v>720</v>
      </c>
      <c r="AX49" s="49">
        <f t="shared" ref="AX49:BF49" si="893">SUM(AX47:AX48)</f>
        <v>162.30000000000001</v>
      </c>
      <c r="AY49" s="49">
        <f>SUM(AY47:AY48)</f>
        <v>557.70000000000005</v>
      </c>
      <c r="AZ49" s="49">
        <f t="shared" si="893"/>
        <v>720</v>
      </c>
      <c r="BA49" s="241">
        <f>(BA47*BO47+BA48*BO48)/BO49</f>
        <v>0.5</v>
      </c>
      <c r="BB49" s="49">
        <f t="shared" si="893"/>
        <v>0</v>
      </c>
      <c r="BC49" s="241">
        <f>(BC47*BO47+BC48*BO48)/BO49</f>
        <v>0</v>
      </c>
      <c r="BD49" s="50">
        <f>SUM(BD47:BD48)</f>
        <v>0</v>
      </c>
      <c r="BE49" s="241">
        <f>(BE47*BO47+BE48*BO48)/BO49</f>
        <v>0</v>
      </c>
      <c r="BF49" s="49">
        <f t="shared" si="893"/>
        <v>0</v>
      </c>
      <c r="BG49" s="281">
        <f>(BG47*BO47+BG48*BO48)/BO49</f>
        <v>0.5</v>
      </c>
      <c r="BH49" s="241">
        <f>(BH47*BO47+BH48*BO48)/BO49</f>
        <v>0.5</v>
      </c>
      <c r="BI49" s="241">
        <f>(BI47*BO47+BI48*BO48)/BO49</f>
        <v>0.5</v>
      </c>
      <c r="BJ49" s="241"/>
      <c r="BK49" s="282">
        <f>(BK47*BO47+BK48*BO48)/BO49</f>
        <v>0.10340608465608467</v>
      </c>
      <c r="BL49" s="219"/>
      <c r="BM49" s="50">
        <f>SUM(BM47:BM48)</f>
        <v>1440</v>
      </c>
      <c r="BN49" s="49">
        <f>SUM(BN47:BN48)</f>
        <v>3127</v>
      </c>
      <c r="BO49" s="49">
        <f>SUM(BO47:BO48)</f>
        <v>42</v>
      </c>
      <c r="BP49" s="45">
        <f>SUM(BP47:BP48)</f>
        <v>20</v>
      </c>
      <c r="BS49" s="52" t="s">
        <v>39</v>
      </c>
      <c r="BT49" s="49">
        <f>SUM(BT47:BT48)</f>
        <v>744</v>
      </c>
      <c r="BU49" s="49">
        <f t="shared" ref="BU49:CC49" si="894">SUM(BU47:BU48)</f>
        <v>136.6</v>
      </c>
      <c r="BV49" s="49">
        <f>SUM(BV47:BV48)</f>
        <v>607.4</v>
      </c>
      <c r="BW49" s="49">
        <f t="shared" si="894"/>
        <v>744</v>
      </c>
      <c r="BX49" s="241">
        <f>(BX47*CL47+BX48*CL48)/CL49</f>
        <v>0.5</v>
      </c>
      <c r="BY49" s="49">
        <f t="shared" si="894"/>
        <v>0</v>
      </c>
      <c r="BZ49" s="241">
        <f>(BZ47*CL47+BZ48*CL48)/CL49</f>
        <v>0</v>
      </c>
      <c r="CA49" s="50">
        <f>SUM(CA47:CA48)</f>
        <v>0</v>
      </c>
      <c r="CB49" s="241">
        <f>(CB47*CL47+CB48*CL48)/CL49</f>
        <v>0</v>
      </c>
      <c r="CC49" s="49">
        <f t="shared" si="894"/>
        <v>0</v>
      </c>
      <c r="CD49" s="281">
        <f>(CD47*CL47+CD48*CL48)/CL49</f>
        <v>0.5</v>
      </c>
      <c r="CE49" s="241">
        <f>(CE47*CL47+CE48*CL48)/CL49</f>
        <v>0.5</v>
      </c>
      <c r="CF49" s="241">
        <f>(CF47*CL47+CF48*CL48)/CL49</f>
        <v>0.5</v>
      </c>
      <c r="CG49" s="241"/>
      <c r="CH49" s="282">
        <f>(CH47*CL47+CH48*CL48)/CL49</f>
        <v>8.4197388632872502E-2</v>
      </c>
      <c r="CI49" s="219"/>
      <c r="CJ49" s="53">
        <f>SUM(CJ47:CJ48)</f>
        <v>1488</v>
      </c>
      <c r="CK49" s="55">
        <f>SUM(CK47:CK48)</f>
        <v>2631</v>
      </c>
      <c r="CL49" s="49">
        <f>SUM(CL47:CL48)</f>
        <v>42</v>
      </c>
      <c r="CM49" s="45">
        <f>SUM(CM47:CM48)</f>
        <v>20</v>
      </c>
      <c r="CP49" s="52" t="s">
        <v>39</v>
      </c>
      <c r="CQ49" s="49">
        <f>SUM(CQ47:CQ48)</f>
        <v>720</v>
      </c>
      <c r="CR49" s="49">
        <f t="shared" ref="CR49:CZ49" si="895">SUM(CR47:CR48)</f>
        <v>20.100000000000001</v>
      </c>
      <c r="CS49" s="49">
        <f>SUM(CS47:CS48)</f>
        <v>699.9</v>
      </c>
      <c r="CT49" s="49">
        <f t="shared" si="895"/>
        <v>720</v>
      </c>
      <c r="CU49" s="241">
        <f>(CU47*DI47+CU48*DI48)/DI49</f>
        <v>0.5</v>
      </c>
      <c r="CV49" s="49">
        <f t="shared" si="895"/>
        <v>0</v>
      </c>
      <c r="CW49" s="241">
        <f>(CW47*DI47+CW48*DI48)/DI49</f>
        <v>0</v>
      </c>
      <c r="CX49" s="50">
        <f>SUM(CX47:CX48)</f>
        <v>0</v>
      </c>
      <c r="CY49" s="281">
        <f>(CY47*DI47+CY48*DI48)/DI49</f>
        <v>0</v>
      </c>
      <c r="CZ49" s="49">
        <f t="shared" si="895"/>
        <v>0</v>
      </c>
      <c r="DA49" s="281">
        <f>(DA47*DI47+DA48*DI48)/DI49</f>
        <v>0.5</v>
      </c>
      <c r="DB49" s="241">
        <f>(DB47*DI47+DB48*DI48)/DI49</f>
        <v>0.5</v>
      </c>
      <c r="DC49" s="241">
        <f>(DC47*DI47+DC48*DI48)/DI49</f>
        <v>0.5</v>
      </c>
      <c r="DD49" s="241"/>
      <c r="DE49" s="282">
        <f>(DE47*DI47+DE48*DI48)/DI49</f>
        <v>1.2797619047619047E-2</v>
      </c>
      <c r="DF49" s="219"/>
      <c r="DG49" s="50">
        <f>SUM(DG47:DG48)</f>
        <v>1440</v>
      </c>
      <c r="DH49" s="49">
        <f>SUM(DH47:DH48)</f>
        <v>387</v>
      </c>
      <c r="DI49" s="49">
        <f>SUM(DI47:DI48)</f>
        <v>42</v>
      </c>
      <c r="DJ49" s="45">
        <f>SUM(DJ47:DJ48)</f>
        <v>20</v>
      </c>
      <c r="DM49" s="44" t="s">
        <v>39</v>
      </c>
      <c r="DN49" s="49">
        <f>SUM(DN47:DN48)</f>
        <v>744</v>
      </c>
      <c r="DO49" s="49">
        <f t="shared" ref="DO49:DW49" si="896">SUM(DO47:DO48)</f>
        <v>36.5</v>
      </c>
      <c r="DP49" s="49">
        <f>SUM(DP47:DP48)</f>
        <v>707.5</v>
      </c>
      <c r="DQ49" s="49">
        <f t="shared" si="896"/>
        <v>744</v>
      </c>
      <c r="DR49" s="241">
        <f>(DR47*EF47+DR48*EF48)/EF49</f>
        <v>0.5</v>
      </c>
      <c r="DS49" s="49">
        <f t="shared" si="896"/>
        <v>0</v>
      </c>
      <c r="DT49" s="241">
        <f>(DT47*EF47+DT48*EF48)/EF49</f>
        <v>0</v>
      </c>
      <c r="DU49" s="50">
        <f>SUM(DU47:DU48)</f>
        <v>0</v>
      </c>
      <c r="DV49" s="241">
        <f>(DV47*EF47+DV48*EF48)/EF49</f>
        <v>0</v>
      </c>
      <c r="DW49" s="49">
        <f t="shared" si="896"/>
        <v>0</v>
      </c>
      <c r="DX49" s="281">
        <f>(DX47*EF47+DX48*EF48)/EF49</f>
        <v>0.5</v>
      </c>
      <c r="DY49" s="241">
        <f>(DY47*EF47+DY48*EF48)/EF49</f>
        <v>0.5</v>
      </c>
      <c r="DZ49" s="241">
        <f>(DZ47*EF47+DZ48*EF48)/EF49</f>
        <v>0.5</v>
      </c>
      <c r="EA49" s="241">
        <f>(EA47*EF47+EA48*EF48)/EF49</f>
        <v>0</v>
      </c>
      <c r="EB49" s="282">
        <f>(EB47*EF47+EB48*EF48)/EF49</f>
        <v>2.6049667178699436E-2</v>
      </c>
      <c r="EC49" s="219"/>
      <c r="ED49" s="51">
        <f>SUM(ED47:ED48)</f>
        <v>1488</v>
      </c>
      <c r="EE49" s="49">
        <f>SUM(EE47:EE48)</f>
        <v>814</v>
      </c>
      <c r="EF49" s="49">
        <f>SUM(EF47:EF48)</f>
        <v>42</v>
      </c>
      <c r="EG49" s="45">
        <f>SUM(EG47:EG48)</f>
        <v>20</v>
      </c>
      <c r="EJ49" s="52" t="s">
        <v>39</v>
      </c>
      <c r="EK49" s="49">
        <f>SUM(EK47:EK48)</f>
        <v>744</v>
      </c>
      <c r="EL49" s="50">
        <f t="shared" ref="EL49:ET49" si="897">SUM(EL47:EL48)</f>
        <v>92</v>
      </c>
      <c r="EM49" s="49">
        <f>SUM(EM47:EM48)</f>
        <v>652</v>
      </c>
      <c r="EN49" s="49">
        <f t="shared" si="897"/>
        <v>744</v>
      </c>
      <c r="EO49" s="241">
        <f>(EO47*FC47+EO48*FC48)/FC49</f>
        <v>0.5</v>
      </c>
      <c r="EP49" s="49">
        <f t="shared" si="897"/>
        <v>0</v>
      </c>
      <c r="EQ49" s="241">
        <f>(EQ47*FC47+EQ48*FC48)/FC49</f>
        <v>0</v>
      </c>
      <c r="ER49" s="50">
        <f>SUM(ER47:ER48)</f>
        <v>0</v>
      </c>
      <c r="ES49" s="241">
        <f>(ES47*FC47+ES48*FC48)/FC49</f>
        <v>0</v>
      </c>
      <c r="ET49" s="49">
        <f t="shared" si="897"/>
        <v>0</v>
      </c>
      <c r="EU49" s="281">
        <f>(EU47*FC47+EU48*FC48)/FC49</f>
        <v>0.5</v>
      </c>
      <c r="EV49" s="241">
        <f>(EV47*FC47+EV48*FC48)/FC49</f>
        <v>0.5</v>
      </c>
      <c r="EW49" s="241">
        <f>(EW47*FC47+EW48*FC48)/FC49</f>
        <v>0.5</v>
      </c>
      <c r="EX49" s="241"/>
      <c r="EY49" s="282">
        <f>(EY47*FC47+EY48*FC48)/FC49</f>
        <v>5.8019713261648752E-2</v>
      </c>
      <c r="EZ49" s="38"/>
      <c r="FA49" s="50">
        <f>SUM(FA47:FA48)</f>
        <v>1488</v>
      </c>
      <c r="FB49" s="55">
        <f>SUM(FB47:FB48)</f>
        <v>1813</v>
      </c>
      <c r="FC49" s="49">
        <f>SUM(FC47:FC48)</f>
        <v>42</v>
      </c>
      <c r="FD49" s="45">
        <f>SUM(FD47:FD48)</f>
        <v>20</v>
      </c>
      <c r="FG49" s="44" t="s">
        <v>39</v>
      </c>
      <c r="FH49" s="49">
        <f>SUM(FH47:FH48)</f>
        <v>672</v>
      </c>
      <c r="FI49" s="49">
        <f t="shared" ref="FI49:FQ49" si="898">SUM(FI47:FI48)</f>
        <v>66.400000000000006</v>
      </c>
      <c r="FJ49" s="49">
        <f>SUM(FJ47:FJ48)</f>
        <v>605.6</v>
      </c>
      <c r="FK49" s="49">
        <f t="shared" si="898"/>
        <v>672</v>
      </c>
      <c r="FL49" s="241">
        <f>(FL47*FZ47+FL48*FZ48)/FZ49</f>
        <v>0.5</v>
      </c>
      <c r="FM49" s="49">
        <f t="shared" si="898"/>
        <v>0</v>
      </c>
      <c r="FN49" s="241">
        <f>(FN47*FZ47+FN48*FZ48)/FZ49</f>
        <v>0</v>
      </c>
      <c r="FO49" s="50">
        <f>SUM(FO47:FO48)</f>
        <v>0</v>
      </c>
      <c r="FP49" s="241">
        <f>(FP47*FZ47+FP48*FZ48)/FZ49</f>
        <v>0</v>
      </c>
      <c r="FQ49" s="49">
        <f t="shared" si="898"/>
        <v>0</v>
      </c>
      <c r="FR49" s="281">
        <f>(FR47*FZ47+FR48*FZ48)/FZ49</f>
        <v>0.45161290322580649</v>
      </c>
      <c r="FS49" s="241">
        <f>(FS47*FZ47+FS48*FZ48)/FZ49</f>
        <v>0.5</v>
      </c>
      <c r="FT49" s="241">
        <f>(FT47*FZ47+FT48*FZ48)/FZ49</f>
        <v>0.5</v>
      </c>
      <c r="FU49" s="241"/>
      <c r="FV49" s="162">
        <f>(FV47*FZ47+FV48*FZ48)/FZ49</f>
        <v>4.6308106575963716E-2</v>
      </c>
      <c r="FW49" s="219"/>
      <c r="FX49" s="50">
        <f>SUM(FX47:FX48)</f>
        <v>1344</v>
      </c>
      <c r="FY49" s="53">
        <f>SUM(FY47:FY48)</f>
        <v>1307</v>
      </c>
      <c r="FZ49" s="49">
        <f>SUM(FZ47:FZ48)</f>
        <v>42</v>
      </c>
      <c r="GA49" s="45">
        <f>SUM(GA47:GA48)</f>
        <v>20</v>
      </c>
      <c r="GD49" s="44" t="s">
        <v>39</v>
      </c>
      <c r="GE49" s="49">
        <f>SUM(GE47:GE48)</f>
        <v>744</v>
      </c>
      <c r="GF49" s="50">
        <f t="shared" ref="GF49:GN49" si="899">SUM(GF47:GF48)</f>
        <v>184.8</v>
      </c>
      <c r="GG49" s="49">
        <f>SUM(GG47:GG48)</f>
        <v>559.20000000000005</v>
      </c>
      <c r="GH49" s="49">
        <f t="shared" si="899"/>
        <v>744</v>
      </c>
      <c r="GI49" s="241">
        <f>(GI47*GW47+GI48*GW48)/GW49</f>
        <v>0.5</v>
      </c>
      <c r="GJ49" s="49">
        <f t="shared" si="899"/>
        <v>0</v>
      </c>
      <c r="GK49" s="241">
        <f>(GK47*GW47+GK48*GW48)/GW49</f>
        <v>0</v>
      </c>
      <c r="GL49" s="50">
        <f>SUM(GL47:GL48)</f>
        <v>0</v>
      </c>
      <c r="GM49" s="241">
        <f>(GM47*GW47+GM48*GW48)/GW49</f>
        <v>0</v>
      </c>
      <c r="GN49" s="49">
        <f t="shared" si="899"/>
        <v>0</v>
      </c>
      <c r="GO49" s="281">
        <f>(GO47*GW47+GO48*GW48)/GW49</f>
        <v>0.5</v>
      </c>
      <c r="GP49" s="241">
        <f>(GP47*GW47+GP48*GW48)/GW49</f>
        <v>0.5</v>
      </c>
      <c r="GQ49" s="241">
        <f>(GQ47*GW47+GQ48*GW48)/GW49</f>
        <v>0.5</v>
      </c>
      <c r="GR49" s="241">
        <f>(GR47*GW47+GR48*GW48)/GW49</f>
        <v>0</v>
      </c>
      <c r="GS49" s="282">
        <f>(GS47*GW47+GS48*GW48)/GW49</f>
        <v>0.11587941628264209</v>
      </c>
      <c r="GT49" s="219"/>
      <c r="GU49" s="50">
        <f>SUM(GU47:GU48)</f>
        <v>1488</v>
      </c>
      <c r="GV49" s="55">
        <f>SUM(GV47:GV48)</f>
        <v>3621</v>
      </c>
      <c r="GW49" s="49">
        <f>SUM(GW47:GW48)</f>
        <v>42</v>
      </c>
      <c r="GX49" s="45">
        <f>SUM(GX47:GX48)</f>
        <v>20</v>
      </c>
      <c r="HA49" s="44" t="s">
        <v>39</v>
      </c>
      <c r="HB49" s="91">
        <f>SUM(HB47:HB48)</f>
        <v>720</v>
      </c>
      <c r="HC49" s="196">
        <f t="shared" ref="HC49:HK49" si="900">SUM(HC47:HC48)</f>
        <v>268.3</v>
      </c>
      <c r="HD49" s="91">
        <f>SUM(HD47:HD48)</f>
        <v>451.7</v>
      </c>
      <c r="HE49" s="91">
        <f t="shared" si="900"/>
        <v>720</v>
      </c>
      <c r="HF49" s="246">
        <f>(HF47*HT47+HF48*HT48)/HT49</f>
        <v>0.5</v>
      </c>
      <c r="HG49" s="91">
        <f t="shared" si="900"/>
        <v>0</v>
      </c>
      <c r="HH49" s="246">
        <f>(HH47*HT47+HH48*HT48)/HT49</f>
        <v>0</v>
      </c>
      <c r="HI49" s="196">
        <f>SUM(HI47:HI48)</f>
        <v>0</v>
      </c>
      <c r="HJ49" s="283">
        <f>(HJ47*HT47+HJ48*HT48)/HT49</f>
        <v>0</v>
      </c>
      <c r="HK49" s="91">
        <f t="shared" si="900"/>
        <v>0</v>
      </c>
      <c r="HL49" s="283">
        <f>(HL47*HT47+HL48*HT48)/HT49</f>
        <v>0.4838709677419355</v>
      </c>
      <c r="HM49" s="246">
        <f>(HM47*HT47+HM48*HT48)/HT49</f>
        <v>0.5</v>
      </c>
      <c r="HN49" s="246">
        <f>(HN47*HT47+HN48*HT48)/HT49</f>
        <v>0.5</v>
      </c>
      <c r="HO49" s="246">
        <f>(HO47*HT47+HO48*HT48)/HT49</f>
        <v>0</v>
      </c>
      <c r="HP49" s="284">
        <f>(HP47*HT47+HP48*HT48)/HT49</f>
        <v>0.1744047619047619</v>
      </c>
      <c r="HQ49" s="91">
        <f t="shared" ref="HQ49" si="901">SUM(HQ47:HQ48)</f>
        <v>0</v>
      </c>
      <c r="HR49" s="196">
        <f>SUM(HR47:HR48)</f>
        <v>1440</v>
      </c>
      <c r="HS49" s="198">
        <f>SUM(HS47:HS48)</f>
        <v>5274</v>
      </c>
      <c r="HT49" s="91">
        <f>SUM(HT47:HT48)</f>
        <v>42</v>
      </c>
      <c r="HU49" s="45">
        <f>SUM(HU47:HU48)</f>
        <v>20</v>
      </c>
      <c r="HX49" s="52" t="s">
        <v>39</v>
      </c>
      <c r="HY49" s="49">
        <f>SUM(HY47:HY48)</f>
        <v>744</v>
      </c>
      <c r="HZ49" s="50">
        <f t="shared" ref="HZ49:IH49" si="902">SUM(HZ47:HZ48)</f>
        <v>104.8</v>
      </c>
      <c r="IA49" s="49">
        <f>SUM(IA47:IA48)</f>
        <v>639.20000000000005</v>
      </c>
      <c r="IB49" s="49">
        <f t="shared" si="902"/>
        <v>744</v>
      </c>
      <c r="IC49" s="241">
        <f>(IC47*IQ47+IC48*IQ48)/IQ49</f>
        <v>0.5</v>
      </c>
      <c r="ID49" s="49">
        <f t="shared" si="902"/>
        <v>0</v>
      </c>
      <c r="IE49" s="241">
        <f>(IE47*IQ47+IE48*IQ48)/IQ49</f>
        <v>0</v>
      </c>
      <c r="IF49" s="50">
        <f>SUM(IF47:IF48)</f>
        <v>0</v>
      </c>
      <c r="IG49" s="281">
        <f>(IG47*IQ47+IG48*IQ48)/IQ49</f>
        <v>0</v>
      </c>
      <c r="IH49" s="49">
        <f t="shared" si="902"/>
        <v>0</v>
      </c>
      <c r="II49" s="281">
        <f>(II47*IQ47+II48*IQ48)/IQ49</f>
        <v>0.5</v>
      </c>
      <c r="IJ49" s="241">
        <f>(IJ47*IQ47+IJ48*IQ48)/IQ49</f>
        <v>0.5</v>
      </c>
      <c r="IK49" s="241">
        <f>(IK47*IQ47+IK48*IQ48)/IQ49</f>
        <v>0.5</v>
      </c>
      <c r="IL49" s="241">
        <f>(IL47*IQ47+IL48*IQ48)/IQ49</f>
        <v>0</v>
      </c>
      <c r="IM49" s="282">
        <f>(IM47*IQ47+IM48*IQ48)/IQ49</f>
        <v>6.4452124935995905E-2</v>
      </c>
      <c r="IN49" s="49">
        <f t="shared" ref="IN49" si="903">SUM(IN47:IN48)</f>
        <v>0</v>
      </c>
      <c r="IO49" s="50">
        <f>SUM(IO47:IO48)</f>
        <v>1488</v>
      </c>
      <c r="IP49" s="55">
        <f>SUM(IP47:IP48)</f>
        <v>2014</v>
      </c>
      <c r="IQ49" s="49">
        <f>SUM(IQ47:IQ48)</f>
        <v>42</v>
      </c>
      <c r="IR49" s="45">
        <f>SUM(IR47:IR48)</f>
        <v>20</v>
      </c>
      <c r="IU49" s="52" t="s">
        <v>97</v>
      </c>
      <c r="IV49" s="49">
        <f>SUM(IV47:IV48)</f>
        <v>720</v>
      </c>
      <c r="IW49" s="50">
        <f t="shared" ref="IW49" si="904">SUM(IW47:IW48)</f>
        <v>161.9</v>
      </c>
      <c r="IX49" s="49">
        <f>SUM(IX47:IX48)</f>
        <v>558.1</v>
      </c>
      <c r="IY49" s="49">
        <f t="shared" ref="IY49" si="905">SUM(IY47:IY48)</f>
        <v>720</v>
      </c>
      <c r="IZ49" s="281">
        <f>(IZ47*JN47+IZ48*JN48)/JN49</f>
        <v>0.5</v>
      </c>
      <c r="JA49" s="49">
        <f>SUM(JA47:JA48)</f>
        <v>0</v>
      </c>
      <c r="JB49" s="281">
        <f>(JB47*JN47+JB48*JN48)/JN49</f>
        <v>0</v>
      </c>
      <c r="JC49" s="49">
        <f>SUM(JC47:JC48)</f>
        <v>0</v>
      </c>
      <c r="JD49" s="281">
        <f>(JD47*JN47+JD48*JN48)/JN49</f>
        <v>0</v>
      </c>
      <c r="JE49" s="49">
        <f>SUM(JE47:JE48)</f>
        <v>0</v>
      </c>
      <c r="JF49" s="241">
        <f>(JF47*JN47+JF48*JN48)/JN49</f>
        <v>0.5</v>
      </c>
      <c r="JG49" s="276">
        <f>(JG47*JN47+JG48*JN48)/JN49</f>
        <v>0.5</v>
      </c>
      <c r="JH49" s="276">
        <f>(JH47*JN47+JH48*JN48)/JN49</f>
        <v>0.5</v>
      </c>
      <c r="JI49" s="276">
        <f>(JI47*JN47+JI48*JN48)/JN49</f>
        <v>0</v>
      </c>
      <c r="JJ49" s="276">
        <f>(JJ47*JN47+JJ48*JN48)/JN49</f>
        <v>0.10271164021164021</v>
      </c>
      <c r="JK49" s="49">
        <f>SUM(JK47:JK48)</f>
        <v>0</v>
      </c>
      <c r="JL49" s="53">
        <f>SUM(JL47:JL48)</f>
        <v>1440</v>
      </c>
      <c r="JM49" s="89">
        <f>SUM(JM47:JM48)</f>
        <v>3106</v>
      </c>
      <c r="JN49" s="49">
        <f>SUM(JN47:JN48)</f>
        <v>42</v>
      </c>
      <c r="JO49" s="45">
        <f>SUM(JO47:JO48)</f>
        <v>20</v>
      </c>
    </row>
    <row r="50" spans="1:275" ht="13.8" hidden="1" x14ac:dyDescent="0.3">
      <c r="A50" s="142" t="s">
        <v>58</v>
      </c>
      <c r="B50" s="71" t="s">
        <v>47</v>
      </c>
      <c r="C50" s="9">
        <v>744</v>
      </c>
      <c r="D50" s="9">
        <v>56</v>
      </c>
      <c r="E50" s="9">
        <v>688</v>
      </c>
      <c r="F50" s="9">
        <v>0</v>
      </c>
      <c r="G50" s="242">
        <f>(F50/$B$4)</f>
        <v>0</v>
      </c>
      <c r="H50" s="9">
        <v>0</v>
      </c>
      <c r="I50" s="242">
        <f>(H50/$B$4)</f>
        <v>0</v>
      </c>
      <c r="J50" s="7">
        <v>0</v>
      </c>
      <c r="K50" s="242">
        <f>(J50/$B$4)</f>
        <v>0</v>
      </c>
      <c r="L50" s="9">
        <v>0</v>
      </c>
      <c r="M50" s="242">
        <f>(C50/$B$4)</f>
        <v>1</v>
      </c>
      <c r="N50" s="242">
        <f>((C50-L50)/$B$4)</f>
        <v>1</v>
      </c>
      <c r="O50" s="242">
        <f>IF((AND(D50=0,F50=0)),0,(F50+L50)/(D50+F50+L50))</f>
        <v>0</v>
      </c>
      <c r="P50" s="247">
        <f>L50/$B$4</f>
        <v>0</v>
      </c>
      <c r="Q50" s="242">
        <f>(T50/($B$4*U50))</f>
        <v>6.4900153609831035E-2</v>
      </c>
      <c r="R50" s="29">
        <v>0</v>
      </c>
      <c r="S50" s="7">
        <f>SUM(D50:F50,H50,J50)</f>
        <v>744</v>
      </c>
      <c r="T50" s="167">
        <v>1014</v>
      </c>
      <c r="U50" s="9">
        <v>21</v>
      </c>
      <c r="V50" s="9">
        <v>20</v>
      </c>
      <c r="X50" s="142" t="s">
        <v>58</v>
      </c>
      <c r="Y50" s="71" t="s">
        <v>47</v>
      </c>
      <c r="Z50" s="9">
        <v>744</v>
      </c>
      <c r="AA50" s="9">
        <v>181.7</v>
      </c>
      <c r="AB50" s="9">
        <v>562.29999999999995</v>
      </c>
      <c r="AC50" s="9">
        <v>0</v>
      </c>
      <c r="AD50" s="242">
        <f>(AC50/$Y$4)</f>
        <v>0</v>
      </c>
      <c r="AE50" s="9">
        <v>0</v>
      </c>
      <c r="AF50" s="242">
        <f>(AE50/$Y$4)</f>
        <v>0</v>
      </c>
      <c r="AG50" s="9">
        <v>0</v>
      </c>
      <c r="AH50" s="242">
        <f>(AG50/$Y$4)</f>
        <v>0</v>
      </c>
      <c r="AI50" s="9">
        <v>0</v>
      </c>
      <c r="AJ50" s="242">
        <f>(Z50/$Y$4)</f>
        <v>1</v>
      </c>
      <c r="AK50" s="242">
        <f>((Z50-AI50)/$Y$4)</f>
        <v>1</v>
      </c>
      <c r="AL50" s="242">
        <f>IF((AND(AA50=0,AC50=0)),0,(AC50+AI50)/(AA50+AC50+AI50))</f>
        <v>0</v>
      </c>
      <c r="AM50" s="247">
        <f>AI50/$Y$4</f>
        <v>0</v>
      </c>
      <c r="AN50" s="242">
        <f>(AQ50/($Y$4*AR50))</f>
        <v>0.21908602150537634</v>
      </c>
      <c r="AO50" s="29">
        <v>0</v>
      </c>
      <c r="AP50" s="7">
        <f>SUM(AA50:AC50,AE50,AG50)</f>
        <v>744</v>
      </c>
      <c r="AQ50" s="167">
        <v>3423</v>
      </c>
      <c r="AR50" s="9">
        <v>21</v>
      </c>
      <c r="AS50" s="9">
        <v>20</v>
      </c>
      <c r="AU50" s="142" t="s">
        <v>58</v>
      </c>
      <c r="AV50" s="71" t="s">
        <v>47</v>
      </c>
      <c r="AW50" s="9">
        <v>720</v>
      </c>
      <c r="AX50" s="9">
        <v>168</v>
      </c>
      <c r="AY50" s="9">
        <v>552</v>
      </c>
      <c r="AZ50" s="9">
        <v>0</v>
      </c>
      <c r="BA50" s="242">
        <f>(AZ50/$AV$4)</f>
        <v>0</v>
      </c>
      <c r="BB50" s="9">
        <v>0</v>
      </c>
      <c r="BC50" s="242">
        <f>(BB50/$AV$4)</f>
        <v>0</v>
      </c>
      <c r="BD50" s="9">
        <v>0</v>
      </c>
      <c r="BE50" s="242">
        <f>(BD50/$AV$4)</f>
        <v>0</v>
      </c>
      <c r="BF50" s="9">
        <v>0</v>
      </c>
      <c r="BG50" s="242">
        <f>(AW50/$AV$4)</f>
        <v>1</v>
      </c>
      <c r="BH50" s="242">
        <f>((AW50-BF50)/$AV$4)</f>
        <v>1</v>
      </c>
      <c r="BI50" s="242">
        <f>IF((AND(AX50=0,AZ50=0)),0,(AZ50+BF50)/(AX50+AZ50+BF50))</f>
        <v>0</v>
      </c>
      <c r="BJ50" s="247">
        <f>BF50/$AV$4</f>
        <v>0</v>
      </c>
      <c r="BK50" s="242">
        <f>(BN50/($AV$4*BO50))</f>
        <v>0.21097883597883599</v>
      </c>
      <c r="BL50" s="7"/>
      <c r="BM50" s="7">
        <f>SUM(AX50:AZ50,BB50,BD50)</f>
        <v>720</v>
      </c>
      <c r="BN50" s="9">
        <v>3190</v>
      </c>
      <c r="BO50" s="9">
        <v>21</v>
      </c>
      <c r="BP50" s="9">
        <v>20</v>
      </c>
      <c r="BR50" s="142" t="s">
        <v>58</v>
      </c>
      <c r="BS50" s="71" t="s">
        <v>47</v>
      </c>
      <c r="BT50" s="9">
        <v>744</v>
      </c>
      <c r="BU50" s="9">
        <v>143.6</v>
      </c>
      <c r="BV50" s="9">
        <v>600.4</v>
      </c>
      <c r="BW50" s="9">
        <v>0</v>
      </c>
      <c r="BX50" s="242">
        <f>(BW50/$BS$4)</f>
        <v>0</v>
      </c>
      <c r="BY50" s="9">
        <v>0</v>
      </c>
      <c r="BZ50" s="242">
        <f>(BY50/$BS$4)</f>
        <v>0</v>
      </c>
      <c r="CA50" s="9">
        <v>0</v>
      </c>
      <c r="CB50" s="242">
        <f>(CA50/$BS$4)</f>
        <v>0</v>
      </c>
      <c r="CC50" s="9">
        <v>0</v>
      </c>
      <c r="CD50" s="242">
        <f>(BT50/$BS$4)</f>
        <v>1</v>
      </c>
      <c r="CE50" s="242">
        <f>((BT50-CC50)/$BS$4)</f>
        <v>1</v>
      </c>
      <c r="CF50" s="247">
        <f>IF((AND(BU50=0,BW50=0)),0,(BW50+CC50)/(BU50+BW50+CC50))</f>
        <v>0</v>
      </c>
      <c r="CG50" s="247">
        <f>CC50/$BS$4</f>
        <v>0</v>
      </c>
      <c r="CH50" s="242">
        <f>(CK50/($BS$4*CL50))</f>
        <v>0.17562724014336917</v>
      </c>
      <c r="CI50" s="135"/>
      <c r="CJ50" s="81">
        <f>SUM(BU50:BW50,BY50,CA50)</f>
        <v>744</v>
      </c>
      <c r="CK50" s="167">
        <v>2744</v>
      </c>
      <c r="CL50" s="9">
        <v>21</v>
      </c>
      <c r="CM50" s="9">
        <v>20</v>
      </c>
      <c r="CO50" s="142" t="s">
        <v>58</v>
      </c>
      <c r="CP50" s="71" t="s">
        <v>47</v>
      </c>
      <c r="CQ50" s="9">
        <v>720</v>
      </c>
      <c r="CR50" s="9">
        <v>35.299999999999997</v>
      </c>
      <c r="CS50" s="9">
        <v>684.7</v>
      </c>
      <c r="CT50" s="9">
        <v>0</v>
      </c>
      <c r="CU50" s="242">
        <f>(CT50/$CP$4)</f>
        <v>0</v>
      </c>
      <c r="CV50" s="9">
        <v>0</v>
      </c>
      <c r="CW50" s="242">
        <f>(CV50/$CP$4)</f>
        <v>0</v>
      </c>
      <c r="CX50" s="7">
        <v>0</v>
      </c>
      <c r="CY50" s="242">
        <f>(CX50/$CP$4)</f>
        <v>0</v>
      </c>
      <c r="CZ50" s="9">
        <v>0</v>
      </c>
      <c r="DA50" s="242">
        <f>(CQ50/$CP$4)</f>
        <v>1</v>
      </c>
      <c r="DB50" s="242">
        <f>((CQ50-CZ50)/$CP$4)</f>
        <v>1</v>
      </c>
      <c r="DC50" s="247">
        <f>IF((AND(CR50=0,CT50=0)),0,(CT50+CZ50)/(CR50+CT50+CZ50))</f>
        <v>0</v>
      </c>
      <c r="DD50" s="247">
        <f>CZ50/$CP$4</f>
        <v>0</v>
      </c>
      <c r="DE50" s="242">
        <f>(DH50/($CP$4*DI50))</f>
        <v>4.417989417989418E-2</v>
      </c>
      <c r="DF50" s="7"/>
      <c r="DG50" s="7">
        <f>SUM(CR50:CT50,CV50,CX50)</f>
        <v>720</v>
      </c>
      <c r="DH50" s="9">
        <v>668</v>
      </c>
      <c r="DI50" s="9">
        <v>21</v>
      </c>
      <c r="DJ50" s="9">
        <v>20</v>
      </c>
      <c r="DL50" s="142" t="s">
        <v>58</v>
      </c>
      <c r="DM50" s="71" t="s">
        <v>47</v>
      </c>
      <c r="DN50" s="9">
        <v>744</v>
      </c>
      <c r="DO50" s="9">
        <v>55.9</v>
      </c>
      <c r="DP50" s="9">
        <v>688.1</v>
      </c>
      <c r="DQ50" s="9">
        <v>0</v>
      </c>
      <c r="DR50" s="242">
        <f>(DQ50/$DM$4)</f>
        <v>0</v>
      </c>
      <c r="DS50" s="9">
        <v>0</v>
      </c>
      <c r="DT50" s="242">
        <f>(DS50/$DM$4)</f>
        <v>0</v>
      </c>
      <c r="DU50" s="7">
        <v>0</v>
      </c>
      <c r="DV50" s="242">
        <f>(DU50/$DM$4)</f>
        <v>0</v>
      </c>
      <c r="DW50" s="9">
        <v>0</v>
      </c>
      <c r="DX50" s="242">
        <f>(DN50/$Y$4)</f>
        <v>1</v>
      </c>
      <c r="DY50" s="242">
        <f>((DN50-DW50)/$DM$4)</f>
        <v>1</v>
      </c>
      <c r="DZ50" s="247">
        <f>IF((AND(DO50=0,DQ50=0)),0,(DQ50+DW50)/(DO50+DQ50+DW50))</f>
        <v>0</v>
      </c>
      <c r="EA50" s="247">
        <f>DW50/$DM$4</f>
        <v>0</v>
      </c>
      <c r="EB50" s="242">
        <f>(EE50/($DM$4*EF50))</f>
        <v>6.8100358422939072E-2</v>
      </c>
      <c r="EC50" s="135"/>
      <c r="ED50" s="29">
        <f>SUM(DO50:DQ50,DS50,DU50)</f>
        <v>744</v>
      </c>
      <c r="EE50" s="9">
        <v>1064</v>
      </c>
      <c r="EF50" s="9">
        <v>21</v>
      </c>
      <c r="EG50" s="9">
        <v>20</v>
      </c>
      <c r="EI50" s="142" t="s">
        <v>58</v>
      </c>
      <c r="EJ50" s="71" t="s">
        <v>47</v>
      </c>
      <c r="EK50" s="9">
        <v>744</v>
      </c>
      <c r="EL50" s="7">
        <v>119</v>
      </c>
      <c r="EM50" s="9">
        <v>625</v>
      </c>
      <c r="EN50" s="9">
        <v>0</v>
      </c>
      <c r="EO50" s="242">
        <f>(EN50/$EJ$4)</f>
        <v>0</v>
      </c>
      <c r="EP50" s="9">
        <v>0</v>
      </c>
      <c r="EQ50" s="242">
        <f>(EP50/$EJ$4)</f>
        <v>0</v>
      </c>
      <c r="ER50" s="7">
        <v>0</v>
      </c>
      <c r="ES50" s="242">
        <f>(ER50/$EJ$4)</f>
        <v>0</v>
      </c>
      <c r="ET50" s="9">
        <v>0</v>
      </c>
      <c r="EU50" s="242">
        <f>(EK50/$Y$4)</f>
        <v>1</v>
      </c>
      <c r="EV50" s="242">
        <f>((EK50-ET50)/$EJ$4)</f>
        <v>1</v>
      </c>
      <c r="EW50" s="247">
        <f>IF((AND(EL50=0,EN50=0)),0,(EN50+ET50)/(EL50+EN50+ET50))</f>
        <v>0</v>
      </c>
      <c r="EX50" s="247"/>
      <c r="EY50" s="242">
        <f>(FB50/($EJ$4*FC50))</f>
        <v>0.15130568356374807</v>
      </c>
      <c r="EZ50" s="7"/>
      <c r="FA50" s="7">
        <f>SUM(EL50:EN50,EP50,ER50)</f>
        <v>744</v>
      </c>
      <c r="FB50" s="167">
        <v>2364</v>
      </c>
      <c r="FC50" s="9">
        <v>21</v>
      </c>
      <c r="FD50" s="9">
        <v>20</v>
      </c>
      <c r="FF50" s="142" t="s">
        <v>58</v>
      </c>
      <c r="FG50" s="71" t="s">
        <v>47</v>
      </c>
      <c r="FH50" s="9">
        <v>672</v>
      </c>
      <c r="FI50" s="7">
        <v>93</v>
      </c>
      <c r="FJ50" s="9">
        <v>579</v>
      </c>
      <c r="FK50" s="9">
        <v>0</v>
      </c>
      <c r="FL50" s="242">
        <f>(FK50/$FG$4)</f>
        <v>0</v>
      </c>
      <c r="FM50" s="9">
        <v>0</v>
      </c>
      <c r="FN50" s="242">
        <f>(FM50/$FG$4)</f>
        <v>0</v>
      </c>
      <c r="FO50" s="7">
        <v>0</v>
      </c>
      <c r="FP50" s="242">
        <f>(FO50/$FG$4)</f>
        <v>0</v>
      </c>
      <c r="FQ50" s="9">
        <v>0</v>
      </c>
      <c r="FR50" s="242">
        <f>(FH50/$Y$4)</f>
        <v>0.90322580645161288</v>
      </c>
      <c r="FS50" s="242">
        <f>((FH50-FQ50)/$FG$4)</f>
        <v>1</v>
      </c>
      <c r="FT50" s="247">
        <f>IF((AND(FI50=0,FK50=0)),0,(FK50+FQ50)/(FI50+FK50+FQ50))</f>
        <v>0</v>
      </c>
      <c r="FU50" s="247">
        <f>FQ50/$FG$4</f>
        <v>0</v>
      </c>
      <c r="FV50" s="135">
        <f>(FY50/($FG$4*FZ50))</f>
        <v>0.12145691609977324</v>
      </c>
      <c r="FW50" s="7"/>
      <c r="FX50" s="7">
        <f>SUM(FI50:FK50,FM50,FO50)</f>
        <v>672</v>
      </c>
      <c r="FY50" s="167">
        <v>1714</v>
      </c>
      <c r="FZ50" s="9">
        <v>21</v>
      </c>
      <c r="GA50" s="9">
        <v>20</v>
      </c>
      <c r="GC50" s="142" t="s">
        <v>58</v>
      </c>
      <c r="GD50" s="71" t="s">
        <v>47</v>
      </c>
      <c r="GE50" s="9">
        <v>744</v>
      </c>
      <c r="GF50" s="7">
        <v>190.5</v>
      </c>
      <c r="GG50" s="9">
        <v>553.5</v>
      </c>
      <c r="GH50" s="9">
        <v>0</v>
      </c>
      <c r="GI50" s="242">
        <f>(GH50/$GD$4)</f>
        <v>0</v>
      </c>
      <c r="GJ50" s="9">
        <v>0</v>
      </c>
      <c r="GK50" s="242">
        <f>(GJ50/$GD$4)</f>
        <v>0</v>
      </c>
      <c r="GL50" s="7">
        <v>0</v>
      </c>
      <c r="GM50" s="242">
        <f>(GL50/$GD$4)</f>
        <v>0</v>
      </c>
      <c r="GN50" s="9">
        <v>0</v>
      </c>
      <c r="GO50" s="242">
        <f>(GE50/$Y$4)</f>
        <v>1</v>
      </c>
      <c r="GP50" s="242">
        <f>((GE50-GN50)/$GD$4)</f>
        <v>1</v>
      </c>
      <c r="GQ50" s="247">
        <f>IF((AND(GF50=0,GH50=0)),0,(GH50+GN50)/(GF50+GH50+GN50))</f>
        <v>0</v>
      </c>
      <c r="GR50" s="247">
        <f>GN50/$GD$4</f>
        <v>0</v>
      </c>
      <c r="GS50" s="242">
        <f>(GV50/($GD$4*GW50))</f>
        <v>0.22574244751664108</v>
      </c>
      <c r="GT50" s="135"/>
      <c r="GU50" s="7">
        <f>SUM(GF50:GH50,GJ50,GL50)</f>
        <v>744</v>
      </c>
      <c r="GV50" s="167">
        <v>3527</v>
      </c>
      <c r="GW50" s="9">
        <v>21</v>
      </c>
      <c r="GX50" s="9">
        <v>20</v>
      </c>
      <c r="GZ50" s="142" t="s">
        <v>58</v>
      </c>
      <c r="HA50" s="71" t="s">
        <v>47</v>
      </c>
      <c r="HB50" s="9">
        <v>720</v>
      </c>
      <c r="HC50" s="9">
        <v>267.8</v>
      </c>
      <c r="HD50" s="9">
        <v>452.2</v>
      </c>
      <c r="HE50" s="9">
        <v>0</v>
      </c>
      <c r="HF50" s="242">
        <f>(HE50/$HA$4)</f>
        <v>0</v>
      </c>
      <c r="HG50" s="9">
        <v>0</v>
      </c>
      <c r="HH50" s="242">
        <f>(HG50/$HA$4)</f>
        <v>0</v>
      </c>
      <c r="HI50" s="9">
        <v>0</v>
      </c>
      <c r="HJ50" s="242">
        <f>(HI50/$HA$4)</f>
        <v>0</v>
      </c>
      <c r="HK50" s="9">
        <v>0</v>
      </c>
      <c r="HL50" s="242">
        <f>(HB50/$Y$4)</f>
        <v>0.967741935483871</v>
      </c>
      <c r="HM50" s="242">
        <f>((HB50-HK50)/$HA$4)</f>
        <v>1</v>
      </c>
      <c r="HN50" s="247">
        <f>IF((AND(HC50=0,HE50=0)),0,(HE50+HK50)/(HC50+HE50+HK50))</f>
        <v>0</v>
      </c>
      <c r="HO50" s="247">
        <f>HK50/$HA$4</f>
        <v>0</v>
      </c>
      <c r="HP50" s="242">
        <f>(HS50/($HA$4*HT50))</f>
        <v>0.32314814814814813</v>
      </c>
      <c r="HQ50" s="29">
        <v>0</v>
      </c>
      <c r="HR50" s="7">
        <f>SUM(HC50:HE50,HG50,HI50)</f>
        <v>720</v>
      </c>
      <c r="HS50" s="166">
        <v>4886</v>
      </c>
      <c r="HT50" s="9">
        <v>21</v>
      </c>
      <c r="HU50" s="9">
        <v>20</v>
      </c>
      <c r="HW50" s="142" t="s">
        <v>58</v>
      </c>
      <c r="HX50" s="71" t="s">
        <v>47</v>
      </c>
      <c r="HY50" s="9">
        <v>744</v>
      </c>
      <c r="HZ50" s="9">
        <v>125.1</v>
      </c>
      <c r="IA50" s="9">
        <v>618.9</v>
      </c>
      <c r="IB50" s="9">
        <v>0</v>
      </c>
      <c r="IC50" s="242">
        <f>(IB50/$HX$4)</f>
        <v>0</v>
      </c>
      <c r="ID50" s="9">
        <v>0</v>
      </c>
      <c r="IE50" s="242">
        <f>(ID50/$HX$4)</f>
        <v>0</v>
      </c>
      <c r="IF50" s="9">
        <v>0</v>
      </c>
      <c r="IG50" s="242">
        <f>(IF50/$HX$4)</f>
        <v>0</v>
      </c>
      <c r="IH50" s="9">
        <v>0</v>
      </c>
      <c r="II50" s="242">
        <f>(HY50/$HX$4)</f>
        <v>1</v>
      </c>
      <c r="IJ50" s="242">
        <f>((HY50-IH50)/$HX$4)</f>
        <v>1</v>
      </c>
      <c r="IK50" s="242">
        <f>IF((AND(HZ50=0,IB50=0)),0,(IB50+IH50)/(HZ50+IB50))</f>
        <v>0</v>
      </c>
      <c r="IL50" s="247">
        <f>IH50/$HX$4</f>
        <v>0</v>
      </c>
      <c r="IM50" s="242">
        <f>(IP50/($HX$4*IQ50))</f>
        <v>0.14349718381976445</v>
      </c>
      <c r="IN50" s="29">
        <v>0</v>
      </c>
      <c r="IO50" s="7">
        <f>SUM(HZ50:IB50,ID50,IF50)</f>
        <v>744</v>
      </c>
      <c r="IP50" s="167">
        <v>2242</v>
      </c>
      <c r="IQ50" s="9">
        <v>21</v>
      </c>
      <c r="IR50" s="9">
        <v>20</v>
      </c>
      <c r="IT50" s="142" t="s">
        <v>58</v>
      </c>
      <c r="IU50" s="71" t="s">
        <v>47</v>
      </c>
      <c r="IV50" s="9">
        <v>720</v>
      </c>
      <c r="IW50" s="9">
        <v>182.6</v>
      </c>
      <c r="IX50" s="9">
        <v>537.4</v>
      </c>
      <c r="IY50" s="9">
        <v>0</v>
      </c>
      <c r="IZ50" s="242">
        <f>(IY50/$IU$4)</f>
        <v>0</v>
      </c>
      <c r="JA50" s="9">
        <v>0</v>
      </c>
      <c r="JB50" s="242">
        <f>(JA50/$IU$4)</f>
        <v>0</v>
      </c>
      <c r="JC50" s="9">
        <v>0</v>
      </c>
      <c r="JD50" s="242">
        <f>(JC50/$IU$4)</f>
        <v>0</v>
      </c>
      <c r="JE50" s="9">
        <v>0</v>
      </c>
      <c r="JF50" s="242">
        <f>(IV50/$IU$4)</f>
        <v>1</v>
      </c>
      <c r="JG50" s="277">
        <f>((IV50-JE50)/$IU$4)</f>
        <v>1</v>
      </c>
      <c r="JH50" s="277">
        <f>IF((AND(IW50=0,IY50=0)),0,(IY50+JE50)/(IW50+IY50+JE50))</f>
        <v>0</v>
      </c>
      <c r="JI50" s="247">
        <f>JE50/$IU$4</f>
        <v>0</v>
      </c>
      <c r="JJ50" s="242">
        <f>(JM50/($IU$4*JN50))</f>
        <v>0.2164021164021164</v>
      </c>
      <c r="JK50" s="29">
        <v>0</v>
      </c>
      <c r="JL50" s="29">
        <f>SUM(IW50:IY50,JA50,JC50)</f>
        <v>720</v>
      </c>
      <c r="JM50" s="88">
        <v>3272</v>
      </c>
      <c r="JN50" s="9">
        <v>21</v>
      </c>
      <c r="JO50" s="9">
        <v>20</v>
      </c>
    </row>
    <row r="51" spans="1:275" ht="13.8" hidden="1" x14ac:dyDescent="0.3">
      <c r="B51" s="71" t="s">
        <v>48</v>
      </c>
      <c r="C51" s="9">
        <v>744</v>
      </c>
      <c r="D51" s="9">
        <v>0</v>
      </c>
      <c r="E51" s="9">
        <v>744</v>
      </c>
      <c r="F51" s="9">
        <v>0</v>
      </c>
      <c r="G51" s="242">
        <f>(F51/$B$4)</f>
        <v>0</v>
      </c>
      <c r="H51" s="9">
        <v>0</v>
      </c>
      <c r="I51" s="242">
        <f>(H51/$B$4)</f>
        <v>0</v>
      </c>
      <c r="J51" s="7">
        <v>0</v>
      </c>
      <c r="K51" s="242">
        <f>(J51/$B$4)</f>
        <v>0</v>
      </c>
      <c r="L51" s="9">
        <v>0</v>
      </c>
      <c r="M51" s="242">
        <f>(C51/$B$4)</f>
        <v>1</v>
      </c>
      <c r="N51" s="242">
        <f>((C51-L51)/$B$4)</f>
        <v>1</v>
      </c>
      <c r="O51" s="242">
        <f>IF((AND(D51=0,F51=0)),0,(F51+L51)/(D51+F51+L51))</f>
        <v>0</v>
      </c>
      <c r="P51" s="247">
        <f>L51/$B$4</f>
        <v>0</v>
      </c>
      <c r="Q51" s="242">
        <f>(T51/($B$4*U51))</f>
        <v>0</v>
      </c>
      <c r="R51" s="29">
        <v>0</v>
      </c>
      <c r="S51" s="7">
        <f t="shared" ref="S51" si="906">SUM(D51:F51,H51,J51)</f>
        <v>744</v>
      </c>
      <c r="T51" s="9">
        <v>0</v>
      </c>
      <c r="U51" s="9">
        <v>21</v>
      </c>
      <c r="V51" s="9">
        <v>21</v>
      </c>
      <c r="Y51" s="71" t="s">
        <v>48</v>
      </c>
      <c r="Z51" s="9">
        <v>744</v>
      </c>
      <c r="AA51" s="9">
        <v>0</v>
      </c>
      <c r="AB51" s="9">
        <v>744</v>
      </c>
      <c r="AC51" s="9">
        <v>0</v>
      </c>
      <c r="AD51" s="242">
        <f>(AC51/$Y$4)</f>
        <v>0</v>
      </c>
      <c r="AE51" s="9">
        <v>0</v>
      </c>
      <c r="AF51" s="242">
        <f>(AE51/$Y$4)</f>
        <v>0</v>
      </c>
      <c r="AG51" s="9">
        <v>0</v>
      </c>
      <c r="AH51" s="242">
        <f>(AG51/$Y$4)</f>
        <v>0</v>
      </c>
      <c r="AI51" s="9">
        <v>0</v>
      </c>
      <c r="AJ51" s="242">
        <f>(Z51/$Y$4)</f>
        <v>1</v>
      </c>
      <c r="AK51" s="242">
        <f>((Z51-AI51)/$Y$4)</f>
        <v>1</v>
      </c>
      <c r="AL51" s="242">
        <f>IF((AND(AA51=0,AC51=0)),0,(AC51+AI51)/(AA51+AC51+AI51))</f>
        <v>0</v>
      </c>
      <c r="AM51" s="247">
        <f>AI51/$Y$4</f>
        <v>0</v>
      </c>
      <c r="AN51" s="242">
        <f>(AQ51/($Y$4*AR51))</f>
        <v>0</v>
      </c>
      <c r="AO51" s="29">
        <v>0</v>
      </c>
      <c r="AP51" s="7">
        <f t="shared" ref="AP51" si="907">SUM(AA51:AC51,AE51,AG51)</f>
        <v>744</v>
      </c>
      <c r="AQ51" s="9">
        <v>0</v>
      </c>
      <c r="AR51" s="9">
        <v>21</v>
      </c>
      <c r="AS51" s="9">
        <v>21</v>
      </c>
      <c r="AV51" s="71" t="s">
        <v>48</v>
      </c>
      <c r="AW51" s="9">
        <v>720</v>
      </c>
      <c r="AX51" s="9">
        <v>0</v>
      </c>
      <c r="AY51" s="9">
        <v>720</v>
      </c>
      <c r="AZ51" s="9">
        <v>0</v>
      </c>
      <c r="BA51" s="242">
        <f>(AZ51/$AV$4)</f>
        <v>0</v>
      </c>
      <c r="BB51" s="9">
        <v>0</v>
      </c>
      <c r="BC51" s="242">
        <f>(BB51/$AV$4)</f>
        <v>0</v>
      </c>
      <c r="BD51" s="9">
        <v>0</v>
      </c>
      <c r="BE51" s="242">
        <f>(BD51/$AV$4)</f>
        <v>0</v>
      </c>
      <c r="BF51" s="9">
        <v>0</v>
      </c>
      <c r="BG51" s="242">
        <f t="shared" ref="BG51" si="908">(AW51/$AV$4)</f>
        <v>1</v>
      </c>
      <c r="BH51" s="242">
        <f t="shared" ref="BH51" si="909">((AW51-BF51)/$AV$4)</f>
        <v>1</v>
      </c>
      <c r="BI51" s="242">
        <f t="shared" ref="BI51" si="910">IF((AND(AX51=0,AZ51=0)),0,(AZ51+BF51)/(AX51+AZ51+BF51))</f>
        <v>0</v>
      </c>
      <c r="BJ51" s="247">
        <f t="shared" ref="BJ51" si="911">BF51/$AV$4</f>
        <v>0</v>
      </c>
      <c r="BK51" s="242">
        <f t="shared" ref="BK51" si="912">(BN51/($AV$4*BO51))</f>
        <v>0</v>
      </c>
      <c r="BL51" s="7"/>
      <c r="BM51" s="7">
        <f t="shared" ref="BM51" si="913">SUM(AX51:AZ51,BB51,BD51)</f>
        <v>720</v>
      </c>
      <c r="BN51" s="9">
        <v>0</v>
      </c>
      <c r="BO51" s="9">
        <v>21</v>
      </c>
      <c r="BP51" s="9">
        <v>21</v>
      </c>
      <c r="BS51" s="71" t="s">
        <v>48</v>
      </c>
      <c r="BT51" s="9">
        <v>744</v>
      </c>
      <c r="BU51" s="9">
        <v>0</v>
      </c>
      <c r="BV51" s="9">
        <v>744</v>
      </c>
      <c r="BW51" s="9">
        <v>0</v>
      </c>
      <c r="BX51" s="242">
        <f t="shared" ref="BX51:BZ51" si="914">(BW51/$BS$4)</f>
        <v>0</v>
      </c>
      <c r="BY51" s="9">
        <v>0</v>
      </c>
      <c r="BZ51" s="242">
        <f t="shared" si="914"/>
        <v>0</v>
      </c>
      <c r="CA51" s="9">
        <v>0</v>
      </c>
      <c r="CB51" s="242">
        <f t="shared" ref="CB51" si="915">(CA51/$BS$4)</f>
        <v>0</v>
      </c>
      <c r="CC51" s="9">
        <v>0</v>
      </c>
      <c r="CD51" s="242">
        <f t="shared" ref="CD51" si="916">(BT51/$BS$4)</f>
        <v>1</v>
      </c>
      <c r="CE51" s="242">
        <f t="shared" ref="CE51" si="917">((BT51-CC51)/$BS$4)</f>
        <v>1</v>
      </c>
      <c r="CF51" s="247">
        <f t="shared" ref="CF51" si="918">IF((AND(BU51=0,BW51=0)),0,(BW51+CC51)/(BU51+BW51+CC51))</f>
        <v>0</v>
      </c>
      <c r="CG51" s="247">
        <f t="shared" ref="CG51" si="919">CC51/$BS$4</f>
        <v>0</v>
      </c>
      <c r="CH51" s="242">
        <f t="shared" ref="CH51" si="920">(CK51/($BS$4*CL51))</f>
        <v>0</v>
      </c>
      <c r="CI51" s="135"/>
      <c r="CJ51" s="81">
        <f t="shared" ref="CJ51" si="921">SUM(BU51:BW51,BY51,CA51)</f>
        <v>744</v>
      </c>
      <c r="CK51" s="9">
        <v>0</v>
      </c>
      <c r="CL51" s="9">
        <v>21</v>
      </c>
      <c r="CM51" s="9">
        <v>21</v>
      </c>
      <c r="CP51" s="71" t="s">
        <v>48</v>
      </c>
      <c r="CQ51" s="9">
        <v>720</v>
      </c>
      <c r="CR51" s="9">
        <v>0.3</v>
      </c>
      <c r="CS51" s="9">
        <v>719.7</v>
      </c>
      <c r="CT51" s="9">
        <v>0</v>
      </c>
      <c r="CU51" s="242">
        <f t="shared" ref="CU51:CW51" si="922">(CT51/$CP$4)</f>
        <v>0</v>
      </c>
      <c r="CV51" s="9">
        <v>0</v>
      </c>
      <c r="CW51" s="242">
        <f t="shared" si="922"/>
        <v>0</v>
      </c>
      <c r="CX51" s="7">
        <v>0</v>
      </c>
      <c r="CY51" s="242">
        <f t="shared" ref="CY51" si="923">(CX51/$CP$4)</f>
        <v>0</v>
      </c>
      <c r="CZ51" s="9">
        <v>0</v>
      </c>
      <c r="DA51" s="242">
        <f t="shared" ref="DA51" si="924">(CQ51/$CP$4)</f>
        <v>1</v>
      </c>
      <c r="DB51" s="242">
        <f t="shared" ref="DB51" si="925">((CQ51-CZ51)/$CP$4)</f>
        <v>1</v>
      </c>
      <c r="DC51" s="247">
        <f t="shared" ref="DC51" si="926">IF((AND(CR51=0,CT51=0)),0,(CT51+CZ51)/(CR51+CT51+CZ51))</f>
        <v>0</v>
      </c>
      <c r="DD51" s="247">
        <f t="shared" ref="DD51" si="927">CZ51/$CP$4</f>
        <v>0</v>
      </c>
      <c r="DE51" s="242">
        <f t="shared" ref="DE51" si="928">(DH51/($CP$4*DI51))</f>
        <v>6.6137566137566142E-5</v>
      </c>
      <c r="DF51" s="7"/>
      <c r="DG51" s="7">
        <f t="shared" ref="DG51" si="929">SUM(CR51:CT51,CV51,CX51)</f>
        <v>720</v>
      </c>
      <c r="DH51" s="9">
        <v>1</v>
      </c>
      <c r="DI51" s="9">
        <v>21</v>
      </c>
      <c r="DJ51" s="9">
        <v>21</v>
      </c>
      <c r="DM51" s="71" t="s">
        <v>48</v>
      </c>
      <c r="DN51" s="9">
        <v>744</v>
      </c>
      <c r="DO51" s="9">
        <v>12.9</v>
      </c>
      <c r="DP51" s="9">
        <v>731.1</v>
      </c>
      <c r="DQ51" s="9">
        <v>0</v>
      </c>
      <c r="DR51" s="242">
        <f>(DQ51/$DM$4)</f>
        <v>0</v>
      </c>
      <c r="DS51" s="9">
        <v>0</v>
      </c>
      <c r="DT51" s="242">
        <f>(DS51/$DM$4)</f>
        <v>0</v>
      </c>
      <c r="DU51" s="7">
        <v>0</v>
      </c>
      <c r="DV51" s="242">
        <f>(DU51/$DM$4)</f>
        <v>0</v>
      </c>
      <c r="DW51" s="9">
        <v>0</v>
      </c>
      <c r="DX51" s="242">
        <f t="shared" ref="DX51" si="930">(DN51/$Y$4)</f>
        <v>1</v>
      </c>
      <c r="DY51" s="242">
        <f t="shared" ref="DY51" si="931">((DN51-DW51)/$DM$4)</f>
        <v>1</v>
      </c>
      <c r="DZ51" s="247">
        <f t="shared" ref="DZ51" si="932">IF((AND(DO51=0,DQ51=0)),0,(DQ51+DW51)/(DO51+DQ51+DW51))</f>
        <v>0</v>
      </c>
      <c r="EA51" s="247">
        <f t="shared" ref="EA51" si="933">DW51/$DM$4</f>
        <v>0</v>
      </c>
      <c r="EB51" s="242">
        <f t="shared" ref="EB51" si="934">(EE51/($DM$4*EF51))</f>
        <v>1.1840757808499743E-2</v>
      </c>
      <c r="EC51" s="135"/>
      <c r="ED51" s="29">
        <f t="shared" ref="ED51" si="935">SUM(DO51:DQ51,DS51,DU51)</f>
        <v>744</v>
      </c>
      <c r="EE51" s="9">
        <v>185</v>
      </c>
      <c r="EF51" s="9">
        <v>21</v>
      </c>
      <c r="EG51" s="9">
        <v>21</v>
      </c>
      <c r="EJ51" s="71" t="s">
        <v>48</v>
      </c>
      <c r="EK51" s="9">
        <v>744</v>
      </c>
      <c r="EL51" s="7">
        <v>55.2</v>
      </c>
      <c r="EM51" s="9">
        <v>688.8</v>
      </c>
      <c r="EN51" s="9">
        <v>0</v>
      </c>
      <c r="EO51" s="242">
        <f>(EN51/$EJ$4)</f>
        <v>0</v>
      </c>
      <c r="EP51" s="9">
        <v>0</v>
      </c>
      <c r="EQ51" s="242">
        <f>(EP51/$EJ$4)</f>
        <v>0</v>
      </c>
      <c r="ER51" s="7">
        <v>0</v>
      </c>
      <c r="ES51" s="242">
        <f>(ER51/$EJ$4)</f>
        <v>0</v>
      </c>
      <c r="ET51" s="9">
        <v>0</v>
      </c>
      <c r="EU51" s="242">
        <f>(EK51/$Y$4)</f>
        <v>1</v>
      </c>
      <c r="EV51" s="242">
        <f>((EK51-ET51)/$EJ$4)</f>
        <v>1</v>
      </c>
      <c r="EW51" s="247">
        <f t="shared" ref="EW51" si="936">IF((AND(EL51=0,EN51=0)),0,(EN51+ET51)/(EL51+EN51+ET51))</f>
        <v>0</v>
      </c>
      <c r="EX51" s="247"/>
      <c r="EY51" s="242">
        <f>(FB51/($EJ$4*FC51))</f>
        <v>5.779569892473118E-2</v>
      </c>
      <c r="EZ51" s="7"/>
      <c r="FA51" s="7">
        <f t="shared" ref="FA51" si="937">SUM(EL51:EN51,EP51,ER51)</f>
        <v>744</v>
      </c>
      <c r="FB51" s="9">
        <v>903</v>
      </c>
      <c r="FC51" s="9">
        <v>21</v>
      </c>
      <c r="FD51" s="9">
        <v>21</v>
      </c>
      <c r="FG51" s="71" t="s">
        <v>48</v>
      </c>
      <c r="FH51" s="9">
        <v>672</v>
      </c>
      <c r="FI51" s="7">
        <v>81</v>
      </c>
      <c r="FJ51" s="9">
        <v>591</v>
      </c>
      <c r="FK51" s="9">
        <v>0</v>
      </c>
      <c r="FL51" s="242">
        <f>(FK51/$FG$4)</f>
        <v>0</v>
      </c>
      <c r="FM51" s="9">
        <v>0</v>
      </c>
      <c r="FN51" s="242">
        <f>(FM51/$FG$4)</f>
        <v>0</v>
      </c>
      <c r="FO51" s="7">
        <v>0</v>
      </c>
      <c r="FP51" s="242">
        <f>(FO51/$FG$4)</f>
        <v>0</v>
      </c>
      <c r="FQ51" s="9">
        <v>0</v>
      </c>
      <c r="FR51" s="242">
        <f>(FH51/$Y$4)</f>
        <v>0.90322580645161288</v>
      </c>
      <c r="FS51" s="242">
        <f>((FH51-FQ51)/$FG$4)</f>
        <v>1</v>
      </c>
      <c r="FT51" s="247">
        <f>IF((AND(FI51=0,FK51=0)),0,(FK51+FQ51)/(FI51+FK51+FQ51))</f>
        <v>0</v>
      </c>
      <c r="FU51" s="247">
        <f>FQ51/$FG$4</f>
        <v>0</v>
      </c>
      <c r="FV51" s="135">
        <f>(FY51/($FG$4*FZ51))</f>
        <v>0.10607993197278912</v>
      </c>
      <c r="FW51" s="7"/>
      <c r="FX51" s="7">
        <f t="shared" ref="FX51" si="938">SUM(FI51:FK51,FM51,FO51)</f>
        <v>672</v>
      </c>
      <c r="FY51" s="167">
        <v>1497</v>
      </c>
      <c r="FZ51" s="9">
        <v>21</v>
      </c>
      <c r="GA51" s="9">
        <v>21</v>
      </c>
      <c r="GD51" s="71" t="s">
        <v>48</v>
      </c>
      <c r="GE51" s="9">
        <v>744</v>
      </c>
      <c r="GF51" s="7">
        <v>156.4</v>
      </c>
      <c r="GG51" s="9">
        <v>587.6</v>
      </c>
      <c r="GH51" s="9">
        <v>0</v>
      </c>
      <c r="GI51" s="242">
        <f>(GH51/$GD$4)</f>
        <v>0</v>
      </c>
      <c r="GJ51" s="9">
        <v>0</v>
      </c>
      <c r="GK51" s="242">
        <f>(GJ51/$GD$4)</f>
        <v>0</v>
      </c>
      <c r="GL51" s="7">
        <v>0</v>
      </c>
      <c r="GM51" s="242">
        <f>(GL51/$GD$4)</f>
        <v>0</v>
      </c>
      <c r="GN51" s="9">
        <v>0</v>
      </c>
      <c r="GO51" s="242">
        <f>(GE51/$Y$4)</f>
        <v>1</v>
      </c>
      <c r="GP51" s="242">
        <f>((GE51-GN51)/$GD$4)</f>
        <v>1</v>
      </c>
      <c r="GQ51" s="247">
        <f>IF((AND(GF51=0,GH51=0)),0,(GH51+GN51)/(GF51+GH51+GN51))</f>
        <v>0</v>
      </c>
      <c r="GR51" s="247">
        <f>GN51/$GD$4</f>
        <v>0</v>
      </c>
      <c r="GS51" s="242">
        <f>(GV51/($GD$4*GW51))</f>
        <v>0.18625192012288785</v>
      </c>
      <c r="GT51" s="135"/>
      <c r="GU51" s="7">
        <f t="shared" ref="GU51" si="939">SUM(GF51:GH51,GJ51,GL51)</f>
        <v>744</v>
      </c>
      <c r="GV51" s="167">
        <v>2910</v>
      </c>
      <c r="GW51" s="9">
        <v>21</v>
      </c>
      <c r="GX51" s="9">
        <v>21</v>
      </c>
      <c r="HA51" s="71" t="s">
        <v>48</v>
      </c>
      <c r="HB51" s="9">
        <v>720</v>
      </c>
      <c r="HC51" s="9">
        <v>159.30000000000001</v>
      </c>
      <c r="HD51" s="9">
        <v>560.70000000000005</v>
      </c>
      <c r="HE51" s="9">
        <v>0</v>
      </c>
      <c r="HF51" s="242">
        <f>(HE51/$HA$4)</f>
        <v>0</v>
      </c>
      <c r="HG51" s="9">
        <v>0</v>
      </c>
      <c r="HH51" s="242">
        <f>(HG51/$HA$4)</f>
        <v>0</v>
      </c>
      <c r="HI51" s="9">
        <v>0</v>
      </c>
      <c r="HJ51" s="242">
        <f>(HI51/$HA$4)</f>
        <v>0</v>
      </c>
      <c r="HK51" s="9">
        <v>0</v>
      </c>
      <c r="HL51" s="242">
        <f>(HB51/$Y$4)</f>
        <v>0.967741935483871</v>
      </c>
      <c r="HM51" s="242">
        <f>((HB51-HK51)/$HA$4)</f>
        <v>1</v>
      </c>
      <c r="HN51" s="247">
        <f t="shared" ref="HN51" si="940">IF((AND(HC51=0,HE51=0)),0,(HE51+HK51)/(HC51+HE51+HK51))</f>
        <v>0</v>
      </c>
      <c r="HO51" s="247">
        <f t="shared" ref="HO51" si="941">HK51/$HA$4</f>
        <v>0</v>
      </c>
      <c r="HP51" s="242">
        <f>(HS51/($HA$4*HT51))</f>
        <v>0.32282499999999997</v>
      </c>
      <c r="HQ51" s="29">
        <v>0</v>
      </c>
      <c r="HR51" s="7">
        <f t="shared" ref="HR51" si="942">SUM(HC51:HE51,HG51,HI51)</f>
        <v>720</v>
      </c>
      <c r="HS51" s="166">
        <v>4881.1139999999996</v>
      </c>
      <c r="HT51" s="9">
        <v>21</v>
      </c>
      <c r="HU51" s="9">
        <v>21</v>
      </c>
      <c r="HX51" s="71" t="s">
        <v>48</v>
      </c>
      <c r="HY51" s="9">
        <v>744</v>
      </c>
      <c r="HZ51" s="9">
        <v>51.8</v>
      </c>
      <c r="IA51" s="9">
        <v>692.2</v>
      </c>
      <c r="IB51" s="9">
        <v>0</v>
      </c>
      <c r="IC51" s="242">
        <f>(IB51/$HX$4)</f>
        <v>0</v>
      </c>
      <c r="ID51" s="9">
        <v>0</v>
      </c>
      <c r="IE51" s="242">
        <f>(ID51/$HX$4)</f>
        <v>0</v>
      </c>
      <c r="IF51" s="9">
        <v>0</v>
      </c>
      <c r="IG51" s="242">
        <f>(IF51/$HX$4)</f>
        <v>0</v>
      </c>
      <c r="IH51" s="9">
        <v>0</v>
      </c>
      <c r="II51" s="242">
        <f>(HY51/$HX$4)</f>
        <v>1</v>
      </c>
      <c r="IJ51" s="242">
        <f>((HY51-IH51)/$HX$4)</f>
        <v>1</v>
      </c>
      <c r="IK51" s="242">
        <f>IF((AND(HZ51=0,IB51=0)),0,(IB51+IH51)/(HZ51+IB51))</f>
        <v>0</v>
      </c>
      <c r="IL51" s="247">
        <f>IH51/$HX$4</f>
        <v>0</v>
      </c>
      <c r="IM51" s="242">
        <f>(IP51/($HX$4*IQ51))</f>
        <v>5.9523809523809521E-2</v>
      </c>
      <c r="IN51" s="29">
        <v>0</v>
      </c>
      <c r="IO51" s="7">
        <f t="shared" ref="IO51" si="943">SUM(HZ51:IB51,ID51,IF51)</f>
        <v>744</v>
      </c>
      <c r="IP51" s="9">
        <v>930</v>
      </c>
      <c r="IQ51" s="9">
        <v>21</v>
      </c>
      <c r="IR51" s="9">
        <v>21</v>
      </c>
      <c r="IU51" s="71" t="s">
        <v>48</v>
      </c>
      <c r="IV51" s="9">
        <v>720</v>
      </c>
      <c r="IW51" s="9">
        <v>117.4</v>
      </c>
      <c r="IX51" s="9">
        <v>602.6</v>
      </c>
      <c r="IY51" s="9">
        <v>0</v>
      </c>
      <c r="IZ51" s="242">
        <f>(IY51/$IU$4)</f>
        <v>0</v>
      </c>
      <c r="JA51" s="9">
        <v>0</v>
      </c>
      <c r="JB51" s="242">
        <f>(JA51/$IU$4)</f>
        <v>0</v>
      </c>
      <c r="JC51" s="9">
        <v>0</v>
      </c>
      <c r="JD51" s="242">
        <f>(JC51/$IU$4)</f>
        <v>0</v>
      </c>
      <c r="JE51" s="9">
        <v>0</v>
      </c>
      <c r="JF51" s="242">
        <f>(IV51/$IU$4)</f>
        <v>1</v>
      </c>
      <c r="JG51" s="277">
        <f>((IV51-JE51)/$IU$4)</f>
        <v>1</v>
      </c>
      <c r="JH51" s="277">
        <f>IF((AND(IW51=0,IY51=0)),0,(IY51+JE51)/(IW51+IY51+JE51))</f>
        <v>0</v>
      </c>
      <c r="JI51" s="247">
        <f t="shared" ref="JI51" si="944">JE51/$IU$4</f>
        <v>0</v>
      </c>
      <c r="JJ51" s="242">
        <f>(JM51/($IU$4*JN51))</f>
        <v>0.13597883597883598</v>
      </c>
      <c r="JK51" s="29">
        <v>0</v>
      </c>
      <c r="JL51" s="29">
        <f t="shared" ref="JL51" si="945">SUM(IW51:IY51,JA51,JC51)</f>
        <v>720</v>
      </c>
      <c r="JM51" s="88">
        <v>2056</v>
      </c>
      <c r="JN51" s="9">
        <v>21</v>
      </c>
      <c r="JO51" s="9">
        <v>21</v>
      </c>
    </row>
    <row r="52" spans="1:275" ht="13.8" hidden="1" x14ac:dyDescent="0.3">
      <c r="B52" s="174" t="s">
        <v>39</v>
      </c>
      <c r="C52" s="177">
        <f>SUM(C50:C51)</f>
        <v>1488</v>
      </c>
      <c r="D52" s="45">
        <f t="shared" ref="D52:E52" si="946">SUM(D50:D51)</f>
        <v>56</v>
      </c>
      <c r="E52" s="177">
        <f t="shared" si="946"/>
        <v>1432</v>
      </c>
      <c r="F52" s="45">
        <f t="shared" ref="F52:L52" si="947">SUM(F50:F51)</f>
        <v>0</v>
      </c>
      <c r="G52" s="281">
        <f>(G50*U50+G51*U51)/U52</f>
        <v>0</v>
      </c>
      <c r="H52" s="45">
        <f t="shared" si="947"/>
        <v>0</v>
      </c>
      <c r="I52" s="281">
        <f>(I50*U50+I51*U51)/U52</f>
        <v>0</v>
      </c>
      <c r="J52" s="46">
        <f>SUM(J50:J51)</f>
        <v>0</v>
      </c>
      <c r="K52" s="241">
        <f>(K50*U50+K51*U51)/U52</f>
        <v>0</v>
      </c>
      <c r="L52" s="45">
        <f t="shared" si="947"/>
        <v>0</v>
      </c>
      <c r="M52" s="281">
        <f>(M50*U50+M51*U51)/U52</f>
        <v>1</v>
      </c>
      <c r="N52" s="282">
        <f>(N50*U50+N51*U51)/U52</f>
        <v>1</v>
      </c>
      <c r="O52" s="282">
        <f>(O50*U50+O51*U51)/U52</f>
        <v>0</v>
      </c>
      <c r="P52" s="282">
        <f>(P50*U50+P51*U51)/U52</f>
        <v>0</v>
      </c>
      <c r="Q52" s="282">
        <f>(Q50*U50+Q51*U51)/U52</f>
        <v>3.2450076804915517E-2</v>
      </c>
      <c r="R52" s="49">
        <f t="shared" ref="R52" si="948">SUM(R50:R51)</f>
        <v>0</v>
      </c>
      <c r="S52" s="50">
        <f>SUM(S50:S51)</f>
        <v>1488</v>
      </c>
      <c r="T52" s="47">
        <f>SUM(T50:T51)</f>
        <v>1014</v>
      </c>
      <c r="U52" s="45">
        <f>SUM(U50:U51)</f>
        <v>42</v>
      </c>
      <c r="V52" s="45">
        <f>SUM(V50:V51)</f>
        <v>41</v>
      </c>
      <c r="Y52" s="74" t="s">
        <v>39</v>
      </c>
      <c r="Z52" s="49">
        <f>SUM(Z50:Z51)</f>
        <v>1488</v>
      </c>
      <c r="AA52" s="49">
        <f t="shared" ref="AA52:AC52" si="949">SUM(AA50:AA51)</f>
        <v>181.7</v>
      </c>
      <c r="AB52" s="49">
        <f>SUM(AB50:AB51)</f>
        <v>1306.3</v>
      </c>
      <c r="AC52" s="49">
        <f t="shared" si="949"/>
        <v>0</v>
      </c>
      <c r="AD52" s="241">
        <f>(AD50*AR50+AD51*AR51)/AR52</f>
        <v>0</v>
      </c>
      <c r="AE52" s="49">
        <f t="shared" ref="AE52:AI52" si="950">SUM(AE50:AE51)</f>
        <v>0</v>
      </c>
      <c r="AF52" s="241">
        <f>(AF50*AR50+AF51*AR51)/AR52</f>
        <v>0</v>
      </c>
      <c r="AG52" s="50">
        <f>SUM(AG50:AG51)</f>
        <v>0</v>
      </c>
      <c r="AH52" s="241">
        <f>SUM(AH50:AH51)</f>
        <v>0</v>
      </c>
      <c r="AI52" s="49">
        <f t="shared" si="950"/>
        <v>0</v>
      </c>
      <c r="AJ52" s="281">
        <f>(AJ50*AR50+AJ51*AR51)/AR52</f>
        <v>1</v>
      </c>
      <c r="AK52" s="241">
        <f>(AK50*AR50+AK51*AR51)/AR52</f>
        <v>1</v>
      </c>
      <c r="AL52" s="241">
        <f>(AL50*AR50+AL51*AR51)/AR52</f>
        <v>0</v>
      </c>
      <c r="AM52" s="241"/>
      <c r="AN52" s="282">
        <f>(AN50*AR50+AN51*AR51)/AR52</f>
        <v>0.10954301075268817</v>
      </c>
      <c r="AO52" s="49">
        <f t="shared" ref="AO52" si="951">SUM(AO50:AO51)</f>
        <v>0</v>
      </c>
      <c r="AP52" s="50">
        <f>SUM(AP50:AP51)</f>
        <v>1488</v>
      </c>
      <c r="AQ52" s="53">
        <f>SUM(AQ50:AQ51)</f>
        <v>3423</v>
      </c>
      <c r="AR52" s="49">
        <f>SUM(AR50:AR51)</f>
        <v>42</v>
      </c>
      <c r="AS52" s="45">
        <f>SUM(AS50:AS51)</f>
        <v>41</v>
      </c>
      <c r="AV52" s="74" t="s">
        <v>39</v>
      </c>
      <c r="AW52" s="53">
        <f>SUM(AW50:AW51)</f>
        <v>1440</v>
      </c>
      <c r="AX52" s="49">
        <f t="shared" ref="AX52:AZ52" si="952">SUM(AX50:AX51)</f>
        <v>168</v>
      </c>
      <c r="AY52" s="53">
        <f>SUM(AY50:AY51)</f>
        <v>1272</v>
      </c>
      <c r="AZ52" s="49">
        <f t="shared" si="952"/>
        <v>0</v>
      </c>
      <c r="BA52" s="241">
        <f>(BA50*BO50+BA51*BO51)/BO52</f>
        <v>0</v>
      </c>
      <c r="BB52" s="49">
        <f t="shared" ref="BB52:BF52" si="953">SUM(BB50:BB51)</f>
        <v>0</v>
      </c>
      <c r="BC52" s="241">
        <f>(BC50*BO50+BC51*BO51)/BO52</f>
        <v>0</v>
      </c>
      <c r="BD52" s="50">
        <f>SUM(BD50:BD51)</f>
        <v>0</v>
      </c>
      <c r="BE52" s="241">
        <f>(BE50*BO50+BE51*BO51)/BO52</f>
        <v>0</v>
      </c>
      <c r="BF52" s="49">
        <f t="shared" si="953"/>
        <v>0</v>
      </c>
      <c r="BG52" s="281">
        <f>(BG50*BO50+BG51*BO51)/BO52</f>
        <v>1</v>
      </c>
      <c r="BH52" s="241">
        <f>(BH50*BO50+BH51*BO51)/BO52</f>
        <v>1</v>
      </c>
      <c r="BI52" s="241">
        <f>(BI50*BO50+BI51*BO51)/BO52</f>
        <v>0</v>
      </c>
      <c r="BJ52" s="241"/>
      <c r="BK52" s="282">
        <f>(BK50*BO50+BK51*BO51)/BO52</f>
        <v>0.10548941798941798</v>
      </c>
      <c r="BL52" s="219"/>
      <c r="BM52" s="50">
        <f>SUM(BM50:BM51)</f>
        <v>1440</v>
      </c>
      <c r="BN52" s="53">
        <f>SUM(BN50:BN51)</f>
        <v>3190</v>
      </c>
      <c r="BO52" s="49">
        <f>SUM(BO50:BO51)</f>
        <v>42</v>
      </c>
      <c r="BP52" s="45">
        <f>SUM(BP50:BP51)</f>
        <v>41</v>
      </c>
      <c r="BS52" s="74" t="s">
        <v>39</v>
      </c>
      <c r="BT52" s="49">
        <f>SUM(BT50:BT51)</f>
        <v>1488</v>
      </c>
      <c r="BU52" s="49">
        <f t="shared" ref="BU52:BW52" si="954">SUM(BU50:BU51)</f>
        <v>143.6</v>
      </c>
      <c r="BV52" s="49">
        <f>SUM(BV50:BV51)</f>
        <v>1344.4</v>
      </c>
      <c r="BW52" s="49">
        <f t="shared" si="954"/>
        <v>0</v>
      </c>
      <c r="BX52" s="241">
        <f>(BX50*CL50+BX51*CL51)/CL52</f>
        <v>0</v>
      </c>
      <c r="BY52" s="49">
        <f t="shared" ref="BY52:CC52" si="955">SUM(BY50:BY51)</f>
        <v>0</v>
      </c>
      <c r="BZ52" s="241">
        <f>(BZ50*CL50+BZ51*CL51)/CL52</f>
        <v>0</v>
      </c>
      <c r="CA52" s="50">
        <f>SUM(CA50:CA51)</f>
        <v>0</v>
      </c>
      <c r="CB52" s="241">
        <f>(CB50*CL50+CB51*CL51)/CL52</f>
        <v>0</v>
      </c>
      <c r="CC52" s="49">
        <f t="shared" si="955"/>
        <v>0</v>
      </c>
      <c r="CD52" s="281">
        <f>(CD50*CL50+CD51*CL51)/CL52</f>
        <v>1</v>
      </c>
      <c r="CE52" s="241">
        <f>(CE50*CL50+CE51*CL51)/CL52</f>
        <v>1</v>
      </c>
      <c r="CF52" s="241">
        <f>(CF50*CL50+CF51*CL51)/CL52</f>
        <v>0</v>
      </c>
      <c r="CG52" s="241"/>
      <c r="CH52" s="282">
        <f>(CH50*CL50+CH51*CL51)/CL52</f>
        <v>8.7813620071684584E-2</v>
      </c>
      <c r="CI52" s="219"/>
      <c r="CJ52" s="53">
        <f>SUM(CJ50:CJ51)</f>
        <v>1488</v>
      </c>
      <c r="CK52" s="53">
        <f>SUM(CK50:CK51)</f>
        <v>2744</v>
      </c>
      <c r="CL52" s="49">
        <f>SUM(CL50:CL51)</f>
        <v>42</v>
      </c>
      <c r="CM52" s="45">
        <f>SUM(CM50:CM51)</f>
        <v>41</v>
      </c>
      <c r="CP52" s="74" t="s">
        <v>39</v>
      </c>
      <c r="CQ52" s="49">
        <f>SUM(CQ50:CQ51)</f>
        <v>1440</v>
      </c>
      <c r="CR52" s="49">
        <f t="shared" ref="CR52:CT52" si="956">SUM(CR50:CR51)</f>
        <v>35.599999999999994</v>
      </c>
      <c r="CS52" s="49">
        <f>SUM(CS50:CS51)</f>
        <v>1404.4</v>
      </c>
      <c r="CT52" s="49">
        <f t="shared" si="956"/>
        <v>0</v>
      </c>
      <c r="CU52" s="241">
        <f>(CU50*DI50+CU51*DI51)/DI52</f>
        <v>0</v>
      </c>
      <c r="CV52" s="49">
        <f t="shared" ref="CV52:CZ52" si="957">SUM(CV50:CV51)</f>
        <v>0</v>
      </c>
      <c r="CW52" s="241">
        <f>(CW50*DI50+CW51*DI51)/DI52</f>
        <v>0</v>
      </c>
      <c r="CX52" s="50">
        <f>SUM(CX50:CX51)</f>
        <v>0</v>
      </c>
      <c r="CY52" s="281">
        <f>(CY50*DI50+CY51*DI51)/DI52</f>
        <v>0</v>
      </c>
      <c r="CZ52" s="49">
        <f t="shared" si="957"/>
        <v>0</v>
      </c>
      <c r="DA52" s="281">
        <f>(DA50*DI50+DA51*DI51)/DI52</f>
        <v>1</v>
      </c>
      <c r="DB52" s="241">
        <f>(DB50*DI50+DB51*DI51)/DI52</f>
        <v>1</v>
      </c>
      <c r="DC52" s="241">
        <f>(DC50*DI50+DC51*DI51)/DI52</f>
        <v>0</v>
      </c>
      <c r="DD52" s="241"/>
      <c r="DE52" s="282">
        <f>(DE50*DI50+DE51*DI51)/DI52</f>
        <v>2.2123015873015874E-2</v>
      </c>
      <c r="DF52" s="219"/>
      <c r="DG52" s="50">
        <f>SUM(DG50:DG51)</f>
        <v>1440</v>
      </c>
      <c r="DH52" s="49">
        <f>SUM(DH50:DH51)</f>
        <v>669</v>
      </c>
      <c r="DI52" s="49">
        <f>SUM(DI50:DI51)</f>
        <v>42</v>
      </c>
      <c r="DJ52" s="45">
        <f>SUM(DJ50:DJ51)</f>
        <v>41</v>
      </c>
      <c r="DM52" s="74" t="s">
        <v>39</v>
      </c>
      <c r="DN52" s="53">
        <f>SUM(DN50:DN51)</f>
        <v>1488</v>
      </c>
      <c r="DO52" s="49">
        <f t="shared" ref="DO52:DQ52" si="958">SUM(DO50:DO51)</f>
        <v>68.8</v>
      </c>
      <c r="DP52" s="89">
        <f>SUM(DP50:DP51)</f>
        <v>1419.2</v>
      </c>
      <c r="DQ52" s="49">
        <f t="shared" si="958"/>
        <v>0</v>
      </c>
      <c r="DR52" s="241">
        <f>(DR50*EF50+DR51*EF51)/EF52</f>
        <v>0</v>
      </c>
      <c r="DS52" s="49">
        <f t="shared" ref="DS52:DW52" si="959">SUM(DS50:DS51)</f>
        <v>0</v>
      </c>
      <c r="DT52" s="241">
        <f>(DT50*EF50+DT51*EF51)/EF52</f>
        <v>0</v>
      </c>
      <c r="DU52" s="50">
        <f>SUM(DU50:DU51)</f>
        <v>0</v>
      </c>
      <c r="DV52" s="241">
        <f>(DV50*EF50+DV51*EF51)/EF52</f>
        <v>0</v>
      </c>
      <c r="DW52" s="49">
        <f t="shared" si="959"/>
        <v>0</v>
      </c>
      <c r="DX52" s="281">
        <f>(DX50*EF50+DX51*EF51)/EF52</f>
        <v>1</v>
      </c>
      <c r="DY52" s="241">
        <f>(DY50*EF50+DY51*EF51)/EF52</f>
        <v>1</v>
      </c>
      <c r="DZ52" s="241">
        <f>(DZ50*EF50+DZ51*EF51)/EF52</f>
        <v>0</v>
      </c>
      <c r="EA52" s="241">
        <f>(EA50*EF50+EA51*EF51)/EF52</f>
        <v>0</v>
      </c>
      <c r="EB52" s="282">
        <f>(EB50*EF50+EB51*EF51)/EF52</f>
        <v>3.9970558115719403E-2</v>
      </c>
      <c r="EC52" s="219"/>
      <c r="ED52" s="51">
        <f>SUM(ED50:ED51)</f>
        <v>1488</v>
      </c>
      <c r="EE52" s="53">
        <f>SUM(EE50:EE51)</f>
        <v>1249</v>
      </c>
      <c r="EF52" s="49">
        <f>SUM(EF50:EF51)</f>
        <v>42</v>
      </c>
      <c r="EG52" s="45">
        <f>SUM(EG50:EG51)</f>
        <v>41</v>
      </c>
      <c r="EJ52" s="74" t="s">
        <v>39</v>
      </c>
      <c r="EK52" s="49">
        <f>SUM(EK50:EK51)</f>
        <v>1488</v>
      </c>
      <c r="EL52" s="50">
        <f t="shared" ref="EL52:EN52" si="960">SUM(EL50:EL51)</f>
        <v>174.2</v>
      </c>
      <c r="EM52" s="49">
        <f>SUM(EM50:EM51)</f>
        <v>1313.8</v>
      </c>
      <c r="EN52" s="49">
        <f t="shared" si="960"/>
        <v>0</v>
      </c>
      <c r="EO52" s="241">
        <f>(EO50*FC50+EO51*FC51)/FC52</f>
        <v>0</v>
      </c>
      <c r="EP52" s="49">
        <f t="shared" ref="EP52:ET52" si="961">SUM(EP50:EP51)</f>
        <v>0</v>
      </c>
      <c r="EQ52" s="241">
        <f>(EQ50*FC50+EQ51*FC51)/FC52</f>
        <v>0</v>
      </c>
      <c r="ER52" s="50">
        <f>SUM(ER50:ER51)</f>
        <v>0</v>
      </c>
      <c r="ES52" s="241">
        <f>(ES50*FC50+ES51*FC51)/FC52</f>
        <v>0</v>
      </c>
      <c r="ET52" s="49">
        <f t="shared" si="961"/>
        <v>0</v>
      </c>
      <c r="EU52" s="281">
        <f>(EU50*FC50+EU51*FC51)/FC52</f>
        <v>1</v>
      </c>
      <c r="EV52" s="241">
        <f>(EV50*FC50+EV51*FC51)/FC52</f>
        <v>1</v>
      </c>
      <c r="EW52" s="241">
        <f>(EW50*FC50+EW51*FC51)/FC52</f>
        <v>0</v>
      </c>
      <c r="EX52" s="241"/>
      <c r="EY52" s="282">
        <f>(EY50*FC50+EY51*FC51)/FC52</f>
        <v>0.10455069124423962</v>
      </c>
      <c r="EZ52" s="38"/>
      <c r="FA52" s="50">
        <f>SUM(FA50:FA51)</f>
        <v>1488</v>
      </c>
      <c r="FB52" s="53">
        <f>SUM(FB50:FB51)</f>
        <v>3267</v>
      </c>
      <c r="FC52" s="49">
        <f>SUM(FC50:FC51)</f>
        <v>42</v>
      </c>
      <c r="FD52" s="45">
        <f>SUM(FD50:FD51)</f>
        <v>41</v>
      </c>
      <c r="FG52" s="174" t="s">
        <v>39</v>
      </c>
      <c r="FH52" s="49">
        <f>SUM(FH50:FH51)</f>
        <v>1344</v>
      </c>
      <c r="FI52" s="50">
        <f t="shared" ref="FI52:FK52" si="962">SUM(FI50:FI51)</f>
        <v>174</v>
      </c>
      <c r="FJ52" s="49">
        <f>SUM(FJ50:FJ51)</f>
        <v>1170</v>
      </c>
      <c r="FK52" s="49">
        <f t="shared" si="962"/>
        <v>0</v>
      </c>
      <c r="FL52" s="241">
        <f>(FL50*FZ50+FL51*FZ51)/FZ52</f>
        <v>0</v>
      </c>
      <c r="FM52" s="49">
        <f t="shared" ref="FM52:FQ52" si="963">SUM(FM50:FM51)</f>
        <v>0</v>
      </c>
      <c r="FN52" s="241">
        <f>(FN50*FZ50+FN51*FZ51)/FZ52</f>
        <v>0</v>
      </c>
      <c r="FO52" s="50">
        <f>SUM(FO50:FO51)</f>
        <v>0</v>
      </c>
      <c r="FP52" s="241">
        <f>(FP50*FZ50+FP51*FZ51)/FZ52</f>
        <v>0</v>
      </c>
      <c r="FQ52" s="49">
        <f t="shared" si="963"/>
        <v>0</v>
      </c>
      <c r="FR52" s="281">
        <f>(FR50*FZ50+FR51*FZ51)/FZ52</f>
        <v>0.90322580645161299</v>
      </c>
      <c r="FS52" s="241">
        <f>(FS50*FZ50+FS51*FZ51)/FZ52</f>
        <v>1</v>
      </c>
      <c r="FT52" s="241">
        <f>(FT50*FZ50+FT51*FZ51)/FZ52</f>
        <v>0</v>
      </c>
      <c r="FU52" s="241"/>
      <c r="FV52" s="162">
        <f>(FV50*FZ50+FV51*FZ51)/FZ52</f>
        <v>0.11376842403628119</v>
      </c>
      <c r="FW52" s="219"/>
      <c r="FX52" s="50">
        <f>SUM(FX50:FX51)</f>
        <v>1344</v>
      </c>
      <c r="FY52" s="53">
        <f>SUM(FY50:FY51)</f>
        <v>3211</v>
      </c>
      <c r="FZ52" s="49">
        <f>SUM(FZ50:FZ51)</f>
        <v>42</v>
      </c>
      <c r="GA52" s="45">
        <f>SUM(GA50:GA51)</f>
        <v>41</v>
      </c>
      <c r="GD52" s="74" t="s">
        <v>39</v>
      </c>
      <c r="GE52" s="49">
        <f>SUM(GE50:GE51)</f>
        <v>1488</v>
      </c>
      <c r="GF52" s="50">
        <f t="shared" ref="GF52:GH52" si="964">SUM(GF50:GF51)</f>
        <v>346.9</v>
      </c>
      <c r="GG52" s="49">
        <f>SUM(GG50:GG51)</f>
        <v>1141.0999999999999</v>
      </c>
      <c r="GH52" s="49">
        <f t="shared" si="964"/>
        <v>0</v>
      </c>
      <c r="GI52" s="241">
        <f>(GI50*GW50+GI51*GW51)/GW52</f>
        <v>0</v>
      </c>
      <c r="GJ52" s="49">
        <f t="shared" ref="GJ52:GN52" si="965">SUM(GJ50:GJ51)</f>
        <v>0</v>
      </c>
      <c r="GK52" s="241">
        <f>(GK50*GW50+GK51*GW51)/GW52</f>
        <v>0</v>
      </c>
      <c r="GL52" s="50">
        <f>SUM(GL50:GL51)</f>
        <v>0</v>
      </c>
      <c r="GM52" s="241">
        <f>(GM50*GW50+GM51*GW51)/GW52</f>
        <v>0</v>
      </c>
      <c r="GN52" s="49">
        <f t="shared" si="965"/>
        <v>0</v>
      </c>
      <c r="GO52" s="281">
        <f>(GO50*GW50+GO51*GW51)/GW52</f>
        <v>1</v>
      </c>
      <c r="GP52" s="241">
        <f>(GP50*GW50+GP51*GW51)/GW52</f>
        <v>1</v>
      </c>
      <c r="GQ52" s="241">
        <f>(GQ50*GW50+GQ51*GW51)/GW52</f>
        <v>0</v>
      </c>
      <c r="GR52" s="241">
        <f>(GR50*GW50+GR51*GW51)/GW52</f>
        <v>0</v>
      </c>
      <c r="GS52" s="282">
        <f>(GS50*GW50+GS51*GW51)/GW52</f>
        <v>0.20599718381976448</v>
      </c>
      <c r="GT52" s="219"/>
      <c r="GU52" s="50">
        <f>SUM(GU50:GU51)</f>
        <v>1488</v>
      </c>
      <c r="GV52" s="169">
        <f>SUM(GV50:GV51)</f>
        <v>6437</v>
      </c>
      <c r="GW52" s="49">
        <f>SUM(GW50:GW51)</f>
        <v>42</v>
      </c>
      <c r="GX52" s="45">
        <f>SUM(GX50:GX51)</f>
        <v>41</v>
      </c>
      <c r="HA52" s="174" t="s">
        <v>39</v>
      </c>
      <c r="HB52" s="91">
        <f>SUM(HB50:HB51)</f>
        <v>1440</v>
      </c>
      <c r="HC52" s="50">
        <f t="shared" ref="HC52:HE52" si="966">SUM(HC50:HC51)</f>
        <v>427.1</v>
      </c>
      <c r="HD52" s="91">
        <f>SUM(HD50:HD51)</f>
        <v>1012.9000000000001</v>
      </c>
      <c r="HE52" s="91">
        <f t="shared" si="966"/>
        <v>0</v>
      </c>
      <c r="HF52" s="246">
        <f>(HF50*HT50+HF51*HT51)/HT52</f>
        <v>0</v>
      </c>
      <c r="HG52" s="91">
        <f t="shared" ref="HG52:HK52" si="967">SUM(HG50:HG51)</f>
        <v>0</v>
      </c>
      <c r="HH52" s="246">
        <f>(HH50*HT50+HH51*HT51)/HT52</f>
        <v>0</v>
      </c>
      <c r="HI52" s="196">
        <f>SUM(HI50:HI51)</f>
        <v>0</v>
      </c>
      <c r="HJ52" s="283">
        <f>(HJ50*HT50+HJ51*HT51)/HT52</f>
        <v>0</v>
      </c>
      <c r="HK52" s="91">
        <f t="shared" si="967"/>
        <v>0</v>
      </c>
      <c r="HL52" s="283">
        <f>(HL50*HT50+HL51*HT51)/HT52</f>
        <v>0.967741935483871</v>
      </c>
      <c r="HM52" s="246">
        <f>(HM50*HT50+HM51*HT51)/HT52</f>
        <v>1</v>
      </c>
      <c r="HN52" s="246">
        <f>(HN50*HT50+HN51*HT51)/HT52</f>
        <v>0</v>
      </c>
      <c r="HO52" s="246">
        <f>(HO50*HT50+HO51*HT51)/HT52</f>
        <v>0</v>
      </c>
      <c r="HP52" s="284">
        <f>(HP50*HT50+HP51*HT51)/HT52</f>
        <v>0.32298657407407405</v>
      </c>
      <c r="HQ52" s="91">
        <f t="shared" ref="HQ52" si="968">SUM(HQ50:HQ51)</f>
        <v>0</v>
      </c>
      <c r="HR52" s="196">
        <f>SUM(HR50:HR51)</f>
        <v>1440</v>
      </c>
      <c r="HS52" s="199">
        <f>SUM(HS50:HS51)</f>
        <v>9767.1139999999996</v>
      </c>
      <c r="HT52" s="91">
        <f>SUM(HT50:HT51)</f>
        <v>42</v>
      </c>
      <c r="HU52" s="45">
        <f>SUM(HU50:HU51)</f>
        <v>41</v>
      </c>
      <c r="HX52" s="74" t="s">
        <v>39</v>
      </c>
      <c r="HY52" s="49">
        <f>SUM(HY50:HY51)</f>
        <v>1488</v>
      </c>
      <c r="HZ52" s="50">
        <f t="shared" ref="HZ52:IB52" si="969">SUM(HZ50:HZ51)</f>
        <v>176.89999999999998</v>
      </c>
      <c r="IA52" s="49">
        <f>SUM(IA50:IA51)</f>
        <v>1311.1</v>
      </c>
      <c r="IB52" s="49">
        <f t="shared" si="969"/>
        <v>0</v>
      </c>
      <c r="IC52" s="241">
        <f>(IC50*IQ50+IC51*IQ51)/IQ52</f>
        <v>0</v>
      </c>
      <c r="ID52" s="49">
        <f t="shared" ref="ID52:IH52" si="970">SUM(ID50:ID51)</f>
        <v>0</v>
      </c>
      <c r="IE52" s="241">
        <f>(IE50*IQ50+IE51*IQ51)/IQ52</f>
        <v>0</v>
      </c>
      <c r="IF52" s="50">
        <f>SUM(IF50:IF51)</f>
        <v>0</v>
      </c>
      <c r="IG52" s="281">
        <f>(IG50*IQ50+IG51*IQ51)/IQ52</f>
        <v>0</v>
      </c>
      <c r="IH52" s="49">
        <f t="shared" si="970"/>
        <v>0</v>
      </c>
      <c r="II52" s="281">
        <f>(II50*IQ50+II51*IQ51)/IQ52</f>
        <v>1</v>
      </c>
      <c r="IJ52" s="241">
        <f>(IJ50*IQ50+IJ51*IQ51)/IQ52</f>
        <v>1</v>
      </c>
      <c r="IK52" s="241">
        <f>(IK50*IQ50+IK51*IQ51)/IQ52</f>
        <v>0</v>
      </c>
      <c r="IL52" s="241">
        <f>(IL50*IQ50+IL51*IQ51)/IQ52</f>
        <v>0</v>
      </c>
      <c r="IM52" s="282">
        <f>(IM50*IQ50+IM51*IQ51)/IQ52</f>
        <v>0.10151049667178699</v>
      </c>
      <c r="IN52" s="49">
        <f t="shared" ref="IN52" si="971">SUM(IN50:IN51)</f>
        <v>0</v>
      </c>
      <c r="IO52" s="50">
        <f>SUM(IO50:IO51)</f>
        <v>1488</v>
      </c>
      <c r="IP52" s="53">
        <f>SUM(IP50:IP51)</f>
        <v>3172</v>
      </c>
      <c r="IQ52" s="49">
        <f>SUM(IQ50:IQ51)</f>
        <v>42</v>
      </c>
      <c r="IR52" s="45">
        <f>SUM(IR50:IR51)</f>
        <v>41</v>
      </c>
      <c r="IU52" s="74" t="s">
        <v>97</v>
      </c>
      <c r="IV52" s="119">
        <f>SUM(IV50:IV51)</f>
        <v>1440</v>
      </c>
      <c r="IW52" s="249">
        <f t="shared" ref="IW52" si="972">SUM(IW50:IW51)</f>
        <v>300</v>
      </c>
      <c r="IX52" s="119">
        <f>SUM(IX50:IX51)</f>
        <v>1140</v>
      </c>
      <c r="IY52" s="119">
        <f t="shared" ref="IY52" si="973">SUM(IY50:IY51)</f>
        <v>0</v>
      </c>
      <c r="IZ52" s="281">
        <f>(IZ50*JN50+IZ51*JN51)/JN52</f>
        <v>0</v>
      </c>
      <c r="JA52" s="49">
        <f>SUM(JA50:JA51)</f>
        <v>0</v>
      </c>
      <c r="JB52" s="281">
        <f>(JB50*JN50+JB51*JN51)/JN52</f>
        <v>0</v>
      </c>
      <c r="JC52" s="49">
        <f>SUM(JC50:JC51)</f>
        <v>0</v>
      </c>
      <c r="JD52" s="281">
        <f>(JD50*JN50+JD51*JN51)/JN52</f>
        <v>0</v>
      </c>
      <c r="JE52" s="49">
        <f>SUM(JE50:JE51)</f>
        <v>0</v>
      </c>
      <c r="JF52" s="241">
        <f>(JF50*JN50+JF51*JN51)/JN52</f>
        <v>1</v>
      </c>
      <c r="JG52" s="276">
        <f>(JG50*JN50+JG51*JN51)/JN52</f>
        <v>1</v>
      </c>
      <c r="JH52" s="276">
        <f>(JH50*JN50+JH51*JN51)/JN52</f>
        <v>0</v>
      </c>
      <c r="JI52" s="276">
        <f>(JI50*JN50+JI51*JN51)/JN52</f>
        <v>0</v>
      </c>
      <c r="JJ52" s="276">
        <f>(JJ50*JN50+JJ51*JN51)/JN52</f>
        <v>0.1761904761904762</v>
      </c>
      <c r="JK52" s="49">
        <f>SUM(JK50:JK51)</f>
        <v>0</v>
      </c>
      <c r="JL52" s="53">
        <f>SUM(JL50:JL51)</f>
        <v>1440</v>
      </c>
      <c r="JM52" s="89">
        <f>SUM(JM50:JM51)</f>
        <v>5328</v>
      </c>
      <c r="JN52" s="49">
        <f>SUM(JN50:JN51)</f>
        <v>42</v>
      </c>
      <c r="JO52" s="45">
        <f>SUM(JO50:JO51)</f>
        <v>41</v>
      </c>
    </row>
    <row r="53" spans="1:275" ht="13.8" hidden="1" x14ac:dyDescent="0.25">
      <c r="A53" s="142" t="s">
        <v>59</v>
      </c>
      <c r="B53" s="71" t="s">
        <v>60</v>
      </c>
      <c r="C53" s="9">
        <v>744</v>
      </c>
      <c r="D53" s="9">
        <v>21.3</v>
      </c>
      <c r="E53" s="9">
        <v>722.7</v>
      </c>
      <c r="F53" s="9">
        <v>0</v>
      </c>
      <c r="G53" s="242">
        <f>(F53/$B$4)</f>
        <v>0</v>
      </c>
      <c r="H53" s="9">
        <v>0</v>
      </c>
      <c r="I53" s="242">
        <f>(H53/$B$4)</f>
        <v>0</v>
      </c>
      <c r="J53" s="7">
        <v>0</v>
      </c>
      <c r="K53" s="242">
        <f>(J53/$B$4)</f>
        <v>0</v>
      </c>
      <c r="L53" s="9">
        <v>0</v>
      </c>
      <c r="M53" s="242">
        <f>(C53/$B$4)</f>
        <v>1</v>
      </c>
      <c r="N53" s="242">
        <f>((C53-L53)/$B$4)</f>
        <v>1</v>
      </c>
      <c r="O53" s="242">
        <f>IF((AND(D53=0,F53=0)),0,(F53+L53)/(D53+F53+L53))</f>
        <v>0</v>
      </c>
      <c r="P53" s="247">
        <f>L53/$B$4</f>
        <v>0</v>
      </c>
      <c r="Q53" s="242">
        <f>(T53/($B$4*U53))</f>
        <v>1.7771804062126643E-2</v>
      </c>
      <c r="R53" s="29">
        <v>0</v>
      </c>
      <c r="S53" s="7">
        <f>SUM(D53:F53,H53,J53)</f>
        <v>744</v>
      </c>
      <c r="T53" s="9">
        <v>357</v>
      </c>
      <c r="U53" s="9">
        <v>27</v>
      </c>
      <c r="V53" s="9">
        <v>27</v>
      </c>
      <c r="X53" s="142" t="s">
        <v>59</v>
      </c>
      <c r="Y53" s="71" t="s">
        <v>60</v>
      </c>
      <c r="Z53" s="80">
        <v>744</v>
      </c>
      <c r="AA53" s="80">
        <v>226.1</v>
      </c>
      <c r="AB53" s="80">
        <v>517.9</v>
      </c>
      <c r="AC53" s="9">
        <v>0</v>
      </c>
      <c r="AD53" s="242">
        <f>(AC53/$Y$4)</f>
        <v>0</v>
      </c>
      <c r="AE53" s="9">
        <v>0</v>
      </c>
      <c r="AF53" s="242">
        <f>(AE53/$Y$4)</f>
        <v>0</v>
      </c>
      <c r="AG53" s="7">
        <v>0</v>
      </c>
      <c r="AH53" s="242">
        <f>(AG53/$Y$4)</f>
        <v>0</v>
      </c>
      <c r="AI53" s="9">
        <v>0</v>
      </c>
      <c r="AJ53" s="242">
        <f>(Z53/$Y$4)</f>
        <v>1</v>
      </c>
      <c r="AK53" s="242">
        <f>((Z53-AI53)/$Y$4)</f>
        <v>1</v>
      </c>
      <c r="AL53" s="247">
        <f>IF((AND(AA53=0,AC53=0)),0,(AC53+AI53)/(AA53+AC53+AI53))</f>
        <v>0</v>
      </c>
      <c r="AM53" s="247">
        <f>AI53/$Y$4</f>
        <v>0</v>
      </c>
      <c r="AN53" s="242">
        <f>(AQ53/($Y$4*AR53))</f>
        <v>0.2961469534050179</v>
      </c>
      <c r="AO53" s="29">
        <v>0</v>
      </c>
      <c r="AP53" s="7">
        <f>SUM(AA53:AC53,AE53,AG53)</f>
        <v>744</v>
      </c>
      <c r="AQ53" s="39">
        <v>5949</v>
      </c>
      <c r="AR53" s="9">
        <v>27</v>
      </c>
      <c r="AS53" s="9">
        <v>27</v>
      </c>
      <c r="AU53" s="142" t="s">
        <v>59</v>
      </c>
      <c r="AV53" s="71" t="s">
        <v>60</v>
      </c>
      <c r="AW53" s="9">
        <v>720</v>
      </c>
      <c r="AX53" s="9">
        <v>192.3</v>
      </c>
      <c r="AY53" s="9">
        <v>527.70000000000005</v>
      </c>
      <c r="AZ53" s="9">
        <v>0</v>
      </c>
      <c r="BA53" s="242">
        <f>(AZ53/$AV$4)</f>
        <v>0</v>
      </c>
      <c r="BB53" s="9">
        <v>0</v>
      </c>
      <c r="BC53" s="242">
        <f>(BB53/$AV$4)</f>
        <v>0</v>
      </c>
      <c r="BD53" s="7">
        <v>0</v>
      </c>
      <c r="BE53" s="242">
        <f>(BD53/$AV$4)</f>
        <v>0</v>
      </c>
      <c r="BF53" s="9">
        <v>0</v>
      </c>
      <c r="BG53" s="242">
        <f>(AW53/$AV$4)</f>
        <v>1</v>
      </c>
      <c r="BH53" s="242">
        <f>((AW53-BF53)/$AV$4)</f>
        <v>1</v>
      </c>
      <c r="BI53" s="242">
        <f>IF((AND(AX53=0,AZ53=0)),0,(AZ53+BF53)/(AX53+AZ53+BF53))</f>
        <v>0</v>
      </c>
      <c r="BJ53" s="247">
        <f>BF53/$AV$4</f>
        <v>0</v>
      </c>
      <c r="BK53" s="242">
        <f>(BN53/($AV$4*BO53))</f>
        <v>0.25720164609053497</v>
      </c>
      <c r="BL53" s="7"/>
      <c r="BM53" s="7">
        <f>SUM(AX53:AZ53,BB53,BD53)</f>
        <v>720</v>
      </c>
      <c r="BN53" s="39">
        <v>5000</v>
      </c>
      <c r="BO53" s="9">
        <v>27</v>
      </c>
      <c r="BP53" s="9">
        <v>27</v>
      </c>
      <c r="BR53" s="142" t="s">
        <v>59</v>
      </c>
      <c r="BS53" s="71" t="s">
        <v>60</v>
      </c>
      <c r="BT53" s="37">
        <v>744</v>
      </c>
      <c r="BU53" s="37">
        <v>188.1</v>
      </c>
      <c r="BV53" s="37">
        <v>555.9</v>
      </c>
      <c r="BW53" s="9">
        <v>0</v>
      </c>
      <c r="BX53" s="242">
        <f>(BW53/$BS$4)</f>
        <v>0</v>
      </c>
      <c r="BY53" s="9">
        <v>0</v>
      </c>
      <c r="BZ53" s="242">
        <f>(BY53/$BS$4)</f>
        <v>0</v>
      </c>
      <c r="CA53" s="7">
        <v>0</v>
      </c>
      <c r="CB53" s="242">
        <f>(CA53/$BS$4)</f>
        <v>0</v>
      </c>
      <c r="CC53" s="9">
        <v>0</v>
      </c>
      <c r="CD53" s="242">
        <f>(BT53/$BS$4)</f>
        <v>1</v>
      </c>
      <c r="CE53" s="242">
        <f>((BT53-CC53)/$BS$4)</f>
        <v>1</v>
      </c>
      <c r="CF53" s="247">
        <f>IF((AND(BU53=0,BW53=0)),0,(BW53+CC53)/(BU53+BW53+CC53))</f>
        <v>0</v>
      </c>
      <c r="CG53" s="247">
        <f>CC53/$BS$4</f>
        <v>0</v>
      </c>
      <c r="CH53" s="242">
        <f>(CK53/($BS$4*CL53))</f>
        <v>0.22466148944643569</v>
      </c>
      <c r="CI53" s="135"/>
      <c r="CJ53" s="81">
        <f>SUM(BU53:BW53,BY53,CA53)</f>
        <v>744</v>
      </c>
      <c r="CK53" s="39">
        <v>4513</v>
      </c>
      <c r="CL53" s="9">
        <v>27</v>
      </c>
      <c r="CM53" s="9">
        <v>27</v>
      </c>
      <c r="CO53" s="142" t="s">
        <v>59</v>
      </c>
      <c r="CP53" s="71" t="s">
        <v>60</v>
      </c>
      <c r="CQ53" s="80">
        <v>720</v>
      </c>
      <c r="CR53" s="80">
        <v>66.72</v>
      </c>
      <c r="CS53" s="80">
        <v>653.28</v>
      </c>
      <c r="CT53" s="80">
        <v>0</v>
      </c>
      <c r="CU53" s="242">
        <f>(CT53/$CP$4)</f>
        <v>0</v>
      </c>
      <c r="CV53" s="9">
        <v>0</v>
      </c>
      <c r="CW53" s="242">
        <f>(CV53/$CP$4)</f>
        <v>0</v>
      </c>
      <c r="CX53" s="7">
        <v>0</v>
      </c>
      <c r="CY53" s="242">
        <f>(CX53/$CP$4)</f>
        <v>0</v>
      </c>
      <c r="CZ53" s="9">
        <v>0</v>
      </c>
      <c r="DA53" s="242">
        <f>(CQ53/$CP$4)</f>
        <v>1</v>
      </c>
      <c r="DB53" s="242">
        <f>((CQ53-CZ53)/$CP$4)</f>
        <v>1</v>
      </c>
      <c r="DC53" s="247">
        <f>IF((AND(CR53=0,CT53=0)),0,(CT53+CZ53)/(CR53+CT53+CZ53))</f>
        <v>0</v>
      </c>
      <c r="DD53" s="247">
        <f>CZ53/$CP$4</f>
        <v>0</v>
      </c>
      <c r="DE53" s="242">
        <f>(DH53/($CP$4*DI53))</f>
        <v>8.4927983539094656E-2</v>
      </c>
      <c r="DF53" s="7"/>
      <c r="DG53" s="7">
        <f>SUM(CR53:CT53,CV53,CX53)</f>
        <v>720</v>
      </c>
      <c r="DH53" s="81">
        <v>1651</v>
      </c>
      <c r="DI53" s="9">
        <v>27</v>
      </c>
      <c r="DJ53" s="9">
        <v>27</v>
      </c>
      <c r="DL53" s="142" t="s">
        <v>59</v>
      </c>
      <c r="DM53" s="71" t="s">
        <v>60</v>
      </c>
      <c r="DN53" s="9">
        <v>744</v>
      </c>
      <c r="DO53" s="9">
        <v>100.28</v>
      </c>
      <c r="DP53" s="9">
        <v>643.72</v>
      </c>
      <c r="DQ53" s="9">
        <v>0</v>
      </c>
      <c r="DR53" s="242">
        <f>(DQ53/$DM$4)</f>
        <v>0</v>
      </c>
      <c r="DS53" s="9">
        <v>0</v>
      </c>
      <c r="DT53" s="242">
        <f>(DS53/$DM$4)</f>
        <v>0</v>
      </c>
      <c r="DU53" s="7">
        <v>0</v>
      </c>
      <c r="DV53" s="242">
        <f>(DU53/$DM$4)</f>
        <v>0</v>
      </c>
      <c r="DW53" s="9">
        <v>0</v>
      </c>
      <c r="DX53" s="242">
        <f>(DN53/$Y$4)</f>
        <v>1</v>
      </c>
      <c r="DY53" s="242">
        <f>((DN53-DW53)/$DM$4)</f>
        <v>1</v>
      </c>
      <c r="DZ53" s="247">
        <f>IF((AND(DO53=0,DQ53=0)),0,(DQ53+DW53)/(DO53+DQ53+DW53))</f>
        <v>0</v>
      </c>
      <c r="EA53" s="247">
        <f>DW53/$DM$4</f>
        <v>0</v>
      </c>
      <c r="EB53" s="242">
        <f>(EE53/($DM$4*EF53))</f>
        <v>0.12564715252887296</v>
      </c>
      <c r="EC53" s="135"/>
      <c r="ED53" s="29">
        <f>SUM(DO53:DQ53,DS53,DU53)</f>
        <v>744</v>
      </c>
      <c r="EE53" s="72">
        <v>2524</v>
      </c>
      <c r="EF53" s="9">
        <v>27</v>
      </c>
      <c r="EG53" s="9">
        <v>27</v>
      </c>
      <c r="EI53" s="142" t="s">
        <v>59</v>
      </c>
      <c r="EJ53" s="71" t="s">
        <v>60</v>
      </c>
      <c r="EK53" s="9">
        <v>378</v>
      </c>
      <c r="EL53" s="7">
        <v>33.5</v>
      </c>
      <c r="EM53" s="9">
        <v>344.5</v>
      </c>
      <c r="EN53" s="9">
        <v>366</v>
      </c>
      <c r="EO53" s="242">
        <f>(EN53/$EJ$4)</f>
        <v>0.49193548387096775</v>
      </c>
      <c r="EP53" s="9">
        <v>0</v>
      </c>
      <c r="EQ53" s="242">
        <f>(EP53/$EJ$4)</f>
        <v>0</v>
      </c>
      <c r="ER53" s="7">
        <v>0</v>
      </c>
      <c r="ES53" s="242">
        <f>(ER53/$EJ$4)</f>
        <v>0</v>
      </c>
      <c r="ET53" s="9">
        <v>0</v>
      </c>
      <c r="EU53" s="242">
        <f>(EK53/$Y$4)</f>
        <v>0.50806451612903225</v>
      </c>
      <c r="EV53" s="242">
        <f>((EK53-ET53)/$EJ$4)</f>
        <v>0.50806451612903225</v>
      </c>
      <c r="EW53" s="247">
        <f>IF((AND(EL53=0,EN53=0)),0,(EN53+ET53)/(EL53+EN53))</f>
        <v>0.91614518147684609</v>
      </c>
      <c r="EX53" s="247"/>
      <c r="EY53" s="242">
        <f>(FB53/($EJ$4*FC53))</f>
        <v>4.3707686180804457E-2</v>
      </c>
      <c r="EZ53" s="7"/>
      <c r="FA53" s="7">
        <f>SUM(EL53:EN53,EP53,ER53)</f>
        <v>744</v>
      </c>
      <c r="FB53" s="9">
        <v>878</v>
      </c>
      <c r="FC53" s="9">
        <v>27</v>
      </c>
      <c r="FD53" s="9">
        <v>27</v>
      </c>
      <c r="FF53" s="142" t="s">
        <v>59</v>
      </c>
      <c r="FG53" s="71" t="s">
        <v>60</v>
      </c>
      <c r="FH53" s="9">
        <v>624</v>
      </c>
      <c r="FI53" s="7">
        <v>84.6</v>
      </c>
      <c r="FJ53" s="7">
        <v>539.4</v>
      </c>
      <c r="FK53" s="7">
        <v>48</v>
      </c>
      <c r="FL53" s="242">
        <f>(FK53/$FG$4)</f>
        <v>7.1428571428571425E-2</v>
      </c>
      <c r="FM53" s="9">
        <v>0</v>
      </c>
      <c r="FN53" s="242">
        <f>(FM53/$FG$4)</f>
        <v>0</v>
      </c>
      <c r="FO53" s="7">
        <v>0</v>
      </c>
      <c r="FP53" s="242">
        <f>(FO53/$FG$4)</f>
        <v>0</v>
      </c>
      <c r="FQ53" s="9">
        <v>0</v>
      </c>
      <c r="FR53" s="242">
        <f>(FH53/$Y$4)</f>
        <v>0.83870967741935487</v>
      </c>
      <c r="FS53" s="242">
        <f>((FH53-FQ53)/$FG$4)</f>
        <v>0.9285714285714286</v>
      </c>
      <c r="FT53" s="247">
        <f>IF((AND(FI53=0,FK53=0)),0,(FK53+FQ53)/(FI53+FK53+FQ53))</f>
        <v>0.36199095022624433</v>
      </c>
      <c r="FU53" s="247">
        <f>FQ53/$FG$4</f>
        <v>0</v>
      </c>
      <c r="FV53" s="135">
        <f>(FY53/($FG$4*FZ53))</f>
        <v>0.12422839506172839</v>
      </c>
      <c r="FW53" s="7"/>
      <c r="FX53" s="7">
        <f>SUM(FI53:FK53,FM53,FO53)</f>
        <v>672</v>
      </c>
      <c r="FY53" s="39">
        <v>2254</v>
      </c>
      <c r="FZ53" s="9">
        <v>27</v>
      </c>
      <c r="GA53" s="9">
        <v>27</v>
      </c>
      <c r="GC53" s="142" t="s">
        <v>59</v>
      </c>
      <c r="GD53" s="71" t="s">
        <v>60</v>
      </c>
      <c r="GE53" s="9">
        <v>744</v>
      </c>
      <c r="GF53" s="7">
        <v>309.89999999999998</v>
      </c>
      <c r="GG53" s="7">
        <v>434.1</v>
      </c>
      <c r="GH53" s="9">
        <v>0</v>
      </c>
      <c r="GI53" s="242">
        <f>(GH53/$GD$4)</f>
        <v>0</v>
      </c>
      <c r="GJ53" s="9">
        <v>0</v>
      </c>
      <c r="GK53" s="242">
        <f>(GJ53/$GD$4)</f>
        <v>0</v>
      </c>
      <c r="GL53" s="7">
        <v>0</v>
      </c>
      <c r="GM53" s="242">
        <f>(GL53/$GD$4)</f>
        <v>0</v>
      </c>
      <c r="GN53" s="9">
        <v>0</v>
      </c>
      <c r="GO53" s="242">
        <f>(GE53/$Y$4)</f>
        <v>1</v>
      </c>
      <c r="GP53" s="242">
        <f>((GE53-GN53)/$GD$4)</f>
        <v>1</v>
      </c>
      <c r="GQ53" s="247">
        <f>IF((AND(GF53=0,GH53=0)),0,(GH53+GN53)/(GF53+GH53+GN53))</f>
        <v>0</v>
      </c>
      <c r="GR53" s="247">
        <f>GN53/$GD$4</f>
        <v>0</v>
      </c>
      <c r="GS53" s="242">
        <f>(GV53/($GD$4*GW53))</f>
        <v>0.42612504978096377</v>
      </c>
      <c r="GT53" s="135"/>
      <c r="GU53" s="7">
        <f>SUM(GF53:GH53,GJ53,GL53)</f>
        <v>744</v>
      </c>
      <c r="GV53" s="39">
        <v>8560</v>
      </c>
      <c r="GW53" s="9">
        <v>27</v>
      </c>
      <c r="GX53" s="9">
        <v>27</v>
      </c>
      <c r="GZ53" s="142" t="s">
        <v>59</v>
      </c>
      <c r="HA53" s="71" t="s">
        <v>60</v>
      </c>
      <c r="HB53" s="9">
        <v>696</v>
      </c>
      <c r="HC53" s="7">
        <v>569.4</v>
      </c>
      <c r="HD53" s="9">
        <v>126.6</v>
      </c>
      <c r="HE53" s="9">
        <v>24</v>
      </c>
      <c r="HF53" s="242">
        <f>(HE53/$HA$4)</f>
        <v>3.3333333333333333E-2</v>
      </c>
      <c r="HG53" s="9">
        <v>0</v>
      </c>
      <c r="HH53" s="242">
        <f>(HG53/$HA$4)</f>
        <v>0</v>
      </c>
      <c r="HI53" s="7">
        <v>0</v>
      </c>
      <c r="HJ53" s="242">
        <f>(HI53/$HA$4)</f>
        <v>0</v>
      </c>
      <c r="HK53" s="9">
        <v>0</v>
      </c>
      <c r="HL53" s="242">
        <f>(HB53/$Y$4)</f>
        <v>0.93548387096774188</v>
      </c>
      <c r="HM53" s="242">
        <f>((HB53-HK53)/$HA$4)</f>
        <v>0.96666666666666667</v>
      </c>
      <c r="HN53" s="247">
        <f>IF((AND(HC53=0,HE53=0)),0,(HE53+HK53)/(HC53+HE53+HK53))</f>
        <v>4.0444893832153689E-2</v>
      </c>
      <c r="HO53" s="247">
        <f>HK53/$HA$4</f>
        <v>0</v>
      </c>
      <c r="HP53" s="242">
        <f>(HS53/($HA$4*HT53))</f>
        <v>0.82330246913580252</v>
      </c>
      <c r="HQ53" s="29">
        <v>0</v>
      </c>
      <c r="HR53" s="7">
        <f>SUM(HC53:HE53,HG53,HI53)</f>
        <v>720</v>
      </c>
      <c r="HS53" s="82">
        <v>16005</v>
      </c>
      <c r="HT53" s="9">
        <v>27</v>
      </c>
      <c r="HU53" s="9">
        <v>27</v>
      </c>
      <c r="HW53" s="142" t="s">
        <v>59</v>
      </c>
      <c r="HX53" s="71" t="s">
        <v>60</v>
      </c>
      <c r="HY53" s="9">
        <v>576</v>
      </c>
      <c r="HZ53" s="7">
        <v>185</v>
      </c>
      <c r="IA53" s="9">
        <v>391</v>
      </c>
      <c r="IB53" s="9">
        <v>168</v>
      </c>
      <c r="IC53" s="242">
        <f>(IB53/$HX$4)</f>
        <v>0.22580645161290322</v>
      </c>
      <c r="ID53" s="9">
        <v>0</v>
      </c>
      <c r="IE53" s="242">
        <f>(ID53/$HX$4)</f>
        <v>0</v>
      </c>
      <c r="IF53" s="9">
        <v>0</v>
      </c>
      <c r="IG53" s="242">
        <f>(IF53/$HX$4)</f>
        <v>0</v>
      </c>
      <c r="IH53" s="9">
        <v>0</v>
      </c>
      <c r="II53" s="242">
        <f>(HY53/$HX$4)</f>
        <v>0.77419354838709675</v>
      </c>
      <c r="IJ53" s="242">
        <f>((HY53-IH53)/$HX$4)</f>
        <v>0.77419354838709675</v>
      </c>
      <c r="IK53" s="242">
        <f>IF((AND(HZ53=0,IB53=0)),0,(IB53+IH53)/(HZ53+IB53))</f>
        <v>0.47592067988668557</v>
      </c>
      <c r="IL53" s="247">
        <f>IH53/$HX$4</f>
        <v>0</v>
      </c>
      <c r="IM53" s="242">
        <f>(IP53/($HX$4*IQ53))</f>
        <v>0.24636598964555953</v>
      </c>
      <c r="IN53" s="29">
        <v>0</v>
      </c>
      <c r="IO53" s="7">
        <f>SUM(HZ53:IB53,ID53,IF53)</f>
        <v>744</v>
      </c>
      <c r="IP53" s="39">
        <v>4949</v>
      </c>
      <c r="IQ53" s="9">
        <v>27</v>
      </c>
      <c r="IR53" s="9">
        <v>27</v>
      </c>
      <c r="IT53" s="142" t="s">
        <v>59</v>
      </c>
      <c r="IU53" s="71" t="s">
        <v>60</v>
      </c>
      <c r="IV53" s="9">
        <v>720</v>
      </c>
      <c r="IW53" s="7">
        <v>146.19999999999999</v>
      </c>
      <c r="IX53" s="9">
        <v>573.79999999999995</v>
      </c>
      <c r="IY53" s="9">
        <v>0</v>
      </c>
      <c r="IZ53" s="242">
        <f>(IY53/$IU$4)</f>
        <v>0</v>
      </c>
      <c r="JA53" s="9">
        <v>0</v>
      </c>
      <c r="JB53" s="242">
        <f>(JA53/$IU$4)</f>
        <v>0</v>
      </c>
      <c r="JC53" s="9">
        <v>0</v>
      </c>
      <c r="JD53" s="242">
        <f>(JC53/$IU$4)</f>
        <v>0</v>
      </c>
      <c r="JE53" s="9">
        <v>0</v>
      </c>
      <c r="JF53" s="242">
        <f>(IV53/$IU$4)</f>
        <v>1</v>
      </c>
      <c r="JG53" s="277">
        <f>((IV53-JE53)/$IU$4)</f>
        <v>1</v>
      </c>
      <c r="JH53" s="277">
        <f>IF((AND(IW53=0,IY53=0)),0,(IY53+JE53)/(IW53+IY53+JE53))</f>
        <v>0</v>
      </c>
      <c r="JI53" s="247">
        <f>JE53/$IU$4</f>
        <v>0</v>
      </c>
      <c r="JJ53" s="242">
        <f>(JM53/($IU$4*JN53))</f>
        <v>0.19763374485596708</v>
      </c>
      <c r="JK53" s="29">
        <v>0</v>
      </c>
      <c r="JL53" s="29">
        <f>SUM(IW53:IY53,JA53,JC53)</f>
        <v>720</v>
      </c>
      <c r="JM53" s="88">
        <v>3842</v>
      </c>
      <c r="JN53" s="9">
        <v>27</v>
      </c>
      <c r="JO53" s="9">
        <v>27</v>
      </c>
    </row>
    <row r="54" spans="1:275" ht="13.8" hidden="1" x14ac:dyDescent="0.25">
      <c r="A54" s="142" t="s">
        <v>61</v>
      </c>
      <c r="B54" s="71" t="s">
        <v>62</v>
      </c>
      <c r="C54" s="9">
        <v>744</v>
      </c>
      <c r="D54" s="9">
        <v>31.6</v>
      </c>
      <c r="E54" s="9">
        <v>712.4</v>
      </c>
      <c r="F54" s="9">
        <v>0</v>
      </c>
      <c r="G54" s="242">
        <f>(F54/$B$4)</f>
        <v>0</v>
      </c>
      <c r="H54" s="9">
        <v>0</v>
      </c>
      <c r="I54" s="242">
        <f>(H54/$B$4)</f>
        <v>0</v>
      </c>
      <c r="J54" s="7">
        <v>0</v>
      </c>
      <c r="K54" s="242">
        <f>(J54/$B$4)</f>
        <v>0</v>
      </c>
      <c r="L54" s="9">
        <v>0</v>
      </c>
      <c r="M54" s="242">
        <f>(C54/$B$4)</f>
        <v>1</v>
      </c>
      <c r="N54" s="242">
        <f>((C54-L54)/$B$4)</f>
        <v>1</v>
      </c>
      <c r="O54" s="242">
        <f>IF((AND(D54=0,F54=0)),0,(F54+L54)/(D54+F54+L54))</f>
        <v>0</v>
      </c>
      <c r="P54" s="247">
        <f>L54/$B$4</f>
        <v>0</v>
      </c>
      <c r="Q54" s="242">
        <f>(T54/($B$4*U54))</f>
        <v>3.6688570290720826E-2</v>
      </c>
      <c r="R54" s="29">
        <v>0</v>
      </c>
      <c r="S54" s="7">
        <f t="shared" ref="S54:S55" si="974">SUM(D54:F54,H54,J54)</f>
        <v>744</v>
      </c>
      <c r="T54" s="9">
        <v>737</v>
      </c>
      <c r="U54" s="9">
        <v>27</v>
      </c>
      <c r="V54" s="9">
        <v>27</v>
      </c>
      <c r="X54" s="142" t="s">
        <v>61</v>
      </c>
      <c r="Y54" s="71" t="s">
        <v>62</v>
      </c>
      <c r="Z54" s="80">
        <v>744</v>
      </c>
      <c r="AA54" s="80">
        <v>234.2</v>
      </c>
      <c r="AB54" s="80">
        <v>509.8</v>
      </c>
      <c r="AC54" s="9">
        <v>0</v>
      </c>
      <c r="AD54" s="242">
        <f>(AC54/$Y$4)</f>
        <v>0</v>
      </c>
      <c r="AE54" s="9">
        <v>0</v>
      </c>
      <c r="AF54" s="242">
        <f>(AE54/$Y$4)</f>
        <v>0</v>
      </c>
      <c r="AG54" s="7">
        <v>0</v>
      </c>
      <c r="AH54" s="242">
        <f>(AG54/$Y$4)</f>
        <v>0</v>
      </c>
      <c r="AI54" s="9">
        <v>0</v>
      </c>
      <c r="AJ54" s="242">
        <f t="shared" ref="AJ54:AJ55" si="975">(Z54/$Y$4)</f>
        <v>1</v>
      </c>
      <c r="AK54" s="242">
        <f t="shared" ref="AK54:AK55" si="976">((Z54-AI54)/$Y$4)</f>
        <v>1</v>
      </c>
      <c r="AL54" s="247">
        <f t="shared" ref="AL54:AL55" si="977">IF((AND(AA54=0,AC54=0)),0,(AC54+AI54)/(AA54+AC54+AI54))</f>
        <v>0</v>
      </c>
      <c r="AM54" s="247">
        <f t="shared" ref="AM54:AM55" si="978">AI54/$Y$4</f>
        <v>0</v>
      </c>
      <c r="AN54" s="242">
        <f t="shared" ref="AN54:AN55" si="979">(AQ54/($Y$4*AR54))</f>
        <v>0.28952608522500994</v>
      </c>
      <c r="AO54" s="29">
        <v>0</v>
      </c>
      <c r="AP54" s="7">
        <f t="shared" ref="AP54:AP55" si="980">SUM(AA54:AC54,AE54,AG54)</f>
        <v>744</v>
      </c>
      <c r="AQ54" s="39">
        <v>5816</v>
      </c>
      <c r="AR54" s="9">
        <v>27</v>
      </c>
      <c r="AS54" s="9">
        <v>27</v>
      </c>
      <c r="AU54" s="142" t="s">
        <v>61</v>
      </c>
      <c r="AV54" s="71" t="s">
        <v>62</v>
      </c>
      <c r="AW54" s="9">
        <v>720</v>
      </c>
      <c r="AX54" s="9">
        <v>189.6</v>
      </c>
      <c r="AY54" s="9">
        <v>530.4</v>
      </c>
      <c r="AZ54" s="9">
        <v>0</v>
      </c>
      <c r="BA54" s="242">
        <f t="shared" ref="BA54:BC55" si="981">(AZ54/$AV$4)</f>
        <v>0</v>
      </c>
      <c r="BB54" s="9">
        <v>0</v>
      </c>
      <c r="BC54" s="242">
        <f t="shared" si="981"/>
        <v>0</v>
      </c>
      <c r="BD54" s="7">
        <v>0</v>
      </c>
      <c r="BE54" s="242">
        <f t="shared" ref="BE54" si="982">(BD54/$AV$4)</f>
        <v>0</v>
      </c>
      <c r="BF54" s="9">
        <v>0</v>
      </c>
      <c r="BG54" s="242">
        <f t="shared" ref="BG54" si="983">(AW54/$AV$4)</f>
        <v>1</v>
      </c>
      <c r="BH54" s="242">
        <f t="shared" ref="BH54" si="984">((AW54-BF54)/$AV$4)</f>
        <v>1</v>
      </c>
      <c r="BI54" s="242">
        <f t="shared" ref="BI54" si="985">IF((AND(AX54=0,AZ54=0)),0,(AZ54+BF54)/(AX54+AZ54+BF54))</f>
        <v>0</v>
      </c>
      <c r="BJ54" s="247">
        <f t="shared" ref="BJ54" si="986">BF54/$AV$4</f>
        <v>0</v>
      </c>
      <c r="BK54" s="242">
        <f t="shared" ref="BK54" si="987">(BN54/($AV$4*BO54))</f>
        <v>0.24994855967078189</v>
      </c>
      <c r="BL54" s="7"/>
      <c r="BM54" s="7">
        <f t="shared" ref="BM54:BM55" si="988">SUM(AX54:AZ54,BB54,BD54)</f>
        <v>720</v>
      </c>
      <c r="BN54" s="39">
        <v>4859</v>
      </c>
      <c r="BO54" s="9">
        <v>27</v>
      </c>
      <c r="BP54" s="9">
        <v>27</v>
      </c>
      <c r="BR54" s="142" t="s">
        <v>61</v>
      </c>
      <c r="BS54" s="71" t="s">
        <v>62</v>
      </c>
      <c r="BT54" s="37">
        <v>624</v>
      </c>
      <c r="BU54" s="37">
        <v>174.3</v>
      </c>
      <c r="BV54" s="37">
        <v>449.7</v>
      </c>
      <c r="BW54" s="9">
        <v>120</v>
      </c>
      <c r="BX54" s="242">
        <f t="shared" ref="BX54:BZ55" si="989">(BW54/$BS$4)</f>
        <v>0.16129032258064516</v>
      </c>
      <c r="BY54" s="9">
        <v>0</v>
      </c>
      <c r="BZ54" s="242">
        <f t="shared" si="989"/>
        <v>0</v>
      </c>
      <c r="CA54" s="7">
        <v>0</v>
      </c>
      <c r="CB54" s="242">
        <f t="shared" ref="CB54" si="990">(CA54/$BS$4)</f>
        <v>0</v>
      </c>
      <c r="CC54" s="9">
        <v>0</v>
      </c>
      <c r="CD54" s="242">
        <f t="shared" ref="CD54:CD55" si="991">(BT54/$BS$4)</f>
        <v>0.83870967741935487</v>
      </c>
      <c r="CE54" s="242">
        <f t="shared" ref="CE54:CE55" si="992">((BT54-CC54)/$BS$4)</f>
        <v>0.83870967741935487</v>
      </c>
      <c r="CF54" s="247">
        <f t="shared" ref="CF54:CF55" si="993">IF((AND(BU54=0,BW54=0)),0,(BW54+CC54)/(BU54+BW54+CC54))</f>
        <v>0.4077471967380224</v>
      </c>
      <c r="CG54" s="247">
        <f t="shared" ref="CG54:CG55" si="994">CC54/$BS$4</f>
        <v>0</v>
      </c>
      <c r="CH54" s="242">
        <f t="shared" ref="CH54:CH55" si="995">(CK54/($BS$4*CL54))</f>
        <v>0.2262046993229789</v>
      </c>
      <c r="CI54" s="135"/>
      <c r="CJ54" s="81">
        <f t="shared" ref="CJ54:CJ55" si="996">SUM(BU54:BW54,BY54,CA54)</f>
        <v>744</v>
      </c>
      <c r="CK54" s="39">
        <v>4544</v>
      </c>
      <c r="CL54" s="9">
        <v>27</v>
      </c>
      <c r="CM54" s="9">
        <v>27</v>
      </c>
      <c r="CO54" s="142" t="s">
        <v>61</v>
      </c>
      <c r="CP54" s="71" t="s">
        <v>62</v>
      </c>
      <c r="CQ54" s="37">
        <v>718</v>
      </c>
      <c r="CR54" s="37">
        <v>65.430000000000007</v>
      </c>
      <c r="CS54" s="37">
        <v>652.57000000000005</v>
      </c>
      <c r="CT54" s="37">
        <v>2</v>
      </c>
      <c r="CU54" s="242">
        <f t="shared" ref="CU54:CW55" si="997">(CT54/$CP$4)</f>
        <v>2.7777777777777779E-3</v>
      </c>
      <c r="CV54" s="9">
        <v>0</v>
      </c>
      <c r="CW54" s="242">
        <f t="shared" si="997"/>
        <v>0</v>
      </c>
      <c r="CX54" s="7">
        <v>0</v>
      </c>
      <c r="CY54" s="242">
        <f t="shared" ref="CY54" si="998">(CX54/$CP$4)</f>
        <v>0</v>
      </c>
      <c r="CZ54" s="9">
        <v>0</v>
      </c>
      <c r="DA54" s="242">
        <f t="shared" ref="DA54" si="999">(CQ54/$CP$4)</f>
        <v>0.99722222222222223</v>
      </c>
      <c r="DB54" s="242">
        <f t="shared" ref="DB54" si="1000">((CQ54-CZ54)/$CP$4)</f>
        <v>0.99722222222222223</v>
      </c>
      <c r="DC54" s="247">
        <f t="shared" ref="DC54" si="1001">IF((AND(CR54=0,CT54=0)),0,(CT54+CZ54)/(CR54+CT54+CZ54))</f>
        <v>2.9660388551090017E-2</v>
      </c>
      <c r="DD54" s="247">
        <f t="shared" ref="DD54" si="1002">CZ54/$CP$4</f>
        <v>0</v>
      </c>
      <c r="DE54" s="242">
        <f t="shared" ref="DE54" si="1003">(DH54/($CP$4*DI54))</f>
        <v>8.1018518518518517E-2</v>
      </c>
      <c r="DF54" s="7"/>
      <c r="DG54" s="7">
        <f t="shared" ref="DG54:DG55" si="1004">SUM(CR54:CT54,CV54,CX54)</f>
        <v>720</v>
      </c>
      <c r="DH54" s="81">
        <v>1575</v>
      </c>
      <c r="DI54" s="9">
        <v>27</v>
      </c>
      <c r="DJ54" s="9">
        <v>27</v>
      </c>
      <c r="DL54" s="142" t="s">
        <v>61</v>
      </c>
      <c r="DM54" s="71" t="s">
        <v>62</v>
      </c>
      <c r="DN54" s="9">
        <v>732</v>
      </c>
      <c r="DO54" s="9">
        <v>101.07</v>
      </c>
      <c r="DP54" s="9">
        <v>630.92999999999995</v>
      </c>
      <c r="DQ54" s="9">
        <v>12</v>
      </c>
      <c r="DR54" s="242">
        <f>(DQ54/$DM$4)</f>
        <v>1.6129032258064516E-2</v>
      </c>
      <c r="DS54" s="9">
        <v>0</v>
      </c>
      <c r="DT54" s="242">
        <f>(DS54/$DM$4)</f>
        <v>0</v>
      </c>
      <c r="DU54" s="7">
        <v>0</v>
      </c>
      <c r="DV54" s="242">
        <f>(DU54/$DM$4)</f>
        <v>0</v>
      </c>
      <c r="DW54" s="9">
        <v>0</v>
      </c>
      <c r="DX54" s="242">
        <f t="shared" ref="DX54" si="1005">(DN54/$Y$4)</f>
        <v>0.9838709677419355</v>
      </c>
      <c r="DY54" s="242">
        <f t="shared" ref="DY54" si="1006">((DN54-DW54)/$DM$4)</f>
        <v>0.9838709677419355</v>
      </c>
      <c r="DZ54" s="247">
        <f t="shared" ref="DZ54" si="1007">IF((AND(DO54=0,DQ54=0)),0,(DQ54+DW54)/(DO54+DQ54+DW54))</f>
        <v>0.10612894667020431</v>
      </c>
      <c r="EA54" s="247">
        <f t="shared" ref="EA54" si="1008">DW54/$DM$4</f>
        <v>0</v>
      </c>
      <c r="EB54" s="242">
        <f t="shared" ref="EB54" si="1009">(EE54/($DM$4*EF54))</f>
        <v>0.12987853444842692</v>
      </c>
      <c r="EC54" s="135"/>
      <c r="ED54" s="29">
        <f t="shared" ref="ED54:ED55" si="1010">SUM(DO54:DQ54,DS54,DU54)</f>
        <v>744</v>
      </c>
      <c r="EE54" s="72">
        <v>2609</v>
      </c>
      <c r="EF54" s="9">
        <v>27</v>
      </c>
      <c r="EG54" s="9">
        <v>27</v>
      </c>
      <c r="EI54" s="142" t="s">
        <v>61</v>
      </c>
      <c r="EJ54" s="71" t="s">
        <v>62</v>
      </c>
      <c r="EK54" s="9">
        <v>744</v>
      </c>
      <c r="EL54" s="7">
        <v>136.6</v>
      </c>
      <c r="EM54" s="9">
        <v>607.4</v>
      </c>
      <c r="EN54" s="9">
        <v>0</v>
      </c>
      <c r="EO54" s="242">
        <f t="shared" ref="EO54:EO55" si="1011">(EN54/$EJ$4)</f>
        <v>0</v>
      </c>
      <c r="EP54" s="9">
        <v>0</v>
      </c>
      <c r="EQ54" s="242">
        <f t="shared" ref="EQ54:EQ55" si="1012">(EP54/$EJ$4)</f>
        <v>0</v>
      </c>
      <c r="ER54" s="7">
        <v>0</v>
      </c>
      <c r="ES54" s="242">
        <f t="shared" ref="ES54:ES55" si="1013">(ER54/$EJ$4)</f>
        <v>0</v>
      </c>
      <c r="ET54" s="9">
        <v>0</v>
      </c>
      <c r="EU54" s="242">
        <f t="shared" ref="EU54:EU55" si="1014">(EK54/$Y$4)</f>
        <v>1</v>
      </c>
      <c r="EV54" s="242">
        <f t="shared" ref="EV54:EV55" si="1015">((EK54-ET54)/$EJ$4)</f>
        <v>1</v>
      </c>
      <c r="EW54" s="247">
        <f t="shared" ref="EW54:EW55" si="1016">IF((AND(EL54=0,EN54=0)),0,(EN54+ET54)/(EL54+EN54))</f>
        <v>0</v>
      </c>
      <c r="EX54" s="247"/>
      <c r="EY54" s="242">
        <f>(FB54/($EJ$4*FC54))</f>
        <v>0.18170051772202309</v>
      </c>
      <c r="EZ54" s="7"/>
      <c r="FA54" s="7">
        <f t="shared" ref="FA54:FA55" si="1017">SUM(EL54:EN54,EP54,ER54)</f>
        <v>744</v>
      </c>
      <c r="FB54" s="39">
        <v>3650</v>
      </c>
      <c r="FC54" s="9">
        <v>27</v>
      </c>
      <c r="FD54" s="9">
        <v>27</v>
      </c>
      <c r="FF54" s="142" t="s">
        <v>61</v>
      </c>
      <c r="FG54" s="71" t="s">
        <v>62</v>
      </c>
      <c r="FH54" s="9">
        <v>672</v>
      </c>
      <c r="FI54" s="7">
        <v>120.2</v>
      </c>
      <c r="FJ54" s="7">
        <v>551.79999999999995</v>
      </c>
      <c r="FK54" s="7">
        <v>0</v>
      </c>
      <c r="FL54" s="242">
        <f t="shared" ref="FL54:FL55" si="1018">(FK54/$FG$4)</f>
        <v>0</v>
      </c>
      <c r="FM54" s="9">
        <v>0</v>
      </c>
      <c r="FN54" s="242">
        <f t="shared" ref="FN54:FN55" si="1019">(FM54/$FG$4)</f>
        <v>0</v>
      </c>
      <c r="FO54" s="7">
        <v>0</v>
      </c>
      <c r="FP54" s="242">
        <f t="shared" ref="FP54:FP55" si="1020">(FO54/$FG$4)</f>
        <v>0</v>
      </c>
      <c r="FQ54" s="9">
        <v>0</v>
      </c>
      <c r="FR54" s="242">
        <f t="shared" ref="FR54:FR55" si="1021">(FH54/$Y$4)</f>
        <v>0.90322580645161288</v>
      </c>
      <c r="FS54" s="242">
        <f t="shared" ref="FS54:FS55" si="1022">((FH54-FQ54)/$FG$4)</f>
        <v>1</v>
      </c>
      <c r="FT54" s="247">
        <f t="shared" ref="FT54:FT55" si="1023">IF((AND(FI54=0,FK54=0)),0,(FK54+FQ54)/(FI54+FK54+FQ54))</f>
        <v>0</v>
      </c>
      <c r="FU54" s="247">
        <f t="shared" ref="FU54:FU55" si="1024">FQ54/$FG$4</f>
        <v>0</v>
      </c>
      <c r="FV54" s="135">
        <f t="shared" ref="FV54:FV55" si="1025">(FY54/($FG$4*FZ54))</f>
        <v>0.18149250440917108</v>
      </c>
      <c r="FW54" s="7"/>
      <c r="FX54" s="7">
        <f t="shared" ref="FX54:FX55" si="1026">SUM(FI54:FK54,FM54,FO54)</f>
        <v>672</v>
      </c>
      <c r="FY54" s="39">
        <v>3293</v>
      </c>
      <c r="FZ54" s="9">
        <v>27</v>
      </c>
      <c r="GA54" s="9">
        <v>27</v>
      </c>
      <c r="GC54" s="142" t="s">
        <v>61</v>
      </c>
      <c r="GD54" s="71" t="s">
        <v>62</v>
      </c>
      <c r="GE54" s="9">
        <v>744</v>
      </c>
      <c r="GF54" s="7">
        <v>319.89999999999998</v>
      </c>
      <c r="GG54" s="7">
        <v>424.1</v>
      </c>
      <c r="GH54" s="9">
        <v>0</v>
      </c>
      <c r="GI54" s="242">
        <f>(GH54/$GD$4)</f>
        <v>0</v>
      </c>
      <c r="GJ54" s="9">
        <v>0</v>
      </c>
      <c r="GK54" s="242">
        <f t="shared" ref="GK54:GK55" si="1027">(GJ54/$GD$4)</f>
        <v>0</v>
      </c>
      <c r="GL54" s="7">
        <v>0</v>
      </c>
      <c r="GM54" s="242">
        <f t="shared" ref="GM54:GM55" si="1028">(GL54/$GD$4)</f>
        <v>0</v>
      </c>
      <c r="GN54" s="9">
        <v>0</v>
      </c>
      <c r="GO54" s="242">
        <f t="shared" ref="GO54:GO55" si="1029">(GE54/$Y$4)</f>
        <v>1</v>
      </c>
      <c r="GP54" s="242">
        <f t="shared" ref="GP54:GP55" si="1030">((GE54-GN54)/$GD$4)</f>
        <v>1</v>
      </c>
      <c r="GQ54" s="247">
        <f t="shared" ref="GQ54:GQ55" si="1031">IF((AND(GF54=0,GH54=0)),0,(GH54+GN54)/(GF54+GH54+GN54))</f>
        <v>0</v>
      </c>
      <c r="GR54" s="247">
        <f t="shared" ref="GR54:GR55" si="1032">GN54/$GD$4</f>
        <v>0</v>
      </c>
      <c r="GS54" s="242">
        <f t="shared" ref="GS54:GS55" si="1033">(GV54/($GD$4*GW54))</f>
        <v>0.43453803265631225</v>
      </c>
      <c r="GT54" s="135"/>
      <c r="GU54" s="7">
        <f t="shared" ref="GU54:GU55" si="1034">SUM(GF54:GH54,GJ54,GL54)</f>
        <v>744</v>
      </c>
      <c r="GV54" s="39">
        <v>8729</v>
      </c>
      <c r="GW54" s="9">
        <v>27</v>
      </c>
      <c r="GX54" s="9">
        <v>27</v>
      </c>
      <c r="GZ54" s="142" t="s">
        <v>61</v>
      </c>
      <c r="HA54" s="71" t="s">
        <v>62</v>
      </c>
      <c r="HB54" s="9">
        <v>552</v>
      </c>
      <c r="HC54" s="7">
        <v>300.89999999999998</v>
      </c>
      <c r="HD54" s="9">
        <v>251.1</v>
      </c>
      <c r="HE54" s="9">
        <v>168</v>
      </c>
      <c r="HF54" s="242">
        <f t="shared" ref="HF54:HF55" si="1035">(HE54/$HA$4)</f>
        <v>0.23333333333333334</v>
      </c>
      <c r="HG54" s="9">
        <v>0</v>
      </c>
      <c r="HH54" s="242">
        <f t="shared" ref="HH54:HH55" si="1036">(HG54/$HA$4)</f>
        <v>0</v>
      </c>
      <c r="HI54" s="7">
        <v>0</v>
      </c>
      <c r="HJ54" s="242">
        <f t="shared" ref="HJ54:HJ55" si="1037">(HI54/$HA$4)</f>
        <v>0</v>
      </c>
      <c r="HK54" s="9">
        <v>0</v>
      </c>
      <c r="HL54" s="242">
        <f t="shared" ref="HL54:HL55" si="1038">(HB54/$Y$4)</f>
        <v>0.74193548387096775</v>
      </c>
      <c r="HM54" s="242">
        <f>((HB54-HK54)/$HA$4)</f>
        <v>0.76666666666666672</v>
      </c>
      <c r="HN54" s="247">
        <f t="shared" ref="HN54:HN55" si="1039">IF((AND(HC54=0,HE54=0)),0,(HE54+HK54)/(HC54+HE54+HK54))</f>
        <v>0.35828534868841971</v>
      </c>
      <c r="HO54" s="247">
        <f>HK54/$HA$4</f>
        <v>0</v>
      </c>
      <c r="HP54" s="242">
        <f t="shared" ref="HP54:HP55" si="1040">(HS54/($HA$4*HT54))</f>
        <v>0.42407407407407405</v>
      </c>
      <c r="HQ54" s="29">
        <v>0</v>
      </c>
      <c r="HR54" s="7">
        <f t="shared" ref="HR54:HR55" si="1041">SUM(HC54:HE54,HG54,HI54)</f>
        <v>720</v>
      </c>
      <c r="HS54" s="82">
        <v>8244</v>
      </c>
      <c r="HT54" s="9">
        <v>27</v>
      </c>
      <c r="HU54" s="9">
        <v>27</v>
      </c>
      <c r="HW54" s="142" t="s">
        <v>61</v>
      </c>
      <c r="HX54" s="71" t="s">
        <v>62</v>
      </c>
      <c r="HY54" s="9">
        <v>48</v>
      </c>
      <c r="HZ54" s="7">
        <v>10.1</v>
      </c>
      <c r="IA54" s="9">
        <v>37.9</v>
      </c>
      <c r="IB54" s="9">
        <v>696</v>
      </c>
      <c r="IC54" s="242">
        <f>(IB54/$HX$4)</f>
        <v>0.93548387096774188</v>
      </c>
      <c r="ID54" s="9">
        <v>0</v>
      </c>
      <c r="IE54" s="242">
        <f t="shared" ref="IE54:IE55" si="1042">(ID54/$HX$4)</f>
        <v>0</v>
      </c>
      <c r="IF54" s="9">
        <v>0</v>
      </c>
      <c r="IG54" s="242">
        <f t="shared" ref="IG54:IG55" si="1043">(IF54/$HX$4)</f>
        <v>0</v>
      </c>
      <c r="IH54" s="9">
        <v>0</v>
      </c>
      <c r="II54" s="242">
        <f t="shared" ref="II54:II55" si="1044">(HY54/$HX$4)</f>
        <v>6.4516129032258063E-2</v>
      </c>
      <c r="IJ54" s="242">
        <f t="shared" ref="IJ54:IJ55" si="1045">((HY54-IH54)/$HX$4)</f>
        <v>6.4516129032258063E-2</v>
      </c>
      <c r="IK54" s="242">
        <f t="shared" ref="IK54:IK55" si="1046">IF((AND(HZ54=0,IB54=0)),0,(IB54+IH54)/(HZ54+IB54))</f>
        <v>0.98569607704291173</v>
      </c>
      <c r="IL54" s="247">
        <f t="shared" ref="IL54:IL55" si="1047">IH54/$HX$4</f>
        <v>0</v>
      </c>
      <c r="IM54" s="242">
        <f t="shared" ref="IM54:IM55" si="1048">(IP54/($HX$4*IQ54))</f>
        <v>1.3291517323775388E-2</v>
      </c>
      <c r="IN54" s="29">
        <v>0</v>
      </c>
      <c r="IO54" s="7">
        <f t="shared" ref="IO54:IO55" si="1049">SUM(HZ54:IB54,ID54,IF54)</f>
        <v>744</v>
      </c>
      <c r="IP54" s="9">
        <v>267</v>
      </c>
      <c r="IQ54" s="9">
        <v>27</v>
      </c>
      <c r="IR54" s="9">
        <v>27</v>
      </c>
      <c r="IT54" s="142" t="s">
        <v>61</v>
      </c>
      <c r="IU54" s="71" t="s">
        <v>62</v>
      </c>
      <c r="IV54" s="9">
        <v>720</v>
      </c>
      <c r="IW54" s="7">
        <v>127.4</v>
      </c>
      <c r="IX54" s="9">
        <v>592.6</v>
      </c>
      <c r="IY54" s="9">
        <v>0</v>
      </c>
      <c r="IZ54" s="242">
        <f t="shared" ref="IZ54:IZ55" si="1050">(IY54/$IU$4)</f>
        <v>0</v>
      </c>
      <c r="JA54" s="9">
        <v>0</v>
      </c>
      <c r="JB54" s="242">
        <f>(JA54/$IU$4)</f>
        <v>0</v>
      </c>
      <c r="JC54" s="9">
        <v>0</v>
      </c>
      <c r="JD54" s="242">
        <f>(JC54/$IU$4)</f>
        <v>0</v>
      </c>
      <c r="JE54" s="9">
        <v>0</v>
      </c>
      <c r="JF54" s="242">
        <f>(IV54/$IU$4)</f>
        <v>1</v>
      </c>
      <c r="JG54" s="277">
        <f>((IV54-JE54)/$IU$4)</f>
        <v>1</v>
      </c>
      <c r="JH54" s="277">
        <f>IF((AND(IW54=0,IY54=0)),0,(IY54+JE54)/(IW54+IY54+JE54))</f>
        <v>0</v>
      </c>
      <c r="JI54" s="247">
        <f t="shared" ref="JI54:JI55" si="1051">JE54/$IU$4</f>
        <v>0</v>
      </c>
      <c r="JJ54" s="242">
        <f>(JM54/($IU$4*JN54))</f>
        <v>0.17217078189300411</v>
      </c>
      <c r="JK54" s="29">
        <v>0</v>
      </c>
      <c r="JL54" s="29">
        <f t="shared" ref="JL54:JL55" si="1052">SUM(IW54:IY54,JA54,JC54)</f>
        <v>720</v>
      </c>
      <c r="JM54" s="88">
        <v>3347</v>
      </c>
      <c r="JN54" s="9">
        <v>27</v>
      </c>
      <c r="JO54" s="9">
        <v>27</v>
      </c>
    </row>
    <row r="55" spans="1:275" ht="13.8" hidden="1" x14ac:dyDescent="0.25">
      <c r="B55" s="71" t="s">
        <v>63</v>
      </c>
      <c r="C55" s="9">
        <v>744</v>
      </c>
      <c r="D55" s="9">
        <v>25.2</v>
      </c>
      <c r="E55" s="9">
        <v>718.8</v>
      </c>
      <c r="F55" s="9">
        <v>0</v>
      </c>
      <c r="G55" s="242">
        <f>(F55/$B$4)</f>
        <v>0</v>
      </c>
      <c r="H55" s="9">
        <v>0</v>
      </c>
      <c r="I55" s="242">
        <f>(H55/$B$4)</f>
        <v>0</v>
      </c>
      <c r="J55" s="7">
        <v>0</v>
      </c>
      <c r="K55" s="242">
        <f>(J55/$B$4)</f>
        <v>0</v>
      </c>
      <c r="L55" s="9">
        <v>0</v>
      </c>
      <c r="M55" s="242">
        <f>(C55/$B$4)</f>
        <v>1</v>
      </c>
      <c r="N55" s="242">
        <f>((C55-L55)/$B$4)</f>
        <v>1</v>
      </c>
      <c r="O55" s="242">
        <f>IF((AND(D55=0,F55=0)),0,(F55+L55)/(D55+F55+L55))</f>
        <v>0</v>
      </c>
      <c r="P55" s="247">
        <f>L55/$B$4</f>
        <v>0</v>
      </c>
      <c r="Q55" s="242">
        <f>(T55/($B$4*U55))</f>
        <v>2.6334129828753484E-2</v>
      </c>
      <c r="R55" s="29">
        <v>0</v>
      </c>
      <c r="S55" s="7">
        <f t="shared" si="974"/>
        <v>744</v>
      </c>
      <c r="T55" s="9">
        <v>529</v>
      </c>
      <c r="U55" s="9">
        <v>27</v>
      </c>
      <c r="V55" s="9">
        <v>27</v>
      </c>
      <c r="Y55" s="71" t="s">
        <v>63</v>
      </c>
      <c r="Z55" s="80">
        <v>744</v>
      </c>
      <c r="AA55" s="80">
        <v>217.9</v>
      </c>
      <c r="AB55" s="80">
        <v>526.1</v>
      </c>
      <c r="AC55" s="9">
        <v>0</v>
      </c>
      <c r="AD55" s="242">
        <f>(AC55/$Y$4)</f>
        <v>0</v>
      </c>
      <c r="AE55" s="9">
        <v>0</v>
      </c>
      <c r="AF55" s="242">
        <f>(AE55/$Y$4)</f>
        <v>0</v>
      </c>
      <c r="AG55" s="7">
        <v>0</v>
      </c>
      <c r="AH55" s="242">
        <f>(AG55/$Y$4)</f>
        <v>0</v>
      </c>
      <c r="AI55" s="9">
        <v>0</v>
      </c>
      <c r="AJ55" s="242">
        <f t="shared" si="975"/>
        <v>1</v>
      </c>
      <c r="AK55" s="242">
        <f t="shared" si="976"/>
        <v>1</v>
      </c>
      <c r="AL55" s="247">
        <f t="shared" si="977"/>
        <v>0</v>
      </c>
      <c r="AM55" s="247">
        <f t="shared" si="978"/>
        <v>0</v>
      </c>
      <c r="AN55" s="242">
        <f t="shared" si="979"/>
        <v>0.21704500199123855</v>
      </c>
      <c r="AO55" s="29">
        <v>0</v>
      </c>
      <c r="AP55" s="7">
        <f t="shared" si="980"/>
        <v>744</v>
      </c>
      <c r="AQ55" s="39">
        <v>4360</v>
      </c>
      <c r="AR55" s="9">
        <v>27</v>
      </c>
      <c r="AS55" s="9">
        <v>27</v>
      </c>
      <c r="AV55" s="71" t="s">
        <v>63</v>
      </c>
      <c r="AW55" s="9">
        <v>704</v>
      </c>
      <c r="AX55" s="9">
        <v>136.19999999999999</v>
      </c>
      <c r="AY55" s="9">
        <v>567.79999999999995</v>
      </c>
      <c r="AZ55" s="9">
        <v>16</v>
      </c>
      <c r="BA55" s="242">
        <f t="shared" si="981"/>
        <v>2.2222222222222223E-2</v>
      </c>
      <c r="BB55" s="9">
        <v>0</v>
      </c>
      <c r="BC55" s="242">
        <f t="shared" si="981"/>
        <v>0</v>
      </c>
      <c r="BD55" s="7">
        <v>0</v>
      </c>
      <c r="BE55" s="242">
        <f t="shared" ref="BE55" si="1053">(BD55/$AV$4)</f>
        <v>0</v>
      </c>
      <c r="BF55" s="9">
        <v>0</v>
      </c>
      <c r="BG55" s="242">
        <f t="shared" ref="BG55" si="1054">(AW55/$AV$4)</f>
        <v>0.97777777777777775</v>
      </c>
      <c r="BH55" s="242">
        <f t="shared" ref="BH55" si="1055">((AW55-BF55)/$AV$4)</f>
        <v>0.97777777777777775</v>
      </c>
      <c r="BI55" s="242">
        <f t="shared" ref="BI55" si="1056">IF((AND(AX55=0,AZ55=0)),0,(AZ55+BF55)/(AX55+AZ55+BF55))</f>
        <v>0.10512483574244416</v>
      </c>
      <c r="BJ55" s="247">
        <f t="shared" ref="BJ55" si="1057">BF55/$AV$4</f>
        <v>0</v>
      </c>
      <c r="BK55" s="242">
        <f t="shared" ref="BK55" si="1058">(BN55/($AV$4*BO55))</f>
        <v>0.16491769547325102</v>
      </c>
      <c r="BL55" s="7"/>
      <c r="BM55" s="7">
        <f t="shared" si="988"/>
        <v>720</v>
      </c>
      <c r="BN55" s="39">
        <v>3206</v>
      </c>
      <c r="BO55" s="9">
        <v>27</v>
      </c>
      <c r="BP55" s="9">
        <v>27</v>
      </c>
      <c r="BS55" s="71" t="s">
        <v>63</v>
      </c>
      <c r="BT55" s="37">
        <v>744</v>
      </c>
      <c r="BU55" s="37">
        <v>189.3</v>
      </c>
      <c r="BV55" s="37">
        <v>554.70000000000005</v>
      </c>
      <c r="BW55" s="9">
        <v>0</v>
      </c>
      <c r="BX55" s="242">
        <f t="shared" si="989"/>
        <v>0</v>
      </c>
      <c r="BY55" s="9">
        <v>0</v>
      </c>
      <c r="BZ55" s="242">
        <f t="shared" si="989"/>
        <v>0</v>
      </c>
      <c r="CA55" s="7">
        <v>0</v>
      </c>
      <c r="CB55" s="242">
        <f t="shared" ref="CB55" si="1059">(CA55/$BS$4)</f>
        <v>0</v>
      </c>
      <c r="CC55" s="9">
        <v>0</v>
      </c>
      <c r="CD55" s="242">
        <f t="shared" si="991"/>
        <v>1</v>
      </c>
      <c r="CE55" s="242">
        <f t="shared" si="992"/>
        <v>1</v>
      </c>
      <c r="CF55" s="247">
        <f t="shared" si="993"/>
        <v>0</v>
      </c>
      <c r="CG55" s="247">
        <f t="shared" si="994"/>
        <v>0</v>
      </c>
      <c r="CH55" s="242">
        <f t="shared" si="995"/>
        <v>0.22914177618478693</v>
      </c>
      <c r="CI55" s="135"/>
      <c r="CJ55" s="81">
        <f t="shared" si="996"/>
        <v>744</v>
      </c>
      <c r="CK55" s="39">
        <v>4603</v>
      </c>
      <c r="CL55" s="9">
        <v>27</v>
      </c>
      <c r="CM55" s="9">
        <v>27</v>
      </c>
      <c r="CP55" s="71" t="s">
        <v>63</v>
      </c>
      <c r="CQ55" s="80">
        <v>720</v>
      </c>
      <c r="CR55" s="80">
        <v>65.930000000000007</v>
      </c>
      <c r="CS55" s="80">
        <v>654.07000000000005</v>
      </c>
      <c r="CT55" s="80">
        <v>0</v>
      </c>
      <c r="CU55" s="242">
        <f t="shared" si="997"/>
        <v>0</v>
      </c>
      <c r="CV55" s="9">
        <v>0</v>
      </c>
      <c r="CW55" s="242">
        <f t="shared" si="997"/>
        <v>0</v>
      </c>
      <c r="CX55" s="7">
        <v>0</v>
      </c>
      <c r="CY55" s="242">
        <f t="shared" ref="CY55" si="1060">(CX55/$CP$4)</f>
        <v>0</v>
      </c>
      <c r="CZ55" s="9">
        <v>0</v>
      </c>
      <c r="DA55" s="242">
        <f t="shared" ref="DA55" si="1061">(CQ55/$CP$4)</f>
        <v>1</v>
      </c>
      <c r="DB55" s="242">
        <f t="shared" ref="DB55" si="1062">((CQ55-CZ55)/$CP$4)</f>
        <v>1</v>
      </c>
      <c r="DC55" s="247">
        <f t="shared" ref="DC55" si="1063">IF((AND(CR55=0,CT55=0)),0,(CT55+CZ55)/(CR55+CT55+CZ55))</f>
        <v>0</v>
      </c>
      <c r="DD55" s="247">
        <f t="shared" ref="DD55" si="1064">CZ55/$CP$4</f>
        <v>0</v>
      </c>
      <c r="DE55" s="242">
        <f t="shared" ref="DE55" si="1065">(DH55/($CP$4*DI55))</f>
        <v>8.2150205761316875E-2</v>
      </c>
      <c r="DF55" s="7"/>
      <c r="DG55" s="7">
        <f t="shared" si="1004"/>
        <v>720</v>
      </c>
      <c r="DH55" s="81">
        <v>1597</v>
      </c>
      <c r="DI55" s="9">
        <v>27</v>
      </c>
      <c r="DJ55" s="9">
        <v>27</v>
      </c>
      <c r="DM55" s="71" t="s">
        <v>63</v>
      </c>
      <c r="DN55" s="9">
        <v>742</v>
      </c>
      <c r="DO55" s="9">
        <v>108.37</v>
      </c>
      <c r="DP55" s="9">
        <v>633.63</v>
      </c>
      <c r="DQ55" s="9">
        <v>2</v>
      </c>
      <c r="DR55" s="242">
        <f>(DQ55/$DM$4)</f>
        <v>2.6881720430107529E-3</v>
      </c>
      <c r="DS55" s="9">
        <v>0</v>
      </c>
      <c r="DT55" s="242">
        <f>(DS55/$DM$4)</f>
        <v>0</v>
      </c>
      <c r="DU55" s="7">
        <v>0</v>
      </c>
      <c r="DV55" s="242">
        <f>(DU55/$DM$4)</f>
        <v>0</v>
      </c>
      <c r="DW55" s="9">
        <v>0</v>
      </c>
      <c r="DX55" s="242">
        <f>(DN55/$Y$4)</f>
        <v>0.99731182795698925</v>
      </c>
      <c r="DY55" s="242">
        <f>((DN55-DW55)/$DM$4)</f>
        <v>0.99731182795698925</v>
      </c>
      <c r="DZ55" s="247">
        <f>IF((AND(DO55=0,DQ55=0)),0,(DQ55+DW55)/(DO55+DQ55+DW55))</f>
        <v>1.8120866177403279E-2</v>
      </c>
      <c r="EA55" s="247">
        <f>DW55/$DM$4</f>
        <v>0</v>
      </c>
      <c r="EB55" s="242">
        <f>(EE55/($DM$4*EF55))</f>
        <v>0.13102349661489446</v>
      </c>
      <c r="EC55" s="135"/>
      <c r="ED55" s="29">
        <f t="shared" si="1010"/>
        <v>744</v>
      </c>
      <c r="EE55" s="72">
        <v>2632</v>
      </c>
      <c r="EF55" s="9">
        <v>27</v>
      </c>
      <c r="EG55" s="9">
        <v>27</v>
      </c>
      <c r="EJ55" s="71" t="s">
        <v>63</v>
      </c>
      <c r="EK55" s="9">
        <v>732</v>
      </c>
      <c r="EL55" s="7">
        <v>118.9</v>
      </c>
      <c r="EM55" s="9">
        <v>613.1</v>
      </c>
      <c r="EN55" s="9">
        <v>12</v>
      </c>
      <c r="EO55" s="242">
        <f t="shared" si="1011"/>
        <v>1.6129032258064516E-2</v>
      </c>
      <c r="EP55" s="9">
        <v>0</v>
      </c>
      <c r="EQ55" s="242">
        <f t="shared" si="1012"/>
        <v>0</v>
      </c>
      <c r="ER55" s="7">
        <v>0</v>
      </c>
      <c r="ES55" s="242">
        <f t="shared" si="1013"/>
        <v>0</v>
      </c>
      <c r="ET55" s="9">
        <v>0</v>
      </c>
      <c r="EU55" s="242">
        <f t="shared" si="1014"/>
        <v>0.9838709677419355</v>
      </c>
      <c r="EV55" s="242">
        <f t="shared" si="1015"/>
        <v>0.9838709677419355</v>
      </c>
      <c r="EW55" s="247">
        <f t="shared" si="1016"/>
        <v>9.1673032849503427E-2</v>
      </c>
      <c r="EX55" s="247"/>
      <c r="EY55" s="242">
        <f>(FB55/($EJ$4*FC55))</f>
        <v>0.11544205495818399</v>
      </c>
      <c r="EZ55" s="7"/>
      <c r="FA55" s="7">
        <f t="shared" si="1017"/>
        <v>744</v>
      </c>
      <c r="FB55" s="39">
        <v>2319</v>
      </c>
      <c r="FC55" s="9">
        <v>27</v>
      </c>
      <c r="FD55" s="9">
        <v>27</v>
      </c>
      <c r="FG55" s="71" t="s">
        <v>63</v>
      </c>
      <c r="FH55" s="9">
        <v>672</v>
      </c>
      <c r="FI55" s="7">
        <v>113.3</v>
      </c>
      <c r="FJ55" s="7">
        <v>558.70000000000005</v>
      </c>
      <c r="FK55" s="7">
        <v>0</v>
      </c>
      <c r="FL55" s="242">
        <f t="shared" si="1018"/>
        <v>0</v>
      </c>
      <c r="FM55" s="9">
        <v>0</v>
      </c>
      <c r="FN55" s="242">
        <f t="shared" si="1019"/>
        <v>0</v>
      </c>
      <c r="FO55" s="7">
        <v>0</v>
      </c>
      <c r="FP55" s="242">
        <f t="shared" si="1020"/>
        <v>0</v>
      </c>
      <c r="FQ55" s="9">
        <v>0</v>
      </c>
      <c r="FR55" s="242">
        <f t="shared" si="1021"/>
        <v>0.90322580645161288</v>
      </c>
      <c r="FS55" s="242">
        <f t="shared" si="1022"/>
        <v>1</v>
      </c>
      <c r="FT55" s="247">
        <f t="shared" si="1023"/>
        <v>0</v>
      </c>
      <c r="FU55" s="247">
        <f t="shared" si="1024"/>
        <v>0</v>
      </c>
      <c r="FV55" s="135">
        <f t="shared" si="1025"/>
        <v>0.1423611111111111</v>
      </c>
      <c r="FW55" s="7"/>
      <c r="FX55" s="7">
        <f t="shared" si="1026"/>
        <v>672</v>
      </c>
      <c r="FY55" s="39">
        <v>2583</v>
      </c>
      <c r="FZ55" s="9">
        <v>27</v>
      </c>
      <c r="GA55" s="9">
        <v>27</v>
      </c>
      <c r="GD55" s="71" t="s">
        <v>63</v>
      </c>
      <c r="GE55" s="9">
        <v>744</v>
      </c>
      <c r="GF55" s="7">
        <v>309.8</v>
      </c>
      <c r="GG55" s="7">
        <v>434.2</v>
      </c>
      <c r="GH55" s="9">
        <v>0</v>
      </c>
      <c r="GI55" s="242">
        <f>(GH55/$GD$4)</f>
        <v>0</v>
      </c>
      <c r="GJ55" s="9">
        <v>0</v>
      </c>
      <c r="GK55" s="242">
        <f t="shared" si="1027"/>
        <v>0</v>
      </c>
      <c r="GL55" s="7">
        <v>0</v>
      </c>
      <c r="GM55" s="242">
        <f t="shared" si="1028"/>
        <v>0</v>
      </c>
      <c r="GN55" s="9">
        <v>0</v>
      </c>
      <c r="GO55" s="242">
        <f t="shared" si="1029"/>
        <v>1</v>
      </c>
      <c r="GP55" s="242">
        <f t="shared" si="1030"/>
        <v>1</v>
      </c>
      <c r="GQ55" s="247">
        <f t="shared" si="1031"/>
        <v>0</v>
      </c>
      <c r="GR55" s="247">
        <f t="shared" si="1032"/>
        <v>0</v>
      </c>
      <c r="GS55" s="242">
        <f t="shared" si="1033"/>
        <v>0.39222421346077257</v>
      </c>
      <c r="GT55" s="135"/>
      <c r="GU55" s="7">
        <f t="shared" si="1034"/>
        <v>744</v>
      </c>
      <c r="GV55" s="39">
        <v>7879</v>
      </c>
      <c r="GW55" s="9">
        <v>27</v>
      </c>
      <c r="GX55" s="9">
        <v>27</v>
      </c>
      <c r="HA55" s="71" t="s">
        <v>63</v>
      </c>
      <c r="HB55" s="9">
        <v>702</v>
      </c>
      <c r="HC55" s="7">
        <v>531.29999999999995</v>
      </c>
      <c r="HD55" s="9">
        <v>170.7</v>
      </c>
      <c r="HE55" s="9">
        <v>18</v>
      </c>
      <c r="HF55" s="242">
        <f t="shared" si="1035"/>
        <v>2.5000000000000001E-2</v>
      </c>
      <c r="HG55" s="9">
        <v>0</v>
      </c>
      <c r="HH55" s="242">
        <f t="shared" si="1036"/>
        <v>0</v>
      </c>
      <c r="HI55" s="7">
        <v>0</v>
      </c>
      <c r="HJ55" s="242">
        <f t="shared" si="1037"/>
        <v>0</v>
      </c>
      <c r="HK55" s="9">
        <v>0</v>
      </c>
      <c r="HL55" s="242">
        <f t="shared" si="1038"/>
        <v>0.94354838709677424</v>
      </c>
      <c r="HM55" s="242">
        <f>((HB55-HK55)/$HA$4)</f>
        <v>0.97499999999999998</v>
      </c>
      <c r="HN55" s="247">
        <f t="shared" si="1039"/>
        <v>3.2768978700163848E-2</v>
      </c>
      <c r="HO55" s="247">
        <f>HK55/$HA$4</f>
        <v>0</v>
      </c>
      <c r="HP55" s="242">
        <f t="shared" si="1040"/>
        <v>0.61682098765432103</v>
      </c>
      <c r="HQ55" s="29">
        <v>0</v>
      </c>
      <c r="HR55" s="7">
        <f t="shared" si="1041"/>
        <v>720</v>
      </c>
      <c r="HS55" s="82">
        <v>11991</v>
      </c>
      <c r="HT55" s="9">
        <v>27</v>
      </c>
      <c r="HU55" s="9">
        <v>27</v>
      </c>
      <c r="HX55" s="71" t="s">
        <v>63</v>
      </c>
      <c r="HY55" s="9">
        <v>576</v>
      </c>
      <c r="HZ55" s="7">
        <v>180.5</v>
      </c>
      <c r="IA55" s="9">
        <v>395.5</v>
      </c>
      <c r="IB55" s="9">
        <v>168</v>
      </c>
      <c r="IC55" s="242">
        <f>(IB55/$HX$4)</f>
        <v>0.22580645161290322</v>
      </c>
      <c r="ID55" s="9">
        <v>0</v>
      </c>
      <c r="IE55" s="242">
        <f t="shared" si="1042"/>
        <v>0</v>
      </c>
      <c r="IF55" s="9">
        <v>0</v>
      </c>
      <c r="IG55" s="242">
        <f t="shared" si="1043"/>
        <v>0</v>
      </c>
      <c r="IH55" s="9">
        <v>0</v>
      </c>
      <c r="II55" s="242">
        <f t="shared" si="1044"/>
        <v>0.77419354838709675</v>
      </c>
      <c r="IJ55" s="242">
        <f t="shared" si="1045"/>
        <v>0.77419354838709675</v>
      </c>
      <c r="IK55" s="242">
        <f t="shared" si="1046"/>
        <v>0.48206599713055953</v>
      </c>
      <c r="IL55" s="247">
        <f t="shared" si="1047"/>
        <v>0</v>
      </c>
      <c r="IM55" s="242">
        <f t="shared" si="1048"/>
        <v>0.18010752688172044</v>
      </c>
      <c r="IN55" s="29">
        <v>0</v>
      </c>
      <c r="IO55" s="7">
        <f t="shared" si="1049"/>
        <v>744</v>
      </c>
      <c r="IP55" s="39">
        <v>3618</v>
      </c>
      <c r="IQ55" s="9">
        <v>27</v>
      </c>
      <c r="IR55" s="9">
        <v>27</v>
      </c>
      <c r="IU55" s="71" t="s">
        <v>63</v>
      </c>
      <c r="IV55" s="9">
        <v>720</v>
      </c>
      <c r="IW55" s="7">
        <v>144.4</v>
      </c>
      <c r="IX55" s="9">
        <v>575.6</v>
      </c>
      <c r="IY55" s="9">
        <v>0</v>
      </c>
      <c r="IZ55" s="242">
        <f t="shared" si="1050"/>
        <v>0</v>
      </c>
      <c r="JA55" s="9">
        <v>0</v>
      </c>
      <c r="JB55" s="242">
        <f>(JA55/$IU$4)</f>
        <v>0</v>
      </c>
      <c r="JC55" s="9">
        <v>0</v>
      </c>
      <c r="JD55" s="242">
        <f>(JC55/$IU$4)</f>
        <v>0</v>
      </c>
      <c r="JE55" s="9">
        <v>0</v>
      </c>
      <c r="JF55" s="242">
        <f>(IV55/$IU$4)</f>
        <v>1</v>
      </c>
      <c r="JG55" s="277">
        <f>((IV55-JE55)/$IU$4)</f>
        <v>1</v>
      </c>
      <c r="JH55" s="277">
        <f>IF((AND(IW55=0,IY55=0)),0,(IY55+JE55)/(IW55+IY55+JE55))</f>
        <v>0</v>
      </c>
      <c r="JI55" s="247">
        <f t="shared" si="1051"/>
        <v>0</v>
      </c>
      <c r="JJ55" s="242">
        <f>(JM55/($IU$4*JN55))</f>
        <v>0.17530864197530865</v>
      </c>
      <c r="JK55" s="29">
        <v>0</v>
      </c>
      <c r="JL55" s="29">
        <f t="shared" si="1052"/>
        <v>720</v>
      </c>
      <c r="JM55" s="88">
        <v>3408</v>
      </c>
      <c r="JN55" s="9">
        <v>27</v>
      </c>
      <c r="JO55" s="9">
        <v>27</v>
      </c>
    </row>
    <row r="56" spans="1:275" ht="13.8" hidden="1" x14ac:dyDescent="0.3">
      <c r="B56" s="44" t="s">
        <v>39</v>
      </c>
      <c r="C56" s="177">
        <f>SUM(C53:C55)</f>
        <v>2232</v>
      </c>
      <c r="D56" s="45">
        <f t="shared" ref="D56:L56" si="1066">SUM(D53:D55)</f>
        <v>78.100000000000009</v>
      </c>
      <c r="E56" s="177">
        <f t="shared" si="1066"/>
        <v>2153.8999999999996</v>
      </c>
      <c r="F56" s="45">
        <f t="shared" si="1066"/>
        <v>0</v>
      </c>
      <c r="G56" s="281">
        <f>(G53*U53+G54*U54+G55*U55)/U56</f>
        <v>0</v>
      </c>
      <c r="H56" s="45">
        <f t="shared" si="1066"/>
        <v>0</v>
      </c>
      <c r="I56" s="281">
        <f>(I53*U53+I54*U54+I55*U55)/U56</f>
        <v>0</v>
      </c>
      <c r="J56" s="46">
        <f>SUM(J53:J55)</f>
        <v>0</v>
      </c>
      <c r="K56" s="281">
        <f>(K53*U53+K54*U54+K55*U55)/U56</f>
        <v>0</v>
      </c>
      <c r="L56" s="45">
        <f t="shared" si="1066"/>
        <v>0</v>
      </c>
      <c r="M56" s="281">
        <f>(M53*U53+M54*U54+M55*U55)/U56</f>
        <v>1</v>
      </c>
      <c r="N56" s="282">
        <f>(N53*U53+N54*U54+N55*U55)/U56</f>
        <v>1</v>
      </c>
      <c r="O56" s="282">
        <f>(O53*U53+O54*U54+O55*U55)/U56</f>
        <v>0</v>
      </c>
      <c r="P56" s="282">
        <f>(P53*U53+P54*U54+P55*U55)/U56</f>
        <v>0</v>
      </c>
      <c r="Q56" s="282">
        <f>(Q53*U53+Q54*U54+Q55*U55)/U56</f>
        <v>2.6931501393866981E-2</v>
      </c>
      <c r="R56" s="45">
        <f t="shared" ref="R56" si="1067">SUM(R53:R55)</f>
        <v>0</v>
      </c>
      <c r="S56" s="50">
        <f>SUM(S53:S55)</f>
        <v>2232</v>
      </c>
      <c r="T56" s="83">
        <f>SUM(T53:T55)</f>
        <v>1623</v>
      </c>
      <c r="U56" s="45">
        <f>SUM(U53:U55)</f>
        <v>81</v>
      </c>
      <c r="V56" s="45">
        <f>SUM(V53:V55)</f>
        <v>81</v>
      </c>
      <c r="Y56" s="52" t="s">
        <v>39</v>
      </c>
      <c r="Z56" s="49">
        <f>SUM(Z53:Z55)</f>
        <v>2232</v>
      </c>
      <c r="AA56" s="49">
        <f t="shared" ref="AA56" si="1068">SUM(AA53:AA55)</f>
        <v>678.19999999999993</v>
      </c>
      <c r="AB56" s="49">
        <f>SUM(AB53:AB55)</f>
        <v>1553.8000000000002</v>
      </c>
      <c r="AC56" s="49">
        <f t="shared" ref="AC56:AI56" si="1069">SUM(AC53:AC55)</f>
        <v>0</v>
      </c>
      <c r="AD56" s="241">
        <f>(AD53*AR53+AD54*AR54+AD55*AR55)/AR56</f>
        <v>0</v>
      </c>
      <c r="AE56" s="49">
        <f t="shared" si="1069"/>
        <v>0</v>
      </c>
      <c r="AF56" s="241">
        <f>(AF53*AR53+AF54*AR54+AF55*AR55)/AR56</f>
        <v>0</v>
      </c>
      <c r="AG56" s="50">
        <f>SUM(AG53:AG55)</f>
        <v>0</v>
      </c>
      <c r="AH56" s="241">
        <f>(AH53*AR53+AH54*AR54+AH55*AR55)/AR56</f>
        <v>0</v>
      </c>
      <c r="AI56" s="49">
        <f t="shared" si="1069"/>
        <v>0</v>
      </c>
      <c r="AJ56" s="281">
        <f>(AJ53*AR53+AJ54*AR54+AJ55*AR55)/AR56</f>
        <v>1</v>
      </c>
      <c r="AK56" s="241">
        <f>(AK53*AR53+AK54*AR54+AK55*AR55)/AR56</f>
        <v>1</v>
      </c>
      <c r="AL56" s="241">
        <f>(AL53*AR53+AL54*AR54+AL55*AR55)/AR56</f>
        <v>0</v>
      </c>
      <c r="AM56" s="241"/>
      <c r="AN56" s="282">
        <f>(AN53*AR53+AN54*AR54+AN55*AR55)/AR56</f>
        <v>0.2675726802070888</v>
      </c>
      <c r="AO56" s="49">
        <f t="shared" ref="AO56" si="1070">SUM(AO53:AO55)</f>
        <v>0</v>
      </c>
      <c r="AP56" s="50">
        <f>SUM(AP53:AP55)</f>
        <v>2232</v>
      </c>
      <c r="AQ56" s="55">
        <f>SUM(AQ53:AQ55)</f>
        <v>16125</v>
      </c>
      <c r="AR56" s="49">
        <f>SUM(AR53:AR55)</f>
        <v>81</v>
      </c>
      <c r="AS56" s="45">
        <f>SUM(AS53:AS55)</f>
        <v>81</v>
      </c>
      <c r="AV56" s="52" t="s">
        <v>39</v>
      </c>
      <c r="AW56" s="177">
        <f>SUM(AW53:AW55)</f>
        <v>2144</v>
      </c>
      <c r="AX56" s="45">
        <f t="shared" ref="AX56:BF56" si="1071">SUM(AX53:AX55)</f>
        <v>518.09999999999991</v>
      </c>
      <c r="AY56" s="177">
        <f>SUM(AY53:AY55)</f>
        <v>1625.8999999999999</v>
      </c>
      <c r="AZ56" s="45">
        <f t="shared" si="1071"/>
        <v>16</v>
      </c>
      <c r="BA56" s="281">
        <f>(BA53*BO53+BA54*BO54+BA55*BO55)/BO56</f>
        <v>7.4074074074074068E-3</v>
      </c>
      <c r="BB56" s="45">
        <f t="shared" si="1071"/>
        <v>0</v>
      </c>
      <c r="BC56" s="281">
        <f>(BC53*BO53+BC54*BO54+BC55*BO55)/BO56</f>
        <v>0</v>
      </c>
      <c r="BD56" s="46">
        <f>SUM(BD53:BD55)</f>
        <v>0</v>
      </c>
      <c r="BE56" s="241">
        <f>(BE53*BO53+BE54*BO54+BE55*BO55)/BO56</f>
        <v>0</v>
      </c>
      <c r="BF56" s="45">
        <f t="shared" si="1071"/>
        <v>0</v>
      </c>
      <c r="BG56" s="281">
        <f>(BG53*BO53+BG54*BO54+BG55*BO55)/BO56</f>
        <v>0.99259259259259269</v>
      </c>
      <c r="BH56" s="282">
        <f>(BH53*BO53+BH54*BO54+BH55*BO55)/BO56</f>
        <v>0.99259259259259269</v>
      </c>
      <c r="BI56" s="282">
        <f>(BI53*BO53+BI54*BO54+BI55*BO55)/BO56</f>
        <v>3.5041611914148056E-2</v>
      </c>
      <c r="BJ56" s="276"/>
      <c r="BK56" s="282">
        <f>(BK53*BO53+BK54*BO54+BK55*BO55)/BO56</f>
        <v>0.22402263374485601</v>
      </c>
      <c r="BL56" s="219"/>
      <c r="BM56" s="50">
        <f>SUM(BM53:BM55)</f>
        <v>2160</v>
      </c>
      <c r="BN56" s="55">
        <f>SUM(BN53:BN55)</f>
        <v>13065</v>
      </c>
      <c r="BO56" s="49">
        <f>SUM(BO53:BO55)</f>
        <v>81</v>
      </c>
      <c r="BP56" s="45">
        <f>SUM(BP53:BP55)</f>
        <v>81</v>
      </c>
      <c r="BS56" s="52" t="s">
        <v>39</v>
      </c>
      <c r="BT56" s="45">
        <f>SUM(BT53:BT55)</f>
        <v>2112</v>
      </c>
      <c r="BU56" s="45">
        <f t="shared" ref="BU56:CC56" si="1072">SUM(BU53:BU55)</f>
        <v>551.70000000000005</v>
      </c>
      <c r="BV56" s="45">
        <f>SUM(BV53:BV55)</f>
        <v>1560.3</v>
      </c>
      <c r="BW56" s="45">
        <f t="shared" si="1072"/>
        <v>120</v>
      </c>
      <c r="BX56" s="281">
        <f>(BX53*CL53+BX54*CL54+BX55*CL55)/CL56</f>
        <v>5.3763440860215048E-2</v>
      </c>
      <c r="BY56" s="45">
        <f t="shared" si="1072"/>
        <v>0</v>
      </c>
      <c r="BZ56" s="281">
        <f>(BZ53*CL53+BZ54*CL54+BZ55*CL55)/CL56</f>
        <v>0</v>
      </c>
      <c r="CA56" s="46">
        <f>SUM(CA53:CA55)</f>
        <v>0</v>
      </c>
      <c r="CB56" s="241">
        <f>(CB53*CL53+CB54*CL54+CB55*CL55)/CL56</f>
        <v>0</v>
      </c>
      <c r="CC56" s="45">
        <f t="shared" si="1072"/>
        <v>0</v>
      </c>
      <c r="CD56" s="281">
        <f>(CD53*CL53+CD54*CL54+CD55*CL55)/CL56</f>
        <v>0.94623655913978488</v>
      </c>
      <c r="CE56" s="282">
        <f>(CE53*CL53+CE54*CL54+CE55*CL55)/CL56</f>
        <v>0.94623655913978488</v>
      </c>
      <c r="CF56" s="282">
        <f>(CF53*CL53+CF54*CL54+CF55*CL55)/CL56</f>
        <v>0.13591573224600748</v>
      </c>
      <c r="CG56" s="282"/>
      <c r="CH56" s="282">
        <f>(CH53*CL53+CH54*CL54+CH55*CL55)/CL56</f>
        <v>0.2266693216514005</v>
      </c>
      <c r="CI56" s="219"/>
      <c r="CJ56" s="53">
        <f>SUM(CJ53:CJ55)</f>
        <v>2232</v>
      </c>
      <c r="CK56" s="55">
        <f>SUM(CK53:CK55)</f>
        <v>13660</v>
      </c>
      <c r="CL56" s="49">
        <f>SUM(CL53:CL55)</f>
        <v>81</v>
      </c>
      <c r="CM56" s="45">
        <f>SUM(CM53:CM55)</f>
        <v>81</v>
      </c>
      <c r="CP56" s="52" t="s">
        <v>39</v>
      </c>
      <c r="CQ56" s="45">
        <f>SUM(CQ53:CQ55)</f>
        <v>2158</v>
      </c>
      <c r="CR56" s="45">
        <f t="shared" ref="CR56:CZ56" si="1073">SUM(CR53:CR55)</f>
        <v>198.08</v>
      </c>
      <c r="CS56" s="45">
        <f>SUM(CS53:CS55)</f>
        <v>1959.92</v>
      </c>
      <c r="CT56" s="45">
        <f t="shared" si="1073"/>
        <v>2</v>
      </c>
      <c r="CU56" s="281">
        <f>(CU53*DI53+CU54*DI54+CU55*DI55)/DI56</f>
        <v>9.2592592592592585E-4</v>
      </c>
      <c r="CV56" s="45">
        <f t="shared" si="1073"/>
        <v>0</v>
      </c>
      <c r="CW56" s="281">
        <f>(CW53*DI53+CW54*DI54+CW55*DI55)/DI56</f>
        <v>0</v>
      </c>
      <c r="CX56" s="46">
        <f>SUM(CX53:CX55)</f>
        <v>0</v>
      </c>
      <c r="CY56" s="281">
        <f>(CY53*DI53+CY54*DI54+CY55*DI55)/DI56</f>
        <v>0</v>
      </c>
      <c r="CZ56" s="45">
        <f t="shared" si="1073"/>
        <v>0</v>
      </c>
      <c r="DA56" s="281">
        <f>(DA53*DI53+DA54*DI54+DA55*DI55)/DI56</f>
        <v>0.999074074074074</v>
      </c>
      <c r="DB56" s="282">
        <f>(DB53*DI53+DB54*DI54+DB55*DI55)/DI56</f>
        <v>0.999074074074074</v>
      </c>
      <c r="DC56" s="282">
        <f>(DC53*DI53+DC54*DI54+DC55*DI55)/DI56</f>
        <v>9.8867961836966722E-3</v>
      </c>
      <c r="DD56" s="282"/>
      <c r="DE56" s="282">
        <f>(DE53*DI53+DE54*DI54+DE55*DI55)/DI56</f>
        <v>8.2698902606310007E-2</v>
      </c>
      <c r="DF56" s="219"/>
      <c r="DG56" s="50">
        <f>SUM(DG53:DG55)</f>
        <v>2160</v>
      </c>
      <c r="DH56" s="53">
        <f>SUM(DH53:DH55)</f>
        <v>4823</v>
      </c>
      <c r="DI56" s="49">
        <f>SUM(DI53:DI55)</f>
        <v>81</v>
      </c>
      <c r="DJ56" s="45">
        <f>SUM(DJ53:DJ55)</f>
        <v>81</v>
      </c>
      <c r="DM56" s="52" t="s">
        <v>39</v>
      </c>
      <c r="DN56" s="47">
        <f>SUM(DN53:DN55)</f>
        <v>2218</v>
      </c>
      <c r="DO56" s="45">
        <f t="shared" ref="DO56:DW56" si="1074">SUM(DO53:DO55)</f>
        <v>309.72000000000003</v>
      </c>
      <c r="DP56" s="177">
        <f>SUM(DP53:DP55)</f>
        <v>1908.2800000000002</v>
      </c>
      <c r="DQ56" s="45">
        <f t="shared" si="1074"/>
        <v>14</v>
      </c>
      <c r="DR56" s="281">
        <f>(DR53*EF53+DR54*EF54+DR55*EF55)/EF56</f>
        <v>6.2724014336917565E-3</v>
      </c>
      <c r="DS56" s="45">
        <f t="shared" si="1074"/>
        <v>0</v>
      </c>
      <c r="DT56" s="281">
        <f>(DT53*EF53+DT54*EF54+DT55*EF55)/EF56</f>
        <v>0</v>
      </c>
      <c r="DU56" s="46">
        <f>SUM(DU53:DU55)</f>
        <v>0</v>
      </c>
      <c r="DV56" s="241">
        <f>(DV53*EF53+DV54*EF54+DV55*EF55)/EF56</f>
        <v>0</v>
      </c>
      <c r="DW56" s="45">
        <f t="shared" si="1074"/>
        <v>0</v>
      </c>
      <c r="DX56" s="281">
        <f>(DX53*EF53+DX54*EF54+DX55*EF55)/EF56</f>
        <v>0.99372759856630821</v>
      </c>
      <c r="DY56" s="282">
        <f>(DY53*EF53+DY54*EF54+DY55*EF55)/EF56</f>
        <v>0.99372759856630821</v>
      </c>
      <c r="DZ56" s="282">
        <f>(DZ53*EF53+DZ54*EF54+DZ55*EF55)/EF56</f>
        <v>4.1416604282535865E-2</v>
      </c>
      <c r="EA56" s="282">
        <f>(EA53*EF53+EA54*EF54+EA55*EF55)/EF56</f>
        <v>0</v>
      </c>
      <c r="EB56" s="282">
        <f>(EB53*EF53+EB54*EF54+EB55*EF55)/EF56</f>
        <v>0.12884972786406479</v>
      </c>
      <c r="EC56" s="219"/>
      <c r="ED56" s="51">
        <f>SUM(ED53:ED55)</f>
        <v>2232</v>
      </c>
      <c r="EE56" s="73">
        <f>SUM(EE53:EE55)</f>
        <v>7765</v>
      </c>
      <c r="EF56" s="49">
        <f>SUM(EF53:EF55)</f>
        <v>81</v>
      </c>
      <c r="EG56" s="45">
        <f>SUM(EG53:EG55)</f>
        <v>81</v>
      </c>
      <c r="EJ56" s="52" t="s">
        <v>39</v>
      </c>
      <c r="EK56" s="45">
        <f>SUM(EK53:EK55)</f>
        <v>1854</v>
      </c>
      <c r="EL56" s="46">
        <f t="shared" ref="EL56:ET56" si="1075">SUM(EL53:EL55)</f>
        <v>289</v>
      </c>
      <c r="EM56" s="45">
        <f>SUM(EM53:EM55)</f>
        <v>1565</v>
      </c>
      <c r="EN56" s="45">
        <f t="shared" si="1075"/>
        <v>378</v>
      </c>
      <c r="EO56" s="281">
        <f>(EO53*FC53+EO54*FC54+EO55*FC55)/FC56</f>
        <v>0.16935483870967744</v>
      </c>
      <c r="EP56" s="45">
        <f t="shared" si="1075"/>
        <v>0</v>
      </c>
      <c r="EQ56" s="281">
        <f>(EQ53*FC53+EQ54*FC54+EQ55*FC55)/FC56</f>
        <v>0</v>
      </c>
      <c r="ER56" s="46">
        <f>SUM(ER53:ER55)</f>
        <v>0</v>
      </c>
      <c r="ES56" s="241">
        <f>(ES53*FC53+ES54*FC54+ES55*FC55)/FC56</f>
        <v>0</v>
      </c>
      <c r="ET56" s="45">
        <f t="shared" si="1075"/>
        <v>0</v>
      </c>
      <c r="EU56" s="281">
        <f>(EU53*FC53+EU54*FC54+EU55*FC55)/FC56</f>
        <v>0.83064516129032262</v>
      </c>
      <c r="EV56" s="282">
        <f>(EV53*FC53+EV54*FC54+EV55*FC55)/FC56</f>
        <v>0.83064516129032262</v>
      </c>
      <c r="EW56" s="282">
        <f>(EW53*FC53+EW54*FC54+EW55*FC55)/FC56</f>
        <v>0.33593940477544981</v>
      </c>
      <c r="EX56" s="282"/>
      <c r="EY56" s="282">
        <f>(EY53*FC53+EY54*FC54+EY55*FC55)/FC56</f>
        <v>0.11361675295367052</v>
      </c>
      <c r="EZ56" s="38"/>
      <c r="FA56" s="50">
        <f>SUM(FA53:FA55)</f>
        <v>2232</v>
      </c>
      <c r="FB56" s="55">
        <f>SUM(FB53:FB55)</f>
        <v>6847</v>
      </c>
      <c r="FC56" s="49">
        <f>SUM(FC53:FC55)</f>
        <v>81</v>
      </c>
      <c r="FD56" s="45">
        <f>SUM(FD53:FD55)</f>
        <v>81</v>
      </c>
      <c r="FG56" s="44" t="s">
        <v>39</v>
      </c>
      <c r="FH56" s="45">
        <f>SUM(FH53:FH55)</f>
        <v>1968</v>
      </c>
      <c r="FI56" s="45">
        <f t="shared" ref="FI56:FQ56" si="1076">SUM(FI53:FI55)</f>
        <v>318.10000000000002</v>
      </c>
      <c r="FJ56" s="45">
        <f>SUM(FJ53:FJ55)</f>
        <v>1649.8999999999999</v>
      </c>
      <c r="FK56" s="45">
        <f t="shared" si="1076"/>
        <v>48</v>
      </c>
      <c r="FL56" s="281">
        <f>(FL53*FZ53+FL54*FZ54+FL55*FZ55)/FZ56</f>
        <v>2.3809523809523808E-2</v>
      </c>
      <c r="FM56" s="45">
        <f t="shared" si="1076"/>
        <v>0</v>
      </c>
      <c r="FN56" s="281">
        <f>(FN53*FZ53+FN54*FZ54+FN55*FZ55)/FZ56</f>
        <v>0</v>
      </c>
      <c r="FO56" s="46">
        <f>SUM(FO53:FO55)</f>
        <v>0</v>
      </c>
      <c r="FP56" s="241">
        <f>(FP53*FZ53+FP54*FZ54+FP55*FZ55)/FZ56</f>
        <v>0</v>
      </c>
      <c r="FQ56" s="45">
        <f t="shared" si="1076"/>
        <v>0</v>
      </c>
      <c r="FR56" s="281">
        <f>(FR53*FZ53+FR54*FZ54+FR55*FZ55)/FZ56</f>
        <v>0.88172043010752688</v>
      </c>
      <c r="FS56" s="282">
        <f>(FS53*FZ53+FS54*FZ54+FS55*FZ55)/FZ56</f>
        <v>0.97619047619047616</v>
      </c>
      <c r="FT56" s="282">
        <f>(FT53*FZ53+FT54*FZ54+FT55*FZ55)/FZ56</f>
        <v>0.12066365007541477</v>
      </c>
      <c r="FU56" s="282"/>
      <c r="FV56" s="162">
        <f>(FV53*FZ53+FV54*FZ54+FV55*FZ55)/FZ56</f>
        <v>0.14936067019400354</v>
      </c>
      <c r="FW56" s="219"/>
      <c r="FX56" s="50">
        <f>SUM(FX53:FX55)</f>
        <v>2016</v>
      </c>
      <c r="FY56" s="55">
        <f>SUM(FY53:FY55)</f>
        <v>8130</v>
      </c>
      <c r="FZ56" s="49">
        <f>SUM(FZ53:FZ55)</f>
        <v>81</v>
      </c>
      <c r="GA56" s="45">
        <f>SUM(GA53:GA55)</f>
        <v>81</v>
      </c>
      <c r="GD56" s="52" t="s">
        <v>39</v>
      </c>
      <c r="GE56" s="45">
        <f>SUM(GE53:GE55)</f>
        <v>2232</v>
      </c>
      <c r="GF56" s="46">
        <f t="shared" ref="GF56:GN56" si="1077">SUM(GF53:GF55)</f>
        <v>939.59999999999991</v>
      </c>
      <c r="GG56" s="177">
        <f>SUM(GG53:GG55)</f>
        <v>1292.4000000000001</v>
      </c>
      <c r="GH56" s="45">
        <f t="shared" si="1077"/>
        <v>0</v>
      </c>
      <c r="GI56" s="281">
        <f>(GI53*GW53+GI54*GW54+GI55*GW55)/GW56</f>
        <v>0</v>
      </c>
      <c r="GJ56" s="45">
        <f t="shared" si="1077"/>
        <v>0</v>
      </c>
      <c r="GK56" s="281">
        <f>(GK53*GW53+GK54*GW54+GK55*GW55)/GW56</f>
        <v>0</v>
      </c>
      <c r="GL56" s="46">
        <f>SUM(GL53:GL55)</f>
        <v>0</v>
      </c>
      <c r="GM56" s="241">
        <f>(GM53*GW53+GM54*GW54+GM55*GW55)/GW56</f>
        <v>0</v>
      </c>
      <c r="GN56" s="45">
        <f t="shared" si="1077"/>
        <v>0</v>
      </c>
      <c r="GO56" s="281">
        <f>(GO53*GW53+GO54*GW54+GO55*GW55)/GW56</f>
        <v>1</v>
      </c>
      <c r="GP56" s="282">
        <f>(GP53*GW53+GP54*GW54+GP55*GW55)/GW56</f>
        <v>1</v>
      </c>
      <c r="GQ56" s="282">
        <f>(GQ53*GW53+GQ54*GW54+GQ55*GW55)/GW56</f>
        <v>0</v>
      </c>
      <c r="GR56" s="282">
        <f>(GR53*GW53+GR54*GW54+GR55*GW55)/GW56</f>
        <v>0</v>
      </c>
      <c r="GS56" s="282">
        <f>(GS53*GW53+GS54*GW54+GS55*GW55)/GW56</f>
        <v>0.41762909863268288</v>
      </c>
      <c r="GT56" s="219"/>
      <c r="GU56" s="50">
        <f>SUM(GU53:GU55)</f>
        <v>2232</v>
      </c>
      <c r="GV56" s="55">
        <f>SUM(GV53:GV55)</f>
        <v>25168</v>
      </c>
      <c r="GW56" s="49">
        <f>SUM(GW53:GW55)</f>
        <v>81</v>
      </c>
      <c r="GX56" s="45">
        <f>SUM(GX53:GX55)</f>
        <v>81</v>
      </c>
      <c r="HA56" s="52" t="s">
        <v>39</v>
      </c>
      <c r="HB56" s="193">
        <f>SUM(HB53:HB55)</f>
        <v>1950</v>
      </c>
      <c r="HC56" s="193">
        <f t="shared" ref="HC56:HK56" si="1078">SUM(HC53:HC55)</f>
        <v>1401.6</v>
      </c>
      <c r="HD56" s="193">
        <f>SUM(HD53:HD55)</f>
        <v>548.4</v>
      </c>
      <c r="HE56" s="193">
        <f t="shared" si="1078"/>
        <v>210</v>
      </c>
      <c r="HF56" s="283">
        <f>(HF53*HT53+HF54*HT54+HF55*HT55)/HT56</f>
        <v>9.7222222222222224E-2</v>
      </c>
      <c r="HG56" s="193">
        <f t="shared" si="1078"/>
        <v>0</v>
      </c>
      <c r="HH56" s="283">
        <f>(HH53*HT53+HH54*HT54+HH55*HT55)/HT56</f>
        <v>0</v>
      </c>
      <c r="HI56" s="194">
        <f>SUM(HI53:HI55)</f>
        <v>0</v>
      </c>
      <c r="HJ56" s="283">
        <f>(HJ53*HT53+HJ54*HT54+HJ55*HT55)/HT56</f>
        <v>0</v>
      </c>
      <c r="HK56" s="193">
        <f t="shared" si="1078"/>
        <v>0</v>
      </c>
      <c r="HL56" s="283">
        <f>(HL53*HT53+HL54*HT54+HL55*HT55)/HT56</f>
        <v>0.87365591397849462</v>
      </c>
      <c r="HM56" s="284">
        <f>(HM53*HT53+HM54*HT54+HM55*HT55)/HT56</f>
        <v>0.90277777777777779</v>
      </c>
      <c r="HN56" s="284">
        <f>(HN53*HT53+HN54*HT54+HN55*HT55)/HT56</f>
        <v>0.14383307374024576</v>
      </c>
      <c r="HO56" s="284">
        <f>(HO53*HT53+HO54*HT54+HO55*HT55)/HT56</f>
        <v>0</v>
      </c>
      <c r="HP56" s="285">
        <f>(HP53*HT53+HP54*HT54+HP55*HT55)/HT56</f>
        <v>0.62139917695473257</v>
      </c>
      <c r="HQ56" s="193">
        <f t="shared" ref="HQ56" si="1079">SUM(HQ53:HQ55)</f>
        <v>0</v>
      </c>
      <c r="HR56" s="196">
        <f>SUM(HR53:HR55)</f>
        <v>2160</v>
      </c>
      <c r="HS56" s="200">
        <f>SUM(HS53:HS55)</f>
        <v>36240</v>
      </c>
      <c r="HT56" s="91">
        <f>SUM(HT53:HT55)</f>
        <v>81</v>
      </c>
      <c r="HU56" s="45">
        <f>SUM(HU53:HU55)</f>
        <v>81</v>
      </c>
      <c r="HX56" s="52" t="s">
        <v>39</v>
      </c>
      <c r="HY56" s="45">
        <f>SUM(HY53:HY55)</f>
        <v>1200</v>
      </c>
      <c r="HZ56" s="45">
        <f t="shared" ref="HZ56:IH56" si="1080">SUM(HZ53:HZ55)</f>
        <v>375.6</v>
      </c>
      <c r="IA56" s="45">
        <f>SUM(IA53:IA55)</f>
        <v>824.4</v>
      </c>
      <c r="IB56" s="45">
        <f t="shared" si="1080"/>
        <v>1032</v>
      </c>
      <c r="IC56" s="281">
        <f>(IC53*IQ53+IC54*IQ54+IC55*IQ55)/IQ56</f>
        <v>0.4623655913978495</v>
      </c>
      <c r="ID56" s="45">
        <f t="shared" si="1080"/>
        <v>0</v>
      </c>
      <c r="IE56" s="281">
        <f>(IE53*IQ53+IE54*IQ54+IE55*IQ55)/IQ56</f>
        <v>0</v>
      </c>
      <c r="IF56" s="46">
        <f>SUM(IF53:IF55)</f>
        <v>0</v>
      </c>
      <c r="IG56" s="281">
        <f>(IG54*IQ54+IG55*IQ55)/IQ56</f>
        <v>0</v>
      </c>
      <c r="IH56" s="45">
        <f t="shared" si="1080"/>
        <v>0</v>
      </c>
      <c r="II56" s="281">
        <f>(II53*IQ53+II54*IQ54+II55*IQ55)/IQ56</f>
        <v>0.5376344086021505</v>
      </c>
      <c r="IJ56" s="282">
        <f>(IJ53*IQ53+IJ54*IQ54+IJ55*IQ55)/IQ56</f>
        <v>0.5376344086021505</v>
      </c>
      <c r="IK56" s="282">
        <f>(IK53*IQ53+IK54*IQ54+IK55*IQ55)/IQ56</f>
        <v>0.64789425135338563</v>
      </c>
      <c r="IL56" s="282">
        <f>(IL53*IQ53+IL54*IQ54+IL55*IQ55)/IQ56</f>
        <v>0</v>
      </c>
      <c r="IM56" s="276">
        <f>(IM53*IQ53+IM54*IQ54+IM55*IQ55)/IQ56</f>
        <v>0.14658834461701845</v>
      </c>
      <c r="IN56" s="45">
        <f t="shared" ref="IN56" si="1081">SUM(IN53:IN55)</f>
        <v>0</v>
      </c>
      <c r="IO56" s="50">
        <f>SUM(IO53:IO55)</f>
        <v>2232</v>
      </c>
      <c r="IP56" s="55">
        <f>SUM(IP53:IP55)</f>
        <v>8834</v>
      </c>
      <c r="IQ56" s="49">
        <f>SUM(IQ53:IQ55)</f>
        <v>81</v>
      </c>
      <c r="IR56" s="45">
        <f>SUM(IR53:IR55)</f>
        <v>81</v>
      </c>
      <c r="IU56" s="52" t="s">
        <v>97</v>
      </c>
      <c r="IV56" s="49">
        <f>SUM(IV53:IV55)</f>
        <v>2160</v>
      </c>
      <c r="IW56" s="49">
        <f t="shared" ref="IW56" si="1082">SUM(IW53:IW55)</f>
        <v>418</v>
      </c>
      <c r="IX56" s="49">
        <f>SUM(IX53:IX55)</f>
        <v>1742</v>
      </c>
      <c r="IY56" s="49">
        <f t="shared" ref="IY56" si="1083">SUM(IY53:IY55)</f>
        <v>0</v>
      </c>
      <c r="IZ56" s="281">
        <f>(IZ53*JN53+IZ54*JN54+IZ55*JN55)/JN56</f>
        <v>0</v>
      </c>
      <c r="JA56" s="49">
        <f t="shared" ref="JA56" si="1084">SUM(JA53:JA55)</f>
        <v>0</v>
      </c>
      <c r="JB56" s="281">
        <f>(JB53*JN53+JB54*JN54+JB55*JN55)/JN56</f>
        <v>0</v>
      </c>
      <c r="JC56" s="49">
        <f>SUM(JC53:JC55)</f>
        <v>0</v>
      </c>
      <c r="JD56" s="281">
        <f>(JD53*JN53+JD54*JN54+JD55*JN55)/JN56</f>
        <v>0</v>
      </c>
      <c r="JE56" s="49">
        <f t="shared" ref="JE56" si="1085">SUM(JE53:JE55)</f>
        <v>0</v>
      </c>
      <c r="JF56" s="241">
        <f>(JF53*JN53+JF54*JN54+JF55*JN55)/JN56</f>
        <v>1</v>
      </c>
      <c r="JG56" s="276">
        <f>(JG53*JN53+JG54*JN54+JG55*JN55)/JN56</f>
        <v>1</v>
      </c>
      <c r="JH56" s="276">
        <f>(JH53*JN53+JH54*JN54+JH55*JN55)/JN56</f>
        <v>0</v>
      </c>
      <c r="JI56" s="276">
        <f>(JI53*JN53+JI54*JN54+JI55*JN55)/JN56</f>
        <v>0</v>
      </c>
      <c r="JJ56" s="276">
        <f>(JJ53*JN53+JJ54*JN54+JJ55*JN55)/JN56</f>
        <v>0.18170438957475993</v>
      </c>
      <c r="JK56" s="49">
        <f t="shared" ref="JK56" si="1086">SUM(JK53:JK55)</f>
        <v>0</v>
      </c>
      <c r="JL56" s="53">
        <f>SUM(JL53:JL55)</f>
        <v>2160</v>
      </c>
      <c r="JM56" s="89">
        <f>SUM(JM53:JM55)</f>
        <v>10597</v>
      </c>
      <c r="JN56" s="49">
        <f>SUM(JN53:JN55)</f>
        <v>81</v>
      </c>
      <c r="JO56" s="45">
        <f>SUM(JO53:JO55)</f>
        <v>81</v>
      </c>
    </row>
    <row r="57" spans="1:275" ht="13.8" hidden="1" x14ac:dyDescent="0.25">
      <c r="A57" s="142" t="s">
        <v>64</v>
      </c>
      <c r="B57" s="71" t="s">
        <v>65</v>
      </c>
      <c r="C57" s="9">
        <v>744</v>
      </c>
      <c r="D57" s="9">
        <v>159</v>
      </c>
      <c r="E57" s="9">
        <v>585</v>
      </c>
      <c r="F57" s="9">
        <v>0</v>
      </c>
      <c r="G57" s="242">
        <f>(F57/$B$4)</f>
        <v>0</v>
      </c>
      <c r="H57" s="9">
        <v>0</v>
      </c>
      <c r="I57" s="242">
        <f>(H57/$B$4)</f>
        <v>0</v>
      </c>
      <c r="J57" s="7">
        <v>0</v>
      </c>
      <c r="K57" s="242">
        <f>(J57/$B$4)</f>
        <v>0</v>
      </c>
      <c r="L57" s="9">
        <v>0</v>
      </c>
      <c r="M57" s="242">
        <f>(C57/$B$4)</f>
        <v>1</v>
      </c>
      <c r="N57" s="242">
        <f>((C57-L57)/$B$4)</f>
        <v>1</v>
      </c>
      <c r="O57" s="242">
        <f>IF((AND(D57=0,F57=0)),0,(F57+L57)/(D57+F57+L57))</f>
        <v>0</v>
      </c>
      <c r="P57" s="247">
        <f>L57/$B$4</f>
        <v>0</v>
      </c>
      <c r="Q57" s="242">
        <f>(T57/($B$4*U57))</f>
        <v>0.13390355164548712</v>
      </c>
      <c r="R57" s="29">
        <v>0</v>
      </c>
      <c r="S57" s="7">
        <f>SUM(D57:F57,H57,J57)</f>
        <v>744</v>
      </c>
      <c r="T57" s="166">
        <v>8219</v>
      </c>
      <c r="U57" s="9">
        <v>82.5</v>
      </c>
      <c r="V57" s="9">
        <v>77.2</v>
      </c>
      <c r="X57" s="142" t="s">
        <v>64</v>
      </c>
      <c r="Y57" s="71" t="s">
        <v>65</v>
      </c>
      <c r="Z57" s="80">
        <v>744</v>
      </c>
      <c r="AA57" s="80">
        <v>441</v>
      </c>
      <c r="AB57" s="80">
        <v>303</v>
      </c>
      <c r="AC57" s="9">
        <v>0</v>
      </c>
      <c r="AD57" s="242">
        <f>(AC57/$Y$4)</f>
        <v>0</v>
      </c>
      <c r="AE57" s="9">
        <v>0</v>
      </c>
      <c r="AF57" s="242">
        <f>(AE57/$Y$4)</f>
        <v>0</v>
      </c>
      <c r="AG57" s="7">
        <v>0</v>
      </c>
      <c r="AH57" s="242">
        <f>(AG57/$Y$4)</f>
        <v>0</v>
      </c>
      <c r="AI57" s="9">
        <v>0</v>
      </c>
      <c r="AJ57" s="242">
        <f>(Z57/$Y$4)</f>
        <v>1</v>
      </c>
      <c r="AK57" s="242">
        <f>((Z57-AI57)/$Y$4)</f>
        <v>1</v>
      </c>
      <c r="AL57" s="242">
        <f>IF((AND(AA57=0,AC57=0)),0,(AC57+AI57)/(AA57+AC57+AI57))</f>
        <v>0</v>
      </c>
      <c r="AM57" s="247">
        <f>AI57/$Y$4</f>
        <v>0</v>
      </c>
      <c r="AN57" s="242">
        <f>(AQ57/($Y$4*AR57))</f>
        <v>0.41270772238514175</v>
      </c>
      <c r="AO57" s="29">
        <v>0</v>
      </c>
      <c r="AP57" s="7">
        <f>SUM(AA57:AC57,AE57,AG57)</f>
        <v>744</v>
      </c>
      <c r="AQ57" s="167">
        <v>25332</v>
      </c>
      <c r="AR57" s="9">
        <v>82.5</v>
      </c>
      <c r="AS57" s="9">
        <v>77.2</v>
      </c>
      <c r="AU57" s="142" t="s">
        <v>64</v>
      </c>
      <c r="AV57" s="71" t="s">
        <v>65</v>
      </c>
      <c r="AW57" s="9">
        <v>720</v>
      </c>
      <c r="AX57" s="9">
        <v>499.88</v>
      </c>
      <c r="AY57" s="9">
        <v>220.12</v>
      </c>
      <c r="AZ57" s="9">
        <v>0</v>
      </c>
      <c r="BA57" s="242">
        <f>(AZ57/$AV$4)</f>
        <v>0</v>
      </c>
      <c r="BB57" s="9">
        <v>0</v>
      </c>
      <c r="BC57" s="242">
        <f>(BB57/$AV$4)</f>
        <v>0</v>
      </c>
      <c r="BD57" s="9">
        <v>0</v>
      </c>
      <c r="BE57" s="242">
        <f>(BD57/$AV$4)</f>
        <v>0</v>
      </c>
      <c r="BF57" s="9">
        <v>0</v>
      </c>
      <c r="BG57" s="242">
        <f>(AW57/$AV$4)</f>
        <v>1</v>
      </c>
      <c r="BH57" s="242">
        <f>((AW57-BF57)/$AV$4)</f>
        <v>1</v>
      </c>
      <c r="BI57" s="242">
        <f>IF((AND(AX57=0,AZ57=0)),0,(AZ57+BF57)/(AX57+AZ57+BF57))</f>
        <v>0</v>
      </c>
      <c r="BJ57" s="247">
        <f>BF57/$AV$4</f>
        <v>0</v>
      </c>
      <c r="BK57" s="242">
        <f>(BN57/($AV$4*BO57))</f>
        <v>0.48813131313131314</v>
      </c>
      <c r="BL57" s="7"/>
      <c r="BM57" s="7">
        <f>SUM(AX57:AZ57,BB57,BD57)</f>
        <v>720</v>
      </c>
      <c r="BN57" s="167">
        <v>28995</v>
      </c>
      <c r="BO57" s="9">
        <v>82.5</v>
      </c>
      <c r="BP57" s="9">
        <v>77.2</v>
      </c>
      <c r="BR57" s="142" t="s">
        <v>64</v>
      </c>
      <c r="BS57" s="71" t="s">
        <v>65</v>
      </c>
      <c r="BT57" s="9">
        <v>744</v>
      </c>
      <c r="BU57" s="9">
        <v>420.2</v>
      </c>
      <c r="BV57" s="9">
        <v>323.89999999999998</v>
      </c>
      <c r="BW57" s="9">
        <v>0</v>
      </c>
      <c r="BX57" s="242">
        <f>(BW57/$BS$4)</f>
        <v>0</v>
      </c>
      <c r="BY57" s="9">
        <v>0</v>
      </c>
      <c r="BZ57" s="242">
        <f>(BY57/$BS$4)</f>
        <v>0</v>
      </c>
      <c r="CA57" s="9">
        <v>0</v>
      </c>
      <c r="CB57" s="242">
        <f>(CA57/$BS$4)</f>
        <v>0</v>
      </c>
      <c r="CC57" s="9">
        <v>0</v>
      </c>
      <c r="CD57" s="242">
        <f>(BT57/$BS$4)</f>
        <v>1</v>
      </c>
      <c r="CE57" s="242">
        <f>((BT57-CC57)/$BS$4)</f>
        <v>1</v>
      </c>
      <c r="CF57" s="247">
        <f>IF((AND(BU57=0,BW57=0)),0,(BW57+CC57)/(BU57+BW57+CC57))</f>
        <v>0</v>
      </c>
      <c r="CG57" s="247">
        <f>CC57/$BS$4</f>
        <v>0</v>
      </c>
      <c r="CH57" s="242">
        <f>(CK57/($BS$4*CL57))</f>
        <v>0.40035842293906809</v>
      </c>
      <c r="CI57" s="7"/>
      <c r="CJ57" s="81">
        <f>SUM(BU57:BW57,BY57,CA57)</f>
        <v>744.09999999999991</v>
      </c>
      <c r="CK57" s="167">
        <v>24574</v>
      </c>
      <c r="CL57" s="9">
        <v>82.5</v>
      </c>
      <c r="CM57" s="9">
        <v>77.2</v>
      </c>
      <c r="CO57" s="142" t="s">
        <v>64</v>
      </c>
      <c r="CP57" s="71" t="s">
        <v>65</v>
      </c>
      <c r="CQ57" s="9">
        <v>492.7</v>
      </c>
      <c r="CR57" s="9">
        <v>106.28</v>
      </c>
      <c r="CS57" s="9">
        <v>386.37</v>
      </c>
      <c r="CT57" s="9">
        <v>76</v>
      </c>
      <c r="CU57" s="242">
        <f>(CT57/$CP$4)</f>
        <v>0.10555555555555556</v>
      </c>
      <c r="CV57" s="9">
        <v>151.35</v>
      </c>
      <c r="CW57" s="242">
        <f>(CV57/$CP$4)</f>
        <v>0.21020833333333333</v>
      </c>
      <c r="CX57" s="7">
        <v>0</v>
      </c>
      <c r="CY57" s="242">
        <f>(CX57/$CP$4)</f>
        <v>0</v>
      </c>
      <c r="CZ57" s="9">
        <v>0</v>
      </c>
      <c r="DA57" s="242">
        <f>(CQ57/$CP$4)</f>
        <v>0.6843055555555555</v>
      </c>
      <c r="DB57" s="242">
        <f>((CQ57-CZ57)/$CP$4)</f>
        <v>0.6843055555555555</v>
      </c>
      <c r="DC57" s="247">
        <f>IF((AND(CR57=0,CT57=0)),0,(CT57+CZ57)/(CR57+CT57+CZ57))</f>
        <v>0.41694096993636165</v>
      </c>
      <c r="DD57" s="247">
        <f>CZ57/$CP$4</f>
        <v>0</v>
      </c>
      <c r="DE57" s="242">
        <f>(DH57/($CP$4*DI57))</f>
        <v>9.1851851851851851E-2</v>
      </c>
      <c r="DF57" s="7"/>
      <c r="DG57" s="7">
        <f>SUM(CR57:CT57,CV57,CX57)</f>
        <v>720</v>
      </c>
      <c r="DH57" s="81">
        <v>5456</v>
      </c>
      <c r="DI57" s="9">
        <v>82.5</v>
      </c>
      <c r="DJ57" s="9">
        <v>77.2</v>
      </c>
      <c r="DL57" s="142" t="s">
        <v>64</v>
      </c>
      <c r="DM57" s="71" t="s">
        <v>65</v>
      </c>
      <c r="DN57" s="9">
        <v>744</v>
      </c>
      <c r="DO57" s="9">
        <v>332.9</v>
      </c>
      <c r="DP57" s="9">
        <v>411.1</v>
      </c>
      <c r="DQ57" s="9">
        <v>0</v>
      </c>
      <c r="DR57" s="242">
        <f>(DQ57/$DM$4)</f>
        <v>0</v>
      </c>
      <c r="DS57" s="9">
        <v>0</v>
      </c>
      <c r="DT57" s="242">
        <f>(DS57/$DM$4)</f>
        <v>0</v>
      </c>
      <c r="DU57" s="7">
        <v>0</v>
      </c>
      <c r="DV57" s="242">
        <f>(DU57/$DM$4)</f>
        <v>0</v>
      </c>
      <c r="DW57" s="9">
        <v>0</v>
      </c>
      <c r="DX57" s="242">
        <f>(DN57/$Y$4)</f>
        <v>1</v>
      </c>
      <c r="DY57" s="242">
        <f>((DN57-DW57)/$DM$4)</f>
        <v>1</v>
      </c>
      <c r="DZ57" s="247">
        <f>IF((AND(DO57=0,DQ57=0)),0,(DQ57+DW57)/(DO57+DQ57+DW57))</f>
        <v>0</v>
      </c>
      <c r="EA57" s="247">
        <f>DW57/$DM$4</f>
        <v>0</v>
      </c>
      <c r="EB57" s="242">
        <f>(EE57/($DM$4*EF57))</f>
        <v>0.28116650374714891</v>
      </c>
      <c r="EC57" s="135"/>
      <c r="ED57" s="29">
        <f>SUM(DO57:DQ57,DS57,DU57)</f>
        <v>744</v>
      </c>
      <c r="EE57" s="166">
        <v>17258</v>
      </c>
      <c r="EF57" s="9">
        <v>82.5</v>
      </c>
      <c r="EG57" s="9">
        <v>77.2</v>
      </c>
      <c r="EI57" s="142" t="s">
        <v>64</v>
      </c>
      <c r="EJ57" s="71" t="s">
        <v>65</v>
      </c>
      <c r="EK57" s="9">
        <v>744</v>
      </c>
      <c r="EL57" s="7">
        <v>368</v>
      </c>
      <c r="EM57" s="9">
        <v>376</v>
      </c>
      <c r="EN57" s="9">
        <v>0</v>
      </c>
      <c r="EO57" s="242">
        <f>(EN57/$EJ$4)</f>
        <v>0</v>
      </c>
      <c r="EP57" s="9">
        <v>0</v>
      </c>
      <c r="EQ57" s="242">
        <f>(EP57/$EJ$4)</f>
        <v>0</v>
      </c>
      <c r="ER57" s="7">
        <v>0</v>
      </c>
      <c r="ES57" s="242">
        <f>(ER57/$EJ$4)</f>
        <v>0</v>
      </c>
      <c r="ET57" s="9">
        <v>0</v>
      </c>
      <c r="EU57" s="242">
        <f>(EK57/$Y$4)</f>
        <v>1</v>
      </c>
      <c r="EV57" s="242">
        <f>((EK57-ET57)/$EJ$4)</f>
        <v>1</v>
      </c>
      <c r="EW57" s="247">
        <f>IF((AND(EL57=0,EN57=0)),0,(EN57+ET57)/(EL57+EN57+ET57))</f>
        <v>0</v>
      </c>
      <c r="EX57" s="247"/>
      <c r="EY57" s="242">
        <f>(FB57/($EJ$4*FC57))</f>
        <v>0.33802541544477027</v>
      </c>
      <c r="EZ57" s="7"/>
      <c r="FA57" s="7">
        <f>SUM(EL57:EN57,EP57,ER57)</f>
        <v>744</v>
      </c>
      <c r="FB57" s="166">
        <v>20748</v>
      </c>
      <c r="FC57" s="9">
        <v>82.5</v>
      </c>
      <c r="FD57" s="9">
        <v>77.2</v>
      </c>
      <c r="FF57" s="142" t="s">
        <v>64</v>
      </c>
      <c r="FG57" s="71" t="s">
        <v>65</v>
      </c>
      <c r="FH57" s="7">
        <v>670.9</v>
      </c>
      <c r="FI57" s="9">
        <v>284.98</v>
      </c>
      <c r="FJ57" s="9">
        <v>385.87</v>
      </c>
      <c r="FK57" s="9">
        <v>1.1499999999999999</v>
      </c>
      <c r="FL57" s="242">
        <f>(FK57/$FG$4)</f>
        <v>1.7113095238095236E-3</v>
      </c>
      <c r="FM57" s="9">
        <v>0</v>
      </c>
      <c r="FN57" s="242">
        <f>(FM57/$FG$4)</f>
        <v>0</v>
      </c>
      <c r="FO57" s="7">
        <v>0</v>
      </c>
      <c r="FP57" s="242">
        <f>(FO57/$FG$4)</f>
        <v>0</v>
      </c>
      <c r="FQ57" s="9">
        <v>0</v>
      </c>
      <c r="FR57" s="242">
        <f>(FH57/$Y$4)</f>
        <v>0.90174731182795698</v>
      </c>
      <c r="FS57" s="242">
        <f>((FH57-FQ57)/$FG$4)</f>
        <v>0.99836309523809519</v>
      </c>
      <c r="FT57" s="247">
        <f>IF((AND(FI57=0,FK57=0)),0,(FK57+FQ57)/(FI57+FK57+FQ57))</f>
        <v>4.0191521336455458E-3</v>
      </c>
      <c r="FU57" s="247">
        <f>FQ57/$FG$4</f>
        <v>0</v>
      </c>
      <c r="FV57" s="135">
        <f>(FY57/($FG$4*FZ57))</f>
        <v>0.27463924963924963</v>
      </c>
      <c r="FW57" s="7"/>
      <c r="FX57" s="7">
        <f>SUM(FI57:FK57,FM57,FO57)</f>
        <v>672</v>
      </c>
      <c r="FY57" s="167">
        <v>15226</v>
      </c>
      <c r="FZ57" s="9">
        <v>82.5</v>
      </c>
      <c r="GA57" s="9">
        <v>77.2</v>
      </c>
      <c r="GC57" s="142" t="s">
        <v>64</v>
      </c>
      <c r="GD57" s="71" t="s">
        <v>65</v>
      </c>
      <c r="GE57" s="9">
        <v>738.1</v>
      </c>
      <c r="GF57" s="7">
        <v>452.6</v>
      </c>
      <c r="GG57" s="9">
        <v>285.5</v>
      </c>
      <c r="GH57" s="9">
        <v>5.9</v>
      </c>
      <c r="GI57" s="242">
        <f>(GH57/$GD$4)</f>
        <v>7.930107526881721E-3</v>
      </c>
      <c r="GJ57" s="9">
        <v>0</v>
      </c>
      <c r="GK57" s="242">
        <f>(GJ57/$GD$4)</f>
        <v>0</v>
      </c>
      <c r="GL57" s="7">
        <v>0</v>
      </c>
      <c r="GM57" s="242">
        <f>(GL57/$GD$4)</f>
        <v>0</v>
      </c>
      <c r="GN57" s="9">
        <v>0</v>
      </c>
      <c r="GO57" s="242">
        <f>(GE57/$Y$4)</f>
        <v>0.99206989247311828</v>
      </c>
      <c r="GP57" s="242">
        <f>((GE57-GN57)/$GD$4)</f>
        <v>0.99206989247311828</v>
      </c>
      <c r="GQ57" s="247">
        <f>IF((AND(GF57=0,GH57=0)),0,(GH57+GN57)/(GF57+GH57+GN57))</f>
        <v>1.2868047982551801E-2</v>
      </c>
      <c r="GR57" s="247">
        <f>GN57/$GD$4</f>
        <v>0</v>
      </c>
      <c r="GS57" s="242">
        <f>(GV57/($GD$4*GW57))</f>
        <v>0.3962039752362333</v>
      </c>
      <c r="GT57" s="135"/>
      <c r="GU57" s="7">
        <f>SUM(GF57:GH57,GJ57,GL57)</f>
        <v>744</v>
      </c>
      <c r="GV57" s="167">
        <v>24319</v>
      </c>
      <c r="GW57" s="9">
        <v>82.5</v>
      </c>
      <c r="GX57" s="9">
        <v>77.2</v>
      </c>
      <c r="GZ57" s="142" t="s">
        <v>64</v>
      </c>
      <c r="HA57" s="71" t="s">
        <v>65</v>
      </c>
      <c r="HB57" s="9">
        <v>707.58</v>
      </c>
      <c r="HC57" s="7">
        <v>464.9</v>
      </c>
      <c r="HD57" s="9">
        <v>242.68</v>
      </c>
      <c r="HE57" s="9">
        <v>0</v>
      </c>
      <c r="HF57" s="242">
        <f>(HE57/$HA$4)</f>
        <v>0</v>
      </c>
      <c r="HG57" s="9">
        <v>0</v>
      </c>
      <c r="HH57" s="242">
        <f>(HG57/$HA$4)</f>
        <v>0</v>
      </c>
      <c r="HI57" s="7">
        <v>12.42</v>
      </c>
      <c r="HJ57" s="242">
        <f>(HI57/$HA$4)</f>
        <v>1.7250000000000001E-2</v>
      </c>
      <c r="HK57" s="9">
        <v>0</v>
      </c>
      <c r="HL57" s="242">
        <f>(HB57/$Y$4)</f>
        <v>0.95104838709677419</v>
      </c>
      <c r="HM57" s="242">
        <f>((HB57-HK57)/$HA$4)</f>
        <v>0.98275000000000001</v>
      </c>
      <c r="HN57" s="247">
        <f>IF((AND(HC57=0,HE57=0)),0,(HE57+HK57)/(HC57+HE57+HK57))</f>
        <v>0</v>
      </c>
      <c r="HO57" s="247">
        <f>HK57/$HA$4</f>
        <v>0</v>
      </c>
      <c r="HP57" s="242">
        <f>(HS57/($HA$4*HT57))</f>
        <v>0.45838383838383839</v>
      </c>
      <c r="HQ57" s="29">
        <v>0</v>
      </c>
      <c r="HR57" s="7">
        <f>SUM(HC57:HE57,HG57,HI57)</f>
        <v>719.99999999999989</v>
      </c>
      <c r="HS57" s="82">
        <v>27228</v>
      </c>
      <c r="HT57" s="9">
        <v>82.5</v>
      </c>
      <c r="HU57" s="9">
        <v>77.2</v>
      </c>
      <c r="HW57" s="142" t="s">
        <v>64</v>
      </c>
      <c r="HX57" s="71" t="s">
        <v>65</v>
      </c>
      <c r="HY57" s="9">
        <v>663.5</v>
      </c>
      <c r="HZ57" s="7">
        <v>233.87</v>
      </c>
      <c r="IA57" s="9">
        <v>429.67</v>
      </c>
      <c r="IB57" s="9">
        <v>0</v>
      </c>
      <c r="IC57" s="242">
        <f>(IB57/$HX$4)</f>
        <v>0</v>
      </c>
      <c r="ID57" s="9">
        <v>80.47</v>
      </c>
      <c r="IE57" s="242">
        <f>(ID57/$HX$4)</f>
        <v>0.10815860215053763</v>
      </c>
      <c r="IF57" s="29">
        <v>0</v>
      </c>
      <c r="IG57" s="242">
        <f>(IF57/$HX$4)</f>
        <v>0</v>
      </c>
      <c r="IH57" s="9">
        <v>0</v>
      </c>
      <c r="II57" s="242">
        <f>(HY57/$HX$4)</f>
        <v>0.89180107526881724</v>
      </c>
      <c r="IJ57" s="242">
        <f>((HY57-IH57)/$HX$4)</f>
        <v>0.89180107526881724</v>
      </c>
      <c r="IK57" s="242">
        <f>IF((AND(HZ57=0,IB57=0)),0,(IB57+IH57)/(HZ57+IB57))</f>
        <v>0</v>
      </c>
      <c r="IL57" s="247">
        <f>IH57/$HX$4</f>
        <v>0</v>
      </c>
      <c r="IM57" s="242">
        <f>(IP57/($HX$4*IQ57))</f>
        <v>0.20711958292603455</v>
      </c>
      <c r="IN57" s="29">
        <v>0</v>
      </c>
      <c r="IO57" s="29">
        <v>744</v>
      </c>
      <c r="IP57" s="167">
        <v>12713</v>
      </c>
      <c r="IQ57" s="9">
        <v>82.5</v>
      </c>
      <c r="IR57" s="9">
        <v>77.2</v>
      </c>
      <c r="IT57" s="142" t="s">
        <v>64</v>
      </c>
      <c r="IU57" s="71" t="s">
        <v>65</v>
      </c>
      <c r="IV57" s="9">
        <v>720</v>
      </c>
      <c r="IW57" s="7">
        <v>339.2</v>
      </c>
      <c r="IX57" s="9">
        <v>380.8</v>
      </c>
      <c r="IY57" s="9">
        <v>0</v>
      </c>
      <c r="IZ57" s="242">
        <f>(IY57/$IU$4)</f>
        <v>0</v>
      </c>
      <c r="JA57" s="9">
        <v>0</v>
      </c>
      <c r="JB57" s="242">
        <f>(JA57/$IU$4)</f>
        <v>0</v>
      </c>
      <c r="JC57" s="9">
        <v>0</v>
      </c>
      <c r="JD57" s="242">
        <f>(JC57/$IU$4)</f>
        <v>0</v>
      </c>
      <c r="JE57" s="9">
        <v>0</v>
      </c>
      <c r="JF57" s="242">
        <f>(IV57/$IU$4)</f>
        <v>1</v>
      </c>
      <c r="JG57" s="277">
        <f>((IV57-JE57)/$IU$4)</f>
        <v>1</v>
      </c>
      <c r="JH57" s="277">
        <f>IF((AND(IW57=0,IY57=0)),0,(IY57+JE57)/(IW57+IY57+JE57))</f>
        <v>0</v>
      </c>
      <c r="JI57" s="247">
        <f>JE57/$IU$4</f>
        <v>0</v>
      </c>
      <c r="JJ57" s="242">
        <f>(JM57/($IU$4*JN57))</f>
        <v>0.34897306397306399</v>
      </c>
      <c r="JK57" s="29">
        <v>0</v>
      </c>
      <c r="JL57" s="29">
        <f>SUM(IW57:IY57,JA57,JC57)</f>
        <v>720</v>
      </c>
      <c r="JM57" s="88">
        <v>20729</v>
      </c>
      <c r="JN57" s="9">
        <v>82.5</v>
      </c>
      <c r="JO57" s="9">
        <v>77.2</v>
      </c>
    </row>
    <row r="58" spans="1:275" ht="13.8" hidden="1" x14ac:dyDescent="0.25">
      <c r="B58" s="71" t="s">
        <v>66</v>
      </c>
      <c r="C58" s="9">
        <v>744</v>
      </c>
      <c r="D58" s="9">
        <v>211.4</v>
      </c>
      <c r="E58" s="9">
        <v>532.6</v>
      </c>
      <c r="F58" s="9">
        <v>0</v>
      </c>
      <c r="G58" s="242">
        <f>(F58/$B$4)</f>
        <v>0</v>
      </c>
      <c r="H58" s="9">
        <v>0</v>
      </c>
      <c r="I58" s="242">
        <f>(H58/$B$4)</f>
        <v>0</v>
      </c>
      <c r="J58" s="7">
        <v>0</v>
      </c>
      <c r="K58" s="242">
        <f>(J58/$B$4)</f>
        <v>0</v>
      </c>
      <c r="L58" s="9">
        <v>0</v>
      </c>
      <c r="M58" s="242">
        <f>(C58/$B$4)</f>
        <v>1</v>
      </c>
      <c r="N58" s="242">
        <f>((C58-L58)/$B$4)</f>
        <v>1</v>
      </c>
      <c r="O58" s="242">
        <f>IF((AND(D58=0,F58=0)),0,(F58+L58)/(D58+F58+L58))</f>
        <v>0</v>
      </c>
      <c r="P58" s="247">
        <f>L58/$B$4</f>
        <v>0</v>
      </c>
      <c r="Q58" s="242">
        <f>(T58/($B$4*U58))</f>
        <v>0.18154121863799283</v>
      </c>
      <c r="R58" s="29">
        <v>0</v>
      </c>
      <c r="S58" s="7">
        <f t="shared" ref="S58" si="1087">SUM(D58:F58,H58,J58)</f>
        <v>744</v>
      </c>
      <c r="T58" s="166">
        <v>11143</v>
      </c>
      <c r="U58" s="9">
        <v>82.5</v>
      </c>
      <c r="V58" s="9">
        <v>74.599999999999994</v>
      </c>
      <c r="Y58" s="71" t="s">
        <v>66</v>
      </c>
      <c r="Z58" s="80">
        <v>735</v>
      </c>
      <c r="AA58" s="80">
        <v>418.6</v>
      </c>
      <c r="AB58" s="80">
        <v>316.39999999999998</v>
      </c>
      <c r="AC58" s="9">
        <v>0</v>
      </c>
      <c r="AD58" s="242">
        <f>(AC58/$Y$4)</f>
        <v>0</v>
      </c>
      <c r="AE58" s="9">
        <v>0</v>
      </c>
      <c r="AF58" s="242">
        <f>(AE58/$Y$4)</f>
        <v>0</v>
      </c>
      <c r="AG58" s="7">
        <v>9</v>
      </c>
      <c r="AH58" s="242">
        <f>(AG58/$Y$4)</f>
        <v>1.2096774193548387E-2</v>
      </c>
      <c r="AI58" s="9">
        <v>0</v>
      </c>
      <c r="AJ58" s="242">
        <f>(Z58/$Y$4)</f>
        <v>0.98790322580645162</v>
      </c>
      <c r="AK58" s="242">
        <f>((Z58-AI58)/$Y$4)</f>
        <v>0.98790322580645162</v>
      </c>
      <c r="AL58" s="242">
        <f>IF((AND(AA58=0,AC58=0)),0,(AC58+AI58)/(AA58+AC58+AI58))</f>
        <v>0</v>
      </c>
      <c r="AM58" s="247">
        <f>AI58/$Y$4</f>
        <v>0</v>
      </c>
      <c r="AN58" s="242">
        <f>(AQ58/($Y$4*AR58))</f>
        <v>0.39330400782013686</v>
      </c>
      <c r="AO58" s="29">
        <v>0</v>
      </c>
      <c r="AP58" s="7">
        <f t="shared" ref="AP58" si="1088">SUM(AA58:AC58,AE58,AG58)</f>
        <v>744</v>
      </c>
      <c r="AQ58" s="167">
        <v>24141</v>
      </c>
      <c r="AR58" s="9">
        <v>82.5</v>
      </c>
      <c r="AS58" s="9">
        <v>74.599999999999994</v>
      </c>
      <c r="AV58" s="71" t="s">
        <v>66</v>
      </c>
      <c r="AW58" s="9">
        <v>715.2</v>
      </c>
      <c r="AX58" s="9">
        <v>405.7</v>
      </c>
      <c r="AY58" s="9">
        <v>309.45</v>
      </c>
      <c r="AZ58" s="9">
        <v>4.8499999999999996</v>
      </c>
      <c r="BA58" s="242">
        <f t="shared" ref="BA58:BC58" si="1089">(AZ58/$AV$4)</f>
        <v>6.7361111111111103E-3</v>
      </c>
      <c r="BB58" s="9">
        <v>0</v>
      </c>
      <c r="BC58" s="242">
        <f t="shared" si="1089"/>
        <v>0</v>
      </c>
      <c r="BD58" s="9">
        <v>0</v>
      </c>
      <c r="BE58" s="242">
        <f t="shared" ref="BE58" si="1090">(BD58/$AV$4)</f>
        <v>0</v>
      </c>
      <c r="BF58" s="9">
        <v>0</v>
      </c>
      <c r="BG58" s="242">
        <f t="shared" ref="BG58" si="1091">(AW58/$AV$4)</f>
        <v>0.9933333333333334</v>
      </c>
      <c r="BH58" s="242">
        <f t="shared" ref="BH58" si="1092">((AW58-BF58)/$AV$4)</f>
        <v>0.9933333333333334</v>
      </c>
      <c r="BI58" s="242">
        <f t="shared" ref="BI58" si="1093">IF((AND(AX58=0,AZ58=0)),0,(AZ58+BF58)/(AX58+AZ58+BF58))</f>
        <v>1.1813421020582145E-2</v>
      </c>
      <c r="BJ58" s="247">
        <f t="shared" ref="BJ58" si="1094">BF58/$AV$4</f>
        <v>0</v>
      </c>
      <c r="BK58" s="242">
        <f t="shared" ref="BK58" si="1095">(BN58/($AV$4*BO58))</f>
        <v>0.3845959595959596</v>
      </c>
      <c r="BL58" s="7"/>
      <c r="BM58" s="7">
        <f t="shared" ref="BM58" si="1096">SUM(AX58:AZ58,BB58,BD58)</f>
        <v>720</v>
      </c>
      <c r="BN58" s="167">
        <v>22845</v>
      </c>
      <c r="BO58" s="9">
        <v>82.5</v>
      </c>
      <c r="BP58" s="9">
        <v>74.599999999999994</v>
      </c>
      <c r="BS58" s="71" t="s">
        <v>66</v>
      </c>
      <c r="BT58" s="9">
        <v>725.4</v>
      </c>
      <c r="BU58" s="9">
        <v>434.7</v>
      </c>
      <c r="BV58" s="9">
        <v>290.60000000000002</v>
      </c>
      <c r="BW58" s="9">
        <v>18.7</v>
      </c>
      <c r="BX58" s="242">
        <f t="shared" ref="BX58:BZ58" si="1097">(BW58/$BS$4)</f>
        <v>2.5134408602150538E-2</v>
      </c>
      <c r="BY58" s="9">
        <v>0</v>
      </c>
      <c r="BZ58" s="242">
        <f t="shared" si="1097"/>
        <v>0</v>
      </c>
      <c r="CA58" s="9">
        <v>0</v>
      </c>
      <c r="CB58" s="242">
        <f t="shared" ref="CB58" si="1098">(CA58/$BS$4)</f>
        <v>0</v>
      </c>
      <c r="CC58" s="9">
        <v>0</v>
      </c>
      <c r="CD58" s="242">
        <f t="shared" ref="CD58" si="1099">(BT58/$BS$4)</f>
        <v>0.97499999999999998</v>
      </c>
      <c r="CE58" s="242">
        <f t="shared" ref="CE58" si="1100">((BT58-CC58)/$BS$4)</f>
        <v>0.97499999999999998</v>
      </c>
      <c r="CF58" s="247">
        <f t="shared" ref="CF58" si="1101">IF((AND(BU58=0,BW58=0)),0,(BW58+CC58)/(BU58+BW58+CC58))</f>
        <v>4.1243934715483016E-2</v>
      </c>
      <c r="CG58" s="247">
        <f t="shared" ref="CG58" si="1102">CC58/$BS$4</f>
        <v>0</v>
      </c>
      <c r="CH58" s="242">
        <f t="shared" ref="CH58" si="1103">(CK58/($BS$4*CL58))</f>
        <v>0.39835451287064189</v>
      </c>
      <c r="CI58" s="7"/>
      <c r="CJ58" s="81">
        <f t="shared" ref="CJ58" si="1104">SUM(BU58:BW58,BY58,CA58)</f>
        <v>744</v>
      </c>
      <c r="CK58" s="167">
        <v>24451</v>
      </c>
      <c r="CL58" s="9">
        <v>82.5</v>
      </c>
      <c r="CM58" s="9">
        <v>74.599999999999994</v>
      </c>
      <c r="CP58" s="71" t="s">
        <v>66</v>
      </c>
      <c r="CQ58" s="9">
        <v>553.4</v>
      </c>
      <c r="CR58" s="9">
        <v>165.22</v>
      </c>
      <c r="CS58" s="9">
        <v>388.18</v>
      </c>
      <c r="CT58" s="9">
        <v>76.03</v>
      </c>
      <c r="CU58" s="242">
        <f t="shared" ref="CU58:CW58" si="1105">(CT58/$CP$4)</f>
        <v>0.10559722222222222</v>
      </c>
      <c r="CV58" s="9">
        <v>90.57</v>
      </c>
      <c r="CW58" s="242">
        <f t="shared" si="1105"/>
        <v>0.12579166666666666</v>
      </c>
      <c r="CX58" s="7">
        <v>0</v>
      </c>
      <c r="CY58" s="242">
        <f t="shared" ref="CY58" si="1106">(CX58/$CP$4)</f>
        <v>0</v>
      </c>
      <c r="CZ58" s="9">
        <v>0</v>
      </c>
      <c r="DA58" s="242">
        <f t="shared" ref="DA58" si="1107">(CQ58/$CP$4)</f>
        <v>0.76861111111111113</v>
      </c>
      <c r="DB58" s="242">
        <f t="shared" ref="DB58" si="1108">((CQ58-CZ58)/$CP$4)</f>
        <v>0.76861111111111113</v>
      </c>
      <c r="DC58" s="247">
        <f t="shared" ref="DC58" si="1109">IF((AND(CR58=0,CT58=0)),0,(CT58+CZ58)/(CR58+CT58+CZ58))</f>
        <v>0.3151502590673575</v>
      </c>
      <c r="DD58" s="247">
        <f t="shared" ref="DD58" si="1110">CZ58/$CP$4</f>
        <v>0</v>
      </c>
      <c r="DE58" s="242">
        <f t="shared" ref="DE58" si="1111">(DH58/($CP$4*DI58))</f>
        <v>0.13803030303030303</v>
      </c>
      <c r="DF58" s="7"/>
      <c r="DG58" s="7">
        <f t="shared" ref="DG58" si="1112">SUM(CR58:CT58,CV58,CX58)</f>
        <v>720</v>
      </c>
      <c r="DH58" s="81">
        <v>8199</v>
      </c>
      <c r="DI58" s="9">
        <v>82.5</v>
      </c>
      <c r="DJ58" s="9">
        <v>74.599999999999994</v>
      </c>
      <c r="DM58" s="71" t="s">
        <v>66</v>
      </c>
      <c r="DN58" s="9">
        <v>738.8</v>
      </c>
      <c r="DO58" s="9">
        <v>276.10000000000002</v>
      </c>
      <c r="DP58" s="9">
        <v>462.6</v>
      </c>
      <c r="DQ58" s="9">
        <v>5.3</v>
      </c>
      <c r="DR58" s="242">
        <f>(DQ58/$DM$4)</f>
        <v>7.123655913978494E-3</v>
      </c>
      <c r="DS58" s="9">
        <v>0</v>
      </c>
      <c r="DT58" s="242">
        <f>(DS58/$DM$4)</f>
        <v>0</v>
      </c>
      <c r="DU58" s="7">
        <v>0</v>
      </c>
      <c r="DV58" s="242">
        <f>(DU58/$DM$4)</f>
        <v>0</v>
      </c>
      <c r="DW58" s="9">
        <v>0</v>
      </c>
      <c r="DX58" s="242">
        <f t="shared" ref="DX58" si="1113">(DN58/$Y$4)</f>
        <v>0.99301075268817196</v>
      </c>
      <c r="DY58" s="242">
        <f t="shared" ref="DY58" si="1114">((DN58-DW58)/$DM$4)</f>
        <v>0.99301075268817196</v>
      </c>
      <c r="DZ58" s="247">
        <f t="shared" ref="DZ58" si="1115">IF((AND(DO58=0,DQ58=0)),0,(DQ58+DW58)/(DO58+DQ58+DW58))</f>
        <v>1.8834399431414354E-2</v>
      </c>
      <c r="EA58" s="247">
        <f t="shared" ref="EA58" si="1116">DW58/$DM$4</f>
        <v>0</v>
      </c>
      <c r="EB58" s="242">
        <f t="shared" ref="EB58" si="1117">(EE58/($DM$4*EF58))</f>
        <v>0.23492994460736397</v>
      </c>
      <c r="EC58" s="135"/>
      <c r="ED58" s="29">
        <f t="shared" ref="ED58" si="1118">SUM(DO58:DQ58,DS58,DU58)</f>
        <v>744</v>
      </c>
      <c r="EE58" s="166">
        <v>14420</v>
      </c>
      <c r="EF58" s="9">
        <v>82.5</v>
      </c>
      <c r="EG58" s="9">
        <v>74.599999999999994</v>
      </c>
      <c r="EJ58" s="71" t="s">
        <v>66</v>
      </c>
      <c r="EK58" s="9">
        <v>735.1</v>
      </c>
      <c r="EL58" s="7">
        <v>295.39999999999998</v>
      </c>
      <c r="EM58" s="9">
        <v>439.7</v>
      </c>
      <c r="EN58" s="9">
        <v>8.9</v>
      </c>
      <c r="EO58" s="242">
        <f>(EN58/$EJ$4)</f>
        <v>1.196236559139785E-2</v>
      </c>
      <c r="EP58" s="9">
        <v>0</v>
      </c>
      <c r="EQ58" s="242">
        <f>(EP58/$EJ$4)</f>
        <v>0</v>
      </c>
      <c r="ER58" s="7">
        <v>0</v>
      </c>
      <c r="ES58" s="242">
        <f>(ER58/$EJ$4)</f>
        <v>0</v>
      </c>
      <c r="ET58" s="9">
        <v>0</v>
      </c>
      <c r="EU58" s="242">
        <f>(EK58/$Y$4)</f>
        <v>0.98803763440860215</v>
      </c>
      <c r="EV58" s="242">
        <f>((EK58-ET58)/$EJ$4)</f>
        <v>0.98803763440860215</v>
      </c>
      <c r="EW58" s="247">
        <f t="shared" ref="EW58" si="1119">IF((AND(EL58=0,EN58=0)),0,(EN58+ET58)/(EL58+EN58+ET58))</f>
        <v>2.9247453171212624E-2</v>
      </c>
      <c r="EX58" s="247"/>
      <c r="EY58" s="242">
        <f>(FB58/($EJ$4*FC58))</f>
        <v>0.26045943304007818</v>
      </c>
      <c r="EZ58" s="7"/>
      <c r="FA58" s="7">
        <f t="shared" ref="FA58" si="1120">SUM(EL58:EN58,EP58,ER58)</f>
        <v>743.99999999999989</v>
      </c>
      <c r="FB58" s="166">
        <v>15987</v>
      </c>
      <c r="FC58" s="9">
        <v>82.5</v>
      </c>
      <c r="FD58" s="9">
        <v>74.599999999999994</v>
      </c>
      <c r="FG58" s="71" t="s">
        <v>66</v>
      </c>
      <c r="FH58" s="7">
        <v>653.5</v>
      </c>
      <c r="FI58" s="9">
        <v>276.92</v>
      </c>
      <c r="FJ58" s="9">
        <v>376.53</v>
      </c>
      <c r="FK58" s="9">
        <v>11.23</v>
      </c>
      <c r="FL58" s="242">
        <f>(FK58/$FG$4)</f>
        <v>1.6711309523809524E-2</v>
      </c>
      <c r="FM58" s="9">
        <v>0</v>
      </c>
      <c r="FN58" s="242">
        <f>(FM58/$FG$4)</f>
        <v>0</v>
      </c>
      <c r="FO58" s="7">
        <v>7.32</v>
      </c>
      <c r="FP58" s="242">
        <f>(FO58/$FG$4)</f>
        <v>1.0892857142857143E-2</v>
      </c>
      <c r="FQ58" s="9">
        <v>0</v>
      </c>
      <c r="FR58" s="242">
        <f>(FH58/$Y$4)</f>
        <v>0.87836021505376349</v>
      </c>
      <c r="FS58" s="242">
        <f>((FH58-FQ58)/$FG$4)</f>
        <v>0.97247023809523814</v>
      </c>
      <c r="FT58" s="247">
        <f>IF((AND(FI58=0,FK58=0)),0,(FK58+FQ58)/(FI58+FK58+FQ58))</f>
        <v>3.8972757244490716E-2</v>
      </c>
      <c r="FU58" s="247">
        <f>FQ58/$FG$4</f>
        <v>0</v>
      </c>
      <c r="FV58" s="135">
        <f>(FY58/($FG$4*FZ58))</f>
        <v>0.26426767676767676</v>
      </c>
      <c r="FW58" s="7"/>
      <c r="FX58" s="7">
        <f t="shared" ref="FX58" si="1121">SUM(FI58:FK58,FM58,FO58)</f>
        <v>672.00000000000011</v>
      </c>
      <c r="FY58" s="167">
        <v>14651</v>
      </c>
      <c r="FZ58" s="9">
        <v>82.5</v>
      </c>
      <c r="GA58" s="9">
        <v>74.599999999999994</v>
      </c>
      <c r="GD58" s="71" t="s">
        <v>66</v>
      </c>
      <c r="GE58" s="9">
        <v>742.3</v>
      </c>
      <c r="GF58" s="7">
        <v>408.3</v>
      </c>
      <c r="GG58" s="9">
        <v>334</v>
      </c>
      <c r="GH58" s="9">
        <v>1.7</v>
      </c>
      <c r="GI58" s="242">
        <f>(GH58/$GD$4)</f>
        <v>2.2849462365591398E-3</v>
      </c>
      <c r="GJ58" s="9">
        <v>0</v>
      </c>
      <c r="GK58" s="242">
        <f>(GJ58/$GD$4)</f>
        <v>0</v>
      </c>
      <c r="GL58" s="7">
        <v>0</v>
      </c>
      <c r="GM58" s="242">
        <f>(GL58/$GD$4)</f>
        <v>0</v>
      </c>
      <c r="GN58" s="9">
        <v>0</v>
      </c>
      <c r="GO58" s="242">
        <f>(GE58/$Y$4)</f>
        <v>0.99771505376344083</v>
      </c>
      <c r="GP58" s="242">
        <f>((GE58-GN58)/$GD$4)</f>
        <v>0.99771505376344083</v>
      </c>
      <c r="GQ58" s="247">
        <f>IF((AND(GF58=0,GH58=0)),0,(GH58+GN58)/(GF58+GH58+GN58))</f>
        <v>4.1463414634146344E-3</v>
      </c>
      <c r="GR58" s="247">
        <f>GN58/$GD$4</f>
        <v>0</v>
      </c>
      <c r="GS58" s="242">
        <f>(GV58/($GD$4*GW58))</f>
        <v>0.36244705115672859</v>
      </c>
      <c r="GT58" s="135"/>
      <c r="GU58" s="7">
        <f t="shared" ref="GU58" si="1122">SUM(GF58:GH58,GJ58,GL58)</f>
        <v>744</v>
      </c>
      <c r="GV58" s="167">
        <v>22247</v>
      </c>
      <c r="GW58" s="9">
        <v>82.5</v>
      </c>
      <c r="GX58" s="9">
        <v>74.599999999999994</v>
      </c>
      <c r="HA58" s="71" t="s">
        <v>66</v>
      </c>
      <c r="HB58" s="9">
        <v>711.12</v>
      </c>
      <c r="HC58" s="7">
        <v>455.1</v>
      </c>
      <c r="HD58" s="9">
        <v>256.02</v>
      </c>
      <c r="HE58" s="9">
        <v>0</v>
      </c>
      <c r="HF58" s="242">
        <f>(HE58/$HA$4)</f>
        <v>0</v>
      </c>
      <c r="HG58" s="9">
        <v>0</v>
      </c>
      <c r="HH58" s="242">
        <f>(HG58/$HA$4)</f>
        <v>0</v>
      </c>
      <c r="HI58" s="7">
        <v>8.8800000000000008</v>
      </c>
      <c r="HJ58" s="242">
        <f>(HI58/$HA$4)</f>
        <v>1.2333333333333335E-2</v>
      </c>
      <c r="HK58" s="9">
        <v>0</v>
      </c>
      <c r="HL58" s="242">
        <f>(HB58/$Y$4)</f>
        <v>0.95580645161290323</v>
      </c>
      <c r="HM58" s="242">
        <f>((HB58-HK58)/$HA$4)</f>
        <v>0.98766666666666669</v>
      </c>
      <c r="HN58" s="247">
        <f t="shared" ref="HN58" si="1123">IF((AND(HC58=0,HE58=0)),0,(HE58+HK58)/(HC58+HE58+HK58))</f>
        <v>0</v>
      </c>
      <c r="HO58" s="247">
        <f t="shared" ref="HO58" si="1124">HK58/$HA$4</f>
        <v>0</v>
      </c>
      <c r="HP58" s="242">
        <f>(HS58/($HA$4*HT58))</f>
        <v>0.44318181818181818</v>
      </c>
      <c r="HQ58" s="29">
        <v>0</v>
      </c>
      <c r="HR58" s="7">
        <f t="shared" ref="HR58" si="1125">SUM(HC58:HE58,HG58,HI58)</f>
        <v>720</v>
      </c>
      <c r="HS58" s="82">
        <v>26325</v>
      </c>
      <c r="HT58" s="9">
        <v>82.5</v>
      </c>
      <c r="HU58" s="9">
        <v>74.599999999999994</v>
      </c>
      <c r="HX58" s="71" t="s">
        <v>66</v>
      </c>
      <c r="HY58" s="9">
        <v>439.2</v>
      </c>
      <c r="HZ58" s="7">
        <v>161.05000000000001</v>
      </c>
      <c r="IA58" s="9">
        <v>278.12</v>
      </c>
      <c r="IB58" s="9">
        <v>202.5</v>
      </c>
      <c r="IC58" s="242">
        <f>(IB58/$HX$4)</f>
        <v>0.27217741935483869</v>
      </c>
      <c r="ID58" s="9">
        <v>102.33</v>
      </c>
      <c r="IE58" s="242">
        <f>(ID58/$HX$4)</f>
        <v>0.13754032258064516</v>
      </c>
      <c r="IF58" s="9">
        <v>0</v>
      </c>
      <c r="IG58" s="242">
        <f>(IF58/$HX$4)</f>
        <v>0</v>
      </c>
      <c r="IH58" s="9">
        <v>0</v>
      </c>
      <c r="II58" s="242">
        <f>(HY58/$HX$4)</f>
        <v>0.5903225806451613</v>
      </c>
      <c r="IJ58" s="242">
        <f>((HY58-IH58)/$HX$4)</f>
        <v>0.5903225806451613</v>
      </c>
      <c r="IK58" s="242">
        <f>IF((AND(HZ58=0,IB58=0)),0,(IB58+IH58)/(HZ58+IB58))</f>
        <v>0.55700728923119236</v>
      </c>
      <c r="IL58" s="247">
        <f t="shared" ref="IL58" si="1126">IH58/$HX$4</f>
        <v>0</v>
      </c>
      <c r="IM58" s="242">
        <f>(IP58/($HX$4*IQ58))</f>
        <v>0.1378950798305637</v>
      </c>
      <c r="IN58" s="29">
        <v>1</v>
      </c>
      <c r="IO58" s="29">
        <f t="shared" ref="IO58" si="1127">SUM(HZ58:IB58,ID58,IF58)</f>
        <v>744.00000000000011</v>
      </c>
      <c r="IP58" s="167">
        <v>8464</v>
      </c>
      <c r="IQ58" s="9">
        <v>82.5</v>
      </c>
      <c r="IR58" s="9">
        <v>74.599999999999994</v>
      </c>
      <c r="IU58" s="71" t="s">
        <v>66</v>
      </c>
      <c r="IV58" s="9">
        <v>0</v>
      </c>
      <c r="IW58" s="7">
        <v>0</v>
      </c>
      <c r="IX58" s="9">
        <v>0</v>
      </c>
      <c r="IY58" s="9">
        <v>720</v>
      </c>
      <c r="IZ58" s="242">
        <f>(IY58/$IU$4)</f>
        <v>1</v>
      </c>
      <c r="JA58" s="9">
        <v>0</v>
      </c>
      <c r="JB58" s="242">
        <f>(JA58/$IU$4)</f>
        <v>0</v>
      </c>
      <c r="JC58" s="9">
        <v>0</v>
      </c>
      <c r="JD58" s="242">
        <f>(JC58/$IU$4)</f>
        <v>0</v>
      </c>
      <c r="JE58" s="9">
        <v>0</v>
      </c>
      <c r="JF58" s="242">
        <f>(IV58/$IU$4)</f>
        <v>0</v>
      </c>
      <c r="JG58" s="277">
        <f>((IV58-JE58)/$IU$4)</f>
        <v>0</v>
      </c>
      <c r="JH58" s="277">
        <f>IF((AND(IW58=0,IY58=0)),0,(IY58+JE58)/(IW58+IY58+JE58))</f>
        <v>1</v>
      </c>
      <c r="JI58" s="247">
        <f t="shared" ref="JI58" si="1128">JE58/$IU$4</f>
        <v>0</v>
      </c>
      <c r="JJ58" s="242">
        <f>(JM58/($IU$4*JN58))</f>
        <v>0</v>
      </c>
      <c r="JK58" s="29">
        <v>1</v>
      </c>
      <c r="JL58" s="29">
        <f t="shared" ref="JL58" si="1129">SUM(IW58:IY58,JA58,JC58)</f>
        <v>720</v>
      </c>
      <c r="JM58" s="9">
        <v>0</v>
      </c>
      <c r="JN58" s="9">
        <v>82.5</v>
      </c>
      <c r="JO58" s="9">
        <v>74.599999999999994</v>
      </c>
    </row>
    <row r="59" spans="1:275" ht="13.8" hidden="1" x14ac:dyDescent="0.3">
      <c r="B59" s="74" t="s">
        <v>39</v>
      </c>
      <c r="C59" s="89">
        <f>SUM(C57:C58)</f>
        <v>1488</v>
      </c>
      <c r="D59" s="49">
        <f t="shared" ref="D59:E59" si="1130">SUM(D57:D58)</f>
        <v>370.4</v>
      </c>
      <c r="E59" s="89">
        <f t="shared" si="1130"/>
        <v>1117.5999999999999</v>
      </c>
      <c r="F59" s="49">
        <f t="shared" ref="F59:L59" si="1131">SUM(F57:F58)</f>
        <v>0</v>
      </c>
      <c r="G59" s="281">
        <f>(G57*U57+G58*U58)/U59</f>
        <v>0</v>
      </c>
      <c r="H59" s="49">
        <f t="shared" si="1131"/>
        <v>0</v>
      </c>
      <c r="I59" s="281">
        <f>(I57*U57+I58*U58)/U59</f>
        <v>0</v>
      </c>
      <c r="J59" s="50">
        <f>SUM(J57:J58)</f>
        <v>0</v>
      </c>
      <c r="K59" s="241">
        <f>(K57*U57+K58*U58)/U59</f>
        <v>0</v>
      </c>
      <c r="L59" s="49">
        <f t="shared" si="1131"/>
        <v>0</v>
      </c>
      <c r="M59" s="281">
        <f>(M57*U57+M58*U58)/U59</f>
        <v>1</v>
      </c>
      <c r="N59" s="282">
        <f>(N57*U57+N58*U58)/U59</f>
        <v>1</v>
      </c>
      <c r="O59" s="282">
        <f>(O57*U57+O58*U58)/U59</f>
        <v>0</v>
      </c>
      <c r="P59" s="282">
        <f>(P57*U57+P58*U58)/U59</f>
        <v>0</v>
      </c>
      <c r="Q59" s="282">
        <f>(Q57*U57+Q58*U58)/U59</f>
        <v>0.15772238514173997</v>
      </c>
      <c r="R59" s="49">
        <f t="shared" ref="R59" si="1132">SUM(R57:R58)</f>
        <v>0</v>
      </c>
      <c r="S59" s="50">
        <f>SUM(S57:S58)</f>
        <v>1488</v>
      </c>
      <c r="T59" s="168">
        <f>SUM(T57:T58)</f>
        <v>19362</v>
      </c>
      <c r="U59" s="49">
        <f>SUM(U57:U58)</f>
        <v>165</v>
      </c>
      <c r="V59" s="49">
        <f>SUM(V57:V58)</f>
        <v>151.80000000000001</v>
      </c>
      <c r="Y59" s="74" t="s">
        <v>39</v>
      </c>
      <c r="Z59" s="49">
        <f>SUM(Z57:Z58)</f>
        <v>1479</v>
      </c>
      <c r="AA59" s="49">
        <f t="shared" ref="AA59:AC59" si="1133">SUM(AA57:AA58)</f>
        <v>859.6</v>
      </c>
      <c r="AB59" s="49">
        <f>SUM(AB57:AB58)</f>
        <v>619.4</v>
      </c>
      <c r="AC59" s="49">
        <f t="shared" si="1133"/>
        <v>0</v>
      </c>
      <c r="AD59" s="241">
        <f>(AD57*AR57+AD58*AR58)/AR59</f>
        <v>0</v>
      </c>
      <c r="AE59" s="49">
        <f t="shared" ref="AE59:AI59" si="1134">SUM(AE57:AE58)</f>
        <v>0</v>
      </c>
      <c r="AF59" s="241">
        <f>(AF57*AR57+AF58*AR58)/AR59</f>
        <v>0</v>
      </c>
      <c r="AG59" s="50">
        <f>SUM(AG57:AG58)</f>
        <v>9</v>
      </c>
      <c r="AH59" s="241">
        <f>SUM(AH57:AH58)</f>
        <v>1.2096774193548387E-2</v>
      </c>
      <c r="AI59" s="49">
        <f t="shared" si="1134"/>
        <v>0</v>
      </c>
      <c r="AJ59" s="281">
        <f>(AJ57*AR57+AJ58*AR58)/AR59</f>
        <v>0.99395161290322576</v>
      </c>
      <c r="AK59" s="241">
        <f>(AK57*AR57+AK58*AR58)/AR59</f>
        <v>0.99395161290322576</v>
      </c>
      <c r="AL59" s="241">
        <f>(AL57*AR57+AL58*AR58)/AR59</f>
        <v>0</v>
      </c>
      <c r="AM59" s="241"/>
      <c r="AN59" s="282">
        <f>(AN57*AR57+AN58*AR58)/AR59</f>
        <v>0.4030058651026393</v>
      </c>
      <c r="AO59" s="49">
        <f t="shared" ref="AO59" si="1135">SUM(AO57:AO58)</f>
        <v>0</v>
      </c>
      <c r="AP59" s="50">
        <f>SUM(AP57:AP58)</f>
        <v>1488</v>
      </c>
      <c r="AQ59" s="53">
        <f>SUM(AQ57:AQ58)</f>
        <v>49473</v>
      </c>
      <c r="AR59" s="49">
        <f>SUM(AR57:AR58)</f>
        <v>165</v>
      </c>
      <c r="AS59" s="49">
        <f>SUM(AS57:AS58)</f>
        <v>151.80000000000001</v>
      </c>
      <c r="AV59" s="74" t="s">
        <v>39</v>
      </c>
      <c r="AW59" s="89">
        <f>SUM(AW57:AW58)</f>
        <v>1435.2</v>
      </c>
      <c r="AX59" s="49">
        <f t="shared" ref="AX59:AZ59" si="1136">SUM(AX57:AX58)</f>
        <v>905.57999999999993</v>
      </c>
      <c r="AY59" s="49">
        <f>SUM(AY57:AY58)</f>
        <v>529.56999999999994</v>
      </c>
      <c r="AZ59" s="49">
        <f t="shared" si="1136"/>
        <v>4.8499999999999996</v>
      </c>
      <c r="BA59" s="241">
        <f>(BA57*BO57+BA58*BO58)/BO59</f>
        <v>3.3680555555555551E-3</v>
      </c>
      <c r="BB59" s="49">
        <f t="shared" ref="BB59:BF59" si="1137">SUM(BB57:BB58)</f>
        <v>0</v>
      </c>
      <c r="BC59" s="241">
        <f>(BC57*BO57+BC58*BO58)/BO59</f>
        <v>0</v>
      </c>
      <c r="BD59" s="50">
        <f>SUM(BD57:BD58)</f>
        <v>0</v>
      </c>
      <c r="BE59" s="241">
        <f>(BE57*BO57+BE58*BO58)/BO59</f>
        <v>0</v>
      </c>
      <c r="BF59" s="49">
        <f t="shared" si="1137"/>
        <v>0</v>
      </c>
      <c r="BG59" s="281">
        <f>(BG57*BO57+BG58*BO58)/BO59</f>
        <v>0.99666666666666659</v>
      </c>
      <c r="BH59" s="241">
        <f>(BH57*BO57+BH58*BO58)/BO59</f>
        <v>0.99666666666666659</v>
      </c>
      <c r="BI59" s="241">
        <f>(BI57*BO57+BI58*BO58)/BO59</f>
        <v>5.9067105102910723E-3</v>
      </c>
      <c r="BJ59" s="241"/>
      <c r="BK59" s="282">
        <f>(BK57*BO57+BK58*BO58)/BO59</f>
        <v>0.43636363636363634</v>
      </c>
      <c r="BL59" s="219"/>
      <c r="BM59" s="50">
        <f>SUM(BM57:BM58)</f>
        <v>1440</v>
      </c>
      <c r="BN59" s="169">
        <f>SUM(BN57:BN58)</f>
        <v>51840</v>
      </c>
      <c r="BO59" s="49">
        <f>SUM(BO57:BO58)</f>
        <v>165</v>
      </c>
      <c r="BP59" s="49">
        <f>SUM(BP57:BP58)</f>
        <v>151.80000000000001</v>
      </c>
      <c r="BS59" s="74" t="s">
        <v>39</v>
      </c>
      <c r="BT59" s="49">
        <f>SUM(BT57:BT58)</f>
        <v>1469.4</v>
      </c>
      <c r="BU59" s="49">
        <f t="shared" ref="BU59:BW59" si="1138">SUM(BU57:BU58)</f>
        <v>854.9</v>
      </c>
      <c r="BV59" s="49">
        <f>SUM(BV57:BV58)</f>
        <v>614.5</v>
      </c>
      <c r="BW59" s="49">
        <f t="shared" si="1138"/>
        <v>18.7</v>
      </c>
      <c r="BX59" s="241">
        <f>(BX57*CL57+BX58*CL58)/CL59</f>
        <v>1.2567204301075269E-2</v>
      </c>
      <c r="BY59" s="49">
        <f t="shared" ref="BY59:CC59" si="1139">SUM(BY57:BY58)</f>
        <v>0</v>
      </c>
      <c r="BZ59" s="241">
        <f>(BZ57*CL57+BZ58*CL58)/CL59</f>
        <v>0</v>
      </c>
      <c r="CA59" s="50">
        <f>SUM(CA57:CA58)</f>
        <v>0</v>
      </c>
      <c r="CB59" s="241">
        <f>(CB57*CL57+CB58*CL58)/CL59</f>
        <v>0</v>
      </c>
      <c r="CC59" s="49">
        <f t="shared" si="1139"/>
        <v>0</v>
      </c>
      <c r="CD59" s="281">
        <f>(CD57*CL57+CD58*CL58)/CL59</f>
        <v>0.98750000000000004</v>
      </c>
      <c r="CE59" s="241">
        <f>(CE57*CL57+CE58*CL58)/CL59</f>
        <v>0.98750000000000004</v>
      </c>
      <c r="CF59" s="241">
        <f>(CF57*CL57+CF58*CL58)/CL59</f>
        <v>2.0621967357741508E-2</v>
      </c>
      <c r="CG59" s="241"/>
      <c r="CH59" s="282">
        <f>(CH57*CL57+CH58*CL58)/CL59</f>
        <v>0.39935646790485496</v>
      </c>
      <c r="CI59" s="219"/>
      <c r="CJ59" s="53">
        <f>SUM(CJ57:CJ58)</f>
        <v>1488.1</v>
      </c>
      <c r="CK59" s="169">
        <f>SUM(CK57:CK58)</f>
        <v>49025</v>
      </c>
      <c r="CL59" s="49">
        <f>SUM(CL57:CL58)</f>
        <v>165</v>
      </c>
      <c r="CM59" s="49">
        <f>SUM(CM57:CM58)</f>
        <v>151.80000000000001</v>
      </c>
      <c r="CP59" s="74" t="s">
        <v>39</v>
      </c>
      <c r="CQ59" s="49">
        <f>SUM(CQ57:CQ58)</f>
        <v>1046.0999999999999</v>
      </c>
      <c r="CR59" s="49">
        <f t="shared" ref="CR59:CT59" si="1140">SUM(CR57:CR58)</f>
        <v>271.5</v>
      </c>
      <c r="CS59" s="49">
        <f>SUM(CS57:CS58)</f>
        <v>774.55</v>
      </c>
      <c r="CT59" s="49">
        <f t="shared" si="1140"/>
        <v>152.03</v>
      </c>
      <c r="CU59" s="241">
        <f>(CU57*DI57+CU58*DI58)/DI59</f>
        <v>0.1055763888888889</v>
      </c>
      <c r="CV59" s="49">
        <f t="shared" ref="CV59:CZ59" si="1141">SUM(CV57:CV58)</f>
        <v>241.92</v>
      </c>
      <c r="CW59" s="241">
        <f>(CW57*DI57+CW58*DI58)/DI59</f>
        <v>0.16799999999999998</v>
      </c>
      <c r="CX59" s="50">
        <f>SUM(CX57:CX58)</f>
        <v>0</v>
      </c>
      <c r="CY59" s="281">
        <f>(CY57*DI57+CY58*DI58)/DI59</f>
        <v>0</v>
      </c>
      <c r="CZ59" s="49">
        <f t="shared" si="1141"/>
        <v>0</v>
      </c>
      <c r="DA59" s="281">
        <f>(DA57*DI57+DA58*DI58)/DI59</f>
        <v>0.72645833333333332</v>
      </c>
      <c r="DB59" s="241">
        <f>(DB57*DI57+DB58*DI58)/DI59</f>
        <v>0.72645833333333332</v>
      </c>
      <c r="DC59" s="241">
        <f>(DC57*DI57+DC58*DI58)/DI59</f>
        <v>0.36604561450185952</v>
      </c>
      <c r="DD59" s="241"/>
      <c r="DE59" s="282">
        <f>(DE57*DI57+DE58*DI58)/DI59</f>
        <v>0.11494107744107744</v>
      </c>
      <c r="DF59" s="219"/>
      <c r="DG59" s="50">
        <f>SUM(DG57:DG58)</f>
        <v>1440</v>
      </c>
      <c r="DH59" s="53">
        <f>SUM(DH57:DH58)</f>
        <v>13655</v>
      </c>
      <c r="DI59" s="49">
        <f>SUM(DI57:DI58)</f>
        <v>165</v>
      </c>
      <c r="DJ59" s="49">
        <f>SUM(DJ57:DJ58)</f>
        <v>151.80000000000001</v>
      </c>
      <c r="DM59" s="74" t="s">
        <v>39</v>
      </c>
      <c r="DN59" s="89">
        <f>SUM(DN57:DN58)</f>
        <v>1482.8</v>
      </c>
      <c r="DO59" s="49">
        <f t="shared" ref="DO59:DQ59" si="1142">SUM(DO57:DO58)</f>
        <v>609</v>
      </c>
      <c r="DP59" s="49">
        <f>SUM(DP57:DP58)</f>
        <v>873.7</v>
      </c>
      <c r="DQ59" s="49">
        <f t="shared" si="1142"/>
        <v>5.3</v>
      </c>
      <c r="DR59" s="241">
        <f>(DR57*EF57+DR58*EF58)/EF59</f>
        <v>3.561827956989247E-3</v>
      </c>
      <c r="DS59" s="49">
        <f t="shared" ref="DS59:DW59" si="1143">SUM(DS57:DS58)</f>
        <v>0</v>
      </c>
      <c r="DT59" s="241">
        <f>(DT57*EF57+DT58*EF58)/EF59</f>
        <v>0</v>
      </c>
      <c r="DU59" s="50">
        <f>SUM(DU57:DU58)</f>
        <v>0</v>
      </c>
      <c r="DV59" s="241">
        <f>(DV57*EF57+DV58*EF58)/EF59</f>
        <v>0</v>
      </c>
      <c r="DW59" s="49">
        <f t="shared" si="1143"/>
        <v>0</v>
      </c>
      <c r="DX59" s="281">
        <f>(DX57*EF57+DX58*EF58)/EF59</f>
        <v>0.99650537634408609</v>
      </c>
      <c r="DY59" s="241">
        <f>(DY57*EF57+DY58*EF58)/EF59</f>
        <v>0.99650537634408609</v>
      </c>
      <c r="DZ59" s="241">
        <f>(DZ57*EF57+DZ58*EF58)/EF59</f>
        <v>9.4171997157071769E-3</v>
      </c>
      <c r="EA59" s="241">
        <f>(EA57*EF57+EA58*EF58)/EF59</f>
        <v>0</v>
      </c>
      <c r="EB59" s="282">
        <f>(EB57*EF57+EB58*EF58)/EF59</f>
        <v>0.25804822417725642</v>
      </c>
      <c r="EC59" s="219"/>
      <c r="ED59" s="51">
        <f>SUM(ED57:ED58)</f>
        <v>1488</v>
      </c>
      <c r="EE59" s="168">
        <f>SUM(EE57:EE58)</f>
        <v>31678</v>
      </c>
      <c r="EF59" s="49">
        <f>SUM(EF57:EF58)</f>
        <v>165</v>
      </c>
      <c r="EG59" s="49">
        <f>SUM(EG57:EG58)</f>
        <v>151.80000000000001</v>
      </c>
      <c r="EJ59" s="74" t="s">
        <v>39</v>
      </c>
      <c r="EK59" s="49">
        <f>SUM(EK57:EK58)</f>
        <v>1479.1</v>
      </c>
      <c r="EL59" s="50">
        <f t="shared" ref="EL59:EN59" si="1144">SUM(EL57:EL58)</f>
        <v>663.4</v>
      </c>
      <c r="EM59" s="49">
        <f>SUM(EM57:EM58)</f>
        <v>815.7</v>
      </c>
      <c r="EN59" s="49">
        <f t="shared" si="1144"/>
        <v>8.9</v>
      </c>
      <c r="EO59" s="241">
        <f>(EO57*FC57+EO58*FC58)/FC59</f>
        <v>5.981182795698925E-3</v>
      </c>
      <c r="EP59" s="49">
        <f t="shared" ref="EP59:ET59" si="1145">SUM(EP57:EP58)</f>
        <v>0</v>
      </c>
      <c r="EQ59" s="241">
        <f>(EQ57*FC57+EQ58*FC58)/FC59</f>
        <v>0</v>
      </c>
      <c r="ER59" s="50">
        <f>SUM(ER57:ER58)</f>
        <v>0</v>
      </c>
      <c r="ES59" s="241">
        <f>(ES57*FC57+ES58*FC58)/FC59</f>
        <v>0</v>
      </c>
      <c r="ET59" s="49">
        <f t="shared" si="1145"/>
        <v>0</v>
      </c>
      <c r="EU59" s="281">
        <f>(EU57*FC57+EU58*FC58)/FC59</f>
        <v>0.99401881720430119</v>
      </c>
      <c r="EV59" s="241">
        <f>(EV57*FC57+EV58*FC58)/FC59</f>
        <v>0.99401881720430119</v>
      </c>
      <c r="EW59" s="241">
        <f>(EW57*FC57+EW58*FC58)/FC59</f>
        <v>1.4623726585606314E-2</v>
      </c>
      <c r="EX59" s="241"/>
      <c r="EY59" s="282">
        <f>(EY57*FC57+EY58*FC58)/FC59</f>
        <v>0.29924242424242425</v>
      </c>
      <c r="EZ59" s="38"/>
      <c r="FA59" s="50">
        <f>SUM(FA57:FA58)</f>
        <v>1488</v>
      </c>
      <c r="FB59" s="168">
        <f>SUM(FB57:FB58)</f>
        <v>36735</v>
      </c>
      <c r="FC59" s="49">
        <f>SUM(FC57:FC58)</f>
        <v>165</v>
      </c>
      <c r="FD59" s="49">
        <f>SUM(FD57:FD58)</f>
        <v>151.80000000000001</v>
      </c>
      <c r="FG59" s="74" t="s">
        <v>39</v>
      </c>
      <c r="FH59" s="49">
        <f>SUM(FH57:FH58)</f>
        <v>1324.4</v>
      </c>
      <c r="FI59" s="49">
        <f t="shared" ref="FI59:FK59" si="1146">SUM(FI57:FI58)</f>
        <v>561.90000000000009</v>
      </c>
      <c r="FJ59" s="49">
        <f>SUM(FJ57:FJ58)</f>
        <v>762.4</v>
      </c>
      <c r="FK59" s="49">
        <f t="shared" si="1146"/>
        <v>12.38</v>
      </c>
      <c r="FL59" s="241">
        <f>(FL57*FZ57+FL58*FZ58)/FZ59</f>
        <v>9.2113095238095244E-3</v>
      </c>
      <c r="FM59" s="49">
        <f t="shared" ref="FM59:FQ59" si="1147">SUM(FM57:FM58)</f>
        <v>0</v>
      </c>
      <c r="FN59" s="241">
        <f>(FN57*FZ57+FN58*FZ58)/FZ59</f>
        <v>0</v>
      </c>
      <c r="FO59" s="50">
        <f>SUM(FO57:FO58)</f>
        <v>7.32</v>
      </c>
      <c r="FP59" s="241">
        <f>(FP57*FZ57+FP58*FZ58)/FZ59</f>
        <v>5.4464285714285717E-3</v>
      </c>
      <c r="FQ59" s="49">
        <f t="shared" si="1147"/>
        <v>0</v>
      </c>
      <c r="FR59" s="281">
        <f>(FR57*FZ57+FR58*FZ58)/FZ59</f>
        <v>0.89005376344086029</v>
      </c>
      <c r="FS59" s="241">
        <f>(FS57*FZ57+FS58*FZ58)/FZ59</f>
        <v>0.98541666666666672</v>
      </c>
      <c r="FT59" s="241">
        <f>(FT57*FZ57+FT58*FZ58)/FZ59</f>
        <v>2.149595468906813E-2</v>
      </c>
      <c r="FU59" s="241"/>
      <c r="FV59" s="162">
        <f>(FV57*FZ57+FV58*FZ58)/FZ59</f>
        <v>0.26945346320346319</v>
      </c>
      <c r="FW59" s="219"/>
      <c r="FX59" s="50">
        <f>SUM(FX57:FX58)</f>
        <v>1344</v>
      </c>
      <c r="FY59" s="53">
        <f>SUM(FY57:FY58)</f>
        <v>29877</v>
      </c>
      <c r="FZ59" s="49">
        <f>SUM(FZ57:FZ58)</f>
        <v>165</v>
      </c>
      <c r="GA59" s="49">
        <f>SUM(GA57:GA58)</f>
        <v>151.80000000000001</v>
      </c>
      <c r="GD59" s="74" t="s">
        <v>39</v>
      </c>
      <c r="GE59" s="89">
        <f>SUM(GE57:GE58)</f>
        <v>1480.4</v>
      </c>
      <c r="GF59" s="50">
        <f t="shared" ref="GF59:GH59" si="1148">SUM(GF57:GF58)</f>
        <v>860.90000000000009</v>
      </c>
      <c r="GG59" s="49">
        <f>SUM(GG57:GG58)</f>
        <v>619.5</v>
      </c>
      <c r="GH59" s="49">
        <f t="shared" si="1148"/>
        <v>7.6000000000000005</v>
      </c>
      <c r="GI59" s="241">
        <f>(GI57*GW57+GI58*GW58)/GW59</f>
        <v>5.1075268817204304E-3</v>
      </c>
      <c r="GJ59" s="49">
        <f t="shared" ref="GJ59:GN59" si="1149">SUM(GJ57:GJ58)</f>
        <v>0</v>
      </c>
      <c r="GK59" s="241">
        <f>(GK57*GW57+GK58*GW58)/GW59</f>
        <v>0</v>
      </c>
      <c r="GL59" s="50">
        <f>SUM(GL57:GL58)</f>
        <v>0</v>
      </c>
      <c r="GM59" s="241">
        <f>(GM57*GW57+GM58*GW58)/GW59</f>
        <v>0</v>
      </c>
      <c r="GN59" s="49">
        <f t="shared" si="1149"/>
        <v>0</v>
      </c>
      <c r="GO59" s="281">
        <f>(GO57*GW57+GO58*GW58)/GW59</f>
        <v>0.99489247311827955</v>
      </c>
      <c r="GP59" s="241">
        <f>(GP57*GW57+GP58*GW58)/GW59</f>
        <v>0.99489247311827955</v>
      </c>
      <c r="GQ59" s="241">
        <f>(GQ57*GW57+GQ58*GW58)/GW59</f>
        <v>8.5071947229832176E-3</v>
      </c>
      <c r="GR59" s="241">
        <f>(GR57*GW57+GR58*GW58)/GW59</f>
        <v>0</v>
      </c>
      <c r="GS59" s="282">
        <f>(GS57*GW57+GS58*GW58)/GW59</f>
        <v>0.37932551319648095</v>
      </c>
      <c r="GT59" s="219"/>
      <c r="GU59" s="50">
        <f>SUM(GU57:GU58)</f>
        <v>1488</v>
      </c>
      <c r="GV59" s="169">
        <f>SUM(GV57:GV58)</f>
        <v>46566</v>
      </c>
      <c r="GW59" s="49">
        <f>SUM(GW57:GW58)</f>
        <v>165</v>
      </c>
      <c r="GX59" s="49">
        <f>SUM(GX57:GX58)</f>
        <v>151.80000000000001</v>
      </c>
      <c r="HA59" s="74" t="s">
        <v>39</v>
      </c>
      <c r="HB59" s="91">
        <f>SUM(HB57:HB58)</f>
        <v>1418.7</v>
      </c>
      <c r="HC59" s="91">
        <f t="shared" ref="HC59:HE59" si="1150">SUM(HC57:HC58)</f>
        <v>920</v>
      </c>
      <c r="HD59" s="196">
        <f>SUM(HD57:HD58)</f>
        <v>498.7</v>
      </c>
      <c r="HE59" s="91">
        <f t="shared" si="1150"/>
        <v>0</v>
      </c>
      <c r="HF59" s="246">
        <f>(HF57*HT57+HF58*HT58)/HT59</f>
        <v>0</v>
      </c>
      <c r="HG59" s="91">
        <f t="shared" ref="HG59:HK59" si="1151">SUM(HG57:HG58)</f>
        <v>0</v>
      </c>
      <c r="HH59" s="246">
        <f>(HH57*HT57+HH58*HT58)/HT59</f>
        <v>0</v>
      </c>
      <c r="HI59" s="196">
        <f>SUM(HI57:HI58)</f>
        <v>21.3</v>
      </c>
      <c r="HJ59" s="283">
        <f>(HJ57*HT57+HJ58*HT58)/HT59</f>
        <v>1.4791666666666668E-2</v>
      </c>
      <c r="HK59" s="91">
        <f t="shared" si="1151"/>
        <v>0</v>
      </c>
      <c r="HL59" s="283">
        <f>(HL57*HT57+HL58*HT58)/HT59</f>
        <v>0.95342741935483888</v>
      </c>
      <c r="HM59" s="246">
        <f>(HM57*HT57+HM58*HT58)/HT59</f>
        <v>0.98520833333333324</v>
      </c>
      <c r="HN59" s="246">
        <f>(HN57*HT57+HN58*HT58)/HT59</f>
        <v>0</v>
      </c>
      <c r="HO59" s="246">
        <f>(HO57*HT57+HO58*HT58)/HT59</f>
        <v>0</v>
      </c>
      <c r="HP59" s="284">
        <f>(HP57*HT57+HP58*HT58)/HT59</f>
        <v>0.45078282828282829</v>
      </c>
      <c r="HQ59" s="91">
        <f t="shared" ref="HQ59" si="1152">SUM(HQ57:HQ58)</f>
        <v>0</v>
      </c>
      <c r="HR59" s="196">
        <f>SUM(HR57:HR58)</f>
        <v>1440</v>
      </c>
      <c r="HS59" s="200">
        <f>SUM(HS57:HS58)</f>
        <v>53553</v>
      </c>
      <c r="HT59" s="91">
        <f>SUM(HT57:HT58)</f>
        <v>165</v>
      </c>
      <c r="HU59" s="49">
        <f>SUM(HU57:HU58)</f>
        <v>151.80000000000001</v>
      </c>
      <c r="HX59" s="74" t="s">
        <v>39</v>
      </c>
      <c r="HY59" s="49">
        <f>SUM(HY57:HY58)</f>
        <v>1102.7</v>
      </c>
      <c r="HZ59" s="49">
        <f t="shared" ref="HZ59:IB59" si="1153">SUM(HZ57:HZ58)</f>
        <v>394.92</v>
      </c>
      <c r="IA59" s="49">
        <f>SUM(IA57:IA58)</f>
        <v>707.79</v>
      </c>
      <c r="IB59" s="49">
        <f t="shared" si="1153"/>
        <v>202.5</v>
      </c>
      <c r="IC59" s="241">
        <f>(IC57*IQ57+IC58*IQ58)/IQ59</f>
        <v>0.13608870967741934</v>
      </c>
      <c r="ID59" s="49">
        <f t="shared" ref="ID59:IH59" si="1154">SUM(ID57:ID58)</f>
        <v>182.8</v>
      </c>
      <c r="IE59" s="241">
        <f>(IE57*IQ57+IE58*IQ58)/IQ59</f>
        <v>0.1228494623655914</v>
      </c>
      <c r="IF59" s="50">
        <f>SUM(IF57:IF58)</f>
        <v>0</v>
      </c>
      <c r="IG59" s="281">
        <f>(IG57*IQ57+IG58*IQ58)/IQ59</f>
        <v>0</v>
      </c>
      <c r="IH59" s="49">
        <f t="shared" si="1154"/>
        <v>0</v>
      </c>
      <c r="II59" s="281">
        <f>(II57*IQ57+II58*IQ58)/IQ59</f>
        <v>0.74106182795698927</v>
      </c>
      <c r="IJ59" s="241">
        <f>(IJ57*IQ57+IJ58*IQ58)/IQ59</f>
        <v>0.74106182795698927</v>
      </c>
      <c r="IK59" s="241">
        <f>(IK57*IQ57+IK58*IQ58)/IQ59</f>
        <v>0.27850364461559618</v>
      </c>
      <c r="IL59" s="241">
        <f>(IL57*IQ57+IL58*IQ58)/IQ59</f>
        <v>0</v>
      </c>
      <c r="IM59" s="282">
        <f>(IM57*IQ57+IM58*IQ58)/IQ59</f>
        <v>0.17250733137829916</v>
      </c>
      <c r="IN59" s="49">
        <f t="shared" ref="IN59" si="1155">SUM(IN57:IN58)</f>
        <v>1</v>
      </c>
      <c r="IO59" s="50">
        <f>SUM(IO57:IO58)</f>
        <v>1488</v>
      </c>
      <c r="IP59" s="169">
        <f>SUM(IP57:IP58)</f>
        <v>21177</v>
      </c>
      <c r="IQ59" s="49">
        <f>SUM(IQ57:IQ58)</f>
        <v>165</v>
      </c>
      <c r="IR59" s="49">
        <f>SUM(IR57:IR58)</f>
        <v>151.80000000000001</v>
      </c>
      <c r="IU59" s="74" t="s">
        <v>97</v>
      </c>
      <c r="IV59" s="119">
        <f>SUM(IV57:IV58)</f>
        <v>720</v>
      </c>
      <c r="IW59" s="119">
        <f t="shared" ref="IW59:IX59" si="1156">SUM(IW57:IW58)</f>
        <v>339.2</v>
      </c>
      <c r="IX59" s="119">
        <f t="shared" si="1156"/>
        <v>380.8</v>
      </c>
      <c r="IY59" s="119">
        <f t="shared" ref="IY59" si="1157">SUM(IY57:IY58)</f>
        <v>720</v>
      </c>
      <c r="IZ59" s="281">
        <f>(IZ57*JN57+IZ58*JN58)/JN59</f>
        <v>0.5</v>
      </c>
      <c r="JA59" s="49">
        <f>SUM(JA57:JA58)</f>
        <v>0</v>
      </c>
      <c r="JB59" s="281">
        <f>(JB57*JN57+JB58*JN58)/JN59</f>
        <v>0</v>
      </c>
      <c r="JC59" s="49">
        <f>SUM(JC57:JC58)</f>
        <v>0</v>
      </c>
      <c r="JD59" s="281">
        <f>(JD57*JN57+JD58*JN58)/JN59</f>
        <v>0</v>
      </c>
      <c r="JE59" s="49">
        <f>SUM(JE57:JE58)</f>
        <v>0</v>
      </c>
      <c r="JF59" s="241">
        <f>(JF57*JN57+JF58*JN58)/JN59</f>
        <v>0.5</v>
      </c>
      <c r="JG59" s="276">
        <f>(JG57*JN57+JG58*JN58)/JN59</f>
        <v>0.5</v>
      </c>
      <c r="JH59" s="276">
        <f>(JH57*JN57+JH58*JN58)/JN59</f>
        <v>0.5</v>
      </c>
      <c r="JI59" s="276">
        <f>(JI57*JN57+JI58*JN58)/JN59</f>
        <v>0</v>
      </c>
      <c r="JJ59" s="276">
        <f>(JJ57*JN57+JJ58*JN58)/JN59</f>
        <v>0.174486531986532</v>
      </c>
      <c r="JK59" s="49">
        <f>SUM(JK57:JK58)</f>
        <v>1</v>
      </c>
      <c r="JL59" s="53">
        <f>SUM(JL57:JL58)</f>
        <v>1440</v>
      </c>
      <c r="JM59" s="89">
        <f>SUM(JM57:JM58)</f>
        <v>20729</v>
      </c>
      <c r="JN59" s="49">
        <f>SUM(JN57:JN58)</f>
        <v>165</v>
      </c>
      <c r="JO59" s="49">
        <f>SUM(JO57:JO58)</f>
        <v>151.80000000000001</v>
      </c>
    </row>
    <row r="60" spans="1:275" ht="13.8" hidden="1" x14ac:dyDescent="0.3">
      <c r="A60" s="142" t="s">
        <v>67</v>
      </c>
      <c r="B60" s="71" t="s">
        <v>68</v>
      </c>
      <c r="C60" s="9">
        <f>1456/2</f>
        <v>728</v>
      </c>
      <c r="D60" s="9">
        <f>626/2</f>
        <v>313</v>
      </c>
      <c r="E60" s="9">
        <f>830/2</f>
        <v>415</v>
      </c>
      <c r="F60" s="9">
        <v>0</v>
      </c>
      <c r="G60" s="242">
        <f>(F60/$B$4)</f>
        <v>0</v>
      </c>
      <c r="H60" s="9">
        <v>0</v>
      </c>
      <c r="I60" s="242">
        <f>(H60/$B$4)</f>
        <v>0</v>
      </c>
      <c r="J60" s="7">
        <f>32/2</f>
        <v>16</v>
      </c>
      <c r="K60" s="242">
        <f>(J60/$B$4)</f>
        <v>2.1505376344086023E-2</v>
      </c>
      <c r="L60" s="9">
        <v>0</v>
      </c>
      <c r="M60" s="242">
        <f>(C60/$B$4)</f>
        <v>0.978494623655914</v>
      </c>
      <c r="N60" s="242">
        <f>((C60-L60)/$B$4)</f>
        <v>0.978494623655914</v>
      </c>
      <c r="O60" s="242">
        <f>IF((AND(D60=0,F60=0)),0,(F60+L60)/(D60+F60+L60))</f>
        <v>0</v>
      </c>
      <c r="P60" s="247">
        <f>L60/$B$4</f>
        <v>0</v>
      </c>
      <c r="Q60" s="242">
        <f>(T60/($B$4*U60))</f>
        <v>0.3380571847507331</v>
      </c>
      <c r="R60" s="29">
        <v>0</v>
      </c>
      <c r="S60" s="7">
        <f>SUM(D60:F60,H60,J60)</f>
        <v>744</v>
      </c>
      <c r="T60" s="72">
        <v>13833.3</v>
      </c>
      <c r="U60" s="9">
        <v>55</v>
      </c>
      <c r="V60" s="9">
        <v>47.7</v>
      </c>
      <c r="X60" s="142" t="s">
        <v>67</v>
      </c>
      <c r="Y60" s="71" t="s">
        <v>68</v>
      </c>
      <c r="Z60" s="9">
        <f>1488/2</f>
        <v>744</v>
      </c>
      <c r="AA60" s="9">
        <f>871.5/2</f>
        <v>435.75</v>
      </c>
      <c r="AB60" s="9">
        <f>616.5/2</f>
        <v>308.25</v>
      </c>
      <c r="AC60" s="9">
        <v>0</v>
      </c>
      <c r="AD60" s="242">
        <f>(AC60/$Y$4)</f>
        <v>0</v>
      </c>
      <c r="AE60" s="9">
        <f>0/2</f>
        <v>0</v>
      </c>
      <c r="AF60" s="242">
        <f>(AE60/$Y$4)</f>
        <v>0</v>
      </c>
      <c r="AG60" s="7">
        <v>0</v>
      </c>
      <c r="AH60" s="242">
        <f>(AG60/$Y$4)</f>
        <v>0</v>
      </c>
      <c r="AI60" s="9">
        <v>0</v>
      </c>
      <c r="AJ60" s="242">
        <f>(Z60/$Y$4)</f>
        <v>1</v>
      </c>
      <c r="AK60" s="242">
        <f>((Z60-AI60)/$Y$4)</f>
        <v>1</v>
      </c>
      <c r="AL60" s="247">
        <f>IF((AND(AA60=0,AC60=0)),0,(AC60+AI60)/(AA60+AC60+AI60))</f>
        <v>0</v>
      </c>
      <c r="AM60" s="247">
        <f>AI60/$Y$4</f>
        <v>0</v>
      </c>
      <c r="AN60" s="242">
        <f>(AQ60/($Y$4*AR60))</f>
        <v>0.43959433040078205</v>
      </c>
      <c r="AO60" s="29">
        <v>0</v>
      </c>
      <c r="AP60" s="7">
        <f>SUM(AA60:AC60,AE60,AG60)</f>
        <v>744</v>
      </c>
      <c r="AQ60" s="82">
        <v>17988.2</v>
      </c>
      <c r="AR60" s="9">
        <v>55</v>
      </c>
      <c r="AS60" s="9">
        <v>47.7</v>
      </c>
      <c r="AU60" s="142" t="s">
        <v>67</v>
      </c>
      <c r="AV60" s="71" t="s">
        <v>68</v>
      </c>
      <c r="AW60" s="9">
        <f>1440/2</f>
        <v>720</v>
      </c>
      <c r="AX60" s="9">
        <f>818.4/2</f>
        <v>409.2</v>
      </c>
      <c r="AY60" s="9">
        <f>621.6/2</f>
        <v>310.8</v>
      </c>
      <c r="AZ60" s="9">
        <v>0</v>
      </c>
      <c r="BA60" s="242">
        <f>(AZ60/$AV$4)</f>
        <v>0</v>
      </c>
      <c r="BB60" s="9">
        <v>0</v>
      </c>
      <c r="BC60" s="242">
        <f>(BB60/$AV$4)</f>
        <v>0</v>
      </c>
      <c r="BD60" s="9">
        <v>0</v>
      </c>
      <c r="BE60" s="242">
        <f>(BD60/$AV$4)</f>
        <v>0</v>
      </c>
      <c r="BF60" s="9">
        <v>0</v>
      </c>
      <c r="BG60" s="242">
        <f>(AW60/$AV$4)</f>
        <v>1</v>
      </c>
      <c r="BH60" s="242">
        <f>((AW60-BF60)/$AV$4)</f>
        <v>1</v>
      </c>
      <c r="BI60" s="242">
        <f>IF((AND(AX60=0,AZ60=0)),0,(AZ60+BF60)/(AX60+AZ60+BF60))</f>
        <v>0</v>
      </c>
      <c r="BJ60" s="247">
        <f>BF60/$AV$4</f>
        <v>0</v>
      </c>
      <c r="BK60" s="242">
        <f>(BN60/($AV$4*BO60))</f>
        <v>0.4348030303030303</v>
      </c>
      <c r="BL60" s="7"/>
      <c r="BM60" s="7">
        <f>SUM(AX60:AZ60,BB60,BD60)</f>
        <v>720</v>
      </c>
      <c r="BN60" s="72">
        <v>17218.2</v>
      </c>
      <c r="BO60" s="9">
        <v>55</v>
      </c>
      <c r="BP60" s="9">
        <v>47.7</v>
      </c>
      <c r="BR60" s="142" t="s">
        <v>67</v>
      </c>
      <c r="BS60" s="71" t="s">
        <v>68</v>
      </c>
      <c r="BT60" s="9">
        <f>1488/2</f>
        <v>744</v>
      </c>
      <c r="BU60" s="9">
        <f>815.9/2</f>
        <v>407.95</v>
      </c>
      <c r="BV60" s="9">
        <f>672.1/2</f>
        <v>336.05</v>
      </c>
      <c r="BW60" s="9">
        <v>0</v>
      </c>
      <c r="BX60" s="242">
        <f>(BW60/$BS$4)</f>
        <v>0</v>
      </c>
      <c r="BY60" s="9">
        <v>0</v>
      </c>
      <c r="BZ60" s="242">
        <f>(BY60/$BS$4)</f>
        <v>0</v>
      </c>
      <c r="CA60" s="7">
        <v>0</v>
      </c>
      <c r="CB60" s="242">
        <f>(CA60/$BS$4)</f>
        <v>0</v>
      </c>
      <c r="CC60" s="9">
        <v>0</v>
      </c>
      <c r="CD60" s="242">
        <f>(BT60/$BS$4)</f>
        <v>1</v>
      </c>
      <c r="CE60" s="242">
        <f>((BT60-CC60)/$BS$4)</f>
        <v>1</v>
      </c>
      <c r="CF60" s="247">
        <f>IF((AND(BU60=0,BW60=0)),0,(BW60+CC60)/(BU60+BW60+CC60))</f>
        <v>0</v>
      </c>
      <c r="CG60" s="247">
        <f>CC60/$BS$4</f>
        <v>0</v>
      </c>
      <c r="CH60" s="242">
        <f>(CK60/($BS$4*CL60))</f>
        <v>0.43528347996089928</v>
      </c>
      <c r="CI60" s="7"/>
      <c r="CJ60" s="81">
        <f>SUM(BU60:BW60,BY60,CA60)</f>
        <v>744</v>
      </c>
      <c r="CK60" s="72">
        <v>17811.8</v>
      </c>
      <c r="CL60" s="9">
        <v>55</v>
      </c>
      <c r="CM60" s="9">
        <v>47.7</v>
      </c>
      <c r="CO60" s="142" t="s">
        <v>67</v>
      </c>
      <c r="CP60" s="71" t="s">
        <v>68</v>
      </c>
      <c r="CQ60" s="9">
        <f>1440/2</f>
        <v>720</v>
      </c>
      <c r="CR60" s="9">
        <f>608.1/2</f>
        <v>304.05</v>
      </c>
      <c r="CS60" s="9">
        <f>831.9/2</f>
        <v>415.95</v>
      </c>
      <c r="CT60" s="9">
        <v>0</v>
      </c>
      <c r="CU60" s="242">
        <f>(CT60/$CP$4)</f>
        <v>0</v>
      </c>
      <c r="CV60" s="9">
        <v>0</v>
      </c>
      <c r="CW60" s="242">
        <f>(CV60/$CP$4)</f>
        <v>0</v>
      </c>
      <c r="CX60" s="7">
        <v>0</v>
      </c>
      <c r="CY60" s="242">
        <f>(CX60/$CP$4)</f>
        <v>0</v>
      </c>
      <c r="CZ60" s="9">
        <v>0</v>
      </c>
      <c r="DA60" s="242">
        <f>(CQ60/$CP$4)</f>
        <v>1</v>
      </c>
      <c r="DB60" s="242">
        <f>((CQ60-CZ60)/$CP$4)</f>
        <v>1</v>
      </c>
      <c r="DC60" s="247">
        <f>IF((AND(CR60=0,CT60=0)),0,(CT60+CZ60)/(CR60+CT60+CZ60))</f>
        <v>0</v>
      </c>
      <c r="DD60" s="247">
        <f>CZ60/$CP$4</f>
        <v>0</v>
      </c>
      <c r="DE60" s="242">
        <f>(DH60/($CP$4*DI60))</f>
        <v>0.33005555555555555</v>
      </c>
      <c r="DF60" s="7"/>
      <c r="DG60" s="7">
        <f>SUM(CR60:CT60,CV60,CX60)</f>
        <v>720</v>
      </c>
      <c r="DH60" s="88">
        <v>13070.2</v>
      </c>
      <c r="DI60" s="9">
        <v>55</v>
      </c>
      <c r="DJ60" s="9">
        <v>47.7</v>
      </c>
      <c r="DL60" s="142" t="s">
        <v>67</v>
      </c>
      <c r="DM60" s="71" t="s">
        <v>68</v>
      </c>
      <c r="DN60" s="9">
        <f>1488/2</f>
        <v>744</v>
      </c>
      <c r="DO60" s="9">
        <f>773.5/2</f>
        <v>386.75</v>
      </c>
      <c r="DP60" s="9">
        <f>714.5/2</f>
        <v>357.25</v>
      </c>
      <c r="DQ60" s="9">
        <v>0</v>
      </c>
      <c r="DR60" s="242">
        <f>(DQ60/$DM$4)</f>
        <v>0</v>
      </c>
      <c r="DS60" s="9">
        <v>0</v>
      </c>
      <c r="DT60" s="242">
        <f>(DS60/$DM$4)</f>
        <v>0</v>
      </c>
      <c r="DU60" s="7">
        <v>0</v>
      </c>
      <c r="DV60" s="242">
        <f>(DU60/$DM$4)</f>
        <v>0</v>
      </c>
      <c r="DW60" s="9">
        <v>0</v>
      </c>
      <c r="DX60" s="242">
        <f>(DN60/$Y$4)</f>
        <v>1</v>
      </c>
      <c r="DY60" s="242">
        <f>((DN60-DW60)/$DM$4)</f>
        <v>1</v>
      </c>
      <c r="DZ60" s="247">
        <f>IF((AND(DO60=0,DQ60=0)),0,(DQ60+DW60)/(DO60+DQ60+DW60))</f>
        <v>0</v>
      </c>
      <c r="EA60" s="247">
        <f>DW60/$DM$4</f>
        <v>0</v>
      </c>
      <c r="EB60" s="242">
        <f>(EE60/($DM$4*EF60))</f>
        <v>0.41575757575757571</v>
      </c>
      <c r="EC60" s="135"/>
      <c r="ED60" s="29">
        <f>SUM(DO60:DQ60,DS60,DU60)</f>
        <v>744</v>
      </c>
      <c r="EE60" s="72">
        <v>17012.8</v>
      </c>
      <c r="EF60" s="9">
        <v>55</v>
      </c>
      <c r="EG60" s="9">
        <v>47.7</v>
      </c>
      <c r="EI60" s="142" t="s">
        <v>67</v>
      </c>
      <c r="EJ60" s="71" t="s">
        <v>68</v>
      </c>
      <c r="EK60" s="9">
        <f>1488/2</f>
        <v>744</v>
      </c>
      <c r="EL60" s="7">
        <f>595.3/2</f>
        <v>297.64999999999998</v>
      </c>
      <c r="EM60" s="9">
        <f>892.7/2</f>
        <v>446.35</v>
      </c>
      <c r="EN60" s="9">
        <v>0</v>
      </c>
      <c r="EO60" s="242">
        <f>(EN60/$EJ$4)</f>
        <v>0</v>
      </c>
      <c r="EP60" s="9">
        <v>0</v>
      </c>
      <c r="EQ60" s="242">
        <f>(EP60/$EJ$4)</f>
        <v>0</v>
      </c>
      <c r="ER60" s="7">
        <v>0</v>
      </c>
      <c r="ES60" s="242">
        <f>(ER60/$EJ$4)</f>
        <v>0</v>
      </c>
      <c r="ET60" s="9">
        <v>0</v>
      </c>
      <c r="EU60" s="242">
        <f>(EK60/$Y$4)</f>
        <v>1</v>
      </c>
      <c r="EV60" s="242">
        <f>((EK60-ET60)/$EJ$4)</f>
        <v>1</v>
      </c>
      <c r="EW60" s="247">
        <f>IF((AND(EL60=0,EN60=0)),0,(EN60+ET60)/(EL60+EN60+ET60))</f>
        <v>0</v>
      </c>
      <c r="EX60" s="247"/>
      <c r="EY60" s="242">
        <f>(FB60/($EJ$4*FC60))</f>
        <v>0.317316715542522</v>
      </c>
      <c r="EZ60" s="7"/>
      <c r="FA60" s="7">
        <f>SUM(EL60:EN60,EP60,ER60)</f>
        <v>744</v>
      </c>
      <c r="FB60" s="72">
        <v>12984.6</v>
      </c>
      <c r="FC60" s="9">
        <v>55</v>
      </c>
      <c r="FD60" s="9">
        <v>47.7</v>
      </c>
      <c r="FF60" s="142" t="s">
        <v>67</v>
      </c>
      <c r="FG60" s="71" t="s">
        <v>68</v>
      </c>
      <c r="FH60" s="7">
        <f>405/2</f>
        <v>202.5</v>
      </c>
      <c r="FI60" s="7">
        <f>42.4/2</f>
        <v>21.2</v>
      </c>
      <c r="FJ60" s="7">
        <f>362.6/2</f>
        <v>181.3</v>
      </c>
      <c r="FK60" s="7">
        <f>939/2</f>
        <v>469.5</v>
      </c>
      <c r="FL60" s="242">
        <f>(FK60/$FG$4)</f>
        <v>0.6986607142857143</v>
      </c>
      <c r="FM60" s="9">
        <v>0</v>
      </c>
      <c r="FN60" s="242">
        <f>(FM60/$FG$4)</f>
        <v>0</v>
      </c>
      <c r="FO60" s="7">
        <v>0</v>
      </c>
      <c r="FP60" s="242">
        <f>(FO60/$FG$4)</f>
        <v>0</v>
      </c>
      <c r="FQ60" s="9">
        <v>0</v>
      </c>
      <c r="FR60" s="242">
        <f>(FH60/$Y$4)</f>
        <v>0.27217741935483869</v>
      </c>
      <c r="FS60" s="242">
        <f>((FH60-FQ60)/$FG$4)</f>
        <v>0.3013392857142857</v>
      </c>
      <c r="FT60" s="247">
        <f>IF((AND(FI60=0,FK60=0)),0,(FK60+FQ60)/(FI60+FK60+FQ60))</f>
        <v>0.95679641328714082</v>
      </c>
      <c r="FU60" s="247">
        <f>FQ60/$FG$4</f>
        <v>0</v>
      </c>
      <c r="FV60" s="135">
        <f>(FY60/($FG$4*FZ60))</f>
        <v>2.7483766233766232E-2</v>
      </c>
      <c r="FW60" s="7"/>
      <c r="FX60" s="7">
        <f>SUM(FI60:FK60,FM60,FO60)</f>
        <v>672</v>
      </c>
      <c r="FY60" s="72">
        <v>1015.8</v>
      </c>
      <c r="FZ60" s="9">
        <v>55</v>
      </c>
      <c r="GA60" s="9">
        <v>47.7</v>
      </c>
      <c r="GC60" s="142" t="s">
        <v>67</v>
      </c>
      <c r="GD60" s="71" t="s">
        <v>68</v>
      </c>
      <c r="GE60" s="9">
        <v>0</v>
      </c>
      <c r="GF60" s="7">
        <v>0</v>
      </c>
      <c r="GG60" s="9">
        <v>0</v>
      </c>
      <c r="GH60" s="9">
        <f>1488/2</f>
        <v>744</v>
      </c>
      <c r="GI60" s="242">
        <f>(GH60/$GD$4)</f>
        <v>1</v>
      </c>
      <c r="GJ60" s="9">
        <v>0</v>
      </c>
      <c r="GK60" s="242">
        <f>(GJ60/$GD$4)</f>
        <v>0</v>
      </c>
      <c r="GL60" s="7">
        <v>0</v>
      </c>
      <c r="GM60" s="242">
        <f>(GL60/$GD$4)</f>
        <v>0</v>
      </c>
      <c r="GN60" s="9">
        <v>0</v>
      </c>
      <c r="GO60" s="242">
        <f>(GE60/$Y$4)</f>
        <v>0</v>
      </c>
      <c r="GP60" s="242">
        <f>((GE60-GN60)/$GD$4)</f>
        <v>0</v>
      </c>
      <c r="GQ60" s="247">
        <f>IF((AND(GF60=0,GH60=0)),0,(GH60+GN60)/(GF60+GH60+GN60))</f>
        <v>1</v>
      </c>
      <c r="GR60" s="247">
        <f>GN60/$GD$4</f>
        <v>0</v>
      </c>
      <c r="GS60" s="242">
        <f>(GV60/($GD$4*GW60))</f>
        <v>0</v>
      </c>
      <c r="GT60" s="135"/>
      <c r="GU60" s="7">
        <f>SUM(GF60:GH60,GJ60,GL60)</f>
        <v>744</v>
      </c>
      <c r="GV60" s="9">
        <v>0</v>
      </c>
      <c r="GW60" s="9">
        <v>55</v>
      </c>
      <c r="GX60" s="9">
        <v>47.7</v>
      </c>
      <c r="GZ60" s="142" t="s">
        <v>67</v>
      </c>
      <c r="HA60" s="71" t="s">
        <v>68</v>
      </c>
      <c r="HB60" s="9">
        <v>0</v>
      </c>
      <c r="HC60" s="7">
        <v>0</v>
      </c>
      <c r="HD60" s="9">
        <v>0</v>
      </c>
      <c r="HE60" s="9">
        <f>1440/2</f>
        <v>720</v>
      </c>
      <c r="HF60" s="242">
        <f>(HE60/$HA$4)</f>
        <v>1</v>
      </c>
      <c r="HG60" s="9">
        <v>0</v>
      </c>
      <c r="HH60" s="242">
        <f>(HG60/$HA$4)</f>
        <v>0</v>
      </c>
      <c r="HI60" s="9">
        <v>0</v>
      </c>
      <c r="HJ60" s="242">
        <f>(HI60/$HA$4)</f>
        <v>0</v>
      </c>
      <c r="HK60" s="9">
        <v>0</v>
      </c>
      <c r="HL60" s="242">
        <f>(HB60/$Y$4)</f>
        <v>0</v>
      </c>
      <c r="HM60" s="242">
        <f>((HB60-HK60)/$HA$4)</f>
        <v>0</v>
      </c>
      <c r="HN60" s="247">
        <f>IF((AND(HC60=0,HE60=0)),0,(HE60+HK60)/(HC60+HE60+HK60))</f>
        <v>1</v>
      </c>
      <c r="HO60" s="247">
        <f>HK60/$HA$4</f>
        <v>0</v>
      </c>
      <c r="HP60" s="242">
        <f>(HS60/($HA$4*HT60))</f>
        <v>0</v>
      </c>
      <c r="HQ60" s="29">
        <v>0</v>
      </c>
      <c r="HR60" s="7">
        <f>SUM(HC60:HE60,HG60,HI60)</f>
        <v>720</v>
      </c>
      <c r="HS60" s="9">
        <v>0</v>
      </c>
      <c r="HT60" s="9">
        <v>55</v>
      </c>
      <c r="HU60" s="9">
        <v>47.7</v>
      </c>
      <c r="HW60" s="142" t="s">
        <v>67</v>
      </c>
      <c r="HX60" s="71" t="s">
        <v>68</v>
      </c>
      <c r="HY60" s="9">
        <v>0</v>
      </c>
      <c r="HZ60" s="7">
        <v>0</v>
      </c>
      <c r="IA60" s="9">
        <v>0</v>
      </c>
      <c r="IB60" s="9">
        <f>1488/2</f>
        <v>744</v>
      </c>
      <c r="IC60" s="242">
        <f>(IB60/$HX$4)</f>
        <v>1</v>
      </c>
      <c r="ID60" s="9">
        <v>0</v>
      </c>
      <c r="IE60" s="242">
        <f>(ID60/$HX$4)</f>
        <v>0</v>
      </c>
      <c r="IF60" s="9">
        <v>0</v>
      </c>
      <c r="IG60" s="242">
        <f>(IF60/$HX$4)</f>
        <v>0</v>
      </c>
      <c r="IH60" s="9">
        <v>0</v>
      </c>
      <c r="II60" s="242">
        <f>(HY60/$HX$4)</f>
        <v>0</v>
      </c>
      <c r="IJ60" s="242">
        <f>((HY60-IH60)/$HX$4)</f>
        <v>0</v>
      </c>
      <c r="IK60" s="242">
        <f>IF((AND(HZ60=0,IB60=0)),0,(IB60+IH60)/(HZ60+IB60))</f>
        <v>1</v>
      </c>
      <c r="IL60" s="247">
        <f>IH60/$HX$4</f>
        <v>0</v>
      </c>
      <c r="IM60" s="242">
        <f>(IP60/($HX$4*IQ60))</f>
        <v>0</v>
      </c>
      <c r="IN60" s="29">
        <v>0</v>
      </c>
      <c r="IO60" s="7">
        <f>SUM(HZ60:IB60,ID60,IF60)</f>
        <v>744</v>
      </c>
      <c r="IP60" s="9">
        <v>0</v>
      </c>
      <c r="IQ60" s="9">
        <v>55</v>
      </c>
      <c r="IR60" s="9">
        <v>47.7</v>
      </c>
      <c r="IT60" s="142" t="s">
        <v>67</v>
      </c>
      <c r="IU60" s="71" t="s">
        <v>68</v>
      </c>
      <c r="IV60" s="9">
        <v>0</v>
      </c>
      <c r="IW60" s="7">
        <v>0</v>
      </c>
      <c r="IX60" s="9">
        <v>0</v>
      </c>
      <c r="IY60" s="9">
        <f>1440/2</f>
        <v>720</v>
      </c>
      <c r="IZ60" s="242">
        <f>(IY60/$IU$4)</f>
        <v>1</v>
      </c>
      <c r="JA60" s="9">
        <v>0</v>
      </c>
      <c r="JB60" s="242">
        <f>(JA60/$IU$4)</f>
        <v>0</v>
      </c>
      <c r="JC60" s="9">
        <v>0</v>
      </c>
      <c r="JD60" s="242">
        <f>(JC60/$IU$4)</f>
        <v>0</v>
      </c>
      <c r="JE60" s="9">
        <v>0</v>
      </c>
      <c r="JF60" s="242">
        <f>(IV60/$IU$4)</f>
        <v>0</v>
      </c>
      <c r="JG60" s="277">
        <f>((IV60-JE60)/$IU$4)</f>
        <v>0</v>
      </c>
      <c r="JH60" s="277">
        <f>IF((AND(IW60=0,IY60=0)),0,(IY60+JE60)/(IW60+IY60+JE60))</f>
        <v>1</v>
      </c>
      <c r="JI60" s="247">
        <f>JE60/$IU$4</f>
        <v>0</v>
      </c>
      <c r="JJ60" s="242">
        <f>(JM60/($IU$4*JN60))</f>
        <v>0</v>
      </c>
      <c r="JK60" s="29">
        <v>0</v>
      </c>
      <c r="JL60" s="29">
        <f>SUM(IW60:IY60,JA60,JC60)</f>
        <v>720</v>
      </c>
      <c r="JM60" s="9">
        <v>0</v>
      </c>
      <c r="JN60" s="9">
        <v>55</v>
      </c>
      <c r="JO60" s="9">
        <v>47.7</v>
      </c>
    </row>
    <row r="61" spans="1:275" ht="13.8" hidden="1" x14ac:dyDescent="0.3">
      <c r="B61" s="71" t="s">
        <v>65</v>
      </c>
      <c r="C61" s="9">
        <f>1478/2</f>
        <v>739</v>
      </c>
      <c r="D61" s="9">
        <f>527.2/2</f>
        <v>263.60000000000002</v>
      </c>
      <c r="E61" s="9">
        <f>950.8/2</f>
        <v>475.4</v>
      </c>
      <c r="F61" s="9">
        <v>0</v>
      </c>
      <c r="G61" s="242">
        <f t="shared" ref="G61:G63" si="1158">(F61/$B$4)</f>
        <v>0</v>
      </c>
      <c r="H61" s="9">
        <v>0</v>
      </c>
      <c r="I61" s="242">
        <f>(H61/$B$4)</f>
        <v>0</v>
      </c>
      <c r="J61" s="7">
        <f>10/2</f>
        <v>5</v>
      </c>
      <c r="K61" s="242">
        <f t="shared" ref="K61:K63" si="1159">(J61/$B$4)</f>
        <v>6.7204301075268818E-3</v>
      </c>
      <c r="L61" s="9">
        <v>0</v>
      </c>
      <c r="M61" s="242">
        <f>(C61/$B$4)</f>
        <v>0.99327956989247312</v>
      </c>
      <c r="N61" s="242">
        <f>((C61-L61)/$B$4)</f>
        <v>0.99327956989247312</v>
      </c>
      <c r="O61" s="242">
        <f>IF((AND(D61=0,F61=0)),0,(F61+L61)/(D61+F61+L61))</f>
        <v>0</v>
      </c>
      <c r="P61" s="247">
        <f>L61/$B$4</f>
        <v>0</v>
      </c>
      <c r="Q61" s="242">
        <f>(T61/($B$4*U61))</f>
        <v>0.2870576735092864</v>
      </c>
      <c r="R61" s="29">
        <v>0</v>
      </c>
      <c r="S61" s="7">
        <f t="shared" ref="S61:S63" si="1160">SUM(D61:F61,H61,J61)</f>
        <v>744</v>
      </c>
      <c r="T61" s="72">
        <v>11746.4</v>
      </c>
      <c r="U61" s="9">
        <v>55</v>
      </c>
      <c r="V61" s="9">
        <v>49</v>
      </c>
      <c r="Y61" s="71" t="s">
        <v>65</v>
      </c>
      <c r="Z61" s="9">
        <f>1457.5/2</f>
        <v>728.75</v>
      </c>
      <c r="AA61" s="9">
        <f>824.6/2</f>
        <v>412.3</v>
      </c>
      <c r="AB61" s="9">
        <f>632.9/2</f>
        <v>316.45</v>
      </c>
      <c r="AC61" s="9">
        <f>30.5/2</f>
        <v>15.25</v>
      </c>
      <c r="AD61" s="242">
        <f t="shared" ref="AD61:AF63" si="1161">(AC61/$Y$4)</f>
        <v>2.0497311827956988E-2</v>
      </c>
      <c r="AE61" s="9">
        <f>0/2</f>
        <v>0</v>
      </c>
      <c r="AF61" s="242">
        <f t="shared" si="1161"/>
        <v>0</v>
      </c>
      <c r="AG61" s="7">
        <v>0</v>
      </c>
      <c r="AH61" s="242">
        <f t="shared" ref="AH61" si="1162">(AG61/$Y$4)</f>
        <v>0</v>
      </c>
      <c r="AI61" s="9">
        <v>0</v>
      </c>
      <c r="AJ61" s="242">
        <f t="shared" ref="AJ61:AJ63" si="1163">(Z61/$Y$4)</f>
        <v>0.979502688172043</v>
      </c>
      <c r="AK61" s="242">
        <f t="shared" ref="AK61:AK63" si="1164">((Z61-AI61)/$Y$4)</f>
        <v>0.979502688172043</v>
      </c>
      <c r="AL61" s="247">
        <f t="shared" ref="AL61:AL63" si="1165">IF((AND(AA61=0,AC61=0)),0,(AC61+AI61)/(AA61+AC61+AI61))</f>
        <v>3.566834288387323E-2</v>
      </c>
      <c r="AM61" s="247">
        <f t="shared" ref="AM61:AM63" si="1166">AI61/$Y$4</f>
        <v>0</v>
      </c>
      <c r="AN61" s="242">
        <f t="shared" ref="AN61:AN63" si="1167">(AQ61/($Y$4*AR61))</f>
        <v>0.41468475073313787</v>
      </c>
      <c r="AO61" s="29">
        <v>1</v>
      </c>
      <c r="AP61" s="7">
        <f t="shared" ref="AP61:AP63" si="1168">SUM(AA61:AC61,AE61,AG61)</f>
        <v>744</v>
      </c>
      <c r="AQ61" s="82">
        <v>16968.900000000001</v>
      </c>
      <c r="AR61" s="9">
        <v>55</v>
      </c>
      <c r="AS61" s="9">
        <v>49</v>
      </c>
      <c r="AV61" s="71" t="s">
        <v>65</v>
      </c>
      <c r="AW61" s="9">
        <f>1415/2</f>
        <v>707.5</v>
      </c>
      <c r="AX61" s="9">
        <f>705.9/2</f>
        <v>352.95</v>
      </c>
      <c r="AY61" s="9">
        <f>709.1/2</f>
        <v>354.55</v>
      </c>
      <c r="AZ61" s="9">
        <f>25/2</f>
        <v>12.5</v>
      </c>
      <c r="BA61" s="242">
        <f t="shared" ref="BA61:BC62" si="1169">(AZ61/$AV$4)</f>
        <v>1.7361111111111112E-2</v>
      </c>
      <c r="BB61" s="9">
        <v>0</v>
      </c>
      <c r="BC61" s="242">
        <f t="shared" si="1169"/>
        <v>0</v>
      </c>
      <c r="BD61" s="9">
        <v>0</v>
      </c>
      <c r="BE61" s="242">
        <f t="shared" ref="BE61" si="1170">(BD61/$AV$4)</f>
        <v>0</v>
      </c>
      <c r="BF61" s="9">
        <v>0</v>
      </c>
      <c r="BG61" s="242">
        <f t="shared" ref="BG61" si="1171">(AW61/$AV$4)</f>
        <v>0.98263888888888884</v>
      </c>
      <c r="BH61" s="242">
        <f t="shared" ref="BH61" si="1172">((AW61-BF61)/$AV$4)</f>
        <v>0.98263888888888884</v>
      </c>
      <c r="BI61" s="242">
        <f t="shared" ref="BI61" si="1173">IF((AND(AX61=0,AZ61=0)),0,(AZ61+BF61)/(AX61+AZ61+BF61))</f>
        <v>3.4204405527431932E-2</v>
      </c>
      <c r="BJ61" s="247">
        <f t="shared" ref="BJ61" si="1174">BF61/$AV$4</f>
        <v>0</v>
      </c>
      <c r="BK61" s="242">
        <f t="shared" ref="BK61" si="1175">(BN61/($AV$4*BO61))</f>
        <v>0.38015404040404044</v>
      </c>
      <c r="BL61" s="7"/>
      <c r="BM61" s="7">
        <f t="shared" ref="BM61:BM63" si="1176">SUM(AX61:AZ61,BB61,BD61)</f>
        <v>720</v>
      </c>
      <c r="BN61" s="72">
        <v>15054.1</v>
      </c>
      <c r="BO61" s="9">
        <v>55</v>
      </c>
      <c r="BP61" s="9">
        <v>49</v>
      </c>
      <c r="BS61" s="71" t="s">
        <v>65</v>
      </c>
      <c r="BT61" s="9">
        <f>1488/2</f>
        <v>744</v>
      </c>
      <c r="BU61" s="9">
        <f>782.3/2</f>
        <v>391.15</v>
      </c>
      <c r="BV61" s="9">
        <f>705.7/2</f>
        <v>352.85</v>
      </c>
      <c r="BW61" s="9">
        <v>0</v>
      </c>
      <c r="BX61" s="242">
        <f t="shared" ref="BX61:BZ63" si="1177">(BW61/$BS$4)</f>
        <v>0</v>
      </c>
      <c r="BY61" s="9">
        <v>0</v>
      </c>
      <c r="BZ61" s="242">
        <f t="shared" si="1177"/>
        <v>0</v>
      </c>
      <c r="CA61" s="7">
        <v>0</v>
      </c>
      <c r="CB61" s="242">
        <f t="shared" ref="CB61" si="1178">(CA61/$BS$4)</f>
        <v>0</v>
      </c>
      <c r="CC61" s="9">
        <v>0</v>
      </c>
      <c r="CD61" s="242">
        <f t="shared" ref="CD61:CD62" si="1179">(BT61/$BS$4)</f>
        <v>1</v>
      </c>
      <c r="CE61" s="242">
        <f t="shared" ref="CE61:CE62" si="1180">((BT61-CC61)/$BS$4)</f>
        <v>1</v>
      </c>
      <c r="CF61" s="247">
        <f t="shared" ref="CF61:CF62" si="1181">IF((AND(BU61=0,BW61=0)),0,(BW61+CC61)/(BU61+BW61+CC61))</f>
        <v>0</v>
      </c>
      <c r="CG61" s="247">
        <f t="shared" ref="CG61:CG62" si="1182">CC61/$BS$4</f>
        <v>0</v>
      </c>
      <c r="CH61" s="242">
        <f t="shared" ref="CH61:CH62" si="1183">(CK61/($BS$4*CL61))</f>
        <v>0.41717986314760508</v>
      </c>
      <c r="CI61" s="7"/>
      <c r="CJ61" s="81">
        <f t="shared" ref="CJ61:CJ63" si="1184">SUM(BU61:BW61,BY61,CA61)</f>
        <v>744</v>
      </c>
      <c r="CK61" s="72">
        <v>17071</v>
      </c>
      <c r="CL61" s="9">
        <v>55</v>
      </c>
      <c r="CM61" s="9">
        <v>49</v>
      </c>
      <c r="CP61" s="71" t="s">
        <v>65</v>
      </c>
      <c r="CQ61" s="9">
        <f>1426/2</f>
        <v>713</v>
      </c>
      <c r="CR61" s="9">
        <f>485/2</f>
        <v>242.5</v>
      </c>
      <c r="CS61" s="9">
        <f>941/2</f>
        <v>470.5</v>
      </c>
      <c r="CT61" s="9">
        <v>0</v>
      </c>
      <c r="CU61" s="242">
        <f t="shared" ref="CU61:CU63" si="1185">(CT61/$CP$4)</f>
        <v>0</v>
      </c>
      <c r="CV61" s="9">
        <f>14/2</f>
        <v>7</v>
      </c>
      <c r="CW61" s="242">
        <f t="shared" ref="CW61:CW63" si="1186">(CV61/$CP$4)</f>
        <v>9.7222222222222224E-3</v>
      </c>
      <c r="CX61" s="7">
        <v>0</v>
      </c>
      <c r="CY61" s="242">
        <f t="shared" ref="CY61:CY63" si="1187">(CX61/$CP$4)</f>
        <v>0</v>
      </c>
      <c r="CZ61" s="9">
        <v>0</v>
      </c>
      <c r="DA61" s="242">
        <f t="shared" ref="DA61" si="1188">(CQ61/$CP$4)</f>
        <v>0.99027777777777781</v>
      </c>
      <c r="DB61" s="242">
        <f t="shared" ref="DB61" si="1189">((CQ61-CZ61)/$CP$4)</f>
        <v>0.99027777777777781</v>
      </c>
      <c r="DC61" s="247">
        <f t="shared" ref="DC61" si="1190">IF((AND(CR61=0,CT61=0)),0,(CT61+CZ61)/(CR61+CT61+CZ61))</f>
        <v>0</v>
      </c>
      <c r="DD61" s="247">
        <f t="shared" ref="DD61" si="1191">CZ61/$CP$4</f>
        <v>0</v>
      </c>
      <c r="DE61" s="242">
        <f t="shared" ref="DE61" si="1192">(DH61/($CP$4*DI61))</f>
        <v>0.26095202020202024</v>
      </c>
      <c r="DF61" s="7"/>
      <c r="DG61" s="7">
        <f t="shared" ref="DG61:DG63" si="1193">SUM(CR61:CT61,CV61,CX61)</f>
        <v>720</v>
      </c>
      <c r="DH61" s="88">
        <v>10333.700000000001</v>
      </c>
      <c r="DI61" s="9">
        <v>55</v>
      </c>
      <c r="DJ61" s="9">
        <v>49</v>
      </c>
      <c r="DM61" s="71" t="s">
        <v>65</v>
      </c>
      <c r="DN61" s="9">
        <f>1417.7/2</f>
        <v>708.85</v>
      </c>
      <c r="DO61" s="9">
        <f>571.1/2</f>
        <v>285.55</v>
      </c>
      <c r="DP61" s="9">
        <f>846.6/2</f>
        <v>423.3</v>
      </c>
      <c r="DQ61" s="9">
        <f>51.5/2</f>
        <v>25.75</v>
      </c>
      <c r="DR61" s="242">
        <f>(DQ61/$DM$4)</f>
        <v>3.4610215053763438E-2</v>
      </c>
      <c r="DS61" s="9">
        <f>18.8/2</f>
        <v>9.4</v>
      </c>
      <c r="DT61" s="242">
        <f>(DS61/$DM$4)</f>
        <v>1.2634408602150538E-2</v>
      </c>
      <c r="DU61" s="7">
        <v>0</v>
      </c>
      <c r="DV61" s="242">
        <f>(DU61/$DM$4)</f>
        <v>0</v>
      </c>
      <c r="DW61" s="9">
        <v>0</v>
      </c>
      <c r="DX61" s="242">
        <f t="shared" ref="DX61" si="1194">(DN61/$Y$4)</f>
        <v>0.95275537634408602</v>
      </c>
      <c r="DY61" s="242">
        <f t="shared" ref="DY61" si="1195">((DN61-DW61)/$DM$4)</f>
        <v>0.95275537634408602</v>
      </c>
      <c r="DZ61" s="247">
        <f t="shared" ref="DZ61" si="1196">IF((AND(DO61=0,DQ61=0)),0,(DQ61+DW61)/(DO61+DQ61+DW61))</f>
        <v>8.2717635721169289E-2</v>
      </c>
      <c r="EA61" s="247">
        <f t="shared" ref="EA61" si="1197">DW61/$DM$4</f>
        <v>0</v>
      </c>
      <c r="EB61" s="242">
        <f t="shared" ref="EB61" si="1198">(EE61/($DM$4*EF61))</f>
        <v>0.3137609970674487</v>
      </c>
      <c r="EC61" s="135"/>
      <c r="ED61" s="29">
        <f t="shared" ref="ED61:ED63" si="1199">SUM(DO61:DQ61,DS61,DU61)</f>
        <v>744</v>
      </c>
      <c r="EE61" s="72">
        <v>12839.1</v>
      </c>
      <c r="EF61" s="9">
        <v>55</v>
      </c>
      <c r="EG61" s="9">
        <v>49</v>
      </c>
      <c r="EJ61" s="71" t="s">
        <v>65</v>
      </c>
      <c r="EK61" s="9">
        <f>1488/2</f>
        <v>744</v>
      </c>
      <c r="EL61" s="7">
        <f>677.6/2</f>
        <v>338.8</v>
      </c>
      <c r="EM61" s="7">
        <f>810.4/2</f>
        <v>405.2</v>
      </c>
      <c r="EN61" s="9">
        <v>0</v>
      </c>
      <c r="EO61" s="242">
        <f t="shared" ref="EO61:EO63" si="1200">(EN61/$EJ$4)</f>
        <v>0</v>
      </c>
      <c r="EP61" s="9">
        <v>0</v>
      </c>
      <c r="EQ61" s="242">
        <f t="shared" ref="EQ61:EQ63" si="1201">(EP61/$EJ$4)</f>
        <v>0</v>
      </c>
      <c r="ER61" s="7">
        <v>0</v>
      </c>
      <c r="ES61" s="242">
        <f t="shared" ref="ES61:ES63" si="1202">(ER61/$EJ$4)</f>
        <v>0</v>
      </c>
      <c r="ET61" s="9">
        <v>0</v>
      </c>
      <c r="EU61" s="242">
        <f t="shared" ref="EU61:EU63" si="1203">(EK61/$Y$4)</f>
        <v>1</v>
      </c>
      <c r="EV61" s="242">
        <f t="shared" ref="EV61:EV63" si="1204">((EK61-ET61)/$EJ$4)</f>
        <v>1</v>
      </c>
      <c r="EW61" s="247">
        <f t="shared" ref="EW61:EW63" si="1205">IF((AND(EL61=0,EN61=0)),0,(EN61+ET61)/(EL61+EN61+ET61))</f>
        <v>0</v>
      </c>
      <c r="EX61" s="247"/>
      <c r="EY61" s="242">
        <f>(FB61/($EJ$4*FC61))</f>
        <v>0.36380009775171068</v>
      </c>
      <c r="EZ61" s="7"/>
      <c r="FA61" s="7">
        <f t="shared" ref="FA61:FA63" si="1206">SUM(EL61:EN61,EP61,ER61)</f>
        <v>744</v>
      </c>
      <c r="FB61" s="72">
        <v>14886.7</v>
      </c>
      <c r="FC61" s="9">
        <v>55</v>
      </c>
      <c r="FD61" s="9">
        <v>49</v>
      </c>
      <c r="FG61" s="71" t="s">
        <v>65</v>
      </c>
      <c r="FH61" s="7">
        <f>1344/2</f>
        <v>672</v>
      </c>
      <c r="FI61" s="7">
        <f>429.2/2</f>
        <v>214.6</v>
      </c>
      <c r="FJ61" s="7">
        <f>914.8/2</f>
        <v>457.4</v>
      </c>
      <c r="FK61" s="7">
        <v>0</v>
      </c>
      <c r="FL61" s="242">
        <f t="shared" ref="FL61:FL63" si="1207">(FK61/$FG$4)</f>
        <v>0</v>
      </c>
      <c r="FM61" s="9">
        <v>0</v>
      </c>
      <c r="FN61" s="242">
        <f t="shared" ref="FN61:FN63" si="1208">(FM61/$FG$4)</f>
        <v>0</v>
      </c>
      <c r="FO61" s="7">
        <v>0</v>
      </c>
      <c r="FP61" s="242">
        <f t="shared" ref="FP61:FP63" si="1209">(FO61/$FG$4)</f>
        <v>0</v>
      </c>
      <c r="FQ61" s="9">
        <v>0</v>
      </c>
      <c r="FR61" s="242">
        <f t="shared" ref="FR61:FR63" si="1210">(FH61/$Y$4)</f>
        <v>0.90322580645161288</v>
      </c>
      <c r="FS61" s="242">
        <f t="shared" ref="FS61:FS63" si="1211">((FH61-FQ61)/$FG$4)</f>
        <v>1</v>
      </c>
      <c r="FT61" s="247">
        <f t="shared" ref="FT61:FT63" si="1212">IF((AND(FI61=0,FK61=0)),0,(FK61+FQ61)/(FI61+FK61+FQ61))</f>
        <v>0</v>
      </c>
      <c r="FU61" s="247">
        <f t="shared" ref="FU61:FU63" si="1213">FQ61/$FG$4</f>
        <v>0</v>
      </c>
      <c r="FV61" s="135">
        <f t="shared" ref="FV61:FV63" si="1214">(FY61/($FG$4*FZ61))</f>
        <v>0.26768939393939389</v>
      </c>
      <c r="FW61" s="7"/>
      <c r="FX61" s="7">
        <f t="shared" ref="FX61:FX63" si="1215">SUM(FI61:FK61,FM61,FO61)</f>
        <v>672</v>
      </c>
      <c r="FY61" s="72">
        <v>9893.7999999999993</v>
      </c>
      <c r="FZ61" s="9">
        <v>55</v>
      </c>
      <c r="GA61" s="9">
        <v>49</v>
      </c>
      <c r="GD61" s="71" t="s">
        <v>65</v>
      </c>
      <c r="GE61" s="9">
        <f>1488/2</f>
        <v>744</v>
      </c>
      <c r="GF61" s="7">
        <f>527.2/2</f>
        <v>263.60000000000002</v>
      </c>
      <c r="GG61" s="9">
        <f>960.8/2</f>
        <v>480.4</v>
      </c>
      <c r="GH61" s="9">
        <v>0</v>
      </c>
      <c r="GI61" s="242">
        <f t="shared" ref="GI61:GI63" si="1216">(GH61/$GD$4)</f>
        <v>0</v>
      </c>
      <c r="GJ61" s="9">
        <v>0</v>
      </c>
      <c r="GK61" s="242">
        <f t="shared" ref="GK61:GK63" si="1217">(GJ61/$GD$4)</f>
        <v>0</v>
      </c>
      <c r="GL61" s="7">
        <v>0</v>
      </c>
      <c r="GM61" s="242">
        <f t="shared" ref="GM61:GM63" si="1218">(GL61/$GD$4)</f>
        <v>0</v>
      </c>
      <c r="GN61" s="9">
        <v>0</v>
      </c>
      <c r="GO61" s="242">
        <f t="shared" ref="GO61:GO63" si="1219">(GE61/$Y$4)</f>
        <v>1</v>
      </c>
      <c r="GP61" s="242">
        <f t="shared" ref="GP61:GP63" si="1220">((GE61-GN61)/$GD$4)</f>
        <v>1</v>
      </c>
      <c r="GQ61" s="247">
        <f t="shared" ref="GQ61:GQ63" si="1221">IF((AND(GF61=0,GH61=0)),0,(GH61+GN61)/(GF61+GH61+GN61))</f>
        <v>0</v>
      </c>
      <c r="GR61" s="247">
        <f t="shared" ref="GR61:GR63" si="1222">GN61/$GD$4</f>
        <v>0</v>
      </c>
      <c r="GS61" s="242">
        <f t="shared" ref="GS61:GS63" si="1223">(GV61/($GD$4*GW61))</f>
        <v>0.30412512218963828</v>
      </c>
      <c r="GT61" s="135"/>
      <c r="GU61" s="7">
        <f t="shared" ref="GU61:GU63" si="1224">SUM(GF61:GH61,GJ61,GL61)</f>
        <v>744</v>
      </c>
      <c r="GV61" s="72">
        <v>12444.8</v>
      </c>
      <c r="GW61" s="9">
        <v>55</v>
      </c>
      <c r="GX61" s="9">
        <v>49</v>
      </c>
      <c r="HA61" s="71" t="s">
        <v>65</v>
      </c>
      <c r="HB61" s="9">
        <f>1440/2</f>
        <v>720</v>
      </c>
      <c r="HC61" s="7">
        <f>489.9/2</f>
        <v>244.95</v>
      </c>
      <c r="HD61" s="9">
        <f>(471.2+478.9)/2</f>
        <v>475.04999999999995</v>
      </c>
      <c r="HE61" s="9">
        <v>0</v>
      </c>
      <c r="HF61" s="242">
        <f t="shared" ref="HF61:HF63" si="1225">(HE61/$HA$4)</f>
        <v>0</v>
      </c>
      <c r="HG61" s="9">
        <v>0</v>
      </c>
      <c r="HH61" s="242">
        <f t="shared" ref="HH61:HH63" si="1226">(HG61/$HA$4)</f>
        <v>0</v>
      </c>
      <c r="HI61" s="9">
        <v>0</v>
      </c>
      <c r="HJ61" s="242">
        <f t="shared" ref="HJ61:HJ63" si="1227">(HI61/$HA$4)</f>
        <v>0</v>
      </c>
      <c r="HK61" s="9">
        <v>0</v>
      </c>
      <c r="HL61" s="242">
        <f t="shared" ref="HL61:HL63" si="1228">(HB61/$Y$4)</f>
        <v>0.967741935483871</v>
      </c>
      <c r="HM61" s="242">
        <f t="shared" ref="HM61:HM63" si="1229">((HB61-HK61)/$HA$4)</f>
        <v>1</v>
      </c>
      <c r="HN61" s="247">
        <f t="shared" ref="HN61:HN63" si="1230">IF((AND(HC61=0,HE61=0)),0,(HE61+HK61)/(HC61+HE61+HK61))</f>
        <v>0</v>
      </c>
      <c r="HO61" s="247">
        <f>HK61/$HA$4</f>
        <v>0</v>
      </c>
      <c r="HP61" s="242">
        <f t="shared" ref="HP61:HP63" si="1231">(HS61/($HA$4*HT61))</f>
        <v>0.28836111111111112</v>
      </c>
      <c r="HQ61" s="29">
        <v>0</v>
      </c>
      <c r="HR61" s="7">
        <f t="shared" ref="HR61:HR63" si="1232">SUM(HC61:HE61,HG61,HI61)</f>
        <v>720</v>
      </c>
      <c r="HS61" s="72">
        <v>11419.1</v>
      </c>
      <c r="HT61" s="9">
        <v>55</v>
      </c>
      <c r="HU61" s="9">
        <v>49</v>
      </c>
      <c r="HX61" s="71" t="s">
        <v>65</v>
      </c>
      <c r="HY61" s="9">
        <f>1488/2</f>
        <v>744</v>
      </c>
      <c r="HZ61" s="7">
        <f>133.4/2</f>
        <v>66.7</v>
      </c>
      <c r="IA61" s="9">
        <f>1354.6/2</f>
        <v>677.3</v>
      </c>
      <c r="IB61" s="9">
        <v>0</v>
      </c>
      <c r="IC61" s="242">
        <f t="shared" ref="IC61:IC63" si="1233">(IB61/$HX$4)</f>
        <v>0</v>
      </c>
      <c r="ID61" s="9">
        <v>0</v>
      </c>
      <c r="IE61" s="242">
        <f t="shared" ref="IE61:IE63" si="1234">(ID61/$HX$4)</f>
        <v>0</v>
      </c>
      <c r="IF61" s="9">
        <v>0</v>
      </c>
      <c r="IG61" s="242">
        <f t="shared" ref="IG61:IG63" si="1235">(IF61/$HX$4)</f>
        <v>0</v>
      </c>
      <c r="IH61" s="9">
        <v>0</v>
      </c>
      <c r="II61" s="242">
        <f t="shared" ref="II61:II63" si="1236">(HY61/$HX$4)</f>
        <v>1</v>
      </c>
      <c r="IJ61" s="242">
        <f t="shared" ref="IJ61:IJ63" si="1237">((HY61-IH61)/$HX$4)</f>
        <v>1</v>
      </c>
      <c r="IK61" s="242">
        <f t="shared" ref="IK61:IK63" si="1238">IF((AND(HZ61=0,IB61=0)),0,(IB61+IH61)/(HZ61+IB61))</f>
        <v>0</v>
      </c>
      <c r="IL61" s="247">
        <f t="shared" ref="IL61:IL63" si="1239">IH61/$HX$4</f>
        <v>0</v>
      </c>
      <c r="IM61" s="242">
        <f t="shared" ref="IM61:IM63" si="1240">(IP61/($HX$4*IQ61))</f>
        <v>7.4709188660801562E-2</v>
      </c>
      <c r="IN61" s="29">
        <v>0</v>
      </c>
      <c r="IO61" s="7">
        <f t="shared" ref="IO61:IO63" si="1241">SUM(HZ61:IB61,ID61,IF61)</f>
        <v>744</v>
      </c>
      <c r="IP61" s="72">
        <v>3057.1</v>
      </c>
      <c r="IQ61" s="9">
        <v>55</v>
      </c>
      <c r="IR61" s="9">
        <v>49</v>
      </c>
      <c r="IU61" s="71" t="s">
        <v>65</v>
      </c>
      <c r="IV61" s="9">
        <f>(520.25+520.25)/2</f>
        <v>520.25</v>
      </c>
      <c r="IW61" s="7">
        <f>(94.1+86.7)/2</f>
        <v>90.4</v>
      </c>
      <c r="IX61" s="9">
        <f>(426.15+433.55)/2</f>
        <v>429.85</v>
      </c>
      <c r="IY61" s="9">
        <v>0</v>
      </c>
      <c r="IZ61" s="242">
        <f t="shared" ref="IZ61:IZ63" si="1242">(IY61/$IU$4)</f>
        <v>0</v>
      </c>
      <c r="JA61" s="9">
        <v>0</v>
      </c>
      <c r="JB61" s="242">
        <f>(JA61/$IU$4)</f>
        <v>0</v>
      </c>
      <c r="JC61" s="9">
        <f>(199.75+199.75)/2</f>
        <v>199.75</v>
      </c>
      <c r="JD61" s="242">
        <f>(JC61/$IU$4)</f>
        <v>0.27743055555555557</v>
      </c>
      <c r="JE61" s="9">
        <v>0</v>
      </c>
      <c r="JF61" s="242">
        <f t="shared" ref="JF61:JF63" si="1243">(IV61/$IU$4)</f>
        <v>0.72256944444444449</v>
      </c>
      <c r="JG61" s="277">
        <f t="shared" ref="JG61:JG63" si="1244">((IV61-JE61)/$IU$4)</f>
        <v>0.72256944444444449</v>
      </c>
      <c r="JH61" s="277">
        <f t="shared" ref="JH61:JH63" si="1245">IF((AND(IW61=0,IY61=0)),0,(IY61+JE61)/(IW61+IY61+JE61))</f>
        <v>0</v>
      </c>
      <c r="JI61" s="247">
        <f t="shared" ref="JI61:JI63" si="1246">JE61/$IU$4</f>
        <v>0</v>
      </c>
      <c r="JJ61" s="242">
        <f t="shared" ref="JJ61:JJ63" si="1247">(JM61/($IU$4*JN61))</f>
        <v>9.8739898989898989E-2</v>
      </c>
      <c r="JK61" s="29">
        <v>0</v>
      </c>
      <c r="JL61" s="29">
        <f t="shared" ref="JL61:JL63" si="1248">SUM(IW61:IY61,JA61,JC61)</f>
        <v>720</v>
      </c>
      <c r="JM61" s="88">
        <v>3910.1</v>
      </c>
      <c r="JN61" s="9">
        <v>55</v>
      </c>
      <c r="JO61" s="9">
        <v>49</v>
      </c>
    </row>
    <row r="62" spans="1:275" ht="13.8" hidden="1" x14ac:dyDescent="0.3">
      <c r="B62" s="9">
        <v>3</v>
      </c>
      <c r="C62" s="9">
        <f>639/2</f>
        <v>319.5</v>
      </c>
      <c r="D62" s="9">
        <f>194.7/2</f>
        <v>97.35</v>
      </c>
      <c r="E62" s="9">
        <f>444.3/2</f>
        <v>222.15</v>
      </c>
      <c r="F62" s="9">
        <f>849/2</f>
        <v>424.5</v>
      </c>
      <c r="G62" s="242">
        <f t="shared" si="1158"/>
        <v>0.57056451612903225</v>
      </c>
      <c r="H62" s="9">
        <v>0</v>
      </c>
      <c r="I62" s="242">
        <f>(H62/$B$4)</f>
        <v>0</v>
      </c>
      <c r="J62" s="7">
        <v>0</v>
      </c>
      <c r="K62" s="242">
        <f t="shared" si="1159"/>
        <v>0</v>
      </c>
      <c r="L62" s="9">
        <v>0</v>
      </c>
      <c r="M62" s="242">
        <f>(C62/$B$4)</f>
        <v>0.42943548387096775</v>
      </c>
      <c r="N62" s="242">
        <f>((C62-L62)/$B$4)</f>
        <v>0.42943548387096775</v>
      </c>
      <c r="O62" s="242">
        <f>IF((AND(D62=0,F62=0)),0,(F62+L62)/(D62+F62+L62))</f>
        <v>0.81345214141994826</v>
      </c>
      <c r="P62" s="247">
        <f>L62/$B$4</f>
        <v>0</v>
      </c>
      <c r="Q62" s="242">
        <f>(T62/($B$4*U62))</f>
        <v>9.8040078201368522E-2</v>
      </c>
      <c r="R62" s="29">
        <v>0</v>
      </c>
      <c r="S62" s="7">
        <f t="shared" si="1160"/>
        <v>744</v>
      </c>
      <c r="T62" s="72">
        <v>4011.8</v>
      </c>
      <c r="U62" s="9">
        <v>55</v>
      </c>
      <c r="V62" s="9">
        <v>55</v>
      </c>
      <c r="Y62" s="9">
        <v>3</v>
      </c>
      <c r="Z62" s="9">
        <f>699.75/2</f>
        <v>349.875</v>
      </c>
      <c r="AA62" s="9">
        <f>333.5/2</f>
        <v>166.75</v>
      </c>
      <c r="AB62" s="7">
        <f>366.25/2</f>
        <v>183.125</v>
      </c>
      <c r="AC62" s="9">
        <f>781.5/2</f>
        <v>390.75</v>
      </c>
      <c r="AD62" s="242">
        <f t="shared" si="1161"/>
        <v>0.52520161290322576</v>
      </c>
      <c r="AE62" s="9">
        <v>0</v>
      </c>
      <c r="AF62" s="242">
        <f t="shared" si="1161"/>
        <v>0</v>
      </c>
      <c r="AG62" s="7">
        <f>6.75/2</f>
        <v>3.375</v>
      </c>
      <c r="AH62" s="242">
        <f t="shared" ref="AH62" si="1249">(AG62/$Y$4)</f>
        <v>4.5362903225806455E-3</v>
      </c>
      <c r="AI62" s="9">
        <v>0</v>
      </c>
      <c r="AJ62" s="242">
        <f t="shared" si="1163"/>
        <v>0.47026209677419356</v>
      </c>
      <c r="AK62" s="242">
        <f t="shared" si="1164"/>
        <v>0.47026209677419356</v>
      </c>
      <c r="AL62" s="247">
        <f t="shared" si="1165"/>
        <v>0.70089686098654713</v>
      </c>
      <c r="AM62" s="247">
        <f t="shared" si="1166"/>
        <v>0</v>
      </c>
      <c r="AN62" s="242">
        <f t="shared" si="1167"/>
        <v>0.1787878787878788</v>
      </c>
      <c r="AO62" s="29">
        <v>1</v>
      </c>
      <c r="AP62" s="7">
        <f t="shared" si="1168"/>
        <v>744</v>
      </c>
      <c r="AQ62" s="82">
        <v>7316</v>
      </c>
      <c r="AR62" s="9">
        <v>55</v>
      </c>
      <c r="AS62" s="9">
        <v>55</v>
      </c>
      <c r="AV62" s="9">
        <v>3</v>
      </c>
      <c r="AW62" s="7">
        <f>678.75/2</f>
        <v>339.375</v>
      </c>
      <c r="AX62" s="9">
        <f>353.1/2</f>
        <v>176.55</v>
      </c>
      <c r="AY62" s="7">
        <f>325.65/2</f>
        <v>162.82499999999999</v>
      </c>
      <c r="AZ62" s="7">
        <f>753.25/2</f>
        <v>376.625</v>
      </c>
      <c r="BA62" s="242">
        <f t="shared" si="1169"/>
        <v>0.52309027777777772</v>
      </c>
      <c r="BB62" s="9">
        <v>0</v>
      </c>
      <c r="BC62" s="242">
        <f t="shared" si="1169"/>
        <v>0</v>
      </c>
      <c r="BD62" s="9">
        <f>8/2</f>
        <v>4</v>
      </c>
      <c r="BE62" s="242">
        <f t="shared" ref="BE62" si="1250">(BD62/$AV$4)</f>
        <v>5.5555555555555558E-3</v>
      </c>
      <c r="BF62" s="9">
        <v>0</v>
      </c>
      <c r="BG62" s="242">
        <f>(AW62/$AV$4)</f>
        <v>0.47135416666666669</v>
      </c>
      <c r="BH62" s="242">
        <f>((AW62-BF62)/$AV$4)</f>
        <v>0.47135416666666669</v>
      </c>
      <c r="BI62" s="242">
        <f>IF((AND(AX62=0,AZ62=0)),0,(AZ62+BF62)/(AX62+AZ62+BF62))</f>
        <v>0.68084240972567456</v>
      </c>
      <c r="BJ62" s="247">
        <f>BF62/$AV$4</f>
        <v>0</v>
      </c>
      <c r="BK62" s="242">
        <f>(BN62/($AV$4*BO62))</f>
        <v>0.20068181818181818</v>
      </c>
      <c r="BL62" s="7"/>
      <c r="BM62" s="7">
        <f t="shared" si="1176"/>
        <v>720</v>
      </c>
      <c r="BN62" s="72">
        <v>7947</v>
      </c>
      <c r="BO62" s="9">
        <v>55</v>
      </c>
      <c r="BP62" s="9">
        <v>55</v>
      </c>
      <c r="BS62" s="9">
        <v>3</v>
      </c>
      <c r="BT62" s="9">
        <f>614/2</f>
        <v>307</v>
      </c>
      <c r="BU62" s="9">
        <f>253.2/2</f>
        <v>126.6</v>
      </c>
      <c r="BV62" s="9">
        <f>360.8/2</f>
        <v>180.4</v>
      </c>
      <c r="BW62" s="9">
        <v>372</v>
      </c>
      <c r="BX62" s="242">
        <f t="shared" si="1177"/>
        <v>0.5</v>
      </c>
      <c r="BY62" s="9">
        <v>65</v>
      </c>
      <c r="BZ62" s="242">
        <f t="shared" si="1177"/>
        <v>8.7365591397849468E-2</v>
      </c>
      <c r="CA62" s="7">
        <v>0</v>
      </c>
      <c r="CB62" s="242">
        <f t="shared" ref="CB62" si="1251">(CA62/$BS$4)</f>
        <v>0</v>
      </c>
      <c r="CC62" s="9">
        <v>0</v>
      </c>
      <c r="CD62" s="242">
        <f t="shared" si="1179"/>
        <v>0.41263440860215056</v>
      </c>
      <c r="CE62" s="242">
        <f t="shared" si="1180"/>
        <v>0.41263440860215056</v>
      </c>
      <c r="CF62" s="247">
        <f t="shared" si="1181"/>
        <v>0.74608904933814679</v>
      </c>
      <c r="CG62" s="247">
        <f t="shared" si="1182"/>
        <v>0</v>
      </c>
      <c r="CH62" s="242">
        <f t="shared" si="1183"/>
        <v>0.13951612903225807</v>
      </c>
      <c r="CI62" s="7"/>
      <c r="CJ62" s="81">
        <f t="shared" si="1184"/>
        <v>744</v>
      </c>
      <c r="CK62" s="72">
        <v>5709</v>
      </c>
      <c r="CL62" s="9">
        <v>55</v>
      </c>
      <c r="CM62" s="9">
        <v>55</v>
      </c>
      <c r="CP62" s="9">
        <v>3</v>
      </c>
      <c r="CQ62" s="9">
        <f>590/2</f>
        <v>295</v>
      </c>
      <c r="CR62" s="9">
        <f>208.4/2</f>
        <v>104.2</v>
      </c>
      <c r="CS62" s="9">
        <f>381.6/2</f>
        <v>190.8</v>
      </c>
      <c r="CT62" s="9">
        <f>720/2</f>
        <v>360</v>
      </c>
      <c r="CU62" s="242">
        <f t="shared" si="1185"/>
        <v>0.5</v>
      </c>
      <c r="CV62" s="9">
        <f>130/2</f>
        <v>65</v>
      </c>
      <c r="CW62" s="242">
        <f t="shared" si="1186"/>
        <v>9.0277777777777776E-2</v>
      </c>
      <c r="CX62" s="7">
        <v>0</v>
      </c>
      <c r="CY62" s="242">
        <f t="shared" si="1187"/>
        <v>0</v>
      </c>
      <c r="CZ62" s="9">
        <v>0</v>
      </c>
      <c r="DA62" s="242">
        <f>(CQ62/$CP$4)</f>
        <v>0.40972222222222221</v>
      </c>
      <c r="DB62" s="242">
        <f>((CQ62-CZ62)/$CP$4)</f>
        <v>0.40972222222222221</v>
      </c>
      <c r="DC62" s="247">
        <f>IF((AND(CR62=0,CT62=0)),0,(CT62+CZ62)/(CR62+CT62+CZ62))</f>
        <v>0.77552778974579928</v>
      </c>
      <c r="DD62" s="247">
        <f>CZ62/$CP$4</f>
        <v>0</v>
      </c>
      <c r="DE62" s="242">
        <f>(DH62/($CP$4*DI62))</f>
        <v>0.1133358585858586</v>
      </c>
      <c r="DF62" s="7"/>
      <c r="DG62" s="7">
        <f t="shared" si="1193"/>
        <v>720</v>
      </c>
      <c r="DH62" s="88">
        <v>4488.1000000000004</v>
      </c>
      <c r="DI62" s="9">
        <v>55</v>
      </c>
      <c r="DJ62" s="9">
        <v>55</v>
      </c>
      <c r="DM62" s="9">
        <v>3</v>
      </c>
      <c r="DN62" s="9">
        <f>715.3/2</f>
        <v>357.65</v>
      </c>
      <c r="DO62" s="9">
        <f>255.4/2</f>
        <v>127.7</v>
      </c>
      <c r="DP62" s="9">
        <f>459.9/2</f>
        <v>229.95</v>
      </c>
      <c r="DQ62" s="9">
        <f>772.7/2</f>
        <v>386.35</v>
      </c>
      <c r="DR62" s="242">
        <f>(DQ62/$DM$4)</f>
        <v>0.51928763440860215</v>
      </c>
      <c r="DS62" s="9">
        <v>0</v>
      </c>
      <c r="DT62" s="242">
        <f>(DS62/$DM$4)</f>
        <v>0</v>
      </c>
      <c r="DU62" s="7">
        <v>0</v>
      </c>
      <c r="DV62" s="242">
        <f>(DU62/$DM$4)</f>
        <v>0</v>
      </c>
      <c r="DW62" s="9">
        <v>0</v>
      </c>
      <c r="DX62" s="242">
        <f>(DN62/$Y$4)</f>
        <v>0.48071236559139779</v>
      </c>
      <c r="DY62" s="242">
        <f>((DN62-DW62)/$DM$4)</f>
        <v>0.48071236559139779</v>
      </c>
      <c r="DZ62" s="247">
        <f>IF((AND(DO62=0,DQ62=0)),0,(DQ62+DW62)/(DO62+DQ62+DW62))</f>
        <v>0.75158058554615303</v>
      </c>
      <c r="EA62" s="247">
        <f>DW62/$DM$4</f>
        <v>0</v>
      </c>
      <c r="EB62" s="242">
        <f>(EE62/($DM$4*EF62))</f>
        <v>0.13587487781036167</v>
      </c>
      <c r="EC62" s="135"/>
      <c r="ED62" s="29">
        <f t="shared" si="1199"/>
        <v>744</v>
      </c>
      <c r="EE62" s="72">
        <v>5560</v>
      </c>
      <c r="EF62" s="9">
        <v>55</v>
      </c>
      <c r="EG62" s="9">
        <v>55</v>
      </c>
      <c r="EJ62" s="9">
        <v>3</v>
      </c>
      <c r="EK62" s="9">
        <f>744/2</f>
        <v>372</v>
      </c>
      <c r="EL62" s="7">
        <f>303.8/2</f>
        <v>151.9</v>
      </c>
      <c r="EM62" s="7">
        <f>440.2/2</f>
        <v>220.1</v>
      </c>
      <c r="EN62" s="9">
        <f>744/2</f>
        <v>372</v>
      </c>
      <c r="EO62" s="242">
        <f t="shared" si="1200"/>
        <v>0.5</v>
      </c>
      <c r="EP62" s="9">
        <v>0</v>
      </c>
      <c r="EQ62" s="242">
        <f t="shared" si="1201"/>
        <v>0</v>
      </c>
      <c r="ER62" s="7">
        <v>0</v>
      </c>
      <c r="ES62" s="242">
        <f t="shared" si="1202"/>
        <v>0</v>
      </c>
      <c r="ET62" s="9">
        <v>0</v>
      </c>
      <c r="EU62" s="242">
        <f t="shared" si="1203"/>
        <v>0.5</v>
      </c>
      <c r="EV62" s="242">
        <f t="shared" si="1204"/>
        <v>0.5</v>
      </c>
      <c r="EW62" s="247">
        <f t="shared" si="1205"/>
        <v>0.71005917159763321</v>
      </c>
      <c r="EX62" s="247"/>
      <c r="EY62" s="242">
        <f>(FB62/($EJ$4*FC62))</f>
        <v>0.15977517106549366</v>
      </c>
      <c r="EZ62" s="7"/>
      <c r="FA62" s="7">
        <f t="shared" si="1206"/>
        <v>744</v>
      </c>
      <c r="FB62" s="72">
        <v>6538</v>
      </c>
      <c r="FC62" s="9">
        <v>55</v>
      </c>
      <c r="FD62" s="9">
        <v>55</v>
      </c>
      <c r="FG62" s="9">
        <v>3</v>
      </c>
      <c r="FH62" s="7">
        <f>624/2</f>
        <v>312</v>
      </c>
      <c r="FI62" s="7">
        <f>151.7/2</f>
        <v>75.849999999999994</v>
      </c>
      <c r="FJ62" s="7">
        <f>472.3/2</f>
        <v>236.15</v>
      </c>
      <c r="FK62" s="7">
        <f>720/2</f>
        <v>360</v>
      </c>
      <c r="FL62" s="242">
        <f t="shared" si="1207"/>
        <v>0.5357142857142857</v>
      </c>
      <c r="FM62" s="9">
        <v>0</v>
      </c>
      <c r="FN62" s="242">
        <f t="shared" si="1208"/>
        <v>0</v>
      </c>
      <c r="FO62" s="7">
        <v>0</v>
      </c>
      <c r="FP62" s="242">
        <f t="shared" si="1209"/>
        <v>0</v>
      </c>
      <c r="FQ62" s="9">
        <v>0</v>
      </c>
      <c r="FR62" s="242">
        <f t="shared" si="1210"/>
        <v>0.41935483870967744</v>
      </c>
      <c r="FS62" s="242">
        <f t="shared" si="1211"/>
        <v>0.4642857142857143</v>
      </c>
      <c r="FT62" s="247">
        <f t="shared" si="1212"/>
        <v>0.82597223815532861</v>
      </c>
      <c r="FU62" s="247">
        <f t="shared" si="1213"/>
        <v>0</v>
      </c>
      <c r="FV62" s="135">
        <f t="shared" si="1214"/>
        <v>9.0205627705627706E-2</v>
      </c>
      <c r="FW62" s="7"/>
      <c r="FX62" s="7">
        <f t="shared" si="1215"/>
        <v>672</v>
      </c>
      <c r="FY62" s="72">
        <v>3334</v>
      </c>
      <c r="FZ62" s="9">
        <v>55</v>
      </c>
      <c r="GA62" s="9">
        <v>55</v>
      </c>
      <c r="GD62" s="9">
        <v>3</v>
      </c>
      <c r="GE62" s="9">
        <f>751.9/2</f>
        <v>375.95</v>
      </c>
      <c r="GF62" s="7">
        <f>204.5/2</f>
        <v>102.25</v>
      </c>
      <c r="GG62" s="9">
        <f>547.4/2</f>
        <v>273.7</v>
      </c>
      <c r="GH62" s="9">
        <f>736.1/2</f>
        <v>368.05</v>
      </c>
      <c r="GI62" s="242">
        <f t="shared" si="1216"/>
        <v>0.49469086021505376</v>
      </c>
      <c r="GJ62" s="9">
        <v>0</v>
      </c>
      <c r="GK62" s="242">
        <f t="shared" si="1217"/>
        <v>0</v>
      </c>
      <c r="GL62" s="7">
        <v>0</v>
      </c>
      <c r="GM62" s="242">
        <f t="shared" si="1218"/>
        <v>0</v>
      </c>
      <c r="GN62" s="9">
        <v>0</v>
      </c>
      <c r="GO62" s="242">
        <f t="shared" si="1219"/>
        <v>0.50530913978494618</v>
      </c>
      <c r="GP62" s="242">
        <f t="shared" si="1220"/>
        <v>0.50530913978494618</v>
      </c>
      <c r="GQ62" s="247">
        <f t="shared" si="1221"/>
        <v>0.78258558366999786</v>
      </c>
      <c r="GR62" s="247">
        <f t="shared" si="1222"/>
        <v>0</v>
      </c>
      <c r="GS62" s="242">
        <f t="shared" si="1223"/>
        <v>0.10689149560117302</v>
      </c>
      <c r="GT62" s="135"/>
      <c r="GU62" s="7">
        <f t="shared" si="1224"/>
        <v>744</v>
      </c>
      <c r="GV62" s="72">
        <v>4374</v>
      </c>
      <c r="GW62" s="9">
        <v>55</v>
      </c>
      <c r="GX62" s="9">
        <v>55</v>
      </c>
      <c r="HA62" s="9">
        <v>3</v>
      </c>
      <c r="HB62" s="9">
        <f>720/2</f>
        <v>360</v>
      </c>
      <c r="HC62" s="7">
        <f>235/2</f>
        <v>117.5</v>
      </c>
      <c r="HD62" s="9">
        <f>(485+0)/2</f>
        <v>242.5</v>
      </c>
      <c r="HE62" s="9">
        <f>720/2</f>
        <v>360</v>
      </c>
      <c r="HF62" s="242">
        <f t="shared" si="1225"/>
        <v>0.5</v>
      </c>
      <c r="HG62" s="9">
        <v>0</v>
      </c>
      <c r="HH62" s="242">
        <f t="shared" si="1226"/>
        <v>0</v>
      </c>
      <c r="HI62" s="9">
        <v>0</v>
      </c>
      <c r="HJ62" s="242">
        <f t="shared" si="1227"/>
        <v>0</v>
      </c>
      <c r="HK62" s="9">
        <v>0</v>
      </c>
      <c r="HL62" s="242">
        <f t="shared" si="1228"/>
        <v>0.4838709677419355</v>
      </c>
      <c r="HM62" s="242">
        <f t="shared" si="1229"/>
        <v>0.5</v>
      </c>
      <c r="HN62" s="247">
        <f t="shared" si="1230"/>
        <v>0.75392670157068065</v>
      </c>
      <c r="HO62" s="247">
        <f>HK62/$HA$4</f>
        <v>0</v>
      </c>
      <c r="HP62" s="242">
        <f t="shared" si="1231"/>
        <v>0.12795454545454546</v>
      </c>
      <c r="HQ62" s="29">
        <v>0</v>
      </c>
      <c r="HR62" s="7">
        <f t="shared" si="1232"/>
        <v>720</v>
      </c>
      <c r="HS62" s="72">
        <v>5067</v>
      </c>
      <c r="HT62" s="9">
        <v>55</v>
      </c>
      <c r="HU62" s="9">
        <v>55</v>
      </c>
      <c r="HX62" s="9">
        <v>3</v>
      </c>
      <c r="HY62" s="9">
        <f>744/2</f>
        <v>372</v>
      </c>
      <c r="HZ62" s="7">
        <f>61.3/2</f>
        <v>30.65</v>
      </c>
      <c r="IA62" s="9">
        <f>682.7/2</f>
        <v>341.35</v>
      </c>
      <c r="IB62" s="9">
        <f>744/2</f>
        <v>372</v>
      </c>
      <c r="IC62" s="242">
        <f t="shared" si="1233"/>
        <v>0.5</v>
      </c>
      <c r="ID62" s="9">
        <v>0</v>
      </c>
      <c r="IE62" s="242">
        <f t="shared" si="1234"/>
        <v>0</v>
      </c>
      <c r="IF62" s="9">
        <v>0</v>
      </c>
      <c r="IG62" s="242">
        <f t="shared" si="1235"/>
        <v>0</v>
      </c>
      <c r="IH62" s="9">
        <v>0</v>
      </c>
      <c r="II62" s="242">
        <f t="shared" si="1236"/>
        <v>0.5</v>
      </c>
      <c r="IJ62" s="242">
        <f t="shared" si="1237"/>
        <v>0.5</v>
      </c>
      <c r="IK62" s="242">
        <f t="shared" si="1238"/>
        <v>0.9238792996398858</v>
      </c>
      <c r="IL62" s="247">
        <f t="shared" si="1239"/>
        <v>0</v>
      </c>
      <c r="IM62" s="242">
        <f t="shared" si="1240"/>
        <v>3.2209188660801566E-2</v>
      </c>
      <c r="IN62" s="29">
        <v>0</v>
      </c>
      <c r="IO62" s="7">
        <f t="shared" si="1241"/>
        <v>744</v>
      </c>
      <c r="IP62" s="72">
        <v>1318</v>
      </c>
      <c r="IQ62" s="9">
        <v>55</v>
      </c>
      <c r="IR62" s="9">
        <v>55</v>
      </c>
      <c r="IU62" s="9">
        <v>3</v>
      </c>
      <c r="IV62" s="9">
        <f>720/2</f>
        <v>360</v>
      </c>
      <c r="IW62" s="7">
        <f>85.8/2</f>
        <v>42.9</v>
      </c>
      <c r="IX62" s="9">
        <f>634.2/2</f>
        <v>317.10000000000002</v>
      </c>
      <c r="IY62" s="9">
        <f>720/2</f>
        <v>360</v>
      </c>
      <c r="IZ62" s="242">
        <f t="shared" si="1242"/>
        <v>0.5</v>
      </c>
      <c r="JA62" s="9">
        <v>0</v>
      </c>
      <c r="JB62" s="242">
        <f t="shared" ref="JB62:JD63" si="1252">(JA62/$IU$4)</f>
        <v>0</v>
      </c>
      <c r="JC62" s="9">
        <v>0</v>
      </c>
      <c r="JD62" s="242">
        <f t="shared" si="1252"/>
        <v>0</v>
      </c>
      <c r="JE62" s="9">
        <v>0</v>
      </c>
      <c r="JF62" s="242">
        <f t="shared" si="1243"/>
        <v>0.5</v>
      </c>
      <c r="JG62" s="277">
        <f t="shared" si="1244"/>
        <v>0.5</v>
      </c>
      <c r="JH62" s="277">
        <f t="shared" si="1245"/>
        <v>0.89352196574832465</v>
      </c>
      <c r="JI62" s="247">
        <f t="shared" si="1246"/>
        <v>0</v>
      </c>
      <c r="JJ62" s="242">
        <f t="shared" si="1247"/>
        <v>4.6098484848484847E-2</v>
      </c>
      <c r="JK62" s="29">
        <v>0</v>
      </c>
      <c r="JL62" s="29">
        <f t="shared" si="1248"/>
        <v>720</v>
      </c>
      <c r="JM62" s="88">
        <v>1825.5</v>
      </c>
      <c r="JN62" s="9">
        <v>55</v>
      </c>
      <c r="JO62" s="9">
        <v>55</v>
      </c>
    </row>
    <row r="63" spans="1:275" ht="13.8" hidden="1" x14ac:dyDescent="0.3">
      <c r="B63" s="9">
        <v>4</v>
      </c>
      <c r="C63" s="9">
        <f>922/2</f>
        <v>461</v>
      </c>
      <c r="D63" s="9">
        <f>285.2/2</f>
        <v>142.6</v>
      </c>
      <c r="E63" s="9">
        <f>636.8/2</f>
        <v>318.39999999999998</v>
      </c>
      <c r="F63" s="9">
        <f>534/2</f>
        <v>267</v>
      </c>
      <c r="G63" s="242">
        <f t="shared" si="1158"/>
        <v>0.3588709677419355</v>
      </c>
      <c r="H63" s="9">
        <v>0</v>
      </c>
      <c r="I63" s="242">
        <f>(H63/$B$4)</f>
        <v>0</v>
      </c>
      <c r="J63" s="7">
        <f>32/2</f>
        <v>16</v>
      </c>
      <c r="K63" s="242">
        <f t="shared" si="1159"/>
        <v>2.1505376344086023E-2</v>
      </c>
      <c r="L63" s="9">
        <v>0</v>
      </c>
      <c r="M63" s="242">
        <f>(C63/$B$4)</f>
        <v>0.6196236559139785</v>
      </c>
      <c r="N63" s="242">
        <f>((C63-L63)/$B$4)</f>
        <v>0.6196236559139785</v>
      </c>
      <c r="O63" s="242">
        <f>IF((AND(D63=0,F63=0)),0,(F63+L63)/(D63+F63+L63))</f>
        <v>0.65185546875</v>
      </c>
      <c r="P63" s="247">
        <f>L63/$B$4</f>
        <v>0</v>
      </c>
      <c r="Q63" s="242">
        <f>(T63/($B$4*U63))</f>
        <v>0.13539345063538613</v>
      </c>
      <c r="R63" s="29">
        <v>0</v>
      </c>
      <c r="S63" s="7">
        <f t="shared" si="1160"/>
        <v>744</v>
      </c>
      <c r="T63" s="72">
        <v>5540.3</v>
      </c>
      <c r="U63" s="9">
        <v>55</v>
      </c>
      <c r="V63" s="9">
        <v>50.3</v>
      </c>
      <c r="Y63" s="9">
        <v>4</v>
      </c>
      <c r="Z63" s="9">
        <f>714.5/2</f>
        <v>357.25</v>
      </c>
      <c r="AA63" s="9">
        <f>351.6/2</f>
        <v>175.8</v>
      </c>
      <c r="AB63" s="9">
        <f>362.9/2</f>
        <v>181.45</v>
      </c>
      <c r="AC63" s="9">
        <f>766/2</f>
        <v>383</v>
      </c>
      <c r="AD63" s="242">
        <f t="shared" si="1161"/>
        <v>0.51478494623655913</v>
      </c>
      <c r="AE63" s="9">
        <v>0</v>
      </c>
      <c r="AF63" s="242">
        <f t="shared" si="1161"/>
        <v>0</v>
      </c>
      <c r="AG63" s="7">
        <f>7.5/2</f>
        <v>3.75</v>
      </c>
      <c r="AH63" s="242">
        <f t="shared" ref="AH63" si="1253">(AG63/$Y$4)</f>
        <v>5.0403225806451612E-3</v>
      </c>
      <c r="AI63" s="9">
        <v>0</v>
      </c>
      <c r="AJ63" s="242">
        <f t="shared" si="1163"/>
        <v>0.48017473118279569</v>
      </c>
      <c r="AK63" s="242">
        <f t="shared" si="1164"/>
        <v>0.48017473118279569</v>
      </c>
      <c r="AL63" s="247">
        <f t="shared" si="1165"/>
        <v>0.68539727988546895</v>
      </c>
      <c r="AM63" s="247">
        <f t="shared" si="1166"/>
        <v>0</v>
      </c>
      <c r="AN63" s="242">
        <f t="shared" si="1167"/>
        <v>0.19604349951124145</v>
      </c>
      <c r="AO63" s="29">
        <v>1</v>
      </c>
      <c r="AP63" s="7">
        <f t="shared" si="1168"/>
        <v>744</v>
      </c>
      <c r="AQ63" s="82">
        <v>8022.1</v>
      </c>
      <c r="AR63" s="9">
        <v>55</v>
      </c>
      <c r="AS63" s="9">
        <v>50.3</v>
      </c>
      <c r="AV63" s="9">
        <v>4</v>
      </c>
      <c r="AW63" s="9">
        <f>677/2</f>
        <v>338.5</v>
      </c>
      <c r="AX63" s="9">
        <f>350.2/2</f>
        <v>175.1</v>
      </c>
      <c r="AY63" s="9">
        <f>326.8/2</f>
        <v>163.4</v>
      </c>
      <c r="AZ63" s="9">
        <f>763/2</f>
        <v>381.5</v>
      </c>
      <c r="BA63" s="242">
        <f>(AZ63/$AV$4)</f>
        <v>0.52986111111111112</v>
      </c>
      <c r="BB63" s="9">
        <v>0</v>
      </c>
      <c r="BC63" s="242">
        <f>(BB63/$AV$4)</f>
        <v>0</v>
      </c>
      <c r="BD63" s="9">
        <v>0</v>
      </c>
      <c r="BE63" s="242">
        <f>(BD63/$AV$4)</f>
        <v>0</v>
      </c>
      <c r="BF63" s="9">
        <v>0</v>
      </c>
      <c r="BG63" s="242">
        <f t="shared" ref="BG63" si="1254">(AW63/$AV$4)</f>
        <v>0.47013888888888888</v>
      </c>
      <c r="BH63" s="242">
        <f t="shared" ref="BH63" si="1255">((AW63-BF63)/$AV$4)</f>
        <v>0.47013888888888888</v>
      </c>
      <c r="BI63" s="242">
        <f t="shared" ref="BI63" si="1256">IF((AND(AX63=0,AZ63=0)),0,(AZ63+BF63)/(AX63+AZ63+BF63))</f>
        <v>0.68541142651814591</v>
      </c>
      <c r="BJ63" s="247">
        <f t="shared" ref="BJ63" si="1257">BF63/$AV$4</f>
        <v>0</v>
      </c>
      <c r="BK63" s="242">
        <f t="shared" ref="BK63" si="1258">(BN63/($AV$4*BO63))</f>
        <v>0.20303030303030303</v>
      </c>
      <c r="BL63" s="7"/>
      <c r="BM63" s="7">
        <f t="shared" si="1176"/>
        <v>720</v>
      </c>
      <c r="BN63" s="72">
        <v>8040</v>
      </c>
      <c r="BO63" s="9">
        <v>55</v>
      </c>
      <c r="BP63" s="9">
        <v>50.3</v>
      </c>
      <c r="BS63" s="9">
        <v>4</v>
      </c>
      <c r="BT63" s="9">
        <f>744/2</f>
        <v>372</v>
      </c>
      <c r="BU63" s="9">
        <f>339.4/2</f>
        <v>169.7</v>
      </c>
      <c r="BV63" s="9">
        <f>404.6/2</f>
        <v>202.3</v>
      </c>
      <c r="BW63" s="9">
        <v>372</v>
      </c>
      <c r="BX63" s="242">
        <f t="shared" si="1177"/>
        <v>0.5</v>
      </c>
      <c r="BY63" s="9">
        <v>0</v>
      </c>
      <c r="BZ63" s="242">
        <f t="shared" si="1177"/>
        <v>0</v>
      </c>
      <c r="CA63" s="7">
        <v>0</v>
      </c>
      <c r="CB63" s="242">
        <f t="shared" ref="CB63" si="1259">(CA63/$BS$4)</f>
        <v>0</v>
      </c>
      <c r="CC63" s="9">
        <v>0</v>
      </c>
      <c r="CD63" s="242">
        <f t="shared" ref="CD63" si="1260">(BT63/$BS$4)</f>
        <v>0.5</v>
      </c>
      <c r="CE63" s="242">
        <f t="shared" ref="CE63" si="1261">((BT63-CC63)/$BS$4)</f>
        <v>0.5</v>
      </c>
      <c r="CF63" s="247">
        <f t="shared" ref="CF63" si="1262">IF((AND(BU63=0,BW63=0)),0,(BW63+CC63)/(BU63+BW63+CC63))</f>
        <v>0.68672697064796007</v>
      </c>
      <c r="CG63" s="247">
        <f t="shared" ref="CG63" si="1263">CC63/$BS$4</f>
        <v>0</v>
      </c>
      <c r="CH63" s="242">
        <f t="shared" ref="CH63" si="1264">(CK63/($BS$4*CL63))</f>
        <v>0.18939149560117302</v>
      </c>
      <c r="CI63" s="7"/>
      <c r="CJ63" s="81">
        <f t="shared" si="1184"/>
        <v>744</v>
      </c>
      <c r="CK63" s="72">
        <v>7749.9</v>
      </c>
      <c r="CL63" s="9">
        <v>55</v>
      </c>
      <c r="CM63" s="9">
        <v>50.3</v>
      </c>
      <c r="CP63" s="9">
        <v>4</v>
      </c>
      <c r="CQ63" s="9">
        <f>720/2</f>
        <v>360</v>
      </c>
      <c r="CR63" s="9">
        <f>193.4/2</f>
        <v>96.7</v>
      </c>
      <c r="CS63" s="9">
        <f>526.6/2</f>
        <v>263.3</v>
      </c>
      <c r="CT63" s="9">
        <f>720/2</f>
        <v>360</v>
      </c>
      <c r="CU63" s="242">
        <f t="shared" si="1185"/>
        <v>0.5</v>
      </c>
      <c r="CV63" s="9">
        <v>0</v>
      </c>
      <c r="CW63" s="242">
        <f t="shared" si="1186"/>
        <v>0</v>
      </c>
      <c r="CX63" s="7">
        <v>0</v>
      </c>
      <c r="CY63" s="242">
        <f t="shared" si="1187"/>
        <v>0</v>
      </c>
      <c r="CZ63" s="9">
        <v>0</v>
      </c>
      <c r="DA63" s="242">
        <f t="shared" ref="DA63" si="1265">(CQ63/$CP$4)</f>
        <v>0.5</v>
      </c>
      <c r="DB63" s="242">
        <f t="shared" ref="DB63" si="1266">((CQ63-CZ63)/$CP$4)</f>
        <v>0.5</v>
      </c>
      <c r="DC63" s="247">
        <f t="shared" ref="DC63" si="1267">IF((AND(CR63=0,CT63=0)),0,(CT63+CZ63)/(CR63+CT63+CZ63))</f>
        <v>0.78826363039194225</v>
      </c>
      <c r="DD63" s="247">
        <f t="shared" ref="DD63" si="1268">CZ63/$CP$4</f>
        <v>0</v>
      </c>
      <c r="DE63" s="242">
        <f t="shared" ref="DE63" si="1269">(DH63/($CP$4*DI63))</f>
        <v>0.10999747474747473</v>
      </c>
      <c r="DF63" s="7"/>
      <c r="DG63" s="7">
        <f t="shared" si="1193"/>
        <v>720</v>
      </c>
      <c r="DH63" s="88">
        <v>4355.8999999999996</v>
      </c>
      <c r="DI63" s="9">
        <v>55</v>
      </c>
      <c r="DJ63" s="9">
        <v>50.3</v>
      </c>
      <c r="DM63" s="9">
        <v>4</v>
      </c>
      <c r="DN63" s="9">
        <f>744/2</f>
        <v>372</v>
      </c>
      <c r="DO63" s="9">
        <f>299.4/2</f>
        <v>149.69999999999999</v>
      </c>
      <c r="DP63" s="9">
        <f>444.6/2</f>
        <v>222.3</v>
      </c>
      <c r="DQ63" s="9">
        <f>744/2</f>
        <v>372</v>
      </c>
      <c r="DR63" s="242">
        <f>(DQ63/$DM$4)</f>
        <v>0.5</v>
      </c>
      <c r="DS63" s="9">
        <v>0</v>
      </c>
      <c r="DT63" s="242">
        <f>(DS63/$DM$4)</f>
        <v>0</v>
      </c>
      <c r="DU63" s="7">
        <v>0</v>
      </c>
      <c r="DV63" s="242">
        <f>(DU63/$DM$4)</f>
        <v>0</v>
      </c>
      <c r="DW63" s="9">
        <v>0</v>
      </c>
      <c r="DX63" s="242">
        <f t="shared" ref="DX63" si="1270">(DN63/$Y$4)</f>
        <v>0.5</v>
      </c>
      <c r="DY63" s="242">
        <f t="shared" ref="DY63" si="1271">((DN63-DW63)/$DM$4)</f>
        <v>0.5</v>
      </c>
      <c r="DZ63" s="247">
        <f t="shared" ref="DZ63" si="1272">IF((AND(DO63=0,DQ63=0)),0,(DQ63+DW63)/(DO63+DQ63+DW63))</f>
        <v>0.71305347901092575</v>
      </c>
      <c r="EA63" s="247">
        <f t="shared" ref="EA63" si="1273">DW63/$DM$4</f>
        <v>0</v>
      </c>
      <c r="EB63" s="242">
        <f t="shared" ref="EB63" si="1274">(EE63/($DM$4*EF63))</f>
        <v>0.16779081133919843</v>
      </c>
      <c r="EC63" s="135"/>
      <c r="ED63" s="29">
        <f t="shared" si="1199"/>
        <v>744</v>
      </c>
      <c r="EE63" s="72">
        <v>6866</v>
      </c>
      <c r="EF63" s="9">
        <v>55</v>
      </c>
      <c r="EG63" s="9">
        <v>50.3</v>
      </c>
      <c r="EJ63" s="9">
        <v>4</v>
      </c>
      <c r="EK63" s="9">
        <f>744/2</f>
        <v>372</v>
      </c>
      <c r="EL63" s="7">
        <f>326.7/2</f>
        <v>163.35</v>
      </c>
      <c r="EM63" s="9">
        <f>417.3/2</f>
        <v>208.65</v>
      </c>
      <c r="EN63" s="9">
        <f>744/2</f>
        <v>372</v>
      </c>
      <c r="EO63" s="242">
        <f t="shared" si="1200"/>
        <v>0.5</v>
      </c>
      <c r="EP63" s="9">
        <v>0</v>
      </c>
      <c r="EQ63" s="242">
        <f t="shared" si="1201"/>
        <v>0</v>
      </c>
      <c r="ER63" s="7">
        <v>0</v>
      </c>
      <c r="ES63" s="242">
        <f t="shared" si="1202"/>
        <v>0</v>
      </c>
      <c r="ET63" s="9">
        <v>0</v>
      </c>
      <c r="EU63" s="242">
        <f t="shared" si="1203"/>
        <v>0.5</v>
      </c>
      <c r="EV63" s="242">
        <f t="shared" si="1204"/>
        <v>0.5</v>
      </c>
      <c r="EW63" s="247">
        <f t="shared" si="1205"/>
        <v>0.69487251330905009</v>
      </c>
      <c r="EX63" s="247"/>
      <c r="EY63" s="242">
        <f>(FB63/($EJ$4*FC63))</f>
        <v>0.18563049853372435</v>
      </c>
      <c r="EZ63" s="7"/>
      <c r="FA63" s="7">
        <f t="shared" si="1206"/>
        <v>744</v>
      </c>
      <c r="FB63" s="72">
        <v>7596</v>
      </c>
      <c r="FC63" s="9">
        <v>55</v>
      </c>
      <c r="FD63" s="9">
        <v>50.3</v>
      </c>
      <c r="FG63" s="9">
        <v>4</v>
      </c>
      <c r="FH63" s="7">
        <f>672/2</f>
        <v>336</v>
      </c>
      <c r="FI63" s="7">
        <f>184/2</f>
        <v>92</v>
      </c>
      <c r="FJ63" s="7">
        <f>488/2</f>
        <v>244</v>
      </c>
      <c r="FK63" s="7">
        <f>672/2</f>
        <v>336</v>
      </c>
      <c r="FL63" s="242">
        <f t="shared" si="1207"/>
        <v>0.5</v>
      </c>
      <c r="FM63" s="9">
        <v>0</v>
      </c>
      <c r="FN63" s="242">
        <f t="shared" si="1208"/>
        <v>0</v>
      </c>
      <c r="FO63" s="7">
        <v>0</v>
      </c>
      <c r="FP63" s="242">
        <f t="shared" si="1209"/>
        <v>0</v>
      </c>
      <c r="FQ63" s="9">
        <v>0</v>
      </c>
      <c r="FR63" s="242">
        <f t="shared" si="1210"/>
        <v>0.45161290322580644</v>
      </c>
      <c r="FS63" s="242">
        <f t="shared" si="1211"/>
        <v>0.5</v>
      </c>
      <c r="FT63" s="247">
        <f t="shared" si="1212"/>
        <v>0.78504672897196259</v>
      </c>
      <c r="FU63" s="247">
        <f t="shared" si="1213"/>
        <v>0</v>
      </c>
      <c r="FV63" s="135">
        <f t="shared" si="1214"/>
        <v>0.11594155844155844</v>
      </c>
      <c r="FW63" s="7"/>
      <c r="FX63" s="7">
        <f t="shared" si="1215"/>
        <v>672</v>
      </c>
      <c r="FY63" s="72">
        <v>4285.2</v>
      </c>
      <c r="FZ63" s="9">
        <v>55</v>
      </c>
      <c r="GA63" s="9">
        <v>50.3</v>
      </c>
      <c r="GD63" s="9">
        <v>4</v>
      </c>
      <c r="GE63" s="9">
        <f>744/2</f>
        <v>372</v>
      </c>
      <c r="GF63" s="7">
        <f>210/2</f>
        <v>105</v>
      </c>
      <c r="GG63" s="9">
        <f>534/2</f>
        <v>267</v>
      </c>
      <c r="GH63" s="9">
        <f>744/2</f>
        <v>372</v>
      </c>
      <c r="GI63" s="242">
        <f t="shared" si="1216"/>
        <v>0.5</v>
      </c>
      <c r="GJ63" s="9">
        <v>0</v>
      </c>
      <c r="GK63" s="242">
        <f t="shared" si="1217"/>
        <v>0</v>
      </c>
      <c r="GL63" s="7">
        <v>0</v>
      </c>
      <c r="GM63" s="242">
        <f t="shared" si="1218"/>
        <v>0</v>
      </c>
      <c r="GN63" s="9">
        <v>0</v>
      </c>
      <c r="GO63" s="242">
        <f t="shared" si="1219"/>
        <v>0.5</v>
      </c>
      <c r="GP63" s="242">
        <f t="shared" si="1220"/>
        <v>0.5</v>
      </c>
      <c r="GQ63" s="247">
        <f t="shared" si="1221"/>
        <v>0.77987421383647804</v>
      </c>
      <c r="GR63" s="247">
        <f t="shared" si="1222"/>
        <v>0</v>
      </c>
      <c r="GS63" s="242">
        <f t="shared" si="1223"/>
        <v>0.11756598240469208</v>
      </c>
      <c r="GT63" s="135"/>
      <c r="GU63" s="7">
        <f t="shared" si="1224"/>
        <v>744</v>
      </c>
      <c r="GV63" s="72">
        <v>4810.8</v>
      </c>
      <c r="GW63" s="9">
        <v>55</v>
      </c>
      <c r="GX63" s="9">
        <v>50.3</v>
      </c>
      <c r="HA63" s="9">
        <v>4</v>
      </c>
      <c r="HB63" s="9">
        <f>720/2</f>
        <v>360</v>
      </c>
      <c r="HC63" s="7">
        <f>224.3/2</f>
        <v>112.15</v>
      </c>
      <c r="HD63" s="9">
        <f>(495.7+0)/2</f>
        <v>247.85</v>
      </c>
      <c r="HE63" s="9">
        <f>720/2</f>
        <v>360</v>
      </c>
      <c r="HF63" s="242">
        <f t="shared" si="1225"/>
        <v>0.5</v>
      </c>
      <c r="HG63" s="9">
        <v>0</v>
      </c>
      <c r="HH63" s="242">
        <f t="shared" si="1226"/>
        <v>0</v>
      </c>
      <c r="HI63" s="9">
        <v>0</v>
      </c>
      <c r="HJ63" s="242">
        <f t="shared" si="1227"/>
        <v>0</v>
      </c>
      <c r="HK63" s="9">
        <v>0</v>
      </c>
      <c r="HL63" s="242">
        <f t="shared" si="1228"/>
        <v>0.4838709677419355</v>
      </c>
      <c r="HM63" s="242">
        <f t="shared" si="1229"/>
        <v>0.5</v>
      </c>
      <c r="HN63" s="247">
        <f t="shared" si="1230"/>
        <v>0.76246955416710793</v>
      </c>
      <c r="HO63" s="247">
        <f>HK63/$HA$4</f>
        <v>0</v>
      </c>
      <c r="HP63" s="242">
        <f t="shared" si="1231"/>
        <v>0.12844949494949495</v>
      </c>
      <c r="HQ63" s="29">
        <v>0</v>
      </c>
      <c r="HR63" s="7">
        <f t="shared" si="1232"/>
        <v>720</v>
      </c>
      <c r="HS63" s="72">
        <v>5086.6000000000004</v>
      </c>
      <c r="HT63" s="9">
        <v>55</v>
      </c>
      <c r="HU63" s="9">
        <v>50.3</v>
      </c>
      <c r="HX63" s="9">
        <v>4</v>
      </c>
      <c r="HY63" s="9">
        <f>744/2</f>
        <v>372</v>
      </c>
      <c r="HZ63" s="7">
        <f>54.8/2</f>
        <v>27.4</v>
      </c>
      <c r="IA63" s="9">
        <f>689.2/2</f>
        <v>344.6</v>
      </c>
      <c r="IB63" s="9">
        <f>744/2</f>
        <v>372</v>
      </c>
      <c r="IC63" s="242">
        <f t="shared" si="1233"/>
        <v>0.5</v>
      </c>
      <c r="ID63" s="9">
        <v>0</v>
      </c>
      <c r="IE63" s="242">
        <f t="shared" si="1234"/>
        <v>0</v>
      </c>
      <c r="IF63" s="9">
        <v>0</v>
      </c>
      <c r="IG63" s="242">
        <f t="shared" si="1235"/>
        <v>0</v>
      </c>
      <c r="IH63" s="9">
        <v>0</v>
      </c>
      <c r="II63" s="242">
        <f t="shared" si="1236"/>
        <v>0.5</v>
      </c>
      <c r="IJ63" s="242">
        <f t="shared" si="1237"/>
        <v>0.5</v>
      </c>
      <c r="IK63" s="242">
        <f t="shared" si="1238"/>
        <v>0.93139709564346529</v>
      </c>
      <c r="IL63" s="247">
        <f t="shared" si="1239"/>
        <v>0</v>
      </c>
      <c r="IM63" s="242">
        <f t="shared" si="1240"/>
        <v>2.9838709677419355E-2</v>
      </c>
      <c r="IN63" s="29">
        <v>0</v>
      </c>
      <c r="IO63" s="7">
        <f t="shared" si="1241"/>
        <v>744</v>
      </c>
      <c r="IP63" s="72">
        <v>1221</v>
      </c>
      <c r="IQ63" s="9">
        <v>55</v>
      </c>
      <c r="IR63" s="9">
        <v>50.3</v>
      </c>
      <c r="IU63" s="9">
        <v>4</v>
      </c>
      <c r="IV63" s="9">
        <f>720/2</f>
        <v>360</v>
      </c>
      <c r="IW63" s="7">
        <f>82.2/2</f>
        <v>41.1</v>
      </c>
      <c r="IX63" s="9">
        <f>637.8/2</f>
        <v>318.89999999999998</v>
      </c>
      <c r="IY63" s="9">
        <f>720/2</f>
        <v>360</v>
      </c>
      <c r="IZ63" s="242">
        <f t="shared" si="1242"/>
        <v>0.5</v>
      </c>
      <c r="JA63" s="9">
        <v>0</v>
      </c>
      <c r="JB63" s="242">
        <f t="shared" si="1252"/>
        <v>0</v>
      </c>
      <c r="JC63" s="9">
        <v>0</v>
      </c>
      <c r="JD63" s="242">
        <f t="shared" si="1252"/>
        <v>0</v>
      </c>
      <c r="JE63" s="9">
        <v>0</v>
      </c>
      <c r="JF63" s="242">
        <f t="shared" si="1243"/>
        <v>0.5</v>
      </c>
      <c r="JG63" s="277">
        <f t="shared" si="1244"/>
        <v>0.5</v>
      </c>
      <c r="JH63" s="277">
        <f t="shared" si="1245"/>
        <v>0.89753178758414354</v>
      </c>
      <c r="JI63" s="247">
        <f t="shared" si="1246"/>
        <v>0</v>
      </c>
      <c r="JJ63" s="242">
        <f t="shared" si="1247"/>
        <v>4.7042929292929296E-2</v>
      </c>
      <c r="JK63" s="29">
        <v>0</v>
      </c>
      <c r="JL63" s="29">
        <f t="shared" si="1248"/>
        <v>720</v>
      </c>
      <c r="JM63" s="88">
        <v>1862.9</v>
      </c>
      <c r="JN63" s="9">
        <v>55</v>
      </c>
      <c r="JO63" s="9">
        <v>50.3</v>
      </c>
    </row>
    <row r="64" spans="1:275" ht="13.8" hidden="1" x14ac:dyDescent="0.3">
      <c r="B64" s="44" t="s">
        <v>39</v>
      </c>
      <c r="C64" s="177">
        <f>SUM(C60:C63)</f>
        <v>2247.5</v>
      </c>
      <c r="D64" s="45">
        <f t="shared" ref="D64:L64" si="1275">SUM(D60:D63)</f>
        <v>816.55000000000007</v>
      </c>
      <c r="E64" s="177">
        <f>SUM(E60:E63)</f>
        <v>1430.9499999999998</v>
      </c>
      <c r="F64" s="45">
        <f t="shared" si="1275"/>
        <v>691.5</v>
      </c>
      <c r="G64" s="281">
        <f>(G60*U60+G61*U61+G62*U62+G63*U63)/U64</f>
        <v>0.23235887096774194</v>
      </c>
      <c r="H64" s="45">
        <f t="shared" si="1275"/>
        <v>0</v>
      </c>
      <c r="I64" s="281">
        <f>(I60*U60+I61*U61+I62*U62+I63*U63)/U64</f>
        <v>0</v>
      </c>
      <c r="J64" s="46">
        <f>SUM(J60:J63)</f>
        <v>37</v>
      </c>
      <c r="K64" s="281">
        <f>(K60*U60+K61*U61+K62*U62+K63*U63)/U64</f>
        <v>1.2432795698924732E-2</v>
      </c>
      <c r="L64" s="45">
        <f t="shared" si="1275"/>
        <v>0</v>
      </c>
      <c r="M64" s="281">
        <f>(M60*U60+M61*U61+M62*U62+M63*U63)/U64</f>
        <v>0.75520833333333326</v>
      </c>
      <c r="N64" s="282">
        <f>(N60*U60+N61*U61+N62*U62+N63*U63)/U64</f>
        <v>0.75520833333333326</v>
      </c>
      <c r="O64" s="282">
        <f>(O60*U60+O61*U61+O62*U62+O63*U63)/U64</f>
        <v>0.36632690254248712</v>
      </c>
      <c r="P64" s="282">
        <f>(P60*U60+P61*U61+P62*U62+P63*U63)/U64</f>
        <v>0</v>
      </c>
      <c r="Q64" s="282">
        <f>(Q60*U60+Q61*U61+Q62*U62+Q63*U63)/U64</f>
        <v>0.21463709677419351</v>
      </c>
      <c r="R64" s="45">
        <f t="shared" ref="R64" si="1276">SUM(R60:R63)</f>
        <v>0</v>
      </c>
      <c r="S64" s="50">
        <f>SUM(S60:S63)</f>
        <v>2976</v>
      </c>
      <c r="T64" s="83">
        <f>SUM(T60:T63)</f>
        <v>35131.799999999996</v>
      </c>
      <c r="U64" s="45">
        <f>SUM(U60:U63)</f>
        <v>220</v>
      </c>
      <c r="V64" s="45">
        <f>SUM(V60:V63)</f>
        <v>202</v>
      </c>
      <c r="Y64" s="52" t="s">
        <v>39</v>
      </c>
      <c r="Z64" s="49">
        <f>SUM(Z60:Z63)</f>
        <v>2179.875</v>
      </c>
      <c r="AA64" s="49">
        <f t="shared" ref="AA64:AI64" si="1277">SUM(AA60:AA63)</f>
        <v>1190.5999999999999</v>
      </c>
      <c r="AB64" s="49">
        <f>SUM(AB60:AB63)</f>
        <v>989.27500000000009</v>
      </c>
      <c r="AC64" s="49">
        <f t="shared" si="1277"/>
        <v>789</v>
      </c>
      <c r="AD64" s="241">
        <f>(AD60*AR60+AD61*AR61+AD62*AR62+AD63*AR63)/AR64</f>
        <v>0.2651209677419355</v>
      </c>
      <c r="AE64" s="49">
        <f t="shared" si="1277"/>
        <v>0</v>
      </c>
      <c r="AF64" s="241">
        <f>(AF60*AR60+AF61*AR61+AF62*AR62+AF63*AR63)/AR64</f>
        <v>0</v>
      </c>
      <c r="AG64" s="50">
        <f>SUM(AG60:AG63)</f>
        <v>7.125</v>
      </c>
      <c r="AH64" s="241">
        <f>(AH60*AR60+AH61*AR61+AH62*AR62+AH63*AR63)/AR64</f>
        <v>2.3941532258064517E-3</v>
      </c>
      <c r="AI64" s="49">
        <f t="shared" si="1277"/>
        <v>0</v>
      </c>
      <c r="AJ64" s="281">
        <f>(AJ60*AR60+AJ61*AR61+AJ62*AR62+AJ63*AR63)/AR64</f>
        <v>0.73248487903225801</v>
      </c>
      <c r="AK64" s="241">
        <f>(AK60*AR60+AK61*AR61+AK62*AR62+AK63*AR63)/AR64</f>
        <v>0.73248487903225801</v>
      </c>
      <c r="AL64" s="241">
        <f>(AL60*AR60+AL61*AR61+AL62*AR62+AL63*AR63)/AR64</f>
        <v>0.35549062093897238</v>
      </c>
      <c r="AM64" s="241"/>
      <c r="AN64" s="282">
        <f>(AN60*AR60+AN61*AR61+AN62*AR62+AN63*AR63)/AR64</f>
        <v>0.30727761485826005</v>
      </c>
      <c r="AO64" s="49">
        <f t="shared" ref="AO64" si="1278">SUM(AO60:AO63)</f>
        <v>3</v>
      </c>
      <c r="AP64" s="50">
        <f>SUM(AP60:AP63)</f>
        <v>2976</v>
      </c>
      <c r="AQ64" s="55">
        <f>SUM(AQ60:AQ63)</f>
        <v>50295.200000000004</v>
      </c>
      <c r="AR64" s="49">
        <f>SUM(AR60:AR63)</f>
        <v>220</v>
      </c>
      <c r="AS64" s="45">
        <f>SUM(AS60:AS63)</f>
        <v>202</v>
      </c>
      <c r="AV64" s="52" t="s">
        <v>39</v>
      </c>
      <c r="AW64" s="89">
        <f>SUM(AW60:AW63)</f>
        <v>2105.375</v>
      </c>
      <c r="AX64" s="89">
        <f t="shared" ref="AX64:BF64" si="1279">SUM(AX60:AX63)</f>
        <v>1113.8</v>
      </c>
      <c r="AY64" s="50">
        <f>SUM(AY60:AY63)</f>
        <v>991.57499999999993</v>
      </c>
      <c r="AZ64" s="50">
        <f t="shared" si="1279"/>
        <v>770.625</v>
      </c>
      <c r="BA64" s="241">
        <f>(BA60*BO60+BA61*BO61+BA62*BO62+BA63*BO63)/BO64</f>
        <v>0.267578125</v>
      </c>
      <c r="BB64" s="49">
        <f t="shared" si="1279"/>
        <v>0</v>
      </c>
      <c r="BC64" s="241">
        <f>(BC60*BO60+BC61*BO61+BC62*BO62+BC63*BO63)/BO64</f>
        <v>0</v>
      </c>
      <c r="BD64" s="50">
        <f>SUM(BD60:BD63)</f>
        <v>4</v>
      </c>
      <c r="BE64" s="241">
        <f>(BE60*BO60+BE61*BO61+BE62*BO62+BE63*BO63)/BO64</f>
        <v>1.3888888888888889E-3</v>
      </c>
      <c r="BF64" s="49">
        <f t="shared" si="1279"/>
        <v>0</v>
      </c>
      <c r="BG64" s="281">
        <f>(BG60*BO60+BG61*BO61+BG62*BO62+BG63*BO63)/BO64</f>
        <v>0.73103298611111101</v>
      </c>
      <c r="BH64" s="241">
        <f>(BH60*BO60+BH61*BO61+BH62*BO62+BH63*BO63)/BO64</f>
        <v>0.73103298611111101</v>
      </c>
      <c r="BI64" s="241">
        <f>(BI60*BO60+BI61*BO61+BI62*BO62+BI63*BO63)/BO64</f>
        <v>0.35011456044281308</v>
      </c>
      <c r="BJ64" s="241"/>
      <c r="BK64" s="282">
        <f>(BK60*BO60+BK61*BO61+BK62*BO62+BK63*BO63)/BO64</f>
        <v>0.30466729797979797</v>
      </c>
      <c r="BL64" s="219"/>
      <c r="BM64" s="50">
        <f>SUM(BM60:BM63)</f>
        <v>2880</v>
      </c>
      <c r="BN64" s="73">
        <f>SUM(BN60:BN63)</f>
        <v>48259.3</v>
      </c>
      <c r="BO64" s="49">
        <f>SUM(BO60:BO63)</f>
        <v>220</v>
      </c>
      <c r="BP64" s="45">
        <f>SUM(BP60:BP63)</f>
        <v>202</v>
      </c>
      <c r="BS64" s="52" t="s">
        <v>39</v>
      </c>
      <c r="BT64" s="49">
        <f>SUM(BT60:BT63)</f>
        <v>2167</v>
      </c>
      <c r="BU64" s="49">
        <f t="shared" ref="BU64:CC64" si="1280">SUM(BU60:BU63)</f>
        <v>1095.3999999999999</v>
      </c>
      <c r="BV64" s="49">
        <f>SUM(BV60:BV63)</f>
        <v>1071.6000000000001</v>
      </c>
      <c r="BW64" s="49">
        <f t="shared" si="1280"/>
        <v>744</v>
      </c>
      <c r="BX64" s="241">
        <f>(BX60*CL60+BX61*CL61+BX62*CL62+BX63*CL63)/CL64</f>
        <v>0.25</v>
      </c>
      <c r="BY64" s="49">
        <f t="shared" si="1280"/>
        <v>65</v>
      </c>
      <c r="BZ64" s="241">
        <f>(BZ60*CL60+BZ61*CL61+BZ62*CL62+BZ63*CL63)/CL64</f>
        <v>2.1841397849462367E-2</v>
      </c>
      <c r="CA64" s="50">
        <f>SUM(CA60:CA63)</f>
        <v>0</v>
      </c>
      <c r="CB64" s="241">
        <f>(CB60*CL60+CB61*CL61+CB62*CL62+CB63*CL63)/CL64</f>
        <v>0</v>
      </c>
      <c r="CC64" s="49">
        <f t="shared" si="1280"/>
        <v>0</v>
      </c>
      <c r="CD64" s="281">
        <f>(CD60*CL60+CD61*CL61+CD62*CL62+CD63*CL63)/CL64</f>
        <v>0.72815860215053763</v>
      </c>
      <c r="CE64" s="241">
        <f>(CE60*CL60+CE61*CL61+CE62*CL62+CE63*CL63)/CL64</f>
        <v>0.72815860215053763</v>
      </c>
      <c r="CF64" s="241">
        <f>(CF60*CL60+CF61*CL61+CF62*CL62+CF63*CL63)/CL64</f>
        <v>0.35820400499652666</v>
      </c>
      <c r="CG64" s="241"/>
      <c r="CH64" s="282">
        <f>(CH60*CL60+CH61*CL61+CH62*CL62+CH63*CL63)/CL64</f>
        <v>0.29534274193548382</v>
      </c>
      <c r="CI64" s="219"/>
      <c r="CJ64" s="53">
        <f>SUM(CJ60:CJ63)</f>
        <v>2976</v>
      </c>
      <c r="CK64" s="73">
        <f>SUM(CK60:CK63)</f>
        <v>48341.700000000004</v>
      </c>
      <c r="CL64" s="49">
        <f>SUM(CL60:CL63)</f>
        <v>220</v>
      </c>
      <c r="CM64" s="45">
        <f>SUM(CM60:CM63)</f>
        <v>202</v>
      </c>
      <c r="CP64" s="52" t="s">
        <v>39</v>
      </c>
      <c r="CQ64" s="49">
        <f>SUM(CQ60:CQ63)</f>
        <v>2088</v>
      </c>
      <c r="CR64" s="49">
        <f t="shared" ref="CR64:CZ64" si="1281">SUM(CR60:CR63)</f>
        <v>747.45</v>
      </c>
      <c r="CS64" s="49">
        <f>SUM(CS60:CS63)</f>
        <v>1340.55</v>
      </c>
      <c r="CT64" s="49">
        <f t="shared" si="1281"/>
        <v>720</v>
      </c>
      <c r="CU64" s="241">
        <f>(CU60*DI60+CU61*DI61+CU62*DI62+CU63*DI63)/DI64</f>
        <v>0.25</v>
      </c>
      <c r="CV64" s="49">
        <f t="shared" si="1281"/>
        <v>72</v>
      </c>
      <c r="CW64" s="241">
        <f>(CW60*DI60+CW61*DI61+CW62*DI62+CW63*DI63)/DI64</f>
        <v>2.5000000000000001E-2</v>
      </c>
      <c r="CX64" s="50">
        <f>SUM(CX60:CX63)</f>
        <v>0</v>
      </c>
      <c r="CY64" s="281">
        <f>(CY60*DI60+CY61*DI61+CY62*DI62+CY63*DI63)/DI64</f>
        <v>0</v>
      </c>
      <c r="CZ64" s="49">
        <f t="shared" si="1281"/>
        <v>0</v>
      </c>
      <c r="DA64" s="281">
        <f>(DA60*DI60+DA61*DI61+DA62*DI62+DA63*DI63)/DI64</f>
        <v>0.72499999999999998</v>
      </c>
      <c r="DB64" s="241">
        <f>(DB60*DI60+DB61*DI61+DB62*DI62+DB63*DI63)/DI64</f>
        <v>0.72499999999999998</v>
      </c>
      <c r="DC64" s="241">
        <f>(DC60*DI60+DC61*DI61+DC62*DI62+DC63*DI63)/DI64</f>
        <v>0.39094785503443541</v>
      </c>
      <c r="DD64" s="241"/>
      <c r="DE64" s="282">
        <f>(DE60*DI60+DE61*DI61+DE62*DI62+DE63*DI63)/DI64</f>
        <v>0.20358522727272729</v>
      </c>
      <c r="DF64" s="219"/>
      <c r="DG64" s="50">
        <f>SUM(DG60:DG63)</f>
        <v>2880</v>
      </c>
      <c r="DH64" s="89">
        <f>SUM(DH60:DH63)</f>
        <v>32247.9</v>
      </c>
      <c r="DI64" s="49">
        <f>SUM(DI60:DI63)</f>
        <v>220</v>
      </c>
      <c r="DJ64" s="45">
        <f>SUM(DJ60:DJ63)</f>
        <v>202</v>
      </c>
      <c r="DM64" s="52" t="s">
        <v>39</v>
      </c>
      <c r="DN64" s="89">
        <f>SUM(DN60:DN63)</f>
        <v>2182.5</v>
      </c>
      <c r="DO64" s="49">
        <f t="shared" ref="DO64:DW64" si="1282">SUM(DO60:DO63)</f>
        <v>949.7</v>
      </c>
      <c r="DP64" s="89">
        <f>SUM(DP60:DP63)</f>
        <v>1232.8</v>
      </c>
      <c r="DQ64" s="49">
        <f t="shared" si="1282"/>
        <v>784.1</v>
      </c>
      <c r="DR64" s="241">
        <f>(DR60*EF60+DR61*EF61+DR62*EF62+DR63*EF63)/EF64</f>
        <v>0.26347446236559141</v>
      </c>
      <c r="DS64" s="49">
        <f t="shared" si="1282"/>
        <v>9.4</v>
      </c>
      <c r="DT64" s="241">
        <f>(DT60*EF60+DT61*EF61+DT62*EF62+DT63*EF63)/EF64</f>
        <v>3.1586021505376339E-3</v>
      </c>
      <c r="DU64" s="50">
        <f>SUM(DU60:DU63)</f>
        <v>0</v>
      </c>
      <c r="DV64" s="241">
        <f>(DV60*EF60+DV61*EF61+DV62*EF62+DV63*EF63)/EF64</f>
        <v>0</v>
      </c>
      <c r="DW64" s="49">
        <f t="shared" si="1282"/>
        <v>0</v>
      </c>
      <c r="DX64" s="281">
        <f>(DX60*EF60+DX61*EF61+DX62*EF62+DX63*EF63)/EF64</f>
        <v>0.733366935483871</v>
      </c>
      <c r="DY64" s="241">
        <f>(DY60*EF60+DY61*EF61+DY62*EF62+DY63*EF63)/EF64</f>
        <v>0.733366935483871</v>
      </c>
      <c r="DZ64" s="241">
        <f>(DZ60*EF60+DZ61*EF61+DZ62*EF62+DZ63*EF63)/EF64</f>
        <v>0.38683792506956199</v>
      </c>
      <c r="EA64" s="241">
        <f>(EA60*EF60+EA61*EF61+EA62*EF62+EA63*EF63)/EF64</f>
        <v>0</v>
      </c>
      <c r="EB64" s="282">
        <f>(EB60*EF60+EB61*EF61+EB62*EF62+EB63*EF63)/EF64</f>
        <v>0.25829606549364614</v>
      </c>
      <c r="EC64" s="219"/>
      <c r="ED64" s="51">
        <f>SUM(ED60:ED63)</f>
        <v>2976</v>
      </c>
      <c r="EE64" s="73">
        <f>SUM(EE60:EE63)</f>
        <v>42277.9</v>
      </c>
      <c r="EF64" s="49">
        <f>SUM(EF60:EF63)</f>
        <v>220</v>
      </c>
      <c r="EG64" s="45">
        <f>SUM(EG60:EG63)</f>
        <v>202</v>
      </c>
      <c r="EJ64" s="52" t="s">
        <v>39</v>
      </c>
      <c r="EK64" s="49">
        <f>SUM(EK60:EK63)</f>
        <v>2232</v>
      </c>
      <c r="EL64" s="50">
        <f t="shared" ref="EL64:ET64" si="1283">SUM(EL60:EL63)</f>
        <v>951.7</v>
      </c>
      <c r="EM64" s="49">
        <f>SUM(EM60:EM63)</f>
        <v>1280.3</v>
      </c>
      <c r="EN64" s="49">
        <f t="shared" si="1283"/>
        <v>744</v>
      </c>
      <c r="EO64" s="241">
        <f>(EO60*FC60+EO61*FC61+EO62*FC62+EO63*FC63)/FC64</f>
        <v>0.25</v>
      </c>
      <c r="EP64" s="49">
        <f t="shared" si="1283"/>
        <v>0</v>
      </c>
      <c r="EQ64" s="241">
        <f>(EQ60*FC60+EQ61*FC61+EQ62*FC62+EQ63*FC63)/FC64</f>
        <v>0</v>
      </c>
      <c r="ER64" s="50">
        <f>SUM(ER60:ER63)</f>
        <v>0</v>
      </c>
      <c r="ES64" s="241">
        <f>(ES60*FC60+ES61*FC61+ES62*FC62+ES63*FC63)/FC64</f>
        <v>0</v>
      </c>
      <c r="ET64" s="49">
        <f t="shared" si="1283"/>
        <v>0</v>
      </c>
      <c r="EU64" s="281">
        <f>(EU60*FC60+EU61*FC61+EU62*FC62+EU63*FC63)/FC64</f>
        <v>0.75</v>
      </c>
      <c r="EV64" s="241">
        <f>(EV60*FC60+EV61*FC61+EV62*FC62+EV63*FC63)/FC64</f>
        <v>0.75</v>
      </c>
      <c r="EW64" s="241">
        <f>(EW60*FC60+EW61*FC61+EW62*FC62+EW63*FC63)/FC64</f>
        <v>0.35123292122667082</v>
      </c>
      <c r="EX64" s="241"/>
      <c r="EY64" s="282">
        <f>(EY60*FC60+EY61*FC61+EY62*FC62+EY63*FC63)/FC64</f>
        <v>0.25663062072336268</v>
      </c>
      <c r="EZ64" s="38"/>
      <c r="FA64" s="50">
        <f>SUM(FA60:FA63)</f>
        <v>2976</v>
      </c>
      <c r="FB64" s="73">
        <f>SUM(FB60:FB63)</f>
        <v>42005.3</v>
      </c>
      <c r="FC64" s="49">
        <f>SUM(FC60:FC63)</f>
        <v>220</v>
      </c>
      <c r="FD64" s="45">
        <f>SUM(FD60:FD63)</f>
        <v>202</v>
      </c>
      <c r="FG64" s="44" t="s">
        <v>39</v>
      </c>
      <c r="FH64" s="49">
        <f>SUM(FH60:FH63)</f>
        <v>1522.5</v>
      </c>
      <c r="FI64" s="49">
        <f t="shared" ref="FI64:FQ64" si="1284">SUM(FI60:FI63)</f>
        <v>403.65</v>
      </c>
      <c r="FJ64" s="49">
        <f>SUM(FJ60:FJ63)</f>
        <v>1118.8499999999999</v>
      </c>
      <c r="FK64" s="49">
        <f t="shared" si="1284"/>
        <v>1165.5</v>
      </c>
      <c r="FL64" s="241">
        <f>(FL60*FZ60+FL61*FZ61+FL62*FZ62+FL63*FZ63)/FZ64</f>
        <v>0.43359375</v>
      </c>
      <c r="FM64" s="49">
        <f t="shared" si="1284"/>
        <v>0</v>
      </c>
      <c r="FN64" s="241">
        <f>(FN60*FZ60+FN61*FZ61+FN62*FZ62+FN63*FZ63)/FZ64</f>
        <v>0</v>
      </c>
      <c r="FO64" s="50">
        <f>SUM(FO60:FO63)</f>
        <v>0</v>
      </c>
      <c r="FP64" s="241">
        <f>(FP60*FZ60+FP61*FZ61+FP62*FZ62+FP63*FZ63)/FZ64</f>
        <v>0</v>
      </c>
      <c r="FQ64" s="49">
        <f t="shared" si="1284"/>
        <v>0</v>
      </c>
      <c r="FR64" s="281">
        <f>(FR60*FZ60+FR61*FZ61+FR62*FZ62+FR63*FZ63)/FZ64</f>
        <v>0.51159274193548387</v>
      </c>
      <c r="FS64" s="241">
        <f>(FS60*FZ60+FS61*FZ61+FS62*FZ62+FS63*FZ63)/FZ64</f>
        <v>0.56640625</v>
      </c>
      <c r="FT64" s="241">
        <f>(FT60*FZ60+FT61*FZ61+FT62*FZ62+FT63*FZ63)/FZ64</f>
        <v>0.64195384510360809</v>
      </c>
      <c r="FU64" s="241"/>
      <c r="FV64" s="162">
        <f>(FV60*FZ60+FV61*FZ61+FV62*FZ62+FV63*FZ63)/FZ64</f>
        <v>0.12533008658008657</v>
      </c>
      <c r="FW64" s="219"/>
      <c r="FX64" s="50">
        <f>SUM(FX60:FX63)</f>
        <v>2688</v>
      </c>
      <c r="FY64" s="73">
        <f>SUM(FY60:FY63)</f>
        <v>18528.8</v>
      </c>
      <c r="FZ64" s="49">
        <f>SUM(FZ60:FZ63)</f>
        <v>220</v>
      </c>
      <c r="GA64" s="45">
        <f>SUM(GA60:GA63)</f>
        <v>202</v>
      </c>
      <c r="GD64" s="52" t="s">
        <v>39</v>
      </c>
      <c r="GE64" s="89">
        <f>SUM(GE60:GE63)</f>
        <v>1491.95</v>
      </c>
      <c r="GF64" s="50">
        <f t="shared" ref="GF64:GN64" si="1285">SUM(GF60:GF63)</f>
        <v>470.85</v>
      </c>
      <c r="GG64" s="89">
        <f>SUM(GG60:GG63)</f>
        <v>1021.0999999999999</v>
      </c>
      <c r="GH64" s="89">
        <f t="shared" si="1285"/>
        <v>1484.05</v>
      </c>
      <c r="GI64" s="241">
        <f>(GI60*GW60+GI61*GW61+GI62*GW62+GI63*GW63)/GW64</f>
        <v>0.49867271505376343</v>
      </c>
      <c r="GJ64" s="49">
        <f t="shared" si="1285"/>
        <v>0</v>
      </c>
      <c r="GK64" s="241">
        <f>(GK60*GW60+GK61*GW61+GK62*GW62+GK63*GW63)/GW64</f>
        <v>0</v>
      </c>
      <c r="GL64" s="50">
        <f>SUM(GL60:GL63)</f>
        <v>0</v>
      </c>
      <c r="GM64" s="241">
        <f>(GM60*GW60+GM61*GW61+GM62*GW62+GM63*GW63)/GW64</f>
        <v>0</v>
      </c>
      <c r="GN64" s="49">
        <f t="shared" si="1285"/>
        <v>0</v>
      </c>
      <c r="GO64" s="281">
        <f>(GO60*GW60+GO61*GW61+GO62*GW62+GO63*GW63)/GW64</f>
        <v>0.50132728494623646</v>
      </c>
      <c r="GP64" s="241">
        <f>(GP60*GW60+GP61*GW61+GP62*GW62+GP63*GW63)/GW64</f>
        <v>0.50132728494623646</v>
      </c>
      <c r="GQ64" s="241">
        <f>(GQ60*GW60+GQ61*GW61+GQ62*GW62+GQ63*GW63)/GW64</f>
        <v>0.640614949376619</v>
      </c>
      <c r="GR64" s="241">
        <f>(GR60*GW60+GR61*GW61+GR62*GW62+GR63*GW63)/GW64</f>
        <v>0</v>
      </c>
      <c r="GS64" s="282">
        <f>(GS60*GW60+GS61*GW61+GS62*GW62+GS63*GW63)/GW64</f>
        <v>0.13214565004887582</v>
      </c>
      <c r="GT64" s="219"/>
      <c r="GU64" s="50">
        <f>SUM(GU60:GU63)</f>
        <v>2976</v>
      </c>
      <c r="GV64" s="73">
        <f>SUM(GV60:GV63)</f>
        <v>21629.599999999999</v>
      </c>
      <c r="GW64" s="49">
        <f>SUM(GW60:GW63)</f>
        <v>220</v>
      </c>
      <c r="GX64" s="45">
        <f>SUM(GX60:GX63)</f>
        <v>202</v>
      </c>
      <c r="HA64" s="52" t="s">
        <v>39</v>
      </c>
      <c r="HB64" s="91">
        <f>SUM(HB60:HB63)</f>
        <v>1440</v>
      </c>
      <c r="HC64" s="91">
        <f t="shared" ref="HC64:HK64" si="1286">SUM(HC60:HC63)</f>
        <v>474.6</v>
      </c>
      <c r="HD64" s="91">
        <f>SUM(HD60:HD63)</f>
        <v>965.4</v>
      </c>
      <c r="HE64" s="91">
        <f t="shared" si="1286"/>
        <v>1440</v>
      </c>
      <c r="HF64" s="246">
        <f>(HF60*HT60+HF61*HT61+HF62*HT62+HF63*HT63)/HT64</f>
        <v>0.5</v>
      </c>
      <c r="HG64" s="91">
        <f t="shared" si="1286"/>
        <v>0</v>
      </c>
      <c r="HH64" s="246">
        <f>(HH60*HT60+HH61*HT61+HH62*HT62+HH63*HT63)/HT64</f>
        <v>0</v>
      </c>
      <c r="HI64" s="196">
        <f>SUM(HI60:HI63)</f>
        <v>0</v>
      </c>
      <c r="HJ64" s="283">
        <f>(HJ60*HT60+HJ61*HT61+HJ62*HT62+HJ63*HT63)/HT64</f>
        <v>0</v>
      </c>
      <c r="HK64" s="91">
        <f t="shared" si="1286"/>
        <v>0</v>
      </c>
      <c r="HL64" s="283">
        <f>(HL60*HT60+HL61*HT61+HL62*HT62+HL63*HT63)/HT64</f>
        <v>0.4838709677419355</v>
      </c>
      <c r="HM64" s="246">
        <f>(HM60*HT60+HM61*HT61+HM62*HT62+HM63*HT63)/HT64</f>
        <v>0.5</v>
      </c>
      <c r="HN64" s="246">
        <f>(HN60*HT60+HN61*HT61+HN62*HT62+HN63*HT63)/HT64</f>
        <v>0.62909906393444714</v>
      </c>
      <c r="HO64" s="246">
        <f>(HO60*HT60+HO61*HT61+HO62*HT62+HO63*HT63)/HT64</f>
        <v>0</v>
      </c>
      <c r="HP64" s="285">
        <f>(HP60*HT60+HP61*HT61+HP62*HT62+HP63*HT63)/HT64</f>
        <v>0.1361912878787879</v>
      </c>
      <c r="HQ64" s="91">
        <f t="shared" ref="HQ64" si="1287">SUM(HQ60:HQ63)</f>
        <v>0</v>
      </c>
      <c r="HR64" s="196">
        <f>SUM(HR60:HR63)</f>
        <v>2880</v>
      </c>
      <c r="HS64" s="201">
        <f>SUM(HS60:HS63)</f>
        <v>21572.699999999997</v>
      </c>
      <c r="HT64" s="91">
        <f>SUM(HT60:HT63)</f>
        <v>220</v>
      </c>
      <c r="HU64" s="45">
        <f>SUM(HU60:HU63)</f>
        <v>202</v>
      </c>
      <c r="HX64" s="44" t="s">
        <v>39</v>
      </c>
      <c r="HY64" s="49">
        <f>SUM(HY60:HY63)</f>
        <v>1488</v>
      </c>
      <c r="HZ64" s="49">
        <f t="shared" ref="HZ64:IH64" si="1288">SUM(HZ60:HZ63)</f>
        <v>124.75</v>
      </c>
      <c r="IA64" s="49">
        <f>SUM(IA60:IA63)</f>
        <v>1363.25</v>
      </c>
      <c r="IB64" s="49">
        <f t="shared" si="1288"/>
        <v>1488</v>
      </c>
      <c r="IC64" s="241">
        <f>(IC60*IQ60+IC61*IQ61+IC62*IQ62+IC63*IQ63)/IQ64</f>
        <v>0.5</v>
      </c>
      <c r="ID64" s="49">
        <f t="shared" si="1288"/>
        <v>0</v>
      </c>
      <c r="IE64" s="241">
        <f>(IE60*IQ60+IE61*IQ61+IE62*IQ62+IE63*IQ63)/IQ64</f>
        <v>0</v>
      </c>
      <c r="IF64" s="50">
        <f>SUM(IF60:IF63)</f>
        <v>0</v>
      </c>
      <c r="IG64" s="281">
        <f>(IG60*IQ60+IG61*IQ61+IG62*IQ62+IG63*IQ63)/IQ64</f>
        <v>0</v>
      </c>
      <c r="IH64" s="49">
        <f t="shared" si="1288"/>
        <v>0</v>
      </c>
      <c r="II64" s="281">
        <f>(II60*IQ60+II61*IQ61+II62*IQ62+II63*IQ63)/IQ64</f>
        <v>0.5</v>
      </c>
      <c r="IJ64" s="241">
        <f>(IJ60*IQ60+IJ61*IQ61+IJ62*IQ62+IJ63*IQ63)/IQ64</f>
        <v>0.5</v>
      </c>
      <c r="IK64" s="241">
        <f>(IK60*IQ60+IK61*IQ61+IK62*IQ62+IK63*IQ63)/IQ64</f>
        <v>0.71381909882083772</v>
      </c>
      <c r="IL64" s="241">
        <f>(IL60*IQ60+IL61*IQ61+IL62*IQ62+IL63*IQ63)/IQ64</f>
        <v>0</v>
      </c>
      <c r="IM64" s="276">
        <f>(IM60*IQ60+IM61*IQ61+IM62*IQ62+IM63*IQ63)/IQ64</f>
        <v>3.4189271749755619E-2</v>
      </c>
      <c r="IN64" s="49">
        <f t="shared" ref="IN64" si="1289">SUM(IN60:IN63)</f>
        <v>0</v>
      </c>
      <c r="IO64" s="50">
        <f>SUM(IO60:IO63)</f>
        <v>2976</v>
      </c>
      <c r="IP64" s="73">
        <f>SUM(IP60:IP63)</f>
        <v>5596.1</v>
      </c>
      <c r="IQ64" s="49">
        <f>SUM(IQ60:IQ63)</f>
        <v>220</v>
      </c>
      <c r="IR64" s="45">
        <f>SUM(IR60:IR63)</f>
        <v>202</v>
      </c>
      <c r="IU64" s="52" t="s">
        <v>97</v>
      </c>
      <c r="IV64" s="49">
        <f>SUM(IV60:IV63)</f>
        <v>1240.25</v>
      </c>
      <c r="IW64" s="49">
        <f t="shared" ref="IW64" si="1290">SUM(IW60:IW63)</f>
        <v>174.4</v>
      </c>
      <c r="IX64" s="49">
        <f>SUM(IX60:IX63)</f>
        <v>1065.8499999999999</v>
      </c>
      <c r="IY64" s="49">
        <f t="shared" ref="IY64" si="1291">SUM(IY60:IY63)</f>
        <v>1440</v>
      </c>
      <c r="IZ64" s="281">
        <f>(IZ60*JN60+IZ61*JN61+IZ62*JN62+IZ63*JN63)/JN64</f>
        <v>0.5</v>
      </c>
      <c r="JA64" s="49">
        <f>SUM(JA60:JA63)</f>
        <v>0</v>
      </c>
      <c r="JB64" s="281">
        <f>(JB60*JN60+JB61*JN61+JB62*JN62+JB63*JN63)/JN64</f>
        <v>0</v>
      </c>
      <c r="JC64" s="49">
        <f>SUM(JC60:JC63)</f>
        <v>199.75</v>
      </c>
      <c r="JD64" s="281">
        <f>(JD60*JN60+JD61*JN61+JD62*JN62+JD63*JN63)/JN64</f>
        <v>6.9357638888888892E-2</v>
      </c>
      <c r="JE64" s="49">
        <f>SUM(JE60:JE63)</f>
        <v>0</v>
      </c>
      <c r="JF64" s="241">
        <f>(JF60*JN60+JF61*JN61+JF62*JN62+JF63*JN63)/JN64</f>
        <v>0.43064236111111115</v>
      </c>
      <c r="JG64" s="276">
        <f>(JG60*JN60+JG61*JN61+JG62*JN62+JG63*JN63)/JN64</f>
        <v>0.43064236111111115</v>
      </c>
      <c r="JH64" s="276">
        <f>(JH60*JN60+JH61*JN61+JH62*JN62+JH63*JN63)/JN64</f>
        <v>0.69776343833311705</v>
      </c>
      <c r="JI64" s="276">
        <f>(JI60*JN60+JI61*JN61+JI62*JN62+JI63*JN63)/JN64</f>
        <v>0</v>
      </c>
      <c r="JJ64" s="276">
        <f>(JJ60*JN60+JJ61*JN61+JJ62*JN62+JJ63*JN63)/JN64</f>
        <v>4.7970328282828281E-2</v>
      </c>
      <c r="JK64" s="49">
        <f>SUM(JK60:JK63)</f>
        <v>0</v>
      </c>
      <c r="JL64" s="53">
        <f>SUM(JL60:JL63)</f>
        <v>2880</v>
      </c>
      <c r="JM64" s="89">
        <f>SUM(JM60:JM63)</f>
        <v>7598.5</v>
      </c>
      <c r="JN64" s="49">
        <f>SUM(JN60:JN63)</f>
        <v>220</v>
      </c>
      <c r="JO64" s="45">
        <f>SUM(JO60:JO63)</f>
        <v>202</v>
      </c>
    </row>
    <row r="65" spans="1:277" ht="13.8" hidden="1" x14ac:dyDescent="0.25">
      <c r="A65" s="142" t="s">
        <v>69</v>
      </c>
      <c r="B65" s="9" t="s">
        <v>70</v>
      </c>
      <c r="C65" s="9">
        <f>$B$4-F65-H65-J65</f>
        <v>744</v>
      </c>
      <c r="D65" s="9">
        <v>609</v>
      </c>
      <c r="E65" s="9">
        <v>135</v>
      </c>
      <c r="F65" s="9">
        <v>0</v>
      </c>
      <c r="G65" s="242">
        <f>(F65/$B$4)</f>
        <v>0</v>
      </c>
      <c r="H65" s="9">
        <v>0</v>
      </c>
      <c r="I65" s="242">
        <f>(H65/$B$4)</f>
        <v>0</v>
      </c>
      <c r="J65" s="9">
        <v>0</v>
      </c>
      <c r="K65" s="242">
        <f>(J65/$B$4)</f>
        <v>0</v>
      </c>
      <c r="L65" s="9">
        <v>0</v>
      </c>
      <c r="M65" s="242">
        <f t="shared" ref="M65:M78" si="1292">(C65/$B$4)</f>
        <v>1</v>
      </c>
      <c r="N65" s="242">
        <f t="shared" ref="N65:N78" si="1293">((C65-L65)/$B$4)</f>
        <v>1</v>
      </c>
      <c r="O65" s="242">
        <f t="shared" ref="O65:O78" si="1294">IF((AND(D65=0,F65=0)),0,(F65+L65)/(D65+F65+L65))</f>
        <v>0</v>
      </c>
      <c r="P65" s="247">
        <f t="shared" ref="P65:P78" si="1295">L65/$B$4</f>
        <v>0</v>
      </c>
      <c r="Q65" s="242">
        <f>(T65/($B$4*V65))</f>
        <v>0.80083166666666661</v>
      </c>
      <c r="R65" s="29">
        <v>0</v>
      </c>
      <c r="S65" s="7">
        <f>SUM(D65:F65,H65,J65)</f>
        <v>744</v>
      </c>
      <c r="T65" s="166">
        <v>14895.468999999999</v>
      </c>
      <c r="U65" s="9">
        <v>25</v>
      </c>
      <c r="V65" s="9">
        <v>25</v>
      </c>
      <c r="X65" s="142" t="s">
        <v>69</v>
      </c>
      <c r="Y65" s="9" t="s">
        <v>70</v>
      </c>
      <c r="Z65" s="9">
        <f>$Y$4-AC65-AE65-AG65</f>
        <v>744</v>
      </c>
      <c r="AA65" s="9">
        <v>554</v>
      </c>
      <c r="AB65" s="9">
        <v>190</v>
      </c>
      <c r="AC65" s="9">
        <v>0</v>
      </c>
      <c r="AD65" s="242">
        <f>(AC65/$Y$4)</f>
        <v>0</v>
      </c>
      <c r="AE65" s="9">
        <v>0</v>
      </c>
      <c r="AF65" s="242">
        <f>(AE65/$Y$4)*100</f>
        <v>0</v>
      </c>
      <c r="AG65" s="9">
        <v>0</v>
      </c>
      <c r="AH65" s="242">
        <f>(AG65/$Y$4)*100</f>
        <v>0</v>
      </c>
      <c r="AI65" s="9">
        <v>0</v>
      </c>
      <c r="AJ65" s="242">
        <f>(Z65/$Y$4)</f>
        <v>1</v>
      </c>
      <c r="AK65" s="242">
        <f>((Z65-AI65)/$Y$4)</f>
        <v>1</v>
      </c>
      <c r="AL65" s="242">
        <f>IF((AND(AA65=0,AC65=0)),0,(AC65+AI65)/(AA65+AC65+AI65))</f>
        <v>0</v>
      </c>
      <c r="AM65" s="247">
        <f>AI65/$Y$4</f>
        <v>0</v>
      </c>
      <c r="AN65" s="242">
        <f>(AQ65/($Y$4*AS65))</f>
        <v>0.72176440860215052</v>
      </c>
      <c r="AO65" s="29">
        <v>0</v>
      </c>
      <c r="AP65" s="7">
        <f>SUM(AA65:AC65,AE65,AG65)</f>
        <v>744</v>
      </c>
      <c r="AQ65" s="166">
        <v>13424.817999999999</v>
      </c>
      <c r="AR65" s="9">
        <v>25</v>
      </c>
      <c r="AS65" s="9">
        <v>25</v>
      </c>
      <c r="AU65" s="142" t="s">
        <v>69</v>
      </c>
      <c r="AV65" s="9" t="s">
        <v>70</v>
      </c>
      <c r="AW65" s="9">
        <f>$AV$4-AZ65-BB65-BD65</f>
        <v>720</v>
      </c>
      <c r="AX65" s="9">
        <v>641</v>
      </c>
      <c r="AY65" s="37">
        <f>720-AX65</f>
        <v>79</v>
      </c>
      <c r="AZ65" s="9">
        <v>0</v>
      </c>
      <c r="BA65" s="242">
        <f>(AZ65/$AV$4)</f>
        <v>0</v>
      </c>
      <c r="BB65" s="9">
        <v>0</v>
      </c>
      <c r="BC65" s="242">
        <f>(BB65/$AV$4)</f>
        <v>0</v>
      </c>
      <c r="BD65" s="9">
        <v>0</v>
      </c>
      <c r="BE65" s="242">
        <f>(BD65/$AV$4)</f>
        <v>0</v>
      </c>
      <c r="BF65" s="9">
        <v>0</v>
      </c>
      <c r="BG65" s="242">
        <f>(AW65/$AV$4)</f>
        <v>1</v>
      </c>
      <c r="BH65" s="242">
        <f>((AW65-BF65)/$AV$4)</f>
        <v>1</v>
      </c>
      <c r="BI65" s="242">
        <f>IF((AND(AX65=0,AZ65=0)),0,(AZ65+BF65)/(AX65+AZ65+BF65))</f>
        <v>0</v>
      </c>
      <c r="BJ65" s="247">
        <f>BF65/$AV$4</f>
        <v>0</v>
      </c>
      <c r="BK65" s="242">
        <f>(BN65/($AV$4*BP65))</f>
        <v>0.87831661111111115</v>
      </c>
      <c r="BL65" s="7"/>
      <c r="BM65" s="7">
        <f>SUM(AX65:AZ65,BB65,BD65)</f>
        <v>720</v>
      </c>
      <c r="BN65" s="166">
        <v>15809.699000000001</v>
      </c>
      <c r="BO65" s="9">
        <v>25</v>
      </c>
      <c r="BP65" s="9">
        <v>25</v>
      </c>
      <c r="BR65" s="142" t="s">
        <v>69</v>
      </c>
      <c r="BS65" s="9" t="s">
        <v>70</v>
      </c>
      <c r="BT65" s="7">
        <f>$BS$4-BW65-BY65-CA65</f>
        <v>744</v>
      </c>
      <c r="BU65" s="9">
        <v>459</v>
      </c>
      <c r="BV65" s="37">
        <f>744-BU65</f>
        <v>285</v>
      </c>
      <c r="BW65" s="9">
        <v>0</v>
      </c>
      <c r="BX65" s="242">
        <f>(BW65/$BS$4)</f>
        <v>0</v>
      </c>
      <c r="BY65" s="9">
        <v>0</v>
      </c>
      <c r="BZ65" s="242">
        <f>(BY65/$BS$4)</f>
        <v>0</v>
      </c>
      <c r="CA65" s="7">
        <v>0</v>
      </c>
      <c r="CB65" s="242">
        <f>(CA65/$BS$4)</f>
        <v>0</v>
      </c>
      <c r="CC65" s="9">
        <v>0</v>
      </c>
      <c r="CD65" s="242">
        <f>(BT65/$BS$4)</f>
        <v>1</v>
      </c>
      <c r="CE65" s="242">
        <f>((BT65-CC65)/$BS$4)</f>
        <v>1</v>
      </c>
      <c r="CF65" s="247">
        <f>IF((AND(BU65=0,BW65=0)),0,(BW65+CC65)/(BU65+BW65+CC65))</f>
        <v>0</v>
      </c>
      <c r="CG65" s="247">
        <f>CC65/$BS$4</f>
        <v>0</v>
      </c>
      <c r="CH65" s="242">
        <f>(CK65/($BS$4*CM65))</f>
        <v>0.61450435483870969</v>
      </c>
      <c r="CI65" s="135"/>
      <c r="CJ65" s="81">
        <f>SUM(BU65:BW65,BY65,CA65)</f>
        <v>744</v>
      </c>
      <c r="CK65" s="82">
        <v>11429.781000000001</v>
      </c>
      <c r="CL65" s="9">
        <v>25</v>
      </c>
      <c r="CM65" s="9">
        <v>25</v>
      </c>
      <c r="CO65" s="142" t="s">
        <v>69</v>
      </c>
      <c r="CP65" s="9" t="s">
        <v>70</v>
      </c>
      <c r="CQ65" s="7">
        <f>$CP$4-CT65-CV65-CX65</f>
        <v>656.57999999999993</v>
      </c>
      <c r="CR65" s="7">
        <v>436.83</v>
      </c>
      <c r="CS65" s="7">
        <v>219.75</v>
      </c>
      <c r="CT65" s="9">
        <v>6.95</v>
      </c>
      <c r="CU65" s="242">
        <f>(CT65/$CP$4)</f>
        <v>9.6527777777777775E-3</v>
      </c>
      <c r="CV65" s="9">
        <v>0</v>
      </c>
      <c r="CW65" s="242">
        <f>(CV65/$CP$4)</f>
        <v>0</v>
      </c>
      <c r="CX65" s="7">
        <v>56.47</v>
      </c>
      <c r="CY65" s="242">
        <f>(CX65/$CP$4)</f>
        <v>7.8430555555555559E-2</v>
      </c>
      <c r="CZ65" s="9">
        <v>0</v>
      </c>
      <c r="DA65" s="242">
        <f>(CQ65/$CP$4)</f>
        <v>0.9119166666666666</v>
      </c>
      <c r="DB65" s="242">
        <f>((CQ65-CZ65)/$CP$4)</f>
        <v>0.9119166666666666</v>
      </c>
      <c r="DC65" s="247">
        <f>IF((AND(CR65=0,CT65=0)),0,(CT65+CZ65)/(CR65+CT65+CZ65))</f>
        <v>1.5660913065032225E-2</v>
      </c>
      <c r="DD65" s="247">
        <f>CZ65/$CP$4</f>
        <v>0</v>
      </c>
      <c r="DE65" s="242">
        <f>(DH65/($CP$4*DJ65))</f>
        <v>0.68429238888888888</v>
      </c>
      <c r="DF65" s="7"/>
      <c r="DG65" s="7">
        <f>SUM(CR65:CT65,CV65,CX65)</f>
        <v>720</v>
      </c>
      <c r="DH65" s="82">
        <v>12317.263000000001</v>
      </c>
      <c r="DI65" s="9">
        <v>25</v>
      </c>
      <c r="DJ65" s="9">
        <v>25</v>
      </c>
      <c r="DK65" s="7"/>
      <c r="DL65" s="142" t="s">
        <v>69</v>
      </c>
      <c r="DM65" s="9" t="s">
        <v>70</v>
      </c>
      <c r="DN65" s="7">
        <f>$DM$4-DQ65-DS65-DU65</f>
        <v>733.47</v>
      </c>
      <c r="DO65" s="9">
        <v>592.97</v>
      </c>
      <c r="DP65" s="9">
        <v>140.5</v>
      </c>
      <c r="DQ65" s="9">
        <v>10.53</v>
      </c>
      <c r="DR65" s="242">
        <f t="shared" ref="DR65:DR76" si="1296">(DQ65/$DM$4)</f>
        <v>1.4153225806451612E-2</v>
      </c>
      <c r="DS65" s="9">
        <v>0</v>
      </c>
      <c r="DT65" s="242">
        <f t="shared" ref="DT65:DT76" si="1297">(DS65/$DM$4)</f>
        <v>0</v>
      </c>
      <c r="DU65" s="170">
        <v>0</v>
      </c>
      <c r="DV65" s="242">
        <f t="shared" ref="DV65:DV76" si="1298">(DU65/$DM$4)</f>
        <v>0</v>
      </c>
      <c r="DW65" s="9">
        <v>0</v>
      </c>
      <c r="DX65" s="242">
        <f>(DN65/$Y$4)</f>
        <v>0.98584677419354838</v>
      </c>
      <c r="DY65" s="242">
        <f>((DN65-DW65)/$DM$4)</f>
        <v>0.98584677419354838</v>
      </c>
      <c r="DZ65" s="247">
        <f>IF((AND(DO65=0,DQ65=0)),0,(DQ65+DW65)/(DO65+DQ65+DW65))</f>
        <v>1.7448218724109361E-2</v>
      </c>
      <c r="EA65" s="247">
        <f>DW65/$DM$4</f>
        <v>0</v>
      </c>
      <c r="EB65" s="242">
        <f>(EE65/($DM$4*EG65))</f>
        <v>0.82508005376344085</v>
      </c>
      <c r="EC65" s="135"/>
      <c r="ED65" s="29">
        <f>SUM(DO65:DQ65,DS65,DU65)</f>
        <v>744</v>
      </c>
      <c r="EE65" s="82">
        <v>15346.489</v>
      </c>
      <c r="EF65" s="9">
        <v>25</v>
      </c>
      <c r="EG65" s="9">
        <v>25</v>
      </c>
      <c r="EI65" s="142" t="s">
        <v>69</v>
      </c>
      <c r="EJ65" s="9" t="s">
        <v>70</v>
      </c>
      <c r="EK65" s="7">
        <f>$EJ$4-EN65-EP65-ER65</f>
        <v>634.16999999999996</v>
      </c>
      <c r="EL65" s="7">
        <v>379.08</v>
      </c>
      <c r="EM65" s="9">
        <v>255.09</v>
      </c>
      <c r="EN65" s="9">
        <v>72.45</v>
      </c>
      <c r="EO65" s="242">
        <f>(EN65/$EJ$4)</f>
        <v>9.7379032258064518E-2</v>
      </c>
      <c r="EP65" s="9">
        <v>37.380000000000003</v>
      </c>
      <c r="EQ65" s="242">
        <f>(EP65/$EJ$4)</f>
        <v>5.0241935483870973E-2</v>
      </c>
      <c r="ER65" s="7">
        <v>0</v>
      </c>
      <c r="ES65" s="242">
        <f>(ER65/$EJ$4)</f>
        <v>0</v>
      </c>
      <c r="ET65" s="9">
        <v>0</v>
      </c>
      <c r="EU65" s="242">
        <f>(EK65/$Y$4)</f>
        <v>0.85237903225806444</v>
      </c>
      <c r="EV65" s="242">
        <f>((EK65-ET65)/$EJ$4)</f>
        <v>0.85237903225806444</v>
      </c>
      <c r="EW65" s="247">
        <f>IF((AND(EL65=0,EN65=0)),0,(EN65+ET65)/(EL65+EN65+ET65))</f>
        <v>0.16045445485349813</v>
      </c>
      <c r="EX65" s="247"/>
      <c r="EY65" s="242">
        <f>(FB65/($EJ$4*FD65))</f>
        <v>0.52967784946236562</v>
      </c>
      <c r="EZ65" s="7"/>
      <c r="FA65" s="7">
        <f>SUM(EL65:EN65,EP65,ER65)</f>
        <v>744</v>
      </c>
      <c r="FB65" s="166">
        <v>9852.0079999999998</v>
      </c>
      <c r="FC65" s="9">
        <v>25</v>
      </c>
      <c r="FD65" s="9">
        <v>25</v>
      </c>
      <c r="FF65" s="142" t="s">
        <v>69</v>
      </c>
      <c r="FG65" s="9" t="s">
        <v>70</v>
      </c>
      <c r="FH65" s="7">
        <f>$FG$4-FK65-FM65-FO65</f>
        <v>645.4</v>
      </c>
      <c r="FI65" s="9">
        <v>367.68</v>
      </c>
      <c r="FJ65" s="9">
        <v>277.72000000000003</v>
      </c>
      <c r="FK65" s="9">
        <v>26.6</v>
      </c>
      <c r="FL65" s="242">
        <f>(FK65/$FG$4)</f>
        <v>3.9583333333333338E-2</v>
      </c>
      <c r="FM65" s="9">
        <v>0</v>
      </c>
      <c r="FN65" s="242">
        <f>(FM65/$FG$4)</f>
        <v>0</v>
      </c>
      <c r="FO65" s="7">
        <v>0</v>
      </c>
      <c r="FP65" s="242">
        <f>(FO65/$FG$4)</f>
        <v>0</v>
      </c>
      <c r="FQ65" s="9">
        <v>0</v>
      </c>
      <c r="FR65" s="242">
        <f>(FH65/$Y$4)</f>
        <v>0.86747311827956985</v>
      </c>
      <c r="FS65" s="242">
        <f>((FH65-FQ65)/$FG$4)</f>
        <v>0.96041666666666659</v>
      </c>
      <c r="FT65" s="247">
        <f>IF((AND(FI65=0,FK65=0)),0,(FK65+FQ65)/(FI65+FK65+FQ65))</f>
        <v>6.7464745865882109E-2</v>
      </c>
      <c r="FU65" s="247">
        <f>FQ65/$FG$4</f>
        <v>0</v>
      </c>
      <c r="FV65" s="135">
        <f>(FY65/($FG$4*GA65))</f>
        <v>0.55725982142857144</v>
      </c>
      <c r="FW65" s="7"/>
      <c r="FX65" s="7">
        <f>SUM(FI65:FK65,FM65,FO65)</f>
        <v>672.00000000000011</v>
      </c>
      <c r="FY65" s="82">
        <v>9361.9650000000001</v>
      </c>
      <c r="FZ65" s="9">
        <v>25</v>
      </c>
      <c r="GA65" s="9">
        <v>25</v>
      </c>
      <c r="GC65" s="142" t="s">
        <v>69</v>
      </c>
      <c r="GD65" s="9" t="s">
        <v>70</v>
      </c>
      <c r="GE65" s="7">
        <f>$GD$4-GH65-GJ65-GL65</f>
        <v>541.76</v>
      </c>
      <c r="GF65" s="7">
        <v>448.62</v>
      </c>
      <c r="GG65" s="9">
        <v>93.14</v>
      </c>
      <c r="GH65" s="9">
        <v>202.24</v>
      </c>
      <c r="GI65" s="242">
        <f>(GH65/$GD$4)</f>
        <v>0.27182795698924733</v>
      </c>
      <c r="GJ65" s="9">
        <v>0</v>
      </c>
      <c r="GK65" s="242">
        <f>(GJ65/$GD$4)</f>
        <v>0</v>
      </c>
      <c r="GL65" s="7">
        <v>0</v>
      </c>
      <c r="GM65" s="242">
        <f>(GL65/$GD$4)</f>
        <v>0</v>
      </c>
      <c r="GN65" s="9">
        <v>0</v>
      </c>
      <c r="GO65" s="242">
        <f>(GE65/$Y$4)</f>
        <v>0.72817204301075267</v>
      </c>
      <c r="GP65" s="242">
        <f>((GE65-GN65)/$GD$4)</f>
        <v>0.72817204301075267</v>
      </c>
      <c r="GQ65" s="247">
        <f>IF((AND(GF65=0,GH65=0)),0,(GH65+GN65)/(GF65+GH65+GN65))</f>
        <v>0.31072734535844881</v>
      </c>
      <c r="GR65" s="247">
        <f>GN65/$GD$4</f>
        <v>0</v>
      </c>
      <c r="GS65" s="242">
        <f>(GV65/($GD$4*GX65))</f>
        <v>0.59178790322580643</v>
      </c>
      <c r="GT65" s="135"/>
      <c r="GU65" s="7">
        <f>SUM(GF65:GH65,GJ65,GL65)</f>
        <v>744</v>
      </c>
      <c r="GV65" s="82">
        <v>11007.254999999999</v>
      </c>
      <c r="GW65" s="9">
        <v>25</v>
      </c>
      <c r="GX65" s="9">
        <v>25</v>
      </c>
      <c r="GZ65" s="142" t="s">
        <v>69</v>
      </c>
      <c r="HA65" s="9" t="s">
        <v>70</v>
      </c>
      <c r="HB65" s="7">
        <f>$HA$4-HE65-HG65-HI65</f>
        <v>642.27</v>
      </c>
      <c r="HC65" s="9">
        <v>495.33</v>
      </c>
      <c r="HD65" s="9">
        <v>146.94</v>
      </c>
      <c r="HE65" s="9">
        <v>77.73</v>
      </c>
      <c r="HF65" s="242">
        <f>(HE65/$HA$4)</f>
        <v>0.10795833333333334</v>
      </c>
      <c r="HG65" s="9">
        <v>0</v>
      </c>
      <c r="HH65" s="242">
        <f>(HG65/$HA$4)</f>
        <v>0</v>
      </c>
      <c r="HI65" s="7">
        <v>0</v>
      </c>
      <c r="HJ65" s="242">
        <f>(HI65/$HA$4)</f>
        <v>0</v>
      </c>
      <c r="HK65" s="9">
        <v>0</v>
      </c>
      <c r="HL65" s="242">
        <f>(HB65/$Y$4)</f>
        <v>0.86326612903225808</v>
      </c>
      <c r="HM65" s="242">
        <f>((HB65-HK65)/$HA$4)</f>
        <v>0.89204166666666662</v>
      </c>
      <c r="HN65" s="247">
        <f>IF((AND(HC65=0,HE65=0)),0,(HE65+HK65)/(HC65+HE65+HK65))</f>
        <v>0.13564024709454509</v>
      </c>
      <c r="HO65" s="247">
        <f>HK65/$HA$4</f>
        <v>0</v>
      </c>
      <c r="HP65" s="242">
        <f>(HS65/($HA$4*HU65))</f>
        <v>0.7045555555555556</v>
      </c>
      <c r="HQ65" s="29">
        <v>0</v>
      </c>
      <c r="HR65" s="7">
        <f>SUM(HC65:HE65,HG65,HI65)</f>
        <v>720</v>
      </c>
      <c r="HS65" s="166">
        <v>12682</v>
      </c>
      <c r="HT65" s="9">
        <v>25</v>
      </c>
      <c r="HU65" s="9">
        <v>25</v>
      </c>
      <c r="HW65" s="142" t="s">
        <v>69</v>
      </c>
      <c r="HX65" s="9" t="s">
        <v>70</v>
      </c>
      <c r="HY65" s="9">
        <f>$HX$4-IB65-ID65-IF65</f>
        <v>0</v>
      </c>
      <c r="HZ65" s="9">
        <v>0</v>
      </c>
      <c r="IA65" s="102">
        <v>0</v>
      </c>
      <c r="IB65" s="9">
        <v>744</v>
      </c>
      <c r="IC65" s="242">
        <f>(IB65/$HX$4)</f>
        <v>1</v>
      </c>
      <c r="ID65" s="9">
        <v>0</v>
      </c>
      <c r="IE65" s="242">
        <f>(ID65/$HX$4)</f>
        <v>0</v>
      </c>
      <c r="IF65" s="9">
        <v>0</v>
      </c>
      <c r="IG65" s="242">
        <f>(IF65/$HX$4)</f>
        <v>0</v>
      </c>
      <c r="IH65" s="9">
        <v>0</v>
      </c>
      <c r="II65" s="242">
        <f>(HY65/$HX$4)</f>
        <v>0</v>
      </c>
      <c r="IJ65" s="242">
        <f>((HY65-IH65)/$HX$4)</f>
        <v>0</v>
      </c>
      <c r="IK65" s="242">
        <f>IF((AND(HZ65=0,IB65=0)),0,(IB65+IH65)/(HZ65+IB65+IH65))</f>
        <v>1</v>
      </c>
      <c r="IL65" s="247">
        <f>IH65/$HX$4</f>
        <v>0</v>
      </c>
      <c r="IM65" s="242">
        <f>(IP65/($HX$4*IR65))</f>
        <v>0</v>
      </c>
      <c r="IN65" s="29">
        <v>1</v>
      </c>
      <c r="IO65" s="7">
        <f>SUM(HZ65:IB65,ID65,IF65)</f>
        <v>744</v>
      </c>
      <c r="IP65" s="9">
        <v>0</v>
      </c>
      <c r="IQ65" s="9">
        <v>25</v>
      </c>
      <c r="IR65" s="9">
        <v>25</v>
      </c>
      <c r="IT65" s="142" t="s">
        <v>69</v>
      </c>
      <c r="IU65" s="9" t="s">
        <v>70</v>
      </c>
      <c r="IV65" s="97">
        <f>$IU$4-IY65-JA65-JC65</f>
        <v>720</v>
      </c>
      <c r="IW65" s="97">
        <v>24.44</v>
      </c>
      <c r="IX65" s="9">
        <v>695.56</v>
      </c>
      <c r="IY65" s="97">
        <v>0</v>
      </c>
      <c r="IZ65" s="242">
        <f>(IY65/$IU$4)</f>
        <v>0</v>
      </c>
      <c r="JA65" s="9">
        <v>0</v>
      </c>
      <c r="JB65" s="242">
        <f>(JA65/$IU$4)</f>
        <v>0</v>
      </c>
      <c r="JC65" s="7">
        <v>0</v>
      </c>
      <c r="JD65" s="242">
        <f>(JC65/$IU$4)</f>
        <v>0</v>
      </c>
      <c r="JE65" s="9">
        <v>0</v>
      </c>
      <c r="JF65" s="242">
        <f>(IV65/$IU$4)</f>
        <v>1</v>
      </c>
      <c r="JG65" s="242">
        <f>((IV65-JE65)/$IU$4)</f>
        <v>1</v>
      </c>
      <c r="JH65" s="277">
        <f>IF((AND(IW65=0,IY65=0)),0,(IY65+JE65)/(IW65+IY65+JE65))</f>
        <v>0</v>
      </c>
      <c r="JI65" s="247">
        <f>JE65/$IU$4</f>
        <v>0</v>
      </c>
      <c r="JJ65" s="242">
        <f>(JM65/($IU$4*JO65))</f>
        <v>3.123561111111111E-2</v>
      </c>
      <c r="JK65" s="29">
        <v>0</v>
      </c>
      <c r="JL65" s="29">
        <f>SUM(IW65:IY65,JA65,JC65)</f>
        <v>720</v>
      </c>
      <c r="JM65" s="171">
        <v>562.24099999999999</v>
      </c>
      <c r="JN65" s="9">
        <v>25</v>
      </c>
      <c r="JO65" s="9">
        <v>25</v>
      </c>
      <c r="JQ65" s="7"/>
    </row>
    <row r="66" spans="1:277" ht="13.8" hidden="1" x14ac:dyDescent="0.25">
      <c r="B66" s="9" t="s">
        <v>71</v>
      </c>
      <c r="C66" s="9">
        <f t="shared" ref="C66:C78" si="1299">$B$4-F66-H66-J66</f>
        <v>744</v>
      </c>
      <c r="D66" s="9">
        <v>594</v>
      </c>
      <c r="E66" s="9">
        <v>150</v>
      </c>
      <c r="F66" s="9">
        <v>0</v>
      </c>
      <c r="G66" s="242">
        <f t="shared" ref="G66:G78" si="1300">(F66/$B$4)</f>
        <v>0</v>
      </c>
      <c r="H66" s="9">
        <v>0</v>
      </c>
      <c r="I66" s="242">
        <f>(H66/$B$4)</f>
        <v>0</v>
      </c>
      <c r="J66" s="9">
        <v>0</v>
      </c>
      <c r="K66" s="242">
        <f t="shared" ref="K66:K78" si="1301">(J66/$B$4)</f>
        <v>0</v>
      </c>
      <c r="L66" s="9">
        <v>0</v>
      </c>
      <c r="M66" s="242">
        <f t="shared" si="1292"/>
        <v>1</v>
      </c>
      <c r="N66" s="242">
        <f t="shared" si="1293"/>
        <v>1</v>
      </c>
      <c r="O66" s="242">
        <f t="shared" si="1294"/>
        <v>0</v>
      </c>
      <c r="P66" s="247">
        <f t="shared" si="1295"/>
        <v>0</v>
      </c>
      <c r="Q66" s="242">
        <f t="shared" ref="Q66:Q78" si="1302">(T66/($B$4*V66))</f>
        <v>0.79934801075268813</v>
      </c>
      <c r="R66" s="29">
        <v>0</v>
      </c>
      <c r="S66" s="7">
        <f t="shared" ref="S66:S78" si="1303">SUM(D66:F66,H66,J66)</f>
        <v>744</v>
      </c>
      <c r="T66" s="166">
        <v>14867.873</v>
      </c>
      <c r="U66" s="9">
        <v>25</v>
      </c>
      <c r="V66" s="9">
        <v>25</v>
      </c>
      <c r="Y66" s="9" t="s">
        <v>71</v>
      </c>
      <c r="Z66" s="9">
        <f t="shared" ref="Z66:Z78" si="1304">$Y$4-AC66-AE66-AG66</f>
        <v>744</v>
      </c>
      <c r="AA66" s="9">
        <v>524</v>
      </c>
      <c r="AB66" s="9">
        <v>220</v>
      </c>
      <c r="AC66" s="9">
        <v>0</v>
      </c>
      <c r="AD66" s="242">
        <f t="shared" ref="AD66:AD78" si="1305">(AC66/$Y$4)</f>
        <v>0</v>
      </c>
      <c r="AE66" s="9">
        <v>0</v>
      </c>
      <c r="AF66" s="242">
        <f t="shared" ref="AF66:AH78" si="1306">(AE66/$Y$4)*100</f>
        <v>0</v>
      </c>
      <c r="AG66" s="9">
        <v>0</v>
      </c>
      <c r="AH66" s="242">
        <f t="shared" si="1306"/>
        <v>0</v>
      </c>
      <c r="AI66" s="9">
        <v>0</v>
      </c>
      <c r="AJ66" s="242">
        <f t="shared" ref="AJ66:AJ78" si="1307">(Z66/$Y$4)</f>
        <v>1</v>
      </c>
      <c r="AK66" s="242">
        <f t="shared" ref="AK66:AK78" si="1308">((Z66-AI66)/$Y$4)</f>
        <v>1</v>
      </c>
      <c r="AL66" s="242">
        <f t="shared" ref="AL66:AL78" si="1309">IF((AND(AA66=0,AC66=0)),0,(AC66+AI66)/(AA66+AC66+AI66))</f>
        <v>0</v>
      </c>
      <c r="AM66" s="247">
        <f t="shared" ref="AM66:AM78" si="1310">AI66/$Y$4</f>
        <v>0</v>
      </c>
      <c r="AN66" s="242">
        <f t="shared" ref="AN66:AN78" si="1311">(AQ66/($Y$4*AS66))</f>
        <v>0.67399290322580641</v>
      </c>
      <c r="AO66" s="29">
        <v>0</v>
      </c>
      <c r="AP66" s="7">
        <f t="shared" ref="AP66:AP78" si="1312">SUM(AA66:AC66,AE66,AG66)</f>
        <v>744</v>
      </c>
      <c r="AQ66" s="166">
        <v>12536.268</v>
      </c>
      <c r="AR66" s="9">
        <v>25</v>
      </c>
      <c r="AS66" s="9">
        <v>25</v>
      </c>
      <c r="AV66" s="9" t="s">
        <v>71</v>
      </c>
      <c r="AW66" s="9">
        <f t="shared" ref="AW66:AW78" si="1313">$AV$4-AZ66-BB66-BD66</f>
        <v>720</v>
      </c>
      <c r="AX66" s="9">
        <v>632</v>
      </c>
      <c r="AY66" s="37">
        <f t="shared" ref="AY66:AY74" si="1314">720-AX66</f>
        <v>88</v>
      </c>
      <c r="AZ66" s="9">
        <v>0</v>
      </c>
      <c r="BA66" s="242">
        <f t="shared" ref="BA66:BC67" si="1315">(AZ66/$AV$4)</f>
        <v>0</v>
      </c>
      <c r="BB66" s="9">
        <v>0</v>
      </c>
      <c r="BC66" s="242">
        <f t="shared" si="1315"/>
        <v>0</v>
      </c>
      <c r="BD66" s="9">
        <v>0</v>
      </c>
      <c r="BE66" s="242">
        <f t="shared" ref="BE66" si="1316">(BD66/$AV$4)</f>
        <v>0</v>
      </c>
      <c r="BF66" s="9">
        <v>0</v>
      </c>
      <c r="BG66" s="242">
        <f t="shared" ref="BG66" si="1317">(AW66/$AV$4)</f>
        <v>1</v>
      </c>
      <c r="BH66" s="242">
        <f t="shared" ref="BH66" si="1318">((AW66-BF66)/$AV$4)</f>
        <v>1</v>
      </c>
      <c r="BI66" s="242">
        <f t="shared" ref="BI66" si="1319">IF((AND(AX66=0,AZ66=0)),0,(AZ66+BF66)/(AX66+AZ66+BF66))</f>
        <v>0</v>
      </c>
      <c r="BJ66" s="247">
        <f t="shared" ref="BJ66" si="1320">BF66/$AV$4</f>
        <v>0</v>
      </c>
      <c r="BK66" s="242">
        <f t="shared" ref="BK66:BK78" si="1321">(BN66/($AV$4*BP66))</f>
        <v>0.8859920555555556</v>
      </c>
      <c r="BL66" s="7"/>
      <c r="BM66" s="7">
        <f t="shared" ref="BM66:BM78" si="1322">SUM(AX66:AZ66,BB66,BD66)</f>
        <v>720</v>
      </c>
      <c r="BN66" s="166">
        <v>15947.857</v>
      </c>
      <c r="BO66" s="9">
        <v>25</v>
      </c>
      <c r="BP66" s="9">
        <v>25</v>
      </c>
      <c r="BS66" s="9" t="s">
        <v>71</v>
      </c>
      <c r="BT66" s="7">
        <f t="shared" ref="BT66:BT78" si="1323">$BS$4-BW66-BY66-CA66</f>
        <v>744</v>
      </c>
      <c r="BU66" s="9">
        <v>588</v>
      </c>
      <c r="BV66" s="37">
        <f t="shared" ref="BV66:BV74" si="1324">744-BU66</f>
        <v>156</v>
      </c>
      <c r="BW66" s="9">
        <v>0</v>
      </c>
      <c r="BX66" s="242">
        <f t="shared" ref="BX66:BZ78" si="1325">(BW66/$BS$4)</f>
        <v>0</v>
      </c>
      <c r="BY66" s="9">
        <v>0</v>
      </c>
      <c r="BZ66" s="242">
        <f t="shared" si="1325"/>
        <v>0</v>
      </c>
      <c r="CA66" s="7">
        <v>0</v>
      </c>
      <c r="CB66" s="242">
        <f t="shared" ref="CB66" si="1326">(CA66/$BS$4)</f>
        <v>0</v>
      </c>
      <c r="CC66" s="9">
        <v>0</v>
      </c>
      <c r="CD66" s="242">
        <f t="shared" ref="CD66:CD68" si="1327">(BT66/$BS$4)</f>
        <v>1</v>
      </c>
      <c r="CE66" s="242">
        <f t="shared" ref="CE66:CE68" si="1328">((BT66-CC66)/$BS$4)</f>
        <v>1</v>
      </c>
      <c r="CF66" s="247">
        <f t="shared" ref="CF66:CF68" si="1329">IF((AND(BU66=0,BW66=0)),0,(BW66+CC66)/(BU66+BW66+CC66))</f>
        <v>0</v>
      </c>
      <c r="CG66" s="247">
        <f t="shared" ref="CG66:CG68" si="1330">CC66/$BS$4</f>
        <v>0</v>
      </c>
      <c r="CH66" s="242">
        <f t="shared" ref="CH66:CH78" si="1331">(CK66/($BS$4*CM66))</f>
        <v>0.7941422580645161</v>
      </c>
      <c r="CI66" s="135"/>
      <c r="CJ66" s="81">
        <f t="shared" ref="CJ66:CJ78" si="1332">SUM(BU66:BW66,BY66,CA66)</f>
        <v>744</v>
      </c>
      <c r="CK66" s="82">
        <v>14771.046</v>
      </c>
      <c r="CL66" s="9">
        <v>25</v>
      </c>
      <c r="CM66" s="9">
        <v>25</v>
      </c>
      <c r="CP66" s="9" t="s">
        <v>71</v>
      </c>
      <c r="CQ66" s="7">
        <f t="shared" ref="CQ66:CQ78" si="1333">$CP$4-CT66-CV66-CX66</f>
        <v>665.46</v>
      </c>
      <c r="CR66" s="7">
        <v>554.51</v>
      </c>
      <c r="CS66" s="7">
        <v>110.95000000000005</v>
      </c>
      <c r="CT66" s="9">
        <v>54.54</v>
      </c>
      <c r="CU66" s="242">
        <f t="shared" ref="CU66:CU78" si="1334">(CT66/$CP$4)</f>
        <v>7.5749999999999998E-2</v>
      </c>
      <c r="CV66" s="9">
        <v>0</v>
      </c>
      <c r="CW66" s="242">
        <f t="shared" ref="CW66:CW78" si="1335">(CV66/$CP$4)</f>
        <v>0</v>
      </c>
      <c r="CX66" s="7">
        <v>0</v>
      </c>
      <c r="CY66" s="242">
        <f t="shared" ref="CY66:CY78" si="1336">(CX66/$CP$4)</f>
        <v>0</v>
      </c>
      <c r="CZ66" s="9">
        <v>0</v>
      </c>
      <c r="DA66" s="242">
        <f t="shared" ref="DA66:DA67" si="1337">(CQ66/$CP$4)</f>
        <v>0.92425000000000002</v>
      </c>
      <c r="DB66" s="242">
        <f t="shared" ref="DB66:DB67" si="1338">((CQ66-CZ66)/$CP$4)</f>
        <v>0.92425000000000002</v>
      </c>
      <c r="DC66" s="247">
        <f t="shared" ref="DC66:DC67" si="1339">IF((AND(CR66=0,CT66=0)),0,(CT66+CZ66)/(CR66+CT66+CZ66))</f>
        <v>8.9549298087184967E-2</v>
      </c>
      <c r="DD66" s="247">
        <f t="shared" ref="DD66:DD67" si="1340">CZ66/$CP$4</f>
        <v>0</v>
      </c>
      <c r="DE66" s="242">
        <f t="shared" ref="DE66:DE78" si="1341">(DH66/($CP$4*DJ66))</f>
        <v>0.79912833333333333</v>
      </c>
      <c r="DF66" s="7"/>
      <c r="DG66" s="7">
        <f t="shared" ref="DG66:DG78" si="1342">SUM(CR66:CT66,CV66,CX66)</f>
        <v>720</v>
      </c>
      <c r="DH66" s="82">
        <v>14384.31</v>
      </c>
      <c r="DI66" s="9">
        <v>25</v>
      </c>
      <c r="DJ66" s="9">
        <v>25</v>
      </c>
      <c r="DK66" s="7"/>
      <c r="DM66" s="9" t="s">
        <v>71</v>
      </c>
      <c r="DN66" s="7">
        <f t="shared" ref="DN66:DN78" si="1343">$DM$4-DQ66-DS66-DU66</f>
        <v>669.25</v>
      </c>
      <c r="DO66" s="9">
        <v>597.33000000000004</v>
      </c>
      <c r="DP66" s="9">
        <v>71.919999999999959</v>
      </c>
      <c r="DQ66" s="9">
        <v>10.53</v>
      </c>
      <c r="DR66" s="242">
        <f t="shared" si="1296"/>
        <v>1.4153225806451612E-2</v>
      </c>
      <c r="DS66" s="9">
        <v>0</v>
      </c>
      <c r="DT66" s="242">
        <f t="shared" si="1297"/>
        <v>0</v>
      </c>
      <c r="DU66" s="170">
        <v>64.22</v>
      </c>
      <c r="DV66" s="242">
        <f t="shared" si="1298"/>
        <v>8.631720430107527E-2</v>
      </c>
      <c r="DW66" s="9">
        <v>0</v>
      </c>
      <c r="DX66" s="242">
        <f t="shared" ref="DX66" si="1344">(DN66/$Y$4)</f>
        <v>0.89952956989247312</v>
      </c>
      <c r="DY66" s="242">
        <f t="shared" ref="DY66" si="1345">((DN66-DW66)/$DM$4)</f>
        <v>0.89952956989247312</v>
      </c>
      <c r="DZ66" s="247">
        <f t="shared" ref="DZ66" si="1346">IF((AND(DO66=0,DQ66=0)),0,(DQ66+DW66)/(DO66+DQ66+DW66))</f>
        <v>1.7323067811667158E-2</v>
      </c>
      <c r="EA66" s="247">
        <f t="shared" ref="EA66" si="1347">DW66/$DM$4</f>
        <v>0</v>
      </c>
      <c r="EB66" s="242">
        <f t="shared" ref="EB66:EB78" si="1348">(EE66/($DM$4*EG66))</f>
        <v>0.84758279569892481</v>
      </c>
      <c r="EC66" s="135"/>
      <c r="ED66" s="29">
        <f t="shared" ref="ED66:ED78" si="1349">SUM(DO66:DQ66,DS66,DU66)</f>
        <v>744</v>
      </c>
      <c r="EE66" s="82">
        <v>15765.04</v>
      </c>
      <c r="EF66" s="9">
        <v>25</v>
      </c>
      <c r="EG66" s="9">
        <v>25</v>
      </c>
      <c r="EJ66" s="9" t="s">
        <v>71</v>
      </c>
      <c r="EK66" s="7">
        <f t="shared" ref="EK66:EK78" si="1350">$EJ$4-EN66-EP66-ER66</f>
        <v>688.14</v>
      </c>
      <c r="EL66" s="7">
        <v>449.57</v>
      </c>
      <c r="EM66" s="9">
        <v>238.57</v>
      </c>
      <c r="EN66" s="9">
        <v>23.7</v>
      </c>
      <c r="EO66" s="242">
        <f t="shared" ref="EO66:EO78" si="1351">(EN66/$EJ$4)</f>
        <v>3.1854838709677417E-2</v>
      </c>
      <c r="EP66" s="9">
        <v>32.159999999999997</v>
      </c>
      <c r="EQ66" s="242">
        <f t="shared" ref="EQ66:EQ78" si="1352">(EP66/$EJ$4)</f>
        <v>4.3225806451612898E-2</v>
      </c>
      <c r="ER66" s="7">
        <v>0</v>
      </c>
      <c r="ES66" s="242">
        <f t="shared" ref="ES66:ES78" si="1353">(ER66/$EJ$4)</f>
        <v>0</v>
      </c>
      <c r="ET66" s="9">
        <v>0</v>
      </c>
      <c r="EU66" s="242">
        <f t="shared" ref="EU66:EU78" si="1354">(EK66/$Y$4)</f>
        <v>0.92491935483870968</v>
      </c>
      <c r="EV66" s="242">
        <f t="shared" ref="EV66:EV78" si="1355">((EK66-ET66)/$EJ$4)</f>
        <v>0.92491935483870968</v>
      </c>
      <c r="EW66" s="247">
        <f t="shared" ref="EW66:EW78" si="1356">IF((AND(EL66=0,EN66=0)),0,(EN66+ET66)/(EL66+EN66+ET66))</f>
        <v>5.0077122995330361E-2</v>
      </c>
      <c r="EX66" s="247"/>
      <c r="EY66" s="242">
        <f t="shared" ref="EY66:EY78" si="1357">(FB66/($EJ$4*FD66))</f>
        <v>0.6731663440860215</v>
      </c>
      <c r="EZ66" s="7"/>
      <c r="FA66" s="7">
        <f t="shared" ref="FA66:FA78" si="1358">SUM(EL66:EN66,EP66,ER66)</f>
        <v>744</v>
      </c>
      <c r="FB66" s="166">
        <v>12520.894</v>
      </c>
      <c r="FC66" s="9">
        <v>25</v>
      </c>
      <c r="FD66" s="9">
        <v>25</v>
      </c>
      <c r="FG66" s="9" t="s">
        <v>71</v>
      </c>
      <c r="FH66" s="7">
        <f t="shared" ref="FH66:FH78" si="1359">$FG$4-FK66-FM66-FO66</f>
        <v>656.47</v>
      </c>
      <c r="FI66" s="9">
        <v>225.24</v>
      </c>
      <c r="FJ66" s="9">
        <v>431.23</v>
      </c>
      <c r="FK66" s="9">
        <v>15.53</v>
      </c>
      <c r="FL66" s="242">
        <f t="shared" ref="FL66:FL78" si="1360">(FK66/$FG$4)</f>
        <v>2.3110119047619046E-2</v>
      </c>
      <c r="FM66" s="9">
        <v>0</v>
      </c>
      <c r="FN66" s="242">
        <f t="shared" ref="FN66:FN78" si="1361">(FM66/$FG$4)</f>
        <v>0</v>
      </c>
      <c r="FO66" s="7">
        <v>0</v>
      </c>
      <c r="FP66" s="242">
        <f t="shared" ref="FP66:FP78" si="1362">(FO66/$FG$4)</f>
        <v>0</v>
      </c>
      <c r="FQ66" s="9">
        <v>0</v>
      </c>
      <c r="FR66" s="242">
        <f t="shared" ref="FR66:FR78" si="1363">(FH66/$Y$4)</f>
        <v>0.88235215053763449</v>
      </c>
      <c r="FS66" s="242">
        <f t="shared" ref="FS66:FS78" si="1364">((FH66-FQ66)/$FG$4)</f>
        <v>0.97688988095238094</v>
      </c>
      <c r="FT66" s="247">
        <f t="shared" ref="FT66:FT78" si="1365">IF((AND(FI66=0,FK66=0)),0,(FK66+FQ66)/(FI66+FK66+FQ66))</f>
        <v>6.4501391369356648E-2</v>
      </c>
      <c r="FU66" s="247">
        <f t="shared" ref="FU66:FU78" si="1366">FQ66/$FG$4</f>
        <v>0</v>
      </c>
      <c r="FV66" s="135">
        <f t="shared" ref="FV66:FV78" si="1367">(FY66/($FG$4*GA66))</f>
        <v>0.32784952380952381</v>
      </c>
      <c r="FW66" s="7"/>
      <c r="FX66" s="7">
        <f t="shared" ref="FX66:FX78" si="1368">SUM(FI66:FK66,FM66,FO66)</f>
        <v>672</v>
      </c>
      <c r="FY66" s="82">
        <v>5507.8720000000003</v>
      </c>
      <c r="FZ66" s="9">
        <v>25</v>
      </c>
      <c r="GA66" s="9">
        <v>25</v>
      </c>
      <c r="GD66" s="9" t="s">
        <v>71</v>
      </c>
      <c r="GE66" s="7">
        <f t="shared" ref="GE66:GE78" si="1369">$GD$4-GH66-GJ66-GL66</f>
        <v>736.42</v>
      </c>
      <c r="GF66" s="7">
        <v>523.04999999999995</v>
      </c>
      <c r="GG66" s="9">
        <v>213.37</v>
      </c>
      <c r="GH66" s="9">
        <v>7.58</v>
      </c>
      <c r="GI66" s="242">
        <f t="shared" ref="GI66:GI78" si="1370">(GH66/$GD$4)</f>
        <v>1.0188172043010753E-2</v>
      </c>
      <c r="GJ66" s="9">
        <v>0</v>
      </c>
      <c r="GK66" s="242">
        <f t="shared" ref="GK66:GK78" si="1371">(GJ66/$GD$4)</f>
        <v>0</v>
      </c>
      <c r="GL66" s="7">
        <v>0</v>
      </c>
      <c r="GM66" s="242">
        <f t="shared" ref="GM66:GM78" si="1372">(GL66/$GD$4)</f>
        <v>0</v>
      </c>
      <c r="GN66" s="9">
        <v>0</v>
      </c>
      <c r="GO66" s="242">
        <f t="shared" ref="GO66:GO78" si="1373">(GE66/$Y$4)</f>
        <v>0.98981182795698919</v>
      </c>
      <c r="GP66" s="242">
        <f t="shared" ref="GP66:GP78" si="1374">((GE66-GN66)/$GD$4)</f>
        <v>0.98981182795698919</v>
      </c>
      <c r="GQ66" s="247">
        <f t="shared" ref="GQ66:GQ78" si="1375">IF((AND(GF66=0,GH66=0)),0,(GH66+GN66)/(GF66+GH66+GN66))</f>
        <v>1.4284906620432317E-2</v>
      </c>
      <c r="GR66" s="247">
        <f t="shared" ref="GR66:GR78" si="1376">GN66/$GD$4</f>
        <v>0</v>
      </c>
      <c r="GS66" s="242">
        <f t="shared" ref="GS66:GS78" si="1377">(GV66/($GD$4*GX66))</f>
        <v>0.70275322580645161</v>
      </c>
      <c r="GT66" s="135"/>
      <c r="GU66" s="7">
        <f t="shared" ref="GU66:GU78" si="1378">SUM(GF66:GH66,GJ66,GL66)</f>
        <v>744</v>
      </c>
      <c r="GV66" s="82">
        <v>13071.21</v>
      </c>
      <c r="GW66" s="9">
        <v>25</v>
      </c>
      <c r="GX66" s="9">
        <v>25</v>
      </c>
      <c r="HA66" s="9" t="s">
        <v>71</v>
      </c>
      <c r="HB66" s="7">
        <f t="shared" ref="HB66:HB78" si="1379">$HA$4-HE66-HG66-HI66</f>
        <v>607.37</v>
      </c>
      <c r="HC66" s="9">
        <v>545.47</v>
      </c>
      <c r="HD66" s="9">
        <v>61.9</v>
      </c>
      <c r="HE66" s="9">
        <v>112.63</v>
      </c>
      <c r="HF66" s="242">
        <f t="shared" ref="HF66:HF78" si="1380">(HE66/$HA$4)</f>
        <v>0.15643055555555554</v>
      </c>
      <c r="HG66" s="9">
        <v>0</v>
      </c>
      <c r="HH66" s="242">
        <f t="shared" ref="HH66:HH78" si="1381">(HG66/$HA$4)</f>
        <v>0</v>
      </c>
      <c r="HI66" s="7">
        <v>0</v>
      </c>
      <c r="HJ66" s="242">
        <f t="shared" ref="HJ66:HJ78" si="1382">(HI66/$HA$4)</f>
        <v>0</v>
      </c>
      <c r="HK66" s="9">
        <v>0</v>
      </c>
      <c r="HL66" s="242">
        <f t="shared" ref="HL66:HL78" si="1383">(HB66/$Y$4)</f>
        <v>0.81635752688172047</v>
      </c>
      <c r="HM66" s="242">
        <f t="shared" ref="HM66:HM78" si="1384">((HB66-HK66)/$HA$4)</f>
        <v>0.84356944444444448</v>
      </c>
      <c r="HN66" s="247">
        <f t="shared" ref="HN66:HN78" si="1385">IF((AND(HC66=0,HE66=0)),0,(HE66+HK66)/(HC66+HE66+HK66))</f>
        <v>0.17114420300866129</v>
      </c>
      <c r="HO66" s="247">
        <f t="shared" ref="HO66:HO78" si="1386">HK66/$HA$4</f>
        <v>0</v>
      </c>
      <c r="HP66" s="242">
        <f t="shared" ref="HP66:HP78" si="1387">(HS66/($HA$4*HU66))</f>
        <v>0.79044111111111115</v>
      </c>
      <c r="HQ66" s="29">
        <v>0</v>
      </c>
      <c r="HR66" s="7">
        <f t="shared" ref="HR66:HR78" si="1388">SUM(HC66:HE66,HG66,HI66)</f>
        <v>720</v>
      </c>
      <c r="HS66" s="166">
        <v>14227.94</v>
      </c>
      <c r="HT66" s="9">
        <v>25</v>
      </c>
      <c r="HU66" s="9">
        <v>25</v>
      </c>
      <c r="HX66" s="9" t="s">
        <v>71</v>
      </c>
      <c r="HY66" s="9">
        <f t="shared" ref="HY66:HY78" si="1389">$HX$4-IB66-ID66-IF66</f>
        <v>743.6</v>
      </c>
      <c r="HZ66" s="9">
        <v>544.57000000000005</v>
      </c>
      <c r="IA66" s="102">
        <v>199.03</v>
      </c>
      <c r="IB66" s="9">
        <v>0.4</v>
      </c>
      <c r="IC66" s="242">
        <f t="shared" ref="IC66:IC78" si="1390">(IB66/$HX$4)</f>
        <v>5.3763440860215054E-4</v>
      </c>
      <c r="ID66" s="9">
        <v>0</v>
      </c>
      <c r="IE66" s="242">
        <f t="shared" ref="IE66:IE78" si="1391">(ID66/$HX$4)</f>
        <v>0</v>
      </c>
      <c r="IF66" s="9">
        <v>0</v>
      </c>
      <c r="IG66" s="242">
        <f t="shared" ref="IG66:IG78" si="1392">(IF66/$HX$4)</f>
        <v>0</v>
      </c>
      <c r="IH66" s="9">
        <v>0</v>
      </c>
      <c r="II66" s="242">
        <f t="shared" ref="II66:II78" si="1393">(HY66/$HX$4)</f>
        <v>0.99946236559139789</v>
      </c>
      <c r="IJ66" s="242">
        <f t="shared" ref="IJ66:IJ78" si="1394">((HY66-IH66)/$HX$4)</f>
        <v>0.99946236559139789</v>
      </c>
      <c r="IK66" s="242">
        <f t="shared" ref="IK66:IK78" si="1395">IF((AND(HZ66=0,IB66=0)),0,(IB66+IH66)/(HZ66+IB66+IH66))</f>
        <v>7.3398535699212796E-4</v>
      </c>
      <c r="IL66" s="247">
        <f t="shared" ref="IL66:IL78" si="1396">IH66/$HX$4</f>
        <v>0</v>
      </c>
      <c r="IM66" s="242">
        <f t="shared" ref="IM66:IM78" si="1397">(IP66/($HX$4*IR66))</f>
        <v>0.76745806451612897</v>
      </c>
      <c r="IN66" s="29">
        <v>1</v>
      </c>
      <c r="IO66" s="7">
        <f t="shared" ref="IO66:IO78" si="1398">SUM(HZ66:IB66,ID66,IF66)</f>
        <v>744</v>
      </c>
      <c r="IP66" s="166">
        <v>14274.72</v>
      </c>
      <c r="IQ66" s="9">
        <v>25</v>
      </c>
      <c r="IR66" s="9">
        <v>25</v>
      </c>
      <c r="IU66" s="9" t="s">
        <v>71</v>
      </c>
      <c r="IV66" s="97">
        <f t="shared" ref="IV66:IV78" si="1399">$IU$4-IY66-JA66-JC66</f>
        <v>552.48</v>
      </c>
      <c r="IW66" s="97">
        <v>429.36</v>
      </c>
      <c r="IX66" s="9">
        <v>123.12</v>
      </c>
      <c r="IY66" s="97">
        <v>167.52</v>
      </c>
      <c r="IZ66" s="242">
        <f t="shared" ref="IZ66:IZ78" si="1400">(IY66/$IU$4)</f>
        <v>0.23266666666666669</v>
      </c>
      <c r="JA66" s="9">
        <v>0</v>
      </c>
      <c r="JB66" s="242">
        <f t="shared" ref="JB66:JD78" si="1401">(JA66/$IU$4)</f>
        <v>0</v>
      </c>
      <c r="JC66" s="7">
        <v>0</v>
      </c>
      <c r="JD66" s="242">
        <f t="shared" si="1401"/>
        <v>0</v>
      </c>
      <c r="JE66" s="9">
        <v>0</v>
      </c>
      <c r="JF66" s="242">
        <f t="shared" ref="JF66:JF78" si="1402">(IV66/$IU$4)</f>
        <v>0.76733333333333331</v>
      </c>
      <c r="JG66" s="242">
        <f t="shared" ref="JG66:JG78" si="1403">((IV66-JE66)/$IU$4)</f>
        <v>0.76733333333333331</v>
      </c>
      <c r="JH66" s="277">
        <f>IF((AND(IW66=0,IY66=0)),0,(IY66+JE66)/(IW66+IY66+JE66))</f>
        <v>0.28065942903096103</v>
      </c>
      <c r="JI66" s="247">
        <f t="shared" ref="JI66:JI78" si="1404">JE66/$IU$4</f>
        <v>0</v>
      </c>
      <c r="JJ66" s="242">
        <f t="shared" ref="JJ66:JJ77" si="1405">(JM66/($IU$4*JO66))</f>
        <v>0.61498866666666663</v>
      </c>
      <c r="JK66" s="29">
        <v>1</v>
      </c>
      <c r="JL66" s="29">
        <f t="shared" ref="JL66:JL78" si="1406">SUM(IW66:IY66,JA66,JC66)</f>
        <v>720</v>
      </c>
      <c r="JM66" s="171">
        <v>11069.796</v>
      </c>
      <c r="JN66" s="9">
        <v>25</v>
      </c>
      <c r="JO66" s="9">
        <v>25</v>
      </c>
      <c r="JQ66" s="7"/>
    </row>
    <row r="67" spans="1:277" ht="13.8" hidden="1" x14ac:dyDescent="0.25">
      <c r="B67" s="9" t="s">
        <v>72</v>
      </c>
      <c r="C67" s="9">
        <f t="shared" si="1299"/>
        <v>0</v>
      </c>
      <c r="D67" s="9">
        <v>0</v>
      </c>
      <c r="E67" s="9">
        <v>0</v>
      </c>
      <c r="F67" s="9">
        <v>0</v>
      </c>
      <c r="G67" s="242">
        <f t="shared" si="1300"/>
        <v>0</v>
      </c>
      <c r="H67" s="9">
        <v>744</v>
      </c>
      <c r="I67" s="242">
        <f t="shared" ref="I67:I78" si="1407">(H67/$B$4)</f>
        <v>1</v>
      </c>
      <c r="J67" s="9">
        <v>0</v>
      </c>
      <c r="K67" s="242">
        <f t="shared" si="1301"/>
        <v>0</v>
      </c>
      <c r="L67" s="9">
        <v>0</v>
      </c>
      <c r="M67" s="242">
        <f t="shared" si="1292"/>
        <v>0</v>
      </c>
      <c r="N67" s="242">
        <f t="shared" si="1293"/>
        <v>0</v>
      </c>
      <c r="O67" s="242">
        <f t="shared" si="1294"/>
        <v>0</v>
      </c>
      <c r="P67" s="247">
        <f t="shared" si="1295"/>
        <v>0</v>
      </c>
      <c r="Q67" s="242">
        <f t="shared" si="1302"/>
        <v>0</v>
      </c>
      <c r="R67" s="29">
        <v>0</v>
      </c>
      <c r="S67" s="7">
        <f t="shared" si="1303"/>
        <v>744</v>
      </c>
      <c r="T67" s="9">
        <v>0</v>
      </c>
      <c r="U67" s="9">
        <v>25</v>
      </c>
      <c r="V67" s="9">
        <v>25</v>
      </c>
      <c r="Y67" s="9" t="s">
        <v>72</v>
      </c>
      <c r="Z67" s="9">
        <f t="shared" si="1304"/>
        <v>744</v>
      </c>
      <c r="AA67" s="9">
        <v>325</v>
      </c>
      <c r="AB67" s="9">
        <v>419</v>
      </c>
      <c r="AC67" s="9">
        <v>0</v>
      </c>
      <c r="AD67" s="242">
        <f t="shared" si="1305"/>
        <v>0</v>
      </c>
      <c r="AE67" s="9">
        <v>0</v>
      </c>
      <c r="AF67" s="242">
        <f t="shared" si="1306"/>
        <v>0</v>
      </c>
      <c r="AG67" s="9">
        <v>0</v>
      </c>
      <c r="AH67" s="242">
        <f t="shared" si="1306"/>
        <v>0</v>
      </c>
      <c r="AI67" s="9">
        <v>0</v>
      </c>
      <c r="AJ67" s="242">
        <f t="shared" si="1307"/>
        <v>1</v>
      </c>
      <c r="AK67" s="242">
        <f t="shared" si="1308"/>
        <v>1</v>
      </c>
      <c r="AL67" s="242">
        <f t="shared" si="1309"/>
        <v>0</v>
      </c>
      <c r="AM67" s="247">
        <f t="shared" si="1310"/>
        <v>0</v>
      </c>
      <c r="AN67" s="242">
        <f t="shared" si="1311"/>
        <v>0.43518833333333334</v>
      </c>
      <c r="AO67" s="29">
        <v>0</v>
      </c>
      <c r="AP67" s="7">
        <f t="shared" si="1312"/>
        <v>744</v>
      </c>
      <c r="AQ67" s="166">
        <v>8094.5029999999997</v>
      </c>
      <c r="AR67" s="9">
        <v>25</v>
      </c>
      <c r="AS67" s="9">
        <v>25</v>
      </c>
      <c r="AV67" s="9" t="s">
        <v>72</v>
      </c>
      <c r="AW67" s="9">
        <f t="shared" si="1313"/>
        <v>720</v>
      </c>
      <c r="AX67" s="9">
        <v>637</v>
      </c>
      <c r="AY67" s="37">
        <f t="shared" si="1314"/>
        <v>83</v>
      </c>
      <c r="AZ67" s="9">
        <v>0</v>
      </c>
      <c r="BA67" s="242">
        <f t="shared" si="1315"/>
        <v>0</v>
      </c>
      <c r="BB67" s="9">
        <v>0</v>
      </c>
      <c r="BC67" s="242">
        <f t="shared" si="1315"/>
        <v>0</v>
      </c>
      <c r="BD67" s="9">
        <v>0</v>
      </c>
      <c r="BE67" s="242">
        <f t="shared" ref="BE67" si="1408">(BD67/$AV$4)</f>
        <v>0</v>
      </c>
      <c r="BF67" s="9">
        <v>0</v>
      </c>
      <c r="BG67" s="242">
        <f>(AW67/$AV$4)</f>
        <v>1</v>
      </c>
      <c r="BH67" s="242">
        <f>((AW67-BF67)/$AV$4)</f>
        <v>1</v>
      </c>
      <c r="BI67" s="242">
        <f>IF((AND(AX67=0,AZ67=0)),0,(AZ67+BF67)/(AX67+AZ67+BF67))</f>
        <v>0</v>
      </c>
      <c r="BJ67" s="247">
        <f>BF67/$AV$4</f>
        <v>0</v>
      </c>
      <c r="BK67" s="242">
        <f t="shared" si="1321"/>
        <v>0.9111555555555555</v>
      </c>
      <c r="BL67" s="7"/>
      <c r="BM67" s="7">
        <f t="shared" si="1322"/>
        <v>720</v>
      </c>
      <c r="BN67" s="172">
        <v>16400.8</v>
      </c>
      <c r="BO67" s="9">
        <v>25</v>
      </c>
      <c r="BP67" s="9">
        <v>25</v>
      </c>
      <c r="BS67" s="9" t="s">
        <v>72</v>
      </c>
      <c r="BT67" s="7">
        <f t="shared" si="1323"/>
        <v>744</v>
      </c>
      <c r="BU67" s="9">
        <v>550</v>
      </c>
      <c r="BV67" s="37">
        <f t="shared" si="1324"/>
        <v>194</v>
      </c>
      <c r="BW67" s="9">
        <v>0</v>
      </c>
      <c r="BX67" s="242">
        <f t="shared" si="1325"/>
        <v>0</v>
      </c>
      <c r="BY67" s="9">
        <v>0</v>
      </c>
      <c r="BZ67" s="242">
        <f t="shared" si="1325"/>
        <v>0</v>
      </c>
      <c r="CA67" s="7">
        <v>0</v>
      </c>
      <c r="CB67" s="242">
        <f t="shared" ref="CB67" si="1409">(CA67/$BS$4)</f>
        <v>0</v>
      </c>
      <c r="CC67" s="9">
        <v>0</v>
      </c>
      <c r="CD67" s="242">
        <f t="shared" si="1327"/>
        <v>1</v>
      </c>
      <c r="CE67" s="242">
        <f t="shared" si="1328"/>
        <v>1</v>
      </c>
      <c r="CF67" s="247">
        <f t="shared" si="1329"/>
        <v>0</v>
      </c>
      <c r="CG67" s="247">
        <f t="shared" si="1330"/>
        <v>0</v>
      </c>
      <c r="CH67" s="242">
        <f t="shared" si="1331"/>
        <v>0.74803822580645163</v>
      </c>
      <c r="CI67" s="135"/>
      <c r="CJ67" s="81">
        <f t="shared" si="1332"/>
        <v>744</v>
      </c>
      <c r="CK67" s="82">
        <v>13913.511</v>
      </c>
      <c r="CL67" s="9">
        <v>25</v>
      </c>
      <c r="CM67" s="9">
        <v>25</v>
      </c>
      <c r="CP67" s="9" t="s">
        <v>72</v>
      </c>
      <c r="CQ67" s="7">
        <f t="shared" si="1333"/>
        <v>656.9</v>
      </c>
      <c r="CR67" s="7">
        <v>496.67</v>
      </c>
      <c r="CS67" s="7">
        <v>160.23000000000002</v>
      </c>
      <c r="CT67" s="9">
        <v>63.1</v>
      </c>
      <c r="CU67" s="242">
        <f t="shared" si="1334"/>
        <v>8.7638888888888891E-2</v>
      </c>
      <c r="CV67" s="9">
        <v>0</v>
      </c>
      <c r="CW67" s="242">
        <f t="shared" si="1335"/>
        <v>0</v>
      </c>
      <c r="CX67" s="7">
        <v>0</v>
      </c>
      <c r="CY67" s="242">
        <f t="shared" si="1336"/>
        <v>0</v>
      </c>
      <c r="CZ67" s="9">
        <v>0</v>
      </c>
      <c r="DA67" s="242">
        <f t="shared" si="1337"/>
        <v>0.91236111111111107</v>
      </c>
      <c r="DB67" s="242">
        <f t="shared" si="1338"/>
        <v>0.91236111111111107</v>
      </c>
      <c r="DC67" s="247">
        <f t="shared" si="1339"/>
        <v>0.11272486914268361</v>
      </c>
      <c r="DD67" s="247">
        <f t="shared" si="1340"/>
        <v>0</v>
      </c>
      <c r="DE67" s="242">
        <f t="shared" si="1341"/>
        <v>0.73326777777777774</v>
      </c>
      <c r="DF67" s="7"/>
      <c r="DG67" s="7">
        <f t="shared" si="1342"/>
        <v>720.00000000000011</v>
      </c>
      <c r="DH67" s="82">
        <v>13198.82</v>
      </c>
      <c r="DI67" s="9">
        <v>25</v>
      </c>
      <c r="DJ67" s="9">
        <v>25</v>
      </c>
      <c r="DK67" s="7"/>
      <c r="DM67" s="9" t="s">
        <v>72</v>
      </c>
      <c r="DN67" s="7">
        <f t="shared" si="1343"/>
        <v>677.77</v>
      </c>
      <c r="DO67" s="9">
        <v>491.64</v>
      </c>
      <c r="DP67" s="9">
        <v>186.13</v>
      </c>
      <c r="DQ67" s="9">
        <v>3.35</v>
      </c>
      <c r="DR67" s="242">
        <f t="shared" si="1296"/>
        <v>4.5026881720430113E-3</v>
      </c>
      <c r="DS67" s="9">
        <v>0</v>
      </c>
      <c r="DT67" s="242">
        <f t="shared" si="1297"/>
        <v>0</v>
      </c>
      <c r="DU67" s="170">
        <v>62.88</v>
      </c>
      <c r="DV67" s="242">
        <f t="shared" si="1298"/>
        <v>8.4516129032258067E-2</v>
      </c>
      <c r="DW67" s="9">
        <v>0</v>
      </c>
      <c r="DX67" s="242">
        <f>(DN67/$Y$4)</f>
        <v>0.91098118279569895</v>
      </c>
      <c r="DY67" s="242">
        <f>((DN67-DW67)/$DM$4)</f>
        <v>0.91098118279569895</v>
      </c>
      <c r="DZ67" s="247">
        <f>IF((AND(DO67=0,DQ67=0)),0,(DQ67+DW67)/(DO67+DQ67+DW67))</f>
        <v>6.7678134911816398E-3</v>
      </c>
      <c r="EA67" s="247">
        <f>DW67/$DM$4</f>
        <v>0</v>
      </c>
      <c r="EB67" s="242">
        <f t="shared" si="1348"/>
        <v>0.69805913978494627</v>
      </c>
      <c r="EC67" s="135"/>
      <c r="ED67" s="29">
        <f t="shared" si="1349"/>
        <v>744</v>
      </c>
      <c r="EE67" s="82">
        <v>12983.9</v>
      </c>
      <c r="EF67" s="9">
        <v>25</v>
      </c>
      <c r="EG67" s="9">
        <v>25</v>
      </c>
      <c r="EJ67" s="9" t="s">
        <v>72</v>
      </c>
      <c r="EK67" s="7">
        <f t="shared" si="1350"/>
        <v>688.54</v>
      </c>
      <c r="EL67" s="7">
        <v>419.18</v>
      </c>
      <c r="EM67" s="9">
        <v>269.36</v>
      </c>
      <c r="EN67" s="9">
        <v>23.7</v>
      </c>
      <c r="EO67" s="242">
        <f t="shared" si="1351"/>
        <v>3.1854838709677417E-2</v>
      </c>
      <c r="EP67" s="9">
        <v>31.76</v>
      </c>
      <c r="EQ67" s="242">
        <f t="shared" si="1352"/>
        <v>4.2688172043010758E-2</v>
      </c>
      <c r="ER67" s="7">
        <v>0</v>
      </c>
      <c r="ES67" s="242">
        <f t="shared" si="1353"/>
        <v>0</v>
      </c>
      <c r="ET67" s="9">
        <v>0</v>
      </c>
      <c r="EU67" s="242">
        <f t="shared" si="1354"/>
        <v>0.92545698924731179</v>
      </c>
      <c r="EV67" s="242">
        <f t="shared" si="1355"/>
        <v>0.92545698924731179</v>
      </c>
      <c r="EW67" s="247">
        <f t="shared" si="1356"/>
        <v>5.3513367052023121E-2</v>
      </c>
      <c r="EX67" s="247"/>
      <c r="EY67" s="242">
        <f t="shared" si="1357"/>
        <v>0.60928908602150533</v>
      </c>
      <c r="EZ67" s="7"/>
      <c r="FA67" s="7">
        <f t="shared" si="1358"/>
        <v>744</v>
      </c>
      <c r="FB67" s="166">
        <v>11332.777</v>
      </c>
      <c r="FC67" s="9">
        <v>25</v>
      </c>
      <c r="FD67" s="9">
        <v>25</v>
      </c>
      <c r="FG67" s="9" t="s">
        <v>72</v>
      </c>
      <c r="FH67" s="7">
        <f t="shared" si="1359"/>
        <v>672</v>
      </c>
      <c r="FI67" s="9">
        <v>247.84</v>
      </c>
      <c r="FJ67" s="9">
        <v>424.16</v>
      </c>
      <c r="FK67" s="9">
        <v>0</v>
      </c>
      <c r="FL67" s="242">
        <f t="shared" si="1360"/>
        <v>0</v>
      </c>
      <c r="FM67" s="9">
        <v>0</v>
      </c>
      <c r="FN67" s="242">
        <f t="shared" si="1361"/>
        <v>0</v>
      </c>
      <c r="FO67" s="7">
        <v>0</v>
      </c>
      <c r="FP67" s="242">
        <f t="shared" si="1362"/>
        <v>0</v>
      </c>
      <c r="FQ67" s="9">
        <v>0</v>
      </c>
      <c r="FR67" s="242">
        <f t="shared" si="1363"/>
        <v>0.90322580645161288</v>
      </c>
      <c r="FS67" s="242">
        <f t="shared" si="1364"/>
        <v>1</v>
      </c>
      <c r="FT67" s="247">
        <f t="shared" si="1365"/>
        <v>0</v>
      </c>
      <c r="FU67" s="247">
        <f t="shared" si="1366"/>
        <v>0</v>
      </c>
      <c r="FV67" s="135">
        <f t="shared" si="1367"/>
        <v>0.36574130952380951</v>
      </c>
      <c r="FW67" s="7"/>
      <c r="FX67" s="7">
        <f t="shared" si="1368"/>
        <v>672</v>
      </c>
      <c r="FY67" s="82">
        <v>6144.4539999999997</v>
      </c>
      <c r="FZ67" s="9">
        <v>25</v>
      </c>
      <c r="GA67" s="9">
        <v>25</v>
      </c>
      <c r="GD67" s="9" t="s">
        <v>72</v>
      </c>
      <c r="GE67" s="7">
        <f t="shared" si="1369"/>
        <v>734.15</v>
      </c>
      <c r="GF67" s="7">
        <v>522.04</v>
      </c>
      <c r="GG67" s="9">
        <v>212.11</v>
      </c>
      <c r="GH67" s="9">
        <v>9.85</v>
      </c>
      <c r="GI67" s="242">
        <f t="shared" si="1370"/>
        <v>1.3239247311827957E-2</v>
      </c>
      <c r="GJ67" s="9">
        <v>0</v>
      </c>
      <c r="GK67" s="242">
        <f t="shared" si="1371"/>
        <v>0</v>
      </c>
      <c r="GL67" s="7">
        <v>0</v>
      </c>
      <c r="GM67" s="242">
        <f t="shared" si="1372"/>
        <v>0</v>
      </c>
      <c r="GN67" s="9">
        <v>0</v>
      </c>
      <c r="GO67" s="242">
        <f t="shared" si="1373"/>
        <v>0.98676075268817198</v>
      </c>
      <c r="GP67" s="242">
        <f t="shared" si="1374"/>
        <v>0.98676075268817198</v>
      </c>
      <c r="GQ67" s="247">
        <f t="shared" si="1375"/>
        <v>1.8518866682960763E-2</v>
      </c>
      <c r="GR67" s="247">
        <f t="shared" si="1376"/>
        <v>0</v>
      </c>
      <c r="GS67" s="242">
        <f t="shared" si="1377"/>
        <v>0.70278327956989251</v>
      </c>
      <c r="GT67" s="135"/>
      <c r="GU67" s="7">
        <f t="shared" si="1378"/>
        <v>744</v>
      </c>
      <c r="GV67" s="82">
        <v>13071.769</v>
      </c>
      <c r="GW67" s="9">
        <v>25</v>
      </c>
      <c r="GX67" s="9">
        <v>25</v>
      </c>
      <c r="HA67" s="9" t="s">
        <v>72</v>
      </c>
      <c r="HB67" s="7">
        <f t="shared" si="1379"/>
        <v>720</v>
      </c>
      <c r="HC67" s="9">
        <v>584.85</v>
      </c>
      <c r="HD67" s="9">
        <v>135.15</v>
      </c>
      <c r="HE67" s="9">
        <v>0</v>
      </c>
      <c r="HF67" s="242">
        <f t="shared" si="1380"/>
        <v>0</v>
      </c>
      <c r="HG67" s="9">
        <v>0</v>
      </c>
      <c r="HH67" s="242">
        <f t="shared" si="1381"/>
        <v>0</v>
      </c>
      <c r="HI67" s="7">
        <v>0</v>
      </c>
      <c r="HJ67" s="242">
        <f t="shared" si="1382"/>
        <v>0</v>
      </c>
      <c r="HK67" s="9">
        <v>0</v>
      </c>
      <c r="HL67" s="242">
        <f t="shared" si="1383"/>
        <v>0.967741935483871</v>
      </c>
      <c r="HM67" s="242">
        <f t="shared" si="1384"/>
        <v>1</v>
      </c>
      <c r="HN67" s="247">
        <f t="shared" si="1385"/>
        <v>0</v>
      </c>
      <c r="HO67" s="247">
        <f t="shared" si="1386"/>
        <v>0</v>
      </c>
      <c r="HP67" s="242">
        <f t="shared" si="1387"/>
        <v>0.8660283333333334</v>
      </c>
      <c r="HQ67" s="29">
        <v>0</v>
      </c>
      <c r="HR67" s="7">
        <f t="shared" si="1388"/>
        <v>720</v>
      </c>
      <c r="HS67" s="166">
        <v>15588.51</v>
      </c>
      <c r="HT67" s="9">
        <v>25</v>
      </c>
      <c r="HU67" s="9">
        <v>25</v>
      </c>
      <c r="HX67" s="9" t="s">
        <v>72</v>
      </c>
      <c r="HY67" s="9">
        <f t="shared" si="1389"/>
        <v>732.95</v>
      </c>
      <c r="HZ67" s="9">
        <v>517.04</v>
      </c>
      <c r="IA67" s="102">
        <v>215.91</v>
      </c>
      <c r="IB67" s="9">
        <v>11.05</v>
      </c>
      <c r="IC67" s="242">
        <f t="shared" si="1390"/>
        <v>1.4852150537634409E-2</v>
      </c>
      <c r="ID67" s="9">
        <v>0</v>
      </c>
      <c r="IE67" s="242">
        <f t="shared" si="1391"/>
        <v>0</v>
      </c>
      <c r="IF67" s="9">
        <v>0</v>
      </c>
      <c r="IG67" s="242">
        <f t="shared" si="1392"/>
        <v>0</v>
      </c>
      <c r="IH67" s="9">
        <v>0</v>
      </c>
      <c r="II67" s="242">
        <f t="shared" si="1393"/>
        <v>0.98514784946236567</v>
      </c>
      <c r="IJ67" s="242">
        <f t="shared" si="1394"/>
        <v>0.98514784946236567</v>
      </c>
      <c r="IK67" s="242">
        <f t="shared" si="1395"/>
        <v>2.092446363309285E-2</v>
      </c>
      <c r="IL67" s="247">
        <f t="shared" si="1396"/>
        <v>0</v>
      </c>
      <c r="IM67" s="242">
        <f t="shared" si="1397"/>
        <v>0.72609677419354834</v>
      </c>
      <c r="IN67" s="29">
        <v>1</v>
      </c>
      <c r="IO67" s="7">
        <f t="shared" si="1398"/>
        <v>743.99999999999989</v>
      </c>
      <c r="IP67" s="166">
        <v>13505.4</v>
      </c>
      <c r="IQ67" s="9">
        <v>25</v>
      </c>
      <c r="IR67" s="9">
        <v>25</v>
      </c>
      <c r="IU67" s="9" t="s">
        <v>72</v>
      </c>
      <c r="IV67" s="97">
        <f t="shared" si="1399"/>
        <v>720</v>
      </c>
      <c r="IW67" s="97">
        <v>561.36</v>
      </c>
      <c r="IX67" s="9">
        <v>158.63999999999999</v>
      </c>
      <c r="IY67" s="97">
        <v>0</v>
      </c>
      <c r="IZ67" s="242">
        <f t="shared" si="1400"/>
        <v>0</v>
      </c>
      <c r="JA67" s="9">
        <v>0</v>
      </c>
      <c r="JB67" s="242">
        <f t="shared" si="1401"/>
        <v>0</v>
      </c>
      <c r="JC67" s="7">
        <v>0</v>
      </c>
      <c r="JD67" s="242">
        <f t="shared" si="1401"/>
        <v>0</v>
      </c>
      <c r="JE67" s="9">
        <v>0</v>
      </c>
      <c r="JF67" s="242">
        <f t="shared" si="1402"/>
        <v>1</v>
      </c>
      <c r="JG67" s="242">
        <f t="shared" si="1403"/>
        <v>1</v>
      </c>
      <c r="JH67" s="277">
        <f t="shared" ref="JH67:JH73" si="1410">IF((AND(IW67=0,IY67=0)),0,(IY67+JE67)/(IW67+IY67+JE67))</f>
        <v>0</v>
      </c>
      <c r="JI67" s="247">
        <f t="shared" si="1404"/>
        <v>0</v>
      </c>
      <c r="JJ67" s="242">
        <f t="shared" si="1405"/>
        <v>0.76006505555555559</v>
      </c>
      <c r="JK67" s="29">
        <v>0</v>
      </c>
      <c r="JL67" s="29">
        <f t="shared" si="1406"/>
        <v>720</v>
      </c>
      <c r="JM67" s="171">
        <v>13681.171</v>
      </c>
      <c r="JN67" s="9">
        <v>25</v>
      </c>
      <c r="JO67" s="9">
        <v>25</v>
      </c>
      <c r="JQ67" s="7"/>
    </row>
    <row r="68" spans="1:277" ht="13.8" hidden="1" x14ac:dyDescent="0.25">
      <c r="B68" s="9" t="s">
        <v>73</v>
      </c>
      <c r="C68" s="9">
        <f t="shared" si="1299"/>
        <v>744</v>
      </c>
      <c r="D68" s="9">
        <v>608</v>
      </c>
      <c r="E68" s="9">
        <v>136</v>
      </c>
      <c r="F68" s="9">
        <v>0</v>
      </c>
      <c r="G68" s="242">
        <f t="shared" si="1300"/>
        <v>0</v>
      </c>
      <c r="H68" s="9">
        <v>0</v>
      </c>
      <c r="I68" s="242">
        <f t="shared" si="1407"/>
        <v>0</v>
      </c>
      <c r="J68" s="9">
        <v>0</v>
      </c>
      <c r="K68" s="242">
        <f t="shared" si="1301"/>
        <v>0</v>
      </c>
      <c r="L68" s="9">
        <v>0</v>
      </c>
      <c r="M68" s="242">
        <f t="shared" si="1292"/>
        <v>1</v>
      </c>
      <c r="N68" s="242">
        <f t="shared" si="1293"/>
        <v>1</v>
      </c>
      <c r="O68" s="242">
        <f t="shared" si="1294"/>
        <v>0</v>
      </c>
      <c r="P68" s="247">
        <f t="shared" si="1295"/>
        <v>0</v>
      </c>
      <c r="Q68" s="242">
        <f t="shared" si="1302"/>
        <v>0.82060295698924735</v>
      </c>
      <c r="R68" s="29">
        <v>0</v>
      </c>
      <c r="S68" s="7">
        <f t="shared" si="1303"/>
        <v>744</v>
      </c>
      <c r="T68" s="166">
        <v>15263.215</v>
      </c>
      <c r="U68" s="9">
        <v>25</v>
      </c>
      <c r="V68" s="9">
        <v>25</v>
      </c>
      <c r="Y68" s="9" t="s">
        <v>73</v>
      </c>
      <c r="Z68" s="9">
        <f t="shared" si="1304"/>
        <v>744</v>
      </c>
      <c r="AA68" s="9">
        <v>600</v>
      </c>
      <c r="AB68" s="9">
        <v>144</v>
      </c>
      <c r="AC68" s="9">
        <v>0</v>
      </c>
      <c r="AD68" s="242">
        <f t="shared" si="1305"/>
        <v>0</v>
      </c>
      <c r="AE68" s="9">
        <v>0</v>
      </c>
      <c r="AF68" s="242">
        <f t="shared" si="1306"/>
        <v>0</v>
      </c>
      <c r="AG68" s="9">
        <v>0</v>
      </c>
      <c r="AH68" s="242">
        <f t="shared" si="1306"/>
        <v>0</v>
      </c>
      <c r="AI68" s="9">
        <v>0</v>
      </c>
      <c r="AJ68" s="242">
        <f t="shared" si="1307"/>
        <v>1</v>
      </c>
      <c r="AK68" s="242">
        <f t="shared" si="1308"/>
        <v>1</v>
      </c>
      <c r="AL68" s="242">
        <f t="shared" si="1309"/>
        <v>0</v>
      </c>
      <c r="AM68" s="247">
        <f t="shared" si="1310"/>
        <v>0</v>
      </c>
      <c r="AN68" s="242">
        <f t="shared" si="1311"/>
        <v>0.7997263440860215</v>
      </c>
      <c r="AO68" s="29">
        <v>0</v>
      </c>
      <c r="AP68" s="7">
        <f t="shared" si="1312"/>
        <v>744</v>
      </c>
      <c r="AQ68" s="166">
        <v>14874.91</v>
      </c>
      <c r="AR68" s="9">
        <v>25</v>
      </c>
      <c r="AS68" s="9">
        <v>25</v>
      </c>
      <c r="AV68" s="9" t="s">
        <v>73</v>
      </c>
      <c r="AW68" s="9">
        <f t="shared" si="1313"/>
        <v>720</v>
      </c>
      <c r="AX68" s="9">
        <v>643</v>
      </c>
      <c r="AY68" s="37">
        <f t="shared" si="1314"/>
        <v>77</v>
      </c>
      <c r="AZ68" s="9">
        <v>0</v>
      </c>
      <c r="BA68" s="242">
        <f>(AZ68/$AV$4)</f>
        <v>0</v>
      </c>
      <c r="BB68" s="9">
        <v>0</v>
      </c>
      <c r="BC68" s="242">
        <f>(BB68/$AV$4)</f>
        <v>0</v>
      </c>
      <c r="BD68" s="9">
        <v>0</v>
      </c>
      <c r="BE68" s="242">
        <f>(BD68/$AV$4)</f>
        <v>0</v>
      </c>
      <c r="BF68" s="9">
        <v>0</v>
      </c>
      <c r="BG68" s="242">
        <f t="shared" ref="BG68:BG71" si="1411">(AW68/$AV$4)</f>
        <v>1</v>
      </c>
      <c r="BH68" s="242">
        <f t="shared" ref="BH68:BH71" si="1412">((AW68-BF68)/$AV$4)</f>
        <v>1</v>
      </c>
      <c r="BI68" s="242">
        <f t="shared" ref="BI68:BI71" si="1413">IF((AND(AX68=0,AZ68=0)),0,(AZ68+BF68)/(AX68+AZ68+BF68))</f>
        <v>0</v>
      </c>
      <c r="BJ68" s="247">
        <f t="shared" ref="BJ68:BJ71" si="1414">BF68/$AV$4</f>
        <v>0</v>
      </c>
      <c r="BK68" s="242">
        <f t="shared" si="1321"/>
        <v>0.89910772222222224</v>
      </c>
      <c r="BL68" s="7"/>
      <c r="BM68" s="7">
        <f t="shared" si="1322"/>
        <v>720</v>
      </c>
      <c r="BN68" s="172">
        <v>16183.939</v>
      </c>
      <c r="BO68" s="9">
        <v>25</v>
      </c>
      <c r="BP68" s="9">
        <v>25</v>
      </c>
      <c r="BS68" s="9" t="s">
        <v>73</v>
      </c>
      <c r="BT68" s="7">
        <f t="shared" si="1323"/>
        <v>744</v>
      </c>
      <c r="BU68" s="9">
        <v>596</v>
      </c>
      <c r="BV68" s="37">
        <f t="shared" si="1324"/>
        <v>148</v>
      </c>
      <c r="BW68" s="9">
        <v>0</v>
      </c>
      <c r="BX68" s="242">
        <f t="shared" si="1325"/>
        <v>0</v>
      </c>
      <c r="BY68" s="9">
        <v>0</v>
      </c>
      <c r="BZ68" s="242">
        <f t="shared" si="1325"/>
        <v>0</v>
      </c>
      <c r="CA68" s="7">
        <v>0</v>
      </c>
      <c r="CB68" s="242">
        <f t="shared" ref="CB68" si="1415">(CA68/$BS$4)</f>
        <v>0</v>
      </c>
      <c r="CC68" s="9">
        <v>0</v>
      </c>
      <c r="CD68" s="242">
        <f t="shared" si="1327"/>
        <v>1</v>
      </c>
      <c r="CE68" s="242">
        <f t="shared" si="1328"/>
        <v>1</v>
      </c>
      <c r="CF68" s="247">
        <f t="shared" si="1329"/>
        <v>0</v>
      </c>
      <c r="CG68" s="247">
        <f t="shared" si="1330"/>
        <v>0</v>
      </c>
      <c r="CH68" s="242">
        <f t="shared" si="1331"/>
        <v>0.801983440860215</v>
      </c>
      <c r="CI68" s="135"/>
      <c r="CJ68" s="81">
        <f t="shared" si="1332"/>
        <v>744</v>
      </c>
      <c r="CK68" s="82">
        <v>14916.892</v>
      </c>
      <c r="CL68" s="9">
        <v>25</v>
      </c>
      <c r="CM68" s="9">
        <v>25</v>
      </c>
      <c r="CP68" s="9" t="s">
        <v>73</v>
      </c>
      <c r="CQ68" s="7">
        <f t="shared" si="1333"/>
        <v>409.36</v>
      </c>
      <c r="CR68" s="7">
        <v>322.10000000000002</v>
      </c>
      <c r="CS68" s="7">
        <v>87.259999999999991</v>
      </c>
      <c r="CT68" s="9">
        <v>310.64</v>
      </c>
      <c r="CU68" s="242">
        <f t="shared" si="1334"/>
        <v>0.43144444444444441</v>
      </c>
      <c r="CV68" s="9">
        <v>0</v>
      </c>
      <c r="CW68" s="242">
        <f t="shared" si="1335"/>
        <v>0</v>
      </c>
      <c r="CX68" s="7">
        <v>0</v>
      </c>
      <c r="CY68" s="242">
        <f t="shared" si="1336"/>
        <v>0</v>
      </c>
      <c r="CZ68" s="9">
        <v>0</v>
      </c>
      <c r="DA68" s="242">
        <f t="shared" ref="DA68:DA78" si="1416">(CQ68/$CP$4)</f>
        <v>0.56855555555555559</v>
      </c>
      <c r="DB68" s="242">
        <f t="shared" ref="DB68:DB78" si="1417">((CQ68-CZ68)/$CP$4)</f>
        <v>0.56855555555555559</v>
      </c>
      <c r="DC68" s="247">
        <f t="shared" ref="DC68:DC78" si="1418">IF((AND(CR68=0,CT68=0)),0,(CT68+CZ68)/(CR68+CT68+CZ68))</f>
        <v>0.4909441476751904</v>
      </c>
      <c r="DD68" s="247">
        <f t="shared" ref="DD68:DD78" si="1419">CZ68/$CP$4</f>
        <v>0</v>
      </c>
      <c r="DE68" s="242">
        <f t="shared" si="1341"/>
        <v>0.46316777777777779</v>
      </c>
      <c r="DF68" s="7"/>
      <c r="DG68" s="7">
        <f t="shared" si="1342"/>
        <v>720</v>
      </c>
      <c r="DH68" s="82">
        <v>8337.02</v>
      </c>
      <c r="DI68" s="9">
        <v>25</v>
      </c>
      <c r="DJ68" s="9">
        <v>25</v>
      </c>
      <c r="DK68" s="7"/>
      <c r="DM68" s="9" t="s">
        <v>73</v>
      </c>
      <c r="DN68" s="7">
        <f t="shared" si="1343"/>
        <v>0</v>
      </c>
      <c r="DO68" s="9">
        <v>0</v>
      </c>
      <c r="DP68" s="9">
        <v>0</v>
      </c>
      <c r="DQ68" s="9">
        <v>744</v>
      </c>
      <c r="DR68" s="242">
        <f t="shared" si="1296"/>
        <v>1</v>
      </c>
      <c r="DS68" s="9">
        <v>0</v>
      </c>
      <c r="DT68" s="242">
        <f t="shared" si="1297"/>
        <v>0</v>
      </c>
      <c r="DU68" s="170">
        <v>0</v>
      </c>
      <c r="DV68" s="242">
        <f t="shared" si="1298"/>
        <v>0</v>
      </c>
      <c r="DW68" s="9">
        <v>0</v>
      </c>
      <c r="DX68" s="242">
        <f t="shared" ref="DX68:DX71" si="1420">(DN68/$Y$4)</f>
        <v>0</v>
      </c>
      <c r="DY68" s="242">
        <f t="shared" ref="DY68:DY71" si="1421">((DN68-DW68)/$DM$4)</f>
        <v>0</v>
      </c>
      <c r="DZ68" s="247">
        <f t="shared" ref="DZ68:DZ71" si="1422">IF((AND(DO68=0,DQ68=0)),0,(DQ68+DW68)/(DO68+DQ68+DW68))</f>
        <v>1</v>
      </c>
      <c r="EA68" s="247">
        <f t="shared" ref="EA68:EA71" si="1423">DW68/$DM$4</f>
        <v>0</v>
      </c>
      <c r="EB68" s="242">
        <f t="shared" si="1348"/>
        <v>0</v>
      </c>
      <c r="EC68" s="135"/>
      <c r="ED68" s="29">
        <f t="shared" si="1349"/>
        <v>744</v>
      </c>
      <c r="EE68" s="9">
        <v>0</v>
      </c>
      <c r="EF68" s="9">
        <v>25</v>
      </c>
      <c r="EG68" s="9">
        <v>25</v>
      </c>
      <c r="EJ68" s="9" t="s">
        <v>73</v>
      </c>
      <c r="EK68" s="7">
        <f t="shared" si="1350"/>
        <v>0</v>
      </c>
      <c r="EL68" s="7">
        <v>0</v>
      </c>
      <c r="EM68" s="9">
        <v>0</v>
      </c>
      <c r="EN68" s="9">
        <v>744</v>
      </c>
      <c r="EO68" s="242">
        <f t="shared" si="1351"/>
        <v>1</v>
      </c>
      <c r="EP68" s="9">
        <v>0</v>
      </c>
      <c r="EQ68" s="242">
        <f t="shared" si="1352"/>
        <v>0</v>
      </c>
      <c r="ER68" s="7">
        <v>0</v>
      </c>
      <c r="ES68" s="242">
        <f t="shared" si="1353"/>
        <v>0</v>
      </c>
      <c r="ET68" s="9">
        <v>0</v>
      </c>
      <c r="EU68" s="242">
        <f t="shared" si="1354"/>
        <v>0</v>
      </c>
      <c r="EV68" s="242">
        <f t="shared" si="1355"/>
        <v>0</v>
      </c>
      <c r="EW68" s="247">
        <f t="shared" si="1356"/>
        <v>1</v>
      </c>
      <c r="EX68" s="247"/>
      <c r="EY68" s="242">
        <f t="shared" si="1357"/>
        <v>0</v>
      </c>
      <c r="EZ68" s="7"/>
      <c r="FA68" s="7">
        <f t="shared" si="1358"/>
        <v>744</v>
      </c>
      <c r="FB68" s="9">
        <v>0</v>
      </c>
      <c r="FC68" s="9">
        <v>25</v>
      </c>
      <c r="FD68" s="9">
        <v>25</v>
      </c>
      <c r="FG68" s="9" t="s">
        <v>73</v>
      </c>
      <c r="FH68" s="7">
        <f t="shared" si="1359"/>
        <v>0</v>
      </c>
      <c r="FI68" s="9">
        <v>0</v>
      </c>
      <c r="FJ68" s="9">
        <v>0</v>
      </c>
      <c r="FK68" s="9">
        <v>672</v>
      </c>
      <c r="FL68" s="242">
        <f t="shared" si="1360"/>
        <v>1</v>
      </c>
      <c r="FM68" s="9">
        <v>0</v>
      </c>
      <c r="FN68" s="242">
        <f t="shared" si="1361"/>
        <v>0</v>
      </c>
      <c r="FO68" s="7">
        <v>0</v>
      </c>
      <c r="FP68" s="242">
        <f t="shared" si="1362"/>
        <v>0</v>
      </c>
      <c r="FQ68" s="9">
        <v>0</v>
      </c>
      <c r="FR68" s="242">
        <f t="shared" si="1363"/>
        <v>0</v>
      </c>
      <c r="FS68" s="242">
        <f t="shared" si="1364"/>
        <v>0</v>
      </c>
      <c r="FT68" s="247">
        <f t="shared" si="1365"/>
        <v>1</v>
      </c>
      <c r="FU68" s="247">
        <f t="shared" si="1366"/>
        <v>0</v>
      </c>
      <c r="FV68" s="135">
        <f t="shared" si="1367"/>
        <v>0</v>
      </c>
      <c r="FW68" s="7"/>
      <c r="FX68" s="7">
        <f t="shared" si="1368"/>
        <v>672</v>
      </c>
      <c r="FY68" s="9">
        <v>0</v>
      </c>
      <c r="FZ68" s="9">
        <v>25</v>
      </c>
      <c r="GA68" s="9">
        <v>25</v>
      </c>
      <c r="GD68" s="9" t="s">
        <v>73</v>
      </c>
      <c r="GE68" s="29">
        <f t="shared" si="1369"/>
        <v>0</v>
      </c>
      <c r="GF68" s="7">
        <v>0</v>
      </c>
      <c r="GG68" s="9">
        <v>0</v>
      </c>
      <c r="GH68" s="9">
        <v>744</v>
      </c>
      <c r="GI68" s="242">
        <f t="shared" si="1370"/>
        <v>1</v>
      </c>
      <c r="GJ68" s="9">
        <v>0</v>
      </c>
      <c r="GK68" s="242">
        <f t="shared" si="1371"/>
        <v>0</v>
      </c>
      <c r="GL68" s="7">
        <v>0</v>
      </c>
      <c r="GM68" s="242">
        <f t="shared" si="1372"/>
        <v>0</v>
      </c>
      <c r="GN68" s="9">
        <v>0</v>
      </c>
      <c r="GO68" s="242">
        <f t="shared" si="1373"/>
        <v>0</v>
      </c>
      <c r="GP68" s="242">
        <f t="shared" si="1374"/>
        <v>0</v>
      </c>
      <c r="GQ68" s="247">
        <f t="shared" si="1375"/>
        <v>1</v>
      </c>
      <c r="GR68" s="247">
        <f t="shared" si="1376"/>
        <v>0</v>
      </c>
      <c r="GS68" s="242">
        <f t="shared" si="1377"/>
        <v>0</v>
      </c>
      <c r="GT68" s="135"/>
      <c r="GU68" s="7">
        <f t="shared" si="1378"/>
        <v>744</v>
      </c>
      <c r="GV68" s="9">
        <v>0</v>
      </c>
      <c r="GW68" s="9">
        <v>25</v>
      </c>
      <c r="GX68" s="9">
        <v>25</v>
      </c>
      <c r="HA68" s="9" t="s">
        <v>73</v>
      </c>
      <c r="HB68" s="7">
        <f t="shared" si="1379"/>
        <v>0</v>
      </c>
      <c r="HC68" s="9">
        <v>0</v>
      </c>
      <c r="HD68" s="9">
        <v>0</v>
      </c>
      <c r="HE68" s="9">
        <v>720</v>
      </c>
      <c r="HF68" s="242">
        <f t="shared" si="1380"/>
        <v>1</v>
      </c>
      <c r="HG68" s="9">
        <v>0</v>
      </c>
      <c r="HH68" s="242">
        <f t="shared" si="1381"/>
        <v>0</v>
      </c>
      <c r="HI68" s="7">
        <v>0</v>
      </c>
      <c r="HJ68" s="242">
        <f t="shared" si="1382"/>
        <v>0</v>
      </c>
      <c r="HK68" s="9">
        <v>0</v>
      </c>
      <c r="HL68" s="242">
        <f t="shared" si="1383"/>
        <v>0</v>
      </c>
      <c r="HM68" s="242">
        <f t="shared" si="1384"/>
        <v>0</v>
      </c>
      <c r="HN68" s="247">
        <f t="shared" si="1385"/>
        <v>1</v>
      </c>
      <c r="HO68" s="247">
        <f t="shared" si="1386"/>
        <v>0</v>
      </c>
      <c r="HP68" s="242">
        <f t="shared" si="1387"/>
        <v>0</v>
      </c>
      <c r="HQ68" s="29">
        <v>0</v>
      </c>
      <c r="HR68" s="7">
        <f t="shared" si="1388"/>
        <v>720</v>
      </c>
      <c r="HS68" s="9">
        <v>0</v>
      </c>
      <c r="HT68" s="9">
        <v>25</v>
      </c>
      <c r="HU68" s="9">
        <v>25</v>
      </c>
      <c r="HX68" s="9" t="s">
        <v>73</v>
      </c>
      <c r="HY68" s="9">
        <f t="shared" si="1389"/>
        <v>0</v>
      </c>
      <c r="HZ68" s="9">
        <v>0</v>
      </c>
      <c r="IA68" s="102">
        <v>0</v>
      </c>
      <c r="IB68" s="9">
        <v>744</v>
      </c>
      <c r="IC68" s="242">
        <f t="shared" si="1390"/>
        <v>1</v>
      </c>
      <c r="ID68" s="9">
        <v>0</v>
      </c>
      <c r="IE68" s="242">
        <f t="shared" si="1391"/>
        <v>0</v>
      </c>
      <c r="IF68" s="9">
        <v>0</v>
      </c>
      <c r="IG68" s="242">
        <f t="shared" si="1392"/>
        <v>0</v>
      </c>
      <c r="IH68" s="9">
        <v>0</v>
      </c>
      <c r="II68" s="242">
        <f t="shared" si="1393"/>
        <v>0</v>
      </c>
      <c r="IJ68" s="242">
        <f t="shared" si="1394"/>
        <v>0</v>
      </c>
      <c r="IK68" s="242">
        <f t="shared" si="1395"/>
        <v>1</v>
      </c>
      <c r="IL68" s="247">
        <f t="shared" si="1396"/>
        <v>0</v>
      </c>
      <c r="IM68" s="242">
        <f t="shared" si="1397"/>
        <v>0</v>
      </c>
      <c r="IN68" s="29">
        <v>0</v>
      </c>
      <c r="IO68" s="7">
        <f t="shared" si="1398"/>
        <v>744</v>
      </c>
      <c r="IP68" s="9">
        <v>0</v>
      </c>
      <c r="IQ68" s="9">
        <v>25</v>
      </c>
      <c r="IR68" s="9">
        <v>25</v>
      </c>
      <c r="IU68" s="9" t="s">
        <v>73</v>
      </c>
      <c r="IV68" s="97">
        <f t="shared" si="1399"/>
        <v>0</v>
      </c>
      <c r="IW68" s="97">
        <v>0</v>
      </c>
      <c r="IX68" s="9">
        <v>0</v>
      </c>
      <c r="IY68" s="97">
        <v>720</v>
      </c>
      <c r="IZ68" s="242">
        <f t="shared" si="1400"/>
        <v>1</v>
      </c>
      <c r="JA68" s="9">
        <v>0</v>
      </c>
      <c r="JB68" s="242">
        <f t="shared" si="1401"/>
        <v>0</v>
      </c>
      <c r="JC68" s="7">
        <v>0</v>
      </c>
      <c r="JD68" s="242">
        <f t="shared" si="1401"/>
        <v>0</v>
      </c>
      <c r="JE68" s="9">
        <v>0</v>
      </c>
      <c r="JF68" s="242">
        <f t="shared" si="1402"/>
        <v>0</v>
      </c>
      <c r="JG68" s="242">
        <f t="shared" si="1403"/>
        <v>0</v>
      </c>
      <c r="JH68" s="277">
        <f t="shared" si="1410"/>
        <v>1</v>
      </c>
      <c r="JI68" s="247">
        <f t="shared" si="1404"/>
        <v>0</v>
      </c>
      <c r="JJ68" s="242">
        <f t="shared" si="1405"/>
        <v>0</v>
      </c>
      <c r="JK68" s="29">
        <v>0</v>
      </c>
      <c r="JL68" s="29">
        <f t="shared" si="1406"/>
        <v>720</v>
      </c>
      <c r="JM68" s="173">
        <v>0</v>
      </c>
      <c r="JN68" s="9">
        <v>25</v>
      </c>
      <c r="JO68" s="9">
        <v>25</v>
      </c>
      <c r="JQ68" s="7"/>
    </row>
    <row r="69" spans="1:277" ht="13.8" hidden="1" x14ac:dyDescent="0.25">
      <c r="B69" s="9" t="s">
        <v>74</v>
      </c>
      <c r="C69" s="9">
        <f t="shared" si="1299"/>
        <v>744</v>
      </c>
      <c r="D69" s="9">
        <v>579</v>
      </c>
      <c r="E69" s="9">
        <v>165</v>
      </c>
      <c r="F69" s="9">
        <v>0</v>
      </c>
      <c r="G69" s="242">
        <f t="shared" si="1300"/>
        <v>0</v>
      </c>
      <c r="H69" s="9">
        <v>0</v>
      </c>
      <c r="I69" s="242">
        <f t="shared" si="1407"/>
        <v>0</v>
      </c>
      <c r="J69" s="9">
        <v>0</v>
      </c>
      <c r="K69" s="242">
        <f t="shared" si="1301"/>
        <v>0</v>
      </c>
      <c r="L69" s="9">
        <v>0</v>
      </c>
      <c r="M69" s="242">
        <f t="shared" si="1292"/>
        <v>1</v>
      </c>
      <c r="N69" s="242">
        <f t="shared" si="1293"/>
        <v>1</v>
      </c>
      <c r="O69" s="242">
        <f t="shared" si="1294"/>
        <v>0</v>
      </c>
      <c r="P69" s="247">
        <f t="shared" si="1295"/>
        <v>0</v>
      </c>
      <c r="Q69" s="242">
        <f t="shared" si="1302"/>
        <v>0.78538118279569891</v>
      </c>
      <c r="R69" s="29">
        <v>0</v>
      </c>
      <c r="S69" s="7">
        <f t="shared" si="1303"/>
        <v>744</v>
      </c>
      <c r="T69" s="166">
        <v>14608.09</v>
      </c>
      <c r="U69" s="9">
        <v>25</v>
      </c>
      <c r="V69" s="9">
        <v>25</v>
      </c>
      <c r="Y69" s="9" t="s">
        <v>74</v>
      </c>
      <c r="Z69" s="9">
        <f t="shared" si="1304"/>
        <v>744</v>
      </c>
      <c r="AA69" s="9">
        <v>571</v>
      </c>
      <c r="AB69" s="9">
        <v>173</v>
      </c>
      <c r="AC69" s="9">
        <v>0</v>
      </c>
      <c r="AD69" s="242">
        <f t="shared" si="1305"/>
        <v>0</v>
      </c>
      <c r="AE69" s="9">
        <v>0</v>
      </c>
      <c r="AF69" s="242">
        <f t="shared" si="1306"/>
        <v>0</v>
      </c>
      <c r="AG69" s="9">
        <v>0</v>
      </c>
      <c r="AH69" s="242">
        <f t="shared" si="1306"/>
        <v>0</v>
      </c>
      <c r="AI69" s="9">
        <v>0</v>
      </c>
      <c r="AJ69" s="242">
        <f t="shared" si="1307"/>
        <v>1</v>
      </c>
      <c r="AK69" s="242">
        <f t="shared" si="1308"/>
        <v>1</v>
      </c>
      <c r="AL69" s="242">
        <f t="shared" si="1309"/>
        <v>0</v>
      </c>
      <c r="AM69" s="247">
        <f t="shared" si="1310"/>
        <v>0</v>
      </c>
      <c r="AN69" s="242">
        <f t="shared" si="1311"/>
        <v>0.77112268817204299</v>
      </c>
      <c r="AO69" s="29">
        <v>0</v>
      </c>
      <c r="AP69" s="7">
        <f t="shared" si="1312"/>
        <v>744</v>
      </c>
      <c r="AQ69" s="166">
        <v>14342.882</v>
      </c>
      <c r="AR69" s="9">
        <v>25</v>
      </c>
      <c r="AS69" s="9">
        <v>25</v>
      </c>
      <c r="AV69" s="9" t="s">
        <v>74</v>
      </c>
      <c r="AW69" s="9">
        <f t="shared" si="1313"/>
        <v>720</v>
      </c>
      <c r="AX69" s="9">
        <v>643</v>
      </c>
      <c r="AY69" s="37">
        <f t="shared" si="1314"/>
        <v>77</v>
      </c>
      <c r="AZ69" s="9">
        <v>0</v>
      </c>
      <c r="BA69" s="242">
        <f t="shared" ref="BA69:BC78" si="1424">(AZ69/$AV$4)</f>
        <v>0</v>
      </c>
      <c r="BB69" s="9">
        <v>0</v>
      </c>
      <c r="BC69" s="242">
        <f t="shared" si="1424"/>
        <v>0</v>
      </c>
      <c r="BD69" s="9">
        <v>0</v>
      </c>
      <c r="BE69" s="242">
        <f t="shared" ref="BE69" si="1425">(BD69/$AV$4)</f>
        <v>0</v>
      </c>
      <c r="BF69" s="9">
        <v>0</v>
      </c>
      <c r="BG69" s="242">
        <f t="shared" si="1411"/>
        <v>1</v>
      </c>
      <c r="BH69" s="242">
        <f t="shared" si="1412"/>
        <v>1</v>
      </c>
      <c r="BI69" s="242">
        <f t="shared" si="1413"/>
        <v>0</v>
      </c>
      <c r="BJ69" s="247">
        <f t="shared" si="1414"/>
        <v>0</v>
      </c>
      <c r="BK69" s="242">
        <f t="shared" si="1321"/>
        <v>0.90567355555555551</v>
      </c>
      <c r="BL69" s="7"/>
      <c r="BM69" s="7">
        <f t="shared" si="1322"/>
        <v>720</v>
      </c>
      <c r="BN69" s="172">
        <v>16302.124</v>
      </c>
      <c r="BO69" s="9">
        <v>25</v>
      </c>
      <c r="BP69" s="9">
        <v>25</v>
      </c>
      <c r="BS69" s="9" t="s">
        <v>74</v>
      </c>
      <c r="BT69" s="7">
        <f t="shared" si="1323"/>
        <v>744</v>
      </c>
      <c r="BU69" s="9">
        <v>489</v>
      </c>
      <c r="BV69" s="37">
        <f t="shared" si="1324"/>
        <v>255</v>
      </c>
      <c r="BW69" s="9">
        <v>0</v>
      </c>
      <c r="BX69" s="242">
        <f t="shared" si="1325"/>
        <v>0</v>
      </c>
      <c r="BY69" s="9">
        <v>0</v>
      </c>
      <c r="BZ69" s="242">
        <f t="shared" si="1325"/>
        <v>0</v>
      </c>
      <c r="CA69" s="7">
        <v>0</v>
      </c>
      <c r="CB69" s="242">
        <f t="shared" ref="CB69" si="1426">(CA69/$BS$4)</f>
        <v>0</v>
      </c>
      <c r="CC69" s="9">
        <v>0</v>
      </c>
      <c r="CD69" s="242">
        <f t="shared" ref="CD69:CD78" si="1427">(BT69/$BS$4)</f>
        <v>1</v>
      </c>
      <c r="CE69" s="242">
        <f t="shared" ref="CE69:CE78" si="1428">((BT69-CC69)/$BS$4)</f>
        <v>1</v>
      </c>
      <c r="CF69" s="247">
        <f t="shared" ref="CF69:CF78" si="1429">IF((AND(BU69=0,BW69=0)),0,(BW69+CC69)/(BU69+BW69+CC69))</f>
        <v>0</v>
      </c>
      <c r="CG69" s="247">
        <f t="shared" ref="CG69:CG78" si="1430">CC69/$BS$4</f>
        <v>0</v>
      </c>
      <c r="CH69" s="242">
        <f t="shared" si="1331"/>
        <v>0.66570870967741935</v>
      </c>
      <c r="CI69" s="135"/>
      <c r="CJ69" s="81">
        <f t="shared" si="1332"/>
        <v>744</v>
      </c>
      <c r="CK69" s="82">
        <v>12382.182000000001</v>
      </c>
      <c r="CL69" s="9">
        <v>25</v>
      </c>
      <c r="CM69" s="9">
        <v>25</v>
      </c>
      <c r="CP69" s="9" t="s">
        <v>74</v>
      </c>
      <c r="CQ69" s="7">
        <f t="shared" si="1333"/>
        <v>662.05</v>
      </c>
      <c r="CR69" s="7">
        <v>492.14</v>
      </c>
      <c r="CS69" s="7">
        <v>169.90999999999997</v>
      </c>
      <c r="CT69" s="9">
        <v>57.95</v>
      </c>
      <c r="CU69" s="242">
        <f t="shared" si="1334"/>
        <v>8.0486111111111119E-2</v>
      </c>
      <c r="CV69" s="9">
        <v>0</v>
      </c>
      <c r="CW69" s="242">
        <f t="shared" si="1335"/>
        <v>0</v>
      </c>
      <c r="CX69" s="7">
        <v>0</v>
      </c>
      <c r="CY69" s="242">
        <f t="shared" si="1336"/>
        <v>0</v>
      </c>
      <c r="CZ69" s="9">
        <v>0</v>
      </c>
      <c r="DA69" s="242">
        <f t="shared" si="1416"/>
        <v>0.91951388888888885</v>
      </c>
      <c r="DB69" s="242">
        <f t="shared" si="1417"/>
        <v>0.91951388888888885</v>
      </c>
      <c r="DC69" s="247">
        <f t="shared" si="1418"/>
        <v>0.10534639786216801</v>
      </c>
      <c r="DD69" s="247">
        <f t="shared" si="1419"/>
        <v>0</v>
      </c>
      <c r="DE69" s="242">
        <f t="shared" si="1341"/>
        <v>0.70124333333333333</v>
      </c>
      <c r="DF69" s="7"/>
      <c r="DG69" s="7">
        <f t="shared" si="1342"/>
        <v>720</v>
      </c>
      <c r="DH69" s="82">
        <v>12622.38</v>
      </c>
      <c r="DI69" s="9">
        <v>25</v>
      </c>
      <c r="DJ69" s="9">
        <v>25</v>
      </c>
      <c r="DK69" s="7"/>
      <c r="DM69" s="9" t="s">
        <v>74</v>
      </c>
      <c r="DN69" s="7">
        <f t="shared" si="1343"/>
        <v>659.73</v>
      </c>
      <c r="DO69" s="9">
        <v>542.52</v>
      </c>
      <c r="DP69" s="9">
        <v>117.21000000000004</v>
      </c>
      <c r="DQ69" s="9">
        <v>21.49</v>
      </c>
      <c r="DR69" s="242">
        <f t="shared" si="1296"/>
        <v>2.8884408602150535E-2</v>
      </c>
      <c r="DS69" s="9">
        <v>0</v>
      </c>
      <c r="DT69" s="242">
        <f t="shared" si="1297"/>
        <v>0</v>
      </c>
      <c r="DU69" s="170">
        <v>62.78</v>
      </c>
      <c r="DV69" s="242">
        <f t="shared" si="1298"/>
        <v>8.4381720430107526E-2</v>
      </c>
      <c r="DW69" s="9">
        <v>0</v>
      </c>
      <c r="DX69" s="242">
        <f t="shared" si="1420"/>
        <v>0.88673387096774192</v>
      </c>
      <c r="DY69" s="242">
        <f t="shared" si="1421"/>
        <v>0.88673387096774192</v>
      </c>
      <c r="DZ69" s="247">
        <f t="shared" si="1422"/>
        <v>3.8102161309196643E-2</v>
      </c>
      <c r="EA69" s="247">
        <f t="shared" si="1423"/>
        <v>0</v>
      </c>
      <c r="EB69" s="242">
        <f t="shared" si="1348"/>
        <v>0.7598177419354839</v>
      </c>
      <c r="EC69" s="135"/>
      <c r="ED69" s="29">
        <f t="shared" si="1349"/>
        <v>744</v>
      </c>
      <c r="EE69" s="82">
        <v>14132.61</v>
      </c>
      <c r="EF69" s="9">
        <v>25</v>
      </c>
      <c r="EG69" s="9">
        <v>25</v>
      </c>
      <c r="EJ69" s="9" t="s">
        <v>74</v>
      </c>
      <c r="EK69" s="7">
        <f t="shared" si="1350"/>
        <v>670.90000000000009</v>
      </c>
      <c r="EL69" s="7">
        <v>432.32</v>
      </c>
      <c r="EM69" s="9">
        <v>238.58</v>
      </c>
      <c r="EN69" s="9">
        <v>44.81</v>
      </c>
      <c r="EO69" s="242">
        <f t="shared" si="1351"/>
        <v>6.0228494623655919E-2</v>
      </c>
      <c r="EP69" s="9">
        <v>28.29</v>
      </c>
      <c r="EQ69" s="242">
        <f t="shared" si="1352"/>
        <v>3.8024193548387097E-2</v>
      </c>
      <c r="ER69" s="7">
        <v>0</v>
      </c>
      <c r="ES69" s="242">
        <f t="shared" si="1353"/>
        <v>0</v>
      </c>
      <c r="ET69" s="9">
        <v>0</v>
      </c>
      <c r="EU69" s="242">
        <f t="shared" si="1354"/>
        <v>0.90174731182795709</v>
      </c>
      <c r="EV69" s="242">
        <f t="shared" si="1355"/>
        <v>0.90174731182795709</v>
      </c>
      <c r="EW69" s="247">
        <f t="shared" si="1356"/>
        <v>9.3915704315385748E-2</v>
      </c>
      <c r="EX69" s="247"/>
      <c r="EY69" s="242">
        <f t="shared" si="1357"/>
        <v>0.64978919354838705</v>
      </c>
      <c r="EZ69" s="7"/>
      <c r="FA69" s="7">
        <f t="shared" si="1358"/>
        <v>744</v>
      </c>
      <c r="FB69" s="166">
        <v>12086.079</v>
      </c>
      <c r="FC69" s="9">
        <v>25</v>
      </c>
      <c r="FD69" s="9">
        <v>25</v>
      </c>
      <c r="FG69" s="9" t="s">
        <v>74</v>
      </c>
      <c r="FH69" s="7">
        <f t="shared" si="1359"/>
        <v>669.38</v>
      </c>
      <c r="FI69" s="9">
        <v>389.37</v>
      </c>
      <c r="FJ69" s="9">
        <v>280.01</v>
      </c>
      <c r="FK69" s="9">
        <v>2.62</v>
      </c>
      <c r="FL69" s="242">
        <f t="shared" si="1360"/>
        <v>3.898809523809524E-3</v>
      </c>
      <c r="FM69" s="9">
        <v>0</v>
      </c>
      <c r="FN69" s="242">
        <f t="shared" si="1361"/>
        <v>0</v>
      </c>
      <c r="FO69" s="7">
        <v>0</v>
      </c>
      <c r="FP69" s="242">
        <f t="shared" si="1362"/>
        <v>0</v>
      </c>
      <c r="FQ69" s="9">
        <v>0</v>
      </c>
      <c r="FR69" s="242">
        <f t="shared" si="1363"/>
        <v>0.89970430107526878</v>
      </c>
      <c r="FS69" s="242">
        <f t="shared" si="1364"/>
        <v>0.9961011904761905</v>
      </c>
      <c r="FT69" s="247">
        <f t="shared" si="1365"/>
        <v>6.6838439756116228E-3</v>
      </c>
      <c r="FU69" s="247">
        <f t="shared" si="1366"/>
        <v>0</v>
      </c>
      <c r="FV69" s="135">
        <f t="shared" si="1367"/>
        <v>0.60326815476190476</v>
      </c>
      <c r="FW69" s="7"/>
      <c r="FX69" s="7">
        <f t="shared" si="1368"/>
        <v>672</v>
      </c>
      <c r="FY69" s="82">
        <v>10134.905000000001</v>
      </c>
      <c r="FZ69" s="9">
        <v>25</v>
      </c>
      <c r="GA69" s="9">
        <v>25</v>
      </c>
      <c r="GD69" s="9" t="s">
        <v>74</v>
      </c>
      <c r="GE69" s="7">
        <f t="shared" si="1369"/>
        <v>696.06</v>
      </c>
      <c r="GF69" s="7">
        <v>550.78</v>
      </c>
      <c r="GG69" s="9">
        <v>145.28</v>
      </c>
      <c r="GH69" s="9">
        <v>47.94</v>
      </c>
      <c r="GI69" s="242">
        <f t="shared" si="1370"/>
        <v>6.4435483870967744E-2</v>
      </c>
      <c r="GJ69" s="9">
        <v>0</v>
      </c>
      <c r="GK69" s="242">
        <f t="shared" si="1371"/>
        <v>0</v>
      </c>
      <c r="GL69" s="7">
        <v>0</v>
      </c>
      <c r="GM69" s="242">
        <f t="shared" si="1372"/>
        <v>0</v>
      </c>
      <c r="GN69" s="9">
        <v>0</v>
      </c>
      <c r="GO69" s="242">
        <f t="shared" si="1373"/>
        <v>0.93556451612903213</v>
      </c>
      <c r="GP69" s="242">
        <f t="shared" si="1374"/>
        <v>0.93556451612903213</v>
      </c>
      <c r="GQ69" s="247">
        <f t="shared" si="1375"/>
        <v>8.0070817744521641E-2</v>
      </c>
      <c r="GR69" s="247">
        <f t="shared" si="1376"/>
        <v>0</v>
      </c>
      <c r="GS69" s="242">
        <f t="shared" si="1377"/>
        <v>0.71657177419354845</v>
      </c>
      <c r="GT69" s="135"/>
      <c r="GU69" s="7">
        <f t="shared" si="1378"/>
        <v>744</v>
      </c>
      <c r="GV69" s="82">
        <v>13328.235000000001</v>
      </c>
      <c r="GW69" s="9">
        <v>25</v>
      </c>
      <c r="GX69" s="9">
        <v>25</v>
      </c>
      <c r="HA69" s="9" t="s">
        <v>74</v>
      </c>
      <c r="HB69" s="7">
        <f t="shared" si="1379"/>
        <v>605.70000000000005</v>
      </c>
      <c r="HC69" s="9">
        <v>513.89</v>
      </c>
      <c r="HD69" s="9">
        <v>91.81</v>
      </c>
      <c r="HE69" s="9">
        <v>114.3</v>
      </c>
      <c r="HF69" s="242">
        <f t="shared" si="1380"/>
        <v>0.15875</v>
      </c>
      <c r="HG69" s="9">
        <v>0</v>
      </c>
      <c r="HH69" s="242">
        <f t="shared" si="1381"/>
        <v>0</v>
      </c>
      <c r="HI69" s="7">
        <v>0</v>
      </c>
      <c r="HJ69" s="242">
        <f t="shared" si="1382"/>
        <v>0</v>
      </c>
      <c r="HK69" s="9">
        <v>0</v>
      </c>
      <c r="HL69" s="242">
        <f t="shared" si="1383"/>
        <v>0.81411290322580654</v>
      </c>
      <c r="HM69" s="242">
        <f t="shared" si="1384"/>
        <v>0.84125000000000005</v>
      </c>
      <c r="HN69" s="247">
        <f t="shared" si="1385"/>
        <v>0.18195132046037027</v>
      </c>
      <c r="HO69" s="247">
        <f t="shared" si="1386"/>
        <v>0</v>
      </c>
      <c r="HP69" s="242">
        <f t="shared" si="1387"/>
        <v>0.66316888888888892</v>
      </c>
      <c r="HQ69" s="29">
        <v>0</v>
      </c>
      <c r="HR69" s="7">
        <f t="shared" si="1388"/>
        <v>720</v>
      </c>
      <c r="HS69" s="166">
        <v>11937.04</v>
      </c>
      <c r="HT69" s="9">
        <v>25</v>
      </c>
      <c r="HU69" s="9">
        <v>25</v>
      </c>
      <c r="HX69" s="9" t="s">
        <v>74</v>
      </c>
      <c r="HY69" s="9">
        <f t="shared" si="1389"/>
        <v>744</v>
      </c>
      <c r="HZ69" s="9">
        <v>579.46</v>
      </c>
      <c r="IA69" s="102">
        <v>164.54000000000099</v>
      </c>
      <c r="IB69" s="9">
        <v>0</v>
      </c>
      <c r="IC69" s="242">
        <f t="shared" si="1390"/>
        <v>0</v>
      </c>
      <c r="ID69" s="9">
        <v>0</v>
      </c>
      <c r="IE69" s="242">
        <f t="shared" si="1391"/>
        <v>0</v>
      </c>
      <c r="IF69" s="9">
        <v>0</v>
      </c>
      <c r="IG69" s="242">
        <f t="shared" si="1392"/>
        <v>0</v>
      </c>
      <c r="IH69" s="9">
        <v>0</v>
      </c>
      <c r="II69" s="242">
        <f t="shared" si="1393"/>
        <v>1</v>
      </c>
      <c r="IJ69" s="242">
        <f t="shared" si="1394"/>
        <v>1</v>
      </c>
      <c r="IK69" s="242">
        <f t="shared" si="1395"/>
        <v>0</v>
      </c>
      <c r="IL69" s="247">
        <f t="shared" si="1396"/>
        <v>0</v>
      </c>
      <c r="IM69" s="242">
        <f t="shared" si="1397"/>
        <v>0.77799139784946236</v>
      </c>
      <c r="IN69" s="29">
        <v>0</v>
      </c>
      <c r="IO69" s="7">
        <f t="shared" si="1398"/>
        <v>744.00000000000102</v>
      </c>
      <c r="IP69" s="166">
        <v>14470.64</v>
      </c>
      <c r="IQ69" s="9">
        <v>25</v>
      </c>
      <c r="IR69" s="9">
        <v>25</v>
      </c>
      <c r="IU69" s="9" t="s">
        <v>74</v>
      </c>
      <c r="IV69" s="97">
        <f t="shared" si="1399"/>
        <v>720</v>
      </c>
      <c r="IW69" s="97">
        <v>566.45000000000005</v>
      </c>
      <c r="IX69" s="9">
        <v>153.54999999999995</v>
      </c>
      <c r="IY69" s="97">
        <v>0</v>
      </c>
      <c r="IZ69" s="242">
        <f t="shared" si="1400"/>
        <v>0</v>
      </c>
      <c r="JA69" s="9">
        <v>0</v>
      </c>
      <c r="JB69" s="242">
        <f t="shared" si="1401"/>
        <v>0</v>
      </c>
      <c r="JC69" s="7">
        <v>0</v>
      </c>
      <c r="JD69" s="242">
        <f t="shared" si="1401"/>
        <v>0</v>
      </c>
      <c r="JE69" s="9">
        <v>0</v>
      </c>
      <c r="JF69" s="242">
        <f t="shared" si="1402"/>
        <v>1</v>
      </c>
      <c r="JG69" s="242">
        <f t="shared" si="1403"/>
        <v>1</v>
      </c>
      <c r="JH69" s="277">
        <f t="shared" si="1410"/>
        <v>0</v>
      </c>
      <c r="JI69" s="247">
        <f t="shared" si="1404"/>
        <v>0</v>
      </c>
      <c r="JJ69" s="242">
        <f t="shared" si="1405"/>
        <v>0.78517361111111106</v>
      </c>
      <c r="JK69" s="29">
        <v>0</v>
      </c>
      <c r="JL69" s="29">
        <f t="shared" si="1406"/>
        <v>720</v>
      </c>
      <c r="JM69" s="171">
        <v>14133.125</v>
      </c>
      <c r="JN69" s="9">
        <v>25</v>
      </c>
      <c r="JO69" s="9">
        <v>25</v>
      </c>
      <c r="JQ69" s="7"/>
    </row>
    <row r="70" spans="1:277" ht="13.8" hidden="1" x14ac:dyDescent="0.25">
      <c r="B70" s="9" t="s">
        <v>75</v>
      </c>
      <c r="C70" s="9">
        <f t="shared" si="1299"/>
        <v>744</v>
      </c>
      <c r="D70" s="9">
        <v>521</v>
      </c>
      <c r="E70" s="9">
        <v>223</v>
      </c>
      <c r="F70" s="9">
        <v>0</v>
      </c>
      <c r="G70" s="242">
        <f t="shared" si="1300"/>
        <v>0</v>
      </c>
      <c r="H70" s="9">
        <v>0</v>
      </c>
      <c r="I70" s="242">
        <f t="shared" si="1407"/>
        <v>0</v>
      </c>
      <c r="J70" s="9">
        <v>0</v>
      </c>
      <c r="K70" s="242">
        <f t="shared" si="1301"/>
        <v>0</v>
      </c>
      <c r="L70" s="9">
        <v>0</v>
      </c>
      <c r="M70" s="242">
        <f t="shared" si="1292"/>
        <v>1</v>
      </c>
      <c r="N70" s="242">
        <f t="shared" si="1293"/>
        <v>1</v>
      </c>
      <c r="O70" s="242">
        <f t="shared" si="1294"/>
        <v>0</v>
      </c>
      <c r="P70" s="247">
        <f t="shared" si="1295"/>
        <v>0</v>
      </c>
      <c r="Q70" s="242">
        <f t="shared" si="1302"/>
        <v>0.711039623655914</v>
      </c>
      <c r="R70" s="29">
        <v>0</v>
      </c>
      <c r="S70" s="7">
        <f t="shared" si="1303"/>
        <v>744</v>
      </c>
      <c r="T70" s="166">
        <v>13225.337</v>
      </c>
      <c r="U70" s="9">
        <v>25</v>
      </c>
      <c r="V70" s="9">
        <v>25</v>
      </c>
      <c r="Y70" s="9" t="s">
        <v>75</v>
      </c>
      <c r="Z70" s="9">
        <f t="shared" si="1304"/>
        <v>744</v>
      </c>
      <c r="AA70" s="9">
        <v>593</v>
      </c>
      <c r="AB70" s="9">
        <v>151</v>
      </c>
      <c r="AC70" s="9">
        <v>0</v>
      </c>
      <c r="AD70" s="242">
        <f t="shared" si="1305"/>
        <v>0</v>
      </c>
      <c r="AE70" s="9">
        <v>0</v>
      </c>
      <c r="AF70" s="242">
        <f t="shared" si="1306"/>
        <v>0</v>
      </c>
      <c r="AG70" s="9">
        <v>0</v>
      </c>
      <c r="AH70" s="242">
        <f t="shared" si="1306"/>
        <v>0</v>
      </c>
      <c r="AI70" s="9">
        <v>0</v>
      </c>
      <c r="AJ70" s="242">
        <f t="shared" si="1307"/>
        <v>1</v>
      </c>
      <c r="AK70" s="242">
        <f t="shared" si="1308"/>
        <v>1</v>
      </c>
      <c r="AL70" s="242">
        <f t="shared" si="1309"/>
        <v>0</v>
      </c>
      <c r="AM70" s="247">
        <f t="shared" si="1310"/>
        <v>0</v>
      </c>
      <c r="AN70" s="242">
        <f t="shared" si="1311"/>
        <v>0.80753822580645163</v>
      </c>
      <c r="AO70" s="29">
        <v>0</v>
      </c>
      <c r="AP70" s="7">
        <f t="shared" si="1312"/>
        <v>744</v>
      </c>
      <c r="AQ70" s="166">
        <v>15020.210999999999</v>
      </c>
      <c r="AR70" s="9">
        <v>25</v>
      </c>
      <c r="AS70" s="9">
        <v>25</v>
      </c>
      <c r="AV70" s="9" t="s">
        <v>75</v>
      </c>
      <c r="AW70" s="9">
        <f t="shared" si="1313"/>
        <v>720</v>
      </c>
      <c r="AX70" s="9">
        <v>632</v>
      </c>
      <c r="AY70" s="37">
        <f t="shared" si="1314"/>
        <v>88</v>
      </c>
      <c r="AZ70" s="9">
        <v>0</v>
      </c>
      <c r="BA70" s="242">
        <f t="shared" si="1424"/>
        <v>0</v>
      </c>
      <c r="BB70" s="9">
        <v>0</v>
      </c>
      <c r="BC70" s="242">
        <f t="shared" si="1424"/>
        <v>0</v>
      </c>
      <c r="BD70" s="9">
        <v>0</v>
      </c>
      <c r="BE70" s="242">
        <f t="shared" ref="BE70" si="1431">(BD70/$AV$4)</f>
        <v>0</v>
      </c>
      <c r="BF70" s="9">
        <v>0</v>
      </c>
      <c r="BG70" s="242">
        <f t="shared" si="1411"/>
        <v>1</v>
      </c>
      <c r="BH70" s="242">
        <f t="shared" si="1412"/>
        <v>1</v>
      </c>
      <c r="BI70" s="242">
        <f t="shared" si="1413"/>
        <v>0</v>
      </c>
      <c r="BJ70" s="247">
        <f t="shared" si="1414"/>
        <v>0</v>
      </c>
      <c r="BK70" s="242">
        <f t="shared" si="1321"/>
        <v>0.87364961111111106</v>
      </c>
      <c r="BL70" s="7"/>
      <c r="BM70" s="7">
        <f t="shared" si="1322"/>
        <v>720</v>
      </c>
      <c r="BN70" s="172">
        <v>15725.692999999999</v>
      </c>
      <c r="BO70" s="9">
        <v>25</v>
      </c>
      <c r="BP70" s="9">
        <v>25</v>
      </c>
      <c r="BS70" s="9" t="s">
        <v>75</v>
      </c>
      <c r="BT70" s="7">
        <f t="shared" si="1323"/>
        <v>744</v>
      </c>
      <c r="BU70" s="9">
        <v>603</v>
      </c>
      <c r="BV70" s="37">
        <f t="shared" si="1324"/>
        <v>141</v>
      </c>
      <c r="BW70" s="9">
        <v>0</v>
      </c>
      <c r="BX70" s="242">
        <f t="shared" si="1325"/>
        <v>0</v>
      </c>
      <c r="BY70" s="9">
        <v>0</v>
      </c>
      <c r="BZ70" s="242">
        <f t="shared" si="1325"/>
        <v>0</v>
      </c>
      <c r="CA70" s="7">
        <v>0</v>
      </c>
      <c r="CB70" s="242">
        <f t="shared" ref="CB70" si="1432">(CA70/$BS$4)</f>
        <v>0</v>
      </c>
      <c r="CC70" s="9">
        <v>0</v>
      </c>
      <c r="CD70" s="242">
        <f t="shared" si="1427"/>
        <v>1</v>
      </c>
      <c r="CE70" s="242">
        <f t="shared" si="1428"/>
        <v>1</v>
      </c>
      <c r="CF70" s="247">
        <f t="shared" si="1429"/>
        <v>0</v>
      </c>
      <c r="CG70" s="247">
        <f t="shared" si="1430"/>
        <v>0</v>
      </c>
      <c r="CH70" s="242">
        <f t="shared" si="1331"/>
        <v>0.80940231182795697</v>
      </c>
      <c r="CI70" s="135"/>
      <c r="CJ70" s="81">
        <f t="shared" si="1332"/>
        <v>744</v>
      </c>
      <c r="CK70" s="82">
        <v>15054.883</v>
      </c>
      <c r="CL70" s="9">
        <v>25</v>
      </c>
      <c r="CM70" s="9">
        <v>25</v>
      </c>
      <c r="CP70" s="9" t="s">
        <v>75</v>
      </c>
      <c r="CQ70" s="7">
        <f t="shared" si="1333"/>
        <v>506.64</v>
      </c>
      <c r="CR70" s="7">
        <v>428.48</v>
      </c>
      <c r="CS70" s="7">
        <v>78.159999999999968</v>
      </c>
      <c r="CT70" s="9">
        <v>213.36</v>
      </c>
      <c r="CU70" s="242">
        <f t="shared" si="1334"/>
        <v>0.29633333333333334</v>
      </c>
      <c r="CV70" s="9">
        <v>0</v>
      </c>
      <c r="CW70" s="242">
        <f t="shared" si="1335"/>
        <v>0</v>
      </c>
      <c r="CX70" s="7">
        <v>0</v>
      </c>
      <c r="CY70" s="242">
        <f t="shared" si="1336"/>
        <v>0</v>
      </c>
      <c r="CZ70" s="9">
        <v>0</v>
      </c>
      <c r="DA70" s="242">
        <f t="shared" si="1416"/>
        <v>0.70366666666666666</v>
      </c>
      <c r="DB70" s="242">
        <f t="shared" si="1417"/>
        <v>0.70366666666666666</v>
      </c>
      <c r="DC70" s="247">
        <f t="shared" si="1418"/>
        <v>0.33241929452823132</v>
      </c>
      <c r="DD70" s="247">
        <f t="shared" si="1419"/>
        <v>0</v>
      </c>
      <c r="DE70" s="242">
        <f t="shared" si="1341"/>
        <v>0.62015500000000001</v>
      </c>
      <c r="DF70" s="7"/>
      <c r="DG70" s="7">
        <f t="shared" si="1342"/>
        <v>720</v>
      </c>
      <c r="DH70" s="82">
        <v>11162.79</v>
      </c>
      <c r="DI70" s="9">
        <v>25</v>
      </c>
      <c r="DJ70" s="9">
        <v>25</v>
      </c>
      <c r="DK70" s="7"/>
      <c r="DM70" s="9" t="s">
        <v>75</v>
      </c>
      <c r="DN70" s="7">
        <f t="shared" si="1343"/>
        <v>677.17</v>
      </c>
      <c r="DO70" s="9">
        <v>533.91</v>
      </c>
      <c r="DP70" s="9">
        <v>143.26</v>
      </c>
      <c r="DQ70" s="9">
        <v>0</v>
      </c>
      <c r="DR70" s="242">
        <f t="shared" si="1296"/>
        <v>0</v>
      </c>
      <c r="DS70" s="9">
        <v>0</v>
      </c>
      <c r="DT70" s="242">
        <f t="shared" si="1297"/>
        <v>0</v>
      </c>
      <c r="DU70" s="170">
        <v>66.83</v>
      </c>
      <c r="DV70" s="242">
        <f t="shared" si="1298"/>
        <v>8.9825268817204304E-2</v>
      </c>
      <c r="DW70" s="9">
        <v>0</v>
      </c>
      <c r="DX70" s="242">
        <f t="shared" si="1420"/>
        <v>0.91017473118279568</v>
      </c>
      <c r="DY70" s="242">
        <f t="shared" si="1421"/>
        <v>0.91017473118279568</v>
      </c>
      <c r="DZ70" s="247">
        <f t="shared" si="1422"/>
        <v>0</v>
      </c>
      <c r="EA70" s="247">
        <f t="shared" si="1423"/>
        <v>0</v>
      </c>
      <c r="EB70" s="242">
        <f t="shared" si="1348"/>
        <v>0.71924591397849458</v>
      </c>
      <c r="EC70" s="135"/>
      <c r="ED70" s="29">
        <f t="shared" si="1349"/>
        <v>744</v>
      </c>
      <c r="EE70" s="82">
        <v>13377.974</v>
      </c>
      <c r="EF70" s="9">
        <v>25</v>
      </c>
      <c r="EG70" s="9">
        <v>25</v>
      </c>
      <c r="EJ70" s="9" t="s">
        <v>75</v>
      </c>
      <c r="EK70" s="7">
        <f t="shared" si="1350"/>
        <v>693.3</v>
      </c>
      <c r="EL70" s="7">
        <v>440.26</v>
      </c>
      <c r="EM70" s="9">
        <v>253.04</v>
      </c>
      <c r="EN70" s="9">
        <v>23.7</v>
      </c>
      <c r="EO70" s="242">
        <f t="shared" si="1351"/>
        <v>3.1854838709677417E-2</v>
      </c>
      <c r="EP70" s="9">
        <v>27</v>
      </c>
      <c r="EQ70" s="242">
        <f t="shared" si="1352"/>
        <v>3.6290322580645164E-2</v>
      </c>
      <c r="ER70" s="7">
        <v>0</v>
      </c>
      <c r="ES70" s="242">
        <f t="shared" si="1353"/>
        <v>0</v>
      </c>
      <c r="ET70" s="9">
        <v>0</v>
      </c>
      <c r="EU70" s="242">
        <f t="shared" si="1354"/>
        <v>0.93185483870967734</v>
      </c>
      <c r="EV70" s="242">
        <f t="shared" si="1355"/>
        <v>0.93185483870967734</v>
      </c>
      <c r="EW70" s="247">
        <f t="shared" si="1356"/>
        <v>5.1081989826709202E-2</v>
      </c>
      <c r="EX70" s="247"/>
      <c r="EY70" s="242">
        <f t="shared" si="1357"/>
        <v>0.66669870967741929</v>
      </c>
      <c r="EZ70" s="7"/>
      <c r="FA70" s="7">
        <f t="shared" si="1358"/>
        <v>744</v>
      </c>
      <c r="FB70" s="166">
        <v>12400.596</v>
      </c>
      <c r="FC70" s="9">
        <v>25</v>
      </c>
      <c r="FD70" s="9">
        <v>25</v>
      </c>
      <c r="FG70" s="9" t="s">
        <v>75</v>
      </c>
      <c r="FH70" s="7">
        <f>$FG$4-FK70-FM70-FO70</f>
        <v>672</v>
      </c>
      <c r="FI70" s="9">
        <v>242.1</v>
      </c>
      <c r="FJ70" s="9">
        <v>429.9</v>
      </c>
      <c r="FK70" s="9">
        <v>0</v>
      </c>
      <c r="FL70" s="242">
        <f t="shared" si="1360"/>
        <v>0</v>
      </c>
      <c r="FM70" s="9">
        <v>0</v>
      </c>
      <c r="FN70" s="242">
        <f t="shared" si="1361"/>
        <v>0</v>
      </c>
      <c r="FO70" s="7">
        <v>0</v>
      </c>
      <c r="FP70" s="242">
        <f t="shared" si="1362"/>
        <v>0</v>
      </c>
      <c r="FQ70" s="9">
        <v>0</v>
      </c>
      <c r="FR70" s="242">
        <f t="shared" si="1363"/>
        <v>0.90322580645161288</v>
      </c>
      <c r="FS70" s="242">
        <f t="shared" si="1364"/>
        <v>1</v>
      </c>
      <c r="FT70" s="247">
        <f t="shared" si="1365"/>
        <v>0</v>
      </c>
      <c r="FU70" s="247">
        <f t="shared" si="1366"/>
        <v>0</v>
      </c>
      <c r="FV70" s="135">
        <f t="shared" si="1367"/>
        <v>0.35409892857142855</v>
      </c>
      <c r="FW70" s="7"/>
      <c r="FX70" s="7">
        <f t="shared" si="1368"/>
        <v>672</v>
      </c>
      <c r="FY70" s="82">
        <v>5948.8620000000001</v>
      </c>
      <c r="FZ70" s="9">
        <v>25</v>
      </c>
      <c r="GA70" s="9">
        <v>25</v>
      </c>
      <c r="GD70" s="9" t="s">
        <v>75</v>
      </c>
      <c r="GE70" s="7">
        <f t="shared" si="1369"/>
        <v>735.45</v>
      </c>
      <c r="GF70" s="7">
        <v>547.04</v>
      </c>
      <c r="GG70" s="9">
        <v>188.41</v>
      </c>
      <c r="GH70" s="9">
        <v>8.5500000000000007</v>
      </c>
      <c r="GI70" s="242">
        <f t="shared" si="1370"/>
        <v>1.1491935483870969E-2</v>
      </c>
      <c r="GJ70" s="9">
        <v>0</v>
      </c>
      <c r="GK70" s="242">
        <f t="shared" si="1371"/>
        <v>0</v>
      </c>
      <c r="GL70" s="7">
        <v>0</v>
      </c>
      <c r="GM70" s="242">
        <f t="shared" si="1372"/>
        <v>0</v>
      </c>
      <c r="GN70" s="9">
        <v>0</v>
      </c>
      <c r="GO70" s="242">
        <f t="shared" si="1373"/>
        <v>0.98850806451612905</v>
      </c>
      <c r="GP70" s="242">
        <f t="shared" si="1374"/>
        <v>0.98850806451612905</v>
      </c>
      <c r="GQ70" s="247">
        <f t="shared" si="1375"/>
        <v>1.5389045879155495E-2</v>
      </c>
      <c r="GR70" s="247">
        <f t="shared" si="1376"/>
        <v>0</v>
      </c>
      <c r="GS70" s="242">
        <f t="shared" si="1377"/>
        <v>0.73438413978494621</v>
      </c>
      <c r="GT70" s="135"/>
      <c r="GU70" s="7">
        <f t="shared" si="1378"/>
        <v>743.99999999999989</v>
      </c>
      <c r="GV70" s="82">
        <v>13659.545</v>
      </c>
      <c r="GW70" s="9">
        <v>25</v>
      </c>
      <c r="GX70" s="9">
        <v>25</v>
      </c>
      <c r="HA70" s="9" t="s">
        <v>75</v>
      </c>
      <c r="HB70" s="7">
        <f>$HA$4-HE70-HG70-HI70</f>
        <v>720</v>
      </c>
      <c r="HC70" s="9">
        <v>589.34</v>
      </c>
      <c r="HD70" s="9">
        <v>130.66</v>
      </c>
      <c r="HE70" s="9">
        <v>0</v>
      </c>
      <c r="HF70" s="242">
        <f t="shared" si="1380"/>
        <v>0</v>
      </c>
      <c r="HG70" s="9">
        <v>0</v>
      </c>
      <c r="HH70" s="242">
        <f t="shared" si="1381"/>
        <v>0</v>
      </c>
      <c r="HI70" s="7">
        <v>0</v>
      </c>
      <c r="HJ70" s="242">
        <f t="shared" si="1382"/>
        <v>0</v>
      </c>
      <c r="HK70" s="9">
        <v>0</v>
      </c>
      <c r="HL70" s="242">
        <f t="shared" si="1383"/>
        <v>0.967741935483871</v>
      </c>
      <c r="HM70" s="242">
        <f t="shared" si="1384"/>
        <v>1</v>
      </c>
      <c r="HN70" s="247">
        <f t="shared" si="1385"/>
        <v>0</v>
      </c>
      <c r="HO70" s="247">
        <f t="shared" si="1386"/>
        <v>0</v>
      </c>
      <c r="HP70" s="242">
        <f t="shared" si="1387"/>
        <v>0.86596722222222222</v>
      </c>
      <c r="HQ70" s="29">
        <v>0</v>
      </c>
      <c r="HR70" s="7">
        <f t="shared" si="1388"/>
        <v>720</v>
      </c>
      <c r="HS70" s="166">
        <v>15587.41</v>
      </c>
      <c r="HT70" s="9">
        <v>25</v>
      </c>
      <c r="HU70" s="9">
        <v>25</v>
      </c>
      <c r="HX70" s="9" t="s">
        <v>75</v>
      </c>
      <c r="HY70" s="9">
        <f t="shared" si="1389"/>
        <v>744</v>
      </c>
      <c r="HZ70" s="9">
        <v>541.35</v>
      </c>
      <c r="IA70" s="102">
        <v>202.65000000000089</v>
      </c>
      <c r="IB70" s="9">
        <v>0</v>
      </c>
      <c r="IC70" s="242">
        <f t="shared" si="1390"/>
        <v>0</v>
      </c>
      <c r="ID70" s="9">
        <v>0</v>
      </c>
      <c r="IE70" s="242">
        <f t="shared" si="1391"/>
        <v>0</v>
      </c>
      <c r="IF70" s="9">
        <v>0</v>
      </c>
      <c r="IG70" s="242">
        <f t="shared" si="1392"/>
        <v>0</v>
      </c>
      <c r="IH70" s="9">
        <v>0</v>
      </c>
      <c r="II70" s="242">
        <f t="shared" si="1393"/>
        <v>1</v>
      </c>
      <c r="IJ70" s="242">
        <f t="shared" si="1394"/>
        <v>1</v>
      </c>
      <c r="IK70" s="242">
        <f t="shared" si="1395"/>
        <v>0</v>
      </c>
      <c r="IL70" s="247">
        <f t="shared" si="1396"/>
        <v>0</v>
      </c>
      <c r="IM70" s="242">
        <f t="shared" si="1397"/>
        <v>0.76489569892473119</v>
      </c>
      <c r="IN70" s="29">
        <v>0</v>
      </c>
      <c r="IO70" s="7">
        <f t="shared" si="1398"/>
        <v>744.00000000000091</v>
      </c>
      <c r="IP70" s="166">
        <v>14227.06</v>
      </c>
      <c r="IQ70" s="9">
        <v>25</v>
      </c>
      <c r="IR70" s="9">
        <v>25</v>
      </c>
      <c r="IU70" s="9" t="s">
        <v>75</v>
      </c>
      <c r="IV70" s="97">
        <f t="shared" si="1399"/>
        <v>720</v>
      </c>
      <c r="IW70" s="97">
        <v>579.07000000000005</v>
      </c>
      <c r="IX70" s="9">
        <v>140.92999999999995</v>
      </c>
      <c r="IY70" s="97">
        <v>0</v>
      </c>
      <c r="IZ70" s="242">
        <f t="shared" si="1400"/>
        <v>0</v>
      </c>
      <c r="JA70" s="9">
        <v>0</v>
      </c>
      <c r="JB70" s="242">
        <f t="shared" si="1401"/>
        <v>0</v>
      </c>
      <c r="JC70" s="7">
        <v>0</v>
      </c>
      <c r="JD70" s="242">
        <f t="shared" si="1401"/>
        <v>0</v>
      </c>
      <c r="JE70" s="9">
        <v>0</v>
      </c>
      <c r="JF70" s="242">
        <f t="shared" si="1402"/>
        <v>1</v>
      </c>
      <c r="JG70" s="242">
        <f t="shared" si="1403"/>
        <v>1</v>
      </c>
      <c r="JH70" s="277">
        <f t="shared" si="1410"/>
        <v>0</v>
      </c>
      <c r="JI70" s="247">
        <f t="shared" si="1404"/>
        <v>0</v>
      </c>
      <c r="JJ70" s="242">
        <f t="shared" si="1405"/>
        <v>0.83570711111111107</v>
      </c>
      <c r="JK70" s="29">
        <v>0</v>
      </c>
      <c r="JL70" s="29">
        <f t="shared" si="1406"/>
        <v>720</v>
      </c>
      <c r="JM70" s="171">
        <v>15042.727999999999</v>
      </c>
      <c r="JN70" s="9">
        <v>25</v>
      </c>
      <c r="JO70" s="9">
        <v>25</v>
      </c>
      <c r="JQ70" s="7"/>
    </row>
    <row r="71" spans="1:277" ht="13.8" hidden="1" x14ac:dyDescent="0.25">
      <c r="B71" s="9" t="s">
        <v>76</v>
      </c>
      <c r="C71" s="9">
        <f t="shared" si="1299"/>
        <v>744</v>
      </c>
      <c r="D71" s="9">
        <v>601</v>
      </c>
      <c r="E71" s="9">
        <v>143</v>
      </c>
      <c r="F71" s="9">
        <v>0</v>
      </c>
      <c r="G71" s="242">
        <f t="shared" si="1300"/>
        <v>0</v>
      </c>
      <c r="H71" s="9">
        <v>0</v>
      </c>
      <c r="I71" s="242">
        <f t="shared" si="1407"/>
        <v>0</v>
      </c>
      <c r="J71" s="9">
        <v>0</v>
      </c>
      <c r="K71" s="242">
        <f t="shared" si="1301"/>
        <v>0</v>
      </c>
      <c r="L71" s="9">
        <v>0</v>
      </c>
      <c r="M71" s="242">
        <f t="shared" si="1292"/>
        <v>1</v>
      </c>
      <c r="N71" s="242">
        <f t="shared" si="1293"/>
        <v>1</v>
      </c>
      <c r="O71" s="242">
        <f t="shared" si="1294"/>
        <v>0</v>
      </c>
      <c r="P71" s="247">
        <f t="shared" si="1295"/>
        <v>0</v>
      </c>
      <c r="Q71" s="242">
        <f t="shared" si="1302"/>
        <v>0.87832483870967748</v>
      </c>
      <c r="R71" s="29">
        <v>0</v>
      </c>
      <c r="S71" s="7">
        <f t="shared" si="1303"/>
        <v>744</v>
      </c>
      <c r="T71" s="166">
        <v>16336.842000000001</v>
      </c>
      <c r="U71" s="9">
        <v>25</v>
      </c>
      <c r="V71" s="9">
        <v>25</v>
      </c>
      <c r="Y71" s="9" t="s">
        <v>76</v>
      </c>
      <c r="Z71" s="9">
        <f>$Y$4-AC71-AE71-AG71</f>
        <v>744</v>
      </c>
      <c r="AA71" s="9">
        <v>621</v>
      </c>
      <c r="AB71" s="9">
        <v>123</v>
      </c>
      <c r="AC71" s="9">
        <v>0</v>
      </c>
      <c r="AD71" s="242">
        <f t="shared" si="1305"/>
        <v>0</v>
      </c>
      <c r="AE71" s="9">
        <v>0</v>
      </c>
      <c r="AF71" s="242">
        <f t="shared" si="1306"/>
        <v>0</v>
      </c>
      <c r="AG71" s="9">
        <v>0</v>
      </c>
      <c r="AH71" s="242">
        <f t="shared" si="1306"/>
        <v>0</v>
      </c>
      <c r="AI71" s="9">
        <v>0</v>
      </c>
      <c r="AJ71" s="242">
        <f t="shared" si="1307"/>
        <v>1</v>
      </c>
      <c r="AK71" s="242">
        <f t="shared" si="1308"/>
        <v>1</v>
      </c>
      <c r="AL71" s="242">
        <f t="shared" si="1309"/>
        <v>0</v>
      </c>
      <c r="AM71" s="247">
        <f t="shared" si="1310"/>
        <v>0</v>
      </c>
      <c r="AN71" s="242">
        <f t="shared" si="1311"/>
        <v>0.8167665053763441</v>
      </c>
      <c r="AO71" s="29">
        <v>0</v>
      </c>
      <c r="AP71" s="7">
        <f t="shared" si="1312"/>
        <v>744</v>
      </c>
      <c r="AQ71" s="166">
        <v>15191.857</v>
      </c>
      <c r="AR71" s="9">
        <v>25</v>
      </c>
      <c r="AS71" s="9">
        <v>25</v>
      </c>
      <c r="AV71" s="9" t="s">
        <v>76</v>
      </c>
      <c r="AW71" s="9">
        <f t="shared" si="1313"/>
        <v>720</v>
      </c>
      <c r="AX71" s="9">
        <v>653</v>
      </c>
      <c r="AY71" s="37">
        <f t="shared" si="1314"/>
        <v>67</v>
      </c>
      <c r="AZ71" s="9">
        <v>0</v>
      </c>
      <c r="BA71" s="242">
        <f t="shared" si="1424"/>
        <v>0</v>
      </c>
      <c r="BB71" s="9">
        <v>0</v>
      </c>
      <c r="BC71" s="242">
        <f t="shared" si="1424"/>
        <v>0</v>
      </c>
      <c r="BD71" s="9">
        <v>0</v>
      </c>
      <c r="BE71" s="242">
        <f t="shared" ref="BE71" si="1433">(BD71/$AV$4)</f>
        <v>0</v>
      </c>
      <c r="BF71" s="9">
        <v>0</v>
      </c>
      <c r="BG71" s="242">
        <f t="shared" si="1411"/>
        <v>1</v>
      </c>
      <c r="BH71" s="242">
        <f t="shared" si="1412"/>
        <v>1</v>
      </c>
      <c r="BI71" s="242">
        <f t="shared" si="1413"/>
        <v>0</v>
      </c>
      <c r="BJ71" s="247">
        <f t="shared" si="1414"/>
        <v>0</v>
      </c>
      <c r="BK71" s="242">
        <f t="shared" si="1321"/>
        <v>0.89354161111111108</v>
      </c>
      <c r="BL71" s="7"/>
      <c r="BM71" s="7">
        <f t="shared" si="1322"/>
        <v>720</v>
      </c>
      <c r="BN71" s="172">
        <v>16083.749</v>
      </c>
      <c r="BO71" s="9">
        <v>25</v>
      </c>
      <c r="BP71" s="9">
        <v>25</v>
      </c>
      <c r="BS71" s="9" t="s">
        <v>76</v>
      </c>
      <c r="BT71" s="7">
        <f t="shared" si="1323"/>
        <v>744</v>
      </c>
      <c r="BU71" s="9">
        <v>508</v>
      </c>
      <c r="BV71" s="37">
        <f t="shared" si="1324"/>
        <v>236</v>
      </c>
      <c r="BW71" s="9">
        <v>0</v>
      </c>
      <c r="BX71" s="242">
        <f t="shared" si="1325"/>
        <v>0</v>
      </c>
      <c r="BY71" s="9">
        <v>0</v>
      </c>
      <c r="BZ71" s="242">
        <f t="shared" si="1325"/>
        <v>0</v>
      </c>
      <c r="CA71" s="7">
        <v>0</v>
      </c>
      <c r="CB71" s="242">
        <f t="shared" ref="CB71" si="1434">(CA71/$BS$4)</f>
        <v>0</v>
      </c>
      <c r="CC71" s="9">
        <v>0</v>
      </c>
      <c r="CD71" s="242">
        <f t="shared" si="1427"/>
        <v>1</v>
      </c>
      <c r="CE71" s="242">
        <f t="shared" si="1428"/>
        <v>1</v>
      </c>
      <c r="CF71" s="247">
        <f t="shared" si="1429"/>
        <v>0</v>
      </c>
      <c r="CG71" s="247">
        <f t="shared" si="1430"/>
        <v>0</v>
      </c>
      <c r="CH71" s="242">
        <f t="shared" si="1331"/>
        <v>0.67355080645161292</v>
      </c>
      <c r="CI71" s="135"/>
      <c r="CJ71" s="81">
        <f t="shared" si="1332"/>
        <v>744</v>
      </c>
      <c r="CK71" s="82">
        <v>12528.045</v>
      </c>
      <c r="CL71" s="9">
        <v>25</v>
      </c>
      <c r="CM71" s="9">
        <v>25</v>
      </c>
      <c r="CP71" s="9" t="s">
        <v>76</v>
      </c>
      <c r="CQ71" s="7">
        <f t="shared" si="1333"/>
        <v>695.49</v>
      </c>
      <c r="CR71" s="7">
        <v>510.86</v>
      </c>
      <c r="CS71" s="7">
        <v>184.63</v>
      </c>
      <c r="CT71" s="9">
        <v>24.51</v>
      </c>
      <c r="CU71" s="242">
        <f t="shared" si="1334"/>
        <v>3.4041666666666671E-2</v>
      </c>
      <c r="CV71" s="9">
        <v>0</v>
      </c>
      <c r="CW71" s="242">
        <f t="shared" si="1335"/>
        <v>0</v>
      </c>
      <c r="CX71" s="7">
        <v>0</v>
      </c>
      <c r="CY71" s="242">
        <f t="shared" si="1336"/>
        <v>0</v>
      </c>
      <c r="CZ71" s="9">
        <v>0</v>
      </c>
      <c r="DA71" s="242">
        <f t="shared" si="1416"/>
        <v>0.96595833333333336</v>
      </c>
      <c r="DB71" s="242">
        <f t="shared" si="1417"/>
        <v>0.96595833333333336</v>
      </c>
      <c r="DC71" s="247">
        <f t="shared" si="1418"/>
        <v>4.5781422193996675E-2</v>
      </c>
      <c r="DD71" s="247">
        <f t="shared" si="1419"/>
        <v>0</v>
      </c>
      <c r="DE71" s="242">
        <f t="shared" si="1341"/>
        <v>0.76044049999999996</v>
      </c>
      <c r="DF71" s="7"/>
      <c r="DG71" s="7">
        <f t="shared" si="1342"/>
        <v>720</v>
      </c>
      <c r="DH71" s="82">
        <v>13687.929</v>
      </c>
      <c r="DI71" s="9">
        <v>25</v>
      </c>
      <c r="DJ71" s="9">
        <v>25</v>
      </c>
      <c r="DK71" s="7"/>
      <c r="DM71" s="9" t="s">
        <v>76</v>
      </c>
      <c r="DN71" s="7">
        <f t="shared" si="1343"/>
        <v>696.22</v>
      </c>
      <c r="DO71" s="9">
        <v>546.44000000000005</v>
      </c>
      <c r="DP71" s="9">
        <v>149.77999999999997</v>
      </c>
      <c r="DQ71" s="9">
        <v>0</v>
      </c>
      <c r="DR71" s="242">
        <f t="shared" si="1296"/>
        <v>0</v>
      </c>
      <c r="DS71" s="9">
        <v>0</v>
      </c>
      <c r="DT71" s="242">
        <f t="shared" si="1297"/>
        <v>0</v>
      </c>
      <c r="DU71" s="170">
        <v>47.78</v>
      </c>
      <c r="DV71" s="242">
        <f t="shared" si="1298"/>
        <v>6.4220430107526885E-2</v>
      </c>
      <c r="DW71" s="9">
        <v>0</v>
      </c>
      <c r="DX71" s="242">
        <f t="shared" si="1420"/>
        <v>0.93577956989247313</v>
      </c>
      <c r="DY71" s="242">
        <f t="shared" si="1421"/>
        <v>0.93577956989247313</v>
      </c>
      <c r="DZ71" s="247">
        <f t="shared" si="1422"/>
        <v>0</v>
      </c>
      <c r="EA71" s="247">
        <f t="shared" si="1423"/>
        <v>0</v>
      </c>
      <c r="EB71" s="242">
        <f t="shared" si="1348"/>
        <v>0.76023043010752689</v>
      </c>
      <c r="EC71" s="135"/>
      <c r="ED71" s="29">
        <f t="shared" si="1349"/>
        <v>744</v>
      </c>
      <c r="EE71" s="82">
        <v>14140.286</v>
      </c>
      <c r="EF71" s="9">
        <v>25</v>
      </c>
      <c r="EG71" s="9">
        <v>25</v>
      </c>
      <c r="EJ71" s="9" t="s">
        <v>76</v>
      </c>
      <c r="EK71" s="7">
        <f t="shared" si="1350"/>
        <v>693.76</v>
      </c>
      <c r="EL71" s="7">
        <v>433</v>
      </c>
      <c r="EM71" s="9">
        <v>260.76</v>
      </c>
      <c r="EN71" s="9">
        <v>23.7</v>
      </c>
      <c r="EO71" s="242">
        <f t="shared" si="1351"/>
        <v>3.1854838709677417E-2</v>
      </c>
      <c r="EP71" s="9">
        <v>26.54</v>
      </c>
      <c r="EQ71" s="242">
        <f t="shared" si="1352"/>
        <v>3.5672043010752684E-2</v>
      </c>
      <c r="ER71" s="7">
        <v>0</v>
      </c>
      <c r="ES71" s="242">
        <f t="shared" si="1353"/>
        <v>0</v>
      </c>
      <c r="ET71" s="9">
        <v>0</v>
      </c>
      <c r="EU71" s="242">
        <f t="shared" si="1354"/>
        <v>0.93247311827956991</v>
      </c>
      <c r="EV71" s="242">
        <f t="shared" si="1355"/>
        <v>0.93247311827956991</v>
      </c>
      <c r="EW71" s="247">
        <f t="shared" si="1356"/>
        <v>5.1894022334136196E-2</v>
      </c>
      <c r="EX71" s="247"/>
      <c r="EY71" s="242">
        <f t="shared" si="1357"/>
        <v>0.58584322580645154</v>
      </c>
      <c r="EZ71" s="7"/>
      <c r="FA71" s="7">
        <f t="shared" si="1358"/>
        <v>744</v>
      </c>
      <c r="FB71" s="166">
        <v>10896.683999999999</v>
      </c>
      <c r="FC71" s="9">
        <v>25</v>
      </c>
      <c r="FD71" s="9">
        <v>25</v>
      </c>
      <c r="FG71" s="9" t="s">
        <v>76</v>
      </c>
      <c r="FH71" s="7">
        <f t="shared" si="1359"/>
        <v>669.47</v>
      </c>
      <c r="FI71" s="9">
        <v>408.03</v>
      </c>
      <c r="FJ71" s="9">
        <v>261.44</v>
      </c>
      <c r="FK71" s="9">
        <v>2.5299999999999998</v>
      </c>
      <c r="FL71" s="242">
        <f t="shared" si="1360"/>
        <v>3.7648809523809523E-3</v>
      </c>
      <c r="FM71" s="9">
        <v>0</v>
      </c>
      <c r="FN71" s="242">
        <f t="shared" si="1361"/>
        <v>0</v>
      </c>
      <c r="FO71" s="7">
        <v>0</v>
      </c>
      <c r="FP71" s="242">
        <f t="shared" si="1362"/>
        <v>0</v>
      </c>
      <c r="FQ71" s="9">
        <v>0</v>
      </c>
      <c r="FR71" s="242">
        <f t="shared" si="1363"/>
        <v>0.89982526881720437</v>
      </c>
      <c r="FS71" s="242">
        <f t="shared" si="1364"/>
        <v>0.99623511904761908</v>
      </c>
      <c r="FT71" s="247">
        <f t="shared" si="1365"/>
        <v>6.1623148869836327E-3</v>
      </c>
      <c r="FU71" s="247">
        <f t="shared" si="1366"/>
        <v>0</v>
      </c>
      <c r="FV71" s="135">
        <f t="shared" si="1367"/>
        <v>0.59856255952380955</v>
      </c>
      <c r="FW71" s="7"/>
      <c r="FX71" s="7">
        <f t="shared" si="1368"/>
        <v>672</v>
      </c>
      <c r="FY71" s="82">
        <v>10055.851000000001</v>
      </c>
      <c r="FZ71" s="9">
        <v>25</v>
      </c>
      <c r="GA71" s="9">
        <v>25</v>
      </c>
      <c r="GD71" s="9" t="s">
        <v>76</v>
      </c>
      <c r="GE71" s="7">
        <f t="shared" si="1369"/>
        <v>738.2</v>
      </c>
      <c r="GF71" s="7">
        <v>628.83000000000004</v>
      </c>
      <c r="GG71" s="9">
        <v>109.37</v>
      </c>
      <c r="GH71" s="9">
        <v>5.8</v>
      </c>
      <c r="GI71" s="242">
        <f t="shared" si="1370"/>
        <v>7.7956989247311825E-3</v>
      </c>
      <c r="GJ71" s="9">
        <v>0</v>
      </c>
      <c r="GK71" s="242">
        <f t="shared" si="1371"/>
        <v>0</v>
      </c>
      <c r="GL71" s="7">
        <v>0</v>
      </c>
      <c r="GM71" s="242">
        <f t="shared" si="1372"/>
        <v>0</v>
      </c>
      <c r="GN71" s="9">
        <v>0</v>
      </c>
      <c r="GO71" s="242">
        <f t="shared" si="1373"/>
        <v>0.99220430107526891</v>
      </c>
      <c r="GP71" s="242">
        <f t="shared" si="1374"/>
        <v>0.99220430107526891</v>
      </c>
      <c r="GQ71" s="247">
        <f t="shared" si="1375"/>
        <v>9.139183461229378E-3</v>
      </c>
      <c r="GR71" s="247">
        <f t="shared" si="1376"/>
        <v>0</v>
      </c>
      <c r="GS71" s="242">
        <f t="shared" si="1377"/>
        <v>0.78181021505376347</v>
      </c>
      <c r="GT71" s="135"/>
      <c r="GU71" s="7">
        <f t="shared" si="1378"/>
        <v>744</v>
      </c>
      <c r="GV71" s="82">
        <v>14541.67</v>
      </c>
      <c r="GW71" s="9">
        <v>25</v>
      </c>
      <c r="GX71" s="9">
        <v>25</v>
      </c>
      <c r="HA71" s="9" t="s">
        <v>76</v>
      </c>
      <c r="HB71" s="7">
        <f t="shared" si="1379"/>
        <v>718.93</v>
      </c>
      <c r="HC71" s="9">
        <v>637.53</v>
      </c>
      <c r="HD71" s="9">
        <v>81.400000000000006</v>
      </c>
      <c r="HE71" s="9">
        <v>1.07</v>
      </c>
      <c r="HF71" s="242">
        <f t="shared" si="1380"/>
        <v>1.4861111111111112E-3</v>
      </c>
      <c r="HG71" s="9">
        <v>0</v>
      </c>
      <c r="HH71" s="242">
        <f t="shared" si="1381"/>
        <v>0</v>
      </c>
      <c r="HI71" s="7">
        <v>0</v>
      </c>
      <c r="HJ71" s="242">
        <f t="shared" si="1382"/>
        <v>0</v>
      </c>
      <c r="HK71" s="9">
        <v>0</v>
      </c>
      <c r="HL71" s="242">
        <f t="shared" si="1383"/>
        <v>0.96630376344086011</v>
      </c>
      <c r="HM71" s="242">
        <f t="shared" si="1384"/>
        <v>0.99851388888888881</v>
      </c>
      <c r="HN71" s="247">
        <f t="shared" si="1385"/>
        <v>1.6755402442843721E-3</v>
      </c>
      <c r="HO71" s="247">
        <f t="shared" si="1386"/>
        <v>0</v>
      </c>
      <c r="HP71" s="242">
        <f t="shared" si="1387"/>
        <v>0.82483388888888887</v>
      </c>
      <c r="HQ71" s="29">
        <v>0</v>
      </c>
      <c r="HR71" s="7">
        <f t="shared" si="1388"/>
        <v>720</v>
      </c>
      <c r="HS71" s="166">
        <v>14847.01</v>
      </c>
      <c r="HT71" s="9">
        <v>25</v>
      </c>
      <c r="HU71" s="9">
        <v>25</v>
      </c>
      <c r="HX71" s="9" t="s">
        <v>76</v>
      </c>
      <c r="HY71" s="9">
        <f t="shared" si="1389"/>
        <v>744</v>
      </c>
      <c r="HZ71" s="9">
        <v>554.30999999999995</v>
      </c>
      <c r="IA71" s="102">
        <v>189.69000000000335</v>
      </c>
      <c r="IB71" s="9">
        <v>0</v>
      </c>
      <c r="IC71" s="242">
        <f t="shared" si="1390"/>
        <v>0</v>
      </c>
      <c r="ID71" s="9">
        <v>0</v>
      </c>
      <c r="IE71" s="242">
        <f t="shared" si="1391"/>
        <v>0</v>
      </c>
      <c r="IF71" s="9">
        <v>0</v>
      </c>
      <c r="IG71" s="242">
        <f t="shared" si="1392"/>
        <v>0</v>
      </c>
      <c r="IH71" s="9">
        <v>0</v>
      </c>
      <c r="II71" s="242">
        <f t="shared" si="1393"/>
        <v>1</v>
      </c>
      <c r="IJ71" s="242">
        <f t="shared" si="1394"/>
        <v>1</v>
      </c>
      <c r="IK71" s="242">
        <f t="shared" si="1395"/>
        <v>0</v>
      </c>
      <c r="IL71" s="247">
        <f t="shared" si="1396"/>
        <v>0</v>
      </c>
      <c r="IM71" s="242">
        <f t="shared" si="1397"/>
        <v>0.74637419354838708</v>
      </c>
      <c r="IN71" s="29">
        <v>0</v>
      </c>
      <c r="IO71" s="7">
        <f t="shared" si="1398"/>
        <v>744.0000000000033</v>
      </c>
      <c r="IP71" s="166">
        <v>13882.56</v>
      </c>
      <c r="IQ71" s="9">
        <v>25</v>
      </c>
      <c r="IR71" s="9">
        <v>25</v>
      </c>
      <c r="IU71" s="9" t="s">
        <v>76</v>
      </c>
      <c r="IV71" s="97">
        <f t="shared" si="1399"/>
        <v>720</v>
      </c>
      <c r="IW71" s="97">
        <v>548.87</v>
      </c>
      <c r="IX71" s="9">
        <v>171.13</v>
      </c>
      <c r="IY71" s="97">
        <v>0</v>
      </c>
      <c r="IZ71" s="242">
        <f t="shared" si="1400"/>
        <v>0</v>
      </c>
      <c r="JA71" s="9">
        <v>0</v>
      </c>
      <c r="JB71" s="242">
        <f t="shared" si="1401"/>
        <v>0</v>
      </c>
      <c r="JC71" s="7">
        <v>0</v>
      </c>
      <c r="JD71" s="242">
        <f t="shared" si="1401"/>
        <v>0</v>
      </c>
      <c r="JE71" s="9">
        <v>0</v>
      </c>
      <c r="JF71" s="242">
        <f t="shared" si="1402"/>
        <v>1</v>
      </c>
      <c r="JG71" s="242">
        <f t="shared" si="1403"/>
        <v>1</v>
      </c>
      <c r="JH71" s="277">
        <f t="shared" si="1410"/>
        <v>0</v>
      </c>
      <c r="JI71" s="247">
        <f t="shared" si="1404"/>
        <v>0</v>
      </c>
      <c r="JJ71" s="242">
        <f t="shared" si="1405"/>
        <v>0.7666615</v>
      </c>
      <c r="JK71" s="29">
        <v>0</v>
      </c>
      <c r="JL71" s="29">
        <f t="shared" si="1406"/>
        <v>720</v>
      </c>
      <c r="JM71" s="171">
        <v>13799.906999999999</v>
      </c>
      <c r="JN71" s="9">
        <v>25</v>
      </c>
      <c r="JO71" s="9">
        <v>25</v>
      </c>
      <c r="JQ71" s="7"/>
    </row>
    <row r="72" spans="1:277" ht="13.8" hidden="1" x14ac:dyDescent="0.25">
      <c r="B72" s="9" t="s">
        <v>77</v>
      </c>
      <c r="C72" s="9">
        <f t="shared" si="1299"/>
        <v>744</v>
      </c>
      <c r="D72" s="9">
        <v>571</v>
      </c>
      <c r="E72" s="9">
        <v>173</v>
      </c>
      <c r="F72" s="9">
        <v>0</v>
      </c>
      <c r="G72" s="242">
        <f t="shared" si="1300"/>
        <v>0</v>
      </c>
      <c r="H72" s="9">
        <v>0</v>
      </c>
      <c r="I72" s="242">
        <f t="shared" si="1407"/>
        <v>0</v>
      </c>
      <c r="J72" s="9">
        <v>0</v>
      </c>
      <c r="K72" s="242">
        <f t="shared" si="1301"/>
        <v>0</v>
      </c>
      <c r="L72" s="9">
        <v>0</v>
      </c>
      <c r="M72" s="242">
        <f t="shared" si="1292"/>
        <v>1</v>
      </c>
      <c r="N72" s="242">
        <f t="shared" si="1293"/>
        <v>1</v>
      </c>
      <c r="O72" s="242">
        <f t="shared" si="1294"/>
        <v>0</v>
      </c>
      <c r="P72" s="247">
        <f t="shared" si="1295"/>
        <v>0</v>
      </c>
      <c r="Q72" s="242">
        <f t="shared" si="1302"/>
        <v>0.76110446236559137</v>
      </c>
      <c r="R72" s="29">
        <v>0</v>
      </c>
      <c r="S72" s="7">
        <f t="shared" si="1303"/>
        <v>744</v>
      </c>
      <c r="T72" s="166">
        <v>14156.543</v>
      </c>
      <c r="U72" s="9">
        <v>25</v>
      </c>
      <c r="V72" s="9">
        <v>25</v>
      </c>
      <c r="Y72" s="9" t="s">
        <v>77</v>
      </c>
      <c r="Z72" s="9">
        <f t="shared" si="1304"/>
        <v>744</v>
      </c>
      <c r="AA72" s="9">
        <v>515</v>
      </c>
      <c r="AB72" s="9">
        <v>229</v>
      </c>
      <c r="AC72" s="9">
        <v>0</v>
      </c>
      <c r="AD72" s="242">
        <f t="shared" si="1305"/>
        <v>0</v>
      </c>
      <c r="AE72" s="9">
        <v>0</v>
      </c>
      <c r="AF72" s="242">
        <f t="shared" si="1306"/>
        <v>0</v>
      </c>
      <c r="AG72" s="9">
        <v>0</v>
      </c>
      <c r="AH72" s="242">
        <f t="shared" si="1306"/>
        <v>0</v>
      </c>
      <c r="AI72" s="9">
        <v>0</v>
      </c>
      <c r="AJ72" s="242">
        <f t="shared" si="1307"/>
        <v>1</v>
      </c>
      <c r="AK72" s="242">
        <f t="shared" si="1308"/>
        <v>1</v>
      </c>
      <c r="AL72" s="242">
        <f t="shared" si="1309"/>
        <v>0</v>
      </c>
      <c r="AM72" s="247">
        <f t="shared" si="1310"/>
        <v>0</v>
      </c>
      <c r="AN72" s="242">
        <f t="shared" si="1311"/>
        <v>0.66748091397849463</v>
      </c>
      <c r="AO72" s="29">
        <v>0</v>
      </c>
      <c r="AP72" s="7">
        <f t="shared" si="1312"/>
        <v>744</v>
      </c>
      <c r="AQ72" s="166">
        <v>12415.145</v>
      </c>
      <c r="AR72" s="9">
        <v>25</v>
      </c>
      <c r="AS72" s="9">
        <v>25</v>
      </c>
      <c r="AV72" s="9" t="s">
        <v>77</v>
      </c>
      <c r="AW72" s="9">
        <f t="shared" si="1313"/>
        <v>720</v>
      </c>
      <c r="AX72" s="9">
        <v>394</v>
      </c>
      <c r="AY72" s="37">
        <f t="shared" si="1314"/>
        <v>326</v>
      </c>
      <c r="AZ72" s="9">
        <v>0</v>
      </c>
      <c r="BA72" s="242">
        <f t="shared" si="1424"/>
        <v>0</v>
      </c>
      <c r="BB72" s="9">
        <v>0</v>
      </c>
      <c r="BC72" s="242">
        <f t="shared" si="1424"/>
        <v>0</v>
      </c>
      <c r="BD72" s="9">
        <v>0</v>
      </c>
      <c r="BE72" s="242">
        <f t="shared" ref="BE72" si="1435">(BD72/$AV$4)</f>
        <v>0</v>
      </c>
      <c r="BF72" s="9">
        <v>0</v>
      </c>
      <c r="BG72" s="242">
        <f t="shared" ref="BG72:BG78" si="1436">(AW72/$AV$4)</f>
        <v>1</v>
      </c>
      <c r="BH72" s="242">
        <f t="shared" ref="BH72:BH78" si="1437">((AW72-BF72)/$AV$4)</f>
        <v>1</v>
      </c>
      <c r="BI72" s="242">
        <f t="shared" ref="BI72:BI78" si="1438">IF((AND(AX72=0,AZ72=0)),0,(AZ72+BF72)/(AX72+AZ72+BF72))</f>
        <v>0</v>
      </c>
      <c r="BJ72" s="247">
        <f t="shared" ref="BJ72:BJ78" si="1439">BF72/$AV$4</f>
        <v>0</v>
      </c>
      <c r="BK72" s="242">
        <f t="shared" si="1321"/>
        <v>0.53362661111111109</v>
      </c>
      <c r="BL72" s="7"/>
      <c r="BM72" s="7">
        <f t="shared" si="1322"/>
        <v>720</v>
      </c>
      <c r="BN72" s="172">
        <v>9605.2790000000005</v>
      </c>
      <c r="BO72" s="9">
        <v>25</v>
      </c>
      <c r="BP72" s="9">
        <v>25</v>
      </c>
      <c r="BS72" s="9" t="s">
        <v>77</v>
      </c>
      <c r="BT72" s="7">
        <f t="shared" si="1323"/>
        <v>744</v>
      </c>
      <c r="BU72" s="9">
        <v>502</v>
      </c>
      <c r="BV72" s="37">
        <f t="shared" si="1324"/>
        <v>242</v>
      </c>
      <c r="BW72" s="9">
        <v>0</v>
      </c>
      <c r="BX72" s="242">
        <f t="shared" si="1325"/>
        <v>0</v>
      </c>
      <c r="BY72" s="9">
        <v>0</v>
      </c>
      <c r="BZ72" s="242">
        <f t="shared" si="1325"/>
        <v>0</v>
      </c>
      <c r="CA72" s="7">
        <v>0</v>
      </c>
      <c r="CB72" s="242">
        <f t="shared" ref="CB72" si="1440">(CA72/$BS$4)</f>
        <v>0</v>
      </c>
      <c r="CC72" s="9">
        <v>0</v>
      </c>
      <c r="CD72" s="242">
        <f t="shared" si="1427"/>
        <v>1</v>
      </c>
      <c r="CE72" s="242">
        <f t="shared" si="1428"/>
        <v>1</v>
      </c>
      <c r="CF72" s="247">
        <f t="shared" si="1429"/>
        <v>0</v>
      </c>
      <c r="CG72" s="247">
        <f t="shared" si="1430"/>
        <v>0</v>
      </c>
      <c r="CH72" s="242">
        <f t="shared" si="1331"/>
        <v>0.64244822580645167</v>
      </c>
      <c r="CI72" s="135"/>
      <c r="CJ72" s="81">
        <f t="shared" si="1332"/>
        <v>744</v>
      </c>
      <c r="CK72" s="82">
        <v>11949.537</v>
      </c>
      <c r="CL72" s="9">
        <v>25</v>
      </c>
      <c r="CM72" s="9">
        <v>25</v>
      </c>
      <c r="CP72" s="9" t="s">
        <v>77</v>
      </c>
      <c r="CQ72" s="7">
        <f t="shared" si="1333"/>
        <v>614.37</v>
      </c>
      <c r="CR72" s="7">
        <v>406.9</v>
      </c>
      <c r="CS72" s="7">
        <v>207.47000000000003</v>
      </c>
      <c r="CT72" s="9">
        <v>42.93</v>
      </c>
      <c r="CU72" s="242">
        <f t="shared" si="1334"/>
        <v>5.9624999999999997E-2</v>
      </c>
      <c r="CV72" s="9">
        <v>0</v>
      </c>
      <c r="CW72" s="242">
        <f t="shared" si="1335"/>
        <v>0</v>
      </c>
      <c r="CX72" s="7">
        <v>62.7</v>
      </c>
      <c r="CY72" s="242">
        <f t="shared" si="1336"/>
        <v>8.7083333333333332E-2</v>
      </c>
      <c r="CZ72" s="9">
        <v>0</v>
      </c>
      <c r="DA72" s="242">
        <f t="shared" si="1416"/>
        <v>0.85329166666666667</v>
      </c>
      <c r="DB72" s="242">
        <f t="shared" si="1417"/>
        <v>0.85329166666666667</v>
      </c>
      <c r="DC72" s="247">
        <f t="shared" si="1418"/>
        <v>9.5436053620256547E-2</v>
      </c>
      <c r="DD72" s="247">
        <f t="shared" si="1419"/>
        <v>0</v>
      </c>
      <c r="DE72" s="242">
        <f t="shared" si="1341"/>
        <v>0.57782033333333327</v>
      </c>
      <c r="DF72" s="7"/>
      <c r="DG72" s="7">
        <f t="shared" si="1342"/>
        <v>720</v>
      </c>
      <c r="DH72" s="82">
        <v>10400.766</v>
      </c>
      <c r="DI72" s="9">
        <v>25</v>
      </c>
      <c r="DJ72" s="9">
        <v>25</v>
      </c>
      <c r="DK72" s="7"/>
      <c r="DM72" s="9" t="s">
        <v>77</v>
      </c>
      <c r="DN72" s="7">
        <f t="shared" si="1343"/>
        <v>733.55</v>
      </c>
      <c r="DO72" s="9">
        <v>583.20000000000005</v>
      </c>
      <c r="DP72" s="9">
        <v>150.34999999999991</v>
      </c>
      <c r="DQ72" s="9">
        <v>10.45</v>
      </c>
      <c r="DR72" s="242">
        <f t="shared" si="1296"/>
        <v>1.4045698924731181E-2</v>
      </c>
      <c r="DS72" s="9">
        <v>0</v>
      </c>
      <c r="DT72" s="242">
        <f t="shared" si="1297"/>
        <v>0</v>
      </c>
      <c r="DU72" s="170">
        <v>0</v>
      </c>
      <c r="DV72" s="242">
        <f t="shared" si="1298"/>
        <v>0</v>
      </c>
      <c r="DW72" s="9">
        <v>0</v>
      </c>
      <c r="DX72" s="242">
        <f t="shared" ref="DX72:DX78" si="1441">(DN72/$Y$4)</f>
        <v>0.98595430107526871</v>
      </c>
      <c r="DY72" s="242">
        <f t="shared" ref="DY72:DY78" si="1442">((DN72-DW72)/$DM$4)</f>
        <v>0.98595430107526871</v>
      </c>
      <c r="DZ72" s="247">
        <f t="shared" ref="DZ72:DZ78" si="1443">IF((AND(DO72=0,DQ72=0)),0,(DQ72+DW72)/(DO72+DQ72+DW72))</f>
        <v>1.7602964709845865E-2</v>
      </c>
      <c r="EA72" s="247">
        <f t="shared" ref="EA72:EA78" si="1444">DW72/$DM$4</f>
        <v>0</v>
      </c>
      <c r="EB72" s="242">
        <f t="shared" si="1348"/>
        <v>0.81057091397849468</v>
      </c>
      <c r="EC72" s="135"/>
      <c r="ED72" s="29">
        <f t="shared" si="1349"/>
        <v>744</v>
      </c>
      <c r="EE72" s="82">
        <v>15076.619000000001</v>
      </c>
      <c r="EF72" s="9">
        <v>25</v>
      </c>
      <c r="EG72" s="9">
        <v>25</v>
      </c>
      <c r="EJ72" s="9" t="s">
        <v>77</v>
      </c>
      <c r="EK72" s="7">
        <f t="shared" si="1350"/>
        <v>692.99</v>
      </c>
      <c r="EL72" s="7">
        <v>432.93</v>
      </c>
      <c r="EM72" s="9">
        <v>260.06</v>
      </c>
      <c r="EN72" s="9">
        <v>23.7</v>
      </c>
      <c r="EO72" s="242">
        <f t="shared" si="1351"/>
        <v>3.1854838709677417E-2</v>
      </c>
      <c r="EP72" s="9">
        <v>27.31</v>
      </c>
      <c r="EQ72" s="242">
        <f t="shared" si="1352"/>
        <v>3.6706989247311826E-2</v>
      </c>
      <c r="ER72" s="7">
        <v>0</v>
      </c>
      <c r="ES72" s="242">
        <f t="shared" si="1353"/>
        <v>0</v>
      </c>
      <c r="ET72" s="9">
        <v>0</v>
      </c>
      <c r="EU72" s="242">
        <f t="shared" si="1354"/>
        <v>0.93143817204301071</v>
      </c>
      <c r="EV72" s="242">
        <f t="shared" si="1355"/>
        <v>0.93143817204301071</v>
      </c>
      <c r="EW72" s="247">
        <f t="shared" si="1356"/>
        <v>5.1901977531042635E-2</v>
      </c>
      <c r="EX72" s="247"/>
      <c r="EY72" s="242">
        <f t="shared" si="1357"/>
        <v>0.63821919354838708</v>
      </c>
      <c r="EZ72" s="7"/>
      <c r="FA72" s="7">
        <f t="shared" si="1358"/>
        <v>744</v>
      </c>
      <c r="FB72" s="166">
        <v>11870.877</v>
      </c>
      <c r="FC72" s="9">
        <v>25</v>
      </c>
      <c r="FD72" s="9">
        <v>25</v>
      </c>
      <c r="FG72" s="9" t="s">
        <v>77</v>
      </c>
      <c r="FH72" s="7">
        <f t="shared" si="1359"/>
        <v>600.29999999999995</v>
      </c>
      <c r="FI72" s="9">
        <v>303.29000000000002</v>
      </c>
      <c r="FJ72" s="9">
        <v>297.01</v>
      </c>
      <c r="FK72" s="9">
        <v>71.7</v>
      </c>
      <c r="FL72" s="242">
        <f t="shared" si="1360"/>
        <v>0.10669642857142858</v>
      </c>
      <c r="FM72" s="9">
        <v>0</v>
      </c>
      <c r="FN72" s="242">
        <f t="shared" si="1361"/>
        <v>0</v>
      </c>
      <c r="FO72" s="7">
        <v>0</v>
      </c>
      <c r="FP72" s="242">
        <f t="shared" si="1362"/>
        <v>0</v>
      </c>
      <c r="FQ72" s="9">
        <v>0</v>
      </c>
      <c r="FR72" s="242">
        <f t="shared" si="1363"/>
        <v>0.80685483870967734</v>
      </c>
      <c r="FS72" s="242">
        <f t="shared" si="1364"/>
        <v>0.89330357142857131</v>
      </c>
      <c r="FT72" s="247">
        <f t="shared" si="1365"/>
        <v>0.19120509880263473</v>
      </c>
      <c r="FU72" s="247">
        <f t="shared" si="1366"/>
        <v>0</v>
      </c>
      <c r="FV72" s="135">
        <f t="shared" si="1367"/>
        <v>0.45282261904761906</v>
      </c>
      <c r="FW72" s="7"/>
      <c r="FX72" s="7">
        <f t="shared" si="1368"/>
        <v>672</v>
      </c>
      <c r="FY72" s="82">
        <v>7607.42</v>
      </c>
      <c r="FZ72" s="9">
        <v>25</v>
      </c>
      <c r="GA72" s="9">
        <v>25</v>
      </c>
      <c r="GD72" s="9" t="s">
        <v>77</v>
      </c>
      <c r="GE72" s="7">
        <f t="shared" si="1369"/>
        <v>716.01</v>
      </c>
      <c r="GF72" s="7">
        <v>593.75</v>
      </c>
      <c r="GG72" s="9">
        <v>122.26</v>
      </c>
      <c r="GH72" s="9">
        <v>27.99</v>
      </c>
      <c r="GI72" s="242">
        <f t="shared" si="1370"/>
        <v>3.7620967741935483E-2</v>
      </c>
      <c r="GJ72" s="9">
        <v>0</v>
      </c>
      <c r="GK72" s="242">
        <f t="shared" si="1371"/>
        <v>0</v>
      </c>
      <c r="GL72" s="7">
        <v>0</v>
      </c>
      <c r="GM72" s="242">
        <f t="shared" si="1372"/>
        <v>0</v>
      </c>
      <c r="GN72" s="9">
        <v>0</v>
      </c>
      <c r="GO72" s="242">
        <f t="shared" si="1373"/>
        <v>0.96237903225806454</v>
      </c>
      <c r="GP72" s="242">
        <f t="shared" si="1374"/>
        <v>0.96237903225806454</v>
      </c>
      <c r="GQ72" s="247">
        <f t="shared" si="1375"/>
        <v>4.5018818155499081E-2</v>
      </c>
      <c r="GR72" s="247">
        <f t="shared" si="1376"/>
        <v>0</v>
      </c>
      <c r="GS72" s="242">
        <f t="shared" si="1377"/>
        <v>0.75076973118279566</v>
      </c>
      <c r="GT72" s="135"/>
      <c r="GU72" s="7">
        <f t="shared" si="1378"/>
        <v>744</v>
      </c>
      <c r="GV72" s="82">
        <v>13964.316999999999</v>
      </c>
      <c r="GW72" s="9">
        <v>25</v>
      </c>
      <c r="GX72" s="9">
        <v>25</v>
      </c>
      <c r="HA72" s="9" t="s">
        <v>77</v>
      </c>
      <c r="HB72" s="7">
        <f t="shared" si="1379"/>
        <v>701.55</v>
      </c>
      <c r="HC72" s="9">
        <v>520.89</v>
      </c>
      <c r="HD72" s="9">
        <v>180.66</v>
      </c>
      <c r="HE72" s="9">
        <v>18.45</v>
      </c>
      <c r="HF72" s="242">
        <f t="shared" si="1380"/>
        <v>2.5624999999999998E-2</v>
      </c>
      <c r="HG72" s="9">
        <v>0</v>
      </c>
      <c r="HH72" s="242">
        <f t="shared" si="1381"/>
        <v>0</v>
      </c>
      <c r="HI72" s="7">
        <v>0</v>
      </c>
      <c r="HJ72" s="242">
        <f t="shared" si="1382"/>
        <v>0</v>
      </c>
      <c r="HK72" s="9">
        <v>0</v>
      </c>
      <c r="HL72" s="242">
        <f t="shared" si="1383"/>
        <v>0.94294354838709671</v>
      </c>
      <c r="HM72" s="242">
        <f t="shared" si="1384"/>
        <v>0.97437499999999999</v>
      </c>
      <c r="HN72" s="247">
        <f t="shared" si="1385"/>
        <v>3.4208477027478028E-2</v>
      </c>
      <c r="HO72" s="247">
        <f t="shared" si="1386"/>
        <v>0</v>
      </c>
      <c r="HP72" s="242">
        <f t="shared" si="1387"/>
        <v>0.74200500000000003</v>
      </c>
      <c r="HQ72" s="29">
        <v>0</v>
      </c>
      <c r="HR72" s="7">
        <f t="shared" si="1388"/>
        <v>720</v>
      </c>
      <c r="HS72" s="166">
        <v>13356.09</v>
      </c>
      <c r="HT72" s="9">
        <v>25</v>
      </c>
      <c r="HU72" s="9">
        <v>25</v>
      </c>
      <c r="HX72" s="9" t="s">
        <v>77</v>
      </c>
      <c r="HY72" s="9">
        <f t="shared" si="1389"/>
        <v>744</v>
      </c>
      <c r="HZ72" s="9">
        <v>505.06</v>
      </c>
      <c r="IA72" s="102">
        <v>238.94000000000034</v>
      </c>
      <c r="IB72" s="9">
        <v>0</v>
      </c>
      <c r="IC72" s="242">
        <f t="shared" si="1390"/>
        <v>0</v>
      </c>
      <c r="ID72" s="9">
        <v>0</v>
      </c>
      <c r="IE72" s="242">
        <f t="shared" si="1391"/>
        <v>0</v>
      </c>
      <c r="IF72" s="9">
        <v>0</v>
      </c>
      <c r="IG72" s="242">
        <f t="shared" si="1392"/>
        <v>0</v>
      </c>
      <c r="IH72" s="9">
        <v>0</v>
      </c>
      <c r="II72" s="242">
        <f t="shared" si="1393"/>
        <v>1</v>
      </c>
      <c r="IJ72" s="242">
        <f t="shared" si="1394"/>
        <v>1</v>
      </c>
      <c r="IK72" s="242">
        <f t="shared" si="1395"/>
        <v>0</v>
      </c>
      <c r="IL72" s="247">
        <f t="shared" si="1396"/>
        <v>0</v>
      </c>
      <c r="IM72" s="242">
        <f t="shared" si="1397"/>
        <v>0.68854946236559145</v>
      </c>
      <c r="IN72" s="29">
        <v>0</v>
      </c>
      <c r="IO72" s="7">
        <f t="shared" si="1398"/>
        <v>744.00000000000034</v>
      </c>
      <c r="IP72" s="166">
        <v>12807.02</v>
      </c>
      <c r="IQ72" s="9">
        <v>25</v>
      </c>
      <c r="IR72" s="9">
        <v>25</v>
      </c>
      <c r="IU72" s="9" t="s">
        <v>77</v>
      </c>
      <c r="IV72" s="97">
        <f t="shared" si="1399"/>
        <v>720</v>
      </c>
      <c r="IW72" s="97">
        <v>533.9</v>
      </c>
      <c r="IX72" s="9">
        <v>186.10000000000002</v>
      </c>
      <c r="IY72" s="97">
        <v>0</v>
      </c>
      <c r="IZ72" s="242">
        <f t="shared" si="1400"/>
        <v>0</v>
      </c>
      <c r="JA72" s="9">
        <v>0</v>
      </c>
      <c r="JB72" s="242">
        <f t="shared" si="1401"/>
        <v>0</v>
      </c>
      <c r="JC72" s="7">
        <v>0</v>
      </c>
      <c r="JD72" s="242">
        <f t="shared" si="1401"/>
        <v>0</v>
      </c>
      <c r="JE72" s="9">
        <v>0</v>
      </c>
      <c r="JF72" s="242">
        <f t="shared" si="1402"/>
        <v>1</v>
      </c>
      <c r="JG72" s="242">
        <f t="shared" si="1403"/>
        <v>1</v>
      </c>
      <c r="JH72" s="277">
        <f t="shared" si="1410"/>
        <v>0</v>
      </c>
      <c r="JI72" s="247">
        <f t="shared" si="1404"/>
        <v>0</v>
      </c>
      <c r="JJ72" s="242">
        <f t="shared" si="1405"/>
        <v>0.74007316666666667</v>
      </c>
      <c r="JK72" s="29">
        <v>0</v>
      </c>
      <c r="JL72" s="29">
        <f t="shared" si="1406"/>
        <v>720</v>
      </c>
      <c r="JM72" s="171">
        <v>13321.316999999999</v>
      </c>
      <c r="JN72" s="9">
        <v>25</v>
      </c>
      <c r="JO72" s="9">
        <v>25</v>
      </c>
      <c r="JQ72" s="7"/>
    </row>
    <row r="73" spans="1:277" ht="13.8" hidden="1" x14ac:dyDescent="0.25">
      <c r="B73" s="9" t="s">
        <v>78</v>
      </c>
      <c r="C73" s="9">
        <f t="shared" si="1299"/>
        <v>744</v>
      </c>
      <c r="D73" s="9">
        <v>585</v>
      </c>
      <c r="E73" s="9">
        <v>159</v>
      </c>
      <c r="F73" s="9">
        <v>0</v>
      </c>
      <c r="G73" s="242">
        <f t="shared" si="1300"/>
        <v>0</v>
      </c>
      <c r="H73" s="9">
        <v>0</v>
      </c>
      <c r="I73" s="242">
        <f t="shared" si="1407"/>
        <v>0</v>
      </c>
      <c r="J73" s="9">
        <v>0</v>
      </c>
      <c r="K73" s="242">
        <f t="shared" si="1301"/>
        <v>0</v>
      </c>
      <c r="L73" s="9">
        <v>0</v>
      </c>
      <c r="M73" s="242">
        <f t="shared" si="1292"/>
        <v>1</v>
      </c>
      <c r="N73" s="242">
        <f t="shared" si="1293"/>
        <v>1</v>
      </c>
      <c r="O73" s="242">
        <f t="shared" si="1294"/>
        <v>0</v>
      </c>
      <c r="P73" s="247">
        <f t="shared" si="1295"/>
        <v>0</v>
      </c>
      <c r="Q73" s="242">
        <f t="shared" si="1302"/>
        <v>0.77079473118279562</v>
      </c>
      <c r="R73" s="29">
        <v>0</v>
      </c>
      <c r="S73" s="7">
        <f t="shared" si="1303"/>
        <v>744</v>
      </c>
      <c r="T73" s="166">
        <v>14336.781999999999</v>
      </c>
      <c r="U73" s="9">
        <v>25</v>
      </c>
      <c r="V73" s="9">
        <v>25</v>
      </c>
      <c r="Y73" s="9" t="s">
        <v>78</v>
      </c>
      <c r="Z73" s="9">
        <f t="shared" si="1304"/>
        <v>744</v>
      </c>
      <c r="AA73" s="9">
        <v>608</v>
      </c>
      <c r="AB73" s="9">
        <v>136</v>
      </c>
      <c r="AC73" s="9">
        <v>0</v>
      </c>
      <c r="AD73" s="242">
        <f t="shared" si="1305"/>
        <v>0</v>
      </c>
      <c r="AE73" s="9">
        <v>0</v>
      </c>
      <c r="AF73" s="242">
        <f t="shared" si="1306"/>
        <v>0</v>
      </c>
      <c r="AG73" s="9">
        <v>0</v>
      </c>
      <c r="AH73" s="242">
        <f t="shared" si="1306"/>
        <v>0</v>
      </c>
      <c r="AI73" s="9">
        <v>0</v>
      </c>
      <c r="AJ73" s="242">
        <f t="shared" si="1307"/>
        <v>1</v>
      </c>
      <c r="AK73" s="242">
        <f t="shared" si="1308"/>
        <v>1</v>
      </c>
      <c r="AL73" s="242">
        <f t="shared" si="1309"/>
        <v>0</v>
      </c>
      <c r="AM73" s="247">
        <f t="shared" si="1310"/>
        <v>0</v>
      </c>
      <c r="AN73" s="242">
        <f t="shared" si="1311"/>
        <v>0.79606833333333327</v>
      </c>
      <c r="AO73" s="29">
        <v>0</v>
      </c>
      <c r="AP73" s="7">
        <f t="shared" si="1312"/>
        <v>744</v>
      </c>
      <c r="AQ73" s="166">
        <v>14806.870999999999</v>
      </c>
      <c r="AR73" s="9">
        <v>25</v>
      </c>
      <c r="AS73" s="9">
        <v>25</v>
      </c>
      <c r="AV73" s="9" t="s">
        <v>78</v>
      </c>
      <c r="AW73" s="9">
        <f t="shared" si="1313"/>
        <v>720</v>
      </c>
      <c r="AX73" s="9">
        <v>638</v>
      </c>
      <c r="AY73" s="37">
        <f t="shared" si="1314"/>
        <v>82</v>
      </c>
      <c r="AZ73" s="9">
        <v>0</v>
      </c>
      <c r="BA73" s="242">
        <f t="shared" si="1424"/>
        <v>0</v>
      </c>
      <c r="BB73" s="9">
        <v>0</v>
      </c>
      <c r="BC73" s="242">
        <f t="shared" si="1424"/>
        <v>0</v>
      </c>
      <c r="BD73" s="9">
        <v>0</v>
      </c>
      <c r="BE73" s="242">
        <f t="shared" ref="BE73" si="1445">(BD73/$AV$4)</f>
        <v>0</v>
      </c>
      <c r="BF73" s="9">
        <v>0</v>
      </c>
      <c r="BG73" s="242">
        <f t="shared" si="1436"/>
        <v>1</v>
      </c>
      <c r="BH73" s="242">
        <f t="shared" si="1437"/>
        <v>1</v>
      </c>
      <c r="BI73" s="242">
        <f t="shared" si="1438"/>
        <v>0</v>
      </c>
      <c r="BJ73" s="247">
        <f t="shared" si="1439"/>
        <v>0</v>
      </c>
      <c r="BK73" s="242">
        <f t="shared" si="1321"/>
        <v>0.85896594444444452</v>
      </c>
      <c r="BL73" s="7"/>
      <c r="BM73" s="7">
        <f t="shared" si="1322"/>
        <v>720</v>
      </c>
      <c r="BN73" s="172">
        <v>15461.387000000001</v>
      </c>
      <c r="BO73" s="9">
        <v>25</v>
      </c>
      <c r="BP73" s="9">
        <v>25</v>
      </c>
      <c r="BS73" s="9" t="s">
        <v>78</v>
      </c>
      <c r="BT73" s="7">
        <f t="shared" si="1323"/>
        <v>744</v>
      </c>
      <c r="BU73" s="9">
        <v>542</v>
      </c>
      <c r="BV73" s="37">
        <f t="shared" si="1324"/>
        <v>202</v>
      </c>
      <c r="BW73" s="9">
        <v>0</v>
      </c>
      <c r="BX73" s="242">
        <f t="shared" si="1325"/>
        <v>0</v>
      </c>
      <c r="BY73" s="9">
        <v>0</v>
      </c>
      <c r="BZ73" s="242">
        <f t="shared" si="1325"/>
        <v>0</v>
      </c>
      <c r="CA73" s="7">
        <v>0</v>
      </c>
      <c r="CB73" s="242">
        <f t="shared" ref="CB73" si="1446">(CA73/$BS$4)</f>
        <v>0</v>
      </c>
      <c r="CC73" s="9">
        <v>0</v>
      </c>
      <c r="CD73" s="242">
        <f t="shared" si="1427"/>
        <v>1</v>
      </c>
      <c r="CE73" s="242">
        <f t="shared" si="1428"/>
        <v>1</v>
      </c>
      <c r="CF73" s="247">
        <f t="shared" si="1429"/>
        <v>0</v>
      </c>
      <c r="CG73" s="247">
        <f t="shared" si="1430"/>
        <v>0</v>
      </c>
      <c r="CH73" s="242">
        <f t="shared" si="1331"/>
        <v>0.70415155913978489</v>
      </c>
      <c r="CI73" s="135"/>
      <c r="CJ73" s="81">
        <f t="shared" si="1332"/>
        <v>744</v>
      </c>
      <c r="CK73" s="82">
        <v>13097.218999999999</v>
      </c>
      <c r="CL73" s="9">
        <v>25</v>
      </c>
      <c r="CM73" s="9">
        <v>25</v>
      </c>
      <c r="CP73" s="9" t="s">
        <v>78</v>
      </c>
      <c r="CQ73" s="7">
        <f t="shared" si="1333"/>
        <v>661.61</v>
      </c>
      <c r="CR73" s="7">
        <v>467.93</v>
      </c>
      <c r="CS73" s="7">
        <v>193.67999999999995</v>
      </c>
      <c r="CT73" s="9">
        <v>58.39</v>
      </c>
      <c r="CU73" s="242">
        <f t="shared" si="1334"/>
        <v>8.1097222222222223E-2</v>
      </c>
      <c r="CV73" s="9">
        <v>0</v>
      </c>
      <c r="CW73" s="242">
        <f t="shared" si="1335"/>
        <v>0</v>
      </c>
      <c r="CX73" s="7">
        <v>0</v>
      </c>
      <c r="CY73" s="242">
        <f t="shared" si="1336"/>
        <v>0</v>
      </c>
      <c r="CZ73" s="9">
        <v>0</v>
      </c>
      <c r="DA73" s="242">
        <f t="shared" si="1416"/>
        <v>0.91890277777777785</v>
      </c>
      <c r="DB73" s="242">
        <f t="shared" si="1417"/>
        <v>0.91890277777777785</v>
      </c>
      <c r="DC73" s="247">
        <f t="shared" si="1418"/>
        <v>0.11094011247910016</v>
      </c>
      <c r="DD73" s="247">
        <f t="shared" si="1419"/>
        <v>0</v>
      </c>
      <c r="DE73" s="242">
        <f t="shared" si="1341"/>
        <v>0.64683722222222217</v>
      </c>
      <c r="DF73" s="7"/>
      <c r="DG73" s="7">
        <f t="shared" si="1342"/>
        <v>719.99999999999989</v>
      </c>
      <c r="DH73" s="82">
        <v>11643.07</v>
      </c>
      <c r="DI73" s="9">
        <v>25</v>
      </c>
      <c r="DJ73" s="9">
        <v>25</v>
      </c>
      <c r="DK73" s="7"/>
      <c r="DM73" s="9" t="s">
        <v>78</v>
      </c>
      <c r="DN73" s="7">
        <f t="shared" si="1343"/>
        <v>720.35</v>
      </c>
      <c r="DO73" s="9">
        <v>587.98</v>
      </c>
      <c r="DP73" s="9">
        <v>132.37</v>
      </c>
      <c r="DQ73" s="9">
        <v>0</v>
      </c>
      <c r="DR73" s="242">
        <f t="shared" si="1296"/>
        <v>0</v>
      </c>
      <c r="DS73" s="9">
        <v>0</v>
      </c>
      <c r="DT73" s="242">
        <f t="shared" si="1297"/>
        <v>0</v>
      </c>
      <c r="DU73" s="170">
        <v>23.65</v>
      </c>
      <c r="DV73" s="242">
        <f t="shared" si="1298"/>
        <v>3.1787634408602147E-2</v>
      </c>
      <c r="DW73" s="9">
        <v>0</v>
      </c>
      <c r="DX73" s="242">
        <f t="shared" si="1441"/>
        <v>0.96821236559139789</v>
      </c>
      <c r="DY73" s="242">
        <f t="shared" si="1442"/>
        <v>0.96821236559139789</v>
      </c>
      <c r="DZ73" s="247">
        <f t="shared" si="1443"/>
        <v>0</v>
      </c>
      <c r="EA73" s="247">
        <f t="shared" si="1444"/>
        <v>0</v>
      </c>
      <c r="EB73" s="242">
        <f t="shared" si="1348"/>
        <v>0.79228838709677418</v>
      </c>
      <c r="EC73" s="135"/>
      <c r="ED73" s="29">
        <f t="shared" si="1349"/>
        <v>744</v>
      </c>
      <c r="EE73" s="82">
        <v>14736.564</v>
      </c>
      <c r="EF73" s="9">
        <v>25</v>
      </c>
      <c r="EG73" s="9">
        <v>25</v>
      </c>
      <c r="EJ73" s="9" t="s">
        <v>78</v>
      </c>
      <c r="EK73" s="7">
        <f t="shared" si="1350"/>
        <v>144.29999999999995</v>
      </c>
      <c r="EL73" s="7">
        <v>94.79</v>
      </c>
      <c r="EM73" s="9">
        <v>49.51</v>
      </c>
      <c r="EN73" s="9">
        <v>575.70000000000005</v>
      </c>
      <c r="EO73" s="242">
        <f t="shared" si="1351"/>
        <v>0.77379032258064517</v>
      </c>
      <c r="EP73" s="9">
        <v>24</v>
      </c>
      <c r="EQ73" s="242">
        <f t="shared" si="1352"/>
        <v>3.2258064516129031E-2</v>
      </c>
      <c r="ER73" s="7">
        <v>0</v>
      </c>
      <c r="ES73" s="242">
        <f t="shared" si="1353"/>
        <v>0</v>
      </c>
      <c r="ET73" s="9">
        <v>0</v>
      </c>
      <c r="EU73" s="242">
        <f t="shared" si="1354"/>
        <v>0.19395161290322574</v>
      </c>
      <c r="EV73" s="242">
        <f t="shared" si="1355"/>
        <v>0.19395161290322574</v>
      </c>
      <c r="EW73" s="247">
        <f t="shared" si="1356"/>
        <v>0.85862578114513277</v>
      </c>
      <c r="EX73" s="247"/>
      <c r="EY73" s="242">
        <f t="shared" si="1357"/>
        <v>0.13150661290322582</v>
      </c>
      <c r="EZ73" s="7"/>
      <c r="FA73" s="7">
        <f t="shared" si="1358"/>
        <v>744</v>
      </c>
      <c r="FB73" s="166">
        <v>2446.0230000000001</v>
      </c>
      <c r="FC73" s="9">
        <v>25</v>
      </c>
      <c r="FD73" s="9">
        <v>25</v>
      </c>
      <c r="FG73" s="9" t="s">
        <v>78</v>
      </c>
      <c r="FH73" s="7">
        <f t="shared" si="1359"/>
        <v>0</v>
      </c>
      <c r="FI73" s="9">
        <v>0</v>
      </c>
      <c r="FJ73" s="9">
        <v>0</v>
      </c>
      <c r="FK73" s="9">
        <v>672</v>
      </c>
      <c r="FL73" s="242">
        <f t="shared" si="1360"/>
        <v>1</v>
      </c>
      <c r="FM73" s="9">
        <v>0</v>
      </c>
      <c r="FN73" s="242">
        <f t="shared" si="1361"/>
        <v>0</v>
      </c>
      <c r="FO73" s="7">
        <v>0</v>
      </c>
      <c r="FP73" s="242">
        <f t="shared" si="1362"/>
        <v>0</v>
      </c>
      <c r="FQ73" s="9">
        <v>0</v>
      </c>
      <c r="FR73" s="242">
        <f t="shared" si="1363"/>
        <v>0</v>
      </c>
      <c r="FS73" s="242">
        <f t="shared" si="1364"/>
        <v>0</v>
      </c>
      <c r="FT73" s="247">
        <f t="shared" si="1365"/>
        <v>1</v>
      </c>
      <c r="FU73" s="247">
        <f t="shared" si="1366"/>
        <v>0</v>
      </c>
      <c r="FV73" s="135">
        <f t="shared" si="1367"/>
        <v>0</v>
      </c>
      <c r="FW73" s="7"/>
      <c r="FX73" s="7">
        <f t="shared" si="1368"/>
        <v>672</v>
      </c>
      <c r="FY73" s="9">
        <v>0</v>
      </c>
      <c r="FZ73" s="9">
        <v>25</v>
      </c>
      <c r="GA73" s="9">
        <v>25</v>
      </c>
      <c r="GD73" s="9" t="s">
        <v>78</v>
      </c>
      <c r="GE73" s="29">
        <f t="shared" si="1369"/>
        <v>0</v>
      </c>
      <c r="GF73" s="7">
        <v>0</v>
      </c>
      <c r="GG73" s="9">
        <v>0</v>
      </c>
      <c r="GH73" s="9">
        <v>744</v>
      </c>
      <c r="GI73" s="242">
        <f t="shared" si="1370"/>
        <v>1</v>
      </c>
      <c r="GJ73" s="9">
        <v>0</v>
      </c>
      <c r="GK73" s="242">
        <f t="shared" si="1371"/>
        <v>0</v>
      </c>
      <c r="GL73" s="7">
        <v>0</v>
      </c>
      <c r="GM73" s="242">
        <f t="shared" si="1372"/>
        <v>0</v>
      </c>
      <c r="GN73" s="9">
        <v>0</v>
      </c>
      <c r="GO73" s="242">
        <f t="shared" si="1373"/>
        <v>0</v>
      </c>
      <c r="GP73" s="242">
        <f t="shared" si="1374"/>
        <v>0</v>
      </c>
      <c r="GQ73" s="247">
        <f t="shared" si="1375"/>
        <v>1</v>
      </c>
      <c r="GR73" s="247">
        <f t="shared" si="1376"/>
        <v>0</v>
      </c>
      <c r="GS73" s="242">
        <f t="shared" si="1377"/>
        <v>0</v>
      </c>
      <c r="GT73" s="135"/>
      <c r="GU73" s="7">
        <f t="shared" si="1378"/>
        <v>744</v>
      </c>
      <c r="GV73" s="9">
        <v>0</v>
      </c>
      <c r="GW73" s="9">
        <v>25</v>
      </c>
      <c r="GX73" s="9">
        <v>25</v>
      </c>
      <c r="HA73" s="9" t="s">
        <v>78</v>
      </c>
      <c r="HB73" s="7">
        <f>$HA$4-HE73-HG73-HI73</f>
        <v>0</v>
      </c>
      <c r="HC73" s="9">
        <v>0</v>
      </c>
      <c r="HD73" s="9">
        <v>0</v>
      </c>
      <c r="HE73" s="9">
        <v>720</v>
      </c>
      <c r="HF73" s="242">
        <f t="shared" si="1380"/>
        <v>1</v>
      </c>
      <c r="HG73" s="9">
        <v>0</v>
      </c>
      <c r="HH73" s="242">
        <f t="shared" si="1381"/>
        <v>0</v>
      </c>
      <c r="HI73" s="7">
        <v>0</v>
      </c>
      <c r="HJ73" s="242">
        <f t="shared" si="1382"/>
        <v>0</v>
      </c>
      <c r="HK73" s="9">
        <v>0</v>
      </c>
      <c r="HL73" s="242">
        <f t="shared" si="1383"/>
        <v>0</v>
      </c>
      <c r="HM73" s="242">
        <f t="shared" si="1384"/>
        <v>0</v>
      </c>
      <c r="HN73" s="247">
        <f t="shared" si="1385"/>
        <v>1</v>
      </c>
      <c r="HO73" s="247">
        <f t="shared" si="1386"/>
        <v>0</v>
      </c>
      <c r="HP73" s="242">
        <f t="shared" si="1387"/>
        <v>0</v>
      </c>
      <c r="HQ73" s="29">
        <v>0</v>
      </c>
      <c r="HR73" s="7">
        <f t="shared" si="1388"/>
        <v>720</v>
      </c>
      <c r="HS73" s="9">
        <v>0</v>
      </c>
      <c r="HT73" s="9">
        <v>25</v>
      </c>
      <c r="HU73" s="9">
        <v>25</v>
      </c>
      <c r="HX73" s="9" t="s">
        <v>78</v>
      </c>
      <c r="HY73" s="9">
        <f t="shared" si="1389"/>
        <v>0</v>
      </c>
      <c r="HZ73" s="9">
        <v>0</v>
      </c>
      <c r="IA73" s="102">
        <v>0</v>
      </c>
      <c r="IB73" s="9">
        <v>744</v>
      </c>
      <c r="IC73" s="242">
        <f t="shared" si="1390"/>
        <v>1</v>
      </c>
      <c r="ID73" s="9">
        <v>0</v>
      </c>
      <c r="IE73" s="242">
        <f t="shared" si="1391"/>
        <v>0</v>
      </c>
      <c r="IF73" s="9">
        <v>0</v>
      </c>
      <c r="IG73" s="242">
        <f t="shared" si="1392"/>
        <v>0</v>
      </c>
      <c r="IH73" s="9">
        <v>0</v>
      </c>
      <c r="II73" s="242">
        <f t="shared" si="1393"/>
        <v>0</v>
      </c>
      <c r="IJ73" s="242">
        <f t="shared" si="1394"/>
        <v>0</v>
      </c>
      <c r="IK73" s="242">
        <f t="shared" si="1395"/>
        <v>1</v>
      </c>
      <c r="IL73" s="247">
        <f t="shared" si="1396"/>
        <v>0</v>
      </c>
      <c r="IM73" s="242">
        <f t="shared" si="1397"/>
        <v>0</v>
      </c>
      <c r="IN73" s="29">
        <v>0</v>
      </c>
      <c r="IO73" s="7">
        <f t="shared" si="1398"/>
        <v>744</v>
      </c>
      <c r="IP73" s="9">
        <v>0</v>
      </c>
      <c r="IQ73" s="9">
        <v>25</v>
      </c>
      <c r="IR73" s="9">
        <v>25</v>
      </c>
      <c r="IU73" s="9" t="s">
        <v>78</v>
      </c>
      <c r="IV73" s="97">
        <f t="shared" si="1399"/>
        <v>0</v>
      </c>
      <c r="IW73" s="97">
        <v>0</v>
      </c>
      <c r="IX73" s="9">
        <v>0</v>
      </c>
      <c r="IY73" s="97">
        <v>720</v>
      </c>
      <c r="IZ73" s="242">
        <f t="shared" si="1400"/>
        <v>1</v>
      </c>
      <c r="JA73" s="9">
        <v>0</v>
      </c>
      <c r="JB73" s="242">
        <f t="shared" si="1401"/>
        <v>0</v>
      </c>
      <c r="JC73" s="7">
        <v>0</v>
      </c>
      <c r="JD73" s="242">
        <f t="shared" si="1401"/>
        <v>0</v>
      </c>
      <c r="JE73" s="9">
        <v>0</v>
      </c>
      <c r="JF73" s="242">
        <f t="shared" si="1402"/>
        <v>0</v>
      </c>
      <c r="JG73" s="242">
        <f t="shared" si="1403"/>
        <v>0</v>
      </c>
      <c r="JH73" s="277">
        <f t="shared" si="1410"/>
        <v>1</v>
      </c>
      <c r="JI73" s="247">
        <f t="shared" si="1404"/>
        <v>0</v>
      </c>
      <c r="JJ73" s="242">
        <f t="shared" si="1405"/>
        <v>0</v>
      </c>
      <c r="JK73" s="29">
        <v>0</v>
      </c>
      <c r="JL73" s="29">
        <f t="shared" si="1406"/>
        <v>720</v>
      </c>
      <c r="JM73" s="173">
        <v>0</v>
      </c>
      <c r="JN73" s="9">
        <v>25</v>
      </c>
      <c r="JO73" s="9">
        <v>25</v>
      </c>
      <c r="JQ73" s="7"/>
    </row>
    <row r="74" spans="1:277" ht="13.8" hidden="1" x14ac:dyDescent="0.25">
      <c r="B74" s="9" t="s">
        <v>79</v>
      </c>
      <c r="C74" s="9">
        <f t="shared" si="1299"/>
        <v>744</v>
      </c>
      <c r="D74" s="9">
        <v>622</v>
      </c>
      <c r="E74" s="9">
        <v>122</v>
      </c>
      <c r="F74" s="9">
        <v>0</v>
      </c>
      <c r="G74" s="242">
        <f t="shared" si="1300"/>
        <v>0</v>
      </c>
      <c r="H74" s="9">
        <v>0</v>
      </c>
      <c r="I74" s="242">
        <f t="shared" si="1407"/>
        <v>0</v>
      </c>
      <c r="J74" s="9">
        <v>0</v>
      </c>
      <c r="K74" s="242">
        <f t="shared" si="1301"/>
        <v>0</v>
      </c>
      <c r="L74" s="9">
        <v>0</v>
      </c>
      <c r="M74" s="242">
        <f t="shared" si="1292"/>
        <v>1</v>
      </c>
      <c r="N74" s="242">
        <f t="shared" si="1293"/>
        <v>1</v>
      </c>
      <c r="O74" s="242">
        <f t="shared" si="1294"/>
        <v>0</v>
      </c>
      <c r="P74" s="247">
        <f t="shared" si="1295"/>
        <v>0</v>
      </c>
      <c r="Q74" s="242">
        <f t="shared" si="1302"/>
        <v>0.80358424731182798</v>
      </c>
      <c r="R74" s="29">
        <v>0</v>
      </c>
      <c r="S74" s="7">
        <f t="shared" si="1303"/>
        <v>744</v>
      </c>
      <c r="T74" s="166">
        <v>14946.666999999999</v>
      </c>
      <c r="U74" s="9">
        <v>25</v>
      </c>
      <c r="V74" s="9">
        <v>25</v>
      </c>
      <c r="Y74" s="9" t="s">
        <v>79</v>
      </c>
      <c r="Z74" s="9">
        <f t="shared" si="1304"/>
        <v>744</v>
      </c>
      <c r="AA74" s="9">
        <v>593</v>
      </c>
      <c r="AB74" s="9">
        <v>151</v>
      </c>
      <c r="AC74" s="9">
        <v>0</v>
      </c>
      <c r="AD74" s="242">
        <f t="shared" si="1305"/>
        <v>0</v>
      </c>
      <c r="AE74" s="9">
        <v>0</v>
      </c>
      <c r="AF74" s="242">
        <f t="shared" si="1306"/>
        <v>0</v>
      </c>
      <c r="AG74" s="9">
        <v>0</v>
      </c>
      <c r="AH74" s="242">
        <f t="shared" si="1306"/>
        <v>0</v>
      </c>
      <c r="AI74" s="9">
        <v>0</v>
      </c>
      <c r="AJ74" s="242">
        <f t="shared" si="1307"/>
        <v>1</v>
      </c>
      <c r="AK74" s="242">
        <f t="shared" si="1308"/>
        <v>1</v>
      </c>
      <c r="AL74" s="242">
        <f t="shared" si="1309"/>
        <v>0</v>
      </c>
      <c r="AM74" s="247">
        <f t="shared" si="1310"/>
        <v>0</v>
      </c>
      <c r="AN74" s="242">
        <f t="shared" si="1311"/>
        <v>0.75809188172043007</v>
      </c>
      <c r="AO74" s="29">
        <v>0</v>
      </c>
      <c r="AP74" s="7">
        <f t="shared" si="1312"/>
        <v>744</v>
      </c>
      <c r="AQ74" s="166">
        <v>14100.509</v>
      </c>
      <c r="AR74" s="9">
        <v>25</v>
      </c>
      <c r="AS74" s="9">
        <v>25</v>
      </c>
      <c r="AV74" s="9" t="s">
        <v>79</v>
      </c>
      <c r="AW74" s="9">
        <f t="shared" si="1313"/>
        <v>720</v>
      </c>
      <c r="AX74" s="9">
        <v>688</v>
      </c>
      <c r="AY74" s="37">
        <f t="shared" si="1314"/>
        <v>32</v>
      </c>
      <c r="AZ74" s="9">
        <v>0</v>
      </c>
      <c r="BA74" s="242">
        <f t="shared" si="1424"/>
        <v>0</v>
      </c>
      <c r="BB74" s="9">
        <v>0</v>
      </c>
      <c r="BC74" s="242">
        <f t="shared" si="1424"/>
        <v>0</v>
      </c>
      <c r="BD74" s="9">
        <v>0</v>
      </c>
      <c r="BE74" s="242">
        <f t="shared" ref="BE74" si="1447">(BD74/$AV$4)</f>
        <v>0</v>
      </c>
      <c r="BF74" s="9">
        <v>0</v>
      </c>
      <c r="BG74" s="242">
        <f t="shared" si="1436"/>
        <v>1</v>
      </c>
      <c r="BH74" s="242">
        <f t="shared" si="1437"/>
        <v>1</v>
      </c>
      <c r="BI74" s="242">
        <f t="shared" si="1438"/>
        <v>0</v>
      </c>
      <c r="BJ74" s="247">
        <f t="shared" si="1439"/>
        <v>0</v>
      </c>
      <c r="BK74" s="242">
        <f t="shared" si="1321"/>
        <v>0.9206091666666667</v>
      </c>
      <c r="BL74" s="7"/>
      <c r="BM74" s="7">
        <f t="shared" si="1322"/>
        <v>720</v>
      </c>
      <c r="BN74" s="172">
        <v>16570.965</v>
      </c>
      <c r="BO74" s="9">
        <v>25</v>
      </c>
      <c r="BP74" s="9">
        <v>25</v>
      </c>
      <c r="BS74" s="9" t="s">
        <v>79</v>
      </c>
      <c r="BT74" s="7">
        <f t="shared" si="1323"/>
        <v>744</v>
      </c>
      <c r="BU74" s="9">
        <v>551</v>
      </c>
      <c r="BV74" s="37">
        <f t="shared" si="1324"/>
        <v>193</v>
      </c>
      <c r="BW74" s="9">
        <v>0</v>
      </c>
      <c r="BX74" s="242">
        <f t="shared" si="1325"/>
        <v>0</v>
      </c>
      <c r="BY74" s="9">
        <v>0</v>
      </c>
      <c r="BZ74" s="242">
        <f t="shared" si="1325"/>
        <v>0</v>
      </c>
      <c r="CA74" s="7">
        <v>0</v>
      </c>
      <c r="CB74" s="242">
        <f t="shared" ref="CB74" si="1448">(CA74/$BS$4)</f>
        <v>0</v>
      </c>
      <c r="CC74" s="9">
        <v>0</v>
      </c>
      <c r="CD74" s="242">
        <f t="shared" si="1427"/>
        <v>1</v>
      </c>
      <c r="CE74" s="242">
        <f t="shared" si="1428"/>
        <v>1</v>
      </c>
      <c r="CF74" s="247">
        <f t="shared" si="1429"/>
        <v>0</v>
      </c>
      <c r="CG74" s="247">
        <f t="shared" si="1430"/>
        <v>0</v>
      </c>
      <c r="CH74" s="242">
        <f t="shared" si="1331"/>
        <v>0.7128017741935484</v>
      </c>
      <c r="CI74" s="135"/>
      <c r="CJ74" s="81">
        <f t="shared" si="1332"/>
        <v>744</v>
      </c>
      <c r="CK74" s="82">
        <v>13258.112999999999</v>
      </c>
      <c r="CL74" s="9">
        <v>25</v>
      </c>
      <c r="CM74" s="9">
        <v>25</v>
      </c>
      <c r="CP74" s="9" t="s">
        <v>79</v>
      </c>
      <c r="CQ74" s="7">
        <f t="shared" si="1333"/>
        <v>713.38</v>
      </c>
      <c r="CR74" s="7">
        <v>547.1</v>
      </c>
      <c r="CS74" s="7">
        <v>166.27999999999997</v>
      </c>
      <c r="CT74" s="9">
        <v>6.62</v>
      </c>
      <c r="CU74" s="242">
        <f t="shared" si="1334"/>
        <v>9.1944444444444443E-3</v>
      </c>
      <c r="CV74" s="9">
        <v>0</v>
      </c>
      <c r="CW74" s="242">
        <f t="shared" si="1335"/>
        <v>0</v>
      </c>
      <c r="CX74" s="7">
        <v>0</v>
      </c>
      <c r="CY74" s="242">
        <f t="shared" si="1336"/>
        <v>0</v>
      </c>
      <c r="CZ74" s="9">
        <v>0</v>
      </c>
      <c r="DA74" s="242">
        <f t="shared" si="1416"/>
        <v>0.99080555555555549</v>
      </c>
      <c r="DB74" s="242">
        <f t="shared" si="1417"/>
        <v>0.99080555555555549</v>
      </c>
      <c r="DC74" s="247">
        <f t="shared" si="1418"/>
        <v>1.1955500975222133E-2</v>
      </c>
      <c r="DD74" s="247">
        <f t="shared" si="1419"/>
        <v>0</v>
      </c>
      <c r="DE74" s="242">
        <f t="shared" si="1341"/>
        <v>0.81754005555555553</v>
      </c>
      <c r="DF74" s="7"/>
      <c r="DG74" s="7">
        <f t="shared" si="1342"/>
        <v>720</v>
      </c>
      <c r="DH74" s="82">
        <v>14715.721</v>
      </c>
      <c r="DI74" s="9">
        <v>25</v>
      </c>
      <c r="DJ74" s="9">
        <v>25</v>
      </c>
      <c r="DK74" s="7"/>
      <c r="DM74" s="9" t="s">
        <v>79</v>
      </c>
      <c r="DN74" s="7">
        <f t="shared" si="1343"/>
        <v>733.82</v>
      </c>
      <c r="DO74" s="9">
        <v>626.4</v>
      </c>
      <c r="DP74" s="9">
        <v>107.42000000000007</v>
      </c>
      <c r="DQ74" s="9">
        <v>10.18</v>
      </c>
      <c r="DR74" s="242">
        <f t="shared" si="1296"/>
        <v>1.3682795698924732E-2</v>
      </c>
      <c r="DS74" s="9">
        <v>0</v>
      </c>
      <c r="DT74" s="242">
        <f t="shared" si="1297"/>
        <v>0</v>
      </c>
      <c r="DU74" s="170">
        <v>0</v>
      </c>
      <c r="DV74" s="242">
        <f t="shared" si="1298"/>
        <v>0</v>
      </c>
      <c r="DW74" s="9">
        <v>0</v>
      </c>
      <c r="DX74" s="242">
        <f t="shared" si="1441"/>
        <v>0.98631720430107539</v>
      </c>
      <c r="DY74" s="242">
        <f t="shared" si="1442"/>
        <v>0.98631720430107539</v>
      </c>
      <c r="DZ74" s="247">
        <f t="shared" si="1443"/>
        <v>1.5991705677212607E-2</v>
      </c>
      <c r="EA74" s="247">
        <f t="shared" si="1444"/>
        <v>0</v>
      </c>
      <c r="EB74" s="242">
        <f t="shared" si="1348"/>
        <v>0.8472868817204301</v>
      </c>
      <c r="EC74" s="135"/>
      <c r="ED74" s="29">
        <f t="shared" si="1349"/>
        <v>744</v>
      </c>
      <c r="EE74" s="82">
        <v>15759.536</v>
      </c>
      <c r="EF74" s="9">
        <v>25</v>
      </c>
      <c r="EG74" s="9">
        <v>25</v>
      </c>
      <c r="EJ74" s="9" t="s">
        <v>79</v>
      </c>
      <c r="EK74" s="7">
        <f t="shared" si="1350"/>
        <v>623.36999999999989</v>
      </c>
      <c r="EL74" s="7">
        <v>422.61</v>
      </c>
      <c r="EM74" s="9">
        <v>200.76</v>
      </c>
      <c r="EN74" s="9">
        <v>23.7</v>
      </c>
      <c r="EO74" s="242">
        <f t="shared" si="1351"/>
        <v>3.1854838709677417E-2</v>
      </c>
      <c r="EP74" s="9">
        <v>96.93</v>
      </c>
      <c r="EQ74" s="242">
        <f t="shared" si="1352"/>
        <v>0.13028225806451613</v>
      </c>
      <c r="ER74" s="7">
        <v>0</v>
      </c>
      <c r="ES74" s="242">
        <f t="shared" si="1353"/>
        <v>0</v>
      </c>
      <c r="ET74" s="9">
        <v>0</v>
      </c>
      <c r="EU74" s="242">
        <f t="shared" si="1354"/>
        <v>0.83786290322580625</v>
      </c>
      <c r="EV74" s="242">
        <f t="shared" si="1355"/>
        <v>0.83786290322580625</v>
      </c>
      <c r="EW74" s="247">
        <f t="shared" si="1356"/>
        <v>5.3102103918800832E-2</v>
      </c>
      <c r="EX74" s="247"/>
      <c r="EY74" s="242">
        <f t="shared" si="1357"/>
        <v>0.58871327956989239</v>
      </c>
      <c r="EZ74" s="7"/>
      <c r="FA74" s="7">
        <f t="shared" si="1358"/>
        <v>744</v>
      </c>
      <c r="FB74" s="166">
        <v>10950.066999999999</v>
      </c>
      <c r="FC74" s="9">
        <v>25</v>
      </c>
      <c r="FD74" s="9">
        <v>25</v>
      </c>
      <c r="FG74" s="9" t="s">
        <v>79</v>
      </c>
      <c r="FH74" s="7">
        <f>$FG$4-FK74-FM74-FO74</f>
        <v>666.37</v>
      </c>
      <c r="FI74" s="9">
        <v>416.52</v>
      </c>
      <c r="FJ74" s="9">
        <v>249.85</v>
      </c>
      <c r="FK74" s="9">
        <v>5.63</v>
      </c>
      <c r="FL74" s="242">
        <f t="shared" si="1360"/>
        <v>8.3779761904761909E-3</v>
      </c>
      <c r="FM74" s="9">
        <v>0</v>
      </c>
      <c r="FN74" s="242">
        <f t="shared" si="1361"/>
        <v>0</v>
      </c>
      <c r="FO74" s="7">
        <v>0</v>
      </c>
      <c r="FP74" s="242">
        <f t="shared" si="1362"/>
        <v>0</v>
      </c>
      <c r="FQ74" s="9">
        <v>0</v>
      </c>
      <c r="FR74" s="242">
        <f t="shared" si="1363"/>
        <v>0.89565860215053761</v>
      </c>
      <c r="FS74" s="242">
        <f t="shared" si="1364"/>
        <v>0.9916220238095238</v>
      </c>
      <c r="FT74" s="247">
        <f t="shared" si="1365"/>
        <v>1.3336491768328794E-2</v>
      </c>
      <c r="FU74" s="247">
        <f t="shared" si="1366"/>
        <v>0</v>
      </c>
      <c r="FV74" s="135">
        <f t="shared" si="1367"/>
        <v>0.62667499999999998</v>
      </c>
      <c r="FW74" s="7"/>
      <c r="FX74" s="7">
        <f t="shared" si="1368"/>
        <v>672</v>
      </c>
      <c r="FY74" s="82">
        <v>10528.14</v>
      </c>
      <c r="FZ74" s="9">
        <v>25</v>
      </c>
      <c r="GA74" s="9">
        <v>25</v>
      </c>
      <c r="GD74" s="9" t="s">
        <v>79</v>
      </c>
      <c r="GE74" s="7">
        <f t="shared" si="1369"/>
        <v>698.03</v>
      </c>
      <c r="GF74" s="7">
        <v>605.54999999999995</v>
      </c>
      <c r="GG74" s="9">
        <v>92.48</v>
      </c>
      <c r="GH74" s="9">
        <v>45.97</v>
      </c>
      <c r="GI74" s="242">
        <f t="shared" si="1370"/>
        <v>6.1787634408602146E-2</v>
      </c>
      <c r="GJ74" s="9">
        <v>0</v>
      </c>
      <c r="GK74" s="242">
        <f t="shared" si="1371"/>
        <v>0</v>
      </c>
      <c r="GL74" s="7">
        <v>0</v>
      </c>
      <c r="GM74" s="242">
        <f t="shared" si="1372"/>
        <v>0</v>
      </c>
      <c r="GN74" s="9">
        <v>0</v>
      </c>
      <c r="GO74" s="242">
        <f t="shared" si="1373"/>
        <v>0.93821236559139787</v>
      </c>
      <c r="GP74" s="242">
        <f t="shared" si="1374"/>
        <v>0.93821236559139787</v>
      </c>
      <c r="GQ74" s="247">
        <f t="shared" si="1375"/>
        <v>7.0558079567779958E-2</v>
      </c>
      <c r="GR74" s="247">
        <f t="shared" si="1376"/>
        <v>0</v>
      </c>
      <c r="GS74" s="242">
        <f t="shared" si="1377"/>
        <v>0.76784392473118279</v>
      </c>
      <c r="GT74" s="135"/>
      <c r="GU74" s="7">
        <f t="shared" si="1378"/>
        <v>744</v>
      </c>
      <c r="GV74" s="82">
        <v>14281.897000000001</v>
      </c>
      <c r="GW74" s="9">
        <v>25</v>
      </c>
      <c r="GX74" s="9">
        <v>25</v>
      </c>
      <c r="HA74" s="9" t="s">
        <v>79</v>
      </c>
      <c r="HB74" s="7">
        <f t="shared" si="1379"/>
        <v>720</v>
      </c>
      <c r="HC74" s="9">
        <v>631.45000000000005</v>
      </c>
      <c r="HD74" s="9">
        <v>88.55</v>
      </c>
      <c r="HE74" s="9">
        <v>0</v>
      </c>
      <c r="HF74" s="242">
        <f t="shared" si="1380"/>
        <v>0</v>
      </c>
      <c r="HG74" s="9">
        <v>0</v>
      </c>
      <c r="HH74" s="242">
        <f t="shared" si="1381"/>
        <v>0</v>
      </c>
      <c r="HI74" s="7">
        <v>0</v>
      </c>
      <c r="HJ74" s="242">
        <f t="shared" si="1382"/>
        <v>0</v>
      </c>
      <c r="HK74" s="9">
        <v>0</v>
      </c>
      <c r="HL74" s="242">
        <f t="shared" si="1383"/>
        <v>0.967741935483871</v>
      </c>
      <c r="HM74" s="242">
        <f t="shared" si="1384"/>
        <v>1</v>
      </c>
      <c r="HN74" s="247">
        <f t="shared" si="1385"/>
        <v>0</v>
      </c>
      <c r="HO74" s="247">
        <f t="shared" si="1386"/>
        <v>0</v>
      </c>
      <c r="HP74" s="242">
        <f t="shared" si="1387"/>
        <v>0.83040944444444453</v>
      </c>
      <c r="HQ74" s="29">
        <v>0</v>
      </c>
      <c r="HR74" s="7">
        <f t="shared" si="1388"/>
        <v>720</v>
      </c>
      <c r="HS74" s="166">
        <v>14947.37</v>
      </c>
      <c r="HT74" s="9">
        <v>25</v>
      </c>
      <c r="HU74" s="9">
        <v>25</v>
      </c>
      <c r="HX74" s="9" t="s">
        <v>79</v>
      </c>
      <c r="HY74" s="9">
        <f>$HX$4-IB74-ID74-IF74</f>
        <v>707.25</v>
      </c>
      <c r="HZ74" s="9">
        <v>533.85</v>
      </c>
      <c r="IA74" s="102">
        <v>173.4</v>
      </c>
      <c r="IB74" s="9">
        <v>36.75</v>
      </c>
      <c r="IC74" s="242">
        <f t="shared" si="1390"/>
        <v>4.9395161290322578E-2</v>
      </c>
      <c r="ID74" s="9">
        <v>0</v>
      </c>
      <c r="IE74" s="242">
        <f t="shared" si="1391"/>
        <v>0</v>
      </c>
      <c r="IF74" s="9">
        <v>0</v>
      </c>
      <c r="IG74" s="242">
        <f t="shared" si="1392"/>
        <v>0</v>
      </c>
      <c r="IH74" s="9">
        <v>0</v>
      </c>
      <c r="II74" s="242">
        <f t="shared" si="1393"/>
        <v>0.95060483870967738</v>
      </c>
      <c r="IJ74" s="242">
        <f t="shared" si="1394"/>
        <v>0.95060483870967738</v>
      </c>
      <c r="IK74" s="242">
        <f t="shared" si="1395"/>
        <v>6.4405888538380654E-2</v>
      </c>
      <c r="IL74" s="247">
        <f t="shared" si="1396"/>
        <v>0</v>
      </c>
      <c r="IM74" s="242">
        <f t="shared" si="1397"/>
        <v>0.70462741935483875</v>
      </c>
      <c r="IN74" s="29">
        <v>2</v>
      </c>
      <c r="IO74" s="7">
        <f t="shared" si="1398"/>
        <v>744</v>
      </c>
      <c r="IP74" s="166">
        <v>13106.07</v>
      </c>
      <c r="IQ74" s="9">
        <v>25</v>
      </c>
      <c r="IR74" s="9">
        <v>25</v>
      </c>
      <c r="IU74" s="9" t="s">
        <v>79</v>
      </c>
      <c r="IV74" s="97">
        <f t="shared" si="1399"/>
        <v>688.47</v>
      </c>
      <c r="IW74" s="97">
        <v>569.53</v>
      </c>
      <c r="IX74" s="9">
        <v>118.94000000000005</v>
      </c>
      <c r="IY74" s="97">
        <v>31.53</v>
      </c>
      <c r="IZ74" s="242">
        <f t="shared" si="1400"/>
        <v>4.3791666666666666E-2</v>
      </c>
      <c r="JA74" s="9">
        <v>0</v>
      </c>
      <c r="JB74" s="242">
        <f t="shared" si="1401"/>
        <v>0</v>
      </c>
      <c r="JC74" s="7">
        <v>0</v>
      </c>
      <c r="JD74" s="242">
        <f t="shared" si="1401"/>
        <v>0</v>
      </c>
      <c r="JE74" s="9">
        <v>0</v>
      </c>
      <c r="JF74" s="242">
        <f t="shared" si="1402"/>
        <v>0.95620833333333333</v>
      </c>
      <c r="JG74" s="242">
        <f t="shared" si="1403"/>
        <v>0.95620833333333333</v>
      </c>
      <c r="JH74" s="277">
        <f>IF((AND(IW74=0,IY74=0)),0,(IY74+JE74)/(IW74+IY74+JE74))</f>
        <v>5.2457325391807814E-2</v>
      </c>
      <c r="JI74" s="247">
        <f t="shared" si="1404"/>
        <v>0</v>
      </c>
      <c r="JJ74" s="242">
        <f>(JM74/($IU$4*JO74))</f>
        <v>0.77761072222222227</v>
      </c>
      <c r="JK74" s="29">
        <v>1</v>
      </c>
      <c r="JL74" s="29">
        <f t="shared" si="1406"/>
        <v>720</v>
      </c>
      <c r="JM74" s="171">
        <v>13996.993</v>
      </c>
      <c r="JN74" s="9">
        <v>25</v>
      </c>
      <c r="JO74" s="9">
        <v>25</v>
      </c>
      <c r="JQ74" s="7"/>
    </row>
    <row r="75" spans="1:277" ht="13.8" hidden="1" x14ac:dyDescent="0.25">
      <c r="A75" s="142" t="s">
        <v>80</v>
      </c>
      <c r="B75" s="71" t="s">
        <v>70</v>
      </c>
      <c r="C75" s="9">
        <f t="shared" si="1299"/>
        <v>744</v>
      </c>
      <c r="D75" s="9">
        <v>696</v>
      </c>
      <c r="E75" s="9">
        <v>48</v>
      </c>
      <c r="F75" s="9">
        <v>0</v>
      </c>
      <c r="G75" s="242">
        <f t="shared" si="1300"/>
        <v>0</v>
      </c>
      <c r="H75" s="9">
        <v>0</v>
      </c>
      <c r="I75" s="242">
        <f t="shared" si="1407"/>
        <v>0</v>
      </c>
      <c r="J75" s="9">
        <v>0</v>
      </c>
      <c r="K75" s="242">
        <f t="shared" si="1301"/>
        <v>0</v>
      </c>
      <c r="L75" s="9">
        <v>0</v>
      </c>
      <c r="M75" s="242">
        <f t="shared" si="1292"/>
        <v>1</v>
      </c>
      <c r="N75" s="242">
        <f t="shared" si="1293"/>
        <v>1</v>
      </c>
      <c r="O75" s="242">
        <f t="shared" si="1294"/>
        <v>0</v>
      </c>
      <c r="P75" s="247">
        <f t="shared" si="1295"/>
        <v>0</v>
      </c>
      <c r="Q75" s="242">
        <f t="shared" si="1302"/>
        <v>0.90830026881720427</v>
      </c>
      <c r="R75" s="29">
        <v>0</v>
      </c>
      <c r="S75" s="7">
        <f t="shared" si="1303"/>
        <v>744</v>
      </c>
      <c r="T75" s="166">
        <v>16894.384999999998</v>
      </c>
      <c r="U75" s="9">
        <v>25</v>
      </c>
      <c r="V75" s="9">
        <v>25</v>
      </c>
      <c r="X75" s="142" t="s">
        <v>80</v>
      </c>
      <c r="Y75" s="71" t="s">
        <v>70</v>
      </c>
      <c r="Z75" s="9">
        <f>$Y$4-AC75-AE75-AG75</f>
        <v>744</v>
      </c>
      <c r="AA75" s="9">
        <v>676</v>
      </c>
      <c r="AB75" s="9">
        <v>68</v>
      </c>
      <c r="AC75" s="9">
        <v>0</v>
      </c>
      <c r="AD75" s="242">
        <f t="shared" si="1305"/>
        <v>0</v>
      </c>
      <c r="AE75" s="9">
        <v>0</v>
      </c>
      <c r="AF75" s="242">
        <f t="shared" si="1306"/>
        <v>0</v>
      </c>
      <c r="AG75" s="9">
        <v>0</v>
      </c>
      <c r="AH75" s="242">
        <f t="shared" si="1306"/>
        <v>0</v>
      </c>
      <c r="AI75" s="9">
        <v>0</v>
      </c>
      <c r="AJ75" s="242">
        <f t="shared" si="1307"/>
        <v>1</v>
      </c>
      <c r="AK75" s="242">
        <f t="shared" si="1308"/>
        <v>1</v>
      </c>
      <c r="AL75" s="242">
        <f t="shared" si="1309"/>
        <v>0</v>
      </c>
      <c r="AM75" s="247">
        <f t="shared" si="1310"/>
        <v>0</v>
      </c>
      <c r="AN75" s="242">
        <f t="shared" si="1311"/>
        <v>0.87378311827956989</v>
      </c>
      <c r="AO75" s="29">
        <v>0</v>
      </c>
      <c r="AP75" s="7">
        <f t="shared" si="1312"/>
        <v>744</v>
      </c>
      <c r="AQ75" s="166">
        <v>16252.366</v>
      </c>
      <c r="AR75" s="9">
        <v>25</v>
      </c>
      <c r="AS75" s="9">
        <v>25</v>
      </c>
      <c r="AU75" s="142" t="s">
        <v>80</v>
      </c>
      <c r="AV75" s="71" t="s">
        <v>70</v>
      </c>
      <c r="AW75" s="9">
        <f t="shared" si="1313"/>
        <v>720</v>
      </c>
      <c r="AX75" s="9">
        <v>652</v>
      </c>
      <c r="AY75" s="37">
        <f>720-AX75</f>
        <v>68</v>
      </c>
      <c r="AZ75" s="9">
        <v>0</v>
      </c>
      <c r="BA75" s="242">
        <f t="shared" si="1424"/>
        <v>0</v>
      </c>
      <c r="BB75" s="9">
        <v>0</v>
      </c>
      <c r="BC75" s="242">
        <f t="shared" si="1424"/>
        <v>0</v>
      </c>
      <c r="BD75" s="9">
        <v>0</v>
      </c>
      <c r="BE75" s="242">
        <f t="shared" ref="BE75" si="1449">(BD75/$AV$4)</f>
        <v>0</v>
      </c>
      <c r="BF75" s="9">
        <v>0</v>
      </c>
      <c r="BG75" s="242">
        <f t="shared" si="1436"/>
        <v>1</v>
      </c>
      <c r="BH75" s="242">
        <f t="shared" si="1437"/>
        <v>1</v>
      </c>
      <c r="BI75" s="242">
        <f t="shared" si="1438"/>
        <v>0</v>
      </c>
      <c r="BJ75" s="247">
        <f t="shared" si="1439"/>
        <v>0</v>
      </c>
      <c r="BK75" s="242">
        <f t="shared" si="1321"/>
        <v>0.87878749999999994</v>
      </c>
      <c r="BL75" s="7"/>
      <c r="BM75" s="7">
        <f t="shared" si="1322"/>
        <v>720</v>
      </c>
      <c r="BN75" s="172">
        <v>15818.174999999999</v>
      </c>
      <c r="BO75" s="9">
        <v>25</v>
      </c>
      <c r="BP75" s="9">
        <v>25</v>
      </c>
      <c r="BR75" s="142" t="s">
        <v>80</v>
      </c>
      <c r="BS75" s="71" t="s">
        <v>70</v>
      </c>
      <c r="BT75" s="7">
        <f t="shared" si="1323"/>
        <v>744</v>
      </c>
      <c r="BU75" s="9">
        <v>639</v>
      </c>
      <c r="BV75" s="37">
        <f>744-BU75</f>
        <v>105</v>
      </c>
      <c r="BW75" s="9">
        <v>0</v>
      </c>
      <c r="BX75" s="242">
        <f t="shared" si="1325"/>
        <v>0</v>
      </c>
      <c r="BY75" s="9">
        <v>0</v>
      </c>
      <c r="BZ75" s="242">
        <f t="shared" si="1325"/>
        <v>0</v>
      </c>
      <c r="CA75" s="7">
        <v>0</v>
      </c>
      <c r="CB75" s="242">
        <f t="shared" ref="CB75" si="1450">(CA75/$BS$4)</f>
        <v>0</v>
      </c>
      <c r="CC75" s="9">
        <v>0</v>
      </c>
      <c r="CD75" s="242">
        <f t="shared" si="1427"/>
        <v>1</v>
      </c>
      <c r="CE75" s="242">
        <f t="shared" si="1428"/>
        <v>1</v>
      </c>
      <c r="CF75" s="247">
        <f t="shared" si="1429"/>
        <v>0</v>
      </c>
      <c r="CG75" s="247">
        <f t="shared" si="1430"/>
        <v>0</v>
      </c>
      <c r="CH75" s="242">
        <f t="shared" si="1331"/>
        <v>0.83295725806451604</v>
      </c>
      <c r="CI75" s="135"/>
      <c r="CJ75" s="81">
        <f t="shared" si="1332"/>
        <v>744</v>
      </c>
      <c r="CK75" s="82">
        <v>15493.004999999999</v>
      </c>
      <c r="CL75" s="9">
        <v>25</v>
      </c>
      <c r="CM75" s="9">
        <v>25</v>
      </c>
      <c r="CO75" s="142" t="s">
        <v>80</v>
      </c>
      <c r="CP75" s="71" t="s">
        <v>70</v>
      </c>
      <c r="CQ75" s="7">
        <f t="shared" si="1333"/>
        <v>720</v>
      </c>
      <c r="CR75" s="9">
        <v>651.04</v>
      </c>
      <c r="CS75" s="7">
        <v>68.960000000000036</v>
      </c>
      <c r="CT75" s="9">
        <v>0</v>
      </c>
      <c r="CU75" s="242">
        <f>(CT75/$CP$4)</f>
        <v>0</v>
      </c>
      <c r="CV75" s="9">
        <v>0</v>
      </c>
      <c r="CW75" s="242">
        <f t="shared" si="1335"/>
        <v>0</v>
      </c>
      <c r="CX75" s="7">
        <v>0</v>
      </c>
      <c r="CY75" s="242">
        <f t="shared" si="1336"/>
        <v>0</v>
      </c>
      <c r="CZ75" s="9">
        <v>0</v>
      </c>
      <c r="DA75" s="242">
        <f t="shared" si="1416"/>
        <v>1</v>
      </c>
      <c r="DB75" s="242">
        <f t="shared" si="1417"/>
        <v>1</v>
      </c>
      <c r="DC75" s="247">
        <f t="shared" si="1418"/>
        <v>0</v>
      </c>
      <c r="DD75" s="247">
        <f t="shared" si="1419"/>
        <v>0</v>
      </c>
      <c r="DE75" s="242">
        <f t="shared" si="1341"/>
        <v>0.8656759444444444</v>
      </c>
      <c r="DF75" s="7"/>
      <c r="DG75" s="7">
        <f t="shared" si="1342"/>
        <v>720</v>
      </c>
      <c r="DH75" s="82">
        <v>15582.166999999999</v>
      </c>
      <c r="DI75" s="9">
        <v>25</v>
      </c>
      <c r="DJ75" s="9">
        <v>25</v>
      </c>
      <c r="DK75" s="7"/>
      <c r="DL75" s="142" t="s">
        <v>80</v>
      </c>
      <c r="DM75" s="71" t="s">
        <v>70</v>
      </c>
      <c r="DN75" s="7">
        <f t="shared" si="1343"/>
        <v>684.66</v>
      </c>
      <c r="DO75" s="9">
        <v>590.41</v>
      </c>
      <c r="DP75" s="9">
        <v>94.25</v>
      </c>
      <c r="DQ75" s="9">
        <v>0</v>
      </c>
      <c r="DR75" s="242">
        <f t="shared" si="1296"/>
        <v>0</v>
      </c>
      <c r="DS75" s="9">
        <v>0</v>
      </c>
      <c r="DT75" s="242">
        <f t="shared" si="1297"/>
        <v>0</v>
      </c>
      <c r="DU75" s="170">
        <v>59.34</v>
      </c>
      <c r="DV75" s="242">
        <f t="shared" si="1298"/>
        <v>7.9758064516129032E-2</v>
      </c>
      <c r="DW75" s="9">
        <v>0</v>
      </c>
      <c r="DX75" s="242">
        <f t="shared" si="1441"/>
        <v>0.9202419354838709</v>
      </c>
      <c r="DY75" s="242">
        <f t="shared" si="1442"/>
        <v>0.9202419354838709</v>
      </c>
      <c r="DZ75" s="247">
        <f t="shared" si="1443"/>
        <v>0</v>
      </c>
      <c r="EA75" s="247">
        <f t="shared" si="1444"/>
        <v>0</v>
      </c>
      <c r="EB75" s="242">
        <f t="shared" si="1348"/>
        <v>0.79672655913978496</v>
      </c>
      <c r="EC75" s="135"/>
      <c r="ED75" s="29">
        <f t="shared" si="1349"/>
        <v>744</v>
      </c>
      <c r="EE75" s="82">
        <v>14819.114</v>
      </c>
      <c r="EF75" s="9">
        <v>25</v>
      </c>
      <c r="EG75" s="9">
        <v>25</v>
      </c>
      <c r="EI75" s="142" t="s">
        <v>80</v>
      </c>
      <c r="EJ75" s="71" t="s">
        <v>70</v>
      </c>
      <c r="EK75" s="7">
        <f t="shared" si="1350"/>
        <v>727.02</v>
      </c>
      <c r="EL75" s="7">
        <v>593.70000000000005</v>
      </c>
      <c r="EM75" s="9">
        <v>133.32</v>
      </c>
      <c r="EN75" s="9">
        <v>16.98</v>
      </c>
      <c r="EO75" s="242">
        <f t="shared" si="1351"/>
        <v>2.2822580645161291E-2</v>
      </c>
      <c r="EP75" s="9">
        <v>0</v>
      </c>
      <c r="EQ75" s="242">
        <f t="shared" si="1352"/>
        <v>0</v>
      </c>
      <c r="ER75" s="7">
        <v>0</v>
      </c>
      <c r="ES75" s="242">
        <f t="shared" si="1353"/>
        <v>0</v>
      </c>
      <c r="ET75" s="9">
        <v>0</v>
      </c>
      <c r="EU75" s="242">
        <f t="shared" si="1354"/>
        <v>0.97717741935483871</v>
      </c>
      <c r="EV75" s="242">
        <f t="shared" si="1355"/>
        <v>0.97717741935483871</v>
      </c>
      <c r="EW75" s="247">
        <f t="shared" si="1356"/>
        <v>2.7805069758302218E-2</v>
      </c>
      <c r="EX75" s="247"/>
      <c r="EY75" s="242">
        <f t="shared" si="1357"/>
        <v>0.77551112903225805</v>
      </c>
      <c r="EZ75" s="7"/>
      <c r="FA75" s="7">
        <f t="shared" si="1358"/>
        <v>744</v>
      </c>
      <c r="FB75" s="166">
        <v>14424.507</v>
      </c>
      <c r="FC75" s="9">
        <v>25</v>
      </c>
      <c r="FD75" s="9">
        <v>25</v>
      </c>
      <c r="FF75" s="142" t="s">
        <v>80</v>
      </c>
      <c r="FG75" s="71" t="s">
        <v>70</v>
      </c>
      <c r="FH75" s="7">
        <f t="shared" si="1359"/>
        <v>672</v>
      </c>
      <c r="FI75" s="9">
        <v>301.27999999999997</v>
      </c>
      <c r="FJ75" s="9">
        <v>370.72</v>
      </c>
      <c r="FK75" s="9">
        <v>0</v>
      </c>
      <c r="FL75" s="242">
        <f t="shared" si="1360"/>
        <v>0</v>
      </c>
      <c r="FM75" s="9">
        <v>0</v>
      </c>
      <c r="FN75" s="242">
        <f t="shared" si="1361"/>
        <v>0</v>
      </c>
      <c r="FO75" s="7">
        <v>0</v>
      </c>
      <c r="FP75" s="242">
        <f t="shared" si="1362"/>
        <v>0</v>
      </c>
      <c r="FQ75" s="9">
        <v>0</v>
      </c>
      <c r="FR75" s="242">
        <f t="shared" si="1363"/>
        <v>0.90322580645161288</v>
      </c>
      <c r="FS75" s="242">
        <f t="shared" si="1364"/>
        <v>1</v>
      </c>
      <c r="FT75" s="247">
        <f t="shared" si="1365"/>
        <v>0</v>
      </c>
      <c r="FU75" s="247">
        <f t="shared" si="1366"/>
        <v>0</v>
      </c>
      <c r="FV75" s="135">
        <f t="shared" si="1367"/>
        <v>0.42074595238095241</v>
      </c>
      <c r="FW75" s="7"/>
      <c r="FX75" s="7">
        <f t="shared" si="1368"/>
        <v>672</v>
      </c>
      <c r="FY75" s="82">
        <v>7068.5320000000002</v>
      </c>
      <c r="FZ75" s="9">
        <v>25</v>
      </c>
      <c r="GA75" s="9">
        <v>25</v>
      </c>
      <c r="GC75" s="142" t="s">
        <v>80</v>
      </c>
      <c r="GD75" s="71" t="s">
        <v>70</v>
      </c>
      <c r="GE75" s="7">
        <f t="shared" si="1369"/>
        <v>744</v>
      </c>
      <c r="GF75" s="7">
        <v>623.23</v>
      </c>
      <c r="GG75" s="9">
        <v>120.77</v>
      </c>
      <c r="GH75" s="9">
        <v>0</v>
      </c>
      <c r="GI75" s="242">
        <f t="shared" si="1370"/>
        <v>0</v>
      </c>
      <c r="GJ75" s="9">
        <v>0</v>
      </c>
      <c r="GK75" s="242">
        <f t="shared" si="1371"/>
        <v>0</v>
      </c>
      <c r="GL75" s="7">
        <v>0</v>
      </c>
      <c r="GM75" s="242">
        <f t="shared" si="1372"/>
        <v>0</v>
      </c>
      <c r="GN75" s="9">
        <v>0</v>
      </c>
      <c r="GO75" s="242">
        <f t="shared" si="1373"/>
        <v>1</v>
      </c>
      <c r="GP75" s="242">
        <f t="shared" si="1374"/>
        <v>1</v>
      </c>
      <c r="GQ75" s="247">
        <f t="shared" si="1375"/>
        <v>0</v>
      </c>
      <c r="GR75" s="247">
        <f t="shared" si="1376"/>
        <v>0</v>
      </c>
      <c r="GS75" s="242">
        <f t="shared" si="1377"/>
        <v>0.82644268817204303</v>
      </c>
      <c r="GT75" s="135"/>
      <c r="GU75" s="7">
        <f t="shared" si="1378"/>
        <v>744</v>
      </c>
      <c r="GV75" s="82">
        <v>15371.834000000001</v>
      </c>
      <c r="GW75" s="9">
        <v>25</v>
      </c>
      <c r="GX75" s="9">
        <v>25</v>
      </c>
      <c r="GZ75" s="142" t="s">
        <v>80</v>
      </c>
      <c r="HA75" s="71" t="s">
        <v>70</v>
      </c>
      <c r="HB75" s="7">
        <f t="shared" si="1379"/>
        <v>718.32</v>
      </c>
      <c r="HC75" s="9">
        <v>619.16999999999996</v>
      </c>
      <c r="HD75" s="9">
        <v>99.15</v>
      </c>
      <c r="HE75" s="9">
        <v>1.68</v>
      </c>
      <c r="HF75" s="242">
        <f t="shared" si="1380"/>
        <v>2.3333333333333331E-3</v>
      </c>
      <c r="HG75" s="9">
        <v>0</v>
      </c>
      <c r="HH75" s="242">
        <f t="shared" si="1381"/>
        <v>0</v>
      </c>
      <c r="HI75" s="7">
        <v>0</v>
      </c>
      <c r="HJ75" s="242">
        <f t="shared" si="1382"/>
        <v>0</v>
      </c>
      <c r="HK75" s="9">
        <v>0</v>
      </c>
      <c r="HL75" s="242">
        <f t="shared" si="1383"/>
        <v>0.96548387096774202</v>
      </c>
      <c r="HM75" s="242">
        <f t="shared" si="1384"/>
        <v>0.9976666666666667</v>
      </c>
      <c r="HN75" s="247">
        <f t="shared" si="1385"/>
        <v>2.7059676250302009E-3</v>
      </c>
      <c r="HO75" s="247">
        <f t="shared" si="1386"/>
        <v>0</v>
      </c>
      <c r="HP75" s="242">
        <f t="shared" si="1387"/>
        <v>0.84672833333333342</v>
      </c>
      <c r="HQ75" s="29">
        <v>0</v>
      </c>
      <c r="HR75" s="7">
        <f t="shared" si="1388"/>
        <v>719.99999999999989</v>
      </c>
      <c r="HS75" s="166">
        <v>15241.11</v>
      </c>
      <c r="HT75" s="9">
        <v>25</v>
      </c>
      <c r="HU75" s="9">
        <v>25</v>
      </c>
      <c r="HW75" s="142" t="s">
        <v>80</v>
      </c>
      <c r="HX75" s="71" t="s">
        <v>70</v>
      </c>
      <c r="HY75" s="9">
        <f t="shared" si="1389"/>
        <v>744</v>
      </c>
      <c r="HZ75" s="9">
        <v>575.21</v>
      </c>
      <c r="IA75" s="102">
        <v>168.78999999999996</v>
      </c>
      <c r="IB75" s="9">
        <v>0</v>
      </c>
      <c r="IC75" s="242">
        <f t="shared" si="1390"/>
        <v>0</v>
      </c>
      <c r="ID75" s="9">
        <v>0</v>
      </c>
      <c r="IE75" s="242">
        <f t="shared" si="1391"/>
        <v>0</v>
      </c>
      <c r="IF75" s="9">
        <v>0</v>
      </c>
      <c r="IG75" s="242">
        <f t="shared" si="1392"/>
        <v>0</v>
      </c>
      <c r="IH75" s="9">
        <v>0</v>
      </c>
      <c r="II75" s="242">
        <f t="shared" si="1393"/>
        <v>1</v>
      </c>
      <c r="IJ75" s="242">
        <f t="shared" si="1394"/>
        <v>1</v>
      </c>
      <c r="IK75" s="242">
        <f t="shared" si="1395"/>
        <v>0</v>
      </c>
      <c r="IL75" s="247">
        <f t="shared" si="1396"/>
        <v>0</v>
      </c>
      <c r="IM75" s="242">
        <f t="shared" si="1397"/>
        <v>0.76058333333333339</v>
      </c>
      <c r="IN75" s="29">
        <v>0</v>
      </c>
      <c r="IO75" s="7">
        <f t="shared" si="1398"/>
        <v>744</v>
      </c>
      <c r="IP75" s="166">
        <v>14146.85</v>
      </c>
      <c r="IQ75" s="9">
        <v>25</v>
      </c>
      <c r="IR75" s="9">
        <v>25</v>
      </c>
      <c r="IT75" s="142" t="s">
        <v>80</v>
      </c>
      <c r="IU75" s="71" t="s">
        <v>70</v>
      </c>
      <c r="IV75" s="97">
        <f t="shared" si="1399"/>
        <v>720</v>
      </c>
      <c r="IW75" s="97">
        <v>525.19000000000005</v>
      </c>
      <c r="IX75" s="9">
        <v>194.80999999999995</v>
      </c>
      <c r="IY75" s="97">
        <v>0</v>
      </c>
      <c r="IZ75" s="242">
        <f t="shared" si="1400"/>
        <v>0</v>
      </c>
      <c r="JA75" s="9">
        <v>0</v>
      </c>
      <c r="JB75" s="242">
        <f t="shared" si="1401"/>
        <v>0</v>
      </c>
      <c r="JC75" s="7">
        <v>0</v>
      </c>
      <c r="JD75" s="242">
        <f t="shared" si="1401"/>
        <v>0</v>
      </c>
      <c r="JE75" s="9">
        <v>0</v>
      </c>
      <c r="JF75" s="242">
        <f t="shared" si="1402"/>
        <v>1</v>
      </c>
      <c r="JG75" s="242">
        <f t="shared" si="1403"/>
        <v>1</v>
      </c>
      <c r="JH75" s="277">
        <f>IF((AND(IW75=0,IY75=0)),0,(IY75+JE75)/(IW75+IY75+JE75))</f>
        <v>0</v>
      </c>
      <c r="JI75" s="247">
        <f t="shared" si="1404"/>
        <v>0</v>
      </c>
      <c r="JJ75" s="242">
        <f t="shared" si="1405"/>
        <v>0.72658705555555547</v>
      </c>
      <c r="JK75" s="29">
        <v>0</v>
      </c>
      <c r="JL75" s="29">
        <f t="shared" si="1406"/>
        <v>720</v>
      </c>
      <c r="JM75" s="171">
        <v>13078.566999999999</v>
      </c>
      <c r="JN75" s="9">
        <v>25</v>
      </c>
      <c r="JO75" s="9">
        <v>25</v>
      </c>
      <c r="JQ75" s="7"/>
    </row>
    <row r="76" spans="1:277" ht="13.8" hidden="1" x14ac:dyDescent="0.25">
      <c r="B76" s="71" t="s">
        <v>71</v>
      </c>
      <c r="C76" s="9">
        <f t="shared" si="1299"/>
        <v>744</v>
      </c>
      <c r="D76" s="9">
        <v>681</v>
      </c>
      <c r="E76" s="9">
        <v>63</v>
      </c>
      <c r="F76" s="9">
        <v>0</v>
      </c>
      <c r="G76" s="242">
        <f t="shared" si="1300"/>
        <v>0</v>
      </c>
      <c r="H76" s="9">
        <v>0</v>
      </c>
      <c r="I76" s="242">
        <f t="shared" si="1407"/>
        <v>0</v>
      </c>
      <c r="J76" s="9">
        <v>0</v>
      </c>
      <c r="K76" s="242">
        <f t="shared" si="1301"/>
        <v>0</v>
      </c>
      <c r="L76" s="9">
        <v>0</v>
      </c>
      <c r="M76" s="242">
        <f t="shared" si="1292"/>
        <v>1</v>
      </c>
      <c r="N76" s="242">
        <f t="shared" si="1293"/>
        <v>1</v>
      </c>
      <c r="O76" s="242">
        <f t="shared" si="1294"/>
        <v>0</v>
      </c>
      <c r="P76" s="247">
        <f t="shared" si="1295"/>
        <v>0</v>
      </c>
      <c r="Q76" s="242">
        <f t="shared" si="1302"/>
        <v>0.85966188172043012</v>
      </c>
      <c r="R76" s="29">
        <v>0</v>
      </c>
      <c r="S76" s="7">
        <f t="shared" si="1303"/>
        <v>744</v>
      </c>
      <c r="T76" s="166">
        <v>15989.710999999999</v>
      </c>
      <c r="U76" s="9">
        <v>25</v>
      </c>
      <c r="V76" s="9">
        <v>25</v>
      </c>
      <c r="Y76" s="71" t="s">
        <v>71</v>
      </c>
      <c r="Z76" s="9">
        <f t="shared" si="1304"/>
        <v>744</v>
      </c>
      <c r="AA76" s="9">
        <v>681</v>
      </c>
      <c r="AB76" s="9">
        <v>63</v>
      </c>
      <c r="AC76" s="9">
        <v>0</v>
      </c>
      <c r="AD76" s="242">
        <f t="shared" si="1305"/>
        <v>0</v>
      </c>
      <c r="AE76" s="9">
        <v>0</v>
      </c>
      <c r="AF76" s="242">
        <f t="shared" si="1306"/>
        <v>0</v>
      </c>
      <c r="AG76" s="9">
        <v>0</v>
      </c>
      <c r="AH76" s="242">
        <f t="shared" si="1306"/>
        <v>0</v>
      </c>
      <c r="AI76" s="9">
        <v>0</v>
      </c>
      <c r="AJ76" s="242">
        <f t="shared" si="1307"/>
        <v>1</v>
      </c>
      <c r="AK76" s="242">
        <f t="shared" si="1308"/>
        <v>1</v>
      </c>
      <c r="AL76" s="242">
        <f t="shared" si="1309"/>
        <v>0</v>
      </c>
      <c r="AM76" s="247">
        <f t="shared" si="1310"/>
        <v>0</v>
      </c>
      <c r="AN76" s="242">
        <f t="shared" si="1311"/>
        <v>0.88469198924731185</v>
      </c>
      <c r="AO76" s="29">
        <v>0</v>
      </c>
      <c r="AP76" s="7">
        <f t="shared" si="1312"/>
        <v>744</v>
      </c>
      <c r="AQ76" s="166">
        <v>16455.271000000001</v>
      </c>
      <c r="AR76" s="9">
        <v>25</v>
      </c>
      <c r="AS76" s="9">
        <v>25</v>
      </c>
      <c r="AV76" s="71" t="s">
        <v>71</v>
      </c>
      <c r="AW76" s="9">
        <f t="shared" si="1313"/>
        <v>720</v>
      </c>
      <c r="AX76" s="9">
        <v>650</v>
      </c>
      <c r="AY76" s="37">
        <f>720-AX76</f>
        <v>70</v>
      </c>
      <c r="AZ76" s="9">
        <v>0</v>
      </c>
      <c r="BA76" s="242">
        <f t="shared" si="1424"/>
        <v>0</v>
      </c>
      <c r="BB76" s="9">
        <v>0</v>
      </c>
      <c r="BC76" s="242">
        <f t="shared" si="1424"/>
        <v>0</v>
      </c>
      <c r="BD76" s="9">
        <v>0</v>
      </c>
      <c r="BE76" s="242">
        <f t="shared" ref="BE76" si="1451">(BD76/$AV$4)</f>
        <v>0</v>
      </c>
      <c r="BF76" s="9">
        <v>0</v>
      </c>
      <c r="BG76" s="242">
        <f t="shared" si="1436"/>
        <v>1</v>
      </c>
      <c r="BH76" s="242">
        <f t="shared" si="1437"/>
        <v>1</v>
      </c>
      <c r="BI76" s="242">
        <f t="shared" si="1438"/>
        <v>0</v>
      </c>
      <c r="BJ76" s="247">
        <f t="shared" si="1439"/>
        <v>0</v>
      </c>
      <c r="BK76" s="242">
        <f t="shared" si="1321"/>
        <v>0.85858072222222215</v>
      </c>
      <c r="BL76" s="7"/>
      <c r="BM76" s="7">
        <f t="shared" si="1322"/>
        <v>720</v>
      </c>
      <c r="BN76" s="172">
        <v>15454.453</v>
      </c>
      <c r="BO76" s="9">
        <v>25</v>
      </c>
      <c r="BP76" s="9">
        <v>25</v>
      </c>
      <c r="BS76" s="71" t="s">
        <v>71</v>
      </c>
      <c r="BT76" s="7">
        <f t="shared" si="1323"/>
        <v>744</v>
      </c>
      <c r="BU76" s="9">
        <v>625</v>
      </c>
      <c r="BV76" s="37">
        <f>744-BU76</f>
        <v>119</v>
      </c>
      <c r="BW76" s="9">
        <v>0</v>
      </c>
      <c r="BX76" s="242">
        <f t="shared" si="1325"/>
        <v>0</v>
      </c>
      <c r="BY76" s="9">
        <v>0</v>
      </c>
      <c r="BZ76" s="242">
        <f t="shared" si="1325"/>
        <v>0</v>
      </c>
      <c r="CA76" s="7">
        <v>0</v>
      </c>
      <c r="CB76" s="242">
        <f t="shared" ref="CB76" si="1452">(CA76/$BS$4)</f>
        <v>0</v>
      </c>
      <c r="CC76" s="9">
        <v>0</v>
      </c>
      <c r="CD76" s="242">
        <f t="shared" si="1427"/>
        <v>1</v>
      </c>
      <c r="CE76" s="242">
        <f t="shared" si="1428"/>
        <v>1</v>
      </c>
      <c r="CF76" s="247">
        <f t="shared" si="1429"/>
        <v>0</v>
      </c>
      <c r="CG76" s="247">
        <f t="shared" si="1430"/>
        <v>0</v>
      </c>
      <c r="CH76" s="242">
        <f t="shared" si="1331"/>
        <v>0.81182430107526882</v>
      </c>
      <c r="CI76" s="135"/>
      <c r="CJ76" s="81">
        <f t="shared" si="1332"/>
        <v>744</v>
      </c>
      <c r="CK76" s="82">
        <v>15099.932000000001</v>
      </c>
      <c r="CL76" s="9">
        <v>25</v>
      </c>
      <c r="CM76" s="9">
        <v>25</v>
      </c>
      <c r="CP76" s="71" t="s">
        <v>71</v>
      </c>
      <c r="CQ76" s="7">
        <f t="shared" si="1333"/>
        <v>717.13</v>
      </c>
      <c r="CR76" s="9">
        <v>626.9</v>
      </c>
      <c r="CS76" s="7">
        <v>90.230000000000018</v>
      </c>
      <c r="CT76" s="9">
        <v>2.87</v>
      </c>
      <c r="CU76" s="242">
        <f t="shared" si="1334"/>
        <v>3.9861111111111113E-3</v>
      </c>
      <c r="CV76" s="9">
        <v>0</v>
      </c>
      <c r="CW76" s="242">
        <f t="shared" si="1335"/>
        <v>0</v>
      </c>
      <c r="CX76" s="7">
        <v>0</v>
      </c>
      <c r="CY76" s="242">
        <f t="shared" si="1336"/>
        <v>0</v>
      </c>
      <c r="CZ76" s="9">
        <v>0</v>
      </c>
      <c r="DA76" s="242">
        <f t="shared" si="1416"/>
        <v>0.99601388888888887</v>
      </c>
      <c r="DB76" s="242">
        <f t="shared" si="1417"/>
        <v>0.99601388888888887</v>
      </c>
      <c r="DC76" s="247">
        <f t="shared" si="1418"/>
        <v>4.5572193022849613E-3</v>
      </c>
      <c r="DD76" s="247">
        <f t="shared" si="1419"/>
        <v>0</v>
      </c>
      <c r="DE76" s="242">
        <f t="shared" si="1341"/>
        <v>0.85411127777777784</v>
      </c>
      <c r="DF76" s="7"/>
      <c r="DG76" s="7">
        <f t="shared" si="1342"/>
        <v>720</v>
      </c>
      <c r="DH76" s="82">
        <v>15374.003000000001</v>
      </c>
      <c r="DI76" s="9">
        <v>25</v>
      </c>
      <c r="DJ76" s="9">
        <v>25</v>
      </c>
      <c r="DK76" s="7"/>
      <c r="DM76" s="71" t="s">
        <v>71</v>
      </c>
      <c r="DN76" s="7">
        <f t="shared" si="1343"/>
        <v>686.18</v>
      </c>
      <c r="DO76" s="9">
        <v>612.71</v>
      </c>
      <c r="DP76" s="9">
        <v>73.469999999999914</v>
      </c>
      <c r="DQ76" s="9">
        <v>0</v>
      </c>
      <c r="DR76" s="242">
        <f t="shared" si="1296"/>
        <v>0</v>
      </c>
      <c r="DS76" s="9">
        <v>0</v>
      </c>
      <c r="DT76" s="242">
        <f t="shared" si="1297"/>
        <v>0</v>
      </c>
      <c r="DU76" s="170">
        <v>57.82</v>
      </c>
      <c r="DV76" s="242">
        <f t="shared" si="1298"/>
        <v>7.7715053763440858E-2</v>
      </c>
      <c r="DW76" s="9">
        <v>0</v>
      </c>
      <c r="DX76" s="242">
        <f t="shared" si="1441"/>
        <v>0.9222849462365591</v>
      </c>
      <c r="DY76" s="242">
        <f t="shared" si="1442"/>
        <v>0.9222849462365591</v>
      </c>
      <c r="DZ76" s="247">
        <f t="shared" si="1443"/>
        <v>0</v>
      </c>
      <c r="EA76" s="247">
        <f t="shared" si="1444"/>
        <v>0</v>
      </c>
      <c r="EB76" s="242">
        <f t="shared" si="1348"/>
        <v>0.80229381720430115</v>
      </c>
      <c r="EC76" s="135"/>
      <c r="ED76" s="29">
        <f t="shared" si="1349"/>
        <v>744</v>
      </c>
      <c r="EE76" s="82">
        <v>14922.665000000001</v>
      </c>
      <c r="EF76" s="9">
        <v>25</v>
      </c>
      <c r="EG76" s="9">
        <v>25</v>
      </c>
      <c r="EJ76" s="71" t="s">
        <v>71</v>
      </c>
      <c r="EK76" s="7">
        <f t="shared" si="1350"/>
        <v>744</v>
      </c>
      <c r="EL76" s="9">
        <v>610.54999999999995</v>
      </c>
      <c r="EM76" s="9">
        <v>133.44999999999999</v>
      </c>
      <c r="EN76" s="9">
        <v>0</v>
      </c>
      <c r="EO76" s="242">
        <f t="shared" si="1351"/>
        <v>0</v>
      </c>
      <c r="EP76" s="9">
        <v>0</v>
      </c>
      <c r="EQ76" s="242">
        <f t="shared" si="1352"/>
        <v>0</v>
      </c>
      <c r="ER76" s="7">
        <v>0</v>
      </c>
      <c r="ES76" s="242">
        <f t="shared" si="1353"/>
        <v>0</v>
      </c>
      <c r="ET76" s="9">
        <v>0</v>
      </c>
      <c r="EU76" s="242">
        <f t="shared" si="1354"/>
        <v>1</v>
      </c>
      <c r="EV76" s="242">
        <f t="shared" si="1355"/>
        <v>1</v>
      </c>
      <c r="EW76" s="247">
        <f t="shared" si="1356"/>
        <v>0</v>
      </c>
      <c r="EX76" s="247"/>
      <c r="EY76" s="242">
        <f t="shared" si="1357"/>
        <v>0.8129672580645162</v>
      </c>
      <c r="EZ76" s="7"/>
      <c r="FA76" s="7">
        <f t="shared" si="1358"/>
        <v>744</v>
      </c>
      <c r="FB76" s="166">
        <v>15121.191000000001</v>
      </c>
      <c r="FC76" s="9">
        <v>25</v>
      </c>
      <c r="FD76" s="9">
        <v>25</v>
      </c>
      <c r="FG76" s="71" t="s">
        <v>71</v>
      </c>
      <c r="FH76" s="7">
        <f t="shared" si="1359"/>
        <v>672</v>
      </c>
      <c r="FI76" s="9">
        <v>300.23</v>
      </c>
      <c r="FJ76" s="9">
        <v>371.77</v>
      </c>
      <c r="FK76" s="9">
        <v>0</v>
      </c>
      <c r="FL76" s="242">
        <f t="shared" si="1360"/>
        <v>0</v>
      </c>
      <c r="FM76" s="9">
        <v>0</v>
      </c>
      <c r="FN76" s="242">
        <f t="shared" si="1361"/>
        <v>0</v>
      </c>
      <c r="FO76" s="7">
        <v>0</v>
      </c>
      <c r="FP76" s="242">
        <f t="shared" si="1362"/>
        <v>0</v>
      </c>
      <c r="FQ76" s="9">
        <v>0</v>
      </c>
      <c r="FR76" s="242">
        <f t="shared" si="1363"/>
        <v>0.90322580645161288</v>
      </c>
      <c r="FS76" s="242">
        <f t="shared" si="1364"/>
        <v>1</v>
      </c>
      <c r="FT76" s="247">
        <f t="shared" si="1365"/>
        <v>0</v>
      </c>
      <c r="FU76" s="247">
        <f t="shared" si="1366"/>
        <v>0</v>
      </c>
      <c r="FV76" s="135">
        <f t="shared" si="1367"/>
        <v>0.44908666666666669</v>
      </c>
      <c r="FW76" s="7"/>
      <c r="FX76" s="7">
        <f t="shared" si="1368"/>
        <v>672</v>
      </c>
      <c r="FY76" s="82">
        <v>7544.6559999999999</v>
      </c>
      <c r="FZ76" s="9">
        <v>25</v>
      </c>
      <c r="GA76" s="9">
        <v>25</v>
      </c>
      <c r="GD76" s="71" t="s">
        <v>71</v>
      </c>
      <c r="GE76" s="7">
        <f t="shared" si="1369"/>
        <v>744</v>
      </c>
      <c r="GF76" s="7">
        <v>624.85</v>
      </c>
      <c r="GG76" s="9">
        <v>119.15</v>
      </c>
      <c r="GH76" s="9">
        <v>0</v>
      </c>
      <c r="GI76" s="242">
        <f t="shared" si="1370"/>
        <v>0</v>
      </c>
      <c r="GJ76" s="9">
        <v>0</v>
      </c>
      <c r="GK76" s="242">
        <f t="shared" si="1371"/>
        <v>0</v>
      </c>
      <c r="GL76" s="7">
        <v>0</v>
      </c>
      <c r="GM76" s="242">
        <f t="shared" si="1372"/>
        <v>0</v>
      </c>
      <c r="GN76" s="9">
        <v>0</v>
      </c>
      <c r="GO76" s="242">
        <f t="shared" si="1373"/>
        <v>1</v>
      </c>
      <c r="GP76" s="242">
        <f t="shared" si="1374"/>
        <v>1</v>
      </c>
      <c r="GQ76" s="247">
        <f t="shared" si="1375"/>
        <v>0</v>
      </c>
      <c r="GR76" s="247">
        <f t="shared" si="1376"/>
        <v>0</v>
      </c>
      <c r="GS76" s="242">
        <f t="shared" si="1377"/>
        <v>0.84973903225806457</v>
      </c>
      <c r="GT76" s="135"/>
      <c r="GU76" s="7">
        <f t="shared" si="1378"/>
        <v>744</v>
      </c>
      <c r="GV76" s="82">
        <v>15805.146000000001</v>
      </c>
      <c r="GW76" s="9">
        <v>25</v>
      </c>
      <c r="GX76" s="9">
        <v>25</v>
      </c>
      <c r="HA76" s="71" t="s">
        <v>71</v>
      </c>
      <c r="HB76" s="7">
        <f>$HA$4-HE76-HG76-HI76</f>
        <v>511.25</v>
      </c>
      <c r="HC76" s="9">
        <v>433.21</v>
      </c>
      <c r="HD76" s="9">
        <v>78.040000000000006</v>
      </c>
      <c r="HE76" s="9">
        <v>208.75</v>
      </c>
      <c r="HF76" s="242">
        <f t="shared" si="1380"/>
        <v>0.28993055555555558</v>
      </c>
      <c r="HG76" s="9">
        <v>0</v>
      </c>
      <c r="HH76" s="242">
        <f t="shared" si="1381"/>
        <v>0</v>
      </c>
      <c r="HI76" s="7">
        <v>0</v>
      </c>
      <c r="HJ76" s="242">
        <f t="shared" si="1382"/>
        <v>0</v>
      </c>
      <c r="HK76" s="9">
        <v>0</v>
      </c>
      <c r="HL76" s="242">
        <f t="shared" si="1383"/>
        <v>0.68716397849462363</v>
      </c>
      <c r="HM76" s="242">
        <f t="shared" si="1384"/>
        <v>0.71006944444444442</v>
      </c>
      <c r="HN76" s="247">
        <f t="shared" si="1385"/>
        <v>0.32517602342825097</v>
      </c>
      <c r="HO76" s="247">
        <f t="shared" si="1386"/>
        <v>0</v>
      </c>
      <c r="HP76" s="242">
        <f t="shared" si="1387"/>
        <v>0.57069333333333327</v>
      </c>
      <c r="HQ76" s="29">
        <v>0</v>
      </c>
      <c r="HR76" s="7">
        <f t="shared" si="1388"/>
        <v>720</v>
      </c>
      <c r="HS76" s="166">
        <v>10272.48</v>
      </c>
      <c r="HT76" s="9">
        <v>25</v>
      </c>
      <c r="HU76" s="9">
        <v>25</v>
      </c>
      <c r="HX76" s="71" t="s">
        <v>71</v>
      </c>
      <c r="HY76" s="9">
        <f t="shared" si="1389"/>
        <v>744</v>
      </c>
      <c r="HZ76" s="9">
        <v>577.87</v>
      </c>
      <c r="IA76" s="102">
        <v>166.13000000000011</v>
      </c>
      <c r="IB76" s="9">
        <v>0</v>
      </c>
      <c r="IC76" s="242">
        <f t="shared" si="1390"/>
        <v>0</v>
      </c>
      <c r="ID76" s="9">
        <v>0</v>
      </c>
      <c r="IE76" s="242">
        <f t="shared" si="1391"/>
        <v>0</v>
      </c>
      <c r="IF76" s="9">
        <v>0</v>
      </c>
      <c r="IG76" s="242">
        <f t="shared" si="1392"/>
        <v>0</v>
      </c>
      <c r="IH76" s="9">
        <v>0</v>
      </c>
      <c r="II76" s="242">
        <f t="shared" si="1393"/>
        <v>1</v>
      </c>
      <c r="IJ76" s="242">
        <f t="shared" si="1394"/>
        <v>1</v>
      </c>
      <c r="IK76" s="242">
        <f t="shared" si="1395"/>
        <v>0</v>
      </c>
      <c r="IL76" s="247">
        <f t="shared" si="1396"/>
        <v>0</v>
      </c>
      <c r="IM76" s="242">
        <f t="shared" si="1397"/>
        <v>0.74389193548387089</v>
      </c>
      <c r="IN76" s="29">
        <v>0</v>
      </c>
      <c r="IO76" s="7">
        <f t="shared" si="1398"/>
        <v>744.00000000000011</v>
      </c>
      <c r="IP76" s="166">
        <v>13836.39</v>
      </c>
      <c r="IQ76" s="9">
        <v>25</v>
      </c>
      <c r="IR76" s="9">
        <v>25</v>
      </c>
      <c r="IU76" s="71" t="s">
        <v>71</v>
      </c>
      <c r="IV76" s="97">
        <f t="shared" si="1399"/>
        <v>715.89</v>
      </c>
      <c r="IW76" s="97">
        <v>519</v>
      </c>
      <c r="IX76" s="9">
        <v>196.89</v>
      </c>
      <c r="IY76" s="97">
        <v>4.1100000000000003</v>
      </c>
      <c r="IZ76" s="242">
        <f t="shared" si="1400"/>
        <v>5.7083333333333335E-3</v>
      </c>
      <c r="JA76" s="9">
        <v>0</v>
      </c>
      <c r="JB76" s="242">
        <f t="shared" si="1401"/>
        <v>0</v>
      </c>
      <c r="JC76" s="7">
        <v>0</v>
      </c>
      <c r="JD76" s="242">
        <f t="shared" si="1401"/>
        <v>0</v>
      </c>
      <c r="JE76" s="9">
        <v>0</v>
      </c>
      <c r="JF76" s="242">
        <f t="shared" si="1402"/>
        <v>0.99429166666666668</v>
      </c>
      <c r="JG76" s="242">
        <f t="shared" si="1403"/>
        <v>0.99429166666666668</v>
      </c>
      <c r="JH76" s="277">
        <f t="shared" ref="JH76:JH78" si="1453">IF((AND(IW76=0,IY76=0)),0,(IY76+JE76)/(IW76+IY76+JE76))</f>
        <v>7.8568561105694795E-3</v>
      </c>
      <c r="JI76" s="247">
        <f t="shared" si="1404"/>
        <v>0</v>
      </c>
      <c r="JJ76" s="242">
        <f>(JM76/($IU$4*JO76))</f>
        <v>0.67524411111111116</v>
      </c>
      <c r="JK76" s="29">
        <v>1</v>
      </c>
      <c r="JL76" s="29">
        <f t="shared" si="1406"/>
        <v>720</v>
      </c>
      <c r="JM76" s="171">
        <v>12154.394</v>
      </c>
      <c r="JN76" s="9">
        <v>25</v>
      </c>
      <c r="JO76" s="9">
        <v>25</v>
      </c>
      <c r="JQ76" s="7"/>
    </row>
    <row r="77" spans="1:277" ht="13.8" hidden="1" x14ac:dyDescent="0.25">
      <c r="B77" s="71" t="s">
        <v>72</v>
      </c>
      <c r="C77" s="9">
        <f t="shared" si="1299"/>
        <v>744</v>
      </c>
      <c r="D77" s="9">
        <v>684</v>
      </c>
      <c r="E77" s="9">
        <v>60</v>
      </c>
      <c r="F77" s="9">
        <v>0</v>
      </c>
      <c r="G77" s="242">
        <f t="shared" si="1300"/>
        <v>0</v>
      </c>
      <c r="H77" s="9">
        <v>0</v>
      </c>
      <c r="I77" s="242">
        <f t="shared" si="1407"/>
        <v>0</v>
      </c>
      <c r="J77" s="9">
        <v>0</v>
      </c>
      <c r="K77" s="242">
        <f t="shared" si="1301"/>
        <v>0</v>
      </c>
      <c r="L77" s="9">
        <v>0</v>
      </c>
      <c r="M77" s="242">
        <f t="shared" si="1292"/>
        <v>1</v>
      </c>
      <c r="N77" s="242">
        <f t="shared" si="1293"/>
        <v>1</v>
      </c>
      <c r="O77" s="242">
        <f t="shared" si="1294"/>
        <v>0</v>
      </c>
      <c r="P77" s="247">
        <f t="shared" si="1295"/>
        <v>0</v>
      </c>
      <c r="Q77" s="242">
        <f t="shared" si="1302"/>
        <v>0.98993770161290318</v>
      </c>
      <c r="R77" s="29">
        <v>0</v>
      </c>
      <c r="S77" s="7">
        <f t="shared" si="1303"/>
        <v>744</v>
      </c>
      <c r="T77" s="166">
        <v>14730.272999999999</v>
      </c>
      <c r="U77" s="9">
        <v>20</v>
      </c>
      <c r="V77" s="9">
        <v>20</v>
      </c>
      <c r="Y77" s="71" t="s">
        <v>72</v>
      </c>
      <c r="Z77" s="9">
        <f t="shared" si="1304"/>
        <v>744</v>
      </c>
      <c r="AA77" s="9">
        <v>675</v>
      </c>
      <c r="AB77" s="9">
        <v>69</v>
      </c>
      <c r="AC77" s="9">
        <v>0</v>
      </c>
      <c r="AD77" s="242">
        <f t="shared" si="1305"/>
        <v>0</v>
      </c>
      <c r="AE77" s="9">
        <v>0</v>
      </c>
      <c r="AF77" s="242">
        <f t="shared" si="1306"/>
        <v>0</v>
      </c>
      <c r="AG77" s="9">
        <v>0</v>
      </c>
      <c r="AH77" s="242">
        <f t="shared" si="1306"/>
        <v>0</v>
      </c>
      <c r="AI77" s="9">
        <v>0</v>
      </c>
      <c r="AJ77" s="242">
        <f t="shared" si="1307"/>
        <v>1</v>
      </c>
      <c r="AK77" s="242">
        <f t="shared" si="1308"/>
        <v>1</v>
      </c>
      <c r="AL77" s="242">
        <f t="shared" si="1309"/>
        <v>0</v>
      </c>
      <c r="AM77" s="247">
        <f t="shared" si="1310"/>
        <v>0</v>
      </c>
      <c r="AN77" s="242">
        <f t="shared" si="1311"/>
        <v>0.95130974462365592</v>
      </c>
      <c r="AO77" s="29">
        <v>0</v>
      </c>
      <c r="AP77" s="7">
        <f t="shared" si="1312"/>
        <v>744</v>
      </c>
      <c r="AQ77" s="166">
        <v>14155.489</v>
      </c>
      <c r="AR77" s="9">
        <v>20</v>
      </c>
      <c r="AS77" s="9">
        <v>20</v>
      </c>
      <c r="AV77" s="71" t="s">
        <v>72</v>
      </c>
      <c r="AW77" s="9">
        <f t="shared" si="1313"/>
        <v>720</v>
      </c>
      <c r="AX77" s="9">
        <v>643</v>
      </c>
      <c r="AY77" s="37">
        <f>720-AX77</f>
        <v>77</v>
      </c>
      <c r="AZ77" s="9">
        <v>0</v>
      </c>
      <c r="BA77" s="242">
        <f t="shared" si="1424"/>
        <v>0</v>
      </c>
      <c r="BB77" s="9">
        <v>0</v>
      </c>
      <c r="BC77" s="242">
        <f t="shared" si="1424"/>
        <v>0</v>
      </c>
      <c r="BD77" s="9">
        <v>0</v>
      </c>
      <c r="BE77" s="242">
        <f t="shared" ref="BE77" si="1454">(BD77/$AV$4)</f>
        <v>0</v>
      </c>
      <c r="BF77" s="9">
        <v>0</v>
      </c>
      <c r="BG77" s="242">
        <f t="shared" si="1436"/>
        <v>1</v>
      </c>
      <c r="BH77" s="242">
        <f t="shared" si="1437"/>
        <v>1</v>
      </c>
      <c r="BI77" s="242">
        <f t="shared" si="1438"/>
        <v>0</v>
      </c>
      <c r="BJ77" s="247">
        <f t="shared" si="1439"/>
        <v>0</v>
      </c>
      <c r="BK77" s="242">
        <f t="shared" si="1321"/>
        <v>0.93400312500000005</v>
      </c>
      <c r="BL77" s="7"/>
      <c r="BM77" s="7">
        <f t="shared" si="1322"/>
        <v>720</v>
      </c>
      <c r="BN77" s="172">
        <v>13449.645</v>
      </c>
      <c r="BO77" s="9">
        <v>20</v>
      </c>
      <c r="BP77" s="9">
        <v>20</v>
      </c>
      <c r="BS77" s="71" t="s">
        <v>72</v>
      </c>
      <c r="BT77" s="7">
        <f t="shared" si="1323"/>
        <v>744</v>
      </c>
      <c r="BU77" s="9">
        <v>640</v>
      </c>
      <c r="BV77" s="37">
        <f>744-BU77</f>
        <v>104</v>
      </c>
      <c r="BW77" s="9">
        <v>0</v>
      </c>
      <c r="BX77" s="242">
        <f t="shared" si="1325"/>
        <v>0</v>
      </c>
      <c r="BY77" s="9">
        <v>0</v>
      </c>
      <c r="BZ77" s="242">
        <f t="shared" si="1325"/>
        <v>0</v>
      </c>
      <c r="CA77" s="7">
        <v>0</v>
      </c>
      <c r="CB77" s="242">
        <f t="shared" ref="CB77" si="1455">(CA77/$BS$4)</f>
        <v>0</v>
      </c>
      <c r="CC77" s="9">
        <v>0</v>
      </c>
      <c r="CD77" s="242">
        <f t="shared" si="1427"/>
        <v>1</v>
      </c>
      <c r="CE77" s="242">
        <f t="shared" si="1428"/>
        <v>1</v>
      </c>
      <c r="CF77" s="247">
        <f t="shared" si="1429"/>
        <v>0</v>
      </c>
      <c r="CG77" s="247">
        <f t="shared" si="1430"/>
        <v>0</v>
      </c>
      <c r="CH77" s="242">
        <f t="shared" si="1331"/>
        <v>0.91057876344086019</v>
      </c>
      <c r="CI77" s="135"/>
      <c r="CJ77" s="81">
        <f t="shared" si="1332"/>
        <v>744</v>
      </c>
      <c r="CK77" s="82">
        <v>13549.412</v>
      </c>
      <c r="CL77" s="9">
        <v>20</v>
      </c>
      <c r="CM77" s="9">
        <v>20</v>
      </c>
      <c r="CP77" s="71" t="s">
        <v>72</v>
      </c>
      <c r="CQ77" s="7">
        <f t="shared" si="1333"/>
        <v>719.83</v>
      </c>
      <c r="CR77" s="9">
        <v>615.66</v>
      </c>
      <c r="CS77" s="7">
        <v>104.17000000000007</v>
      </c>
      <c r="CT77" s="9">
        <v>0.17</v>
      </c>
      <c r="CU77" s="242">
        <f t="shared" si="1334"/>
        <v>2.3611111111111112E-4</v>
      </c>
      <c r="CV77" s="9">
        <v>0</v>
      </c>
      <c r="CW77" s="242">
        <f t="shared" si="1335"/>
        <v>0</v>
      </c>
      <c r="CX77" s="7">
        <v>0</v>
      </c>
      <c r="CY77" s="242">
        <f t="shared" si="1336"/>
        <v>0</v>
      </c>
      <c r="CZ77" s="9">
        <v>0</v>
      </c>
      <c r="DA77" s="242">
        <f t="shared" si="1416"/>
        <v>0.9997638888888889</v>
      </c>
      <c r="DB77" s="242">
        <f t="shared" si="1417"/>
        <v>0.9997638888888889</v>
      </c>
      <c r="DC77" s="247">
        <f t="shared" si="1418"/>
        <v>2.7605020866148128E-4</v>
      </c>
      <c r="DD77" s="247">
        <f t="shared" si="1419"/>
        <v>0</v>
      </c>
      <c r="DE77" s="242">
        <f t="shared" si="1341"/>
        <v>0.93927173611111114</v>
      </c>
      <c r="DF77" s="7"/>
      <c r="DG77" s="7">
        <f t="shared" si="1342"/>
        <v>720</v>
      </c>
      <c r="DH77" s="82">
        <v>13525.513000000001</v>
      </c>
      <c r="DI77" s="9">
        <v>20</v>
      </c>
      <c r="DJ77" s="9">
        <v>20</v>
      </c>
      <c r="DK77" s="7"/>
      <c r="DM77" s="71" t="s">
        <v>72</v>
      </c>
      <c r="DN77" s="7">
        <f t="shared" si="1343"/>
        <v>648.52</v>
      </c>
      <c r="DO77" s="9">
        <v>541.33000000000004</v>
      </c>
      <c r="DP77" s="9">
        <v>107.18999999999994</v>
      </c>
      <c r="DQ77" s="9">
        <v>0</v>
      </c>
      <c r="DR77" s="242">
        <f t="shared" ref="DR77:DT78" si="1456">(DQ77/$DM$4)</f>
        <v>0</v>
      </c>
      <c r="DS77" s="9">
        <v>0</v>
      </c>
      <c r="DT77" s="242">
        <f t="shared" si="1456"/>
        <v>0</v>
      </c>
      <c r="DU77" s="170">
        <v>95.48</v>
      </c>
      <c r="DV77" s="242">
        <f t="shared" ref="DV77" si="1457">(DU77/$DM$4)</f>
        <v>0.12833333333333333</v>
      </c>
      <c r="DW77" s="9">
        <v>0</v>
      </c>
      <c r="DX77" s="242">
        <f t="shared" si="1441"/>
        <v>0.87166666666666659</v>
      </c>
      <c r="DY77" s="242">
        <f t="shared" si="1442"/>
        <v>0.87166666666666659</v>
      </c>
      <c r="DZ77" s="247">
        <f t="shared" si="1443"/>
        <v>0</v>
      </c>
      <c r="EA77" s="247">
        <f t="shared" si="1444"/>
        <v>0</v>
      </c>
      <c r="EB77" s="242">
        <f t="shared" si="1348"/>
        <v>0.80777217741935481</v>
      </c>
      <c r="EC77" s="135"/>
      <c r="ED77" s="29">
        <f t="shared" si="1349"/>
        <v>744</v>
      </c>
      <c r="EE77" s="82">
        <v>12019.65</v>
      </c>
      <c r="EF77" s="9">
        <v>20</v>
      </c>
      <c r="EG77" s="9">
        <v>20</v>
      </c>
      <c r="EJ77" s="71" t="s">
        <v>72</v>
      </c>
      <c r="EK77" s="7">
        <f t="shared" si="1350"/>
        <v>744</v>
      </c>
      <c r="EL77" s="9">
        <v>588.46</v>
      </c>
      <c r="EM77" s="9">
        <v>155.54</v>
      </c>
      <c r="EN77" s="9">
        <v>0</v>
      </c>
      <c r="EO77" s="242">
        <f t="shared" si="1351"/>
        <v>0</v>
      </c>
      <c r="EP77" s="9">
        <v>0</v>
      </c>
      <c r="EQ77" s="242">
        <f t="shared" si="1352"/>
        <v>0</v>
      </c>
      <c r="ER77" s="7">
        <v>0</v>
      </c>
      <c r="ES77" s="242">
        <f t="shared" si="1353"/>
        <v>0</v>
      </c>
      <c r="ET77" s="9">
        <v>0</v>
      </c>
      <c r="EU77" s="242">
        <f t="shared" si="1354"/>
        <v>1</v>
      </c>
      <c r="EV77" s="242">
        <f t="shared" si="1355"/>
        <v>1</v>
      </c>
      <c r="EW77" s="247">
        <f t="shared" si="1356"/>
        <v>0</v>
      </c>
      <c r="EX77" s="247"/>
      <c r="EY77" s="242">
        <f t="shared" si="1357"/>
        <v>0.878261626344086</v>
      </c>
      <c r="EZ77" s="7"/>
      <c r="FA77" s="7">
        <f t="shared" si="1358"/>
        <v>744</v>
      </c>
      <c r="FB77" s="166">
        <v>13068.532999999999</v>
      </c>
      <c r="FC77" s="9">
        <v>20</v>
      </c>
      <c r="FD77" s="9">
        <v>20</v>
      </c>
      <c r="FG77" s="71" t="s">
        <v>72</v>
      </c>
      <c r="FH77" s="7">
        <f t="shared" si="1359"/>
        <v>672</v>
      </c>
      <c r="FI77" s="9">
        <v>214.73</v>
      </c>
      <c r="FJ77" s="9">
        <v>457.27</v>
      </c>
      <c r="FK77" s="9">
        <v>0</v>
      </c>
      <c r="FL77" s="242">
        <f t="shared" si="1360"/>
        <v>0</v>
      </c>
      <c r="FM77" s="9">
        <v>0</v>
      </c>
      <c r="FN77" s="242">
        <f t="shared" si="1361"/>
        <v>0</v>
      </c>
      <c r="FO77" s="7">
        <v>0</v>
      </c>
      <c r="FP77" s="242">
        <f t="shared" si="1362"/>
        <v>0</v>
      </c>
      <c r="FQ77" s="9">
        <v>0</v>
      </c>
      <c r="FR77" s="242">
        <f t="shared" si="1363"/>
        <v>0.90322580645161288</v>
      </c>
      <c r="FS77" s="242">
        <f t="shared" si="1364"/>
        <v>1</v>
      </c>
      <c r="FT77" s="247">
        <f t="shared" si="1365"/>
        <v>0</v>
      </c>
      <c r="FU77" s="247">
        <f t="shared" si="1366"/>
        <v>0</v>
      </c>
      <c r="FV77" s="135">
        <f t="shared" si="1367"/>
        <v>0.34282938988095241</v>
      </c>
      <c r="FW77" s="7"/>
      <c r="FX77" s="7">
        <f t="shared" si="1368"/>
        <v>672</v>
      </c>
      <c r="FY77" s="82">
        <v>4607.6270000000004</v>
      </c>
      <c r="FZ77" s="9">
        <v>20</v>
      </c>
      <c r="GA77" s="9">
        <v>20</v>
      </c>
      <c r="GD77" s="71" t="s">
        <v>72</v>
      </c>
      <c r="GE77" s="7">
        <f t="shared" si="1369"/>
        <v>744</v>
      </c>
      <c r="GF77" s="7">
        <v>558.9</v>
      </c>
      <c r="GG77" s="9">
        <v>185.1</v>
      </c>
      <c r="GH77" s="9">
        <v>0</v>
      </c>
      <c r="GI77" s="242">
        <f t="shared" si="1370"/>
        <v>0</v>
      </c>
      <c r="GJ77" s="9">
        <v>0</v>
      </c>
      <c r="GK77" s="242">
        <f t="shared" si="1371"/>
        <v>0</v>
      </c>
      <c r="GL77" s="7">
        <v>0</v>
      </c>
      <c r="GM77" s="242">
        <f t="shared" si="1372"/>
        <v>0</v>
      </c>
      <c r="GN77" s="9">
        <v>0</v>
      </c>
      <c r="GO77" s="242">
        <f t="shared" si="1373"/>
        <v>1</v>
      </c>
      <c r="GP77" s="242">
        <f t="shared" si="1374"/>
        <v>1</v>
      </c>
      <c r="GQ77" s="247">
        <f t="shared" si="1375"/>
        <v>0</v>
      </c>
      <c r="GR77" s="247">
        <f t="shared" si="1376"/>
        <v>0</v>
      </c>
      <c r="GS77" s="242">
        <f t="shared" si="1377"/>
        <v>0.82488508064516131</v>
      </c>
      <c r="GT77" s="135"/>
      <c r="GU77" s="7">
        <f t="shared" si="1378"/>
        <v>744</v>
      </c>
      <c r="GV77" s="82">
        <v>12274.29</v>
      </c>
      <c r="GW77" s="9">
        <v>20</v>
      </c>
      <c r="GX77" s="9">
        <v>20</v>
      </c>
      <c r="HA77" s="71" t="s">
        <v>72</v>
      </c>
      <c r="HB77" s="7">
        <f t="shared" si="1379"/>
        <v>720</v>
      </c>
      <c r="HC77" s="9">
        <v>580.96</v>
      </c>
      <c r="HD77" s="9">
        <v>139.04</v>
      </c>
      <c r="HE77" s="9">
        <v>0</v>
      </c>
      <c r="HF77" s="242">
        <f t="shared" si="1380"/>
        <v>0</v>
      </c>
      <c r="HG77" s="9">
        <v>0</v>
      </c>
      <c r="HH77" s="242">
        <f t="shared" si="1381"/>
        <v>0</v>
      </c>
      <c r="HI77" s="7">
        <v>0</v>
      </c>
      <c r="HJ77" s="242">
        <f t="shared" si="1382"/>
        <v>0</v>
      </c>
      <c r="HK77" s="9">
        <v>0</v>
      </c>
      <c r="HL77" s="242">
        <f t="shared" si="1383"/>
        <v>0.967741935483871</v>
      </c>
      <c r="HM77" s="242">
        <f t="shared" si="1384"/>
        <v>1</v>
      </c>
      <c r="HN77" s="247">
        <f t="shared" si="1385"/>
        <v>0</v>
      </c>
      <c r="HO77" s="247">
        <f t="shared" si="1386"/>
        <v>0</v>
      </c>
      <c r="HP77" s="242">
        <f t="shared" si="1387"/>
        <v>0.86204722222222219</v>
      </c>
      <c r="HQ77" s="29">
        <v>0</v>
      </c>
      <c r="HR77" s="7">
        <f t="shared" si="1388"/>
        <v>720</v>
      </c>
      <c r="HS77" s="166">
        <v>12413.48</v>
      </c>
      <c r="HT77" s="9">
        <v>20</v>
      </c>
      <c r="HU77" s="9">
        <v>20</v>
      </c>
      <c r="HX77" s="71" t="s">
        <v>72</v>
      </c>
      <c r="HY77" s="9">
        <f t="shared" si="1389"/>
        <v>715.95</v>
      </c>
      <c r="HZ77" s="9">
        <v>497.72</v>
      </c>
      <c r="IA77" s="102">
        <v>218.23</v>
      </c>
      <c r="IB77" s="9">
        <v>28.05</v>
      </c>
      <c r="IC77" s="242">
        <f t="shared" si="1390"/>
        <v>3.7701612903225809E-2</v>
      </c>
      <c r="ID77" s="9">
        <v>0</v>
      </c>
      <c r="IE77" s="242">
        <f t="shared" si="1391"/>
        <v>0</v>
      </c>
      <c r="IF77" s="9">
        <v>0</v>
      </c>
      <c r="IG77" s="242">
        <f t="shared" si="1392"/>
        <v>0</v>
      </c>
      <c r="IH77" s="9">
        <v>0</v>
      </c>
      <c r="II77" s="242">
        <f t="shared" si="1393"/>
        <v>0.96229838709677429</v>
      </c>
      <c r="IJ77" s="242">
        <f t="shared" si="1394"/>
        <v>0.96229838709677429</v>
      </c>
      <c r="IK77" s="242">
        <f t="shared" si="1395"/>
        <v>5.3350324286284882E-2</v>
      </c>
      <c r="IL77" s="247">
        <f t="shared" si="1396"/>
        <v>0</v>
      </c>
      <c r="IM77" s="242">
        <f t="shared" si="1397"/>
        <v>0.68911357526881722</v>
      </c>
      <c r="IN77" s="29">
        <v>2</v>
      </c>
      <c r="IO77" s="7">
        <f t="shared" si="1398"/>
        <v>744</v>
      </c>
      <c r="IP77" s="166">
        <v>10254.01</v>
      </c>
      <c r="IQ77" s="9">
        <v>20</v>
      </c>
      <c r="IR77" s="9">
        <v>20</v>
      </c>
      <c r="IU77" s="71" t="s">
        <v>72</v>
      </c>
      <c r="IV77" s="97">
        <f t="shared" si="1399"/>
        <v>720</v>
      </c>
      <c r="IW77" s="97">
        <v>511.78</v>
      </c>
      <c r="IX77" s="9">
        <v>208.22000000000003</v>
      </c>
      <c r="IY77" s="97">
        <v>0</v>
      </c>
      <c r="IZ77" s="242">
        <f t="shared" si="1400"/>
        <v>0</v>
      </c>
      <c r="JA77" s="9">
        <v>0</v>
      </c>
      <c r="JB77" s="242">
        <f t="shared" si="1401"/>
        <v>0</v>
      </c>
      <c r="JC77" s="7">
        <v>0</v>
      </c>
      <c r="JD77" s="242">
        <f t="shared" si="1401"/>
        <v>0</v>
      </c>
      <c r="JE77" s="9">
        <v>0</v>
      </c>
      <c r="JF77" s="242">
        <f t="shared" si="1402"/>
        <v>1</v>
      </c>
      <c r="JG77" s="242">
        <f t="shared" si="1403"/>
        <v>1</v>
      </c>
      <c r="JH77" s="277">
        <f t="shared" si="1453"/>
        <v>0</v>
      </c>
      <c r="JI77" s="247">
        <f t="shared" si="1404"/>
        <v>0</v>
      </c>
      <c r="JJ77" s="242">
        <f t="shared" si="1405"/>
        <v>0.72659833333333335</v>
      </c>
      <c r="JK77" s="29">
        <v>0</v>
      </c>
      <c r="JL77" s="29">
        <f t="shared" si="1406"/>
        <v>720</v>
      </c>
      <c r="JM77" s="171">
        <v>10463.016</v>
      </c>
      <c r="JN77" s="9">
        <v>20</v>
      </c>
      <c r="JO77" s="9">
        <v>20</v>
      </c>
      <c r="JQ77" s="7"/>
    </row>
    <row r="78" spans="1:277" ht="13.8" hidden="1" x14ac:dyDescent="0.25">
      <c r="B78" s="71" t="s">
        <v>73</v>
      </c>
      <c r="C78" s="9">
        <f t="shared" si="1299"/>
        <v>744</v>
      </c>
      <c r="D78" s="9">
        <v>621</v>
      </c>
      <c r="E78" s="9">
        <v>123</v>
      </c>
      <c r="F78" s="9">
        <v>0</v>
      </c>
      <c r="G78" s="242">
        <f t="shared" si="1300"/>
        <v>0</v>
      </c>
      <c r="H78" s="9">
        <v>0</v>
      </c>
      <c r="I78" s="242">
        <f t="shared" si="1407"/>
        <v>0</v>
      </c>
      <c r="J78" s="9">
        <v>0</v>
      </c>
      <c r="K78" s="242">
        <f t="shared" si="1301"/>
        <v>0</v>
      </c>
      <c r="L78" s="9">
        <v>0</v>
      </c>
      <c r="M78" s="242">
        <f t="shared" si="1292"/>
        <v>1</v>
      </c>
      <c r="N78" s="242">
        <f t="shared" si="1293"/>
        <v>1</v>
      </c>
      <c r="O78" s="242">
        <f t="shared" si="1294"/>
        <v>0</v>
      </c>
      <c r="P78" s="247">
        <f t="shared" si="1295"/>
        <v>0</v>
      </c>
      <c r="Q78" s="242">
        <f t="shared" si="1302"/>
        <v>0.78564086021505375</v>
      </c>
      <c r="R78" s="29">
        <v>0</v>
      </c>
      <c r="S78" s="7">
        <f t="shared" si="1303"/>
        <v>744</v>
      </c>
      <c r="T78" s="166">
        <v>11690.335999999999</v>
      </c>
      <c r="U78" s="9">
        <v>20</v>
      </c>
      <c r="V78" s="9">
        <v>20</v>
      </c>
      <c r="Y78" s="71" t="s">
        <v>73</v>
      </c>
      <c r="Z78" s="9">
        <f t="shared" si="1304"/>
        <v>744</v>
      </c>
      <c r="AA78" s="9">
        <v>649</v>
      </c>
      <c r="AB78" s="9">
        <v>95</v>
      </c>
      <c r="AC78" s="9">
        <v>0</v>
      </c>
      <c r="AD78" s="242">
        <f t="shared" si="1305"/>
        <v>0</v>
      </c>
      <c r="AE78" s="9">
        <v>0</v>
      </c>
      <c r="AF78" s="242">
        <f t="shared" si="1306"/>
        <v>0</v>
      </c>
      <c r="AG78" s="9">
        <v>0</v>
      </c>
      <c r="AH78" s="242">
        <f t="shared" si="1306"/>
        <v>0</v>
      </c>
      <c r="AI78" s="9">
        <v>0</v>
      </c>
      <c r="AJ78" s="242">
        <f t="shared" si="1307"/>
        <v>1</v>
      </c>
      <c r="AK78" s="242">
        <f t="shared" si="1308"/>
        <v>1</v>
      </c>
      <c r="AL78" s="242">
        <f t="shared" si="1309"/>
        <v>0</v>
      </c>
      <c r="AM78" s="247">
        <f t="shared" si="1310"/>
        <v>0</v>
      </c>
      <c r="AN78" s="242">
        <f t="shared" si="1311"/>
        <v>0.87074106182795696</v>
      </c>
      <c r="AO78" s="29">
        <v>0</v>
      </c>
      <c r="AP78" s="7">
        <f t="shared" si="1312"/>
        <v>744</v>
      </c>
      <c r="AQ78" s="166">
        <v>12956.627</v>
      </c>
      <c r="AR78" s="9">
        <v>20</v>
      </c>
      <c r="AS78" s="9">
        <v>20</v>
      </c>
      <c r="AV78" s="71" t="s">
        <v>73</v>
      </c>
      <c r="AW78" s="9">
        <f t="shared" si="1313"/>
        <v>720</v>
      </c>
      <c r="AX78" s="9">
        <v>558</v>
      </c>
      <c r="AY78" s="37">
        <f>720-AX78</f>
        <v>162</v>
      </c>
      <c r="AZ78" s="9">
        <v>0</v>
      </c>
      <c r="BA78" s="242">
        <f t="shared" si="1424"/>
        <v>0</v>
      </c>
      <c r="BB78" s="9">
        <v>0</v>
      </c>
      <c r="BC78" s="242">
        <f t="shared" si="1424"/>
        <v>0</v>
      </c>
      <c r="BD78" s="9">
        <v>0</v>
      </c>
      <c r="BE78" s="242">
        <f t="shared" ref="BE78" si="1458">(BD78/$AV$4)</f>
        <v>0</v>
      </c>
      <c r="BF78" s="9">
        <v>0</v>
      </c>
      <c r="BG78" s="242">
        <f t="shared" si="1436"/>
        <v>1</v>
      </c>
      <c r="BH78" s="242">
        <f t="shared" si="1437"/>
        <v>1</v>
      </c>
      <c r="BI78" s="242">
        <f t="shared" si="1438"/>
        <v>0</v>
      </c>
      <c r="BJ78" s="247">
        <f t="shared" si="1439"/>
        <v>0</v>
      </c>
      <c r="BK78" s="242">
        <f t="shared" si="1321"/>
        <v>0.77916756944444454</v>
      </c>
      <c r="BL78" s="7"/>
      <c r="BM78" s="7">
        <f t="shared" si="1322"/>
        <v>720</v>
      </c>
      <c r="BN78" s="172">
        <v>11220.013000000001</v>
      </c>
      <c r="BO78" s="9">
        <v>20</v>
      </c>
      <c r="BP78" s="9">
        <v>20</v>
      </c>
      <c r="BS78" s="71" t="s">
        <v>73</v>
      </c>
      <c r="BT78" s="7">
        <f t="shared" si="1323"/>
        <v>744</v>
      </c>
      <c r="BU78" s="9">
        <v>635</v>
      </c>
      <c r="BV78" s="37">
        <f>744-BU78</f>
        <v>109</v>
      </c>
      <c r="BW78" s="9">
        <v>0</v>
      </c>
      <c r="BX78" s="242">
        <f t="shared" si="1325"/>
        <v>0</v>
      </c>
      <c r="BY78" s="9">
        <v>0</v>
      </c>
      <c r="BZ78" s="242">
        <f t="shared" si="1325"/>
        <v>0</v>
      </c>
      <c r="CA78" s="7">
        <v>0</v>
      </c>
      <c r="CB78" s="242">
        <f t="shared" ref="CB78" si="1459">(CA78/$BS$4)</f>
        <v>0</v>
      </c>
      <c r="CC78" s="9">
        <v>0</v>
      </c>
      <c r="CD78" s="242">
        <f t="shared" si="1427"/>
        <v>1</v>
      </c>
      <c r="CE78" s="242">
        <f t="shared" si="1428"/>
        <v>1</v>
      </c>
      <c r="CF78" s="247">
        <f t="shared" si="1429"/>
        <v>0</v>
      </c>
      <c r="CG78" s="247">
        <f t="shared" si="1430"/>
        <v>0</v>
      </c>
      <c r="CH78" s="242">
        <f t="shared" si="1331"/>
        <v>0.87558400537634407</v>
      </c>
      <c r="CI78" s="135"/>
      <c r="CJ78" s="81">
        <f t="shared" si="1332"/>
        <v>744</v>
      </c>
      <c r="CK78" s="82">
        <v>13028.69</v>
      </c>
      <c r="CL78" s="9">
        <v>20</v>
      </c>
      <c r="CM78" s="9">
        <v>20</v>
      </c>
      <c r="CP78" s="71" t="s">
        <v>73</v>
      </c>
      <c r="CQ78" s="7">
        <f t="shared" si="1333"/>
        <v>720</v>
      </c>
      <c r="CR78" s="9">
        <v>615.09</v>
      </c>
      <c r="CS78" s="7">
        <v>104.90999999999997</v>
      </c>
      <c r="CT78" s="9">
        <v>0</v>
      </c>
      <c r="CU78" s="242">
        <f t="shared" si="1334"/>
        <v>0</v>
      </c>
      <c r="CV78" s="9">
        <v>0</v>
      </c>
      <c r="CW78" s="242">
        <f t="shared" si="1335"/>
        <v>0</v>
      </c>
      <c r="CX78" s="7">
        <v>0</v>
      </c>
      <c r="CY78" s="242">
        <f t="shared" si="1336"/>
        <v>0</v>
      </c>
      <c r="CZ78" s="9">
        <v>0</v>
      </c>
      <c r="DA78" s="242">
        <f t="shared" si="1416"/>
        <v>1</v>
      </c>
      <c r="DB78" s="242">
        <f t="shared" si="1417"/>
        <v>1</v>
      </c>
      <c r="DC78" s="247">
        <f t="shared" si="1418"/>
        <v>0</v>
      </c>
      <c r="DD78" s="247">
        <f t="shared" si="1419"/>
        <v>0</v>
      </c>
      <c r="DE78" s="242">
        <f t="shared" si="1341"/>
        <v>0.87096326388888878</v>
      </c>
      <c r="DF78" s="7"/>
      <c r="DG78" s="7">
        <f t="shared" si="1342"/>
        <v>720</v>
      </c>
      <c r="DH78" s="82">
        <v>12541.870999999999</v>
      </c>
      <c r="DI78" s="9">
        <v>20</v>
      </c>
      <c r="DJ78" s="9">
        <v>20</v>
      </c>
      <c r="DK78" s="7"/>
      <c r="DM78" s="71" t="s">
        <v>73</v>
      </c>
      <c r="DN78" s="7">
        <f t="shared" si="1343"/>
        <v>649</v>
      </c>
      <c r="DO78" s="9">
        <v>539.86</v>
      </c>
      <c r="DP78" s="9">
        <v>109.13999999999999</v>
      </c>
      <c r="DQ78" s="9">
        <v>6.41</v>
      </c>
      <c r="DR78" s="242">
        <f t="shared" si="1456"/>
        <v>8.6155913978494623E-3</v>
      </c>
      <c r="DS78" s="9">
        <v>0</v>
      </c>
      <c r="DT78" s="242">
        <f t="shared" si="1456"/>
        <v>0</v>
      </c>
      <c r="DU78" s="170">
        <v>88.59</v>
      </c>
      <c r="DV78" s="242">
        <f t="shared" ref="DV78" si="1460">(DU78/$DM$4)</f>
        <v>0.1190725806451613</v>
      </c>
      <c r="DW78" s="9">
        <v>0</v>
      </c>
      <c r="DX78" s="242">
        <f t="shared" si="1441"/>
        <v>0.87231182795698925</v>
      </c>
      <c r="DY78" s="242">
        <f t="shared" si="1442"/>
        <v>0.87231182795698925</v>
      </c>
      <c r="DZ78" s="247">
        <f t="shared" si="1443"/>
        <v>1.1734124151060831E-2</v>
      </c>
      <c r="EA78" s="247">
        <f t="shared" si="1444"/>
        <v>0</v>
      </c>
      <c r="EB78" s="242">
        <f t="shared" si="1348"/>
        <v>0.74260255376344086</v>
      </c>
      <c r="EC78" s="135"/>
      <c r="ED78" s="29">
        <f t="shared" si="1349"/>
        <v>744</v>
      </c>
      <c r="EE78" s="82">
        <v>11049.925999999999</v>
      </c>
      <c r="EF78" s="9">
        <v>20</v>
      </c>
      <c r="EG78" s="9">
        <v>20</v>
      </c>
      <c r="EJ78" s="71" t="s">
        <v>73</v>
      </c>
      <c r="EK78" s="7">
        <f t="shared" si="1350"/>
        <v>689.89</v>
      </c>
      <c r="EL78" s="9">
        <v>539.84</v>
      </c>
      <c r="EM78" s="9">
        <v>150.05000000000001</v>
      </c>
      <c r="EN78" s="9">
        <v>27.73</v>
      </c>
      <c r="EO78" s="242">
        <f t="shared" si="1351"/>
        <v>3.7271505376344084E-2</v>
      </c>
      <c r="EP78" s="9">
        <v>26.38</v>
      </c>
      <c r="EQ78" s="242">
        <f t="shared" si="1352"/>
        <v>3.5456989247311825E-2</v>
      </c>
      <c r="ER78" s="7">
        <v>0</v>
      </c>
      <c r="ES78" s="242">
        <f t="shared" si="1353"/>
        <v>0</v>
      </c>
      <c r="ET78" s="9">
        <v>0</v>
      </c>
      <c r="EU78" s="242">
        <f t="shared" si="1354"/>
        <v>0.92727150537634406</v>
      </c>
      <c r="EV78" s="242">
        <f t="shared" si="1355"/>
        <v>0.92727150537634406</v>
      </c>
      <c r="EW78" s="247">
        <f t="shared" si="1356"/>
        <v>4.8857409658720506E-2</v>
      </c>
      <c r="EX78" s="247"/>
      <c r="EY78" s="242">
        <f t="shared" si="1357"/>
        <v>0.72925873655913986</v>
      </c>
      <c r="EZ78" s="7"/>
      <c r="FA78" s="7">
        <f t="shared" si="1358"/>
        <v>744.00000000000011</v>
      </c>
      <c r="FB78" s="166">
        <v>10851.37</v>
      </c>
      <c r="FC78" s="9">
        <v>20</v>
      </c>
      <c r="FD78" s="9">
        <v>20</v>
      </c>
      <c r="FG78" s="71" t="s">
        <v>73</v>
      </c>
      <c r="FH78" s="7">
        <f t="shared" si="1359"/>
        <v>672</v>
      </c>
      <c r="FI78" s="9">
        <v>215.15</v>
      </c>
      <c r="FJ78" s="9">
        <v>456.85</v>
      </c>
      <c r="FK78" s="9">
        <v>0</v>
      </c>
      <c r="FL78" s="242">
        <f t="shared" si="1360"/>
        <v>0</v>
      </c>
      <c r="FM78" s="9">
        <v>0</v>
      </c>
      <c r="FN78" s="242">
        <f t="shared" si="1361"/>
        <v>0</v>
      </c>
      <c r="FO78" s="7">
        <v>0</v>
      </c>
      <c r="FP78" s="242">
        <f t="shared" si="1362"/>
        <v>0</v>
      </c>
      <c r="FQ78" s="9">
        <v>0</v>
      </c>
      <c r="FR78" s="242">
        <f t="shared" si="1363"/>
        <v>0.90322580645161288</v>
      </c>
      <c r="FS78" s="242">
        <f t="shared" si="1364"/>
        <v>1</v>
      </c>
      <c r="FT78" s="247">
        <f t="shared" si="1365"/>
        <v>0</v>
      </c>
      <c r="FU78" s="247">
        <f t="shared" si="1366"/>
        <v>0</v>
      </c>
      <c r="FV78" s="135">
        <f t="shared" si="1367"/>
        <v>0.31823102678571424</v>
      </c>
      <c r="FW78" s="7"/>
      <c r="FX78" s="7">
        <f t="shared" si="1368"/>
        <v>672</v>
      </c>
      <c r="FY78" s="82">
        <v>4277.0249999999996</v>
      </c>
      <c r="FZ78" s="9">
        <v>20</v>
      </c>
      <c r="GA78" s="9">
        <v>20</v>
      </c>
      <c r="GD78" s="71" t="s">
        <v>73</v>
      </c>
      <c r="GE78" s="7">
        <f t="shared" si="1369"/>
        <v>532.22</v>
      </c>
      <c r="GF78" s="7">
        <v>355.12</v>
      </c>
      <c r="GG78" s="9">
        <v>177.1</v>
      </c>
      <c r="GH78" s="9">
        <v>211.78</v>
      </c>
      <c r="GI78" s="242">
        <f t="shared" si="1370"/>
        <v>0.28465053763440862</v>
      </c>
      <c r="GJ78" s="9">
        <v>0</v>
      </c>
      <c r="GK78" s="242">
        <f t="shared" si="1371"/>
        <v>0</v>
      </c>
      <c r="GL78" s="7">
        <v>0</v>
      </c>
      <c r="GM78" s="242">
        <f t="shared" si="1372"/>
        <v>0</v>
      </c>
      <c r="GN78" s="9">
        <v>0</v>
      </c>
      <c r="GO78" s="242">
        <f t="shared" si="1373"/>
        <v>0.71534946236559138</v>
      </c>
      <c r="GP78" s="242">
        <f t="shared" si="1374"/>
        <v>0.71534946236559138</v>
      </c>
      <c r="GQ78" s="247">
        <f t="shared" si="1375"/>
        <v>0.37357558652319633</v>
      </c>
      <c r="GR78" s="247">
        <f t="shared" si="1376"/>
        <v>0</v>
      </c>
      <c r="GS78" s="242">
        <f t="shared" si="1377"/>
        <v>0.48138991935483871</v>
      </c>
      <c r="GT78" s="135"/>
      <c r="GU78" s="7">
        <f t="shared" si="1378"/>
        <v>744</v>
      </c>
      <c r="GV78" s="82">
        <v>7163.0820000000003</v>
      </c>
      <c r="GW78" s="9">
        <v>20</v>
      </c>
      <c r="GX78" s="9">
        <v>20</v>
      </c>
      <c r="HA78" s="71" t="s">
        <v>73</v>
      </c>
      <c r="HB78" s="7">
        <f t="shared" si="1379"/>
        <v>506.2</v>
      </c>
      <c r="HC78" s="9">
        <v>394.87</v>
      </c>
      <c r="HD78" s="9">
        <v>111.33</v>
      </c>
      <c r="HE78" s="9">
        <v>213.8</v>
      </c>
      <c r="HF78" s="242">
        <f t="shared" si="1380"/>
        <v>0.29694444444444446</v>
      </c>
      <c r="HG78" s="9">
        <v>0</v>
      </c>
      <c r="HH78" s="242">
        <f t="shared" si="1381"/>
        <v>0</v>
      </c>
      <c r="HI78" s="7">
        <v>0</v>
      </c>
      <c r="HJ78" s="242">
        <f t="shared" si="1382"/>
        <v>0</v>
      </c>
      <c r="HK78" s="9">
        <v>0</v>
      </c>
      <c r="HL78" s="242">
        <f t="shared" si="1383"/>
        <v>0.68037634408602155</v>
      </c>
      <c r="HM78" s="242">
        <f t="shared" si="1384"/>
        <v>0.70305555555555554</v>
      </c>
      <c r="HN78" s="247">
        <f t="shared" si="1385"/>
        <v>0.35125766014424892</v>
      </c>
      <c r="HO78" s="247">
        <f t="shared" si="1386"/>
        <v>0</v>
      </c>
      <c r="HP78" s="242">
        <f t="shared" si="1387"/>
        <v>0.5623131944444445</v>
      </c>
      <c r="HQ78" s="29">
        <v>0</v>
      </c>
      <c r="HR78" s="7">
        <f t="shared" si="1388"/>
        <v>720</v>
      </c>
      <c r="HS78" s="166">
        <v>8097.31</v>
      </c>
      <c r="HT78" s="9">
        <v>20</v>
      </c>
      <c r="HU78" s="9">
        <v>20</v>
      </c>
      <c r="HX78" s="71" t="s">
        <v>73</v>
      </c>
      <c r="HY78" s="9">
        <f t="shared" si="1389"/>
        <v>741.89</v>
      </c>
      <c r="HZ78" s="9">
        <v>505.16</v>
      </c>
      <c r="IA78" s="102">
        <v>236.73</v>
      </c>
      <c r="IB78" s="9">
        <v>2.11</v>
      </c>
      <c r="IC78" s="242">
        <f t="shared" si="1390"/>
        <v>2.8360215053763438E-3</v>
      </c>
      <c r="ID78" s="9">
        <v>0</v>
      </c>
      <c r="IE78" s="242">
        <f t="shared" si="1391"/>
        <v>0</v>
      </c>
      <c r="IF78" s="9">
        <v>0</v>
      </c>
      <c r="IG78" s="242">
        <f t="shared" si="1392"/>
        <v>0</v>
      </c>
      <c r="IH78" s="9">
        <v>0</v>
      </c>
      <c r="II78" s="242">
        <f t="shared" si="1393"/>
        <v>0.99716397849462368</v>
      </c>
      <c r="IJ78" s="242">
        <f t="shared" si="1394"/>
        <v>0.99716397849462368</v>
      </c>
      <c r="IK78" s="242">
        <f t="shared" si="1395"/>
        <v>4.1595205708991265E-3</v>
      </c>
      <c r="IL78" s="247">
        <f t="shared" si="1396"/>
        <v>0</v>
      </c>
      <c r="IM78" s="242">
        <f t="shared" si="1397"/>
        <v>0.66485551075268812</v>
      </c>
      <c r="IN78" s="29">
        <v>1</v>
      </c>
      <c r="IO78" s="7">
        <f t="shared" si="1398"/>
        <v>744</v>
      </c>
      <c r="IP78" s="166">
        <v>9893.0499999999993</v>
      </c>
      <c r="IQ78" s="9">
        <v>20</v>
      </c>
      <c r="IR78" s="9">
        <v>20</v>
      </c>
      <c r="IU78" s="71" t="s">
        <v>73</v>
      </c>
      <c r="IV78" s="97">
        <f t="shared" si="1399"/>
        <v>301.63</v>
      </c>
      <c r="IW78" s="97">
        <v>236.28</v>
      </c>
      <c r="IX78" s="9">
        <v>65.349999999999994</v>
      </c>
      <c r="IY78" s="97">
        <v>418.37</v>
      </c>
      <c r="IZ78" s="242">
        <f t="shared" si="1400"/>
        <v>0.58106944444444442</v>
      </c>
      <c r="JA78" s="9">
        <v>0</v>
      </c>
      <c r="JB78" s="242">
        <f t="shared" si="1401"/>
        <v>0</v>
      </c>
      <c r="JC78" s="7">
        <v>0</v>
      </c>
      <c r="JD78" s="242">
        <f t="shared" si="1401"/>
        <v>0</v>
      </c>
      <c r="JE78" s="9">
        <v>0</v>
      </c>
      <c r="JF78" s="242">
        <f t="shared" si="1402"/>
        <v>0.41893055555555553</v>
      </c>
      <c r="JG78" s="242">
        <f t="shared" si="1403"/>
        <v>0.41893055555555553</v>
      </c>
      <c r="JH78" s="277">
        <f t="shared" si="1453"/>
        <v>0.63907431451920882</v>
      </c>
      <c r="JI78" s="247">
        <f t="shared" si="1404"/>
        <v>0</v>
      </c>
      <c r="JJ78" s="242">
        <f>(JM78/($IU$4*JO78))</f>
        <v>0.32002902777777775</v>
      </c>
      <c r="JK78" s="29">
        <v>1</v>
      </c>
      <c r="JL78" s="29">
        <f t="shared" si="1406"/>
        <v>720</v>
      </c>
      <c r="JM78" s="171">
        <v>4608.4179999999997</v>
      </c>
      <c r="JN78" s="9">
        <v>20</v>
      </c>
      <c r="JO78" s="9">
        <v>20</v>
      </c>
      <c r="JQ78" s="7"/>
    </row>
    <row r="79" spans="1:277" ht="13.8" hidden="1" x14ac:dyDescent="0.3">
      <c r="B79" s="174" t="s">
        <v>39</v>
      </c>
      <c r="C79" s="177">
        <f>SUM(C65:C78)</f>
        <v>9672</v>
      </c>
      <c r="D79" s="177">
        <f>SUM(D65:D78)</f>
        <v>7972</v>
      </c>
      <c r="E79" s="177">
        <f>SUM(E65:E78)</f>
        <v>1700</v>
      </c>
      <c r="F79" s="45">
        <f>SUM(F65:F78)</f>
        <v>0</v>
      </c>
      <c r="G79" s="281">
        <f>(G65*U65+G66*U66+G67*U67+G68*U68+G69*U69+G70*U70+G71*U71+G72*U72+G73*U73+G74*U74+G75*U75+G76*U76+G77*U77+G78*U78)/U79</f>
        <v>0</v>
      </c>
      <c r="H79" s="45">
        <f>SUM(H65:H78)</f>
        <v>744</v>
      </c>
      <c r="I79" s="281">
        <f>(I65*U65+I66*U66+I67*U67+I68*U68+I69*U69+I70*U70+I71*U71+I72*U72+I73*U73+I74*U74+I75*U75+I76*U76+I77*U77+I78*U78)/U79</f>
        <v>7.3529411764705885E-2</v>
      </c>
      <c r="J79" s="46">
        <f>SUM(J65:J78)</f>
        <v>0</v>
      </c>
      <c r="K79" s="281">
        <f>(K65*U65+K66*U66+K67*U67+K68*U68+K69*U69+K70*U70+K71*U71+K72*U72+K73*U73+K74*U74+K75*U75+K76*U76+K77*U77+K78*U78)/U79</f>
        <v>0</v>
      </c>
      <c r="L79" s="45">
        <f>SUM(L65:L78)</f>
        <v>0</v>
      </c>
      <c r="M79" s="281">
        <f>(M65*U65+M66*U66+M67*U67+M68*U68+M69*U69+M70*U70+M71*U71+M72*U72+M73*U73+M74*U74+M75*U75+M76*U76+M77*U77+M78*U78)/U79</f>
        <v>0.92647058823529416</v>
      </c>
      <c r="N79" s="282">
        <f>(N65*U65+N66*U66+N67*U67+N68*U68+N69*U69+N70*U70+N71*U71+N72*U72+N73*U73+N74*U74+N75*U75+N76*U76+N77*U77+N78*U78)/U79</f>
        <v>0.92647058823529416</v>
      </c>
      <c r="O79" s="282">
        <f>(O65*U65+O66*U66+O67*U67+O68*U68+O69*U69+O70*U70+O71*U71+O72*U72+O73*U73+O74*U74+O75*U75+O76*U76+O77*U77+O78*U78)/U79</f>
        <v>0</v>
      </c>
      <c r="P79" s="282">
        <f>(P65*U65+P66*U66+P67*U67+P68*U68+P69*U69+P70*U70+P71*U71+P72*U72+P73*U73+P74*U74+P75*U75+P76*U76+P77*U77+P78*U78)/U79</f>
        <v>0</v>
      </c>
      <c r="Q79" s="282">
        <f>(Q65*U65+Q66*U66+Q67*U67+Q68*U68+Q69*U69+Q70*U70+Q71*U71+Q72*U72+Q73*U73+Q74*U74+Q75*U75+Q76*U76+Q77*U77+Q78*U78)/U79</f>
        <v>0.75878211179633148</v>
      </c>
      <c r="R79" s="45">
        <f>SUM(R65:R78)</f>
        <v>0</v>
      </c>
      <c r="S79" s="50">
        <f>SUM(S65:S78)</f>
        <v>10416</v>
      </c>
      <c r="T79" s="175">
        <f>SUM(T65:T78)</f>
        <v>191941.52300000002</v>
      </c>
      <c r="U79" s="45">
        <f>SUM(U65:U78)</f>
        <v>340</v>
      </c>
      <c r="V79" s="45">
        <f>SUM(V65:V78)</f>
        <v>340</v>
      </c>
      <c r="Y79" s="74" t="s">
        <v>39</v>
      </c>
      <c r="Z79" s="49">
        <f>SUM(Z65:Z78)</f>
        <v>10416</v>
      </c>
      <c r="AA79" s="49">
        <f t="shared" ref="AA79:AI79" si="1461">SUM(AA65:AA78)</f>
        <v>8185</v>
      </c>
      <c r="AB79" s="49">
        <f>SUM(AB65:AB78)</f>
        <v>2231</v>
      </c>
      <c r="AC79" s="49">
        <f t="shared" si="1461"/>
        <v>0</v>
      </c>
      <c r="AD79" s="241">
        <f>(AD65*AR65+AD66*AR66+AD67*AR67+AD68*AR68+AD69*AR69+AD70*AR70+AD71*AR71+AD72*AR72+AD73*AR73+AD74*AR74+AD75*AR75+AD76*AR76+AD77*AR77+AD78*AR78)/AR79</f>
        <v>0</v>
      </c>
      <c r="AE79" s="49">
        <f t="shared" si="1461"/>
        <v>0</v>
      </c>
      <c r="AF79" s="241">
        <f>(AF65*AR65+AF66*AR66+AF67*AR67+AF68*AR68+AF69*AR69+AF70*AR70+AF71*AR71+AF72*AR72+AF73*AR73+AF74*AR74+AF75*AR75+AF76*AR76+AF77*AR77+AF78*AR78)/AR79</f>
        <v>0</v>
      </c>
      <c r="AG79" s="50">
        <f>SUM(AG65:AG78)</f>
        <v>0</v>
      </c>
      <c r="AH79" s="241">
        <f>(AH65*AR65+AH66*AR66+AH67*AR67+AH68*AR68+AH69*AR69+AH70*AR70+AH71*AR71+AH72*AR72+AH73*AR73+AH74*AR74+AH75*AR75+AH76*AR76+AH77*AR77+AH78*AR78)/AR79</f>
        <v>0</v>
      </c>
      <c r="AI79" s="49">
        <f t="shared" si="1461"/>
        <v>0</v>
      </c>
      <c r="AJ79" s="281">
        <f>(AJ65*AR65+AJ66*AR66+AJ67*AR67+AJ68*AR68+AJ69*AR69+AJ70*AR70+AJ71*AR71+AJ72*AR72+AJ73*AR73+AJ74*AR74+AJ75*AR75+AJ76*AR76+AJ77*AR77+AJ78*AR78)/AR79</f>
        <v>1</v>
      </c>
      <c r="AK79" s="282">
        <f>(AK65*AR65+AK66*AR66+AK67*AR67+AK68*AR68+AK69*AR69+AK70*AR70+AK71*AR71+AK72*AR72+AK73*AR73+AK74*AR74+AK75*AR75+AK76*AR76+AK77*AR77+AK78*AR78)/AR79</f>
        <v>1</v>
      </c>
      <c r="AL79" s="241">
        <f>(AL65*AR65+AL66*AR66+AL67*AR67+AL68*AR7+AL69*AR69+AL70*AR70+AL71*AR71+AL72*AR72+AL73*AR73+AL74*AR74+AL75*AR75+AL76*AR76+AL77*AR77+AL78*AR78)/AR79</f>
        <v>0</v>
      </c>
      <c r="AM79" s="241">
        <f>(AM65*AR65+AM66*AR66+AM67*AR67+AM68*AR68+AM69*AR69+AM70*AR70+AM71*AR71+AM72*AR72+AM73*AR73+AM74*AR74+AM75*AR75+AM76*AR76+AM77*AR77+AM78*AR78)/AR79</f>
        <v>0</v>
      </c>
      <c r="AN79" s="282">
        <f>(AN65*AR65+AN66*AR66+AN67*AR67+AN68*AR68+AN69*AR69+AN70*AR70+AN71*AR71+AN72*AR72+AN73*AR73+AN74*AR74+AN75*AR75+AN76*AR76+AN77*AR77+AN78*AR78)/AR79</f>
        <v>0.769401197817837</v>
      </c>
      <c r="AO79" s="49">
        <f t="shared" ref="AO79" si="1462">SUM(AO65:AO78)</f>
        <v>0</v>
      </c>
      <c r="AP79" s="50">
        <f>SUM(AP65:AP78)</f>
        <v>10416</v>
      </c>
      <c r="AQ79" s="168">
        <f>SUM(AQ65:AQ78)</f>
        <v>194627.72700000001</v>
      </c>
      <c r="AR79" s="49">
        <f>SUM(AR65:AR78)</f>
        <v>340</v>
      </c>
      <c r="AS79" s="45">
        <f>SUM(AS65:AS78)</f>
        <v>340</v>
      </c>
      <c r="AV79" s="74" t="s">
        <v>39</v>
      </c>
      <c r="AW79" s="177">
        <f>SUM(AW65:AW78)</f>
        <v>10080</v>
      </c>
      <c r="AX79" s="177">
        <f>SUM(AX65:AX78)</f>
        <v>8704</v>
      </c>
      <c r="AY79" s="177">
        <f>SUM(AY65:AY78)</f>
        <v>1376</v>
      </c>
      <c r="AZ79" s="45">
        <f>SUM(AZ65:AZ78)</f>
        <v>0</v>
      </c>
      <c r="BA79" s="281">
        <f>(BA65*BO65+BA66*BO66+BA67*BO67+BA68*BO68+BA69*BO69+BA70*BO70+BA71*BO71+BA72*BO72+BA73*BO73+BA74*BO74+BA75*BO75+BA76*BO76+BA77*BO77+BA78*BO78)/BO79</f>
        <v>0</v>
      </c>
      <c r="BB79" s="45">
        <f>SUM(BB65:BB78)</f>
        <v>0</v>
      </c>
      <c r="BC79" s="281">
        <f>(BC65*BO65+BC66*BO66+BC67*BO67+BC68*BO68+BC69*BO69+BC70*BO70+BC71*BO71+BC72*BO72+BC73*BO73+BC74*BO74+BC75*BO75+BC76*BO76+BC77*BO77+BC78*BO78)/BO79</f>
        <v>0</v>
      </c>
      <c r="BD79" s="45">
        <f>SUM(BD65:BD78)</f>
        <v>0</v>
      </c>
      <c r="BE79" s="241">
        <f>(BE65*BO65+BE66*BO66+BE67*BO67+BE68*BO68+BE69*BO69+BE70*BO70+BE71*BO71+BE72*BO72+BE73*BO73+BE74*BO74+BE75*BO75+BE76*BO76+BE77*BO77+BE78*BO78)/BO79</f>
        <v>0</v>
      </c>
      <c r="BF79" s="45">
        <f>SUM(BF65:BF78)</f>
        <v>0</v>
      </c>
      <c r="BG79" s="281">
        <f>(BG65*BO65+BG66*BO66+BG67*BO67+BG68*BO68+BG69*BO69+BG70*BO70+BG71*BO71+BG72*BO72+BG73*BO73+BG74*BO74+BG75*BO75+BG76*BO76+BG77*BO77+BG78*BO78)/BO79</f>
        <v>1</v>
      </c>
      <c r="BH79" s="282">
        <f>(BH65*BO65+BH66*BO66+BH67*BO67+BH68*BO68+BH69*BO69+BH70*BO70+BH71*BO71+BH72*BO72+BH73*BO73+BH74*BO74+BH75*BO75+BH76*BO76+BH77*BO77+BH78*BO78)/BO79</f>
        <v>1</v>
      </c>
      <c r="BI79" s="282">
        <f>(BI65*BO65+BI66*BO66+BI67*BO67+BI68*BO68+BI69*BO69+BI70*BO70+BI71*BO71+BI72*BO72+BI73*BO73+BI74*BO74+BI75*BO75+BI76*BO76+BI77*BO77+BI78*BO78)/BO79</f>
        <v>0</v>
      </c>
      <c r="BJ79" s="282"/>
      <c r="BK79" s="282">
        <f>(BK65*BO65+BK66*BO66+BK67*BO67+BK68*BO68+BK69*BO69+BK70*BO70+BK71*BO71+BK72*BO72+BK73*BO73+BK74*BO74+BK75*BO75+BK76*BO76+BK77*BO77+BK78*BO78)/BO79</f>
        <v>0.85798111928104592</v>
      </c>
      <c r="BL79" s="219"/>
      <c r="BM79" s="50">
        <f>SUM(BM65:BM78)</f>
        <v>10080</v>
      </c>
      <c r="BN79" s="176">
        <f>SUM(BN65:BN78)</f>
        <v>210033.77799999996</v>
      </c>
      <c r="BO79" s="49">
        <f>SUM(BO65:BO78)</f>
        <v>340</v>
      </c>
      <c r="BP79" s="45">
        <f>SUM(BP65:BP78)</f>
        <v>340</v>
      </c>
      <c r="BS79" s="74" t="s">
        <v>39</v>
      </c>
      <c r="BT79" s="45">
        <f>SUM(BT65:BT78)</f>
        <v>10416</v>
      </c>
      <c r="BU79" s="45">
        <f>SUM(BU65:BU78)</f>
        <v>7927</v>
      </c>
      <c r="BV79" s="45">
        <f>SUM(BV65:BV78)</f>
        <v>2489</v>
      </c>
      <c r="BW79" s="45">
        <f>SUM(BW65:BW78)</f>
        <v>0</v>
      </c>
      <c r="BX79" s="281">
        <f>(BX65*CL65+BX66*CL66+BX67*CL67+BX68*CL68+BX69*CL69+BX70*CL70+BX71*CL71+BX72*CL72+BX73*CL73+BX74*CL74+BX75*CL75+BX76*CL76+BX77*CL77+BX78*CL78)/CL79</f>
        <v>0</v>
      </c>
      <c r="BY79" s="45">
        <f>SUM(BY65:BY78)</f>
        <v>0</v>
      </c>
      <c r="BZ79" s="281">
        <f>(BZ65*CL65+BZ66*CL66+BZ67*CL67+BZ68*CL68+BZ69*CL69+BZ70*CL70+BZ71*CL71+BZ72*CL72+BZ73*CL73+BZ74*CL74+BZ75*CL75+BZ76*CL76+BZ77*CL77+BZ78*CL78)/CL79</f>
        <v>0</v>
      </c>
      <c r="CA79" s="46">
        <f>SUM(CA65:CA78)</f>
        <v>0</v>
      </c>
      <c r="CB79" s="241">
        <f>(CB65*CL65+CB66*CL66+CB67*CL67+CB68*CL68+CB69*CL69+CB70*CL70+CB71*CL71+CB72*CL72+CB73*CL73+CB74*CL74+CB75*CL75+CB76*CL76+CB77*CL77+CB78*CL78)/CL79</f>
        <v>0</v>
      </c>
      <c r="CC79" s="45">
        <f>SUM(CC65:CC78)</f>
        <v>0</v>
      </c>
      <c r="CD79" s="281">
        <f>(CD65*CL65+CD66*CL66+CD67*CL67+CD68*CL68+CD69*CL69+CD70*CL70+CD71*CL71+CD72*CL72+CD73*CL73+CD74*CL74+CD75*CL75+CD76*CL76+CD77*CL77+CD78*CL78)/CL79</f>
        <v>1</v>
      </c>
      <c r="CE79" s="282">
        <f>(CE65*CL65+CE66*CL66+CE67*CL67+CE68*CL68+CE69*CL69+CE70*CL70+CE71*CL71+CE72*CL72+CE73*CL73+CE74*CL74+CE75*CL75+CE76*CL76+CE77*CL77+CE78*CL78)/CL79</f>
        <v>1</v>
      </c>
      <c r="CF79" s="282">
        <f>(CF65*CL65+CF66*CL66+CF67*CL67+CF68*CL68+CF69*CL69+CF70*CL70+CF71*CL71+CF72*CL72+CF73*CL73+CF74*CL74+CF75*CL75+CF76*CL76+CF77*CL77+CF78*CL78)/CL79</f>
        <v>0</v>
      </c>
      <c r="CG79" s="282"/>
      <c r="CH79" s="282">
        <f>(CH65*CL65+CH66*CL66+CH67*CL67+CH68*CL68+CH69*CL69+CH70*CL70+CH71*CL71+CH72*CL72+CH73*CL73+CH74*CL74+CH75*CL75+CH76*CL76+CH77*CL77+CH78*CL78)/CL79</f>
        <v>0.75297378241619228</v>
      </c>
      <c r="CI79" s="219"/>
      <c r="CJ79" s="53">
        <f>SUM(CJ65:CJ78)</f>
        <v>10416</v>
      </c>
      <c r="CK79" s="84">
        <f>SUM(CK65:CK78)</f>
        <v>190472.24800000002</v>
      </c>
      <c r="CL79" s="49">
        <f>SUM(CL65:CL78)</f>
        <v>340</v>
      </c>
      <c r="CM79" s="45">
        <f>SUM(CM65:CM78)</f>
        <v>340</v>
      </c>
      <c r="CP79" s="74" t="s">
        <v>39</v>
      </c>
      <c r="CQ79" s="45">
        <f>SUM(CQ65:CQ78)</f>
        <v>9118.8000000000011</v>
      </c>
      <c r="CR79" s="45">
        <f>SUM(CR65:CR78)</f>
        <v>7172.21</v>
      </c>
      <c r="CS79" s="46">
        <f>SUM(CS65:CS78)</f>
        <v>1946.5900000000001</v>
      </c>
      <c r="CT79" s="45">
        <f>SUM(CT65:CT78)</f>
        <v>842.02999999999986</v>
      </c>
      <c r="CU79" s="281">
        <f>(CU65*DI65+CU66*DI66+CU67*DI67+CU68*DI68+CU69*DI69+CU70*DI70+CU71*DI71+CU72*DI72+CU73*DI73+CU74*DI74+CU75*DI75+CU76*DI76+CU77*DI77+CU78*DI78)/DI79</f>
        <v>8.5988153594771258E-2</v>
      </c>
      <c r="CV79" s="45">
        <f>SUM(CV65:CV78)</f>
        <v>0</v>
      </c>
      <c r="CW79" s="281">
        <f>(CW65*DI65+CW66*DI66+CW67*DI67+CW68*DI68+CW69*DI69+CW70*DI70+CW71*DI71+CW72*DI72+CW73*DI73+CW74*DI74+CW75*DI75+CW76*DI76+CW77*DI77+CW78*DI78)/DI79</f>
        <v>0</v>
      </c>
      <c r="CX79" s="46">
        <f>SUM(CX65:CX78)</f>
        <v>119.17</v>
      </c>
      <c r="CY79" s="241">
        <f>(CY65*DI65+CY66*DI66+CY67*DI67+CY68*DI68+CY69*DI69+CY70*DI70+CY71*DI71+CY72*DI72+CY73*DI73+CY74*DI74+CY75*DI75+CY76*DI76+CY77*DI77+CY78*DI78)/DI79</f>
        <v>1.217013888888889E-2</v>
      </c>
      <c r="CZ79" s="45">
        <f>SUM(CZ65:CZ78)</f>
        <v>0</v>
      </c>
      <c r="DA79" s="281">
        <f>(DA65*DI65+DA66*DI66+DA67*DI67+DA68*DI68+DA69*DI69+DA70*DI70+DA71*DI71+DA72*DI72+DA73*DI73+DA74*DI74+DA75*DI75+DA76*DI76+DA77*DI77+DA78*DI78)/DI79</f>
        <v>0.90184170751633985</v>
      </c>
      <c r="DB79" s="282">
        <f>(DB65*DI65+DB66*DI66+DB67*DI67+DB68*DI68+DB69*DI69+DB70*DI70+DB71*DI71+DB72*DI72+DB73*DI73+DB74*DI74+DB75*DI75+DB76*DI76+DB77*DI77+DB78*DI78)/DI79</f>
        <v>0.90184170751633985</v>
      </c>
      <c r="DC79" s="282">
        <f>(DC65*DI65+DC66*DI66+DC67*DI67+DC68*DI68+DC69*DI69+DC70*DI70+DC71*DI71+DC72*DI72+DC73*DI73+DC74*DI74+DC75*DI75+DC76*DI76+DC77*DI77+DC78*DI78)/DI79</f>
        <v>0.10408353449252059</v>
      </c>
      <c r="DD79" s="282"/>
      <c r="DE79" s="282">
        <f>(DE65*DI65+DE66*DI66+DE67*DI67+DE68*DI68+DE69*DI69+DE70*DI70+DE71*DI71+DE72*DI72+DE73*DI73+DE74*DI74+DE75*DI75+DE76*DI76+DE77*DI77+DE78*DI78)/DI79</f>
        <v>0.73322558415032668</v>
      </c>
      <c r="DF79" s="219"/>
      <c r="DG79" s="50">
        <f>SUM(DG65:DG78)</f>
        <v>10080</v>
      </c>
      <c r="DH79" s="84">
        <f>SUM(DH65:DH78)</f>
        <v>179493.62300000002</v>
      </c>
      <c r="DI79" s="49">
        <f>SUM(DI65:DI78)</f>
        <v>340</v>
      </c>
      <c r="DJ79" s="45">
        <f>SUM(DJ65:DJ78)</f>
        <v>340</v>
      </c>
      <c r="DM79" s="74" t="s">
        <v>39</v>
      </c>
      <c r="DN79" s="177">
        <f>SUM(DN65:DN78)</f>
        <v>8969.69</v>
      </c>
      <c r="DO79" s="177">
        <f>SUM(DO65:DO78)</f>
        <v>7386.6999999999989</v>
      </c>
      <c r="DP79" s="177">
        <f>SUM(DP65:DP78)</f>
        <v>1582.9899999999998</v>
      </c>
      <c r="DQ79" s="45">
        <f>SUM(DQ65:DQ78)</f>
        <v>816.93999999999994</v>
      </c>
      <c r="DR79" s="281">
        <f>(DR65*EF65+DR66*EF66+DR67*EF67+DR68*EF68+DR69*EF69+DR70*EF70+DR71*EF71+DR72*EF72+DR73*EF73+DR74*EF74+DR75*EF75+DR76*EF76+DR77*EF77+DR78*EF78)/EF79</f>
        <v>8.0611361480075902E-2</v>
      </c>
      <c r="DS79" s="45">
        <f>SUM(DS65:DS78)</f>
        <v>0</v>
      </c>
      <c r="DT79" s="281">
        <f>(DT65*EF65+DT66*EF66+DT67*EF67+DT68*EF68+DT69*EF69+DT70*EF70+DT71*EF71+DT72*EF72+DT73*EF73+DT74*EF74+DT75*EF75+DT76*EF76+DT77*EF77+DT78*EF78)/EF79</f>
        <v>0</v>
      </c>
      <c r="DU79" s="46">
        <f>SUM(DU65:DU78)</f>
        <v>629.37</v>
      </c>
      <c r="DV79" s="241">
        <f>(DV65*EF65+DV66*EF66+DV67*EF67+DV68*EF68+DV69*EF69+DV70*EF70+DV71*EF71+DV72*EF72+DV73*EF73+DV74*EF74+DV75*EF75+DV76*EF76+DV77*EF77+DV78*EF78)/EF79</f>
        <v>5.8562223276407345E-2</v>
      </c>
      <c r="DW79" s="45">
        <f>SUM(DW65:DW78)</f>
        <v>0</v>
      </c>
      <c r="DX79" s="281">
        <f>(DX65*EF65+DX66*EF66+DX67*EF67+DX68*EF68+DX69*EF69+DX70*EF70+DX71*EF71+DX72*EF72+DX73*EF73+DX74*EF74+DX75*EF75+DX76*EF76+DX77*EF77+DX78*EF78)/EF79</f>
        <v>0.86082641524351666</v>
      </c>
      <c r="DY79" s="282">
        <f>(DY65*EF65+DY66*EF66+DY67*EF67+DY68*EF68+DY69*EF69+DY70*EF70+DY71*EF71+DY72*EF72+DY73*EF73+DY74*EF74+DY75*EF75+DY76*EF76+DY77*EF77+DY78*EF78)/EF79</f>
        <v>0.86082641524351666</v>
      </c>
      <c r="DZ79" s="282">
        <f>(DZ65*EF65+DZ66*EF66+DZ67*EF67+DZ68*EF68+DZ69*EF69+DZ70*EF70+DZ71*EF71+DZ72*EF72+DZ73*EF73+DZ74*EF74+DZ75*EF75+DZ76*EF76+DZ77*EF77+DZ78*EF78)/EF79</f>
        <v>8.2545825812063378E-2</v>
      </c>
      <c r="EA79" s="282">
        <f>(EA65*EF65+EA66*EF66+EA67*EF67+EA68*EF68+EA69*EF69+EA70*EF70+EA71*EF71+EA72*EF72+EA73*EF73+EA74*EF74+EA75*EF75+EA76*EF76+EA77*EF77+EA78*EF78)/EF79</f>
        <v>0</v>
      </c>
      <c r="EB79" s="282">
        <f>(EB65*EF65+EB66*EF66+EB67*EF67+EB68*EF68+EB69*EF69+EB70*EF70+EB71*EF71+EB72*EF72+EB73*EF73+EB74*EF74+EB75*EF75+EB76*EF76+EB77*EF77+EB78*EF78)/EF79</f>
        <v>0.72790311907020866</v>
      </c>
      <c r="EC79" s="219"/>
      <c r="ED79" s="51">
        <f>SUM(ED65:ED78)</f>
        <v>10416</v>
      </c>
      <c r="EE79" s="84">
        <f>SUM(EE65:EE78)</f>
        <v>184130.37300000002</v>
      </c>
      <c r="EF79" s="49">
        <f>SUM(EF65:EF78)</f>
        <v>340</v>
      </c>
      <c r="EG79" s="45">
        <f>SUM(EG65:EG78)</f>
        <v>340</v>
      </c>
      <c r="EJ79" s="74" t="s">
        <v>39</v>
      </c>
      <c r="EK79" s="45">
        <f>SUM(EK65:EK78)</f>
        <v>8434.3799999999992</v>
      </c>
      <c r="EL79" s="45">
        <f>SUM(EL65:EL78)</f>
        <v>5836.29</v>
      </c>
      <c r="EM79" s="45">
        <f>SUM(EM65:EM78)</f>
        <v>2598.09</v>
      </c>
      <c r="EN79" s="45">
        <f>SUM(EN65:EN78)</f>
        <v>1623.8700000000003</v>
      </c>
      <c r="EO79" s="281">
        <f>(EO65*FC65+EO66*FC66+EO67*FC67+EO68*FC68+EO69*FC69+EO70*FC70+EO71*FC71+EO72*FC72+EO73*FC73+EO74*FC74+EO75*FC75+EO76*FC76+EO77*FC77+EO78*FC78)/FC79</f>
        <v>0.15993872549019605</v>
      </c>
      <c r="EP79" s="45">
        <f>SUM(EP65:EP78)</f>
        <v>357.75</v>
      </c>
      <c r="EQ79" s="281">
        <f>(EQ65*FC65+EQ66*FC66+EQ67*FC67+EQ68*FC68+EQ69*FC69+EQ70*FC70+EQ71*FC71+EQ72*FC72+EQ73*FC73+EQ74*FC74+EQ75*FC75+EQ76*FC76+EQ77*FC77+EQ78*FC78)/FC79</f>
        <v>3.4834954142947509E-2</v>
      </c>
      <c r="ER79" s="46">
        <f>SUM(ER65:ER78)</f>
        <v>0</v>
      </c>
      <c r="ES79" s="241">
        <f>(ES65*FC65+ES66*FC66+ES67*FC67+ES68*FC68+ES69*FC69+ES70*FC70+ES71*FC71+ES72*FC72+ES73*FC73+ES74*FC74+ES75*FC75+ES76*FC76+ES77*FC77+ES78*FC78)/FC79</f>
        <v>0</v>
      </c>
      <c r="ET79" s="45">
        <f>SUM(ET65:ET78)</f>
        <v>0</v>
      </c>
      <c r="EU79" s="281">
        <f>(EU65*FC65+EU66*FC66+EU67*FC67+EU68*FC68+EU69*FC69+EU70*FC70+EU71*FC71+EU72*FC72+EU73*FC73+EU74*FC74+EU75*FC75+EU76*FC76+EU77*FC77+EU78*FC78)/FC79</f>
        <v>0.80522632036685649</v>
      </c>
      <c r="EV79" s="282">
        <f>(EV65*FC65+EV66*FC66+EV67*FC67+EV68*FC68+EV69*FC69+EV70*FC70+EV71*FC71+EV72*FC72+EV73*FC73+EV74*FC74+EV75*FC75+EV76*FC76+EV77*FC77+EV78*FC78)/FC79</f>
        <v>0.80522632036685649</v>
      </c>
      <c r="EW79" s="282">
        <f>(EW65*FC65+EW66*FC66+EW67*FC67+EW68*FC68+EW69*FC69+EW70*FC70+EW71*FC71+EW72*FC72+EW73*FC73+EW74*FC74+EW75*FC75+EW76*FC76+EW77*FC77+EW78*FC78)/FC79</f>
        <v>0.18319540598951015</v>
      </c>
      <c r="EX79" s="282"/>
      <c r="EY79" s="282">
        <f>(EY65*FC65+EY66*FC66+EY67*FC67+EY68*FC68+EY69*FC69+EY70*FC70+EY71*FC71+EY72*FC72+EY73*FC73+EY74*FC74+EY75*FC75+EY76*FC76+EY77*FC77+EY78*FC78)/FC79</f>
        <v>0.58436751265022135</v>
      </c>
      <c r="EZ79" s="219"/>
      <c r="FA79" s="50">
        <f>SUM(FA65:FA78)</f>
        <v>10416</v>
      </c>
      <c r="FB79" s="168">
        <f>SUM(FB65:FB78)</f>
        <v>147821.606</v>
      </c>
      <c r="FC79" s="49">
        <f>SUM(FC65:FC78)</f>
        <v>340</v>
      </c>
      <c r="FD79" s="45">
        <f>SUM(FD65:FD78)</f>
        <v>340</v>
      </c>
      <c r="FG79" s="74" t="s">
        <v>39</v>
      </c>
      <c r="FH79" s="45">
        <f>SUM(FH65:FH78)</f>
        <v>7939.39</v>
      </c>
      <c r="FI79" s="45">
        <f>SUM(FI65:FI78)</f>
        <v>3631.4600000000005</v>
      </c>
      <c r="FJ79" s="45">
        <f>SUM(FJ65:FJ78)</f>
        <v>4307.93</v>
      </c>
      <c r="FK79" s="45">
        <f>SUM(FK65:FK78)</f>
        <v>1468.6100000000001</v>
      </c>
      <c r="FL79" s="281">
        <f>(FL65*FZ65+FL66*FZ66+FL67*FZ67+FL68*FZ68+FL69*FZ69+FL70*FZ70+FL71*FZ71+FL72*FZ72+FL73*FZ73+FL74*FZ74+FL75*FZ75+FL76*FZ76+FL77*FZ77+FL78*FZ78)/FZ79</f>
        <v>0.1606934961484594</v>
      </c>
      <c r="FM79" s="45">
        <f>SUM(FM65:FM78)</f>
        <v>0</v>
      </c>
      <c r="FN79" s="281">
        <f>(FN65*FZ65+FN66*FZ66+FN67*FZ67+FN68*FZ68+FN69*FZ69+FN70*FZ70+FN71*FZ71+FN72*FZ72+FN73*FZ73+FN74*FZ74+FN75*FZ75+FN76*FZ76+FN77*FZ77+FN78*FZ78)/FZ79</f>
        <v>0</v>
      </c>
      <c r="FO79" s="46">
        <f>SUM(FO65:FO78)</f>
        <v>0</v>
      </c>
      <c r="FP79" s="241">
        <f>(FP65*FZ65+FP66*FZ66+FP67*FZ67+FP68*FZ68+FP69*FZ69+FP70*FZ70+FP71*FZ71+FP72*FZ72+FP73*FZ73+FP74*FZ74+FP75*FZ75+FP76*FZ76+FP77*FZ77+FP78*FZ78)/FZ79</f>
        <v>0</v>
      </c>
      <c r="FQ79" s="45">
        <f>SUM(FQ65:FQ78)</f>
        <v>0</v>
      </c>
      <c r="FR79" s="281">
        <f>(FR65*FZ65+FR66*FZ66+FR67*FZ67+FR68*FZ68+FR69*FZ69+FR70*FZ70+FR71*FZ71+FR72*FZ72+FR73*FZ73+FR74*FZ74+FR75*FZ75+FR76*FZ76+FR77*FZ77+FR78*FZ78)/FZ79</f>
        <v>0.75808329380139128</v>
      </c>
      <c r="FS79" s="282">
        <f>(FS65*FZ65+FS66*FZ66+FS67*FZ67+FS68*FZ68+FS69*FZ69+FS70*FZ70+FS71*FZ71+FS72*FZ72+FS73*FZ73+FS74*FZ74+FS75*FZ75+FS76*FZ76+FS77*FZ77+FS78*FZ78)/FZ79</f>
        <v>0.8393065038515406</v>
      </c>
      <c r="FT79" s="282">
        <f>(FT65*FZ65+FT66*FZ66+FT67*FZ67+FT68*FZ68+FT69*FZ69+FT70*FZ70+FT71*FZ71+FT72*FZ72+FT73*FZ73+FT74*FZ74+FT75*FZ75+FT76*FZ76+FT77*FZ77+FT78*FZ78)/FZ79</f>
        <v>0.17274660931388219</v>
      </c>
      <c r="FU79" s="282"/>
      <c r="FV79" s="162">
        <f>(FV65*FZ65+FV66*FZ66+FV67*FZ67+FV68*FZ68+FV69*FZ69+FV70*FZ70+FV71*FZ71+FV72*FZ72+FV73*FZ73+FV74*FZ74+FV75*FZ75+FV76*FZ76+FV77*FZ77+FV78*FZ78)/FZ79</f>
        <v>0.38859991684173673</v>
      </c>
      <c r="FW79" s="219"/>
      <c r="FX79" s="50">
        <f>SUM(FX65:FX78)</f>
        <v>9408</v>
      </c>
      <c r="FY79" s="84">
        <f>SUM(FY65:FY78)</f>
        <v>88787.309000000008</v>
      </c>
      <c r="FZ79" s="49">
        <f>SUM(FZ65:FZ78)</f>
        <v>340</v>
      </c>
      <c r="GA79" s="45">
        <f>SUM(GA65:GA78)</f>
        <v>340</v>
      </c>
      <c r="GD79" s="74" t="s">
        <v>39</v>
      </c>
      <c r="GE79" s="177">
        <f>SUM(GE65:GE78)</f>
        <v>8360.2999999999993</v>
      </c>
      <c r="GF79" s="46">
        <f>SUM(GF65:GF78)</f>
        <v>6581.7599999999993</v>
      </c>
      <c r="GG79" s="177">
        <f>SUM(GG65:GG78)</f>
        <v>1778.54</v>
      </c>
      <c r="GH79" s="177">
        <f>SUM(GH65:GH78)</f>
        <v>2055.7000000000003</v>
      </c>
      <c r="GI79" s="281">
        <f>(GI65*GW65+GI66*GW66+GI67*GW67+GI68*GW68+GI69*GW69+GI70*GW70+GI71*GW71+GI72*GW72+GI73*GW73+GI74*GW74+GI75*GW75+GI76*GW76+GI77*GW77+GI78*GW78)/GW79</f>
        <v>0.19897849462365591</v>
      </c>
      <c r="GJ79" s="45">
        <f>SUM(GJ65:GJ78)</f>
        <v>0</v>
      </c>
      <c r="GK79" s="281">
        <f>(GK65*GW65+GK66*GW66+GK67*GW67+GK68*GW68+GK69*GW69+GK70*GW70+GK71*GW71+GK72*GW72+GK73*GW73+GK74*GW74+GK75*GW75+GK76*GW76+GK77*GW77+GK78*GW78)/GW79</f>
        <v>0</v>
      </c>
      <c r="GL79" s="46">
        <f>SUM(GL65:GL78)</f>
        <v>0</v>
      </c>
      <c r="GM79" s="241">
        <f>(GM65*GW65+GM66*GW66+GM67*GW67+GM68*GW68+GM69*GW69+GM70*GW70+GM71*GW71+GM72*GW72+GM73*GW73+GM74*GW74+GM75*GW75+GM76*GW76+GM77*GW77+GM78*GW78)/GW79</f>
        <v>0</v>
      </c>
      <c r="GN79" s="45">
        <f>SUM(GN65:GN78)</f>
        <v>0</v>
      </c>
      <c r="GO79" s="281">
        <f>(GO65*GW65+GO66*GW66+GO67*GW67+GO68*GW68+GO69*GW69+GO70*GW70+GO71*GW71+GO72*GW72+GO73*GW73+GO74*GW74+GO75*GW75+GO76*GW76+GO77*GW77+GO78*GW78)/GW79</f>
        <v>0.8010215053763442</v>
      </c>
      <c r="GP79" s="282">
        <f>(GP65*GW65+GP66*GW66+GP67*GW67+GP68*GW68+GP69*GW69+GP70*GW70+GP71*GW71+GP72*GW72+GP73*GW73+GP74*GW74+GP75*GW75+GP76*GW76+GP77*GW77+GP78*GW78)/GW79</f>
        <v>0.8010215053763442</v>
      </c>
      <c r="GQ79" s="282">
        <f>(GQ65*GW65+GQ66*GW66+GQ67*GW67+GQ68*GW68+GQ69*GW69+GQ70*GW70+GQ71*GW71+GQ72*GW72+GQ73*GW73+GQ74*GW74+GQ75*GW75+GQ76*GW76+GQ77*GW77+GQ78*GW78)/GW79</f>
        <v>0.2104829068153371</v>
      </c>
      <c r="GR79" s="282">
        <f>(GR65*GW65+GR66*GW66+GR67*GW67+GR68*GW68+GR69*GW69+GR70*GW70+GR71*GW71+GR72*GW72+GR73*GW73+GR74*GW74+GR75*GW75+GR76*GW76+GR77*GW77+GR78*GW78)/GW79</f>
        <v>0</v>
      </c>
      <c r="GS79" s="282">
        <f>(GS65*GW65+GS66*GW66+GS67*GW67+GS68*GW68+GS69*GW69+GS70*GW70+GS71*GW71+GS72*GW72+GS73*GW73+GS74*GW74+GS75*GW75+GS76*GW76+GS77*GW77+GS78*GW78)/GW79</f>
        <v>0.62278719955724238</v>
      </c>
      <c r="GT79" s="219"/>
      <c r="GU79" s="89">
        <f>SUM(GU65:GU78)</f>
        <v>10416</v>
      </c>
      <c r="GV79" s="84">
        <f>SUM(GV65:GV78)</f>
        <v>157540.25</v>
      </c>
      <c r="GW79" s="49">
        <f>SUM(GW65:GW78)</f>
        <v>340</v>
      </c>
      <c r="GX79" s="45">
        <f>SUM(GX65:GX78)</f>
        <v>340</v>
      </c>
      <c r="HA79" s="74" t="s">
        <v>39</v>
      </c>
      <c r="HB79" s="202">
        <f>SUM(HB65:HB78)</f>
        <v>7891.5899999999992</v>
      </c>
      <c r="HC79" s="202">
        <f>SUM(HC65:HC78)</f>
        <v>6546.96</v>
      </c>
      <c r="HD79" s="202">
        <f>SUM(HD65:HD78)</f>
        <v>1344.6299999999999</v>
      </c>
      <c r="HE79" s="202">
        <f>SUM(HE65:HE78)</f>
        <v>2188.4100000000003</v>
      </c>
      <c r="HF79" s="283">
        <f>(HF65*HT65+HF66*HT66+HF67*HT67+HF68*HT68+HF69*HT69+HF70*HT70+HF71*HT71+HF72*HT72+HF73*HT73+HF74*HT74+HF75*HT75+HF76*HT76+HF77*HT77+HF78*HT78)/HT79</f>
        <v>0.21912275326797381</v>
      </c>
      <c r="HG79" s="193">
        <f>SUM(HG65:HG78)</f>
        <v>0</v>
      </c>
      <c r="HH79" s="283">
        <f>(HH65*HT65+HH66*HT66+HH67*HT67+HH68*HT68+HH69*HT69+HH70*HT70+HH71*HT71+HH72*HT72+HH73*HT73+HH74*HT74+HH75*HT75+HH76*HT76+HH77*HT77+HH78*HT78)/HT79</f>
        <v>0</v>
      </c>
      <c r="HI79" s="194">
        <f>SUM(HI65:HI78)</f>
        <v>0</v>
      </c>
      <c r="HJ79" s="246">
        <f>(HJ65*HT65+HJ66*HT66+HJ67*HT67+HJ68*HT68+HJ69*HT69+HJ70*HT70+HJ71*HT71+HJ72*HT72+HJ73*HT73+HJ74*HT74+HJ75*HT75+HJ76*HT76+HJ77*HT77+HJ78*HT78)/HT79</f>
        <v>0</v>
      </c>
      <c r="HK79" s="193">
        <f>SUM(HK65:HK78)</f>
        <v>0</v>
      </c>
      <c r="HL79" s="283">
        <f>(HL65*HT65+HL66*HT66+HL67*HT67+HL68*HT68+HL69*HT69+HL70*HT70+HL71*HT71+HL72*HT72+HL73*HT73+HL74*HT74+HL75*HT75+HL76*HT76+HL77*HT77+HL78*HT78)/HT79</f>
        <v>0.75568765812776728</v>
      </c>
      <c r="HM79" s="284">
        <f>(HM65*HT65+HM66*HT66+HM67*HT67+HM68*HT68+HM69*HT69+HM70*HT70+HM71*HT71+HM72*HT72+HM73*HT73+HM74*HT74+HM75*HT75+HM76*HT76+HM77*HT77+HM78*HT78)/HT79</f>
        <v>0.78087724673202619</v>
      </c>
      <c r="HN79" s="284">
        <f>(HN65*HT65+HN66*HT66+HN67*HT67+HN68*HT68+HN69*HT69+HN70*HT70+HN71*HT71+HN72*HT72+HN73*HT73+HN74*HT74+HN75*HT75+HN76*HT76+HN77*HT77+HN78*HT78)/HT79</f>
        <v>0.23040499316206026</v>
      </c>
      <c r="HO79" s="284">
        <f>(HO65*HT65+HO66*HT66+HO67*HT67+HO68*HT68+HO69*HT69+HO70*HT70+HO71*HT71+HO72*HT72+HO73*HT73+HO74*HT74+HO75*HT75+HO76*HT76+HO77*HT77+HO78*HT78)/HT79</f>
        <v>0</v>
      </c>
      <c r="HP79" s="284">
        <f>(HP65*HT65+HP66*HT66+HP67*HT67+HP68*HT68+HP69*HT69+HP70*HT70+HP71*HT71+HP72*HT72+HP73*HT73+HP74*HT74+HP75*HT75+HP76*HT76+HP77*HT77+HP78*HT78)/HT79</f>
        <v>0.65031760620915036</v>
      </c>
      <c r="HQ79" s="193">
        <f>SUM(HQ65:HQ78)</f>
        <v>0</v>
      </c>
      <c r="HR79" s="203">
        <f>SUM(HR65:HR78)</f>
        <v>10080</v>
      </c>
      <c r="HS79" s="199">
        <f>SUM(HS65:HS78)</f>
        <v>159197.75</v>
      </c>
      <c r="HT79" s="91">
        <f>SUM(HT65:HT78)</f>
        <v>340</v>
      </c>
      <c r="HU79" s="45">
        <f>SUM(HU65:HU78)</f>
        <v>340</v>
      </c>
      <c r="HX79" s="74" t="s">
        <v>39</v>
      </c>
      <c r="HY79" s="177">
        <f>SUM(HY65:HY78)</f>
        <v>8105.64</v>
      </c>
      <c r="HZ79" s="177">
        <f>SUM(HZ65:HZ78)</f>
        <v>5931.6</v>
      </c>
      <c r="IA79" s="89">
        <f>SUM(IA65:IA78)</f>
        <v>2174.0400000000054</v>
      </c>
      <c r="IB79" s="177">
        <f>SUM(IB65:IB78)</f>
        <v>2310.36</v>
      </c>
      <c r="IC79" s="281">
        <f>(IC65*IQ65+IC66*IQ66+IC67*IQ67+IC68*IQ68+IC69*IQ69+IC70*IQ70+IC71*IQ71+IC72*IQ72+IC73*IQ73+IC74*IQ74+IC75*IQ75+IC76*IQ76+IC77*IQ77+IC78*IQ78)/IQ79</f>
        <v>0.2277364010120177</v>
      </c>
      <c r="ID79" s="45">
        <f>SUM(ID65:ID78)</f>
        <v>0</v>
      </c>
      <c r="IE79" s="281">
        <f>(IE65*IQ65+IE66*IQ66+IE67*IQ67+IE68*IQ68+IE69*IQ69+IE70*IQ70+IE71*IQ71+IE72*IQ72+IE73*IQ73+IE74*IQ74+IE75*IQ75+IE76*IQ76+IE77*IQ77+IE78*IQ78)/IQ79</f>
        <v>0</v>
      </c>
      <c r="IF79" s="46">
        <f>SUM(IF65:IF78)</f>
        <v>0</v>
      </c>
      <c r="IG79" s="241">
        <f>(IG65*IQ65+IG66*IQ66+IG67*IQ67+IG68*IQ68+IG69*IQ69+IG70*IQ70+IG71*IQ71+IG72*IQ72+IG73*IQ73+IG74*IQ74+IG75*IQ75+IG76*IQ76+IG77*IQ77+IG78*IQ78)/IQ79</f>
        <v>0</v>
      </c>
      <c r="IH79" s="45">
        <f>SUM(IH65:IH78)</f>
        <v>0</v>
      </c>
      <c r="II79" s="281">
        <f>(II65*IQ65+II66*IQ66+II67*IQ67+II68*IQ68+II69*IQ69+II70*IQ70+II71*IQ71+II72*IQ72+II73*IQ73+II74*IQ74+II75*IQ75+II76*IQ76+II77*IQ77+II78*IQ78)/IQ79</f>
        <v>0.77226359898798225</v>
      </c>
      <c r="IJ79" s="282">
        <f>(IJ65*IQ65+IJ66*IQ66+IJ67*IQ67+IJ68*IQ68+IJ69*IQ69+IJ70*IQ70+IJ71*IQ71+IJ72*IQ72+IJ73*IQ73+IJ74*IQ74+IJ75*IQ75+IJ76*IQ76+IJ77*IQ77+IJ78*IQ78)/IQ79</f>
        <v>0.77226359898798225</v>
      </c>
      <c r="IK79" s="282">
        <f>(IK65*IQ65+IK66*IQ66+IK67*IQ67+IK68*IQ68+IK69*IQ69+IK70*IQ70+IK71*IQ71+IK72*IQ72+IK73*IQ73+IK74*IQ74+IK75*IQ75+IK76*IQ76+IK77*IQ77+IK78*IQ78)/IQ79</f>
        <v>0.23029942745692744</v>
      </c>
      <c r="IL79" s="282">
        <f>(IL65*IQ65+IL66*IQ66+IL67*IQ67+IL68*IQ68+IL69*IQ69+IL70*IQ70+IL71*IQ71+IL72*IQ72+IL73*IQ73+IL74*IQ74+IL75*IQ75+IL76*IQ76+IL77*IQ77+IL78*IQ78)/IQ79</f>
        <v>0</v>
      </c>
      <c r="IM79" s="282">
        <f>(IM65*IQ65+IM66*IQ66+IM67*IQ67+IM68*IQ68+IM69*IQ69+IM70*IQ70+IM71*IQ71+IM72*IQ72+IM73*IQ73+IM74*IQ74+IM75*IQ75+IM76*IQ76+IM77*IQ77+IM78*IQ78)/IQ79</f>
        <v>0.57085614326375711</v>
      </c>
      <c r="IN79" s="45">
        <f>SUM(IN65:IN78)</f>
        <v>8</v>
      </c>
      <c r="IO79" s="89">
        <f>SUM(IO65:IO78)</f>
        <v>10416.000000000005</v>
      </c>
      <c r="IP79" s="168">
        <f>SUM(IP65:IP78)</f>
        <v>144403.76999999999</v>
      </c>
      <c r="IQ79" s="49">
        <f>SUM(IQ65:IQ78)</f>
        <v>340</v>
      </c>
      <c r="IR79" s="45">
        <f>SUM(IR65:IR78)</f>
        <v>340</v>
      </c>
      <c r="IU79" s="74" t="s">
        <v>97</v>
      </c>
      <c r="IV79" s="89">
        <f>SUM(IV65:IV78)</f>
        <v>8018.47</v>
      </c>
      <c r="IW79" s="89">
        <f>SUM(IW65:IW78)</f>
        <v>5605.23</v>
      </c>
      <c r="IX79" s="89">
        <f>SUM(IX65:IX78)</f>
        <v>2413.2399999999993</v>
      </c>
      <c r="IY79" s="89">
        <f>SUM(IY65:IY78)</f>
        <v>2061.5299999999997</v>
      </c>
      <c r="IZ79" s="241">
        <f>(IZ65*JN65+IZ66*JN66+IZ67*JN67+IZ68*JN68+IZ69*JN69+IZ70*JN70+IZ71*JN71+IZ72*JN72+IZ73*JN73+IZ74*JN74+IZ75*JN75+IZ76*JN76+IZ77*JN77+IZ78*JN78)/JN79</f>
        <v>0.20198692810457514</v>
      </c>
      <c r="JA79" s="49">
        <f>SUM(JA65:JA78)</f>
        <v>0</v>
      </c>
      <c r="JB79" s="241">
        <f>(JB65*JN65+JB66*JN66+JB67*JN67+JB68*JN68+JB69*JN69+JB70*JN70+JB71*JN71+JB72*JN72+JB73*JN73+JB74*JN74+JB75*JN75+JB76*JN76+JB77*JN77+JB78*JN78)/JN79</f>
        <v>0</v>
      </c>
      <c r="JC79" s="49">
        <f>SUM(JC65:JC78)</f>
        <v>0</v>
      </c>
      <c r="JD79" s="241">
        <f>(JD65*JN65+JD66*JN66+JD67*JN67+JD68*JN68+JD69*JN69+JD70*JN70+JD71*JN71+JD72*JN72+JD73*JN73+JD74*JN74+JD75*JN75+JD76*JN76+JD77*JN77+JD78*JN78)/JN79</f>
        <v>0</v>
      </c>
      <c r="JE79" s="49">
        <f>SUM(JE65:JE78)</f>
        <v>0</v>
      </c>
      <c r="JF79" s="241">
        <f>(JF65*JN65+JF66*JN66+JF67*JN67+JF68*JN68+JF69*JN69+JF70*JN70+JF71*JN71+JF72*JN72+JF73*JN73+JF74*JN74+JF75*JN75+JF76*JN76+JF77*JN77+JF78*JN78)/JN79</f>
        <v>0.79801307189542481</v>
      </c>
      <c r="JG79" s="276">
        <f>(JG65*JN65+JG66*JN66+JG67*JN67+JG68*JN68+JG69*JN69+JG70*JN70+JG71*JN71+JG72*JN72+JG73*JN73+JG74*JN74+JG75*JN75+JG76*JN76+JG77*JN77+JG78*JN78)/JN79</f>
        <v>0.79801307189542481</v>
      </c>
      <c r="JH79" s="276">
        <f>(JH65*JN65+JH66*JN66+JH67*JN67+JH68*JN68+JH69*JN69+JH70*JN70+JH71*JN71+JH72*JN72+JH73*JN73+JH74*JN74+JH75*JN75+JH76*JN76+JH77*JN77+JH78*JN78)/JN79</f>
        <v>0.2097230192756401</v>
      </c>
      <c r="JI79" s="276">
        <f>(JI65*JN65+JI66*JN66+JI67*JN67+JI68*JN68+JI69*JN69+JI70*JN70+JI71*JN71+JI72*JN72+JI73*JN73+JI74*JN74+JI75*JN75+JI76*JN76+JI77*JN77+JI78*JN78)/JN79</f>
        <v>0</v>
      </c>
      <c r="JJ79" s="276">
        <f>(JJ65*JN65+JJ66*JN66+JJ67*JN67+JJ68*JN68+JJ69*JN69+JJ70*JN70+JJ71*JN71+JJ72*JN72+JJ73*JN73+JJ74*JN74+JJ75*JN75+JJ76*JN76+JJ77*JN77+JJ78*JN78)/JN79</f>
        <v>0.55519474264705893</v>
      </c>
      <c r="JK79" s="49">
        <f>SUM(JK65:JK78)</f>
        <v>4</v>
      </c>
      <c r="JL79" s="53">
        <f>SUM(JL65:JL78)</f>
        <v>10080</v>
      </c>
      <c r="JM79" s="89">
        <f>SUM(JM65:JM78)</f>
        <v>135911.67299999998</v>
      </c>
      <c r="JN79" s="49">
        <f>SUM(JN65:JN78)</f>
        <v>340</v>
      </c>
      <c r="JO79" s="45">
        <f>SUM(JO65:JO78)</f>
        <v>340</v>
      </c>
    </row>
    <row r="80" spans="1:277" ht="13.8" hidden="1" x14ac:dyDescent="0.3">
      <c r="B80" s="286" t="s">
        <v>91</v>
      </c>
      <c r="G80" s="245">
        <f>(G33*$HT$33+G37*$HT$37+G40*$HT$40+G43*$HT$43+G46*$HT$46+G49*$HT$49+G52*$HT$52+G56*$HT$56+G59*$HT$59+G64*$HT$64+G79*$HT$79)/$HT$80</f>
        <v>0.14412664169932371</v>
      </c>
      <c r="H80" s="142"/>
      <c r="I80" s="245">
        <f>(I33*U33+I37*U37+I40*U40+I43*U43+I46*U46+I49*U49+I52*U52+I56*U56+I59*U59+I64*U64+I79*U79)/U80</f>
        <v>0.18221012464366843</v>
      </c>
      <c r="J80" s="142"/>
      <c r="K80" s="245">
        <f>(K33*$HT$33+K37*$HT$37+K40*$HT$40+K43*$HT$43+K46*$HT$46+K49*$HT$49+K52*$HT$52+K56*$HT$56+K59*$HT$59+K64*$HT$64+K79*$HT$79)/$HT$80</f>
        <v>3.0042856315515148E-3</v>
      </c>
      <c r="L80" s="142"/>
      <c r="M80" s="245">
        <f>(M33*$HT$33+M37*$HT$37+M40*$HT$40+M43*$HT$43+M46*$HT$46+M49*$HT$49+M52*$HT$52+M56*$HT$56+M59*$HT$59+M64*$HT$64+M79*$HT$79)/$HT$80</f>
        <v>0.67065894802545634</v>
      </c>
      <c r="N80" s="245">
        <f>(N33*$HT$33+N37*$HT$37+N40*$HT$40+N43*$HT$43+N46*$HT$46+N49*$HT$49+N52*$HT$52+N56*$HT$56+N59*$HT$59+N64*$HT$64+N79*$HT$79)/$HT$80</f>
        <v>0.67065894802545634</v>
      </c>
      <c r="O80" s="245">
        <f>(O33*$HT$33+O37*$HT$37+O40*$HT$40+O43*$HT$43+O46*$HT$46+O49*$HT$49+O52*$HT$52+O56*$HT$56+O59*$HT$59+O64*$HT$64+O79*$HT$79)/$HT$80</f>
        <v>0.18942011388514837</v>
      </c>
      <c r="P80" s="245">
        <f>(P33*$HT$33+P37*$HT$37+P40*$HT$40+P43*$HT$43+P46*$HT$46+P49*$HT$49+P52*$HT$52+P56*$HT$56+P59*$HT$59+P64*$HT$64+P79*$HT$79)/$HT$80</f>
        <v>0</v>
      </c>
      <c r="Q80" s="245">
        <f>(Q33*$HT$33+Q37*$HT$37+Q40*$HT$40+Q43*$HT$43+Q46*$HT$46+Q49*$HT$49+Q52*$HT$52+Q56*$HT$56+Q59*$HT$59+Q64*$HT$64+Q79*$HT$79)/$HT$80</f>
        <v>0.23267112201823648</v>
      </c>
      <c r="R80" s="164">
        <f>SUM(R33,R37,R40,R43,R46,R49,R52,R56,R59,R64,R79)</f>
        <v>7</v>
      </c>
      <c r="U80" s="9">
        <f>SUM(U79,U64,U59,U56,U52,U49,U46,U43,U40,U37,U33)</f>
        <v>1671</v>
      </c>
      <c r="V80" s="9">
        <f>SUM(V79,V64,V59,V56,V52,V49,V46,V43,V40,V37,V33)</f>
        <v>1526.8</v>
      </c>
      <c r="Y80" s="130" t="s">
        <v>91</v>
      </c>
      <c r="AD80" s="245">
        <f>(AD33*$HT$33+AD37*$HT$37+AD40*$HT$40+AD43*$HT$43+AD46*$HT$46+AD49*$HT$49+AD52*$HT$52+AD56*$HT$56+AD59*$HT$59+AD64*$HT$64+AD79*$HT$79)/$HT$80</f>
        <v>0.13885550793742718</v>
      </c>
      <c r="AE80" s="142"/>
      <c r="AF80" s="245">
        <f>(AF33*AR33+AF37*AR37+AF40*AR40+AF43*AR43+AF46*AR46+AF49*AR49+AF52*AR52+AF56*AR56+AF59*AR59+AF64*AR64+AF79*AR79)/AR80</f>
        <v>0.16475148484906985</v>
      </c>
      <c r="AG80" s="142"/>
      <c r="AH80" s="245">
        <f>(AH33*$HT$33+AH37*$HT$37+AH40*$HT$40+AH43*$HT$43+AH46*$HT$46+AH49*$HT$49+AH52*$HT$52+AH56*$HT$56+AH59*$HT$59+AH64*$HT$64+AH79*$HT$79)/$HT$80</f>
        <v>2.3703491888830974E-3</v>
      </c>
      <c r="AI80" s="142"/>
      <c r="AJ80" s="245">
        <f>(AJ33*$HT$33+AJ37*$HT$37+AJ40*$HT$40+AJ43*$HT$43+AJ46*$HT$46+AJ49*$HT$49+AJ52*$HT$52+AJ56*$HT$56+AJ59*$HT$59+AJ64*$HT$64+AJ79*$HT$79)/$HT$80</f>
        <v>0.69461989552968739</v>
      </c>
      <c r="AK80" s="245">
        <f>(AK33*$HT$33+AK37*$HT$37+AK40*$HT$40+AK43*$HT$43+AK46*$HT$46+AK49*$HT$49+AK52*$HT$52+AK56*$HT$56+AK59*$HT$59+AK64*$HT$64+AK79*$HT$79)/$HT$80</f>
        <v>0.69461989552968739</v>
      </c>
      <c r="AL80" s="245">
        <f>(AL33*$HT$33+AL37*$HT$37+AL40*$HT$40+AL43*$HT$43+AL46*$HT$46+AL49*$HT$49+AL52*$HT$52+AL56*$HT$56+AL59*$HT$59+AL64*$HT$64+AL79*$HT$79)/$HT$80</f>
        <v>0.15520482056302332</v>
      </c>
      <c r="AM80" s="245">
        <f>(AM33*$HT$33+AM37*$HT$37+AM40*$HT$40+AM43*$HT$43+AM46*$HT$46+AM49*$HT$49+AM52*$HT$52+AM56*$HT$56+AM59*$HT$59+AM64*$HT$64+AM79*$HT$79)/$HT$80</f>
        <v>0</v>
      </c>
      <c r="AN80" s="245">
        <f>(AN33*$HT$33+AN37*$HT$37+AN40*$HT$40+AN43*$HT$43+AN46*$HT$46+AN49*$HT$49+AN52*$HT$52+AN56*$HT$56+AN59*$HT$59+AN64*$HT$64+AN79*$HT$79)/$HT$80</f>
        <v>0.33353356032380332</v>
      </c>
      <c r="AO80" s="164">
        <f>SUM(AO33,AO37,AO40,AO43,AO46,AO49,AO52,AO56,AO59,AO64,AO79)</f>
        <v>12</v>
      </c>
      <c r="AR80" s="9">
        <f>SUM(AR79,AR64,AR59,AR56,AR52,AR49,AR46,AR43,AR40,AR37,AR33)</f>
        <v>1671</v>
      </c>
      <c r="AS80" s="9">
        <f>SUM(AS79,AS64,AS59,AS56,AS52,AS49,AS46,AS43,AS40,AS37,AS33)</f>
        <v>1526.8</v>
      </c>
      <c r="AV80" s="130" t="s">
        <v>91</v>
      </c>
      <c r="BA80" s="245">
        <f>(BA33*$HT$33+BA37*$HT$37+BA40*$HT$40+BA43*$HT$43+BA46*$HT$46+BA49*$HT$49+BA52*$HT$52+BA56*$HT$56+BA59*$HT$59+BA64*$HT$64+BA79*$HT$79)/$HT$80</f>
        <v>0.15529947137442648</v>
      </c>
      <c r="BB80" s="142"/>
      <c r="BC80" s="245">
        <f>(BC33*BO33+BC37*BO37+BC40*BO40+BC43*BO43+BC46*BO46+BC49*BO49+BC52*BO52+BC56*BO56+BC59*BO59+BC64*BO64+BC79*BO79)/BO80</f>
        <v>0.15978456014362658</v>
      </c>
      <c r="BD80" s="142"/>
      <c r="BE80" s="245">
        <f>(BE33*$HT$33+BE37*$HT$37+BE40*$HT$40+BE43*$HT$43+BE46*$HT$46+BE49*$HT$49+BE52*$HT$52+BE56*$HT$56+BE59*$HT$59+BE64*$HT$64+BE79*$HT$79)/$HT$80</f>
        <v>6.3584679832435662E-4</v>
      </c>
      <c r="BF80" s="142"/>
      <c r="BG80" s="245">
        <f>(BG33*$HT$33+BG37*$HT$37+BG40*$HT$40+BG43*$HT$43+BG46*$HT$46+BG49*$HT$49+BG52*$HT$52+BG56*$HT$56+BG59*$HT$59+BG64*$HT$64+BG79*$HT$79)/$HT$80</f>
        <v>0.68428355026929977</v>
      </c>
      <c r="BH80" s="245">
        <f>(BH33*$HT$33+BH37*$HT$37+BH40*$HT$40+BH43*$HT$43+BH46*$HT$46+BH49*$HT$49+BH52*$HT$52+BH56*$HT$56+BH59*$HT$59+BH64*$HT$64+BH79*$HT$79)/$HT$80</f>
        <v>0.68428355026929977</v>
      </c>
      <c r="BI80" s="245">
        <f>(BI33*$HT$33+BI37*$HT$37+BI40*$HT$40+BI43*$HT$43+BI46*$HT$46+BI49*$HT$49+BI52*$HT$52+BI56*$HT$56+BI59*$HT$59+BI64*$HT$64+BI79*$HT$79)/$HT$80</f>
        <v>0.17324352396321824</v>
      </c>
      <c r="BJ80" s="245">
        <f>(BJ33*$HT$33+BJ37*$HT$37+BJ40*$HT$40+BJ43*$HT$43+BJ46*$HT$46+BJ49*$HT$49+BJ52*$HT$52+BJ56*$HT$56+BJ59*$HT$59+BJ64*$HT$64+BJ79*$HT$79)/$HT$80</f>
        <v>0</v>
      </c>
      <c r="BK80" s="245">
        <f>(BK33*$HT$33+BK37*$HT$37+BK40*$HT$40+BK43*$HT$43+BK46*$HT$46+BK49*$HT$49+BK52*$HT$52+BK56*$HT$56+BK59*$HT$59+BK64*$HT$64+BK79*$HT$79)/$HT$80</f>
        <v>0.35776171786687949</v>
      </c>
      <c r="BL80" s="163"/>
      <c r="BO80" s="9">
        <f>SUM(BO79,BO64,BO59,BO56,BO52,BO49,BO46,BO43,BO40,BO37,BO33)</f>
        <v>1671</v>
      </c>
      <c r="BP80" s="9">
        <f>SUM(BP79,BP64,BP59,BP56,BP52,BP49,BP46,BP43,BP40,BP37,BP33)</f>
        <v>1526.8</v>
      </c>
      <c r="BS80" s="130" t="s">
        <v>91</v>
      </c>
      <c r="BX80" s="245">
        <f>(BX33*$HT$33+BX37*$HT$37+BX40*$HT$40+BX43*$HT$43+BX46*$HT$46+BX49*$HT$49+BX52*$HT$52+BX56*$HT$56+BX59*$HT$59+BX64*$HT$64+BX79*$HT$79)/$HT$80</f>
        <v>0.1058185411478543</v>
      </c>
      <c r="BY80" s="142"/>
      <c r="BZ80" s="245">
        <f>(BZ33*CL33+BZ37*CL37+BZ40*CL40+BZ43*CL43+BZ46*CL46+BZ49*CL49+BZ52*CL52+BZ56*CL56+BZ59*CL59+BZ64*CL64+BZ79*CL79)/CL80</f>
        <v>0.16249927607575146</v>
      </c>
      <c r="CA80" s="142"/>
      <c r="CB80" s="245">
        <f>(CB33*$HT$33+CB37*$HT$37+CB40*$HT$40+CB43*$HT$43+CB46*$HT$46+CB49*$HT$49+CB52*$HT$52+CB56*$HT$56+CB59*$HT$59+CB64*$HT$64+CB79*$HT$79)/$HT$80</f>
        <v>1.5047972046871682E-3</v>
      </c>
      <c r="CC80" s="142"/>
      <c r="CD80" s="245">
        <f>(CD33*$HT$33+CD37*$HT$37+CD40*$HT$40+CD43*$HT$43+CD46*$HT$46+CD49*$HT$49+CD52*$HT$52+CD56*$HT$56+CD59*$HT$59+CD64*$HT$64+CD79*$HT$79)/$HT$80</f>
        <v>0.73018402154398565</v>
      </c>
      <c r="CE80" s="245">
        <f>(CE33*$HT$33+CE37*$HT$37+CE40*$HT$40+CE43*$HT$43+CE46*$HT$46+CE49*$HT$49+CE52*$HT$52+CE56*$HT$56+CE59*$HT$59+CE64*$HT$64+CE79*$HT$79)/$HT$80</f>
        <v>0.73018402154398565</v>
      </c>
      <c r="CF80" s="245">
        <f>(CF33*$HT$33+CF37*$HT$37+CF40*$HT$40+CF43*$HT$43+CF46*$HT$46+CF49*$HT$49+CF52*$HT$52+CF56*$HT$56+CF59*$HT$59+CF64*$HT$64+CF79*$HT$79)/$HT$80</f>
        <v>0.13283409041861485</v>
      </c>
      <c r="CG80" s="245">
        <f>(CG33*$HT$33+CG37*$HT$37+CG40*$HT$40+CG43*$HT$43+CG46*$HT$46+CG49*$HT$49+CG52*$HT$52+CG56*$HT$56+CG59*$HT$59+CG64*$HT$64+CG79*$HT$79)/$HT$80</f>
        <v>0</v>
      </c>
      <c r="CH80" s="245">
        <f>(CH33*$HT$33+CH37*$HT$37+CH40*$HT$40+CH43*$HT$43+CH46*$HT$46+CH49*$HT$49+CH52*$HT$52+CH56*$HT$56+CH59*$HT$59+CH64*$HT$64+CH79*$HT$79)/$HT$80</f>
        <v>0.34754312014568567</v>
      </c>
      <c r="CI80" s="163"/>
      <c r="CL80" s="9">
        <f>SUM(CL79,CL64,CL59,CL56,CL52,CL49,CL46,CL43,CL40,CL37,CL33)</f>
        <v>1671</v>
      </c>
      <c r="CM80" s="9">
        <f>SUM(CM79,CM64,CM59,CM56,CM52,CM49,CM46,CM43,CM40,CM37,CM33)</f>
        <v>1526.8</v>
      </c>
      <c r="CP80" s="130" t="s">
        <v>91</v>
      </c>
      <c r="CU80" s="245">
        <f>(CU33*$HT$33+CU37*$HT$37+CU40*$HT$40+CU43*$HT$43+CU46*$HT$46+CU49*$HT$49+CU52*$HT$52+CU56*$HT$56+CU59*$HT$59+CU64*$HT$64+CU79*$HT$79)/$HT$80</f>
        <v>0.13131456130726776</v>
      </c>
      <c r="CV80" s="142"/>
      <c r="CW80" s="245">
        <f>(CW33*DI33+CW37*DI37+CW40*DI40+CW43*DI43+CW46*DI46+CW49*DI49+CW52*DI52+CW56*DI56+CW59*DI59+CW64*DI64+CW79*DI79)/DI80</f>
        <v>0.18471839882970945</v>
      </c>
      <c r="CX80" s="142"/>
      <c r="CY80" s="245">
        <f>(CY33*$HT$33+CY37*$HT$37+CY40*$HT$40+CY43*$HT$43+CY46*$HT$46+CY49*$HT$49+CY52*$HT$52+CY56*$HT$56+CY59*$HT$59+CY64*$HT$64+CY79*$HT$79)/$HT$80</f>
        <v>4.4669276547642791E-3</v>
      </c>
      <c r="CZ80" s="142"/>
      <c r="DA80" s="245">
        <f>(DA33*$HT$33+DA37*$HT$37+DA40*$HT$40+DA43*$HT$43+DA46*$HT$46+DA49*$HT$49+DA52*$HT$52+DA56*$HT$56+DA59*$HT$59+DA64*$HT$64+DA79*$HT$79)/$HT$80</f>
        <v>0.67950354079393571</v>
      </c>
      <c r="DB80" s="245">
        <f>(DB33*$HT$33+DB37*$HT$37+DB40*$HT$40+DB43*$HT$43+DB46*$HT$46+DB49*$HT$49+DB52*$HT$52+DB56*$HT$56+DB59*$HT$59+DB64*$HT$64+DB79*$HT$79)/$HT$80</f>
        <v>0.67950354079393571</v>
      </c>
      <c r="DC80" s="245">
        <f>(DC33*$HT$33+DC37*$HT$37+DC40*$HT$40+DC43*$HT$43+DC46*$HT$46+DC49*$HT$49+DC52*$HT$52+DC56*$HT$56+DC59*$HT$59+DC64*$HT$64+DC79*$HT$79)/$HT$80</f>
        <v>0.19557637229961983</v>
      </c>
      <c r="DD80" s="245">
        <f>(DD33*$HT$33+DD37*$HT$37+DD40*$HT$40+DD43*$HT$43+DD46*$HT$46+DD49*$HT$49+DD52*$HT$52+DD56*$HT$56+DD59*$HT$59+DD64*$HT$64+DD79*$HT$79)/$HT$80</f>
        <v>0</v>
      </c>
      <c r="DE80" s="245">
        <f>(DE33*$HT$33+DE37*$HT$37+DE40*$HT$40+DE43*$HT$43+DE46*$HT$46+DE49*$HT$49+DE52*$HT$52+DE56*$HT$56+DE59*$HT$59+DE64*$HT$64+DE79*$HT$79)/$HT$80</f>
        <v>0.23013375473768202</v>
      </c>
      <c r="DF80" s="163"/>
      <c r="DI80" s="9">
        <f>SUM(DI79,DI64,DI59,DI56,DI52,DI49,DI46,DI43,DI40,DI37,DI33)</f>
        <v>1671</v>
      </c>
      <c r="DJ80" s="9">
        <f>SUM(DJ79,DJ64,DJ59,DJ56,DJ52,DJ49,DJ46,DJ43,DJ40,DJ37,DJ33)</f>
        <v>1526.8</v>
      </c>
      <c r="DM80" s="130" t="s">
        <v>91</v>
      </c>
      <c r="DR80" s="245">
        <f>(DR33*$HT$33+DR37*$HT$37+DR40*$HT$40+DR43*$HT$43+DR46*$HT$46+DR49*$HT$49+DR52*$HT$52+DR56*$HT$56+DR59*$HT$59+DR64*$HT$64+DR79*$HT$79)/$HT$80</f>
        <v>0.15796509719889579</v>
      </c>
      <c r="DS80" s="142"/>
      <c r="DT80" s="245">
        <f>(DT33*EF33+DT37*EF37+DT40*EF40+DT43*EF43+DT46*EF46+DT49*EF49+DT52*EF52+DT56*EF56+DT59*EF59+DT64*EF64+DT79*EF79)/EF80</f>
        <v>0.15466722006653669</v>
      </c>
      <c r="DU80" s="142"/>
      <c r="DV80" s="245">
        <f>(DV33*$HT$33+DV37*$HT$37+DV40*$HT$40+DV43*$HT$43+DV46*$HT$46+DV49*$HT$49+DV52*$HT$52+DV56*$HT$56+DV59*$HT$59+DV64*$HT$64+DV79*$HT$79)/$HT$80</f>
        <v>1.1915712695379112E-2</v>
      </c>
      <c r="DW80" s="142"/>
      <c r="DX80" s="245">
        <f>(DX33*$HT$33+DX37*$HT$37+DX40*$HT$40+DX43*$HT$43+DX46*$HT$46+DX49*$HT$49+DX52*$HT$52+DX56*$HT$56+DX59*$HT$59+DX64*$HT$64+DX79*$HT$79)/$HT$80</f>
        <v>0.67545860601146679</v>
      </c>
      <c r="DY80" s="245">
        <f>(DY33*$HT$33+DY37*$HT$37+DY40*$HT$40+DY43*$HT$43+DY46*$HT$46+DY49*$HT$49+DY52*$HT$52+DY56*$HT$56+DY59*$HT$59+DY64*$HT$64+DY79*$HT$79)/$HT$80</f>
        <v>0.67545860601146679</v>
      </c>
      <c r="DZ80" s="245">
        <f>(DZ33*$HT$33+DZ37*$HT$37+DZ40*$HT$40+DZ43*$HT$43+DZ46*$HT$46+DZ49*$HT$49+DZ52*$HT$52+DZ56*$HT$56+DZ59*$HT$59+DZ64*$HT$64+DZ79*$HT$79)/$HT$80</f>
        <v>0.20452904138677283</v>
      </c>
      <c r="EA80" s="245">
        <f>(EA33*$HT$33+EA37*$HT$37+EA40*$HT$40+EA43*$HT$43+EA46*$HT$46+EA49*$HT$49+EA52*$HT$52+EA56*$HT$56+EA59*$HT$59+EA64*$HT$64+EA79*$HT$79)/$HT$80</f>
        <v>0</v>
      </c>
      <c r="EB80" s="245">
        <f>(EB33*$HT$33+EB37*$HT$37+EB40*$HT$40+EB43*$HT$43+EB46*$HT$46+EB49*$HT$49+EB52*$HT$52+EB56*$HT$56+EB59*$HT$59+EB64*$HT$64+EB79*$HT$79)/$HT$80</f>
        <v>0.27022666309530702</v>
      </c>
      <c r="EC80" s="163"/>
      <c r="EF80" s="9">
        <f>SUM(EF79,EF64,EF59,EF56,EF52,EF49,EF46,EF43,EF40,EF37,EF33)</f>
        <v>1671</v>
      </c>
      <c r="EG80" s="9">
        <f>SUM(EG79,EG64,EG59,EG56,EG52,EG49,EG46,EG43,EG40,EG37,EG33)</f>
        <v>1526.8</v>
      </c>
      <c r="EJ80" s="130" t="s">
        <v>91</v>
      </c>
      <c r="EO80" s="245">
        <f>(EO33*$HT$33+EO37*$HT$37+EO40*$HT$40+EO43*$HT$43+EO46*$HT$46+EO49*$HT$49+EO52*$HT$52+EO56*$HT$56+EO59*$HT$59+EO64*$HT$64+EO79*$HT$79)/$HT$80</f>
        <v>0.31078128317986142</v>
      </c>
      <c r="EP80" s="142"/>
      <c r="EQ80" s="245">
        <f>(EQ33*FC33+EQ37*FC37+EQ40*FC40+EQ43*FC43+EQ46*FC46+EQ49*FC49+EQ52*FC52+EQ56*FC56+EQ59*FC59+EQ64*FC64+EQ79*FC79)/FC80</f>
        <v>0.13695025996924126</v>
      </c>
      <c r="ER80" s="142"/>
      <c r="ES80" s="245">
        <f>(ES33*$HT$33+ES37*$HT$37+ES40*$HT$40+ES43*$HT$43+ES46*$HT$46+ES49*$HT$49+ES52*$HT$52+ES56*$HT$56+ES59*$HT$59+ES64*$HT$64+ES79*$HT$79)/$HT$80</f>
        <v>0</v>
      </c>
      <c r="ET80" s="142"/>
      <c r="EU80" s="245">
        <f>(EU33*$HT$33+EU37*$HT$37+EU40*$HT$40+EU43*$HT$43+EU46*$HT$46+EU49*$HT$49+EU52*$HT$52+EU56*$HT$56+EU59*$HT$59+EU64*$HT$64+EU79*$HT$79)/$HT$80</f>
        <v>0.55226845685089732</v>
      </c>
      <c r="EV80" s="245">
        <f>(EV33*$HT$33+EV37*$HT$37+EV40*$HT$40+EV43*$HT$43+EV46*$HT$46+EV49*$HT$49+EV52*$HT$52+EV56*$HT$56+EV59*$HT$59+EV64*$HT$64+EV79*$HT$79)/$HT$80</f>
        <v>0.55226845685089732</v>
      </c>
      <c r="EW80" s="245">
        <f>(EW33*$HT$33+EW37*$HT$37+EW40*$HT$40+EW43*$HT$43+EW46*$HT$46+EW49*$HT$49+EW52*$HT$52+EW56*$HT$56+EW59*$HT$59+EW64*$HT$64+EW79*$HT$79)/$HT$80</f>
        <v>0.35349454008137526</v>
      </c>
      <c r="EX80" s="245">
        <f>(EX33*$HT$33+EX37*$HT$37+EX40*$HT$40+EX43*$HT$43+EX46*$HT$46+EX49*$HT$49+EX52*$HT$52+EX56*$HT$56+EX59*$HT$59+EX64*$HT$64+EX79*$HT$79)/$HT$80</f>
        <v>0</v>
      </c>
      <c r="EY80" s="245">
        <f>(EY33*$HT$33+EY37*$HT$37+EY40*$HT$40+EY43*$HT$43+EY46*$HT$46+EY49*$HT$49+EY52*$HT$52+EY56*$HT$56+EY59*$HT$59+EY64*$HT$64+EY79*$HT$79)/$HT$80</f>
        <v>0.22116039104779187</v>
      </c>
      <c r="EZ80" s="163"/>
      <c r="FC80" s="9">
        <f>SUM(FC79,FC64,FC59,FC56,FC52,FC49,FC46,FC43,FC40,FC37,FC33)</f>
        <v>1671</v>
      </c>
      <c r="FD80" s="9">
        <f>SUM(FD79,FD64,FD59,FD56,FD52,FD49,FD46,FD43,FD40,FD37,FD33)</f>
        <v>1526.8</v>
      </c>
      <c r="FG80" s="130" t="s">
        <v>91</v>
      </c>
      <c r="FL80" s="245">
        <f>(FL33*$HT$33+FL37*$HT$37+FL40*$HT$40+FL43*$HT$43+FL46*$HT$46+FL49*$HT$49+FL52*$HT$52+FL56*$HT$56+FL59*$HT$59+FL64*$HT$64+FL79*$HT$79)/$HT$80</f>
        <v>0.31434003733150956</v>
      </c>
      <c r="FM80" s="142"/>
      <c r="FN80" s="245">
        <f>(FN33*FZ33+FN37*FZ37+FN40*FZ40+FN43*FZ43+FN46*FZ46+FN49*FZ49+FN52*FZ52+FN56*FZ56+FN59*FZ59+FN64*FZ64+FN79*FZ79)/FZ80</f>
        <v>0.13117590692770226</v>
      </c>
      <c r="FO80" s="142"/>
      <c r="FP80" s="245">
        <f>(FP33*$HT$33+FP37*$HT$37+FP40*$HT$40+FP43*$HT$43+FP46*$HT$46+FP49*$HT$49+FP52*$HT$52+FP56*$HT$56+FP59*$HT$59+FP64*$HT$64+FP79*$HT$79)/$HT$80</f>
        <v>5.3779815337265966E-4</v>
      </c>
      <c r="FQ80" s="142"/>
      <c r="FR80" s="245">
        <f>(FR33*$HT$33+FR37*$HT$37+FR40*$HT$40+FR43*$HT$43+FR46*$HT$46+FR49*$HT$49+FR52*$HT$52+FR56*$HT$56+FR59*$HT$59+FR64*$HT$64+FR79*$HT$79)/$HT$80</f>
        <v>0.50034519121252474</v>
      </c>
      <c r="FS80" s="245">
        <f>(FS33*$HT$33+FS37*$HT$37+FS40*$HT$40+FS43*$HT$43+FS46*$HT$46+FS49*$HT$49+FS52*$HT$52+FS56*$HT$56+FS59*$HT$59+FS64*$HT$64+FS79*$HT$79)/$HT$80</f>
        <v>0.55395360455672382</v>
      </c>
      <c r="FT80" s="245">
        <f>(FT33*$HT$33+FT37*$HT$37+FT40*$HT$40+FT43*$HT$43+FT46*$HT$46+FT49*$HT$49+FT52*$HT$52+FT56*$HT$56+FT59*$HT$59+FT64*$HT$64+FT79*$HT$79)/$HT$80</f>
        <v>0.3503242755781999</v>
      </c>
      <c r="FU80" s="245">
        <f>(FU33*$HT$33+FU37*$HT$37+FU40*$HT$40+FU43*$HT$43+FU46*$HT$46+FU49*$HT$49+FU52*$HT$52+FU56*$HT$56+FU59*$HT$59+FU64*$HT$64+FU79*$HT$79)/$HT$80</f>
        <v>0</v>
      </c>
      <c r="FV80" s="163">
        <f>(FV33*$HT$33+FV37*$HT$37+FV40*$HT$40+FV43*$HT$43+FV46*$HT$46+FV49*$HT$49+FV52*$HT$52+FV56*$HT$56+FV59*$HT$59+FV64*$HT$64+FV79*$HT$79)/$HT$80</f>
        <v>0.16290422490809611</v>
      </c>
      <c r="FW80" s="163"/>
      <c r="FZ80" s="9">
        <f>SUM(FZ79,FZ64,FZ59,FZ56,FZ52,FZ49,FZ46,FZ43,FZ40,FZ37,FZ33)</f>
        <v>1671</v>
      </c>
      <c r="GA80" s="9">
        <f>SUM(GA79,GA64,GA59,GA56,GA52,GA49,GA46,GA43,GA40,GA37,GA33)</f>
        <v>1526.8</v>
      </c>
      <c r="GD80" s="130" t="s">
        <v>91</v>
      </c>
      <c r="GI80" s="245">
        <f>(GI33*$HT$33+GI37*$HT$37+GI40*$HT$40+GI43*$HT$43+GI46*$HT$46+GI49*$HT$49+GI52*$HT$52+GI56*$HT$56+GI59*$HT$59+GI64*$HT$64+GI79*$HT$79)/$HT$80</f>
        <v>0.34193656975734055</v>
      </c>
      <c r="GJ80" s="142"/>
      <c r="GK80" s="245">
        <f>(GK33*GW33+GK37*GW37+GK40*GW40+GK43*GW43+GK46*GW46+GK49*GW49+GK52*GW52+GK56*GW56+GK59*GW59+GK64*GW64+GK79*GW79)/GW80</f>
        <v>0.1298623578695392</v>
      </c>
      <c r="GL80" s="142"/>
      <c r="GM80" s="245">
        <f>(GM33*$HT$33+GM37*$HT$37+GM40*$HT$40+GM43*$HT$43+GM46*$HT$46+GM49*$HT$49+GM52*$HT$52+GM56*$HT$56+GM59*$HT$59+GM64*$HT$64+GM79*$HT$79)/$HT$80</f>
        <v>0</v>
      </c>
      <c r="GN80" s="142"/>
      <c r="GO80" s="245">
        <f>(GO33*$HT$33+GO37*$HT$37+GO40*$HT$40+GO43*$HT$43+GO46*$HT$46+GO49*$HT$49+GO52*$HT$52+GO56*$HT$56+GO59*$HT$59+GO64*$HT$64+GO79*$HT$79)/$HT$80</f>
        <v>0.5282010723731202</v>
      </c>
      <c r="GP80" s="245">
        <f>(GP33*$HT$33+GP37*$HT$37+GP40*$HT$40+GP43*$HT$43+GP46*$HT$46+GP49*$HT$49+GP52*$HT$52+GP56*$HT$56+GP59*$HT$59+GP64*$HT$64+GP79*$HT$79)/$HT$80</f>
        <v>0.5282010723731202</v>
      </c>
      <c r="GQ80" s="245">
        <f>(GQ33*$HT$33+GQ37*$HT$37+GQ40*$HT$40+GQ43*$HT$43+GQ46*$HT$46+GQ49*$HT$49+GQ52*$HT$52+GQ56*$HT$56+GQ59*$HT$59+GQ64*$HT$64+GQ79*$HT$79)/$HT$80</f>
        <v>0.37297950754631687</v>
      </c>
      <c r="GR80" s="245">
        <f>(GR33*$HT$33+GR37*$HT$37+GR40*$HT$40+GR43*$HT$43+GR46*$HT$46+GR49*$HT$49+GR52*$HT$52+GR56*$HT$56+GR59*$HT$59+GR64*$HT$64+GR79*$HT$79)/$HT$80</f>
        <v>0</v>
      </c>
      <c r="GS80" s="245">
        <f>(GS33*$HT$33+GS37*$HT$37+GS40*$HT$40+GS43*$HT$43+GS46*$HT$46+GS49*$HT$49+GS52*$HT$52+GS56*$HT$56+GS59*$HT$59+GS64*$HT$64+GS79*$HT$79)/$HT$80</f>
        <v>0.24304940219944274</v>
      </c>
      <c r="GT80" s="163"/>
      <c r="GW80" s="9">
        <f>SUM(GW79,GW64,GW59,GW56,GW52,GW49,GW46,GW43,GW40,GW37,GW33)</f>
        <v>1671</v>
      </c>
      <c r="GX80" s="9">
        <f>SUM(GX79,GX64,GX59,GX56,GX52,GX49,GX46,GX43,GX40,GX37,GX33)</f>
        <v>1526.8</v>
      </c>
      <c r="HA80" s="130" t="s">
        <v>91</v>
      </c>
      <c r="HB80" s="142"/>
      <c r="HC80" s="142"/>
      <c r="HD80" s="142"/>
      <c r="HE80" s="142"/>
      <c r="HF80" s="245">
        <f>(HF33*$HT$33+HF37*$HT$37+HF40*$HT$40+HF43*$HT$43+HF46*$HT$46+HF49*$HT$49+HF52*$HT$52+HF56*$HT$56+HF59*$HT$59+HF64*$HT$64+HF79*$HT$79)/$HT$80</f>
        <v>0.34135934071414326</v>
      </c>
      <c r="HG80" s="142"/>
      <c r="HH80" s="245">
        <f>(HH33*HT33+HH37*HT37+HH40*HT40+HH43*HT43+HH46*HT46+HH49*HT49+HH52*HT52+HH56*HT56+HH59*HT59+HH64*HT64+HH79*HT79)/HT80</f>
        <v>0.1298623578695392</v>
      </c>
      <c r="HI80" s="142"/>
      <c r="HJ80" s="245">
        <f>(HJ33*$HT$33+HJ37*$HT$37+HJ40*$HT$40+HJ43*$HT$43+HJ46*$HT$46+HJ49*$HT$49+HJ52*$HT$52+HJ56*$HT$56+HJ59*$HT$59+HJ64*$HT$64+HJ79*$HT$79)/$HT$80</f>
        <v>1.4605774985038901E-3</v>
      </c>
      <c r="HK80" s="142"/>
      <c r="HL80" s="245">
        <f>(HL33*$HT$33+HL37*$HT$37+HL40*$HT$40+HL43*$HT$43+HL46*$HT$46+HL49*$HT$49+HL52*$HT$52+HL56*$HT$56+HL59*$HT$59+HL64*$HT$64+HL79*$HT$79)/$HT$80</f>
        <v>0.5103074747591746</v>
      </c>
      <c r="HM80" s="245">
        <f>(HM33*$HT$33+HM37*$HT$37+HM40*$HT$40+HM43*$HT$43+HM46*$HT$46+HM49*$HT$49+HM52*$HT$52+HM56*$HT$56+HM59*$HT$59+HM64*$HT$64+HM79*$HT$79)/$HT$80</f>
        <v>0.52731772391781373</v>
      </c>
      <c r="HN80" s="245">
        <f>(HN33*$HT$33+HN37*$HT$37+HN40*$HT$40+HN43*$HT$43+HN46*$HT$46+HN49*$HT$49+HN52*$HT$52+HN56*$HT$56+HN59*$HT$59+HN64*$HT$64+HN79*$HT$79)/$HT$80</f>
        <v>0.3662649821025179</v>
      </c>
      <c r="HO80" s="245">
        <f>(HO33*$HT$33+HO37*$HT$37+HO40*$HT$40+HO43*$HT$43+HO46*$HT$46+HO49*$HT$49+HO52*$HT$52+HO56*$HT$56+HO59*$HT$59+HO64*$HT$64+HO79*$HT$79)/$HT$80</f>
        <v>0</v>
      </c>
      <c r="HP80" s="245">
        <f>(HP33*$HT$33+HP37*$HT$37+HP40*$HT$40+HP43*$HT$43+HP46*$HT$46+HP49*$HT$49+HP52*$HT$52+HP56*$HT$56+HP59*$HT$59+HP64*$HT$64+HP79*$HT$79)/$HT$80</f>
        <v>0.28970640002659753</v>
      </c>
      <c r="HQ80" s="164">
        <f>SUM(HQ33,HQ37,HQ40,HQ43,HQ46,HQ49,HQ52,HQ56,HQ59,HQ64,HQ79)</f>
        <v>1</v>
      </c>
      <c r="HR80" s="142"/>
      <c r="HS80" s="142"/>
      <c r="HT80" s="142">
        <f>SUM(HT79,HT64,HT59,HT56,HT52,HT49,HT46,HT43,HT40,HT37,HT33)</f>
        <v>1671</v>
      </c>
      <c r="HU80" s="9">
        <f>SUM(HU79,HU64,HU59,HU56,HU52,HU49,HU46,HU43,HU40,HU37,HU33)</f>
        <v>1526.8</v>
      </c>
      <c r="HX80" s="130" t="s">
        <v>91</v>
      </c>
      <c r="HY80" s="142"/>
      <c r="HZ80" s="142"/>
      <c r="IA80" s="142"/>
      <c r="IB80" s="142"/>
      <c r="IC80" s="245">
        <f>(IC33*IQ33+IC37*IQ37+IC40*IQ40+IC43*IQ43+IC46*IQ46+IC49*IQ49+IC52*IQ52+IC56*IQ56+IC59*IQ59+IC64*IQ64+IC79*IQ79)/IQ80</f>
        <v>0.31682580934730992</v>
      </c>
      <c r="ID80" s="142"/>
      <c r="IE80" s="245">
        <f>(IE33*$IQ$33+IE37*$IQ$37+IE40*$IQ$40+IE43*$IQ$43+IE46*$IQ$46+IE49*$IQ$49+IE52*$IQ$52+IE56*$IQ$56+IE59*$IQ$59+IE64*$IQ$64+IE79*$IQ$79)/$IQ$80</f>
        <v>0.14433762539976705</v>
      </c>
      <c r="IF80" s="142"/>
      <c r="IG80" s="245">
        <f>(IG33*$IQ$33+IG37*$IQ$37+IG40*$IQ$40+IG43*$IQ$43+IG46*$IQ$46+IG49*$IQ$49+IG52*$IQ$52+IG56*$IQ$56+IG59*$IQ$59+IG64*$IQ$64+IG79*$IQ$79)/$IQ$80</f>
        <v>2.4452552396028397E-3</v>
      </c>
      <c r="IH80" s="142"/>
      <c r="II80" s="245"/>
      <c r="IJ80" s="245">
        <f>(IJ33*$IQ$33+IJ37*$IQ$37+IJ40*$IQ$40+IJ43*$IQ$43+IJ46*$IQ$46+IJ49*$IQ$49+IJ52*$IQ$52+IJ56*$IQ$56+IJ59*$IQ$59+IJ64*$IQ$64+IJ79*$IQ$79)/$IQ$80</f>
        <v>0.53639131001332019</v>
      </c>
      <c r="IK80" s="245"/>
      <c r="IL80" s="245">
        <f>(IL33*$IQ$33+IL37*$IQ$37+IL40*$IQ$40+IL43*$IQ$43+IL46*$IQ$46+IL49*$IQ$49+IL52*$IQ$52+IL56*$IQ$56+IL59*$IQ$59+IL64*$IQ$64+IL79*$IQ$79)/$IQ$80</f>
        <v>0</v>
      </c>
      <c r="IM80" s="245">
        <f>(IM33*$IQ$33+IM37*$IQ$37+IM40*$IQ$40+IM43*$IQ$43+IM46*$IQ$46+IM49*$IQ$49+IM52*$IQ$52+IM56*$IQ$56+IM59*$IQ$59+IM64*$IQ$64+IM79*$IQ$79)/$IQ$80</f>
        <v>0.19050297452430134</v>
      </c>
      <c r="IN80" s="164">
        <f>SUM(IN33,IN37,IN40,IN43,IN46,IN49,IN52,IN56,IN59,IN64,IN79)</f>
        <v>10</v>
      </c>
      <c r="IO80" s="142"/>
      <c r="IP80" s="142"/>
      <c r="IQ80" s="142">
        <f>SUM(IQ79,IQ64,IQ59,IQ56,IQ52,IQ49,IQ46,IQ43,IQ40,IQ37,IQ33)</f>
        <v>1671</v>
      </c>
      <c r="IR80" s="9">
        <f>SUM(IR79,IR64,IR59,IR56,IR52,IR49,IR46,IR43,IR40,IR37,IR33)</f>
        <v>1526.8</v>
      </c>
      <c r="IU80" s="130" t="s">
        <v>91</v>
      </c>
      <c r="IV80" s="142"/>
      <c r="IW80" s="142"/>
      <c r="IX80" s="142"/>
      <c r="IY80" s="142"/>
      <c r="IZ80" s="245">
        <f>(IZ33*JN33+IZ37*JN37+IZ40*JN40+IZ43*JN43+IZ46*JN46+IZ49*JN49+IZ52*JN52+IZ56*JN56+IZ59*JN59+IZ64*JN64+IZ79*JN79)/JN80</f>
        <v>0.30271826584214379</v>
      </c>
      <c r="JA80" s="142"/>
      <c r="JB80" s="245">
        <f>(JB33*$JN$33+JB37*$JN$37+JB40*$JN$40+JB43*$JN$43+JB46*$JN$46+JB49*$JN$49+JB52*$JN$52+JB56*$JN$56+JB59*$JN$59+JB64*$JN$64+JB79*$JN$79)/$JN$80</f>
        <v>0.1298623578695392</v>
      </c>
      <c r="JC80" s="142"/>
      <c r="JD80" s="245">
        <f>(JD33*$JN$33+JD37*$JN$37+JD40*$JN$40+JD43*$JN$43+JD46*$JN$46+JD49*$JN$49+JD52*$JN$52+JD56*$JN$56+JD59*$JN$59+JD64*$JN$64+JD79*$JN$79)/$JN$80</f>
        <v>9.2436747789081727E-3</v>
      </c>
      <c r="JE80" s="142"/>
      <c r="JF80" s="245"/>
      <c r="JG80" s="245">
        <f>(JG33*$JN$33+JG37*$JN$37+JG40*$JN$40+JG43*$JN$43+JG46*$JN$46+JG49*$JN$49+JG52*$JN$52+JG56*$JN$56+JG59*$JN$59+JG64*$JN$64+JG79*$JN$79)/$JN$80</f>
        <v>0.55817570150940887</v>
      </c>
      <c r="JH80" s="245"/>
      <c r="JI80" s="245">
        <f>(JI33*$JN$33+JI37*$JN$37+JI40*$JN$40+JI43*$JN$43+JI46*$JN$46+JI49*$JN$49+JI52*$JN$52+JI56*$JN$56+JI59*$JN$59+JI64*$JN$64+JI79*$JN$79)/$JN$80</f>
        <v>0</v>
      </c>
      <c r="JJ80" s="245"/>
      <c r="JK80" s="164">
        <f>SUM(JK33,JK37,JK40,JK43,JK46,JK49,JK52,JK56,JK59,JK64,JK79)</f>
        <v>8</v>
      </c>
      <c r="JL80" s="142"/>
      <c r="JM80" s="142"/>
      <c r="JN80" s="142">
        <f>SUM(JN79,JN64,JN59,JN56,JN52,JN49,JN46,JN43,JN40,JN37,JN33)</f>
        <v>1671</v>
      </c>
      <c r="JO80" s="9">
        <f>SUM(JO79,JO64,JO59,JO56,JO52,JO49,JO46,JO43,JO40,JO37,JO33)</f>
        <v>1526.8</v>
      </c>
    </row>
    <row r="81" spans="2:278" ht="13.8" hidden="1" x14ac:dyDescent="0.3">
      <c r="B81" s="286" t="s">
        <v>92</v>
      </c>
      <c r="G81" s="245">
        <f>(G22*U22+G80*U80)/U81</f>
        <v>5.3962719757913946E-2</v>
      </c>
      <c r="H81" s="142"/>
      <c r="I81" s="245">
        <f>(I22*U22+I80*U80)/U81</f>
        <v>6.8221626323004686E-2</v>
      </c>
      <c r="J81" s="142"/>
      <c r="K81" s="245">
        <f>(K22*$HT$22+K80*$HT$80)/$HT$81</f>
        <v>1.1248400829761552E-3</v>
      </c>
      <c r="L81" s="142"/>
      <c r="M81" s="245">
        <f>(M22*$HT$22+M80*$HT$80)/$HT$81</f>
        <v>0.25110264444332009</v>
      </c>
      <c r="N81" s="245">
        <f>(N22*$HT$22+N80*$HT$80)/$HT$81</f>
        <v>0.58840074543619092</v>
      </c>
      <c r="O81" s="245">
        <f>(O22*$HT$22+O80*$HT$80)/$HT$81</f>
        <v>7.0921131593565515E-2</v>
      </c>
      <c r="P81" s="245">
        <f>(P22*$HT$22+P80*$HT$80)/$HT$81</f>
        <v>0</v>
      </c>
      <c r="Q81" s="245">
        <f>(Q22*$HT$22+Q80*$HT$80)/$HT$81</f>
        <v>8.7114820724282574E-2</v>
      </c>
      <c r="R81" s="164">
        <f>SUM(R22,R80)</f>
        <v>21</v>
      </c>
      <c r="U81" s="29">
        <f>SUM(U79,U64,U59,U56,U52,U46,U43,U40,U37,U33,U21,U18,U12,U15,U49)</f>
        <v>4463</v>
      </c>
      <c r="V81" s="205">
        <f>SUM(V79,V64,V59,V56,V52,V46,V43,V40,V37,V33,V21,V18,V12,V15,V49)</f>
        <v>4017.8</v>
      </c>
      <c r="Y81" s="130" t="s">
        <v>92</v>
      </c>
      <c r="AD81" s="245">
        <f>(AD22*AR22+AD80*AR80)/AR81</f>
        <v>5.1989144916746763E-2</v>
      </c>
      <c r="AE81" s="142"/>
      <c r="AF81" s="245">
        <f>(AF22*AR22+AF80*AR80)/AR81</f>
        <v>6.1684905037597069E-2</v>
      </c>
      <c r="AG81" s="142"/>
      <c r="AH81" s="245">
        <f>(AH22*$HT$22+AH80*$HT$80)/$HT$81</f>
        <v>8.8748677898804751E-4</v>
      </c>
      <c r="AI81" s="142"/>
      <c r="AJ81" s="245">
        <f>(AJ22*$HT$22+AJ80*$HT$80)/$HT$81</f>
        <v>0.26007390666146263</v>
      </c>
      <c r="AK81" s="245">
        <f>(AK22*$HT$22+AK80*$HT$80)/$HT$81</f>
        <v>0.26007390666146263</v>
      </c>
      <c r="AL81" s="245">
        <f>(AL22*$HT$22+AL80*$HT$80)/$HT$81</f>
        <v>5.8110520986065874E-2</v>
      </c>
      <c r="AM81" s="245">
        <f>(AM22*$HT$22+AM80*$HT$80)/$HT$81</f>
        <v>0</v>
      </c>
      <c r="AN81" s="245">
        <f>(AN22*$HT$22+AN80*$HT$80)/$HT$81</f>
        <v>0.12487891088977714</v>
      </c>
      <c r="AO81" s="164">
        <f>SUM(AO22,AO80)</f>
        <v>39</v>
      </c>
      <c r="AR81" s="29">
        <f>SUM(AR79,AR64,AR59,AR56,AR52,AR46,AR43,AR40,AR37,AR33,AR21,AR18,AR12,AR15,AR49)</f>
        <v>4463</v>
      </c>
      <c r="AS81" s="205">
        <f>SUM(AS79,AS64,AS59,AS56,AS52,AS46,AS43,AS40,AS37,AS33,AS21,AS18,AS12,AS15,AS49)</f>
        <v>4017.8</v>
      </c>
      <c r="AV81" s="130" t="s">
        <v>92</v>
      </c>
      <c r="BA81" s="245">
        <f>(BA22*BO22+BA80*BO80)/BO81</f>
        <v>5.8145959369631781E-2</v>
      </c>
      <c r="BB81" s="142"/>
      <c r="BC81" s="245">
        <f>(BC22*BO22+BC80*BO80)/BO81</f>
        <v>5.9825229666143849E-2</v>
      </c>
      <c r="BD81" s="142"/>
      <c r="BE81" s="245">
        <f>(BE22*$HT$22+BE80*$HT$80)/$HT$81</f>
        <v>2.3806856374635895E-4</v>
      </c>
      <c r="BF81" s="142"/>
      <c r="BG81" s="245">
        <f>(BG22*$HT$22+BG80*$HT$80)/$HT$81</f>
        <v>0.25620385671073265</v>
      </c>
      <c r="BH81" s="245">
        <f>(BH22*$HT$22+BH80*$HT$80)/$HT$81</f>
        <v>0.25620385671073265</v>
      </c>
      <c r="BI81" s="245">
        <f>(BI22*$HT$22+BI80*$HT$80)/$HT$81</f>
        <v>6.4864424947913432E-2</v>
      </c>
      <c r="BJ81" s="245">
        <f>(BJ22*$HT$22+BJ80*$HT$80)/$HT$81</f>
        <v>0</v>
      </c>
      <c r="BK81" s="245">
        <f>(BK22*$HT$22+BK80*$HT$80)/$HT$81</f>
        <v>0.13395021970772028</v>
      </c>
      <c r="BL81" s="163"/>
      <c r="BO81" s="29">
        <f>SUM(BO79,BO64,BO59,BO56,BO52,BO46,BO43,BO40,BO37,BO33,BO21,BO18,BO12,BO15,BO49)</f>
        <v>4463</v>
      </c>
      <c r="BP81" s="205">
        <f>SUM(BP79,BP64,BP59,BP56,BP52,BP46,BP43,BP40,BP37,BP33,BP21,BP18,BP12,BP15,BP49)</f>
        <v>4017.8</v>
      </c>
      <c r="BS81" s="130" t="s">
        <v>92</v>
      </c>
      <c r="BX81" s="245">
        <f>(BX22*CL22+BX80*CL80)/CL81</f>
        <v>3.9619713703353023E-2</v>
      </c>
      <c r="BY81" s="142"/>
      <c r="BZ81" s="245">
        <f>(BZ22*CL22+BZ80*CL80)/CL81</f>
        <v>6.0841651427869299E-2</v>
      </c>
      <c r="CA81" s="142"/>
      <c r="CB81" s="245">
        <f>(CB22*$HT$22+CB80*$HT$80)/$HT$81</f>
        <v>5.6341387609954254E-4</v>
      </c>
      <c r="CC81" s="142"/>
      <c r="CD81" s="245">
        <f>(CD22*$HT$22+CD80*$HT$80)/$HT$81</f>
        <v>0.2733895361864217</v>
      </c>
      <c r="CE81" s="245">
        <f>(CE22*$HT$22+CE80*$HT$80)/$HT$81</f>
        <v>0.2733895361864217</v>
      </c>
      <c r="CF81" s="245">
        <f>(CF22*$HT$22+CF80*$HT$80)/$HT$81</f>
        <v>4.9734654960677888E-2</v>
      </c>
      <c r="CG81" s="245">
        <f>(CG22*$HT$22+CG80*$HT$80)/$HT$81</f>
        <v>0</v>
      </c>
      <c r="CH81" s="245">
        <f>(CH22*$HT$22+CH80*$HT$80)/$HT$81</f>
        <v>0.13012425582868939</v>
      </c>
      <c r="CI81" s="163"/>
      <c r="CL81" s="29">
        <f>SUM(CL79,CL64,CL59,CL56,CL52,CL46,CL43,CL40,CL37,CL33,CL21,CL18,CL12,CL15,CL49)</f>
        <v>4463</v>
      </c>
      <c r="CM81" s="205">
        <f>SUM(CM79,CM64,CM59,CM56,CM52,CM46,CM43,CM40,CM37,CM33,CM21,CM18,CM12,CM15,CM49)</f>
        <v>4017.8</v>
      </c>
      <c r="CP81" s="130" t="s">
        <v>92</v>
      </c>
      <c r="CU81" s="245">
        <f>(CU22*DI22+CU80*DI80)/DI81</f>
        <v>4.9165725284437474E-2</v>
      </c>
      <c r="CV81" s="142"/>
      <c r="CW81" s="245">
        <f>(CW22*DI22+CW80*DI80)/DI81</f>
        <v>6.9160753852665138E-2</v>
      </c>
      <c r="CX81" s="142"/>
      <c r="CY81" s="245">
        <f>(CY22*$HT$22+CY80*$HT$80)/$HT$81</f>
        <v>1.6724705604102869E-3</v>
      </c>
      <c r="CZ81" s="142"/>
      <c r="DA81" s="245">
        <f>(DA22*$HT$22+DA80*$HT$80)/$HT$81</f>
        <v>0.2544141646127418</v>
      </c>
      <c r="DB81" s="245">
        <f>(DB22*$HT$22+DB80*$HT$80)/$HT$81</f>
        <v>0.2544141646127418</v>
      </c>
      <c r="DC81" s="245">
        <f>(DC22*$HT$22+DC80*$HT$80)/$HT$81</f>
        <v>7.3226107576218849E-2</v>
      </c>
      <c r="DD81" s="245">
        <f>(DD22*$HT$22+DD80*$HT$80)/$HT$81</f>
        <v>0</v>
      </c>
      <c r="DE81" s="245">
        <f>(DE22*$HT$22+DE80*$HT$80)/$HT$81</f>
        <v>8.6164800395847327E-2</v>
      </c>
      <c r="DF81" s="163"/>
      <c r="DI81" s="29">
        <f>SUM(DI79,DI64,DI59,DI56,DI52,DI46,DI43,DI40,DI37,DI33,DI21,DI18,DI12,DI15,DI49)</f>
        <v>4463</v>
      </c>
      <c r="DJ81" s="205">
        <f>SUM(DJ79,DJ64,DJ59,DJ56,DJ52,DJ46,DJ43,DJ40,DJ37,DJ33,DJ21,DJ18,DJ12,DJ15,DJ49)</f>
        <v>4017.8</v>
      </c>
      <c r="DM81" s="130" t="s">
        <v>92</v>
      </c>
      <c r="DO81" s="7"/>
      <c r="DR81" s="245">
        <f>(DR22*EF22+DR80*EF80)/EF81</f>
        <v>5.9144001214285209E-2</v>
      </c>
      <c r="DS81" s="142"/>
      <c r="DT81" s="245">
        <f>(DT22*EF22+DT80*EF80)/EF81</f>
        <v>5.7909237000040956E-2</v>
      </c>
      <c r="DU81" s="142"/>
      <c r="DV81" s="245">
        <f>(DV22*$HT$22+DV80*$HT$80)/$HT$81</f>
        <v>4.4613838032665238E-3</v>
      </c>
      <c r="DW81" s="142"/>
      <c r="DX81" s="245">
        <f>(DX22*$HT$22+DX80*$HT$80)/$HT$81</f>
        <v>0.2528996931761508</v>
      </c>
      <c r="DY81" s="245">
        <f>(DY22*$HT$22+DY80*$HT$80)/$HT$81</f>
        <v>0.2528996931761508</v>
      </c>
      <c r="DZ81" s="245">
        <f>(DZ22*$HT$22+DZ80*$HT$80)/$HT$81</f>
        <v>7.6578092797960434E-2</v>
      </c>
      <c r="EA81" s="245">
        <f>(EA22*$HT$22+EA80*$HT$80)/$HT$81</f>
        <v>0</v>
      </c>
      <c r="EB81" s="245">
        <f>(EB22*$HT$22+EB80*$HT$80)/$HT$81</f>
        <v>0.10117605960839302</v>
      </c>
      <c r="EC81" s="163"/>
      <c r="EF81" s="29">
        <f>SUM(EF79,EF64,EF59,EF56,EF52,EF46,EF43,EF40,EF37,EF33,EF21,EF18,EF12,EF15,EF49)</f>
        <v>4463</v>
      </c>
      <c r="EG81" s="205">
        <f>SUM(EG79,EG64,EG59,EG56,EG52,EG46,EG43,EG40,EG37,EG33,EG21,EG18,EG12,EG15,EG49)</f>
        <v>4017.8</v>
      </c>
      <c r="EJ81" s="130" t="s">
        <v>92</v>
      </c>
      <c r="EO81" s="245">
        <f>(EO22*FC22+EO80*FC80)/FC81</f>
        <v>0.11636018915383115</v>
      </c>
      <c r="EP81" s="142"/>
      <c r="EQ81" s="245">
        <f>(EQ22*FC22+EQ80*FC80)/FC81</f>
        <v>5.1275797537217602E-2</v>
      </c>
      <c r="ER81" s="142"/>
      <c r="ES81" s="245">
        <f>(ES22*$HT$22+ES80*$HT$80)/$HT$81</f>
        <v>0</v>
      </c>
      <c r="ET81" s="142"/>
      <c r="EU81" s="245">
        <f>(EU22*$HT$22+EU80*$HT$80)/$HT$81</f>
        <v>0.20677584391616613</v>
      </c>
      <c r="EV81" s="245">
        <f>(EV22*$HT$22+EV80*$HT$80)/$HT$81</f>
        <v>0.20677584391616613</v>
      </c>
      <c r="EW81" s="245">
        <f>(EW22*$HT$22+EW80*$HT$80)/$HT$81</f>
        <v>0.13235253786152321</v>
      </c>
      <c r="EX81" s="245">
        <f>(EX22*$HT$22+EX80*$HT$80)/$HT$81</f>
        <v>0</v>
      </c>
      <c r="EY81" s="245">
        <f>(EY22*$HT$22+EY80*$HT$80)/$HT$81</f>
        <v>8.2805066870011254E-2</v>
      </c>
      <c r="EZ81" s="163"/>
      <c r="FC81" s="29">
        <f>SUM(FC79,FC64,FC59,FC56,FC52,FC46,FC43,FC40,FC37,FC33,FC21,FC18,FC12,FC15,FC49)</f>
        <v>4463</v>
      </c>
      <c r="FD81" s="205">
        <f>SUM(FD79,FD64,FD59,FD56,FD52,FD46,FD43,FD40,FD37,FD33,FD21,FD18,FD12,FD15,FD49)</f>
        <v>4017.8</v>
      </c>
      <c r="FG81" s="130" t="s">
        <v>92</v>
      </c>
      <c r="FL81" s="245">
        <f>(FL22*FZ22+FL80*FZ80)/FZ81</f>
        <v>0.11769262881043074</v>
      </c>
      <c r="FM81" s="142"/>
      <c r="FN81" s="245">
        <f>(FN22*FZ22+FN80*FZ80)/FZ81</f>
        <v>4.9113811444362644E-2</v>
      </c>
      <c r="FO81" s="142"/>
      <c r="FP81" s="245">
        <f>(FP22*$HT$22+FP80*$HT$80)/$HT$81</f>
        <v>2.0135799110143721E-4</v>
      </c>
      <c r="FQ81" s="142"/>
      <c r="FR81" s="245">
        <f>(FR22*$HT$22+FR80*$HT$80)/$HT$81</f>
        <v>0.18733515897739836</v>
      </c>
      <c r="FS81" s="245">
        <f>(FS22*$HT$22+FS80*$HT$80)/$HT$81</f>
        <v>0.20740678315354816</v>
      </c>
      <c r="FT81" s="245">
        <f>(FT22*$HT$22+FT80*$HT$80)/$HT$81</f>
        <v>0.13116555332538024</v>
      </c>
      <c r="FU81" s="245">
        <f>(FU22*$HT$22+FU80*$HT$80)/$HT$81</f>
        <v>0</v>
      </c>
      <c r="FV81" s="163">
        <f>(FV22*$HT$22+FV80*$HT$80)/$HT$81</f>
        <v>6.0993269061489719E-2</v>
      </c>
      <c r="FW81" s="163"/>
      <c r="FZ81" s="29">
        <f>SUM(FZ79,FZ64,FZ59,FZ56,FZ52,FZ46,FZ43,FZ40,FZ37,FZ33,FZ21,FZ18,FZ12,FZ15,FZ49)</f>
        <v>4463</v>
      </c>
      <c r="GA81" s="205">
        <f>SUM(GA79,GA64,GA59,GA56,GA52,GA46,GA43,GA40,GA37,GA33,GA21,GA18,GA12,GA15,GA49)</f>
        <v>4017.8</v>
      </c>
      <c r="GD81" s="130" t="s">
        <v>92</v>
      </c>
      <c r="GI81" s="245">
        <f>(GI22*GW22+GI80*GW80)/GW81</f>
        <v>0.12802509703439752</v>
      </c>
      <c r="GJ81" s="142"/>
      <c r="GK81" s="245">
        <f>(GK22*GW22+GK80*GW80)/GW81</f>
        <v>4.862200313690343E-2</v>
      </c>
      <c r="GL81" s="142"/>
      <c r="GM81" s="245">
        <f>(GM22*$HT$22+GM80*$HT$80)/$HT$81</f>
        <v>0</v>
      </c>
      <c r="GN81" s="142"/>
      <c r="GO81" s="245">
        <f>(GO22*$HT$22+GO80*$HT$80)/$HT$81</f>
        <v>0.19776473043591394</v>
      </c>
      <c r="GP81" s="245">
        <f>(GP22*$HT$22+GP80*$HT$80)/$HT$81</f>
        <v>0.19776473043591394</v>
      </c>
      <c r="GQ81" s="245">
        <f>(GQ22*$HT$22+GQ80*$HT$80)/$HT$81</f>
        <v>0.139647940199394</v>
      </c>
      <c r="GR81" s="245">
        <f>(GR22*$HT$22+GR80*$HT$80)/$HT$81</f>
        <v>0</v>
      </c>
      <c r="GS81" s="245">
        <f>(GS22*$HT$22+GS80*$HT$80)/$HT$81</f>
        <v>9.1000571605482597E-2</v>
      </c>
      <c r="GT81" s="163"/>
      <c r="GW81" s="29">
        <f>SUM(GW79,GW64,GW59,GW56,GW52,GW46,GW43,GW40,GW37,GW33,GW21,GW18,GW12,GW15,GW49)</f>
        <v>4463</v>
      </c>
      <c r="GX81" s="205">
        <f>SUM(GX79,GX64,GX59,GX56,GX52,GX46,GX43,GX40,GX37,GX33,GX21,GX18,GX12,GX15,GX49)</f>
        <v>4017.8</v>
      </c>
      <c r="HA81" s="130" t="s">
        <v>92</v>
      </c>
      <c r="HB81" s="142"/>
      <c r="HC81" s="142"/>
      <c r="HD81" s="142"/>
      <c r="HE81" s="142"/>
      <c r="HF81" s="245">
        <f>(HF22*HT22+HF80*HT80)/HT81</f>
        <v>0.38458600032364876</v>
      </c>
      <c r="HG81" s="142"/>
      <c r="HH81" s="245">
        <f>(HH22*HT22+HH80*HT80)/HT81</f>
        <v>0.21218911046381356</v>
      </c>
      <c r="HI81" s="142"/>
      <c r="HJ81" s="245">
        <f>(HJ22*$HT$22+HJ80*$HT$80)/$HT$81</f>
        <v>1.11728937934125E-2</v>
      </c>
      <c r="HK81" s="142"/>
      <c r="HL81" s="245">
        <f>(HL22*$HT$22+HL80*$HT$80)/$HT$81</f>
        <v>0.37940515685721793</v>
      </c>
      <c r="HM81" s="245">
        <f>(HM22*$HT$22+HM80*$HT$80)/$HT$81</f>
        <v>0.37174134861951358</v>
      </c>
      <c r="HN81" s="245">
        <f>(HN22*$HT$22+HN80*$HT$80)/$HT$81</f>
        <v>0.41474691902471261</v>
      </c>
      <c r="HO81" s="245">
        <f>(HO22*$HT$22+HO80*$HT$80)/$HT$81</f>
        <v>2.0310646799611625E-2</v>
      </c>
      <c r="HP81" s="245">
        <f>(HP22*$HT$22+HP80*$HT$80)/$HT$81</f>
        <v>0.26783205746515315</v>
      </c>
      <c r="HQ81" s="164">
        <f>SUM(HQ80,HQ22)</f>
        <v>11</v>
      </c>
      <c r="HR81" s="142"/>
      <c r="HS81" s="142"/>
      <c r="HT81" s="164">
        <f>SUM(HT79,HT64,HT59,HT56,HT52,HT46,HT43,HT40,HT37,HT33,HT21,HT18,HT12,HT15,HT49)</f>
        <v>4463</v>
      </c>
      <c r="HU81" s="205">
        <f>SUM(HU79,HU64,HU59,HU56,HU52,HU46,HU43,HU40,HU37,HU33,HU21,HU18,HU12,HU15,HU49)</f>
        <v>4017.8</v>
      </c>
      <c r="HX81" s="130" t="s">
        <v>92</v>
      </c>
      <c r="HY81" s="142"/>
      <c r="HZ81" s="142"/>
      <c r="IA81" s="142"/>
      <c r="IB81" s="142"/>
      <c r="IC81" s="245">
        <f>(IC22*$IQ$22+IC80*$IQ$80)/$IQ$81</f>
        <v>0.39022679606995631</v>
      </c>
      <c r="ID81" s="142"/>
      <c r="IE81" s="245">
        <f>(IE22*$IQ$22+IE80*$IQ$80)/$IQ$81</f>
        <v>0.10143446473874798</v>
      </c>
      <c r="IF81" s="142"/>
      <c r="IG81" s="245">
        <f>(IG22*$IQ$22+IG80*$IQ$80)/$IQ$81</f>
        <v>7.6995077808215224E-3</v>
      </c>
      <c r="IH81" s="142"/>
      <c r="II81" s="245"/>
      <c r="IJ81" s="245">
        <f>(IJ22*$IQ$22+IJ80*$IQ$80)/$IQ$81</f>
        <v>0.47279941225223393</v>
      </c>
      <c r="IK81" s="245"/>
      <c r="IL81" s="245">
        <f>(IL22*$IQ$22+IL80*$IQ$80)/$IQ$81</f>
        <v>2.7839819158240155E-2</v>
      </c>
      <c r="IM81" s="245"/>
      <c r="IN81" s="164">
        <f>SUM(IN80,IN22)</f>
        <v>19</v>
      </c>
      <c r="IO81" s="142"/>
      <c r="IP81" s="142"/>
      <c r="IQ81" s="164">
        <f>SUM(IQ79,IQ64,IQ59,IQ56,IQ52,IQ46,IQ43,IQ40,IQ37,IQ33,IQ21,IQ18,IQ12,IQ15,IQ49)</f>
        <v>4463</v>
      </c>
      <c r="IR81" s="205">
        <f>SUM(IR79,IR64,IR59,IR56,IR52,IR46,IR43,IR40,IR37,IR33,IR21,IR18,IR12,IR15,IR49)</f>
        <v>4017.8</v>
      </c>
      <c r="IU81" s="130" t="s">
        <v>92</v>
      </c>
      <c r="IV81" s="142"/>
      <c r="IW81" s="142"/>
      <c r="IX81" s="142"/>
      <c r="IY81" s="142"/>
      <c r="IZ81" s="245">
        <f>(IZ22*JN22+IZ80*JN80)/JN81</f>
        <v>0.34772909353449349</v>
      </c>
      <c r="JA81" s="142"/>
      <c r="JB81" s="245">
        <f>(JB22*$JN$22+JB80*$JN$80)/$JN$81</f>
        <v>8.4472328030472776E-2</v>
      </c>
      <c r="JC81" s="142"/>
      <c r="JD81" s="245">
        <f>(JD22*$JN$22+JD80*$JN$80)/$JN$81</f>
        <v>5.4464018970796927E-3</v>
      </c>
      <c r="JE81" s="142"/>
      <c r="JF81" s="245"/>
      <c r="JG81" s="245">
        <f>(JG22*$JN$22+JG80*$JN$80)/$JN$81</f>
        <v>0.4931614851743969</v>
      </c>
      <c r="JH81" s="245"/>
      <c r="JI81" s="245">
        <f>(JI22*$JN$22+JI80*$JN$80)/$JN$81</f>
        <v>6.9190691363557141E-2</v>
      </c>
      <c r="JJ81" s="245"/>
      <c r="JK81" s="164">
        <f>SUM(JK80,JK22)</f>
        <v>15</v>
      </c>
      <c r="JL81" s="142"/>
      <c r="JM81" s="142"/>
      <c r="JN81" s="164">
        <f>SUM(JN79,JN64,JN59,JN56,JN52,JN46,JN43,JN40,JN37,JN33,JN21,JN18,JN12,JN15,JN49)</f>
        <v>4463</v>
      </c>
      <c r="JO81" s="205">
        <f>SUM(JO79,JO64,JO59,JO56,JO52,JO46,JO43,JO40,JO37,JO33,JO21,JO18,JO12,JO15,JO49)</f>
        <v>4017.8</v>
      </c>
      <c r="JP81" s="29"/>
    </row>
    <row r="82" spans="2:278" ht="41.4" hidden="1" x14ac:dyDescent="0.3">
      <c r="B82" s="71"/>
      <c r="S82" s="130" t="s">
        <v>81</v>
      </c>
      <c r="T82" s="138">
        <f>SUM(T79,T64,T59,T56,T52,T49,T46,T40,T37,T33,T21,T18,T15,T12)</f>
        <v>1177928.3229999999</v>
      </c>
      <c r="AP82" s="130" t="s">
        <v>81</v>
      </c>
      <c r="AQ82" s="138">
        <f>SUM(AQ79,AQ64,AQ59,AQ56,AQ52,AQ49,AQ46,AQ40,AQ37,AQ33,AQ21,AQ18,AQ15,AQ12)</f>
        <v>1237705.9270000001</v>
      </c>
      <c r="BM82" s="130" t="s">
        <v>81</v>
      </c>
      <c r="BN82" s="138">
        <f>SUM(BN79,BN64,BN59,BN56,BN52,BN49,BN46,BN40,BN37,BN33,BN21,BN18,BN15,BN12)</f>
        <v>1251656.2779999999</v>
      </c>
      <c r="CJ82" s="130" t="s">
        <v>81</v>
      </c>
      <c r="CK82" s="138">
        <f>SUM(CK79,CK64,CK59,CK56,CK52,CK49,CK46,CK40,CK37,CK33,CK21,CK18,CK15,CK12)</f>
        <v>1187641.9480000001</v>
      </c>
      <c r="DG82" s="130" t="s">
        <v>81</v>
      </c>
      <c r="DH82" s="138">
        <f>SUM(DH79,DH64,DH59,DH56,DH52,DH49,DH46,DH40,DH37,DH33,DH21,DH18,DH15,DH12)</f>
        <v>1004464.523</v>
      </c>
      <c r="DI82" s="7"/>
      <c r="DJ82" s="7"/>
      <c r="DO82" s="7"/>
      <c r="ED82" s="130" t="s">
        <v>81</v>
      </c>
      <c r="EE82" s="138">
        <f>SUM(EE79,EE64,EE59,EE56,EE52,EE49,EE46,EE40,EE37,EE33,EE21,EE18,EE15,EE12)</f>
        <v>864642.27300000004</v>
      </c>
      <c r="FA82" s="130" t="s">
        <v>81</v>
      </c>
      <c r="FB82" s="138">
        <f>SUM(FB79,FB64,FB59,FB56,FB52,FB49,FB46,FB40,FB37,FB33,FB21,FB18,FB15,FB12)</f>
        <v>912483.90599999996</v>
      </c>
      <c r="FX82" s="130" t="s">
        <v>81</v>
      </c>
      <c r="FY82" s="138">
        <f>SUM(FY79,FY64,FY59,FY56,FY52,FY49,FY46,FY40,FY37,FY33,FY21,FY18,FY15,FY12)</f>
        <v>814200.10899999994</v>
      </c>
      <c r="GU82" s="130" t="s">
        <v>81</v>
      </c>
      <c r="GV82" s="138">
        <f>SUM(GV79,GV64,GV59,GV56,GV52,GV49,GV46,GV40,GV37,GV33,GV21,GV18,GV15,GV12)</f>
        <v>783233.85</v>
      </c>
      <c r="HR82" s="130" t="s">
        <v>81</v>
      </c>
      <c r="HS82" s="138">
        <f>SUM(HS79,HS64,HS59,HS56,HS52,HS49,HS46,HS40,HS37,HS33,HS21,HS18,HS15,HS12)</f>
        <v>800432.56400000001</v>
      </c>
      <c r="IO82" s="130" t="s">
        <v>81</v>
      </c>
      <c r="IP82" s="138">
        <f>SUM(IP79,IP64,IP59,IP56,IP52,IP49,IP46,IP40,IP37,IP33,IP21,IP18,IP15,IP12)</f>
        <v>918356.87</v>
      </c>
      <c r="JL82" s="130" t="s">
        <v>81</v>
      </c>
      <c r="JM82" s="138">
        <f>SUM(JM79,JM64,JM59,JM56,JM52,JM49,JM46,JM40,JM37,JM33,JM21,JM18,JM15,JM12)</f>
        <v>1024513.1129999999</v>
      </c>
      <c r="JQ82" s="149" t="s">
        <v>95</v>
      </c>
      <c r="JR82" s="138">
        <f>SUM(T82,AQ82,BN82,CK82,DH82,EE82,FB82,FY82,GV82,HS82,IP82,JM82)</f>
        <v>11977259.683999997</v>
      </c>
    </row>
    <row r="83" spans="2:278" ht="13.8" x14ac:dyDescent="0.3">
      <c r="B83" s="71"/>
      <c r="DI83" s="7"/>
      <c r="DJ83" s="7"/>
      <c r="DO83" s="7"/>
    </row>
    <row r="84" spans="2:278" ht="12.75" customHeight="1" x14ac:dyDescent="0.3">
      <c r="DI84" s="7"/>
      <c r="DJ84" s="7"/>
      <c r="DO84" s="7"/>
    </row>
    <row r="85" spans="2:278" ht="12.75" customHeight="1" x14ac:dyDescent="0.3">
      <c r="DI85" s="7"/>
      <c r="DJ85" s="7"/>
      <c r="DO85" s="7"/>
    </row>
    <row r="108" spans="54:54" ht="12.75" customHeight="1" x14ac:dyDescent="0.3">
      <c r="BB108" s="38">
        <f>AX108/$B$4</f>
        <v>0</v>
      </c>
    </row>
    <row r="109" spans="54:54" ht="12.75" customHeight="1" x14ac:dyDescent="0.3">
      <c r="BB109" s="38">
        <f>AX109/$B$4</f>
        <v>0</v>
      </c>
    </row>
  </sheetData>
  <mergeCells count="12">
    <mergeCell ref="IT3:JH3"/>
    <mergeCell ref="BR3:CF3"/>
    <mergeCell ref="CO3:DC3"/>
    <mergeCell ref="DL3:DZ3"/>
    <mergeCell ref="A3:N3"/>
    <mergeCell ref="X3:AL3"/>
    <mergeCell ref="AU3:BI3"/>
    <mergeCell ref="HW3:IK3"/>
    <mergeCell ref="EI3:EW3"/>
    <mergeCell ref="FF3:FT3"/>
    <mergeCell ref="GC3:GQ3"/>
    <mergeCell ref="GZ3:HN3"/>
  </mergeCells>
  <phoneticPr fontId="3" type="noConversion"/>
  <pageMargins left="0.7" right="0.7" top="0.75" bottom="0.75" header="0.3" footer="0.3"/>
  <pageSetup orientation="portrait" r:id="rId1"/>
  <ignoredErrors>
    <ignoredError sqref="B60:B61 B57:B58" numberStoredAsText="1"/>
    <ignoredError sqref="W65:W77 W19 IS65:IS77 HV65:HV77 GY65:GY77 GB65:GB77 FE65:FE77 EH65:EH77 AT65:AT77 BQ65:BQ77 CN60:CN62 DK19 DK13 CN13 BQ13 AT13 EH13 FE13 GB13 GY13 HV13 IS13 W13 CN19 BQ19 AT19 EH19 FE19 GB19 GY19 HV19 IS19 IS16 HV16 GY16 GB16 FE16 EH16 AT16 BQ16 CN16 DK16 W16 CN23:CN31 BQ23:BQ31 AT23:AT31 EH23:EH31 FE23:FE31 GB23:GB31 GY23:GY31 HV23:HV31 IS23:IS31 DK34:DK35 CN34:CN35 BQ34:BQ35 AT34:AT35 EH34:EH35 FE34:FE35 GB34:GB35 GY34:GY35 HV34:HV35 IS34:IS35 W34:W35 DK41 CN41 BQ41 AT41 EH41 FE41 GB41 GY41 HV41 IS41 W41 W38 IS38 HV38 GY38 GB38 FE38 EH38 AT38 BQ38 CN38 DK38 DK44 CN44 BQ44 AT44 EH44 FE44 GB44 GY44 HV44 IS44 W44 DK47 CN47 BQ47 AT47 EH47 FE47 GB47 GY47 HV47 IS47 W47 DK50 CN50 BQ50 AT50 EH50 FE50 GB50 GY50 HV50 IS50 W50 DK53:DK54 CN53:CN54 BQ53:BQ54 AT53:AT54 EH53:EH54 FE53:FE54 GB53:GB54 GY53:GY54 HV53:HV54 IS53:IS54 W53:W54 DK57 CN57 BQ57 AT57 EH57 FE57 GB57 GY57 HV57 IS57 W57 DK60:DK62 BQ60:BQ62 AT60:AT62 EH60:EH62 FE60:FE62 GB60:GB62 GY60:GY62 HV60:HV62 IS60:IS62 W60:W62" formulaRange="1"/>
    <ignoredError sqref="AE60:AE61 DS61 DO63 CR63 CV61:CV62 FI63 GF63 HC62:HC63 EL62:EL63"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0755-6D56-4ED6-B90E-6CB6D9110258}">
  <dimension ref="A1:AF112"/>
  <sheetViews>
    <sheetView zoomScale="82" workbookViewId="0">
      <selection activeCell="T5" sqref="T5"/>
    </sheetView>
  </sheetViews>
  <sheetFormatPr defaultColWidth="9.21875" defaultRowHeight="15" customHeight="1" x14ac:dyDescent="0.3"/>
  <cols>
    <col min="1" max="1" width="18.21875" style="10" customWidth="1"/>
    <col min="2" max="2" width="17.77734375" style="9" bestFit="1" customWidth="1"/>
    <col min="3" max="6" width="13" style="9" bestFit="1" customWidth="1"/>
    <col min="7" max="7" width="8.44140625" style="9" bestFit="1" customWidth="1"/>
    <col min="8" max="8" width="11.77734375" style="9" bestFit="1" customWidth="1"/>
    <col min="9" max="9" width="7.21875" style="9" bestFit="1" customWidth="1"/>
    <col min="10" max="10" width="10.77734375" style="9" bestFit="1" customWidth="1"/>
    <col min="11" max="11" width="13" style="9" bestFit="1" customWidth="1"/>
    <col min="12" max="12" width="10.77734375" style="9" bestFit="1" customWidth="1"/>
    <col min="13" max="16" width="8.44140625" style="9" bestFit="1" customWidth="1"/>
    <col min="17" max="17" width="7.5546875" style="10" customWidth="1"/>
    <col min="18" max="18" width="16.21875" style="10" customWidth="1"/>
    <col min="19" max="19" width="10.77734375" style="10" bestFit="1" customWidth="1"/>
    <col min="20" max="20" width="9.21875" style="4"/>
    <col min="21" max="21" width="16.77734375" style="10" customWidth="1"/>
    <col min="22" max="22" width="9.21875" style="10"/>
    <col min="23" max="23" width="11.44140625" style="10" customWidth="1"/>
    <col min="24" max="24" width="15" style="10" customWidth="1"/>
    <col min="25" max="25" width="11.5546875" style="10" bestFit="1" customWidth="1"/>
    <col min="26" max="26" width="32.109375" style="10" customWidth="1"/>
    <col min="27" max="27" width="5.77734375" style="4" bestFit="1" customWidth="1"/>
    <col min="28" max="28" width="10.5546875" style="4" customWidth="1"/>
    <col min="29" max="29" width="9.5546875" style="4" customWidth="1"/>
    <col min="30" max="31" width="9.77734375" style="4" customWidth="1"/>
    <col min="32" max="32" width="14.21875" style="4" customWidth="1"/>
    <col min="33" max="16384" width="9.21875" style="4"/>
  </cols>
  <sheetData>
    <row r="1" spans="1:32" ht="15" customHeight="1" x14ac:dyDescent="0.3">
      <c r="C1" s="88"/>
    </row>
    <row r="2" spans="1:32" ht="28.2" thickBot="1" x14ac:dyDescent="0.35">
      <c r="A2" s="117" t="s">
        <v>82</v>
      </c>
      <c r="B2" s="9">
        <f>SUM('KPI_FY 24-25'!B4,'KPI_FY 24-25'!Y4,'KPI_FY 24-25'!AV4,'KPI_FY 24-25'!BS4,'KPI_FY 24-25'!CP4,'KPI_FY 24-25'!DM4,'KPI_FY 24-25'!EJ4,'KPI_FY 24-25'!FG4,'KPI_FY 24-25'!GD4,'KPI_FY 24-25'!HA4,'KPI_FY 24-25'!HX4,'KPI_FY 24-25'!IU4)</f>
        <v>8760</v>
      </c>
      <c r="C2" s="81"/>
      <c r="D2" s="29"/>
      <c r="F2" s="88"/>
      <c r="H2" s="88"/>
    </row>
    <row r="3" spans="1:32" ht="36" customHeight="1" thickBot="1" x14ac:dyDescent="0.35">
      <c r="A3" s="11" t="s">
        <v>13</v>
      </c>
      <c r="B3" s="12" t="s">
        <v>14</v>
      </c>
      <c r="C3" s="12" t="s">
        <v>15</v>
      </c>
      <c r="D3" s="12" t="s">
        <v>16</v>
      </c>
      <c r="E3" s="12" t="s">
        <v>17</v>
      </c>
      <c r="F3" s="12" t="s">
        <v>18</v>
      </c>
      <c r="G3" s="12" t="s">
        <v>19</v>
      </c>
      <c r="H3" s="12" t="s">
        <v>20</v>
      </c>
      <c r="I3" s="12" t="s">
        <v>21</v>
      </c>
      <c r="J3" s="12" t="s">
        <v>22</v>
      </c>
      <c r="K3" s="12" t="s">
        <v>23</v>
      </c>
      <c r="L3" s="12" t="s">
        <v>24</v>
      </c>
      <c r="M3" s="12" t="s">
        <v>25</v>
      </c>
      <c r="N3" s="12" t="s">
        <v>26</v>
      </c>
      <c r="O3" s="12" t="s">
        <v>27</v>
      </c>
      <c r="P3" s="123" t="s">
        <v>28</v>
      </c>
      <c r="Q3" s="118" t="s">
        <v>88</v>
      </c>
      <c r="R3" s="131" t="s">
        <v>30</v>
      </c>
      <c r="S3" s="15" t="s">
        <v>31</v>
      </c>
      <c r="T3" s="130" t="s">
        <v>98</v>
      </c>
      <c r="U3" s="15" t="s">
        <v>32</v>
      </c>
      <c r="W3" s="137"/>
      <c r="X3" s="137"/>
      <c r="Y3" s="9"/>
      <c r="Z3" s="128"/>
      <c r="AD3" s="2"/>
      <c r="AE3" s="2"/>
      <c r="AF3" s="122"/>
    </row>
    <row r="4" spans="1:32" ht="14.4" hidden="1" x14ac:dyDescent="0.3">
      <c r="A4" s="36" t="s">
        <v>33</v>
      </c>
      <c r="B4" s="37" t="s">
        <v>34</v>
      </c>
      <c r="C4" s="7">
        <f>SUM('KPI_FY 24-25'!C6,'KPI_FY 24-25'!Z6,'KPI_FY 24-25'!AW6,'KPI_FY 24-25'!BT6,'KPI_FY 24-25'!CQ6,'KPI_FY 24-25'!DN6,'KPI_FY 24-25'!EK6,'KPI_FY 24-25'!FH6,'KPI_FY 24-25'!GE6,'KPI_FY 24-25'!HB6,'KPI_FY 24-25'!HY6,'KPI_FY 24-25'!IV6)</f>
        <v>8305.6999999999989</v>
      </c>
      <c r="D4" s="7">
        <f>SUM('KPI_FY 24-25'!D6,'KPI_FY 24-25'!AA6,'KPI_FY 24-25'!AX6,'KPI_FY 24-25'!BU6,'KPI_FY 24-25'!CR6,'KPI_FY 24-25'!DO6,'KPI_FY 24-25'!EL6,'KPI_FY 24-25'!FI6,'KPI_FY 24-25'!GF6,'KPI_FY 24-25'!HC6,'KPI_FY 24-25'!HZ6,'KPI_FY 24-25'!IW6)</f>
        <v>8302.1</v>
      </c>
      <c r="E4" s="7">
        <f>SUM('KPI_FY 24-25'!E6,'KPI_FY 24-25'!AB6,'KPI_FY 24-25'!AY6,'KPI_FY 24-25'!BV6,'KPI_FY 24-25'!CS6,'KPI_FY 24-25'!DP6,'KPI_FY 24-25'!EM6,'KPI_FY 24-25'!FJ6,'KPI_FY 24-25'!GG6,'KPI_FY 24-25'!HD6,'KPI_FY 24-25'!IA6,'KPI_FY 24-25'!IX6)</f>
        <v>3.6</v>
      </c>
      <c r="F4" s="9">
        <f>SUM('KPI_FY 24-25'!F6,'KPI_FY 24-25'!AC6,'KPI_FY 24-25'!AZ6,'KPI_FY 24-25'!BW6,'KPI_FY 24-25'!CT6,'KPI_FY 24-25'!DQ6,'KPI_FY 24-25'!EN6,'KPI_FY 24-25'!FK6,'KPI_FY 24-25'!GH6,'KPI_FY 24-25'!HE6,'KPI_FY 24-25'!IB6,'KPI_FY 24-25'!IY6)</f>
        <v>219.00000000000003</v>
      </c>
      <c r="G4" s="135">
        <f>(F4/$B$2)</f>
        <v>2.5000000000000005E-2</v>
      </c>
      <c r="H4" s="9">
        <f>SUM('KPI_FY 24-25'!H6,'KPI_FY 24-25'!AE6,'KPI_FY 24-25'!BB6,'KPI_FY 24-25'!BY6,'KPI_FY 24-25'!CV6,'KPI_FY 24-25'!DS6,'KPI_FY 24-25'!EP6,'KPI_FY 24-25'!FM6,'KPI_FY 24-25'!GJ6,'KPI_FY 24-25'!HG6,'KPI_FY 24-25'!ID6,'KPI_FY 24-25'!JA6)</f>
        <v>0</v>
      </c>
      <c r="I4" s="135">
        <f>(H4/$B$2)</f>
        <v>0</v>
      </c>
      <c r="J4" s="29">
        <f>SUM('KPI_FY 24-25'!J6,'KPI_FY 24-25'!AG6,'KPI_FY 24-25'!BD6,'KPI_FY 24-25'!CA6,'KPI_FY 24-25'!CX6,'KPI_FY 24-25'!DU6,'KPI_FY 24-25'!ER6,'KPI_FY 24-25'!FO6,'KPI_FY 24-25'!GL6,'KPI_FY 24-25'!HI6,'KPI_FY 24-25'!IF6,'KPI_FY 24-25'!JC6)</f>
        <v>235.29999999999998</v>
      </c>
      <c r="K4" s="134">
        <f>(J4/$B$2)</f>
        <v>2.6860730593607305E-2</v>
      </c>
      <c r="L4" s="9">
        <f>SUM('KPI_FY 24-25'!L6,'KPI_FY 24-25'!AI6,'KPI_FY 24-25'!BF6,'KPI_FY 24-25'!CC6,'KPI_FY 24-25'!CZ6,'KPI_FY 24-25'!DW6,'KPI_FY 24-25'!ET6,'KPI_FY 24-25'!FQ6,'KPI_FY 24-25'!GN6,'KPI_FY 24-25'!HK6,'KPI_FY 24-25'!IH6,'KPI_FY 24-25'!JE6)</f>
        <v>179.94</v>
      </c>
      <c r="M4" s="242">
        <f>(C4/$B$2)</f>
        <v>0.94813926940639259</v>
      </c>
      <c r="N4" s="242">
        <f>((C4-L4)/$B$2)</f>
        <v>0.92759817351598162</v>
      </c>
      <c r="O4" s="247">
        <f>IF((AND(D4=0,F4=0)),0,(F4+L4)/(D4+F4+L4))</f>
        <v>4.5849691531127314E-2</v>
      </c>
      <c r="P4" s="242">
        <f>(R4/($B$2*S4))</f>
        <v>0.7855971746575342</v>
      </c>
      <c r="Q4" s="242">
        <f>(L4/$B$2)</f>
        <v>2.0541095890410959E-2</v>
      </c>
      <c r="R4" s="206">
        <f>SUM('KPI_FY 24-25'!T6,'KPI_FY 24-25'!AQ6,'KPI_FY 24-25'!BN6,'KPI_FY 24-25'!CK6,'KPI_FY 24-25'!DH6,'KPI_FY 24-25'!EE6,'KPI_FY 24-25'!FB6,'KPI_FY 24-25'!FY6,'KPI_FY 24-25'!GV6,'KPI_FY 24-25'!HS6,'KPI_FY 24-25'!IP6,'KPI_FY 24-25'!JM6)</f>
        <v>1101093</v>
      </c>
      <c r="S4" s="40">
        <v>160</v>
      </c>
      <c r="T4" s="207">
        <f>N4+K4+I4+G4+Q4</f>
        <v>0.99999999999999989</v>
      </c>
      <c r="U4" s="40">
        <v>153</v>
      </c>
      <c r="W4" s="7"/>
      <c r="X4" s="134"/>
      <c r="Y4" s="7"/>
      <c r="Z4" s="129"/>
      <c r="AC4" s="5"/>
      <c r="AD4" s="3"/>
      <c r="AE4" s="3"/>
    </row>
    <row r="5" spans="1:32" ht="14.4" hidden="1" x14ac:dyDescent="0.3">
      <c r="A5" s="36" t="s">
        <v>35</v>
      </c>
      <c r="B5" s="37" t="s">
        <v>36</v>
      </c>
      <c r="C5" s="7">
        <f>SUM('KPI_FY 24-25'!C7,'KPI_FY 24-25'!Z7,'KPI_FY 24-25'!AW7,'KPI_FY 24-25'!BT7,'KPI_FY 24-25'!CQ7,'KPI_FY 24-25'!DN7,'KPI_FY 24-25'!EK7,'KPI_FY 24-25'!FH7,'KPI_FY 24-25'!GE7,'KPI_FY 24-25'!HB7,'KPI_FY 24-25'!HY7,'KPI_FY 24-25'!IV7)</f>
        <v>6166.3</v>
      </c>
      <c r="D5" s="7">
        <f>SUM('KPI_FY 24-25'!D7,'KPI_FY 24-25'!AA7,'KPI_FY 24-25'!AX7,'KPI_FY 24-25'!BU7,'KPI_FY 24-25'!CR7,'KPI_FY 24-25'!DO7,'KPI_FY 24-25'!EL7,'KPI_FY 24-25'!FI7,'KPI_FY 24-25'!GF7,'KPI_FY 24-25'!HC7,'KPI_FY 24-25'!HZ7,'KPI_FY 24-25'!IW7)</f>
        <v>6157.9</v>
      </c>
      <c r="E5" s="7">
        <f>SUM('KPI_FY 24-25'!E7,'KPI_FY 24-25'!AB7,'KPI_FY 24-25'!AY7,'KPI_FY 24-25'!BV7,'KPI_FY 24-25'!CS7,'KPI_FY 24-25'!DP7,'KPI_FY 24-25'!EM7,'KPI_FY 24-25'!FJ7,'KPI_FY 24-25'!GG7,'KPI_FY 24-25'!HD7,'KPI_FY 24-25'!IA7,'KPI_FY 24-25'!IX7)</f>
        <v>8.4</v>
      </c>
      <c r="F5" s="9">
        <f>SUM('KPI_FY 24-25'!F7,'KPI_FY 24-25'!AC7,'KPI_FY 24-25'!AZ7,'KPI_FY 24-25'!BW7,'KPI_FY 24-25'!CT7,'KPI_FY 24-25'!DQ7,'KPI_FY 24-25'!EN7,'KPI_FY 24-25'!FK7,'KPI_FY 24-25'!GH7,'KPI_FY 24-25'!HE7,'KPI_FY 24-25'!IB7,'KPI_FY 24-25'!IY7)</f>
        <v>2077.8999999999996</v>
      </c>
      <c r="G5" s="135">
        <f t="shared" ref="G5:G9" si="0">(F5/$B$2)</f>
        <v>0.23720319634703191</v>
      </c>
      <c r="H5" s="9">
        <f>SUM('KPI_FY 24-25'!H7,'KPI_FY 24-25'!AE7,'KPI_FY 24-25'!BB7,'KPI_FY 24-25'!BY7,'KPI_FY 24-25'!CV7,'KPI_FY 24-25'!DS7,'KPI_FY 24-25'!EP7,'KPI_FY 24-25'!FM7,'KPI_FY 24-25'!GJ7,'KPI_FY 24-25'!HG7,'KPI_FY 24-25'!ID7,'KPI_FY 24-25'!JA7)</f>
        <v>328.2</v>
      </c>
      <c r="I5" s="135">
        <f t="shared" ref="I5:I9" si="1">(H5/$B$2)</f>
        <v>3.7465753424657536E-2</v>
      </c>
      <c r="J5" s="29">
        <f>SUM('KPI_FY 24-25'!J7,'KPI_FY 24-25'!AG7,'KPI_FY 24-25'!BD7,'KPI_FY 24-25'!CA7,'KPI_FY 24-25'!CX7,'KPI_FY 24-25'!DU7,'KPI_FY 24-25'!ER7,'KPI_FY 24-25'!FO7,'KPI_FY 24-25'!GL7,'KPI_FY 24-25'!HI7,'KPI_FY 24-25'!IF7,'KPI_FY 24-25'!JC7)</f>
        <v>187.6</v>
      </c>
      <c r="K5" s="134">
        <f t="shared" ref="K5:K9" si="2">(J5/$B$2)</f>
        <v>2.1415525114155249E-2</v>
      </c>
      <c r="L5" s="9">
        <f>SUM('KPI_FY 24-25'!L7,'KPI_FY 24-25'!AI7,'KPI_FY 24-25'!BF7,'KPI_FY 24-25'!CC7,'KPI_FY 24-25'!CZ7,'KPI_FY 24-25'!DW7,'KPI_FY 24-25'!ET7,'KPI_FY 24-25'!FQ7,'KPI_FY 24-25'!GN7,'KPI_FY 24-25'!HK7,'KPI_FY 24-25'!IH7,'KPI_FY 24-25'!JE7)</f>
        <v>226.25</v>
      </c>
      <c r="M5" s="242">
        <f t="shared" ref="M5:M9" si="3">(C5/$B$2)</f>
        <v>0.70391552511415523</v>
      </c>
      <c r="N5" s="242">
        <f t="shared" ref="N5:N9" si="4">((C5-L5)/$B$2)</f>
        <v>0.678087899543379</v>
      </c>
      <c r="O5" s="247">
        <f t="shared" ref="O5:O9" si="5">IF((AND(D5=0,F5=0)),0,(F5+L5)/(D5+F5+L5))</f>
        <v>0.27229217506396203</v>
      </c>
      <c r="P5" s="242">
        <f t="shared" ref="P5:P9" si="6">(R5/($B$2*S5))</f>
        <v>0.53476217656012182</v>
      </c>
      <c r="Q5" s="242">
        <f t="shared" ref="Q5:Q9" si="7">(L5/$B$2)</f>
        <v>2.5827625570776256E-2</v>
      </c>
      <c r="R5" s="206">
        <f>SUM('KPI_FY 24-25'!T7,'KPI_FY 24-25'!AQ7,'KPI_FY 24-25'!BN7,'KPI_FY 24-25'!CK7,'KPI_FY 24-25'!DH7,'KPI_FY 24-25'!EE7,'KPI_FY 24-25'!FB7,'KPI_FY 24-25'!FY7,'KPI_FY 24-25'!GV7,'KPI_FY 24-25'!HS7,'KPI_FY 24-25'!IP7,'KPI_FY 24-25'!JM7)</f>
        <v>281071</v>
      </c>
      <c r="S5" s="40">
        <v>60</v>
      </c>
      <c r="T5" s="207">
        <f t="shared" ref="T5:T9" si="8">N5+K5+I5+G5+Q5</f>
        <v>0.99999999999999989</v>
      </c>
      <c r="U5" s="40">
        <v>52</v>
      </c>
      <c r="W5" s="7"/>
      <c r="X5" s="134"/>
      <c r="Y5" s="7"/>
      <c r="AC5" s="5"/>
      <c r="AD5" s="3"/>
      <c r="AE5" s="3"/>
    </row>
    <row r="6" spans="1:32" ht="14.4" hidden="1" x14ac:dyDescent="0.3">
      <c r="A6" s="37"/>
      <c r="B6" s="37" t="s">
        <v>37</v>
      </c>
      <c r="C6" s="7">
        <f>SUM('KPI_FY 24-25'!C8,'KPI_FY 24-25'!Z8,'KPI_FY 24-25'!AW8,'KPI_FY 24-25'!BT8,'KPI_FY 24-25'!CQ8,'KPI_FY 24-25'!DN8,'KPI_FY 24-25'!EK8,'KPI_FY 24-25'!FH8,'KPI_FY 24-25'!GE8,'KPI_FY 24-25'!HB8,'KPI_FY 24-25'!HY8,'KPI_FY 24-25'!IV8)</f>
        <v>2076.5</v>
      </c>
      <c r="D6" s="7">
        <f>SUM('KPI_FY 24-25'!D8,'KPI_FY 24-25'!AA8,'KPI_FY 24-25'!AX8,'KPI_FY 24-25'!BU8,'KPI_FY 24-25'!CR8,'KPI_FY 24-25'!DO8,'KPI_FY 24-25'!EL8,'KPI_FY 24-25'!FI8,'KPI_FY 24-25'!GF8,'KPI_FY 24-25'!HC8,'KPI_FY 24-25'!HZ8,'KPI_FY 24-25'!IW8)</f>
        <v>1845.2</v>
      </c>
      <c r="E6" s="7">
        <f>SUM('KPI_FY 24-25'!E8,'KPI_FY 24-25'!AB8,'KPI_FY 24-25'!AY8,'KPI_FY 24-25'!BV8,'KPI_FY 24-25'!CS8,'KPI_FY 24-25'!DP8,'KPI_FY 24-25'!EM8,'KPI_FY 24-25'!FJ8,'KPI_FY 24-25'!GG8,'KPI_FY 24-25'!HD8,'KPI_FY 24-25'!IA8,'KPI_FY 24-25'!IX8)</f>
        <v>231.3</v>
      </c>
      <c r="F6" s="9">
        <f>SUM('KPI_FY 24-25'!F8,'KPI_FY 24-25'!AC8,'KPI_FY 24-25'!AZ8,'KPI_FY 24-25'!BW8,'KPI_FY 24-25'!CT8,'KPI_FY 24-25'!DQ8,'KPI_FY 24-25'!EN8,'KPI_FY 24-25'!FK8,'KPI_FY 24-25'!GH8,'KPI_FY 24-25'!HE8,'KPI_FY 24-25'!IB8,'KPI_FY 24-25'!IY8)</f>
        <v>2092.3000000000002</v>
      </c>
      <c r="G6" s="135">
        <f t="shared" si="0"/>
        <v>0.23884703196347035</v>
      </c>
      <c r="H6" s="9">
        <f>SUM('KPI_FY 24-25'!H8,'KPI_FY 24-25'!AE8,'KPI_FY 24-25'!BB8,'KPI_FY 24-25'!BY8,'KPI_FY 24-25'!CV8,'KPI_FY 24-25'!DS8,'KPI_FY 24-25'!EP8,'KPI_FY 24-25'!FM8,'KPI_FY 24-25'!GJ8,'KPI_FY 24-25'!HG8,'KPI_FY 24-25'!ID8,'KPI_FY 24-25'!JA8)</f>
        <v>4535.8</v>
      </c>
      <c r="I6" s="135">
        <f t="shared" si="1"/>
        <v>0.51778538812785391</v>
      </c>
      <c r="J6" s="29">
        <f>SUM('KPI_FY 24-25'!J8,'KPI_FY 24-25'!AG8,'KPI_FY 24-25'!BD8,'KPI_FY 24-25'!CA8,'KPI_FY 24-25'!CX8,'KPI_FY 24-25'!DU8,'KPI_FY 24-25'!ER8,'KPI_FY 24-25'!FO8,'KPI_FY 24-25'!GL8,'KPI_FY 24-25'!HI8,'KPI_FY 24-25'!IF8,'KPI_FY 24-25'!JC8)</f>
        <v>55.400000000000006</v>
      </c>
      <c r="K6" s="134">
        <f t="shared" si="2"/>
        <v>6.3242009132420101E-3</v>
      </c>
      <c r="L6" s="9">
        <f>SUM('KPI_FY 24-25'!L8,'KPI_FY 24-25'!AI8,'KPI_FY 24-25'!BF8,'KPI_FY 24-25'!CC8,'KPI_FY 24-25'!CZ8,'KPI_FY 24-25'!DW8,'KPI_FY 24-25'!ET8,'KPI_FY 24-25'!FQ8,'KPI_FY 24-25'!GN8,'KPI_FY 24-25'!HK8,'KPI_FY 24-25'!IH8,'KPI_FY 24-25'!JE8)</f>
        <v>0</v>
      </c>
      <c r="M6" s="242">
        <f t="shared" si="3"/>
        <v>0.23704337899543379</v>
      </c>
      <c r="N6" s="242">
        <f t="shared" si="4"/>
        <v>0.23704337899543379</v>
      </c>
      <c r="O6" s="247">
        <f t="shared" si="5"/>
        <v>0.53137777777777784</v>
      </c>
      <c r="P6" s="242">
        <f t="shared" si="6"/>
        <v>0.17783461757990868</v>
      </c>
      <c r="Q6" s="242">
        <f t="shared" si="7"/>
        <v>0</v>
      </c>
      <c r="R6" s="206">
        <f>SUM('KPI_FY 24-25'!T8,'KPI_FY 24-25'!AQ8,'KPI_FY 24-25'!BN8,'KPI_FY 24-25'!CK8,'KPI_FY 24-25'!DH8,'KPI_FY 24-25'!EE8,'KPI_FY 24-25'!FB8,'KPI_FY 24-25'!FY8,'KPI_FY 24-25'!GV8,'KPI_FY 24-25'!HS8,'KPI_FY 24-25'!IP8,'KPI_FY 24-25'!JM8)</f>
        <v>249253</v>
      </c>
      <c r="S6" s="40">
        <v>160</v>
      </c>
      <c r="T6" s="207">
        <f t="shared" si="8"/>
        <v>1</v>
      </c>
      <c r="U6" s="40">
        <v>140</v>
      </c>
      <c r="W6" s="7"/>
      <c r="X6" s="134"/>
      <c r="Y6" s="7"/>
      <c r="Z6" s="129"/>
      <c r="AA6" s="116"/>
      <c r="AC6" s="5"/>
      <c r="AD6" s="3"/>
      <c r="AE6" s="3"/>
    </row>
    <row r="7" spans="1:32" ht="14.4" hidden="1" x14ac:dyDescent="0.3">
      <c r="A7" s="9"/>
      <c r="B7" s="37" t="s">
        <v>38</v>
      </c>
      <c r="C7" s="7">
        <f>SUM('KPI_FY 24-25'!C9,'KPI_FY 24-25'!Z9,'KPI_FY 24-25'!AW9,'KPI_FY 24-25'!BT9,'KPI_FY 24-25'!CQ9,'KPI_FY 24-25'!DN9,'KPI_FY 24-25'!EK9,'KPI_FY 24-25'!FH9,'KPI_FY 24-25'!GE9,'KPI_FY 24-25'!HB9,'KPI_FY 24-25'!HY9,'KPI_FY 24-25'!IV9)</f>
        <v>0</v>
      </c>
      <c r="D7" s="7">
        <f>SUM('KPI_FY 24-25'!D9,'KPI_FY 24-25'!AA9,'KPI_FY 24-25'!AX9,'KPI_FY 24-25'!BU9,'KPI_FY 24-25'!CR9,'KPI_FY 24-25'!DO9,'KPI_FY 24-25'!EL9,'KPI_FY 24-25'!FI9,'KPI_FY 24-25'!GF9,'KPI_FY 24-25'!HC9,'KPI_FY 24-25'!HZ9,'KPI_FY 24-25'!IW9)</f>
        <v>0</v>
      </c>
      <c r="E7" s="7">
        <f>SUM('KPI_FY 24-25'!E9,'KPI_FY 24-25'!AB9,'KPI_FY 24-25'!AY9,'KPI_FY 24-25'!BV9,'KPI_FY 24-25'!CS9,'KPI_FY 24-25'!DP9,'KPI_FY 24-25'!EM9,'KPI_FY 24-25'!FJ9,'KPI_FY 24-25'!GG9,'KPI_FY 24-25'!HD9,'KPI_FY 24-25'!IA9,'KPI_FY 24-25'!IX9)</f>
        <v>0</v>
      </c>
      <c r="F7" s="9">
        <f>SUM('KPI_FY 24-25'!F9,'KPI_FY 24-25'!AC9,'KPI_FY 24-25'!AZ9,'KPI_FY 24-25'!BW9,'KPI_FY 24-25'!CT9,'KPI_FY 24-25'!DQ9,'KPI_FY 24-25'!EN9,'KPI_FY 24-25'!FK9,'KPI_FY 24-25'!GH9,'KPI_FY 24-25'!HE9,'KPI_FY 24-25'!IB9,'KPI_FY 24-25'!IY9)</f>
        <v>2952</v>
      </c>
      <c r="G7" s="135">
        <f t="shared" si="0"/>
        <v>0.33698630136986302</v>
      </c>
      <c r="H7" s="205">
        <f>SUM('KPI_FY 24-25'!H9,'KPI_FY 24-25'!AE9,'KPI_FY 24-25'!BB9,'KPI_FY 24-25'!BY9,'KPI_FY 24-25'!CV9,'KPI_FY 24-25'!DS9,'KPI_FY 24-25'!EP9,'KPI_FY 24-25'!FM9,'KPI_FY 24-25'!GJ9,'KPI_FY 24-25'!HG9,'KPI_FY 24-25'!ID9,'KPI_FY 24-25'!JA9)</f>
        <v>5808</v>
      </c>
      <c r="I7" s="135">
        <f t="shared" si="1"/>
        <v>0.66301369863013704</v>
      </c>
      <c r="J7" s="29">
        <f>SUM('KPI_FY 24-25'!J9,'KPI_FY 24-25'!AG9,'KPI_FY 24-25'!BD9,'KPI_FY 24-25'!CA9,'KPI_FY 24-25'!CX9,'KPI_FY 24-25'!DU9,'KPI_FY 24-25'!ER9,'KPI_FY 24-25'!FO9,'KPI_FY 24-25'!GL9,'KPI_FY 24-25'!HI9,'KPI_FY 24-25'!IF9,'KPI_FY 24-25'!JC9)</f>
        <v>0</v>
      </c>
      <c r="K7" s="134">
        <f t="shared" si="2"/>
        <v>0</v>
      </c>
      <c r="L7" s="9">
        <f>SUM('KPI_FY 24-25'!L9,'KPI_FY 24-25'!AI9,'KPI_FY 24-25'!BF9,'KPI_FY 24-25'!CC9,'KPI_FY 24-25'!CZ9,'KPI_FY 24-25'!DW9,'KPI_FY 24-25'!ET9,'KPI_FY 24-25'!FQ9,'KPI_FY 24-25'!GN9,'KPI_FY 24-25'!HK9,'KPI_FY 24-25'!IH9,'KPI_FY 24-25'!JE9)</f>
        <v>0</v>
      </c>
      <c r="M7" s="242">
        <f t="shared" si="3"/>
        <v>0</v>
      </c>
      <c r="N7" s="242">
        <f t="shared" si="4"/>
        <v>0</v>
      </c>
      <c r="O7" s="247">
        <f t="shared" si="5"/>
        <v>1</v>
      </c>
      <c r="P7" s="242">
        <f t="shared" si="6"/>
        <v>0</v>
      </c>
      <c r="Q7" s="242">
        <f t="shared" si="7"/>
        <v>0</v>
      </c>
      <c r="R7" s="208">
        <f>SUM('KPI_FY 24-25'!T9,'KPI_FY 24-25'!AQ9,'KPI_FY 24-25'!BN9,'KPI_FY 24-25'!CK9,'KPI_FY 24-25'!DH9,'KPI_FY 24-25'!EE9,'KPI_FY 24-25'!FB9,'KPI_FY 24-25'!FY9,'KPI_FY 24-25'!GV9,'KPI_FY 24-25'!HS9,'KPI_FY 24-25'!IP9,'KPI_FY 24-25'!JM9)</f>
        <v>0</v>
      </c>
      <c r="S7" s="40">
        <v>60</v>
      </c>
      <c r="T7" s="207">
        <f t="shared" si="8"/>
        <v>1</v>
      </c>
      <c r="U7" s="40">
        <v>52</v>
      </c>
      <c r="W7" s="7"/>
      <c r="X7" s="134"/>
      <c r="Y7" s="7"/>
      <c r="AC7" s="5"/>
      <c r="AD7" s="3"/>
      <c r="AE7" s="3"/>
    </row>
    <row r="8" spans="1:32" ht="14.4" hidden="1" x14ac:dyDescent="0.3">
      <c r="A8" s="9"/>
      <c r="B8" s="37">
        <v>7</v>
      </c>
      <c r="C8" s="7">
        <f>SUM('KPI_FY 24-25'!C10,'KPI_FY 24-25'!Z10,'KPI_FY 24-25'!AW10,'KPI_FY 24-25'!BT10,'KPI_FY 24-25'!CQ10,'KPI_FY 24-25'!DN10,'KPI_FY 24-25'!EK10,'KPI_FY 24-25'!FH10,'KPI_FY 24-25'!GE10,'KPI_FY 24-25'!HB10,'KPI_FY 24-25'!HY10,'KPI_FY 24-25'!IV10)</f>
        <v>1864.3</v>
      </c>
      <c r="D8" s="7">
        <f>SUM('KPI_FY 24-25'!D10,'KPI_FY 24-25'!AA10,'KPI_FY 24-25'!AX10,'KPI_FY 24-25'!BU10,'KPI_FY 24-25'!CR10,'KPI_FY 24-25'!DO10,'KPI_FY 24-25'!EL10,'KPI_FY 24-25'!FI10,'KPI_FY 24-25'!GF10,'KPI_FY 24-25'!HC10,'KPI_FY 24-25'!HZ10,'KPI_FY 24-25'!IW10)</f>
        <v>1864.3</v>
      </c>
      <c r="E8" s="7">
        <f>SUM('KPI_FY 24-25'!E10,'KPI_FY 24-25'!AB10,'KPI_FY 24-25'!AY10,'KPI_FY 24-25'!BV10,'KPI_FY 24-25'!CS10,'KPI_FY 24-25'!DP10,'KPI_FY 24-25'!EM10,'KPI_FY 24-25'!FJ10,'KPI_FY 24-25'!GG10,'KPI_FY 24-25'!HD10,'KPI_FY 24-25'!IA10,'KPI_FY 24-25'!IX10)</f>
        <v>0</v>
      </c>
      <c r="F8" s="9">
        <f>SUM('KPI_FY 24-25'!F10,'KPI_FY 24-25'!AC10,'KPI_FY 24-25'!AZ10,'KPI_FY 24-25'!BW10,'KPI_FY 24-25'!CT10,'KPI_FY 24-25'!DQ10,'KPI_FY 24-25'!EN10,'KPI_FY 24-25'!FK10,'KPI_FY 24-25'!GH10,'KPI_FY 24-25'!HE10,'KPI_FY 24-25'!IB10,'KPI_FY 24-25'!IY10)</f>
        <v>1447.6999999999998</v>
      </c>
      <c r="G8" s="135">
        <f t="shared" si="0"/>
        <v>0.16526255707762555</v>
      </c>
      <c r="H8" s="205">
        <f>SUM('KPI_FY 24-25'!H10,'KPI_FY 24-25'!AE10,'KPI_FY 24-25'!BB10,'KPI_FY 24-25'!BY10,'KPI_FY 24-25'!CV10,'KPI_FY 24-25'!DS10,'KPI_FY 24-25'!EP10,'KPI_FY 24-25'!FM10,'KPI_FY 24-25'!GJ10,'KPI_FY 24-25'!HG10,'KPI_FY 24-25'!ID10,'KPI_FY 24-25'!JA10)</f>
        <v>5088</v>
      </c>
      <c r="I8" s="135">
        <f t="shared" si="1"/>
        <v>0.58082191780821912</v>
      </c>
      <c r="J8" s="29">
        <f>SUM('KPI_FY 24-25'!J10,'KPI_FY 24-25'!AG10,'KPI_FY 24-25'!BD10,'KPI_FY 24-25'!CA10,'KPI_FY 24-25'!CX10,'KPI_FY 24-25'!DU10,'KPI_FY 24-25'!ER10,'KPI_FY 24-25'!FO10,'KPI_FY 24-25'!GL10,'KPI_FY 24-25'!HI10,'KPI_FY 24-25'!IF10,'KPI_FY 24-25'!JC10)</f>
        <v>360</v>
      </c>
      <c r="K8" s="134">
        <f t="shared" si="2"/>
        <v>4.1095890410958902E-2</v>
      </c>
      <c r="L8" s="9">
        <f>SUM('KPI_FY 24-25'!L10,'KPI_FY 24-25'!AI10,'KPI_FY 24-25'!BF10,'KPI_FY 24-25'!CC10,'KPI_FY 24-25'!CZ10,'KPI_FY 24-25'!DW10,'KPI_FY 24-25'!ET10,'KPI_FY 24-25'!FQ10,'KPI_FY 24-25'!GN10,'KPI_FY 24-25'!HK10,'KPI_FY 24-25'!IH10,'KPI_FY 24-25'!JE10)</f>
        <v>70</v>
      </c>
      <c r="M8" s="242">
        <f t="shared" si="3"/>
        <v>0.21281963470319634</v>
      </c>
      <c r="N8" s="242">
        <f t="shared" si="4"/>
        <v>0.20482876712328765</v>
      </c>
      <c r="O8" s="247">
        <f t="shared" si="5"/>
        <v>0.44875813128326431</v>
      </c>
      <c r="P8" s="242">
        <f t="shared" si="6"/>
        <v>0.15964954337899542</v>
      </c>
      <c r="Q8" s="242">
        <f t="shared" si="7"/>
        <v>7.9908675799086754E-3</v>
      </c>
      <c r="R8" s="206">
        <f>SUM('KPI_FY 24-25'!T10,'KPI_FY 24-25'!AQ10,'KPI_FY 24-25'!BN10,'KPI_FY 24-25'!CK10,'KPI_FY 24-25'!DH10,'KPI_FY 24-25'!EE10,'KPI_FY 24-25'!FB10,'KPI_FY 24-25'!FY10,'KPI_FY 24-25'!GV10,'KPI_FY 24-25'!HS10,'KPI_FY 24-25'!IP10,'KPI_FY 24-25'!JM10)</f>
        <v>139853</v>
      </c>
      <c r="S8" s="40">
        <v>100</v>
      </c>
      <c r="T8" s="207">
        <f t="shared" si="8"/>
        <v>0.99999999999999989</v>
      </c>
      <c r="U8" s="40">
        <v>100</v>
      </c>
      <c r="W8" s="7"/>
      <c r="X8" s="134"/>
      <c r="Y8" s="7"/>
      <c r="Z8" s="129"/>
      <c r="AA8" s="116"/>
      <c r="AC8" s="5"/>
      <c r="AD8" s="3"/>
      <c r="AE8" s="3"/>
    </row>
    <row r="9" spans="1:32" ht="14.4" hidden="1" x14ac:dyDescent="0.3">
      <c r="A9" s="37"/>
      <c r="B9" s="37">
        <v>9</v>
      </c>
      <c r="C9" s="7">
        <f>SUM('KPI_FY 24-25'!C11,'KPI_FY 24-25'!Z11,'KPI_FY 24-25'!AW11,'KPI_FY 24-25'!BT11,'KPI_FY 24-25'!CQ11,'KPI_FY 24-25'!DN11,'KPI_FY 24-25'!EK11,'KPI_FY 24-25'!FH11,'KPI_FY 24-25'!GE11,'KPI_FY 24-25'!HB11,'KPI_FY 24-25'!HY11,'KPI_FY 24-25'!IV11)</f>
        <v>6870.6</v>
      </c>
      <c r="D9" s="7">
        <f>SUM('KPI_FY 24-25'!D11,'KPI_FY 24-25'!AA11,'KPI_FY 24-25'!AX11,'KPI_FY 24-25'!BU11,'KPI_FY 24-25'!CR11,'KPI_FY 24-25'!DO11,'KPI_FY 24-25'!EL11,'KPI_FY 24-25'!FI11,'KPI_FY 24-25'!GF11,'KPI_FY 24-25'!HC11,'KPI_FY 24-25'!HZ11,'KPI_FY 24-25'!IW11)</f>
        <v>6822.9000000000005</v>
      </c>
      <c r="E9" s="7">
        <f>SUM('KPI_FY 24-25'!E11,'KPI_FY 24-25'!AB11,'KPI_FY 24-25'!AY11,'KPI_FY 24-25'!BV11,'KPI_FY 24-25'!CS11,'KPI_FY 24-25'!DP11,'KPI_FY 24-25'!EM11,'KPI_FY 24-25'!FJ11,'KPI_FY 24-25'!GG11,'KPI_FY 24-25'!HD11,'KPI_FY 24-25'!IA11,'KPI_FY 24-25'!IX11)</f>
        <v>47.7</v>
      </c>
      <c r="F9" s="9">
        <f>SUM('KPI_FY 24-25'!F11,'KPI_FY 24-25'!AC11,'KPI_FY 24-25'!AZ11,'KPI_FY 24-25'!BW11,'KPI_FY 24-25'!CT11,'KPI_FY 24-25'!DQ11,'KPI_FY 24-25'!EN11,'KPI_FY 24-25'!FK11,'KPI_FY 24-25'!GH11,'KPI_FY 24-25'!HE11,'KPI_FY 24-25'!IB11,'KPI_FY 24-25'!IY11)</f>
        <v>415.09999999999991</v>
      </c>
      <c r="G9" s="135">
        <f t="shared" si="0"/>
        <v>4.7385844748858437E-2</v>
      </c>
      <c r="H9" s="9">
        <f>SUM('KPI_FY 24-25'!H11,'KPI_FY 24-25'!AE11,'KPI_FY 24-25'!BB11,'KPI_FY 24-25'!BY11,'KPI_FY 24-25'!CV11,'KPI_FY 24-25'!DS11,'KPI_FY 24-25'!EP11,'KPI_FY 24-25'!FM11,'KPI_FY 24-25'!GJ11,'KPI_FY 24-25'!HG11,'KPI_FY 24-25'!ID11,'KPI_FY 24-25'!JA11)</f>
        <v>71.599999999999994</v>
      </c>
      <c r="I9" s="135">
        <f t="shared" si="1"/>
        <v>8.1735159817351594E-3</v>
      </c>
      <c r="J9" s="29">
        <f>SUM('KPI_FY 24-25'!J11,'KPI_FY 24-25'!AG11,'KPI_FY 24-25'!BD11,'KPI_FY 24-25'!CA11,'KPI_FY 24-25'!CX11,'KPI_FY 24-25'!DU11,'KPI_FY 24-25'!ER11,'KPI_FY 24-25'!FO11,'KPI_FY 24-25'!GL11,'KPI_FY 24-25'!HI11,'KPI_FY 24-25'!IF11,'KPI_FY 24-25'!JC11)</f>
        <v>1402.7</v>
      </c>
      <c r="K9" s="134">
        <f t="shared" si="2"/>
        <v>0.16012557077625572</v>
      </c>
      <c r="L9" s="9">
        <f>SUM('KPI_FY 24-25'!L11,'KPI_FY 24-25'!AI11,'KPI_FY 24-25'!BF11,'KPI_FY 24-25'!CC11,'KPI_FY 24-25'!CZ11,'KPI_FY 24-25'!DW11,'KPI_FY 24-25'!ET11,'KPI_FY 24-25'!FQ11,'KPI_FY 24-25'!GN11,'KPI_FY 24-25'!HK11,'KPI_FY 24-25'!IH11,'KPI_FY 24-25'!JE11)</f>
        <v>175</v>
      </c>
      <c r="M9" s="242">
        <f t="shared" si="3"/>
        <v>0.78431506849315069</v>
      </c>
      <c r="N9" s="242">
        <f t="shared" si="4"/>
        <v>0.76433789954337905</v>
      </c>
      <c r="O9" s="247">
        <f t="shared" si="5"/>
        <v>7.9603399433427743E-2</v>
      </c>
      <c r="P9" s="242">
        <f t="shared" si="6"/>
        <v>0.57334589041095896</v>
      </c>
      <c r="Q9" s="242">
        <f t="shared" si="7"/>
        <v>1.9977168949771688E-2</v>
      </c>
      <c r="R9" s="206">
        <f>SUM('KPI_FY 24-25'!T11,'KPI_FY 24-25'!AQ11,'KPI_FY 24-25'!BN11,'KPI_FY 24-25'!CK11,'KPI_FY 24-25'!DH11,'KPI_FY 24-25'!EE11,'KPI_FY 24-25'!FB11,'KPI_FY 24-25'!FY11,'KPI_FY 24-25'!GV11,'KPI_FY 24-25'!HS11,'KPI_FY 24-25'!IP11,'KPI_FY 24-25'!JM11)</f>
        <v>502251</v>
      </c>
      <c r="S9" s="40">
        <v>100</v>
      </c>
      <c r="T9" s="207">
        <f t="shared" si="8"/>
        <v>1.0000000000000002</v>
      </c>
      <c r="U9" s="40">
        <v>100</v>
      </c>
      <c r="W9" s="7"/>
      <c r="X9" s="134"/>
      <c r="Y9" s="102"/>
      <c r="Z9" s="129"/>
      <c r="AA9" s="116"/>
      <c r="AC9" s="5"/>
      <c r="AD9" s="3"/>
      <c r="AE9" s="3"/>
    </row>
    <row r="10" spans="1:32" hidden="1" thickBot="1" x14ac:dyDescent="0.35">
      <c r="A10" s="37"/>
      <c r="B10" s="52" t="s">
        <v>97</v>
      </c>
      <c r="C10" s="203">
        <f>SUM(C4:C9)</f>
        <v>25283.4</v>
      </c>
      <c r="D10" s="203">
        <f t="shared" ref="D10:F10" si="9">SUM(D4:D9)</f>
        <v>24992.400000000001</v>
      </c>
      <c r="E10" s="91">
        <f t="shared" si="9"/>
        <v>291</v>
      </c>
      <c r="F10" s="203">
        <f t="shared" si="9"/>
        <v>9204</v>
      </c>
      <c r="G10" s="195">
        <f>(G4*S4+G5*S5+G6*S6+G7*S7+G8*S8+G9*S9)/S10</f>
        <v>0.15301833618721461</v>
      </c>
      <c r="H10" s="203">
        <f t="shared" ref="H10:L10" si="10">SUM(H4:H9)</f>
        <v>15831.6</v>
      </c>
      <c r="I10" s="195">
        <f>(I4*S4+I5*S5+I6*S6+I7*S7+I8*S8+I9*S9)/S10</f>
        <v>0.28714683219178083</v>
      </c>
      <c r="J10" s="203">
        <f t="shared" ref="J10" si="11">SUM(J4:J9)</f>
        <v>2241</v>
      </c>
      <c r="K10" s="229">
        <f>(K4*S4+K5*S5+K6*S6+K7*S7+K8*S8+K9*S9)/S10</f>
        <v>4.174479166666667E-2</v>
      </c>
      <c r="L10" s="91">
        <f t="shared" si="10"/>
        <v>651.19000000000005</v>
      </c>
      <c r="M10" s="246">
        <f>(M4*S4+M5*S5+M6*S6+M7*S7+M8*S8+M9*S9)/S10</f>
        <v>0.51809003995433789</v>
      </c>
      <c r="N10" s="246">
        <f>(N4*S4+N5*S5+N6*S6+N7*S7+N8*S8+N9*S9)/S10</f>
        <v>0.50616342037671225</v>
      </c>
      <c r="O10" s="246">
        <f>(O4*S4+O5*S5+O6*S6+O7*S7+O8*S8+O9*S9)/S10</f>
        <v>0.34614074791395588</v>
      </c>
      <c r="P10" s="246">
        <f>(P4*S4+P5*S5+P6*S6+P7*S7+P8*S8+P9*S9)/S10</f>
        <v>0.40552243864155252</v>
      </c>
      <c r="Q10" s="246">
        <f>(Q4*S4+Q5*S5+Q6*S6+Q7*S7+Q8*S8+Q9*S9)/S10</f>
        <v>1.1926619577625568E-2</v>
      </c>
      <c r="R10" s="209">
        <f>SUM(R4:R9)</f>
        <v>2273521</v>
      </c>
      <c r="S10" s="210">
        <f>SUM(S4:S9)</f>
        <v>640</v>
      </c>
      <c r="U10" s="48">
        <f>SUM(U4:U9)</f>
        <v>597</v>
      </c>
      <c r="W10" s="9"/>
      <c r="X10" s="134"/>
      <c r="Y10" s="102"/>
    </row>
    <row r="11" spans="1:32" ht="14.4" x14ac:dyDescent="0.3">
      <c r="A11" s="36" t="s">
        <v>40</v>
      </c>
      <c r="B11" s="37">
        <v>3</v>
      </c>
      <c r="C11" s="7">
        <f>SUM('KPI_FY 24-25'!C13,'KPI_FY 24-25'!Z13,'KPI_FY 24-25'!AW13,'KPI_FY 24-25'!BT13,'KPI_FY 24-25'!CQ13,'KPI_FY 24-25'!DN13,'KPI_FY 24-25'!EK13,'KPI_FY 24-25'!FH13,'KPI_FY 24-25'!GE13,'KPI_FY 24-25'!HB13,'KPI_FY 24-25'!HY13,'KPI_FY 24-25'!IV13)</f>
        <v>7484.32</v>
      </c>
      <c r="D11" s="7">
        <f>SUM('KPI_FY 24-25'!D13,'KPI_FY 24-25'!AA13,'KPI_FY 24-25'!AX13,'KPI_FY 24-25'!BU13,'KPI_FY 24-25'!CR13,'KPI_FY 24-25'!DO13,'KPI_FY 24-25'!EL13,'KPI_FY 24-25'!FI13,'KPI_FY 24-25'!GF13,'KPI_FY 24-25'!HC13,'KPI_FY 24-25'!HZ13,'KPI_FY 24-25'!IW13)</f>
        <v>7484.32</v>
      </c>
      <c r="E11" s="7">
        <f>SUM('KPI_FY 24-25'!E13,'KPI_FY 24-25'!AB13,'KPI_FY 24-25'!AY13,'KPI_FY 24-25'!BV13,'KPI_FY 24-25'!CS13,'KPI_FY 24-25'!DP13,'KPI_FY 24-25'!EM13,'KPI_FY 24-25'!FJ13,'KPI_FY 24-25'!GG13,'KPI_FY 24-25'!HD13,'KPI_FY 24-25'!IA13,'KPI_FY 24-25'!IX13)</f>
        <v>0</v>
      </c>
      <c r="F11" s="7">
        <f>SUM('KPI_FY 24-25'!F13,'KPI_FY 24-25'!AC13,'KPI_FY 24-25'!AZ13,'KPI_FY 24-25'!BW13,'KPI_FY 24-25'!CT13,'KPI_FY 24-25'!DQ13,'KPI_FY 24-25'!EN13,'KPI_FY 24-25'!FK13,'KPI_FY 24-25'!GH13,'KPI_FY 24-25'!HE13,'KPI_FY 24-25'!IB13,'KPI_FY 24-25'!IY13)</f>
        <v>633.18000000000006</v>
      </c>
      <c r="G11" s="242">
        <f>(F11/$B$2)</f>
        <v>7.2280821917808227E-2</v>
      </c>
      <c r="H11" s="29">
        <f>SUM('KPI_FY 24-25'!H13,'KPI_FY 24-25'!AE13,'KPI_FY 24-25'!BB13,'KPI_FY 24-25'!BY13,'KPI_FY 24-25'!CV13,'KPI_FY 24-25'!DS13,'KPI_FY 24-25'!EP13,'KPI_FY 24-25'!FM13,'KPI_FY 24-25'!GJ13,'KPI_FY 24-25'!HG13,'KPI_FY 24-25'!ID13,'KPI_FY 24-25'!JA13)</f>
        <v>0</v>
      </c>
      <c r="I11" s="242">
        <f>(H11/$B$2)</f>
        <v>0</v>
      </c>
      <c r="J11" s="7">
        <f>SUM('KPI_FY 24-25'!J13,'KPI_FY 24-25'!AG13,'KPI_FY 24-25'!BD13,'KPI_FY 24-25'!CA13,'KPI_FY 24-25'!CX13,'KPI_FY 24-25'!DU13,'KPI_FY 24-25'!ER13,'KPI_FY 24-25'!FO13,'KPI_FY 24-25'!GL13,'KPI_FY 24-25'!HI13,'KPI_FY 24-25'!IF13,'KPI_FY 24-25'!JC13)</f>
        <v>642.5</v>
      </c>
      <c r="K11" s="242">
        <f>(J11/$B$2)</f>
        <v>7.3344748858447495E-2</v>
      </c>
      <c r="L11" s="9">
        <f>SUM('KPI_FY 24-25'!L13,'KPI_FY 24-25'!AI13,'KPI_FY 24-25'!BF13,'KPI_FY 24-25'!CC13,'KPI_FY 24-25'!CZ13,'KPI_FY 24-25'!DW13,'KPI_FY 24-25'!ET13,'KPI_FY 24-25'!FQ13,'KPI_FY 24-25'!GN13,'KPI_FY 24-25'!HK13,'KPI_FY 24-25'!IH13,'KPI_FY 24-25'!JE13)</f>
        <v>740.68000000000006</v>
      </c>
      <c r="M11" s="242">
        <f>(C11/$B$2)</f>
        <v>0.85437442922374429</v>
      </c>
      <c r="N11" s="242">
        <f>((C11-L11)/$B$2)</f>
        <v>0.76982191780821907</v>
      </c>
      <c r="O11" s="247">
        <f>IF((AND(D11=0,F11=0)),0,(F11+L11)/(D11+F11+L11))</f>
        <v>0.15509506467468487</v>
      </c>
      <c r="P11" s="242">
        <f>(R11/($B$2*S11))</f>
        <v>0.57567327287332992</v>
      </c>
      <c r="Q11" s="242">
        <f>(L11/$B$2)</f>
        <v>8.4552511415525125E-2</v>
      </c>
      <c r="R11" s="211">
        <f>SUM('KPI_FY 24-25'!T13,'KPI_FY 24-25'!AQ13,'KPI_FY 24-25'!BN13,'KPI_FY 24-25'!CK13,'KPI_FY 24-25'!DH13,'KPI_FY 24-25'!EE13,'KPI_FY 24-25'!FB13,'KPI_FY 24-25'!FY13,'KPI_FY 24-25'!GV13,'KPI_FY 24-25'!HS13,'KPI_FY 24-25'!IP13,'KPI_FY 24-25'!JM13)</f>
        <v>1089265.94</v>
      </c>
      <c r="S11" s="40">
        <v>216</v>
      </c>
      <c r="T11" s="207">
        <f>N11+K11+I11+G11+Q11</f>
        <v>1</v>
      </c>
      <c r="U11" s="40">
        <v>178</v>
      </c>
      <c r="AD11" s="2"/>
      <c r="AE11" s="2"/>
      <c r="AF11" s="122"/>
    </row>
    <row r="12" spans="1:32" ht="14.4" x14ac:dyDescent="0.3">
      <c r="A12" s="36" t="s">
        <v>41</v>
      </c>
      <c r="B12" s="37">
        <v>4</v>
      </c>
      <c r="C12" s="7">
        <f>SUM('KPI_FY 24-25'!C14,'KPI_FY 24-25'!Z14,'KPI_FY 24-25'!AW14,'KPI_FY 24-25'!BT14,'KPI_FY 24-25'!CQ14,'KPI_FY 24-25'!DN14,'KPI_FY 24-25'!EK14,'KPI_FY 24-25'!FH14,'KPI_FY 24-25'!GE14,'KPI_FY 24-25'!HB14,'KPI_FY 24-25'!HY14,'KPI_FY 24-25'!IV14)</f>
        <v>0</v>
      </c>
      <c r="D12" s="7">
        <f>SUM('KPI_FY 24-25'!D14,'KPI_FY 24-25'!AA14,'KPI_FY 24-25'!AX14,'KPI_FY 24-25'!BU14,'KPI_FY 24-25'!CR14,'KPI_FY 24-25'!DO14,'KPI_FY 24-25'!EL14,'KPI_FY 24-25'!FI14,'KPI_FY 24-25'!GF14,'KPI_FY 24-25'!HC14,'KPI_FY 24-25'!HZ14,'KPI_FY 24-25'!IW14)</f>
        <v>0</v>
      </c>
      <c r="E12" s="7">
        <f>SUM('KPI_FY 24-25'!E14,'KPI_FY 24-25'!AB14,'KPI_FY 24-25'!AY14,'KPI_FY 24-25'!BV14,'KPI_FY 24-25'!CS14,'KPI_FY 24-25'!DP14,'KPI_FY 24-25'!EM14,'KPI_FY 24-25'!FJ14,'KPI_FY 24-25'!GG14,'KPI_FY 24-25'!HD14,'KPI_FY 24-25'!IA14,'KPI_FY 24-25'!IX14)</f>
        <v>0</v>
      </c>
      <c r="F12" s="7">
        <f>SUM('KPI_FY 24-25'!F14,'KPI_FY 24-25'!AC14,'KPI_FY 24-25'!AZ14,'KPI_FY 24-25'!BW14,'KPI_FY 24-25'!CT14,'KPI_FY 24-25'!DQ14,'KPI_FY 24-25'!EN14,'KPI_FY 24-25'!FK14,'KPI_FY 24-25'!GH14,'KPI_FY 24-25'!HE14,'KPI_FY 24-25'!IB14,'KPI_FY 24-25'!IY14)</f>
        <v>8760</v>
      </c>
      <c r="G12" s="242">
        <f>(F12/$B$2)</f>
        <v>1</v>
      </c>
      <c r="H12" s="29">
        <f>SUM('KPI_FY 24-25'!H14,'KPI_FY 24-25'!AE14,'KPI_FY 24-25'!BB14,'KPI_FY 24-25'!BY14,'KPI_FY 24-25'!CV14,'KPI_FY 24-25'!DS14,'KPI_FY 24-25'!EP14,'KPI_FY 24-25'!FM14,'KPI_FY 24-25'!GJ14,'KPI_FY 24-25'!HG14,'KPI_FY 24-25'!ID14,'KPI_FY 24-25'!JA14)</f>
        <v>0</v>
      </c>
      <c r="I12" s="242">
        <f>(H12/$B$2)</f>
        <v>0</v>
      </c>
      <c r="J12" s="7">
        <f>SUM('KPI_FY 24-25'!J14,'KPI_FY 24-25'!AG14,'KPI_FY 24-25'!BD14,'KPI_FY 24-25'!CA14,'KPI_FY 24-25'!CX14,'KPI_FY 24-25'!DU14,'KPI_FY 24-25'!ER14,'KPI_FY 24-25'!FO14,'KPI_FY 24-25'!GL14,'KPI_FY 24-25'!HI14,'KPI_FY 24-25'!IF14,'KPI_FY 24-25'!JC14)</f>
        <v>0</v>
      </c>
      <c r="K12" s="242">
        <f>(J12/$B$2)</f>
        <v>0</v>
      </c>
      <c r="L12" s="9">
        <f>SUM('KPI_FY 24-25'!L14,'KPI_FY 24-25'!AI14,'KPI_FY 24-25'!BF14,'KPI_FY 24-25'!CC14,'KPI_FY 24-25'!CZ14,'KPI_FY 24-25'!DW14,'KPI_FY 24-25'!ET14,'KPI_FY 24-25'!FQ14,'KPI_FY 24-25'!GN14,'KPI_FY 24-25'!HK14,'KPI_FY 24-25'!IH14,'KPI_FY 24-25'!JE14)</f>
        <v>0</v>
      </c>
      <c r="M12" s="242">
        <f>(C12/$B$2)</f>
        <v>0</v>
      </c>
      <c r="N12" s="242">
        <f>((C12-L12)/$B$2)</f>
        <v>0</v>
      </c>
      <c r="O12" s="247">
        <f>IF((AND(D12=0,F12=0)),0,(F12+L12)/(D12+F12+L12))</f>
        <v>1</v>
      </c>
      <c r="P12" s="242">
        <f>(R12/($B$2*S12))</f>
        <v>0</v>
      </c>
      <c r="Q12" s="242">
        <f>(L12/$B$2)</f>
        <v>0</v>
      </c>
      <c r="R12" s="208">
        <f>SUM('KPI_FY 24-25'!T14,'KPI_FY 24-25'!AQ14,'KPI_FY 24-25'!BN14,'KPI_FY 24-25'!CK14,'KPI_FY 24-25'!DH14,'KPI_FY 24-25'!EE14,'KPI_FY 24-25'!FB14,'KPI_FY 24-25'!FY14,'KPI_FY 24-25'!GV14,'KPI_FY 24-25'!HS14,'KPI_FY 24-25'!IP14,'KPI_FY 24-25'!JM14)</f>
        <v>0</v>
      </c>
      <c r="S12" s="40">
        <v>216</v>
      </c>
      <c r="T12" s="207">
        <f t="shared" ref="T12" si="12">N12+K12+I12+G12+Q12</f>
        <v>1</v>
      </c>
      <c r="U12" s="40">
        <v>216</v>
      </c>
      <c r="W12" s="137"/>
      <c r="X12" s="137"/>
      <c r="Y12" s="9"/>
      <c r="AC12" s="10"/>
      <c r="AD12" s="130"/>
      <c r="AE12" s="130"/>
    </row>
    <row r="13" spans="1:32" thickBot="1" x14ac:dyDescent="0.35">
      <c r="A13" s="36"/>
      <c r="B13" s="52" t="s">
        <v>97</v>
      </c>
      <c r="C13" s="203">
        <f>SUM(C11:C12)</f>
        <v>7484.32</v>
      </c>
      <c r="D13" s="203">
        <f t="shared" ref="D13:L13" si="13">SUM(D11:D12)</f>
        <v>7484.32</v>
      </c>
      <c r="E13" s="91">
        <f t="shared" ref="E13" si="14">SUM(E11:E12)</f>
        <v>0</v>
      </c>
      <c r="F13" s="203">
        <f t="shared" si="13"/>
        <v>9393.18</v>
      </c>
      <c r="G13" s="246">
        <f>(G11*$U11+G12*$U12)/$U13</f>
        <v>0.58087813782073572</v>
      </c>
      <c r="H13" s="91">
        <f t="shared" si="13"/>
        <v>0</v>
      </c>
      <c r="I13" s="246">
        <f>(I11*$U11+I12*$U12)/$U13</f>
        <v>0</v>
      </c>
      <c r="J13" s="91">
        <f t="shared" ref="J13" si="15">SUM(J11:J12)</f>
        <v>642.5</v>
      </c>
      <c r="K13" s="246">
        <f>(K11*$U11+K12*$U12)/$U13</f>
        <v>3.3135444915745313E-2</v>
      </c>
      <c r="L13" s="91">
        <f t="shared" si="13"/>
        <v>740.68000000000006</v>
      </c>
      <c r="M13" s="246">
        <f>(M11*$U11+M12*$U12)/$U13</f>
        <v>0.38598641726351901</v>
      </c>
      <c r="N13" s="246">
        <f t="shared" ref="N13:Q13" si="16">(N11*$U11+N12*$U12)/$U13</f>
        <v>0.34778756692858626</v>
      </c>
      <c r="O13" s="246">
        <f t="shared" si="16"/>
        <v>0.61829167896470527</v>
      </c>
      <c r="P13" s="246">
        <f t="shared" si="16"/>
        <v>0.26007574256713889</v>
      </c>
      <c r="Q13" s="246">
        <f t="shared" si="16"/>
        <v>3.8198850334932671E-2</v>
      </c>
      <c r="R13" s="212">
        <f>SUM(R11:R12)</f>
        <v>1089265.94</v>
      </c>
      <c r="S13" s="210">
        <f>SUM(S11:S12)</f>
        <v>432</v>
      </c>
      <c r="U13" s="48">
        <f>SUM(U11:U12)</f>
        <v>394</v>
      </c>
      <c r="W13" s="9"/>
      <c r="X13" s="7"/>
      <c r="Y13" s="7"/>
      <c r="AC13" s="128"/>
      <c r="AD13" s="9"/>
      <c r="AE13" s="7"/>
    </row>
    <row r="14" spans="1:32" ht="14.4" hidden="1" x14ac:dyDescent="0.3">
      <c r="A14" s="36" t="s">
        <v>42</v>
      </c>
      <c r="B14" s="37">
        <v>5</v>
      </c>
      <c r="C14" s="7">
        <f>SUM('KPI_FY 24-25'!C16,'KPI_FY 24-25'!Z16,'KPI_FY 24-25'!AW16,'KPI_FY 24-25'!BT16,'KPI_FY 24-25'!CQ16,'KPI_FY 24-25'!DN16,'KPI_FY 24-25'!EK16,'KPI_FY 24-25'!FH16,'KPI_FY 24-25'!GE16,'KPI_FY 24-25'!HB16,'KPI_FY 24-25'!HY16,'KPI_FY 24-25'!IV16)</f>
        <v>6637.0700000000015</v>
      </c>
      <c r="D14" s="7">
        <f>SUM('KPI_FY 24-25'!D16,'KPI_FY 24-25'!AA16,'KPI_FY 24-25'!AX16,'KPI_FY 24-25'!BU16,'KPI_FY 24-25'!CR16,'KPI_FY 24-25'!DO16,'KPI_FY 24-25'!EL16,'KPI_FY 24-25'!FI16,'KPI_FY 24-25'!GF16,'KPI_FY 24-25'!HC16,'KPI_FY 24-25'!HZ16,'KPI_FY 24-25'!IW16)</f>
        <v>6637.0700000000015</v>
      </c>
      <c r="E14" s="7">
        <f>SUM('KPI_FY 24-25'!E16,'KPI_FY 24-25'!AB16,'KPI_FY 24-25'!AY16,'KPI_FY 24-25'!BV16,'KPI_FY 24-25'!CS16,'KPI_FY 24-25'!DP16,'KPI_FY 24-25'!EM16,'KPI_FY 24-25'!FJ16,'KPI_FY 24-25'!GG16,'KPI_FY 24-25'!HD16,'KPI_FY 24-25'!IA16,'KPI_FY 24-25'!IX16)</f>
        <v>0</v>
      </c>
      <c r="F14" s="7">
        <f>SUM('KPI_FY 24-25'!F16,'KPI_FY 24-25'!AC16,'KPI_FY 24-25'!AZ16,'KPI_FY 24-25'!BW16,'KPI_FY 24-25'!CT16,'KPI_FY 24-25'!DQ16,'KPI_FY 24-25'!EN16,'KPI_FY 24-25'!FK16,'KPI_FY 24-25'!GH16,'KPI_FY 24-25'!HE16,'KPI_FY 24-25'!IB16,'KPI_FY 24-25'!IY16)</f>
        <v>606.5</v>
      </c>
      <c r="G14" s="135">
        <f>(F14/$B$2)</f>
        <v>6.9235159817351594E-2</v>
      </c>
      <c r="H14" s="9">
        <f>SUM('KPI_FY 24-25'!H16,'KPI_FY 24-25'!AE16,'KPI_FY 24-25'!BB16,'KPI_FY 24-25'!BY16,'KPI_FY 24-25'!CV16,'KPI_FY 24-25'!DS16,'KPI_FY 24-25'!EP16,'KPI_FY 24-25'!FM16,'KPI_FY 24-25'!GJ16,'KPI_FY 24-25'!HG16,'KPI_FY 24-25'!ID16,'KPI_FY 24-25'!JA16)</f>
        <v>1516.43</v>
      </c>
      <c r="I14" s="135">
        <f>(H14/$B$2)</f>
        <v>0.17310844748858448</v>
      </c>
      <c r="J14" s="135">
        <f>SUM('KPI_FY 24-25'!J16,'KPI_FY 24-25'!AG16,'KPI_FY 24-25'!BD16,'KPI_FY 24-25'!CA16,'KPI_FY 24-25'!CX16,'KPI_FY 24-25'!DU16,'KPI_FY 24-25'!ER16,'KPI_FY 24-25'!FO16,'KPI_FY 24-25'!GL16,'KPI_FY 24-25'!HI16,'KPI_FY 24-25'!IF16,'KPI_FY 24-25'!JC16)</f>
        <v>0</v>
      </c>
      <c r="K14" s="134">
        <f>(J14/$B$2)</f>
        <v>0</v>
      </c>
      <c r="L14" s="9">
        <f>SUM('KPI_FY 24-25'!L16,'KPI_FY 24-25'!AI16,'KPI_FY 24-25'!BF16,'KPI_FY 24-25'!CC16,'KPI_FY 24-25'!CZ16,'KPI_FY 24-25'!DW16,'KPI_FY 24-25'!ET16,'KPI_FY 24-25'!FQ16,'KPI_FY 24-25'!GN16,'KPI_FY 24-25'!HK16,'KPI_FY 24-25'!IH16,'KPI_FY 24-25'!JE16)</f>
        <v>2285.02</v>
      </c>
      <c r="M14" s="242">
        <f>(C14/$B$2)</f>
        <v>0.75765639269406415</v>
      </c>
      <c r="N14" s="242">
        <f>((C14-L14)/$B$2)</f>
        <v>0.49680936073059373</v>
      </c>
      <c r="O14" s="247">
        <f>IF((AND(D14=0,F14=0)),0,(F14+L14)/(D14+F14+L14))</f>
        <v>0.30345727961849545</v>
      </c>
      <c r="P14" s="242">
        <f>(R14/($B$2*S14))</f>
        <v>0.43301871032408956</v>
      </c>
      <c r="Q14" s="242">
        <f>(L14/$B$2)</f>
        <v>0.26084703196347031</v>
      </c>
      <c r="R14" s="211">
        <f>SUM('KPI_FY 24-25'!T16,'KPI_FY 24-25'!AQ16,'KPI_FY 24-25'!BN16,'KPI_FY 24-25'!CK16,'KPI_FY 24-25'!DH16,'KPI_FY 24-25'!EE16,'KPI_FY 24-25'!FB16,'KPI_FY 24-25'!FY16,'KPI_FY 24-25'!GV16,'KPI_FY 24-25'!HS16,'KPI_FY 24-25'!IP16,'KPI_FY 24-25'!JM16)</f>
        <v>1555230</v>
      </c>
      <c r="S14" s="9">
        <v>410</v>
      </c>
      <c r="T14" s="207">
        <f>N14+K14+I14+G14+Q14</f>
        <v>1.0000000000000002</v>
      </c>
      <c r="W14" s="9"/>
      <c r="X14" s="7"/>
      <c r="Y14" s="7"/>
      <c r="AC14" s="128"/>
      <c r="AD14" s="9"/>
      <c r="AE14" s="7"/>
    </row>
    <row r="15" spans="1:32" ht="14.4" hidden="1" x14ac:dyDescent="0.3">
      <c r="A15" s="36" t="s">
        <v>43</v>
      </c>
      <c r="B15" s="37">
        <v>6</v>
      </c>
      <c r="C15" s="7">
        <f>SUM('KPI_FY 24-25'!C17,'KPI_FY 24-25'!Z17,'KPI_FY 24-25'!AW17,'KPI_FY 24-25'!BT17,'KPI_FY 24-25'!CQ17,'KPI_FY 24-25'!DN17,'KPI_FY 24-25'!EK17,'KPI_FY 24-25'!FH17,'KPI_FY 24-25'!GE17,'KPI_FY 24-25'!HB17,'KPI_FY 24-25'!HY17,'KPI_FY 24-25'!IV17)</f>
        <v>8501.08</v>
      </c>
      <c r="D15" s="7">
        <f>SUM('KPI_FY 24-25'!D17,'KPI_FY 24-25'!AA17,'KPI_FY 24-25'!AX17,'KPI_FY 24-25'!BU17,'KPI_FY 24-25'!CR17,'KPI_FY 24-25'!DO17,'KPI_FY 24-25'!EL17,'KPI_FY 24-25'!FI17,'KPI_FY 24-25'!GF17,'KPI_FY 24-25'!HC17,'KPI_FY 24-25'!HZ17,'KPI_FY 24-25'!IW17)</f>
        <v>8501.08</v>
      </c>
      <c r="E15" s="7">
        <f>SUM('KPI_FY 24-25'!E17,'KPI_FY 24-25'!AB17,'KPI_FY 24-25'!AY17,'KPI_FY 24-25'!BV17,'KPI_FY 24-25'!CS17,'KPI_FY 24-25'!DP17,'KPI_FY 24-25'!EM17,'KPI_FY 24-25'!FJ17,'KPI_FY 24-25'!GG17,'KPI_FY 24-25'!HD17,'KPI_FY 24-25'!IA17,'KPI_FY 24-25'!IX17)</f>
        <v>0</v>
      </c>
      <c r="F15" s="7">
        <f>SUM('KPI_FY 24-25'!F17,'KPI_FY 24-25'!AC17,'KPI_FY 24-25'!AZ17,'KPI_FY 24-25'!BW17,'KPI_FY 24-25'!CT17,'KPI_FY 24-25'!DQ17,'KPI_FY 24-25'!EN17,'KPI_FY 24-25'!FK17,'KPI_FY 24-25'!GH17,'KPI_FY 24-25'!HE17,'KPI_FY 24-25'!IB17,'KPI_FY 24-25'!IY17)</f>
        <v>258.91999999999996</v>
      </c>
      <c r="G15" s="135">
        <f>(F15/$B$2)</f>
        <v>2.9557077625570773E-2</v>
      </c>
      <c r="H15" s="9">
        <f>SUM('KPI_FY 24-25'!H17,'KPI_FY 24-25'!AE17,'KPI_FY 24-25'!BB17,'KPI_FY 24-25'!BY17,'KPI_FY 24-25'!CV17,'KPI_FY 24-25'!DS17,'KPI_FY 24-25'!EP17,'KPI_FY 24-25'!FM17,'KPI_FY 24-25'!GJ17,'KPI_FY 24-25'!HG17,'KPI_FY 24-25'!ID17,'KPI_FY 24-25'!JA17)</f>
        <v>0</v>
      </c>
      <c r="I15" s="135">
        <f>(H15/$B$2)</f>
        <v>0</v>
      </c>
      <c r="J15" s="135">
        <f>SUM('KPI_FY 24-25'!J17,'KPI_FY 24-25'!AG17,'KPI_FY 24-25'!BD17,'KPI_FY 24-25'!CA17,'KPI_FY 24-25'!CX17,'KPI_FY 24-25'!DU17,'KPI_FY 24-25'!ER17,'KPI_FY 24-25'!FO17,'KPI_FY 24-25'!GL17,'KPI_FY 24-25'!HI17,'KPI_FY 24-25'!IF17,'KPI_FY 24-25'!JC17)</f>
        <v>0</v>
      </c>
      <c r="K15" s="134">
        <f>(J15/$B$2)</f>
        <v>0</v>
      </c>
      <c r="L15" s="7">
        <f>SUM('KPI_FY 24-25'!L17,'KPI_FY 24-25'!AI17,'KPI_FY 24-25'!BF17,'KPI_FY 24-25'!CC17,'KPI_FY 24-25'!CZ17,'KPI_FY 24-25'!DW17,'KPI_FY 24-25'!ET17,'KPI_FY 24-25'!FQ17,'KPI_FY 24-25'!GN17,'KPI_FY 24-25'!HK17,'KPI_FY 24-25'!IH17,'KPI_FY 24-25'!JE17)</f>
        <v>1711.6100000000001</v>
      </c>
      <c r="M15" s="242">
        <f>(C15/$B$2)</f>
        <v>0.9704429223744292</v>
      </c>
      <c r="N15" s="242">
        <f>((C15-L15)/$B$2)</f>
        <v>0.77505365296803641</v>
      </c>
      <c r="O15" s="247">
        <f>IF((AND(D15=0,F15=0)),0,(F15+L15)/(D15+F15+L15))</f>
        <v>0.18817832214912511</v>
      </c>
      <c r="P15" s="242">
        <f>(R15/($B$2*S15))</f>
        <v>0.64127686824813457</v>
      </c>
      <c r="Q15" s="242">
        <f>(L15/$B$2)</f>
        <v>0.1953892694063927</v>
      </c>
      <c r="R15" s="211">
        <f>SUM('KPI_FY 24-25'!T17,'KPI_FY 24-25'!AQ17,'KPI_FY 24-25'!BN17,'KPI_FY 24-25'!CK17,'KPI_FY 24-25'!DH17,'KPI_FY 24-25'!EE17,'KPI_FY 24-25'!FB17,'KPI_FY 24-25'!FY17,'KPI_FY 24-25'!GV17,'KPI_FY 24-25'!HS17,'KPI_FY 24-25'!IP17,'KPI_FY 24-25'!JM17)</f>
        <v>2303210</v>
      </c>
      <c r="S15" s="9">
        <v>410</v>
      </c>
      <c r="T15" s="207">
        <f t="shared" ref="T15" si="17">N15+K15+I15+G15+Q15</f>
        <v>0.99999999999999989</v>
      </c>
      <c r="W15" s="9"/>
      <c r="X15" s="7"/>
      <c r="Y15" s="7"/>
    </row>
    <row r="16" spans="1:32" ht="14.4" hidden="1" x14ac:dyDescent="0.3">
      <c r="A16" s="36"/>
      <c r="B16" s="52" t="s">
        <v>97</v>
      </c>
      <c r="C16" s="203">
        <f>SUM(C14:C15)</f>
        <v>15138.150000000001</v>
      </c>
      <c r="D16" s="203">
        <f t="shared" ref="D16:L16" si="18">SUM(D14:D15)</f>
        <v>15138.150000000001</v>
      </c>
      <c r="E16" s="91">
        <f t="shared" ref="E16" si="19">SUM(E14:E15)</f>
        <v>0</v>
      </c>
      <c r="F16" s="203">
        <f t="shared" si="18"/>
        <v>865.42</v>
      </c>
      <c r="G16" s="195">
        <f>(G14*S14+G15*S15)/S16</f>
        <v>4.9396118721461185E-2</v>
      </c>
      <c r="H16" s="203">
        <f t="shared" si="18"/>
        <v>1516.43</v>
      </c>
      <c r="I16" s="195">
        <f>(I14*S14+I15*S15)/S16</f>
        <v>8.6554223744292239E-2</v>
      </c>
      <c r="J16" s="195">
        <f t="shared" ref="J16" si="20">SUM(J14:J15)</f>
        <v>0</v>
      </c>
      <c r="K16" s="229">
        <f>(K14*S14+K15*S15)/S16</f>
        <v>0</v>
      </c>
      <c r="L16" s="203">
        <f t="shared" si="18"/>
        <v>3996.63</v>
      </c>
      <c r="M16" s="246">
        <f>(M14*S14+M15*S15)/S16</f>
        <v>0.86404965753424667</v>
      </c>
      <c r="N16" s="246">
        <f>(N14*S14+N15*S15)/S16</f>
        <v>0.6359315068493151</v>
      </c>
      <c r="O16" s="246">
        <f>(O14*S14+O15*S15)/S16</f>
        <v>0.24581780088381031</v>
      </c>
      <c r="P16" s="246">
        <f>(P14*S14+P15*S15)/S16</f>
        <v>0.53714778928611207</v>
      </c>
      <c r="Q16" s="246">
        <f>(Q14*S14+Q15*S15)/S16</f>
        <v>0.22811815068493152</v>
      </c>
      <c r="R16" s="212">
        <f>SUM(R14:R15)</f>
        <v>3858440</v>
      </c>
      <c r="S16" s="91">
        <f>SUM(S14:S15)</f>
        <v>820</v>
      </c>
      <c r="W16" s="9"/>
      <c r="X16" s="7"/>
      <c r="Y16" s="7"/>
      <c r="AC16" s="5"/>
      <c r="AD16" s="115"/>
      <c r="AE16" s="3"/>
    </row>
    <row r="17" spans="1:31" ht="14.4" hidden="1" x14ac:dyDescent="0.3">
      <c r="A17" s="36" t="s">
        <v>44</v>
      </c>
      <c r="B17" s="37">
        <v>1</v>
      </c>
      <c r="C17" s="7">
        <f>SUM('KPI_FY 24-25'!C19,'KPI_FY 24-25'!Z19,'KPI_FY 24-25'!AW19,'KPI_FY 24-25'!BT19,'KPI_FY 24-25'!CQ19,'KPI_FY 24-25'!DN19,'KPI_FY 24-25'!EK19,'KPI_FY 24-25'!FH19,'KPI_FY 24-25'!GE19,'KPI_FY 24-25'!HB19,'KPI_FY 24-25'!HY19,'KPI_FY 24-25'!IV19)</f>
        <v>3481.4300000000003</v>
      </c>
      <c r="D17" s="7">
        <f>SUM('KPI_FY 24-25'!D19,'KPI_FY 24-25'!AA19,'KPI_FY 24-25'!AX19,'KPI_FY 24-25'!BU19,'KPI_FY 24-25'!CR19,'KPI_FY 24-25'!DO19,'KPI_FY 24-25'!EL19,'KPI_FY 24-25'!FI19,'KPI_FY 24-25'!GF19,'KPI_FY 24-25'!HC19,'KPI_FY 24-25'!HZ19,'KPI_FY 24-25'!IW19)</f>
        <v>3481.4300000000003</v>
      </c>
      <c r="E17" s="7">
        <f>SUM('KPI_FY 24-25'!E19,'KPI_FY 24-25'!AB19,'KPI_FY 24-25'!AY19,'KPI_FY 24-25'!BV19,'KPI_FY 24-25'!CS19,'KPI_FY 24-25'!DP19,'KPI_FY 24-25'!EM19,'KPI_FY 24-25'!FJ19,'KPI_FY 24-25'!GG19,'KPI_FY 24-25'!HD19,'KPI_FY 24-25'!IA19,'KPI_FY 24-25'!IX19)</f>
        <v>0</v>
      </c>
      <c r="F17" s="7">
        <f>SUM('KPI_FY 24-25'!F19,'KPI_FY 24-25'!AC19,'KPI_FY 24-25'!AZ19,'KPI_FY 24-25'!BW19,'KPI_FY 24-25'!CT19,'KPI_FY 24-25'!DQ19,'KPI_FY 24-25'!EN19,'KPI_FY 24-25'!FK19,'KPI_FY 24-25'!GH19,'KPI_FY 24-25'!HE19,'KPI_FY 24-25'!IB19,'KPI_FY 24-25'!IY19)</f>
        <v>4444.6000000000004</v>
      </c>
      <c r="G17" s="134">
        <f>(F17/$B$2)</f>
        <v>0.50737442922374432</v>
      </c>
      <c r="H17" s="9">
        <f>SUM('KPI_FY 24-25'!H19,'KPI_FY 24-25'!AE19,'KPI_FY 24-25'!BB19,'KPI_FY 24-25'!BY19,'KPI_FY 24-25'!CV19,'KPI_FY 24-25'!DS19,'KPI_FY 24-25'!EP19,'KPI_FY 24-25'!FM19,'KPI_FY 24-25'!GJ19,'KPI_FY 24-25'!HG19,'KPI_FY 24-25'!ID19,'KPI_FY 24-25'!JA19)</f>
        <v>833.97</v>
      </c>
      <c r="I17" s="135">
        <f>(H17/$B$2)</f>
        <v>9.5202054794520555E-2</v>
      </c>
      <c r="J17" s="135">
        <f>SUM('KPI_FY 24-25'!J19,'KPI_FY 24-25'!AG19,'KPI_FY 24-25'!BD19,'KPI_FY 24-25'!CA19,'KPI_FY 24-25'!CX19,'KPI_FY 24-25'!DU19,'KPI_FY 24-25'!ER19,'KPI_FY 24-25'!FO19,'KPI_FY 24-25'!GL19,'KPI_FY 24-25'!HI19,'KPI_FY 24-25'!IF19,'KPI_FY 24-25'!JC19)</f>
        <v>0</v>
      </c>
      <c r="K17" s="134">
        <f>(J17/$B$2)</f>
        <v>0</v>
      </c>
      <c r="L17" s="9">
        <f>SUM('KPI_FY 24-25'!L19,'KPI_FY 24-25'!AI19,'KPI_FY 24-25'!BF19,'KPI_FY 24-25'!CC19,'KPI_FY 24-25'!CZ19,'KPI_FY 24-25'!DW19,'KPI_FY 24-25'!ET19,'KPI_FY 24-25'!FQ19,'KPI_FY 24-25'!GN19,'KPI_FY 24-25'!HK19,'KPI_FY 24-25'!IH19,'KPI_FY 24-25'!JE19)</f>
        <v>1089.68</v>
      </c>
      <c r="M17" s="242">
        <f>(C17/$B$2)</f>
        <v>0.3974235159817352</v>
      </c>
      <c r="N17" s="242">
        <f>((C17-L17)/$B$2)</f>
        <v>0.2730308219178082</v>
      </c>
      <c r="O17" s="247">
        <f>IF((AND(D17=0,F17=0)),0,(F17+L17)/(D17+F17+L17))</f>
        <v>0.61384849335215974</v>
      </c>
      <c r="P17" s="242">
        <f>(R17/($B$2*S17))</f>
        <v>0.18691273465246069</v>
      </c>
      <c r="Q17" s="242">
        <f>(L17/$B$2)</f>
        <v>0.12439269406392695</v>
      </c>
      <c r="R17" s="211">
        <f>SUM('KPI_FY 24-25'!T19,'KPI_FY 24-25'!AQ19,'KPI_FY 24-25'!BN19,'KPI_FY 24-25'!CK19,'KPI_FY 24-25'!DH19,'KPI_FY 24-25'!EE19,'KPI_FY 24-25'!FB19,'KPI_FY 24-25'!FY19,'KPI_FY 24-25'!GV19,'KPI_FY 24-25'!HS19,'KPI_FY 24-25'!IP19,'KPI_FY 24-25'!JM19)</f>
        <v>736810</v>
      </c>
      <c r="S17" s="9">
        <v>450</v>
      </c>
      <c r="T17" s="207">
        <f>N17+K17+I17+G17+Q17</f>
        <v>1</v>
      </c>
      <c r="W17" s="9"/>
      <c r="X17" s="7"/>
      <c r="Y17" s="7"/>
      <c r="AC17" s="5"/>
      <c r="AD17" s="115"/>
      <c r="AE17" s="3"/>
    </row>
    <row r="18" spans="1:31" ht="14.4" hidden="1" x14ac:dyDescent="0.3">
      <c r="A18" s="9"/>
      <c r="B18" s="37">
        <v>2</v>
      </c>
      <c r="C18" s="7">
        <f>SUM('KPI_FY 24-25'!C20,'KPI_FY 24-25'!Z20,'KPI_FY 24-25'!AW20,'KPI_FY 24-25'!BT20,'KPI_FY 24-25'!CQ20,'KPI_FY 24-25'!DN20,'KPI_FY 24-25'!EK20,'KPI_FY 24-25'!FH20,'KPI_FY 24-25'!GE20,'KPI_FY 24-25'!HB20,'KPI_FY 24-25'!HY20,'KPI_FY 24-25'!IV20)</f>
        <v>1038.55</v>
      </c>
      <c r="D18" s="7">
        <f>SUM('KPI_FY 24-25'!D20,'KPI_FY 24-25'!AA20,'KPI_FY 24-25'!AX20,'KPI_FY 24-25'!BU20,'KPI_FY 24-25'!CR20,'KPI_FY 24-25'!DO20,'KPI_FY 24-25'!EL20,'KPI_FY 24-25'!FI20,'KPI_FY 24-25'!GF20,'KPI_FY 24-25'!HC20,'KPI_FY 24-25'!HZ20,'KPI_FY 24-25'!IW20)</f>
        <v>1038.55</v>
      </c>
      <c r="E18" s="7">
        <f>SUM('KPI_FY 24-25'!E20,'KPI_FY 24-25'!AB20,'KPI_FY 24-25'!AY20,'KPI_FY 24-25'!BV20,'KPI_FY 24-25'!CS20,'KPI_FY 24-25'!DP20,'KPI_FY 24-25'!EM20,'KPI_FY 24-25'!FJ20,'KPI_FY 24-25'!GG20,'KPI_FY 24-25'!HD20,'KPI_FY 24-25'!IA20,'KPI_FY 24-25'!IX20)</f>
        <v>0</v>
      </c>
      <c r="F18" s="7">
        <f>SUM('KPI_FY 24-25'!F20,'KPI_FY 24-25'!AC20,'KPI_FY 24-25'!AZ20,'KPI_FY 24-25'!BW20,'KPI_FY 24-25'!CT20,'KPI_FY 24-25'!DQ20,'KPI_FY 24-25'!EN20,'KPI_FY 24-25'!FK20,'KPI_FY 24-25'!GH20,'KPI_FY 24-25'!HE20,'KPI_FY 24-25'!IB20,'KPI_FY 24-25'!IY20)</f>
        <v>4776.2000000000007</v>
      </c>
      <c r="G18" s="134">
        <f>(F18/$B$2)</f>
        <v>0.54522831050228315</v>
      </c>
      <c r="H18" s="9">
        <f>SUM('KPI_FY 24-25'!H20,'KPI_FY 24-25'!AE20,'KPI_FY 24-25'!BB20,'KPI_FY 24-25'!BY20,'KPI_FY 24-25'!CV20,'KPI_FY 24-25'!DS20,'KPI_FY 24-25'!EP20,'KPI_FY 24-25'!FM20,'KPI_FY 24-25'!GJ20,'KPI_FY 24-25'!HG20,'KPI_FY 24-25'!ID20,'KPI_FY 24-25'!JA20)</f>
        <v>2945.25</v>
      </c>
      <c r="I18" s="135">
        <f>(H18/$B$2)</f>
        <v>0.33621575342465754</v>
      </c>
      <c r="J18" s="135">
        <f>SUM('KPI_FY 24-25'!J20,'KPI_FY 24-25'!AG20,'KPI_FY 24-25'!BD20,'KPI_FY 24-25'!CA20,'KPI_FY 24-25'!CX20,'KPI_FY 24-25'!DU20,'KPI_FY 24-25'!ER20,'KPI_FY 24-25'!FO20,'KPI_FY 24-25'!GL20,'KPI_FY 24-25'!HI20,'KPI_FY 24-25'!IF20,'KPI_FY 24-25'!JC20)</f>
        <v>0</v>
      </c>
      <c r="K18" s="134">
        <f>(J18/$B$2)</f>
        <v>0</v>
      </c>
      <c r="L18" s="9">
        <f>SUM('KPI_FY 24-25'!L20,'KPI_FY 24-25'!AI20,'KPI_FY 24-25'!BF20,'KPI_FY 24-25'!CC20,'KPI_FY 24-25'!CZ20,'KPI_FY 24-25'!DW20,'KPI_FY 24-25'!ET20,'KPI_FY 24-25'!FQ20,'KPI_FY 24-25'!GN20,'KPI_FY 24-25'!HK20,'KPI_FY 24-25'!IH20,'KPI_FY 24-25'!JE20)</f>
        <v>262.66999999999996</v>
      </c>
      <c r="M18" s="242">
        <f>(C18/$B$2)</f>
        <v>0.11855593607305935</v>
      </c>
      <c r="N18" s="242">
        <f>((C18-L18)/$B$2)</f>
        <v>8.8570776255707764E-2</v>
      </c>
      <c r="O18" s="247">
        <f>IF((AND(D18=0,F18=0)),0,(F18+L18)/(D18+F18+L18))</f>
        <v>0.82911334085845634</v>
      </c>
      <c r="P18" s="242">
        <f>(R18/($B$2*S18))</f>
        <v>5.8346017250126836E-2</v>
      </c>
      <c r="Q18" s="242">
        <f>(L18/$B$2)</f>
        <v>2.9985159817351593E-2</v>
      </c>
      <c r="R18" s="211">
        <f>SUM('KPI_FY 24-25'!T20,'KPI_FY 24-25'!AQ20,'KPI_FY 24-25'!BN20,'KPI_FY 24-25'!CK20,'KPI_FY 24-25'!DH20,'KPI_FY 24-25'!EE20,'KPI_FY 24-25'!FB20,'KPI_FY 24-25'!FY20,'KPI_FY 24-25'!GV20,'KPI_FY 24-25'!HS20,'KPI_FY 24-25'!IP20,'KPI_FY 24-25'!JM20)</f>
        <v>230000</v>
      </c>
      <c r="S18" s="9">
        <v>450</v>
      </c>
      <c r="T18" s="207">
        <f t="shared" ref="T18" si="21">N18+K18+I18+G18+Q18</f>
        <v>1</v>
      </c>
      <c r="W18" s="9"/>
      <c r="X18" s="7"/>
      <c r="Y18" s="102"/>
    </row>
    <row r="19" spans="1:31" ht="14.4" hidden="1" x14ac:dyDescent="0.3">
      <c r="A19" s="9"/>
      <c r="B19" s="52" t="s">
        <v>97</v>
      </c>
      <c r="C19" s="203">
        <f>SUM(C17:C18)</f>
        <v>4519.9800000000005</v>
      </c>
      <c r="D19" s="203">
        <f t="shared" ref="D19:E19" si="22">SUM(D17:D18)</f>
        <v>4519.9800000000005</v>
      </c>
      <c r="E19" s="91">
        <f t="shared" si="22"/>
        <v>0</v>
      </c>
      <c r="F19" s="203">
        <f t="shared" ref="F19" si="23">SUM(F17:F18)</f>
        <v>9220.8000000000011</v>
      </c>
      <c r="G19" s="229">
        <f>(G17*S17+G18*S18)/S19</f>
        <v>0.52630136986301368</v>
      </c>
      <c r="H19" s="203">
        <f t="shared" ref="H19:J19" si="24">SUM(H17:H18)</f>
        <v>3779.2200000000003</v>
      </c>
      <c r="I19" s="195">
        <f>(I17*S17+I18*S18)/S19</f>
        <v>0.21570890410958904</v>
      </c>
      <c r="J19" s="195">
        <f t="shared" si="24"/>
        <v>0</v>
      </c>
      <c r="K19" s="229">
        <f>(K17*S17+K18*S18)/S19</f>
        <v>0</v>
      </c>
      <c r="L19" s="203">
        <f t="shared" ref="L19" si="25">SUM(L17:L18)</f>
        <v>1352.35</v>
      </c>
      <c r="M19" s="246">
        <f>(M17*S17+M18*S18)/S19</f>
        <v>0.25798972602739728</v>
      </c>
      <c r="N19" s="246">
        <f>(N17*S17+N18*S18)/S19</f>
        <v>0.180800799086758</v>
      </c>
      <c r="O19" s="246">
        <f>(O17*S17+O18*S18)/S19</f>
        <v>0.72148091710530804</v>
      </c>
      <c r="P19" s="246">
        <f>(P17*S17+P18*S18)/S19</f>
        <v>0.12262937595129376</v>
      </c>
      <c r="Q19" s="246">
        <f>(Q17*S17+Q18*S18)/S19</f>
        <v>7.718892694063928E-2</v>
      </c>
      <c r="R19" s="212">
        <f>SUM(R17:R18)</f>
        <v>966810</v>
      </c>
      <c r="S19" s="91">
        <f>SUM(S17:S18)</f>
        <v>900</v>
      </c>
    </row>
    <row r="20" spans="1:31" ht="14.4" hidden="1" x14ac:dyDescent="0.3">
      <c r="A20" s="9"/>
      <c r="B20" s="16" t="s">
        <v>89</v>
      </c>
      <c r="C20" s="214">
        <f>SUM(C19,C16,C13,C10)</f>
        <v>52425.850000000006</v>
      </c>
      <c r="D20" s="214">
        <f t="shared" ref="D20:L20" si="26">SUM(D19,D16,D13,D10)</f>
        <v>52134.850000000006</v>
      </c>
      <c r="E20" s="214">
        <f t="shared" si="26"/>
        <v>291</v>
      </c>
      <c r="F20" s="214">
        <f t="shared" si="26"/>
        <v>28683.4</v>
      </c>
      <c r="G20" s="215">
        <f>(G10*$S$10+G13*$S$13+G16*$S$16+G19*$S$19)/$S$20</f>
        <v>0.30911430548950058</v>
      </c>
      <c r="H20" s="214">
        <f t="shared" si="26"/>
        <v>21127.25</v>
      </c>
      <c r="I20" s="215">
        <f>(I10*$S$10+I13*$S$13+I16*$S$16+I19*$S$19)/$S$20</f>
        <v>0.16077594905862805</v>
      </c>
      <c r="J20" s="214">
        <f t="shared" si="26"/>
        <v>2883.5</v>
      </c>
      <c r="K20" s="232">
        <f>(K10*$S$10+K13*$S$13+K16*$S$16+K19*$S$19)/$S$20</f>
        <v>1.4695980970726592E-2</v>
      </c>
      <c r="L20" s="214">
        <f t="shared" si="26"/>
        <v>6740.85</v>
      </c>
      <c r="M20" s="243">
        <f>(M10*$S$10+M13*$S$13+M16*$S$16+M19*$S$19)/$S$20</f>
        <v>0.51541376448114473</v>
      </c>
      <c r="N20" s="243">
        <f t="shared" ref="N20:Q20" si="27">(N10*$S$10+N13*$S$13+N16*$S$16+N19*$S$19)/$S$20</f>
        <v>0.41489017648594756</v>
      </c>
      <c r="O20" s="243">
        <f t="shared" si="27"/>
        <v>0.47977632739870563</v>
      </c>
      <c r="P20" s="243">
        <f t="shared" si="27"/>
        <v>0.33048521027592187</v>
      </c>
      <c r="Q20" s="243">
        <f t="shared" si="27"/>
        <v>0.10052358799519717</v>
      </c>
      <c r="R20" s="214">
        <f t="shared" ref="R20" si="28">SUM(R19,R16,R13,R10)</f>
        <v>8188036.9399999995</v>
      </c>
      <c r="S20" s="214">
        <f t="shared" ref="S20" si="29">SUM(S19,S16,S13,S10)</f>
        <v>2792</v>
      </c>
      <c r="V20" s="128"/>
    </row>
    <row r="21" spans="1:31" ht="14.4" hidden="1" x14ac:dyDescent="0.3">
      <c r="A21" s="142" t="s">
        <v>45</v>
      </c>
      <c r="B21" s="9" t="s">
        <v>46</v>
      </c>
      <c r="C21" s="7">
        <f>SUM('KPI_FY 24-25'!C23,'KPI_FY 24-25'!Z23,'KPI_FY 24-25'!AW23,'KPI_FY 24-25'!BT23,'KPI_FY 24-25'!CQ23,'KPI_FY 24-25'!DN23,'KPI_FY 24-25'!EK23,'KPI_FY 24-25'!FH23,'KPI_FY 24-25'!GE23,'KPI_FY 24-25'!HB23,'KPI_FY 24-25'!HY23,'KPI_FY 24-25'!IV23)</f>
        <v>3271.6</v>
      </c>
      <c r="D21" s="7">
        <f>SUM('KPI_FY 24-25'!D23,'KPI_FY 24-25'!AA23,'KPI_FY 24-25'!AX23,'KPI_FY 24-25'!BU23,'KPI_FY 24-25'!CR23,'KPI_FY 24-25'!DO23,'KPI_FY 24-25'!EL23,'KPI_FY 24-25'!FI23,'KPI_FY 24-25'!GF23,'KPI_FY 24-25'!HC23,'KPI_FY 24-25'!HZ23,'KPI_FY 24-25'!IW23)</f>
        <v>2058</v>
      </c>
      <c r="E21" s="7">
        <f>SUM('KPI_FY 24-25'!E23,'KPI_FY 24-25'!AB23,'KPI_FY 24-25'!AY23,'KPI_FY 24-25'!BV23,'KPI_FY 24-25'!CS23,'KPI_FY 24-25'!DP23,'KPI_FY 24-25'!EM23,'KPI_FY 24-25'!FJ23,'KPI_FY 24-25'!GG23,'KPI_FY 24-25'!HD23,'KPI_FY 24-25'!IA23,'KPI_FY 24-25'!IX23)</f>
        <v>1213.5999999999999</v>
      </c>
      <c r="F21" s="7">
        <f>SUM('KPI_FY 24-25'!F23,'KPI_FY 24-25'!AC23,'KPI_FY 24-25'!AZ23,'KPI_FY 24-25'!BW23,'KPI_FY 24-25'!CT23,'KPI_FY 24-25'!DQ23,'KPI_FY 24-25'!EN23,'KPI_FY 24-25'!FK23,'KPI_FY 24-25'!GH23,'KPI_FY 24-25'!HE23,'KPI_FY 24-25'!IB23,'KPI_FY 24-25'!IY23)</f>
        <v>5478.6</v>
      </c>
      <c r="G21" s="7">
        <f>(F21/$B$2)</f>
        <v>0.62541095890410958</v>
      </c>
      <c r="H21" s="7">
        <f>SUM('KPI_FY 24-25'!H23,'KPI_FY 24-25'!AE23,'KPI_FY 24-25'!BB23,'KPI_FY 24-25'!BY23,'KPI_FY 24-25'!CV23,'KPI_FY 24-25'!DS23,'KPI_FY 24-25'!EP23,'KPI_FY 24-25'!FM23,'KPI_FY 24-25'!GJ23,'KPI_FY 24-25'!HG23,'KPI_FY 24-25'!ID23,'KPI_FY 24-25'!JA23)</f>
        <v>0</v>
      </c>
      <c r="I21" s="7">
        <f>(H21/$B$2)</f>
        <v>0</v>
      </c>
      <c r="J21" s="7">
        <f>SUM('KPI_FY 24-25'!J23,'KPI_FY 24-25'!AG23,'KPI_FY 24-25'!BD23,'KPI_FY 24-25'!CA23,'KPI_FY 24-25'!CX23,'KPI_FY 24-25'!DU23,'KPI_FY 24-25'!ER23,'KPI_FY 24-25'!FO23,'KPI_FY 24-25'!GL23,'KPI_FY 24-25'!HI23,'KPI_FY 24-25'!IF23,'KPI_FY 24-25'!JC23)</f>
        <v>9.8000000000000007</v>
      </c>
      <c r="K21" s="134">
        <f>(J21/$B$2)</f>
        <v>1.1187214611872148E-3</v>
      </c>
      <c r="L21" s="9">
        <f>SUM('KPI_FY 24-25'!L23,'KPI_FY 24-25'!AI23,'KPI_FY 24-25'!BF23,'KPI_FY 24-25'!CC23,'KPI_FY 24-25'!CZ23,'KPI_FY 24-25'!DW23,'KPI_FY 24-25'!ET23,'KPI_FY 24-25'!FQ23,'KPI_FY 24-25'!GN23,'KPI_FY 24-25'!HK23,'KPI_FY 24-25'!IH23,'KPI_FY 24-25'!JE23)</f>
        <v>0</v>
      </c>
      <c r="M21" s="242">
        <f>(C21/$B$2)</f>
        <v>0.37347031963470317</v>
      </c>
      <c r="N21" s="242">
        <f>((C21-L21)/$B$2)</f>
        <v>0.37347031963470317</v>
      </c>
      <c r="O21" s="247">
        <f>IF((AND(D21=0,F21=0)),0,(F21+L21)/(D21+F21+L21))</f>
        <v>0.72693256906297266</v>
      </c>
      <c r="P21" s="242">
        <f>(R21/($B$2*S21))</f>
        <v>6.2426274733637745E-2</v>
      </c>
      <c r="Q21" s="242">
        <f>(L21/$B$2)</f>
        <v>0</v>
      </c>
      <c r="R21" s="211">
        <f>SUM('KPI_FY 24-25'!T23,'KPI_FY 24-25'!AQ23,'KPI_FY 24-25'!BN23,'KPI_FY 24-25'!CK23,'KPI_FY 24-25'!DH23,'KPI_FY 24-25'!EE23,'KPI_FY 24-25'!FB23,'KPI_FY 24-25'!FY23,'KPI_FY 24-25'!GV23,'KPI_FY 24-25'!HS23,'KPI_FY 24-25'!IP23,'KPI_FY 24-25'!JM23)</f>
        <v>52498</v>
      </c>
      <c r="S21" s="9">
        <v>96</v>
      </c>
      <c r="T21" s="207">
        <f>N21+K21+I21+G21+Q21</f>
        <v>1</v>
      </c>
    </row>
    <row r="22" spans="1:31" ht="27.6" hidden="1" x14ac:dyDescent="0.3">
      <c r="A22" s="9"/>
      <c r="B22" s="71" t="s">
        <v>47</v>
      </c>
      <c r="C22" s="7">
        <f>SUM('KPI_FY 24-25'!C24,'KPI_FY 24-25'!Z24,'KPI_FY 24-25'!AW24,'KPI_FY 24-25'!BT24,'KPI_FY 24-25'!CQ24,'KPI_FY 24-25'!DN24,'KPI_FY 24-25'!EK24,'KPI_FY 24-25'!FH24,'KPI_FY 24-25'!GE24,'KPI_FY 24-25'!HB24,'KPI_FY 24-25'!HY24,'KPI_FY 24-25'!IV24)</f>
        <v>8105.6</v>
      </c>
      <c r="D22" s="7">
        <f>SUM('KPI_FY 24-25'!D24,'KPI_FY 24-25'!AA24,'KPI_FY 24-25'!AX24,'KPI_FY 24-25'!BU24,'KPI_FY 24-25'!CR24,'KPI_FY 24-25'!DO24,'KPI_FY 24-25'!EL24,'KPI_FY 24-25'!FI24,'KPI_FY 24-25'!GF24,'KPI_FY 24-25'!HC24,'KPI_FY 24-25'!HZ24,'KPI_FY 24-25'!IW24)</f>
        <v>4360</v>
      </c>
      <c r="E22" s="7">
        <f>SUM('KPI_FY 24-25'!E24,'KPI_FY 24-25'!AB24,'KPI_FY 24-25'!AY24,'KPI_FY 24-25'!BV24,'KPI_FY 24-25'!CS24,'KPI_FY 24-25'!DP24,'KPI_FY 24-25'!EM24,'KPI_FY 24-25'!FJ24,'KPI_FY 24-25'!GG24,'KPI_FY 24-25'!HD24,'KPI_FY 24-25'!IA24,'KPI_FY 24-25'!IX24)</f>
        <v>3745.6</v>
      </c>
      <c r="F22" s="7">
        <f>SUM('KPI_FY 24-25'!F24,'KPI_FY 24-25'!AC24,'KPI_FY 24-25'!AZ24,'KPI_FY 24-25'!BW24,'KPI_FY 24-25'!CT24,'KPI_FY 24-25'!DQ24,'KPI_FY 24-25'!EN24,'KPI_FY 24-25'!FK24,'KPI_FY 24-25'!GH24,'KPI_FY 24-25'!HE24,'KPI_FY 24-25'!IB24,'KPI_FY 24-25'!IY24)</f>
        <v>404.79999999999995</v>
      </c>
      <c r="G22" s="7">
        <f t="shared" ref="G22:G30" si="30">(F22/$B$2)</f>
        <v>4.6210045662100449E-2</v>
      </c>
      <c r="H22" s="7">
        <f>SUM('KPI_FY 24-25'!H24,'KPI_FY 24-25'!AE24,'KPI_FY 24-25'!BB24,'KPI_FY 24-25'!BY24,'KPI_FY 24-25'!CV24,'KPI_FY 24-25'!DS24,'KPI_FY 24-25'!EP24,'KPI_FY 24-25'!FM24,'KPI_FY 24-25'!GJ24,'KPI_FY 24-25'!HG24,'KPI_FY 24-25'!ID24,'KPI_FY 24-25'!JA24)</f>
        <v>233</v>
      </c>
      <c r="I22" s="7">
        <f t="shared" ref="I22:I30" si="31">(H22/$B$2)</f>
        <v>2.6598173515981736E-2</v>
      </c>
      <c r="J22" s="7">
        <f>SUM('KPI_FY 24-25'!J24,'KPI_FY 24-25'!AG24,'KPI_FY 24-25'!BD24,'KPI_FY 24-25'!CA24,'KPI_FY 24-25'!CX24,'KPI_FY 24-25'!DU24,'KPI_FY 24-25'!ER24,'KPI_FY 24-25'!FO24,'KPI_FY 24-25'!GL24,'KPI_FY 24-25'!HI24,'KPI_FY 24-25'!IF24,'KPI_FY 24-25'!JC24)</f>
        <v>16.600000000000001</v>
      </c>
      <c r="K22" s="134">
        <f t="shared" ref="K22:K30" si="32">(J22/$B$2)</f>
        <v>1.8949771689497719E-3</v>
      </c>
      <c r="L22" s="9">
        <f>SUM('KPI_FY 24-25'!L24,'KPI_FY 24-25'!AI24,'KPI_FY 24-25'!BF24,'KPI_FY 24-25'!CC24,'KPI_FY 24-25'!CZ24,'KPI_FY 24-25'!DW24,'KPI_FY 24-25'!ET24,'KPI_FY 24-25'!FQ24,'KPI_FY 24-25'!GN24,'KPI_FY 24-25'!HK24,'KPI_FY 24-25'!IH24,'KPI_FY 24-25'!JE24)</f>
        <v>0</v>
      </c>
      <c r="M22" s="242">
        <f t="shared" ref="M22:M30" si="33">(C22/$B$2)</f>
        <v>0.92529680365296807</v>
      </c>
      <c r="N22" s="242">
        <f t="shared" ref="N22:N30" si="34">((C22-L22)/$B$2)</f>
        <v>0.92529680365296807</v>
      </c>
      <c r="O22" s="247">
        <f t="shared" ref="O22:O30" si="35">IF((AND(D22=0,F22=0)),0,(F22+L22)/(D22+F22+L22))</f>
        <v>8.495634654130288E-2</v>
      </c>
      <c r="P22" s="242">
        <f t="shared" ref="P22:P30" si="36">(R22/($B$2*S22))</f>
        <v>0.39364155251141553</v>
      </c>
      <c r="Q22" s="242">
        <f t="shared" ref="Q22:Q30" si="37">(L22/$B$2)</f>
        <v>0</v>
      </c>
      <c r="R22" s="211">
        <f>SUM('KPI_FY 24-25'!T24,'KPI_FY 24-25'!AQ24,'KPI_FY 24-25'!BN24,'KPI_FY 24-25'!CK24,'KPI_FY 24-25'!DH24,'KPI_FY 24-25'!EE24,'KPI_FY 24-25'!FB24,'KPI_FY 24-25'!FY24,'KPI_FY 24-25'!GV24,'KPI_FY 24-25'!HS24,'KPI_FY 24-25'!IP24,'KPI_FY 24-25'!JM24)</f>
        <v>172415</v>
      </c>
      <c r="S22" s="9">
        <v>50</v>
      </c>
      <c r="T22" s="207">
        <f t="shared" ref="T22:T30" si="38">N22+K22+I22+G22+Q22</f>
        <v>1</v>
      </c>
      <c r="U22" s="129" t="s">
        <v>99</v>
      </c>
      <c r="V22" s="127">
        <f>SUM(S10,S13,S16,S19)</f>
        <v>2792</v>
      </c>
      <c r="W22" s="127">
        <f>SUM(S10,S13,S16,S19,S31,S35,S38,S44,S46,S50,S54,S57,S62,S77)</f>
        <v>4400</v>
      </c>
    </row>
    <row r="23" spans="1:31" ht="27.6" hidden="1" x14ac:dyDescent="0.3">
      <c r="A23" s="9"/>
      <c r="B23" s="71" t="s">
        <v>48</v>
      </c>
      <c r="C23" s="7">
        <f>SUM('KPI_FY 24-25'!C25,'KPI_FY 24-25'!Z25,'KPI_FY 24-25'!AW25,'KPI_FY 24-25'!BT25,'KPI_FY 24-25'!CQ25,'KPI_FY 24-25'!DN25,'KPI_FY 24-25'!EK25,'KPI_FY 24-25'!FH25,'KPI_FY 24-25'!GE25,'KPI_FY 24-25'!HB25,'KPI_FY 24-25'!HY25,'KPI_FY 24-25'!IV25)</f>
        <v>8132</v>
      </c>
      <c r="D23" s="7">
        <f>SUM('KPI_FY 24-25'!D25,'KPI_FY 24-25'!AA25,'KPI_FY 24-25'!AX25,'KPI_FY 24-25'!BU25,'KPI_FY 24-25'!CR25,'KPI_FY 24-25'!DO25,'KPI_FY 24-25'!EL25,'KPI_FY 24-25'!FI25,'KPI_FY 24-25'!GF25,'KPI_FY 24-25'!HC25,'KPI_FY 24-25'!HZ25,'KPI_FY 24-25'!IW25)</f>
        <v>4874</v>
      </c>
      <c r="E23" s="7">
        <f>SUM('KPI_FY 24-25'!E25,'KPI_FY 24-25'!AB25,'KPI_FY 24-25'!AY25,'KPI_FY 24-25'!BV25,'KPI_FY 24-25'!CS25,'KPI_FY 24-25'!DP25,'KPI_FY 24-25'!EM25,'KPI_FY 24-25'!FJ25,'KPI_FY 24-25'!GG25,'KPI_FY 24-25'!HD25,'KPI_FY 24-25'!IA25,'KPI_FY 24-25'!IX25)</f>
        <v>3257.9999999999991</v>
      </c>
      <c r="F23" s="7">
        <f>SUM('KPI_FY 24-25'!F25,'KPI_FY 24-25'!AC25,'KPI_FY 24-25'!AZ25,'KPI_FY 24-25'!BW25,'KPI_FY 24-25'!CT25,'KPI_FY 24-25'!DQ25,'KPI_FY 24-25'!EN25,'KPI_FY 24-25'!FK25,'KPI_FY 24-25'!GH25,'KPI_FY 24-25'!HE25,'KPI_FY 24-25'!IB25,'KPI_FY 24-25'!IY25)</f>
        <v>430.1</v>
      </c>
      <c r="G23" s="7">
        <f t="shared" si="30"/>
        <v>4.9098173515981738E-2</v>
      </c>
      <c r="H23" s="7">
        <f>SUM('KPI_FY 24-25'!H25,'KPI_FY 24-25'!AE25,'KPI_FY 24-25'!BB25,'KPI_FY 24-25'!BY25,'KPI_FY 24-25'!CV25,'KPI_FY 24-25'!DS25,'KPI_FY 24-25'!EP25,'KPI_FY 24-25'!FM25,'KPI_FY 24-25'!GJ25,'KPI_FY 24-25'!HG25,'KPI_FY 24-25'!ID25,'KPI_FY 24-25'!JA25)</f>
        <v>179.89999999999998</v>
      </c>
      <c r="I23" s="7">
        <f t="shared" si="31"/>
        <v>2.0536529680365293E-2</v>
      </c>
      <c r="J23" s="7">
        <f>SUM('KPI_FY 24-25'!J25,'KPI_FY 24-25'!AG25,'KPI_FY 24-25'!BD25,'KPI_FY 24-25'!CA25,'KPI_FY 24-25'!CX25,'KPI_FY 24-25'!DU25,'KPI_FY 24-25'!ER25,'KPI_FY 24-25'!FO25,'KPI_FY 24-25'!GL25,'KPI_FY 24-25'!HI25,'KPI_FY 24-25'!IF25,'KPI_FY 24-25'!JC25)</f>
        <v>18</v>
      </c>
      <c r="K23" s="134">
        <f t="shared" si="32"/>
        <v>2.054794520547945E-3</v>
      </c>
      <c r="L23" s="9">
        <f>SUM('KPI_FY 24-25'!L25,'KPI_FY 24-25'!AI25,'KPI_FY 24-25'!BF25,'KPI_FY 24-25'!CC25,'KPI_FY 24-25'!CZ25,'KPI_FY 24-25'!DW25,'KPI_FY 24-25'!ET25,'KPI_FY 24-25'!FQ25,'KPI_FY 24-25'!GN25,'KPI_FY 24-25'!HK25,'KPI_FY 24-25'!IH25,'KPI_FY 24-25'!JE25)</f>
        <v>0</v>
      </c>
      <c r="M23" s="242">
        <f t="shared" si="33"/>
        <v>0.92831050228310508</v>
      </c>
      <c r="N23" s="242">
        <f t="shared" si="34"/>
        <v>0.92831050228310508</v>
      </c>
      <c r="O23" s="247">
        <f t="shared" si="35"/>
        <v>8.1088214777247786E-2</v>
      </c>
      <c r="P23" s="242">
        <f t="shared" si="36"/>
        <v>0.43383561643835616</v>
      </c>
      <c r="Q23" s="242">
        <f t="shared" si="37"/>
        <v>0</v>
      </c>
      <c r="R23" s="211">
        <f>SUM('KPI_FY 24-25'!T25,'KPI_FY 24-25'!AQ25,'KPI_FY 24-25'!BN25,'KPI_FY 24-25'!CK25,'KPI_FY 24-25'!DH25,'KPI_FY 24-25'!EE25,'KPI_FY 24-25'!FB25,'KPI_FY 24-25'!FY25,'KPI_FY 24-25'!GV25,'KPI_FY 24-25'!HS25,'KPI_FY 24-25'!IP25,'KPI_FY 24-25'!JM25)</f>
        <v>190020</v>
      </c>
      <c r="S23" s="9">
        <v>50</v>
      </c>
      <c r="T23" s="207">
        <f t="shared" si="38"/>
        <v>1</v>
      </c>
      <c r="U23" s="129" t="s">
        <v>100</v>
      </c>
      <c r="V23" s="10">
        <f>SUM(S31,S35,S38,S41,S44,S47,S50,S54,S57,S62)</f>
        <v>1331</v>
      </c>
    </row>
    <row r="24" spans="1:31" ht="14.4" hidden="1" x14ac:dyDescent="0.3">
      <c r="A24" s="9"/>
      <c r="B24" s="71" t="s">
        <v>49</v>
      </c>
      <c r="C24" s="7">
        <f>SUM('KPI_FY 24-25'!C26,'KPI_FY 24-25'!Z26,'KPI_FY 24-25'!AW26,'KPI_FY 24-25'!BT26,'KPI_FY 24-25'!CQ26,'KPI_FY 24-25'!DN26,'KPI_FY 24-25'!EK26,'KPI_FY 24-25'!FH26,'KPI_FY 24-25'!GE26,'KPI_FY 24-25'!HB26,'KPI_FY 24-25'!HY26,'KPI_FY 24-25'!IV26)</f>
        <v>0</v>
      </c>
      <c r="D24" s="7">
        <f>SUM('KPI_FY 24-25'!D26,'KPI_FY 24-25'!AA26,'KPI_FY 24-25'!AX26,'KPI_FY 24-25'!BU26,'KPI_FY 24-25'!CR26,'KPI_FY 24-25'!DO26,'KPI_FY 24-25'!EL26,'KPI_FY 24-25'!FI26,'KPI_FY 24-25'!GF26,'KPI_FY 24-25'!HC26,'KPI_FY 24-25'!HZ26,'KPI_FY 24-25'!IW26)</f>
        <v>0</v>
      </c>
      <c r="E24" s="7">
        <f>SUM('KPI_FY 24-25'!E26,'KPI_FY 24-25'!AB26,'KPI_FY 24-25'!AY26,'KPI_FY 24-25'!BV26,'KPI_FY 24-25'!CS26,'KPI_FY 24-25'!DP26,'KPI_FY 24-25'!EM26,'KPI_FY 24-25'!FJ26,'KPI_FY 24-25'!GG26,'KPI_FY 24-25'!HD26,'KPI_FY 24-25'!IA26,'KPI_FY 24-25'!IX26)</f>
        <v>0</v>
      </c>
      <c r="F24" s="7">
        <f>SUM('KPI_FY 24-25'!F26,'KPI_FY 24-25'!AC26,'KPI_FY 24-25'!AZ26,'KPI_FY 24-25'!BW26,'KPI_FY 24-25'!CT26,'KPI_FY 24-25'!DQ26,'KPI_FY 24-25'!EN26,'KPI_FY 24-25'!FK26,'KPI_FY 24-25'!GH26,'KPI_FY 24-25'!HE26,'KPI_FY 24-25'!IB26,'KPI_FY 24-25'!IY26)</f>
        <v>0</v>
      </c>
      <c r="G24" s="7">
        <f t="shared" si="30"/>
        <v>0</v>
      </c>
      <c r="H24" s="7">
        <f>SUM('KPI_FY 24-25'!H26,'KPI_FY 24-25'!AE26,'KPI_FY 24-25'!BB26,'KPI_FY 24-25'!BY26,'KPI_FY 24-25'!CV26,'KPI_FY 24-25'!DS26,'KPI_FY 24-25'!EP26,'KPI_FY 24-25'!FM26,'KPI_FY 24-25'!GJ26,'KPI_FY 24-25'!HG26,'KPI_FY 24-25'!ID26,'KPI_FY 24-25'!JA26)</f>
        <v>8760</v>
      </c>
      <c r="I24" s="7">
        <f t="shared" si="31"/>
        <v>1</v>
      </c>
      <c r="J24" s="7">
        <f>SUM('KPI_FY 24-25'!J26,'KPI_FY 24-25'!AG26,'KPI_FY 24-25'!BD26,'KPI_FY 24-25'!CA26,'KPI_FY 24-25'!CX26,'KPI_FY 24-25'!DU26,'KPI_FY 24-25'!ER26,'KPI_FY 24-25'!FO26,'KPI_FY 24-25'!GL26,'KPI_FY 24-25'!HI26,'KPI_FY 24-25'!IF26,'KPI_FY 24-25'!JC26)</f>
        <v>0</v>
      </c>
      <c r="K24" s="134">
        <f t="shared" si="32"/>
        <v>0</v>
      </c>
      <c r="L24" s="9">
        <f>SUM('KPI_FY 24-25'!L26,'KPI_FY 24-25'!AI26,'KPI_FY 24-25'!BF26,'KPI_FY 24-25'!CC26,'KPI_FY 24-25'!CZ26,'KPI_FY 24-25'!DW26,'KPI_FY 24-25'!ET26,'KPI_FY 24-25'!FQ26,'KPI_FY 24-25'!GN26,'KPI_FY 24-25'!HK26,'KPI_FY 24-25'!IH26,'KPI_FY 24-25'!JE26)</f>
        <v>0</v>
      </c>
      <c r="M24" s="242">
        <f t="shared" si="33"/>
        <v>0</v>
      </c>
      <c r="N24" s="242">
        <f t="shared" si="34"/>
        <v>0</v>
      </c>
      <c r="O24" s="247">
        <f t="shared" si="35"/>
        <v>0</v>
      </c>
      <c r="P24" s="242">
        <f t="shared" si="36"/>
        <v>0</v>
      </c>
      <c r="Q24" s="242">
        <f t="shared" si="37"/>
        <v>0</v>
      </c>
      <c r="R24" s="208">
        <f>SUM('KPI_FY 24-25'!T26,'KPI_FY 24-25'!AQ26,'KPI_FY 24-25'!BN26,'KPI_FY 24-25'!CK26,'KPI_FY 24-25'!DH26,'KPI_FY 24-25'!EE26,'KPI_FY 24-25'!FB26,'KPI_FY 24-25'!FY26,'KPI_FY 24-25'!GV26,'KPI_FY 24-25'!HS26,'KPI_FY 24-25'!IP26,'KPI_FY 24-25'!JM26)</f>
        <v>0</v>
      </c>
      <c r="S24" s="9">
        <v>50</v>
      </c>
      <c r="T24" s="207">
        <f t="shared" si="38"/>
        <v>1</v>
      </c>
      <c r="U24" s="129" t="s">
        <v>101</v>
      </c>
      <c r="V24" s="10">
        <f>S77</f>
        <v>340</v>
      </c>
    </row>
    <row r="25" spans="1:31" ht="14.4" hidden="1" x14ac:dyDescent="0.3">
      <c r="A25" s="9"/>
      <c r="B25" s="71" t="s">
        <v>50</v>
      </c>
      <c r="C25" s="7">
        <f>SUM('KPI_FY 24-25'!C27,'KPI_FY 24-25'!Z27,'KPI_FY 24-25'!AW27,'KPI_FY 24-25'!BT27,'KPI_FY 24-25'!CQ27,'KPI_FY 24-25'!DN27,'KPI_FY 24-25'!EK27,'KPI_FY 24-25'!FH27,'KPI_FY 24-25'!GE27,'KPI_FY 24-25'!HB27,'KPI_FY 24-25'!HY27,'KPI_FY 24-25'!IV27)</f>
        <v>8330.5</v>
      </c>
      <c r="D25" s="7">
        <f>SUM('KPI_FY 24-25'!D27,'KPI_FY 24-25'!AA27,'KPI_FY 24-25'!AX27,'KPI_FY 24-25'!BU27,'KPI_FY 24-25'!CR27,'KPI_FY 24-25'!DO27,'KPI_FY 24-25'!EL27,'KPI_FY 24-25'!FI27,'KPI_FY 24-25'!GF27,'KPI_FY 24-25'!HC27,'KPI_FY 24-25'!HZ27,'KPI_FY 24-25'!IW27)</f>
        <v>3702</v>
      </c>
      <c r="E25" s="7">
        <f>SUM('KPI_FY 24-25'!E27,'KPI_FY 24-25'!AB27,'KPI_FY 24-25'!AY27,'KPI_FY 24-25'!BV27,'KPI_FY 24-25'!CS27,'KPI_FY 24-25'!DP27,'KPI_FY 24-25'!EM27,'KPI_FY 24-25'!FJ27,'KPI_FY 24-25'!GG27,'KPI_FY 24-25'!HD27,'KPI_FY 24-25'!IA27,'KPI_FY 24-25'!IX27)</f>
        <v>4628.5</v>
      </c>
      <c r="F25" s="7">
        <f>SUM('KPI_FY 24-25'!F27,'KPI_FY 24-25'!AC27,'KPI_FY 24-25'!AZ27,'KPI_FY 24-25'!BW27,'KPI_FY 24-25'!CT27,'KPI_FY 24-25'!DQ27,'KPI_FY 24-25'!EN27,'KPI_FY 24-25'!FK27,'KPI_FY 24-25'!GH27,'KPI_FY 24-25'!HE27,'KPI_FY 24-25'!IB27,'KPI_FY 24-25'!IY27)</f>
        <v>421</v>
      </c>
      <c r="G25" s="7">
        <f t="shared" si="30"/>
        <v>4.8059360730593609E-2</v>
      </c>
      <c r="H25" s="7">
        <f>SUM('KPI_FY 24-25'!H27,'KPI_FY 24-25'!AE27,'KPI_FY 24-25'!BB27,'KPI_FY 24-25'!BY27,'KPI_FY 24-25'!CV27,'KPI_FY 24-25'!DS27,'KPI_FY 24-25'!EP27,'KPI_FY 24-25'!FM27,'KPI_FY 24-25'!GJ27,'KPI_FY 24-25'!HG27,'KPI_FY 24-25'!ID27,'KPI_FY 24-25'!JA27)</f>
        <v>0</v>
      </c>
      <c r="I25" s="7">
        <f t="shared" si="31"/>
        <v>0</v>
      </c>
      <c r="J25" s="7">
        <f>SUM('KPI_FY 24-25'!J27,'KPI_FY 24-25'!AG27,'KPI_FY 24-25'!BD27,'KPI_FY 24-25'!CA27,'KPI_FY 24-25'!CX27,'KPI_FY 24-25'!DU27,'KPI_FY 24-25'!ER27,'KPI_FY 24-25'!FO27,'KPI_FY 24-25'!GL27,'KPI_FY 24-25'!HI27,'KPI_FY 24-25'!IF27,'KPI_FY 24-25'!JC27)</f>
        <v>8.5</v>
      </c>
      <c r="K25" s="134">
        <f t="shared" si="32"/>
        <v>9.7031963470319634E-4</v>
      </c>
      <c r="L25" s="9">
        <f>SUM('KPI_FY 24-25'!L27,'KPI_FY 24-25'!AI27,'KPI_FY 24-25'!BF27,'KPI_FY 24-25'!CC27,'KPI_FY 24-25'!CZ27,'KPI_FY 24-25'!DW27,'KPI_FY 24-25'!ET27,'KPI_FY 24-25'!FQ27,'KPI_FY 24-25'!GN27,'KPI_FY 24-25'!HK27,'KPI_FY 24-25'!IH27,'KPI_FY 24-25'!JE27)</f>
        <v>0</v>
      </c>
      <c r="M25" s="242">
        <f t="shared" si="33"/>
        <v>0.95097031963470324</v>
      </c>
      <c r="N25" s="242">
        <f t="shared" si="34"/>
        <v>0.95097031963470324</v>
      </c>
      <c r="O25" s="247">
        <f t="shared" si="35"/>
        <v>0.10211011399466408</v>
      </c>
      <c r="P25" s="242">
        <f t="shared" si="36"/>
        <v>0.25411872146118719</v>
      </c>
      <c r="Q25" s="242">
        <f t="shared" si="37"/>
        <v>0</v>
      </c>
      <c r="R25" s="211">
        <f>SUM('KPI_FY 24-25'!T27,'KPI_FY 24-25'!AQ27,'KPI_FY 24-25'!BN27,'KPI_FY 24-25'!CK27,'KPI_FY 24-25'!DH27,'KPI_FY 24-25'!EE27,'KPI_FY 24-25'!FB27,'KPI_FY 24-25'!FY27,'KPI_FY 24-25'!GV27,'KPI_FY 24-25'!HS27,'KPI_FY 24-25'!IP27,'KPI_FY 24-25'!JM27)</f>
        <v>111304</v>
      </c>
      <c r="S25" s="9">
        <v>50</v>
      </c>
      <c r="T25" s="207">
        <f t="shared" si="38"/>
        <v>1</v>
      </c>
      <c r="W25" s="130"/>
      <c r="X25" s="130"/>
      <c r="AB25" s="2"/>
      <c r="AC25" s="2"/>
    </row>
    <row r="26" spans="1:31" ht="14.4" hidden="1" x14ac:dyDescent="0.3">
      <c r="A26" s="9"/>
      <c r="B26" s="71" t="s">
        <v>51</v>
      </c>
      <c r="C26" s="7">
        <f>SUM('KPI_FY 24-25'!C28,'KPI_FY 24-25'!Z28,'KPI_FY 24-25'!AW28,'KPI_FY 24-25'!BT28,'KPI_FY 24-25'!CQ28,'KPI_FY 24-25'!DN28,'KPI_FY 24-25'!EK28,'KPI_FY 24-25'!FH28,'KPI_FY 24-25'!GE28,'KPI_FY 24-25'!HB28,'KPI_FY 24-25'!HY28,'KPI_FY 24-25'!IV28)</f>
        <v>0</v>
      </c>
      <c r="D26" s="7">
        <f>SUM('KPI_FY 24-25'!D28,'KPI_FY 24-25'!AA28,'KPI_FY 24-25'!AX28,'KPI_FY 24-25'!BU28,'KPI_FY 24-25'!CR28,'KPI_FY 24-25'!DO28,'KPI_FY 24-25'!EL28,'KPI_FY 24-25'!FI28,'KPI_FY 24-25'!GF28,'KPI_FY 24-25'!HC28,'KPI_FY 24-25'!HZ28,'KPI_FY 24-25'!IW28)</f>
        <v>0</v>
      </c>
      <c r="E26" s="7">
        <f>SUM('KPI_FY 24-25'!E28,'KPI_FY 24-25'!AB28,'KPI_FY 24-25'!AY28,'KPI_FY 24-25'!BV28,'KPI_FY 24-25'!CS28,'KPI_FY 24-25'!DP28,'KPI_FY 24-25'!EM28,'KPI_FY 24-25'!FJ28,'KPI_FY 24-25'!GG28,'KPI_FY 24-25'!HD28,'KPI_FY 24-25'!IA28,'KPI_FY 24-25'!IX28)</f>
        <v>0</v>
      </c>
      <c r="F26" s="7">
        <f>SUM('KPI_FY 24-25'!F28,'KPI_FY 24-25'!AC28,'KPI_FY 24-25'!AZ28,'KPI_FY 24-25'!BW28,'KPI_FY 24-25'!CT28,'KPI_FY 24-25'!DQ28,'KPI_FY 24-25'!EN28,'KPI_FY 24-25'!FK28,'KPI_FY 24-25'!GH28,'KPI_FY 24-25'!HE28,'KPI_FY 24-25'!IB28,'KPI_FY 24-25'!IY28)</f>
        <v>0</v>
      </c>
      <c r="G26" s="7">
        <f t="shared" si="30"/>
        <v>0</v>
      </c>
      <c r="H26" s="7">
        <f>SUM('KPI_FY 24-25'!H28,'KPI_FY 24-25'!AE28,'KPI_FY 24-25'!BB28,'KPI_FY 24-25'!BY28,'KPI_FY 24-25'!CV28,'KPI_FY 24-25'!DS28,'KPI_FY 24-25'!EP28,'KPI_FY 24-25'!FM28,'KPI_FY 24-25'!GJ28,'KPI_FY 24-25'!HG28,'KPI_FY 24-25'!ID28,'KPI_FY 24-25'!JA28)</f>
        <v>8760</v>
      </c>
      <c r="I26" s="7">
        <f t="shared" si="31"/>
        <v>1</v>
      </c>
      <c r="J26" s="7">
        <f>SUM('KPI_FY 24-25'!J28,'KPI_FY 24-25'!AG28,'KPI_FY 24-25'!BD28,'KPI_FY 24-25'!CA28,'KPI_FY 24-25'!CX28,'KPI_FY 24-25'!DU28,'KPI_FY 24-25'!ER28,'KPI_FY 24-25'!FO28,'KPI_FY 24-25'!GL28,'KPI_FY 24-25'!HI28,'KPI_FY 24-25'!IF28,'KPI_FY 24-25'!JC28)</f>
        <v>0</v>
      </c>
      <c r="K26" s="134">
        <f t="shared" si="32"/>
        <v>0</v>
      </c>
      <c r="L26" s="9">
        <f>SUM('KPI_FY 24-25'!L28,'KPI_FY 24-25'!AI28,'KPI_FY 24-25'!BF28,'KPI_FY 24-25'!CC28,'KPI_FY 24-25'!CZ28,'KPI_FY 24-25'!DW28,'KPI_FY 24-25'!ET28,'KPI_FY 24-25'!FQ28,'KPI_FY 24-25'!GN28,'KPI_FY 24-25'!HK28,'KPI_FY 24-25'!IH28,'KPI_FY 24-25'!JE28)</f>
        <v>0</v>
      </c>
      <c r="M26" s="242">
        <f t="shared" si="33"/>
        <v>0</v>
      </c>
      <c r="N26" s="242">
        <f t="shared" si="34"/>
        <v>0</v>
      </c>
      <c r="O26" s="247">
        <f t="shared" si="35"/>
        <v>0</v>
      </c>
      <c r="P26" s="242">
        <f t="shared" si="36"/>
        <v>0</v>
      </c>
      <c r="Q26" s="242">
        <f t="shared" si="37"/>
        <v>0</v>
      </c>
      <c r="R26" s="208">
        <f>SUM('KPI_FY 24-25'!T28,'KPI_FY 24-25'!AQ28,'KPI_FY 24-25'!BN28,'KPI_FY 24-25'!CK28,'KPI_FY 24-25'!DH28,'KPI_FY 24-25'!EE28,'KPI_FY 24-25'!FB28,'KPI_FY 24-25'!FY28,'KPI_FY 24-25'!GV28,'KPI_FY 24-25'!HS28,'KPI_FY 24-25'!IP28,'KPI_FY 24-25'!JM28)</f>
        <v>0</v>
      </c>
      <c r="S26" s="9">
        <v>96</v>
      </c>
      <c r="T26" s="207">
        <f t="shared" si="38"/>
        <v>1</v>
      </c>
      <c r="V26" s="128"/>
      <c r="W26" s="29"/>
      <c r="X26" s="7"/>
      <c r="AA26" s="5"/>
      <c r="AB26" s="140"/>
      <c r="AC26" s="140"/>
    </row>
    <row r="27" spans="1:31" ht="14.4" hidden="1" x14ac:dyDescent="0.3">
      <c r="A27" s="142"/>
      <c r="B27" s="71" t="s">
        <v>52</v>
      </c>
      <c r="C27" s="7">
        <f>SUM('KPI_FY 24-25'!C29,'KPI_FY 24-25'!Z29,'KPI_FY 24-25'!AW29,'KPI_FY 24-25'!BT29,'KPI_FY 24-25'!CQ29,'KPI_FY 24-25'!DN29,'KPI_FY 24-25'!EK29,'KPI_FY 24-25'!FH29,'KPI_FY 24-25'!GE29,'KPI_FY 24-25'!HB29,'KPI_FY 24-25'!HY29,'KPI_FY 24-25'!IV29)</f>
        <v>3232</v>
      </c>
      <c r="D27" s="7">
        <f>SUM('KPI_FY 24-25'!D29,'KPI_FY 24-25'!AA29,'KPI_FY 24-25'!AX29,'KPI_FY 24-25'!BU29,'KPI_FY 24-25'!CR29,'KPI_FY 24-25'!DO29,'KPI_FY 24-25'!EL29,'KPI_FY 24-25'!FI29,'KPI_FY 24-25'!GF29,'KPI_FY 24-25'!HC29,'KPI_FY 24-25'!HZ29,'KPI_FY 24-25'!IW29)</f>
        <v>1326.6</v>
      </c>
      <c r="E27" s="7">
        <f>SUM('KPI_FY 24-25'!E29,'KPI_FY 24-25'!AB29,'KPI_FY 24-25'!AY29,'KPI_FY 24-25'!BV29,'KPI_FY 24-25'!CS29,'KPI_FY 24-25'!DP29,'KPI_FY 24-25'!EM29,'KPI_FY 24-25'!FJ29,'KPI_FY 24-25'!GG29,'KPI_FY 24-25'!HD29,'KPI_FY 24-25'!IA29,'KPI_FY 24-25'!IX29)</f>
        <v>1905.4</v>
      </c>
      <c r="F27" s="7">
        <f>SUM('KPI_FY 24-25'!F29,'KPI_FY 24-25'!AC29,'KPI_FY 24-25'!AZ29,'KPI_FY 24-25'!BW29,'KPI_FY 24-25'!CT29,'KPI_FY 24-25'!DQ29,'KPI_FY 24-25'!EN29,'KPI_FY 24-25'!FK29,'KPI_FY 24-25'!GH29,'KPI_FY 24-25'!HE29,'KPI_FY 24-25'!IB29,'KPI_FY 24-25'!IY29)</f>
        <v>5477.4</v>
      </c>
      <c r="G27" s="7">
        <f t="shared" si="30"/>
        <v>0.62527397260273965</v>
      </c>
      <c r="H27" s="7">
        <f>SUM('KPI_FY 24-25'!H29,'KPI_FY 24-25'!AE29,'KPI_FY 24-25'!BB29,'KPI_FY 24-25'!BY29,'KPI_FY 24-25'!CV29,'KPI_FY 24-25'!DS29,'KPI_FY 24-25'!EP29,'KPI_FY 24-25'!FM29,'KPI_FY 24-25'!GJ29,'KPI_FY 24-25'!HG29,'KPI_FY 24-25'!ID29,'KPI_FY 24-25'!JA29)</f>
        <v>0</v>
      </c>
      <c r="I27" s="7">
        <f t="shared" si="31"/>
        <v>0</v>
      </c>
      <c r="J27" s="7">
        <f>SUM('KPI_FY 24-25'!J29,'KPI_FY 24-25'!AG29,'KPI_FY 24-25'!BD29,'KPI_FY 24-25'!CA29,'KPI_FY 24-25'!CX29,'KPI_FY 24-25'!DU29,'KPI_FY 24-25'!ER29,'KPI_FY 24-25'!FO29,'KPI_FY 24-25'!GL29,'KPI_FY 24-25'!HI29,'KPI_FY 24-25'!IF29,'KPI_FY 24-25'!JC29)</f>
        <v>50.6</v>
      </c>
      <c r="K27" s="134">
        <f t="shared" si="32"/>
        <v>5.776255707762557E-3</v>
      </c>
      <c r="L27" s="9">
        <f>SUM('KPI_FY 24-25'!L29,'KPI_FY 24-25'!AI29,'KPI_FY 24-25'!BF29,'KPI_FY 24-25'!CC29,'KPI_FY 24-25'!CZ29,'KPI_FY 24-25'!DW29,'KPI_FY 24-25'!ET29,'KPI_FY 24-25'!FQ29,'KPI_FY 24-25'!GN29,'KPI_FY 24-25'!HK29,'KPI_FY 24-25'!IH29,'KPI_FY 24-25'!JE29)</f>
        <v>0</v>
      </c>
      <c r="M27" s="242">
        <f t="shared" si="33"/>
        <v>0.36894977168949772</v>
      </c>
      <c r="N27" s="242">
        <f t="shared" si="34"/>
        <v>0.36894977168949772</v>
      </c>
      <c r="O27" s="247">
        <f t="shared" si="35"/>
        <v>0.80502645502645498</v>
      </c>
      <c r="P27" s="242">
        <f t="shared" si="36"/>
        <v>9.5251141552511409E-2</v>
      </c>
      <c r="Q27" s="242">
        <f t="shared" si="37"/>
        <v>0</v>
      </c>
      <c r="R27" s="211">
        <f>SUM('KPI_FY 24-25'!T29,'KPI_FY 24-25'!AQ29,'KPI_FY 24-25'!BN29,'KPI_FY 24-25'!CK29,'KPI_FY 24-25'!DH29,'KPI_FY 24-25'!EE29,'KPI_FY 24-25'!FB29,'KPI_FY 24-25'!FY29,'KPI_FY 24-25'!GV29,'KPI_FY 24-25'!HS29,'KPI_FY 24-25'!IP29,'KPI_FY 24-25'!JM29)</f>
        <v>41720</v>
      </c>
      <c r="S27" s="9">
        <v>50</v>
      </c>
      <c r="T27" s="207">
        <f t="shared" si="38"/>
        <v>1</v>
      </c>
      <c r="V27" s="128"/>
      <c r="W27" s="29"/>
      <c r="X27" s="29"/>
      <c r="AA27" s="5"/>
      <c r="AB27" s="140"/>
      <c r="AC27" s="140"/>
    </row>
    <row r="28" spans="1:31" ht="14.4" hidden="1" x14ac:dyDescent="0.3">
      <c r="A28" s="9"/>
      <c r="B28" s="71" t="s">
        <v>53</v>
      </c>
      <c r="C28" s="7">
        <f>SUM('KPI_FY 24-25'!C30,'KPI_FY 24-25'!Z30,'KPI_FY 24-25'!AW30,'KPI_FY 24-25'!BT30,'KPI_FY 24-25'!CQ30,'KPI_FY 24-25'!DN30,'KPI_FY 24-25'!EK30,'KPI_FY 24-25'!FH30,'KPI_FY 24-25'!GE30,'KPI_FY 24-25'!HB30,'KPI_FY 24-25'!HY30,'KPI_FY 24-25'!IV30)</f>
        <v>1386.4</v>
      </c>
      <c r="D28" s="7">
        <f>SUM('KPI_FY 24-25'!D30,'KPI_FY 24-25'!AA30,'KPI_FY 24-25'!AX30,'KPI_FY 24-25'!BU30,'KPI_FY 24-25'!CR30,'KPI_FY 24-25'!DO30,'KPI_FY 24-25'!EL30,'KPI_FY 24-25'!FI30,'KPI_FY 24-25'!GF30,'KPI_FY 24-25'!HC30,'KPI_FY 24-25'!HZ30,'KPI_FY 24-25'!IW30)</f>
        <v>699.10000000000014</v>
      </c>
      <c r="E28" s="7">
        <f>SUM('KPI_FY 24-25'!E30,'KPI_FY 24-25'!AB30,'KPI_FY 24-25'!AY30,'KPI_FY 24-25'!BV30,'KPI_FY 24-25'!CS30,'KPI_FY 24-25'!DP30,'KPI_FY 24-25'!EM30,'KPI_FY 24-25'!FJ30,'KPI_FY 24-25'!GG30,'KPI_FY 24-25'!HD30,'KPI_FY 24-25'!IA30,'KPI_FY 24-25'!IX30)</f>
        <v>687.3</v>
      </c>
      <c r="F28" s="7">
        <f>SUM('KPI_FY 24-25'!F30,'KPI_FY 24-25'!AC30,'KPI_FY 24-25'!AZ30,'KPI_FY 24-25'!BW30,'KPI_FY 24-25'!CT30,'KPI_FY 24-25'!DQ30,'KPI_FY 24-25'!EN30,'KPI_FY 24-25'!FK30,'KPI_FY 24-25'!GH30,'KPI_FY 24-25'!HE30,'KPI_FY 24-25'!IB30,'KPI_FY 24-25'!IY30)</f>
        <v>3065.3</v>
      </c>
      <c r="G28" s="7">
        <f t="shared" si="30"/>
        <v>0.34992009132420093</v>
      </c>
      <c r="H28" s="7">
        <f>SUM('KPI_FY 24-25'!H30,'KPI_FY 24-25'!AE30,'KPI_FY 24-25'!BB30,'KPI_FY 24-25'!BY30,'KPI_FY 24-25'!CV30,'KPI_FY 24-25'!DS30,'KPI_FY 24-25'!EP30,'KPI_FY 24-25'!FM30,'KPI_FY 24-25'!GJ30,'KPI_FY 24-25'!HG30,'KPI_FY 24-25'!ID30,'KPI_FY 24-25'!JA30)</f>
        <v>4288.5</v>
      </c>
      <c r="I28" s="7">
        <f t="shared" si="31"/>
        <v>0.48955479452054795</v>
      </c>
      <c r="J28" s="7">
        <f>SUM('KPI_FY 24-25'!J30,'KPI_FY 24-25'!AG30,'KPI_FY 24-25'!BD30,'KPI_FY 24-25'!CA30,'KPI_FY 24-25'!CX30,'KPI_FY 24-25'!DU30,'KPI_FY 24-25'!ER30,'KPI_FY 24-25'!FO30,'KPI_FY 24-25'!GL30,'KPI_FY 24-25'!HI30,'KPI_FY 24-25'!IF30,'KPI_FY 24-25'!JC30)</f>
        <v>19.8</v>
      </c>
      <c r="K28" s="134">
        <f t="shared" si="32"/>
        <v>2.2602739726027398E-3</v>
      </c>
      <c r="L28" s="9">
        <f>SUM('KPI_FY 24-25'!L30,'KPI_FY 24-25'!AI30,'KPI_FY 24-25'!BF30,'KPI_FY 24-25'!CC30,'KPI_FY 24-25'!CZ30,'KPI_FY 24-25'!DW30,'KPI_FY 24-25'!ET30,'KPI_FY 24-25'!FQ30,'KPI_FY 24-25'!GN30,'KPI_FY 24-25'!HK30,'KPI_FY 24-25'!IH30,'KPI_FY 24-25'!JE30)</f>
        <v>0</v>
      </c>
      <c r="M28" s="242">
        <f t="shared" si="33"/>
        <v>0.15826484018264841</v>
      </c>
      <c r="N28" s="242">
        <f t="shared" si="34"/>
        <v>0.15826484018264841</v>
      </c>
      <c r="O28" s="247">
        <f t="shared" si="35"/>
        <v>0.8142864732759536</v>
      </c>
      <c r="P28" s="242">
        <f t="shared" si="36"/>
        <v>5.2009132420091322E-2</v>
      </c>
      <c r="Q28" s="242">
        <f t="shared" si="37"/>
        <v>0</v>
      </c>
      <c r="R28" s="211">
        <f>SUM('KPI_FY 24-25'!T30,'KPI_FY 24-25'!AQ30,'KPI_FY 24-25'!BN30,'KPI_FY 24-25'!CK30,'KPI_FY 24-25'!DH30,'KPI_FY 24-25'!EE30,'KPI_FY 24-25'!FB30,'KPI_FY 24-25'!FY30,'KPI_FY 24-25'!GV30,'KPI_FY 24-25'!HS30,'KPI_FY 24-25'!IP30,'KPI_FY 24-25'!JM30)</f>
        <v>22780</v>
      </c>
      <c r="S28" s="9">
        <v>50</v>
      </c>
      <c r="T28" s="207">
        <f t="shared" si="38"/>
        <v>1</v>
      </c>
      <c r="V28" s="128"/>
      <c r="W28" s="29"/>
      <c r="X28" s="29"/>
      <c r="AA28" s="5"/>
      <c r="AB28" s="140"/>
      <c r="AC28" s="140"/>
    </row>
    <row r="29" spans="1:31" ht="14.4" hidden="1" x14ac:dyDescent="0.3">
      <c r="A29" s="9"/>
      <c r="B29" s="71" t="s">
        <v>54</v>
      </c>
      <c r="C29" s="7">
        <f>SUM('KPI_FY 24-25'!C31,'KPI_FY 24-25'!Z31,'KPI_FY 24-25'!AW31,'KPI_FY 24-25'!BT31,'KPI_FY 24-25'!CQ31,'KPI_FY 24-25'!DN31,'KPI_FY 24-25'!EK31,'KPI_FY 24-25'!FH31,'KPI_FY 24-25'!GE31,'KPI_FY 24-25'!HB31,'KPI_FY 24-25'!HY31,'KPI_FY 24-25'!IV31)</f>
        <v>4</v>
      </c>
      <c r="D29" s="7">
        <f>SUM('KPI_FY 24-25'!D31,'KPI_FY 24-25'!AA31,'KPI_FY 24-25'!AX31,'KPI_FY 24-25'!BU31,'KPI_FY 24-25'!CR31,'KPI_FY 24-25'!DO31,'KPI_FY 24-25'!EL31,'KPI_FY 24-25'!FI31,'KPI_FY 24-25'!GF31,'KPI_FY 24-25'!HC31,'KPI_FY 24-25'!HZ31,'KPI_FY 24-25'!IW31)</f>
        <v>0</v>
      </c>
      <c r="E29" s="7">
        <f>SUM('KPI_FY 24-25'!E31,'KPI_FY 24-25'!AB31,'KPI_FY 24-25'!AY31,'KPI_FY 24-25'!BV31,'KPI_FY 24-25'!CS31,'KPI_FY 24-25'!DP31,'KPI_FY 24-25'!EM31,'KPI_FY 24-25'!FJ31,'KPI_FY 24-25'!GG31,'KPI_FY 24-25'!HD31,'KPI_FY 24-25'!IA31,'KPI_FY 24-25'!IX31)</f>
        <v>4</v>
      </c>
      <c r="F29" s="7">
        <f>SUM('KPI_FY 24-25'!F31,'KPI_FY 24-25'!AC31,'KPI_FY 24-25'!AZ31,'KPI_FY 24-25'!BW31,'KPI_FY 24-25'!CT31,'KPI_FY 24-25'!DQ31,'KPI_FY 24-25'!EN31,'KPI_FY 24-25'!FK31,'KPI_FY 24-25'!GH31,'KPI_FY 24-25'!HE31,'KPI_FY 24-25'!IB31,'KPI_FY 24-25'!IY31)</f>
        <v>0</v>
      </c>
      <c r="G29" s="7">
        <f t="shared" si="30"/>
        <v>0</v>
      </c>
      <c r="H29" s="7">
        <f>SUM('KPI_FY 24-25'!H31,'KPI_FY 24-25'!AE31,'KPI_FY 24-25'!BB31,'KPI_FY 24-25'!BY31,'KPI_FY 24-25'!CV31,'KPI_FY 24-25'!DS31,'KPI_FY 24-25'!EP31,'KPI_FY 24-25'!FM31,'KPI_FY 24-25'!GJ31,'KPI_FY 24-25'!HG31,'KPI_FY 24-25'!ID31,'KPI_FY 24-25'!JA31)</f>
        <v>8756</v>
      </c>
      <c r="I29" s="7">
        <f t="shared" si="31"/>
        <v>0.99954337899543377</v>
      </c>
      <c r="J29" s="7">
        <f>SUM('KPI_FY 24-25'!J31,'KPI_FY 24-25'!AG31,'KPI_FY 24-25'!BD31,'KPI_FY 24-25'!CA31,'KPI_FY 24-25'!CX31,'KPI_FY 24-25'!DU31,'KPI_FY 24-25'!ER31,'KPI_FY 24-25'!FO31,'KPI_FY 24-25'!GL31,'KPI_FY 24-25'!HI31,'KPI_FY 24-25'!IF31,'KPI_FY 24-25'!JC31)</f>
        <v>0</v>
      </c>
      <c r="K29" s="134">
        <f t="shared" si="32"/>
        <v>0</v>
      </c>
      <c r="L29" s="9">
        <f>SUM('KPI_FY 24-25'!L31,'KPI_FY 24-25'!AI31,'KPI_FY 24-25'!BF31,'KPI_FY 24-25'!CC31,'KPI_FY 24-25'!CZ31,'KPI_FY 24-25'!DW31,'KPI_FY 24-25'!ET31,'KPI_FY 24-25'!FQ31,'KPI_FY 24-25'!GN31,'KPI_FY 24-25'!HK31,'KPI_FY 24-25'!IH31,'KPI_FY 24-25'!JE31)</f>
        <v>0</v>
      </c>
      <c r="M29" s="242">
        <f t="shared" si="33"/>
        <v>4.5662100456621003E-4</v>
      </c>
      <c r="N29" s="242">
        <f t="shared" si="34"/>
        <v>4.5662100456621003E-4</v>
      </c>
      <c r="O29" s="247">
        <f t="shared" si="35"/>
        <v>0</v>
      </c>
      <c r="P29" s="242">
        <f t="shared" si="36"/>
        <v>0</v>
      </c>
      <c r="Q29" s="242">
        <f t="shared" si="37"/>
        <v>0</v>
      </c>
      <c r="R29" s="208">
        <f>SUM('KPI_FY 24-25'!T31,'KPI_FY 24-25'!AQ31,'KPI_FY 24-25'!BN31,'KPI_FY 24-25'!CK31,'KPI_FY 24-25'!DH31,'KPI_FY 24-25'!EE31,'KPI_FY 24-25'!FB31,'KPI_FY 24-25'!FY31,'KPI_FY 24-25'!GV31,'KPI_FY 24-25'!HS31,'KPI_FY 24-25'!IP31,'KPI_FY 24-25'!JM31)</f>
        <v>0</v>
      </c>
      <c r="S29" s="9">
        <v>50</v>
      </c>
      <c r="T29" s="207">
        <f t="shared" si="38"/>
        <v>1</v>
      </c>
      <c r="V29" s="128"/>
      <c r="W29" s="29"/>
      <c r="X29" s="29"/>
      <c r="AA29" s="5"/>
      <c r="AB29" s="140"/>
      <c r="AC29" s="140"/>
    </row>
    <row r="30" spans="1:31" ht="14.4" hidden="1" x14ac:dyDescent="0.3">
      <c r="A30" s="9"/>
      <c r="B30" s="71" t="s">
        <v>55</v>
      </c>
      <c r="C30" s="7">
        <f>SUM('KPI_FY 24-25'!C32,'KPI_FY 24-25'!Z32,'KPI_FY 24-25'!AW32,'KPI_FY 24-25'!BT32,'KPI_FY 24-25'!CQ32,'KPI_FY 24-25'!DN32,'KPI_FY 24-25'!EK32,'KPI_FY 24-25'!FH32,'KPI_FY 24-25'!GE32,'KPI_FY 24-25'!HB32,'KPI_FY 24-25'!HY32,'KPI_FY 24-25'!IV32)</f>
        <v>5430.5</v>
      </c>
      <c r="D30" s="7">
        <f>SUM('KPI_FY 24-25'!D32,'KPI_FY 24-25'!AA32,'KPI_FY 24-25'!AX32,'KPI_FY 24-25'!BU32,'KPI_FY 24-25'!CR32,'KPI_FY 24-25'!DO32,'KPI_FY 24-25'!EL32,'KPI_FY 24-25'!FI32,'KPI_FY 24-25'!GF32,'KPI_FY 24-25'!HC32,'KPI_FY 24-25'!HZ32,'KPI_FY 24-25'!IW32)</f>
        <v>2233.1</v>
      </c>
      <c r="E30" s="7">
        <f>SUM('KPI_FY 24-25'!E32,'KPI_FY 24-25'!AB32,'KPI_FY 24-25'!AY32,'KPI_FY 24-25'!BV32,'KPI_FY 24-25'!CS32,'KPI_FY 24-25'!DP32,'KPI_FY 24-25'!EM32,'KPI_FY 24-25'!FJ32,'KPI_FY 24-25'!GG32,'KPI_FY 24-25'!HD32,'KPI_FY 24-25'!IA32,'KPI_FY 24-25'!IX32)</f>
        <v>3197.4</v>
      </c>
      <c r="F30" s="7">
        <f>SUM('KPI_FY 24-25'!F32,'KPI_FY 24-25'!AC32,'KPI_FY 24-25'!AZ32,'KPI_FY 24-25'!BW32,'KPI_FY 24-25'!CT32,'KPI_FY 24-25'!DQ32,'KPI_FY 24-25'!EN32,'KPI_FY 24-25'!FK32,'KPI_FY 24-25'!GH32,'KPI_FY 24-25'!HE32,'KPI_FY 24-25'!IB32,'KPI_FY 24-25'!IY32)</f>
        <v>3141.1</v>
      </c>
      <c r="G30" s="7">
        <f t="shared" si="30"/>
        <v>0.35857305936073058</v>
      </c>
      <c r="H30" s="7">
        <f>SUM('KPI_FY 24-25'!H32,'KPI_FY 24-25'!AE32,'KPI_FY 24-25'!BB32,'KPI_FY 24-25'!BY32,'KPI_FY 24-25'!CV32,'KPI_FY 24-25'!DS32,'KPI_FY 24-25'!EP32,'KPI_FY 24-25'!FM32,'KPI_FY 24-25'!GJ32,'KPI_FY 24-25'!HG32,'KPI_FY 24-25'!ID32,'KPI_FY 24-25'!JA32)</f>
        <v>105.6</v>
      </c>
      <c r="I30" s="7">
        <f t="shared" si="31"/>
        <v>1.2054794520547944E-2</v>
      </c>
      <c r="J30" s="7">
        <f>SUM('KPI_FY 24-25'!J32,'KPI_FY 24-25'!AG32,'KPI_FY 24-25'!BD32,'KPI_FY 24-25'!CA32,'KPI_FY 24-25'!CX32,'KPI_FY 24-25'!DU32,'KPI_FY 24-25'!ER32,'KPI_FY 24-25'!FO32,'KPI_FY 24-25'!GL32,'KPI_FY 24-25'!HI32,'KPI_FY 24-25'!IF32,'KPI_FY 24-25'!JC32)</f>
        <v>82.800000000000011</v>
      </c>
      <c r="K30" s="134">
        <f t="shared" si="32"/>
        <v>9.4520547945205497E-3</v>
      </c>
      <c r="L30" s="9">
        <f>SUM('KPI_FY 24-25'!L32,'KPI_FY 24-25'!AI32,'KPI_FY 24-25'!BF32,'KPI_FY 24-25'!CC32,'KPI_FY 24-25'!CZ32,'KPI_FY 24-25'!DW32,'KPI_FY 24-25'!ET32,'KPI_FY 24-25'!FQ32,'KPI_FY 24-25'!GN32,'KPI_FY 24-25'!HK32,'KPI_FY 24-25'!IH32,'KPI_FY 24-25'!JE32)</f>
        <v>0</v>
      </c>
      <c r="M30" s="242">
        <f t="shared" si="33"/>
        <v>0.61992009132420089</v>
      </c>
      <c r="N30" s="242">
        <f t="shared" si="34"/>
        <v>0.61992009132420089</v>
      </c>
      <c r="O30" s="247">
        <f t="shared" si="35"/>
        <v>0.58447768970265346</v>
      </c>
      <c r="P30" s="242">
        <f t="shared" si="36"/>
        <v>0.1896392694063927</v>
      </c>
      <c r="Q30" s="242">
        <f t="shared" si="37"/>
        <v>0</v>
      </c>
      <c r="R30" s="211">
        <f>SUM('KPI_FY 24-25'!T32,'KPI_FY 24-25'!AQ32,'KPI_FY 24-25'!BN32,'KPI_FY 24-25'!CK32,'KPI_FY 24-25'!DH32,'KPI_FY 24-25'!EE32,'KPI_FY 24-25'!FB32,'KPI_FY 24-25'!FY32,'KPI_FY 24-25'!GV32,'KPI_FY 24-25'!HS32,'KPI_FY 24-25'!IP32,'KPI_FY 24-25'!JM32)</f>
        <v>83062</v>
      </c>
      <c r="S30" s="9">
        <v>50</v>
      </c>
      <c r="T30" s="207">
        <f t="shared" si="38"/>
        <v>1</v>
      </c>
      <c r="V30" s="128"/>
      <c r="W30" s="29"/>
      <c r="X30" s="29"/>
      <c r="AA30" s="5"/>
      <c r="AB30" s="140"/>
      <c r="AC30" s="140"/>
    </row>
    <row r="31" spans="1:31" ht="14.4" hidden="1" x14ac:dyDescent="0.3">
      <c r="A31" s="9"/>
      <c r="B31" s="52" t="s">
        <v>97</v>
      </c>
      <c r="C31" s="203">
        <f>SUM(C21:C30)</f>
        <v>37892.600000000006</v>
      </c>
      <c r="D31" s="203">
        <f t="shared" ref="D31:L31" si="39">SUM(D21:D30)</f>
        <v>19252.8</v>
      </c>
      <c r="E31" s="203">
        <f t="shared" ref="E31" si="40">SUM(E21:E30)</f>
        <v>18639.8</v>
      </c>
      <c r="F31" s="203">
        <f t="shared" si="39"/>
        <v>18418.3</v>
      </c>
      <c r="G31" s="195">
        <f>(G21*S21+G22*S22+G23*S23+G24*S24+G25*S25+G26*S26+G27*S27+G28*S28+G29*S29+G30*S30)/S31</f>
        <v>0.22617599191657412</v>
      </c>
      <c r="H31" s="203">
        <f t="shared" si="39"/>
        <v>31083</v>
      </c>
      <c r="I31" s="195">
        <f>(I21*S21+I22*S22+I23*S23+I24*S24+I25*S25+I26*S26+I27*S27+I28*S28+I29*S29+I30*S30)/S31</f>
        <v>0.37738916142169571</v>
      </c>
      <c r="J31" s="91">
        <f t="shared" ref="J31" si="41">SUM(J21:J30)</f>
        <v>206.10000000000002</v>
      </c>
      <c r="K31" s="229">
        <f>(K21*S21+K22*S22+K23*S23+K24*S24+K25*S25+K26*S26+K27*S27+K28*S28+K29*S29+K30*S30)/S31</f>
        <v>2.0740389361964704E-3</v>
      </c>
      <c r="L31" s="91">
        <f t="shared" si="39"/>
        <v>0</v>
      </c>
      <c r="M31" s="246">
        <f>(M21*S21+M22*S22+M23*S23+M24*S24+M25*S25+M26*S26+M27*S27+M28*S28+M29*S29+M30*S30)/S31</f>
        <v>0.39436080772553384</v>
      </c>
      <c r="N31" s="246">
        <f>(N21*S21+N22*S22+N23*S23+N24*S24+N25*S25+N26*S26+N27*S27+N28*S28+N29*S29+N30*S30)/S31</f>
        <v>0.39436080772553384</v>
      </c>
      <c r="O31" s="246">
        <f>(O21*S21+O22*S22+O23*S23+O24*S24+O25*S25+O26*S26+O27*S27+O28*S28+O29*S29+O30*S30)/S31</f>
        <v>0.32666012043236359</v>
      </c>
      <c r="P31" s="246">
        <f>(P21*S21+P22*S22+P23*S23+P24*S24+P25*S25+P26*S26+P27*S27+P28*S28+P29*S29+P30*S30)/S31</f>
        <v>0.12992853727014686</v>
      </c>
      <c r="Q31" s="246">
        <f>(Q21*S21+Q22*S22+Q23*S23+Q24*S24+Q25*S25+Q26*S26+Q27*S27+Q28*S28+Q29*S29+Q30*S30)/S31</f>
        <v>0</v>
      </c>
      <c r="R31" s="209">
        <f>SUM(R21:R30)</f>
        <v>673799</v>
      </c>
      <c r="S31" s="91">
        <f>SUM(S21:S30)</f>
        <v>592</v>
      </c>
      <c r="V31" s="128"/>
      <c r="W31" s="29"/>
      <c r="X31" s="29"/>
      <c r="AA31" s="5"/>
      <c r="AB31" s="140"/>
      <c r="AC31" s="140"/>
    </row>
    <row r="32" spans="1:31" ht="14.4" hidden="1" x14ac:dyDescent="0.3">
      <c r="A32" s="36" t="s">
        <v>40</v>
      </c>
      <c r="B32" s="71" t="s">
        <v>47</v>
      </c>
      <c r="C32" s="9">
        <f>SUM('KPI_FY 24-25'!C34,'KPI_FY 24-25'!Z34,'KPI_FY 24-25'!AW34,'KPI_FY 24-25'!BT34,'KPI_FY 24-25'!CQ34,'KPI_FY 24-25'!DN34,'KPI_FY 24-25'!EK34,'KPI_FY 24-25'!FH34,'KPI_FY 24-25'!GE34,'KPI_FY 24-25'!HB34,'KPI_FY 24-25'!HY34,'KPI_FY 24-25'!IV34)</f>
        <v>7166</v>
      </c>
      <c r="D32" s="9">
        <f>SUM('KPI_FY 24-25'!D34,'KPI_FY 24-25'!AA34,'KPI_FY 24-25'!AX34,'KPI_FY 24-25'!BU34,'KPI_FY 24-25'!CR34,'KPI_FY 24-25'!DO34,'KPI_FY 24-25'!EL34,'KPI_FY 24-25'!FI34,'KPI_FY 24-25'!GF34,'KPI_FY 24-25'!HC34,'KPI_FY 24-25'!HZ34,'KPI_FY 24-25'!IW34)</f>
        <v>1670.6000000000001</v>
      </c>
      <c r="E32" s="9">
        <f>SUM('KPI_FY 24-25'!E34,'KPI_FY 24-25'!AB34,'KPI_FY 24-25'!AY34,'KPI_FY 24-25'!BV34,'KPI_FY 24-25'!CS34,'KPI_FY 24-25'!DP34,'KPI_FY 24-25'!EM34,'KPI_FY 24-25'!FJ34,'KPI_FY 24-25'!GG34,'KPI_FY 24-25'!HD34,'KPI_FY 24-25'!IA34,'KPI_FY 24-25'!IX34)</f>
        <v>5495.4</v>
      </c>
      <c r="F32" s="9">
        <f>SUM('KPI_FY 24-25'!F34,'KPI_FY 24-25'!AC34,'KPI_FY 24-25'!AZ34,'KPI_FY 24-25'!BW34,'KPI_FY 24-25'!CT34,'KPI_FY 24-25'!DQ34,'KPI_FY 24-25'!EN34,'KPI_FY 24-25'!FK34,'KPI_FY 24-25'!GH34,'KPI_FY 24-25'!HE34,'KPI_FY 24-25'!IB34,'KPI_FY 24-25'!IY34)</f>
        <v>1594</v>
      </c>
      <c r="G32" s="7">
        <f>(F32/$B$2)</f>
        <v>0.1819634703196347</v>
      </c>
      <c r="H32" s="9">
        <f>SUM('KPI_FY 24-25'!H34,'KPI_FY 24-25'!AE34,'KPI_FY 24-25'!BB34,'KPI_FY 24-25'!BY34,'KPI_FY 24-25'!CV34,'KPI_FY 24-25'!DS34,'KPI_FY 24-25'!EP34,'KPI_FY 24-25'!FM34,'KPI_FY 24-25'!GJ34,'KPI_FY 24-25'!HG34,'KPI_FY 24-25'!ID34,'KPI_FY 24-25'!JA34)</f>
        <v>0</v>
      </c>
      <c r="I32" s="7">
        <f>(H32/$B$2)</f>
        <v>0</v>
      </c>
      <c r="J32" s="7">
        <f>SUM('KPI_FY 24-25'!J34,'KPI_FY 24-25'!AG34,'KPI_FY 24-25'!BD34,'KPI_FY 24-25'!CA34,'KPI_FY 24-25'!CX34,'KPI_FY 24-25'!DU34,'KPI_FY 24-25'!ER34,'KPI_FY 24-25'!FO34,'KPI_FY 24-25'!GL34,'KPI_FY 24-25'!HI34,'KPI_FY 24-25'!IF34,'KPI_FY 24-25'!JC34)</f>
        <v>0</v>
      </c>
      <c r="K32" s="134">
        <f>(J32/$B$2)</f>
        <v>0</v>
      </c>
      <c r="L32" s="9">
        <f>SUM('KPI_FY 24-25'!L34,'KPI_FY 24-25'!AI34,'KPI_FY 24-25'!BF34,'KPI_FY 24-25'!CC34,'KPI_FY 24-25'!CZ34,'KPI_FY 24-25'!DW34,'KPI_FY 24-25'!ET34,'KPI_FY 24-25'!FQ34,'KPI_FY 24-25'!GN34,'KPI_FY 24-25'!HK34,'KPI_FY 24-25'!IH34,'KPI_FY 24-25'!JE34)</f>
        <v>0</v>
      </c>
      <c r="M32" s="242">
        <f>(C32/$B$2)</f>
        <v>0.81803652968036533</v>
      </c>
      <c r="N32" s="242">
        <f>((C32-L32)/$B$2)</f>
        <v>0.81803652968036533</v>
      </c>
      <c r="O32" s="247">
        <f>IF((AND(D32=0,F32=0)),0,(F32+L32)/(D32+F32+L32))</f>
        <v>0.48826808797402432</v>
      </c>
      <c r="P32" s="242">
        <f>(R32/($B$2*S32))</f>
        <v>0.15600674059578168</v>
      </c>
      <c r="Q32" s="242">
        <f>(L32/$B$2)</f>
        <v>0</v>
      </c>
      <c r="R32" s="211">
        <f>SUM('KPI_FY 24-25'!T34,'KPI_FY 24-25'!AQ34,'KPI_FY 24-25'!BN34,'KPI_FY 24-25'!CK34,'KPI_FY 24-25'!DH34,'KPI_FY 24-25'!EE34,'KPI_FY 24-25'!FB34,'KPI_FY 24-25'!FY34,'KPI_FY 24-25'!GV34,'KPI_FY 24-25'!HS34,'KPI_FY 24-25'!IP34,'KPI_FY 24-25'!JM34)</f>
        <v>28699</v>
      </c>
      <c r="S32" s="9">
        <v>21</v>
      </c>
      <c r="T32" s="207">
        <f>N32+K32+I32+G32+Q32</f>
        <v>1</v>
      </c>
      <c r="W32" s="9"/>
      <c r="X32" s="29"/>
      <c r="AB32" s="140"/>
      <c r="AC32" s="140"/>
    </row>
    <row r="33" spans="1:24" ht="14.4" hidden="1" x14ac:dyDescent="0.3">
      <c r="A33" s="36" t="s">
        <v>41</v>
      </c>
      <c r="B33" s="71" t="s">
        <v>48</v>
      </c>
      <c r="C33" s="9">
        <f>SUM('KPI_FY 24-25'!C35,'KPI_FY 24-25'!Z35,'KPI_FY 24-25'!AW35,'KPI_FY 24-25'!BT35,'KPI_FY 24-25'!CQ35,'KPI_FY 24-25'!DN35,'KPI_FY 24-25'!EK35,'KPI_FY 24-25'!FH35,'KPI_FY 24-25'!GE35,'KPI_FY 24-25'!HB35,'KPI_FY 24-25'!HY35,'KPI_FY 24-25'!IV35)</f>
        <v>8708</v>
      </c>
      <c r="D33" s="9">
        <f>SUM('KPI_FY 24-25'!D35,'KPI_FY 24-25'!AA35,'KPI_FY 24-25'!AX35,'KPI_FY 24-25'!BU35,'KPI_FY 24-25'!CR35,'KPI_FY 24-25'!DO35,'KPI_FY 24-25'!EL35,'KPI_FY 24-25'!FI35,'KPI_FY 24-25'!GF35,'KPI_FY 24-25'!HC35,'KPI_FY 24-25'!HZ35,'KPI_FY 24-25'!IW35)</f>
        <v>2243.8999999999996</v>
      </c>
      <c r="E33" s="9">
        <f>SUM('KPI_FY 24-25'!E35,'KPI_FY 24-25'!AB35,'KPI_FY 24-25'!AY35,'KPI_FY 24-25'!BV35,'KPI_FY 24-25'!CS35,'KPI_FY 24-25'!DP35,'KPI_FY 24-25'!EM35,'KPI_FY 24-25'!FJ35,'KPI_FY 24-25'!GG35,'KPI_FY 24-25'!HD35,'KPI_FY 24-25'!IA35,'KPI_FY 24-25'!IX35)</f>
        <v>6464.0999999999985</v>
      </c>
      <c r="F33" s="9">
        <f>SUM('KPI_FY 24-25'!F35,'KPI_FY 24-25'!AC35,'KPI_FY 24-25'!AZ35,'KPI_FY 24-25'!BW35,'KPI_FY 24-25'!CT35,'KPI_FY 24-25'!DQ35,'KPI_FY 24-25'!EN35,'KPI_FY 24-25'!FK35,'KPI_FY 24-25'!GH35,'KPI_FY 24-25'!HE35,'KPI_FY 24-25'!IB35,'KPI_FY 24-25'!IY35)</f>
        <v>52</v>
      </c>
      <c r="G33" s="7">
        <f t="shared" ref="G33:G34" si="42">(F33/$B$2)</f>
        <v>5.9360730593607308E-3</v>
      </c>
      <c r="H33" s="9">
        <f>SUM('KPI_FY 24-25'!H35,'KPI_FY 24-25'!AE35,'KPI_FY 24-25'!BB35,'KPI_FY 24-25'!BY35,'KPI_FY 24-25'!CV35,'KPI_FY 24-25'!DS35,'KPI_FY 24-25'!EP35,'KPI_FY 24-25'!FM35,'KPI_FY 24-25'!GJ35,'KPI_FY 24-25'!HG35,'KPI_FY 24-25'!ID35,'KPI_FY 24-25'!JA35)</f>
        <v>0</v>
      </c>
      <c r="I33" s="7">
        <f t="shared" ref="I33:I34" si="43">(H33/$B$2)</f>
        <v>0</v>
      </c>
      <c r="J33" s="7">
        <f>SUM('KPI_FY 24-25'!J35,'KPI_FY 24-25'!AG35,'KPI_FY 24-25'!BD35,'KPI_FY 24-25'!CA35,'KPI_FY 24-25'!CX35,'KPI_FY 24-25'!DU35,'KPI_FY 24-25'!ER35,'KPI_FY 24-25'!FO35,'KPI_FY 24-25'!GL35,'KPI_FY 24-25'!HI35,'KPI_FY 24-25'!IF35,'KPI_FY 24-25'!JC35)</f>
        <v>0</v>
      </c>
      <c r="K33" s="134">
        <f t="shared" ref="K33:K34" si="44">(J33/$B$2)</f>
        <v>0</v>
      </c>
      <c r="L33" s="9">
        <f>SUM('KPI_FY 24-25'!L35,'KPI_FY 24-25'!AI35,'KPI_FY 24-25'!BF35,'KPI_FY 24-25'!CC35,'KPI_FY 24-25'!CZ35,'KPI_FY 24-25'!DW35,'KPI_FY 24-25'!ET35,'KPI_FY 24-25'!FQ35,'KPI_FY 24-25'!GN35,'KPI_FY 24-25'!HK35,'KPI_FY 24-25'!IH35,'KPI_FY 24-25'!JE35)</f>
        <v>0</v>
      </c>
      <c r="M33" s="242">
        <f t="shared" ref="M33:M34" si="45">(C33/$B$2)</f>
        <v>0.99406392694063928</v>
      </c>
      <c r="N33" s="242">
        <f t="shared" ref="N33:N34" si="46">((C33-L33)/$B$2)</f>
        <v>0.99406392694063928</v>
      </c>
      <c r="O33" s="247">
        <f t="shared" ref="O33:O34" si="47">IF((AND(D33=0,F33=0)),0,(F33+L33)/(D33+F33+L33))</f>
        <v>2.2649070081449545E-2</v>
      </c>
      <c r="P33" s="242">
        <f t="shared" ref="P33:P34" si="48">(R33/($B$2*S33))</f>
        <v>0.22513046314416177</v>
      </c>
      <c r="Q33" s="242">
        <f t="shared" ref="Q33:Q34" si="49">(L33/$B$2)</f>
        <v>0</v>
      </c>
      <c r="R33" s="211">
        <f>SUM('KPI_FY 24-25'!T35,'KPI_FY 24-25'!AQ35,'KPI_FY 24-25'!BN35,'KPI_FY 24-25'!CK35,'KPI_FY 24-25'!DH35,'KPI_FY 24-25'!EE35,'KPI_FY 24-25'!FB35,'KPI_FY 24-25'!FY35,'KPI_FY 24-25'!GV35,'KPI_FY 24-25'!HS35,'KPI_FY 24-25'!IP35,'KPI_FY 24-25'!JM35)</f>
        <v>41415</v>
      </c>
      <c r="S33" s="9">
        <v>21</v>
      </c>
      <c r="T33" s="207">
        <f t="shared" ref="T33:T34" si="50">N33+K33+I33+G33+Q33</f>
        <v>1</v>
      </c>
    </row>
    <row r="34" spans="1:24" ht="14.4" hidden="1" x14ac:dyDescent="0.3">
      <c r="A34" s="9"/>
      <c r="B34" s="71" t="s">
        <v>52</v>
      </c>
      <c r="C34" s="9">
        <f>SUM('KPI_FY 24-25'!C36,'KPI_FY 24-25'!Z36,'KPI_FY 24-25'!AW36,'KPI_FY 24-25'!BT36,'KPI_FY 24-25'!CQ36,'KPI_FY 24-25'!DN36,'KPI_FY 24-25'!EK36,'KPI_FY 24-25'!FH36,'KPI_FY 24-25'!GE36,'KPI_FY 24-25'!HB36,'KPI_FY 24-25'!HY36,'KPI_FY 24-25'!IV36)</f>
        <v>4881.7</v>
      </c>
      <c r="D34" s="9">
        <f>SUM('KPI_FY 24-25'!D36,'KPI_FY 24-25'!AA36,'KPI_FY 24-25'!AX36,'KPI_FY 24-25'!BU36,'KPI_FY 24-25'!CR36,'KPI_FY 24-25'!DO36,'KPI_FY 24-25'!EL36,'KPI_FY 24-25'!FI36,'KPI_FY 24-25'!GF36,'KPI_FY 24-25'!HC36,'KPI_FY 24-25'!HZ36,'KPI_FY 24-25'!IW36)</f>
        <v>1136.7000000000003</v>
      </c>
      <c r="E34" s="9">
        <f>SUM('KPI_FY 24-25'!E36,'KPI_FY 24-25'!AB36,'KPI_FY 24-25'!AY36,'KPI_FY 24-25'!BV36,'KPI_FY 24-25'!CS36,'KPI_FY 24-25'!DP36,'KPI_FY 24-25'!EM36,'KPI_FY 24-25'!FJ36,'KPI_FY 24-25'!GG36,'KPI_FY 24-25'!HD36,'KPI_FY 24-25'!IA36,'KPI_FY 24-25'!IX36)</f>
        <v>3744.9999999999995</v>
      </c>
      <c r="F34" s="9">
        <f>SUM('KPI_FY 24-25'!F36,'KPI_FY 24-25'!AC36,'KPI_FY 24-25'!AZ36,'KPI_FY 24-25'!BW36,'KPI_FY 24-25'!CT36,'KPI_FY 24-25'!DQ36,'KPI_FY 24-25'!EN36,'KPI_FY 24-25'!FK36,'KPI_FY 24-25'!GH36,'KPI_FY 24-25'!HE36,'KPI_FY 24-25'!IB36,'KPI_FY 24-25'!IY36)</f>
        <v>3878.3</v>
      </c>
      <c r="G34" s="7">
        <f t="shared" si="42"/>
        <v>0.44272831050228312</v>
      </c>
      <c r="H34" s="9">
        <f>SUM('KPI_FY 24-25'!H36,'KPI_FY 24-25'!AE36,'KPI_FY 24-25'!BB36,'KPI_FY 24-25'!BY36,'KPI_FY 24-25'!CV36,'KPI_FY 24-25'!DS36,'KPI_FY 24-25'!EP36,'KPI_FY 24-25'!FM36,'KPI_FY 24-25'!GJ36,'KPI_FY 24-25'!HG36,'KPI_FY 24-25'!ID36,'KPI_FY 24-25'!JA36)</f>
        <v>0</v>
      </c>
      <c r="I34" s="7">
        <f t="shared" si="43"/>
        <v>0</v>
      </c>
      <c r="J34" s="7">
        <f>SUM('KPI_FY 24-25'!J36,'KPI_FY 24-25'!AG36,'KPI_FY 24-25'!BD36,'KPI_FY 24-25'!CA36,'KPI_FY 24-25'!CX36,'KPI_FY 24-25'!DU36,'KPI_FY 24-25'!ER36,'KPI_FY 24-25'!FO36,'KPI_FY 24-25'!GL36,'KPI_FY 24-25'!HI36,'KPI_FY 24-25'!IF36,'KPI_FY 24-25'!JC36)</f>
        <v>0</v>
      </c>
      <c r="K34" s="134">
        <f t="shared" si="44"/>
        <v>0</v>
      </c>
      <c r="L34" s="9">
        <f>SUM('KPI_FY 24-25'!L36,'KPI_FY 24-25'!AI36,'KPI_FY 24-25'!BF36,'KPI_FY 24-25'!CC36,'KPI_FY 24-25'!CZ36,'KPI_FY 24-25'!DW36,'KPI_FY 24-25'!ET36,'KPI_FY 24-25'!FQ36,'KPI_FY 24-25'!GN36,'KPI_FY 24-25'!HK36,'KPI_FY 24-25'!IH36,'KPI_FY 24-25'!JE36)</f>
        <v>0</v>
      </c>
      <c r="M34" s="242">
        <f t="shared" si="45"/>
        <v>0.55727168949771688</v>
      </c>
      <c r="N34" s="242">
        <f t="shared" si="46"/>
        <v>0.55727168949771688</v>
      </c>
      <c r="O34" s="247">
        <f t="shared" si="47"/>
        <v>0.77333998005982052</v>
      </c>
      <c r="P34" s="242">
        <f t="shared" si="48"/>
        <v>0.10235920852359208</v>
      </c>
      <c r="Q34" s="242">
        <f t="shared" si="49"/>
        <v>0</v>
      </c>
      <c r="R34" s="211">
        <f>SUM('KPI_FY 24-25'!T36,'KPI_FY 24-25'!AQ36,'KPI_FY 24-25'!BN36,'KPI_FY 24-25'!CK36,'KPI_FY 24-25'!DH36,'KPI_FY 24-25'!EE36,'KPI_FY 24-25'!FB36,'KPI_FY 24-25'!FY36,'KPI_FY 24-25'!GV36,'KPI_FY 24-25'!HS36,'KPI_FY 24-25'!IP36,'KPI_FY 24-25'!JM36)</f>
        <v>18830</v>
      </c>
      <c r="S34" s="9">
        <v>21</v>
      </c>
      <c r="T34" s="207">
        <f t="shared" si="50"/>
        <v>1</v>
      </c>
      <c r="V34" s="128"/>
      <c r="X34" s="7"/>
    </row>
    <row r="35" spans="1:24" ht="27.6" hidden="1" x14ac:dyDescent="0.3">
      <c r="A35" s="9"/>
      <c r="B35" s="52" t="s">
        <v>97</v>
      </c>
      <c r="C35" s="203">
        <f>SUM(C32:C34)</f>
        <v>20755.7</v>
      </c>
      <c r="D35" s="203">
        <f t="shared" ref="D35:L35" si="51">SUM(D32:D34)</f>
        <v>5051.2000000000007</v>
      </c>
      <c r="E35" s="203">
        <f t="shared" ref="E35" si="52">SUM(E32:E34)</f>
        <v>15704.499999999998</v>
      </c>
      <c r="F35" s="203">
        <f t="shared" si="51"/>
        <v>5524.3</v>
      </c>
      <c r="G35" s="195">
        <f>(G32*S32+G33*S33+G34*S34)/S35</f>
        <v>0.21020928462709285</v>
      </c>
      <c r="H35" s="91">
        <f t="shared" si="51"/>
        <v>0</v>
      </c>
      <c r="I35" s="195">
        <f>(I32*S32+I33*S33+I34*S34)/S35</f>
        <v>0</v>
      </c>
      <c r="J35" s="91">
        <f t="shared" ref="J35" si="53">SUM(J32:J34)</f>
        <v>0</v>
      </c>
      <c r="K35" s="229">
        <f>(K32*S32+K33*S33+K34*S34)/S35</f>
        <v>0</v>
      </c>
      <c r="L35" s="91">
        <f t="shared" si="51"/>
        <v>0</v>
      </c>
      <c r="M35" s="246">
        <f>(M32*S32+M33*S33+M34*S34)/S35</f>
        <v>0.78979071537290713</v>
      </c>
      <c r="N35" s="246">
        <f>(N32*S32+N33*S33+N34*S34)/S35</f>
        <v>0.78979071537290713</v>
      </c>
      <c r="O35" s="246">
        <f>(O32*S32+O33*S33+O34*S34)/S35</f>
        <v>0.4280857127050981</v>
      </c>
      <c r="P35" s="246">
        <f>(P32*S32+P33*S33+P34*S34)/S35</f>
        <v>0.16116547075451185</v>
      </c>
      <c r="Q35" s="246">
        <f>(Q32*S32+Q33*S33+Q34*S34)/S35</f>
        <v>0</v>
      </c>
      <c r="R35" s="209">
        <f>SUM(R32:R34)</f>
        <v>88944</v>
      </c>
      <c r="S35" s="91">
        <f>SUM(S32:S34)</f>
        <v>63</v>
      </c>
      <c r="U35" s="117" t="s">
        <v>102</v>
      </c>
      <c r="V35" s="128">
        <f>V23+V24</f>
        <v>1671</v>
      </c>
    </row>
    <row r="36" spans="1:24" ht="14.4" hidden="1" x14ac:dyDescent="0.3">
      <c r="A36" s="36" t="s">
        <v>42</v>
      </c>
      <c r="B36" s="71" t="s">
        <v>47</v>
      </c>
      <c r="C36" s="9">
        <f>SUM('KPI_FY 24-25'!C38,'KPI_FY 24-25'!Z38,'KPI_FY 24-25'!AW38,'KPI_FY 24-25'!BT38,'KPI_FY 24-25'!CQ38,'KPI_FY 24-25'!DN38,'KPI_FY 24-25'!EK38,'KPI_FY 24-25'!FH38,'KPI_FY 24-25'!GE38,'KPI_FY 24-25'!HB38,'KPI_FY 24-25'!HY38,'KPI_FY 24-25'!IV38)</f>
        <v>24</v>
      </c>
      <c r="D36" s="9">
        <f>SUM('KPI_FY 24-25'!D38,'KPI_FY 24-25'!AA38,'KPI_FY 24-25'!AX38,'KPI_FY 24-25'!BU38,'KPI_FY 24-25'!CR38,'KPI_FY 24-25'!DO38,'KPI_FY 24-25'!EL38,'KPI_FY 24-25'!FI38,'KPI_FY 24-25'!GF38,'KPI_FY 24-25'!HC38,'KPI_FY 24-25'!HZ38,'KPI_FY 24-25'!IW38)</f>
        <v>0</v>
      </c>
      <c r="E36" s="9">
        <f>SUM('KPI_FY 24-25'!E38,'KPI_FY 24-25'!AB38,'KPI_FY 24-25'!AY38,'KPI_FY 24-25'!BV38,'KPI_FY 24-25'!CS38,'KPI_FY 24-25'!DP38,'KPI_FY 24-25'!EM38,'KPI_FY 24-25'!FJ38,'KPI_FY 24-25'!GG38,'KPI_FY 24-25'!HD38,'KPI_FY 24-25'!IA38,'KPI_FY 24-25'!IX38)</f>
        <v>24</v>
      </c>
      <c r="F36" s="9">
        <f>SUM('KPI_FY 24-25'!F38,'KPI_FY 24-25'!AC38,'KPI_FY 24-25'!AZ38,'KPI_FY 24-25'!BW38,'KPI_FY 24-25'!CT38,'KPI_FY 24-25'!DQ38,'KPI_FY 24-25'!EN38,'KPI_FY 24-25'!FK38,'KPI_FY 24-25'!GH38,'KPI_FY 24-25'!HE38,'KPI_FY 24-25'!IB38,'KPI_FY 24-25'!IY38)</f>
        <v>8736</v>
      </c>
      <c r="G36" s="7">
        <f>(F36/$B$2)</f>
        <v>0.99726027397260275</v>
      </c>
      <c r="H36" s="9">
        <f>SUM('KPI_FY 24-25'!H38,'KPI_FY 24-25'!AE38,'KPI_FY 24-25'!BB38,'KPI_FY 24-25'!BY38,'KPI_FY 24-25'!CV38,'KPI_FY 24-25'!DS38,'KPI_FY 24-25'!EP38,'KPI_FY 24-25'!FM38,'KPI_FY 24-25'!GJ38,'KPI_FY 24-25'!HG38,'KPI_FY 24-25'!ID38,'KPI_FY 24-25'!JA38)</f>
        <v>0</v>
      </c>
      <c r="I36" s="7">
        <f>(H36/$B$2)</f>
        <v>0</v>
      </c>
      <c r="J36" s="7">
        <f>SUM('KPI_FY 24-25'!J38,'KPI_FY 24-25'!AG38,'KPI_FY 24-25'!BD38,'KPI_FY 24-25'!CA38,'KPI_FY 24-25'!CX38,'KPI_FY 24-25'!DU38,'KPI_FY 24-25'!ER38,'KPI_FY 24-25'!FO38,'KPI_FY 24-25'!GL38,'KPI_FY 24-25'!HI38,'KPI_FY 24-25'!IF38,'KPI_FY 24-25'!JC38)</f>
        <v>0</v>
      </c>
      <c r="K36" s="134">
        <f>(J36/$B$2)</f>
        <v>0</v>
      </c>
      <c r="L36" s="9">
        <f>SUM('KPI_FY 24-25'!L38,'KPI_FY 24-25'!AI38,'KPI_FY 24-25'!BF38,'KPI_FY 24-25'!CC38,'KPI_FY 24-25'!CZ38,'KPI_FY 24-25'!DW38,'KPI_FY 24-25'!ET38,'KPI_FY 24-25'!FQ38,'KPI_FY 24-25'!GN38,'KPI_FY 24-25'!HK38,'KPI_FY 24-25'!IH38,'KPI_FY 24-25'!JE38)</f>
        <v>0</v>
      </c>
      <c r="M36" s="242">
        <f>(C36/$B$2)</f>
        <v>2.7397260273972603E-3</v>
      </c>
      <c r="N36" s="242">
        <f>((C36-L36)/$B$2)</f>
        <v>2.7397260273972603E-3</v>
      </c>
      <c r="O36" s="247">
        <f>IF((AND(D36=0,F36=0)),0,(F36+L36)/(D36+F36+L36))</f>
        <v>1</v>
      </c>
      <c r="P36" s="242">
        <f>(R36/($B$2*S36))</f>
        <v>0</v>
      </c>
      <c r="Q36" s="242">
        <f>(L36/$B$2)</f>
        <v>0</v>
      </c>
      <c r="R36" s="10">
        <f>SUM('KPI_FY 24-25'!T38,'KPI_FY 24-25'!AQ38,'KPI_FY 24-25'!BN38,'KPI_FY 24-25'!CK38,'KPI_FY 24-25'!DH38,'KPI_FY 24-25'!EE38,'KPI_FY 24-25'!FB38,'KPI_FY 24-25'!FY38,'KPI_FY 24-25'!GV38,'KPI_FY 24-25'!HS38,'KPI_FY 24-25'!IP38,'KPI_FY 24-25'!JM38)</f>
        <v>0</v>
      </c>
      <c r="S36" s="9">
        <v>21</v>
      </c>
      <c r="T36" s="207">
        <f>N36+K36+I36+G36+Q36</f>
        <v>1</v>
      </c>
    </row>
    <row r="37" spans="1:24" ht="14.4" hidden="1" x14ac:dyDescent="0.3">
      <c r="A37" s="36" t="s">
        <v>43</v>
      </c>
      <c r="B37" s="71" t="s">
        <v>48</v>
      </c>
      <c r="C37" s="9">
        <f>SUM('KPI_FY 24-25'!C39,'KPI_FY 24-25'!Z39,'KPI_FY 24-25'!AW39,'KPI_FY 24-25'!BT39,'KPI_FY 24-25'!CQ39,'KPI_FY 24-25'!DN39,'KPI_FY 24-25'!EK39,'KPI_FY 24-25'!FH39,'KPI_FY 24-25'!GE39,'KPI_FY 24-25'!HB39,'KPI_FY 24-25'!HY39,'KPI_FY 24-25'!IV39)</f>
        <v>142.90000000000006</v>
      </c>
      <c r="D37" s="9">
        <f>SUM('KPI_FY 24-25'!D39,'KPI_FY 24-25'!AA39,'KPI_FY 24-25'!AX39,'KPI_FY 24-25'!BU39,'KPI_FY 24-25'!CR39,'KPI_FY 24-25'!DO39,'KPI_FY 24-25'!EL39,'KPI_FY 24-25'!FI39,'KPI_FY 24-25'!GF39,'KPI_FY 24-25'!HC39,'KPI_FY 24-25'!HZ39,'KPI_FY 24-25'!IW39)</f>
        <v>109.20000000000002</v>
      </c>
      <c r="E37" s="9">
        <f>SUM('KPI_FY 24-25'!E39,'KPI_FY 24-25'!AB39,'KPI_FY 24-25'!AY39,'KPI_FY 24-25'!BV39,'KPI_FY 24-25'!CS39,'KPI_FY 24-25'!DP39,'KPI_FY 24-25'!EM39,'KPI_FY 24-25'!FJ39,'KPI_FY 24-25'!GG39,'KPI_FY 24-25'!HD39,'KPI_FY 24-25'!IA39,'KPI_FY 24-25'!IX39)</f>
        <v>33.700000000000003</v>
      </c>
      <c r="F37" s="9">
        <f>SUM('KPI_FY 24-25'!F39,'KPI_FY 24-25'!AC39,'KPI_FY 24-25'!AZ39,'KPI_FY 24-25'!BW39,'KPI_FY 24-25'!CT39,'KPI_FY 24-25'!DQ39,'KPI_FY 24-25'!EN39,'KPI_FY 24-25'!FK39,'KPI_FY 24-25'!GH39,'KPI_FY 24-25'!HE39,'KPI_FY 24-25'!IB39,'KPI_FY 24-25'!IY39)</f>
        <v>8617.1</v>
      </c>
      <c r="G37" s="7">
        <f>(F37/$B$2)</f>
        <v>0.98368721461187214</v>
      </c>
      <c r="H37" s="9">
        <f>SUM('KPI_FY 24-25'!H39,'KPI_FY 24-25'!AE39,'KPI_FY 24-25'!BB39,'KPI_FY 24-25'!BY39,'KPI_FY 24-25'!CV39,'KPI_FY 24-25'!DS39,'KPI_FY 24-25'!EP39,'KPI_FY 24-25'!FM39,'KPI_FY 24-25'!GJ39,'KPI_FY 24-25'!HG39,'KPI_FY 24-25'!ID39,'KPI_FY 24-25'!JA39)</f>
        <v>0</v>
      </c>
      <c r="I37" s="7">
        <f>(H37/$B$2)</f>
        <v>0</v>
      </c>
      <c r="J37" s="7">
        <f>SUM('KPI_FY 24-25'!J39,'KPI_FY 24-25'!AG39,'KPI_FY 24-25'!BD39,'KPI_FY 24-25'!CA39,'KPI_FY 24-25'!CX39,'KPI_FY 24-25'!DU39,'KPI_FY 24-25'!ER39,'KPI_FY 24-25'!FO39,'KPI_FY 24-25'!GL39,'KPI_FY 24-25'!HI39,'KPI_FY 24-25'!IF39,'KPI_FY 24-25'!JC39)</f>
        <v>0</v>
      </c>
      <c r="K37" s="134">
        <f>(J37/$B$2)</f>
        <v>0</v>
      </c>
      <c r="L37" s="9">
        <f>SUM('KPI_FY 24-25'!L39,'KPI_FY 24-25'!AI39,'KPI_FY 24-25'!BF39,'KPI_FY 24-25'!CC39,'KPI_FY 24-25'!CZ39,'KPI_FY 24-25'!DW39,'KPI_FY 24-25'!ET39,'KPI_FY 24-25'!FQ39,'KPI_FY 24-25'!GN39,'KPI_FY 24-25'!HK39,'KPI_FY 24-25'!IH39,'KPI_FY 24-25'!JE39)</f>
        <v>0</v>
      </c>
      <c r="M37" s="242">
        <f>(C37/$B$2)</f>
        <v>1.6312785388127859E-2</v>
      </c>
      <c r="N37" s="242">
        <f>((C37-L37)/$B$2)</f>
        <v>1.6312785388127859E-2</v>
      </c>
      <c r="O37" s="247">
        <f>IF((AND(D37=0,F37=0)),0,(F37+L37)/(D37+F37+L37))</f>
        <v>0.98748610522214442</v>
      </c>
      <c r="P37" s="242">
        <f>(R37/($B$2*S37))</f>
        <v>9.6607958251793864E-3</v>
      </c>
      <c r="Q37" s="242">
        <f>(L37/$B$2)</f>
        <v>0</v>
      </c>
      <c r="R37" s="126">
        <f>SUM('KPI_FY 24-25'!T39,'KPI_FY 24-25'!AQ39,'KPI_FY 24-25'!BN39,'KPI_FY 24-25'!CK39,'KPI_FY 24-25'!DH39,'KPI_FY 24-25'!EE39,'KPI_FY 24-25'!FB39,'KPI_FY 24-25'!FY39,'KPI_FY 24-25'!GV39,'KPI_FY 24-25'!HS39,'KPI_FY 24-25'!IP39,'KPI_FY 24-25'!JM39)</f>
        <v>1777.2</v>
      </c>
      <c r="S37" s="9">
        <v>21</v>
      </c>
      <c r="T37" s="207">
        <f t="shared" ref="T37" si="54">N37+K37+I37+G37+Q37</f>
        <v>1</v>
      </c>
    </row>
    <row r="38" spans="1:24" ht="14.4" hidden="1" x14ac:dyDescent="0.3">
      <c r="A38" s="36"/>
      <c r="B38" s="52" t="s">
        <v>97</v>
      </c>
      <c r="C38" s="91">
        <f>SUM(C36:C37)</f>
        <v>166.90000000000006</v>
      </c>
      <c r="D38" s="91">
        <f t="shared" ref="D38:E38" si="55">SUM(D36:D37)</f>
        <v>109.20000000000002</v>
      </c>
      <c r="E38" s="91">
        <f t="shared" si="55"/>
        <v>57.7</v>
      </c>
      <c r="F38" s="203">
        <f t="shared" ref="F38" si="56">SUM(F36:F37)</f>
        <v>17353.099999999999</v>
      </c>
      <c r="G38" s="195">
        <f>(G36*S36+G37*S37)/S38</f>
        <v>0.99047374429223733</v>
      </c>
      <c r="H38" s="91">
        <f t="shared" ref="H38:J38" si="57">SUM(H36:H37)</f>
        <v>0</v>
      </c>
      <c r="I38" s="195">
        <f>(I36*S36+I37*S37)/S38</f>
        <v>0</v>
      </c>
      <c r="J38" s="91">
        <f t="shared" si="57"/>
        <v>0</v>
      </c>
      <c r="K38" s="229">
        <f>(K36*S36+K37*S37)/S38</f>
        <v>0</v>
      </c>
      <c r="L38" s="91">
        <f t="shared" ref="L38" si="58">SUM(L36:L37)</f>
        <v>0</v>
      </c>
      <c r="M38" s="246">
        <f>(M36*S36+M37*S37)/S38</f>
        <v>9.5262557077625595E-3</v>
      </c>
      <c r="N38" s="246">
        <f>(N36*S36+N37*S37)/S38</f>
        <v>9.5262557077625595E-3</v>
      </c>
      <c r="O38" s="246">
        <f>(O36*S36+O37*S37)/S38</f>
        <v>0.99374305261107221</v>
      </c>
      <c r="P38" s="246">
        <f>(P36*S36+P37*S37)/S38</f>
        <v>4.8303979125896932E-3</v>
      </c>
      <c r="Q38" s="246">
        <f>(Q36*S36+Q37*S37)/S38</f>
        <v>0</v>
      </c>
      <c r="R38" s="212">
        <f>SUM(R36:R37)</f>
        <v>1777.2</v>
      </c>
      <c r="S38" s="91">
        <f>SUM(S36:S37)</f>
        <v>42</v>
      </c>
      <c r="W38" s="130"/>
      <c r="X38" s="130"/>
    </row>
    <row r="39" spans="1:24" ht="14.4" hidden="1" x14ac:dyDescent="0.3">
      <c r="A39" s="142" t="s">
        <v>44</v>
      </c>
      <c r="B39" s="71" t="s">
        <v>52</v>
      </c>
      <c r="C39" s="9">
        <f>SUM('KPI_FY 24-25'!C41,'KPI_FY 24-25'!Z41,'KPI_FY 24-25'!AW41,'KPI_FY 24-25'!BT41,'KPI_FY 24-25'!CQ41,'KPI_FY 24-25'!DN41,'KPI_FY 24-25'!EK41,'KPI_FY 24-25'!FH41,'KPI_FY 24-25'!GE41,'KPI_FY 24-25'!HB41,'KPI_FY 24-25'!HY41,'KPI_FY 24-25'!IV41)</f>
        <v>0</v>
      </c>
      <c r="D39" s="9">
        <f>SUM('KPI_FY 24-25'!D41,'KPI_FY 24-25'!AA41,'KPI_FY 24-25'!AX41,'KPI_FY 24-25'!BU41,'KPI_FY 24-25'!CR41,'KPI_FY 24-25'!DO41,'KPI_FY 24-25'!EL41,'KPI_FY 24-25'!FI41,'KPI_FY 24-25'!GF41,'KPI_FY 24-25'!HC41,'KPI_FY 24-25'!HZ41,'KPI_FY 24-25'!IW41)</f>
        <v>0</v>
      </c>
      <c r="E39" s="9">
        <f>SUM('KPI_FY 24-25'!E41,'KPI_FY 24-25'!AB41,'KPI_FY 24-25'!AY41,'KPI_FY 24-25'!BV41,'KPI_FY 24-25'!CS41,'KPI_FY 24-25'!DP41,'KPI_FY 24-25'!EM41,'KPI_FY 24-25'!FJ41,'KPI_FY 24-25'!GG41,'KPI_FY 24-25'!HD41,'KPI_FY 24-25'!IA41,'KPI_FY 24-25'!IX41)</f>
        <v>0</v>
      </c>
      <c r="F39" s="9">
        <f>SUM('KPI_FY 24-25'!F41,'KPI_FY 24-25'!AC41,'KPI_FY 24-25'!AZ41,'KPI_FY 24-25'!BW41,'KPI_FY 24-25'!CT41,'KPI_FY 24-25'!DQ41,'KPI_FY 24-25'!EN41,'KPI_FY 24-25'!FK41,'KPI_FY 24-25'!GH41,'KPI_FY 24-25'!HE41,'KPI_FY 24-25'!IB41,'KPI_FY 24-25'!IY41)</f>
        <v>8760</v>
      </c>
      <c r="G39" s="7">
        <f>(F39/$B$2)</f>
        <v>1</v>
      </c>
      <c r="H39" s="9">
        <f>SUM('KPI_FY 24-25'!H41,'KPI_FY 24-25'!AE41,'KPI_FY 24-25'!BB41,'KPI_FY 24-25'!BY41,'KPI_FY 24-25'!CV41,'KPI_FY 24-25'!DS41,'KPI_FY 24-25'!EP41,'KPI_FY 24-25'!FM41,'KPI_FY 24-25'!GJ41,'KPI_FY 24-25'!HG41,'KPI_FY 24-25'!ID41,'KPI_FY 24-25'!JA41)</f>
        <v>0</v>
      </c>
      <c r="I39" s="7">
        <f>(H39/$B$2)</f>
        <v>0</v>
      </c>
      <c r="J39" s="7">
        <f>SUM('KPI_FY 24-25'!J41,'KPI_FY 24-25'!AG41,'KPI_FY 24-25'!BD41,'KPI_FY 24-25'!CA41,'KPI_FY 24-25'!CX41,'KPI_FY 24-25'!DU41,'KPI_FY 24-25'!ER41,'KPI_FY 24-25'!FO41,'KPI_FY 24-25'!GL41,'KPI_FY 24-25'!HI41,'KPI_FY 24-25'!IF41,'KPI_FY 24-25'!JC41)</f>
        <v>0</v>
      </c>
      <c r="K39" s="134">
        <f>(J39/$B$2)</f>
        <v>0</v>
      </c>
      <c r="L39" s="9">
        <f>SUM('KPI_FY 24-25'!L41,'KPI_FY 24-25'!AI41,'KPI_FY 24-25'!BF41,'KPI_FY 24-25'!CC41,'KPI_FY 24-25'!CZ41,'KPI_FY 24-25'!DW41,'KPI_FY 24-25'!ET41,'KPI_FY 24-25'!FQ41,'KPI_FY 24-25'!GN41,'KPI_FY 24-25'!HK41,'KPI_FY 24-25'!IH41,'KPI_FY 24-25'!JE41)</f>
        <v>0</v>
      </c>
      <c r="M39" s="242">
        <f>(C39/$B$2)</f>
        <v>0</v>
      </c>
      <c r="N39" s="242">
        <f>((C39-L39)/$B$2)</f>
        <v>0</v>
      </c>
      <c r="O39" s="247">
        <f>IF((AND(D39=0,F39=0)),0,(F39+L39)/(D39+F39+L39))</f>
        <v>1</v>
      </c>
      <c r="P39" s="242">
        <f>(R39/($B$2*S39))</f>
        <v>0</v>
      </c>
      <c r="Q39" s="242">
        <f>(L39/$B$2)</f>
        <v>0</v>
      </c>
      <c r="R39" s="10">
        <f>SUM('KPI_FY 24-25'!T41,'KPI_FY 24-25'!AQ41,'KPI_FY 24-25'!BN41,'KPI_FY 24-25'!CK41,'KPI_FY 24-25'!DH41,'KPI_FY 24-25'!EE41,'KPI_FY 24-25'!FB41,'KPI_FY 24-25'!FY41,'KPI_FY 24-25'!GV41,'KPI_FY 24-25'!HS41,'KPI_FY 24-25'!IP41,'KPI_FY 24-25'!JM41)</f>
        <v>0</v>
      </c>
      <c r="S39" s="9">
        <v>21</v>
      </c>
      <c r="T39" s="207">
        <f>N39+K39+I39+G39+Q39</f>
        <v>1</v>
      </c>
      <c r="V39" s="128"/>
      <c r="W39" s="29"/>
      <c r="X39" s="29"/>
    </row>
    <row r="40" spans="1:24" ht="14.4" hidden="1" x14ac:dyDescent="0.3">
      <c r="A40" s="9"/>
      <c r="B40" s="71" t="s">
        <v>53</v>
      </c>
      <c r="C40" s="9">
        <f>SUM('KPI_FY 24-25'!C42,'KPI_FY 24-25'!Z42,'KPI_FY 24-25'!AW42,'KPI_FY 24-25'!BT42,'KPI_FY 24-25'!CQ42,'KPI_FY 24-25'!DN42,'KPI_FY 24-25'!EK42,'KPI_FY 24-25'!FH42,'KPI_FY 24-25'!GE42,'KPI_FY 24-25'!HB42,'KPI_FY 24-25'!HY42,'KPI_FY 24-25'!IV42)</f>
        <v>0</v>
      </c>
      <c r="D40" s="9">
        <f>SUM('KPI_FY 24-25'!D42,'KPI_FY 24-25'!AA42,'KPI_FY 24-25'!AX42,'KPI_FY 24-25'!BU42,'KPI_FY 24-25'!CR42,'KPI_FY 24-25'!DO42,'KPI_FY 24-25'!EL42,'KPI_FY 24-25'!FI42,'KPI_FY 24-25'!GF42,'KPI_FY 24-25'!HC42,'KPI_FY 24-25'!HZ42,'KPI_FY 24-25'!IW42)</f>
        <v>0</v>
      </c>
      <c r="E40" s="9">
        <f>SUM('KPI_FY 24-25'!E42,'KPI_FY 24-25'!AB42,'KPI_FY 24-25'!AY42,'KPI_FY 24-25'!BV42,'KPI_FY 24-25'!CS42,'KPI_FY 24-25'!DP42,'KPI_FY 24-25'!EM42,'KPI_FY 24-25'!FJ42,'KPI_FY 24-25'!GG42,'KPI_FY 24-25'!HD42,'KPI_FY 24-25'!IA42,'KPI_FY 24-25'!IX42)</f>
        <v>0</v>
      </c>
      <c r="F40" s="9">
        <f>SUM('KPI_FY 24-25'!F42,'KPI_FY 24-25'!AC42,'KPI_FY 24-25'!AZ42,'KPI_FY 24-25'!BW42,'KPI_FY 24-25'!CT42,'KPI_FY 24-25'!DQ42,'KPI_FY 24-25'!EN42,'KPI_FY 24-25'!FK42,'KPI_FY 24-25'!GH42,'KPI_FY 24-25'!HE42,'KPI_FY 24-25'!IB42,'KPI_FY 24-25'!IY42)</f>
        <v>8760</v>
      </c>
      <c r="G40" s="7">
        <f>(F40/$B$2)</f>
        <v>1</v>
      </c>
      <c r="H40" s="9">
        <f>SUM('KPI_FY 24-25'!H42,'KPI_FY 24-25'!AE42,'KPI_FY 24-25'!BB42,'KPI_FY 24-25'!BY42,'KPI_FY 24-25'!CV42,'KPI_FY 24-25'!DS42,'KPI_FY 24-25'!EP42,'KPI_FY 24-25'!FM42,'KPI_FY 24-25'!GJ42,'KPI_FY 24-25'!HG42,'KPI_FY 24-25'!ID42,'KPI_FY 24-25'!JA42)</f>
        <v>0</v>
      </c>
      <c r="I40" s="7">
        <f>(H40/$B$2)</f>
        <v>0</v>
      </c>
      <c r="J40" s="7">
        <f>SUM('KPI_FY 24-25'!J42,'KPI_FY 24-25'!AG42,'KPI_FY 24-25'!BD42,'KPI_FY 24-25'!CA42,'KPI_FY 24-25'!CX42,'KPI_FY 24-25'!DU42,'KPI_FY 24-25'!ER42,'KPI_FY 24-25'!FO42,'KPI_FY 24-25'!GL42,'KPI_FY 24-25'!HI42,'KPI_FY 24-25'!IF42,'KPI_FY 24-25'!JC42)</f>
        <v>0</v>
      </c>
      <c r="K40" s="134">
        <f>(J40/$B$2)</f>
        <v>0</v>
      </c>
      <c r="L40" s="9">
        <f>SUM('KPI_FY 24-25'!L42,'KPI_FY 24-25'!AI42,'KPI_FY 24-25'!BF42,'KPI_FY 24-25'!CC42,'KPI_FY 24-25'!CZ42,'KPI_FY 24-25'!DW42,'KPI_FY 24-25'!ET42,'KPI_FY 24-25'!FQ42,'KPI_FY 24-25'!GN42,'KPI_FY 24-25'!HK42,'KPI_FY 24-25'!IH42,'KPI_FY 24-25'!JE42)</f>
        <v>0</v>
      </c>
      <c r="M40" s="242">
        <f>(C40/$B$2)</f>
        <v>0</v>
      </c>
      <c r="N40" s="242">
        <f>((C40-L40)/$B$2)</f>
        <v>0</v>
      </c>
      <c r="O40" s="247">
        <f>IF((AND(D40=0,F40=0)),0,(F40+L40)/(D40+F40+L40))</f>
        <v>1</v>
      </c>
      <c r="P40" s="242">
        <f>(R40/($B$2*S40))</f>
        <v>0</v>
      </c>
      <c r="Q40" s="242">
        <f>(L40/$B$2)</f>
        <v>0</v>
      </c>
      <c r="R40" s="10">
        <f>SUM('KPI_FY 24-25'!T42,'KPI_FY 24-25'!AQ42,'KPI_FY 24-25'!BN42,'KPI_FY 24-25'!CK42,'KPI_FY 24-25'!DH42,'KPI_FY 24-25'!EE42,'KPI_FY 24-25'!FB42,'KPI_FY 24-25'!FY42,'KPI_FY 24-25'!GV42,'KPI_FY 24-25'!HS42,'KPI_FY 24-25'!IP42,'KPI_FY 24-25'!JM42)</f>
        <v>0</v>
      </c>
      <c r="S40" s="9">
        <v>21</v>
      </c>
      <c r="T40" s="207">
        <f t="shared" ref="T40" si="59">N40+K40+I40+G40+Q40</f>
        <v>1</v>
      </c>
      <c r="V40" s="128"/>
      <c r="W40" s="29"/>
      <c r="X40" s="29"/>
    </row>
    <row r="41" spans="1:24" ht="14.4" hidden="1" x14ac:dyDescent="0.3">
      <c r="A41" s="9"/>
      <c r="B41" s="52" t="s">
        <v>97</v>
      </c>
      <c r="C41" s="91">
        <f>SUM(C39:C40)</f>
        <v>0</v>
      </c>
      <c r="D41" s="91">
        <f t="shared" ref="D41:E41" si="60">SUM(D39:D40)</f>
        <v>0</v>
      </c>
      <c r="E41" s="91">
        <f t="shared" si="60"/>
        <v>0</v>
      </c>
      <c r="F41" s="203">
        <f t="shared" ref="F41" si="61">SUM(F39:F40)</f>
        <v>17520</v>
      </c>
      <c r="G41" s="195">
        <f>(G39*S39+G40*S40)/S41</f>
        <v>1</v>
      </c>
      <c r="H41" s="91">
        <f t="shared" ref="H41:J41" si="62">SUM(H39:H40)</f>
        <v>0</v>
      </c>
      <c r="I41" s="195">
        <f>(I39*S39+I40*S40)/S41</f>
        <v>0</v>
      </c>
      <c r="J41" s="91">
        <f t="shared" si="62"/>
        <v>0</v>
      </c>
      <c r="K41" s="229">
        <f>(K39*S39+K40*S40)/S41</f>
        <v>0</v>
      </c>
      <c r="L41" s="91">
        <f t="shared" ref="L41" si="63">SUM(L39:L40)</f>
        <v>0</v>
      </c>
      <c r="M41" s="246">
        <f>(M39*S39+M40*S40)/S41</f>
        <v>0</v>
      </c>
      <c r="N41" s="246">
        <f>(N39*S39+N40*S40)/S41</f>
        <v>0</v>
      </c>
      <c r="O41" s="246">
        <f>(O39*S39+O40*S40)/S41</f>
        <v>1</v>
      </c>
      <c r="P41" s="246">
        <f>(P39*S39+P40*S40)/S41</f>
        <v>0</v>
      </c>
      <c r="Q41" s="246">
        <f>(Q39*S39+Q40*S40)/S41</f>
        <v>0</v>
      </c>
      <c r="R41" s="213">
        <f>SUM(R39:R40)</f>
        <v>0</v>
      </c>
      <c r="S41" s="91">
        <f>SUM(S39:S40)</f>
        <v>42</v>
      </c>
      <c r="V41" s="128"/>
      <c r="W41" s="29"/>
      <c r="X41" s="29"/>
    </row>
    <row r="42" spans="1:24" ht="14.4" hidden="1" x14ac:dyDescent="0.3">
      <c r="A42" s="142" t="s">
        <v>56</v>
      </c>
      <c r="B42" s="71" t="s">
        <v>47</v>
      </c>
      <c r="C42" s="9">
        <f>SUM('KPI_FY 24-25'!C44,'KPI_FY 24-25'!Z44,'KPI_FY 24-25'!AW44,'KPI_FY 24-25'!BT44,'KPI_FY 24-25'!CQ44,'KPI_FY 24-25'!DN44,'KPI_FY 24-25'!EK44,'KPI_FY 24-25'!FH44,'KPI_FY 24-25'!GE44,'KPI_FY 24-25'!HB44,'KPI_FY 24-25'!HY44,'KPI_FY 24-25'!IV44)</f>
        <v>24</v>
      </c>
      <c r="D42" s="9">
        <f>SUM('KPI_FY 24-25'!D44,'KPI_FY 24-25'!AA44,'KPI_FY 24-25'!AX44,'KPI_FY 24-25'!BU44,'KPI_FY 24-25'!CR44,'KPI_FY 24-25'!DO44,'KPI_FY 24-25'!EL44,'KPI_FY 24-25'!FI44,'KPI_FY 24-25'!GF44,'KPI_FY 24-25'!HC44,'KPI_FY 24-25'!HZ44,'KPI_FY 24-25'!IW44)</f>
        <v>0</v>
      </c>
      <c r="E42" s="9">
        <f>SUM('KPI_FY 24-25'!E44,'KPI_FY 24-25'!AB44,'KPI_FY 24-25'!AY44,'KPI_FY 24-25'!BV44,'KPI_FY 24-25'!CS44,'KPI_FY 24-25'!DP44,'KPI_FY 24-25'!EM44,'KPI_FY 24-25'!FJ44,'KPI_FY 24-25'!GG44,'KPI_FY 24-25'!HD44,'KPI_FY 24-25'!IA44,'KPI_FY 24-25'!IX44)</f>
        <v>24</v>
      </c>
      <c r="F42" s="9">
        <f>SUM('KPI_FY 24-25'!F44,'KPI_FY 24-25'!AC44,'KPI_FY 24-25'!AZ44,'KPI_FY 24-25'!BW44,'KPI_FY 24-25'!CT44,'KPI_FY 24-25'!DQ44,'KPI_FY 24-25'!EN44,'KPI_FY 24-25'!FK44,'KPI_FY 24-25'!GH44,'KPI_FY 24-25'!HE44,'KPI_FY 24-25'!IB44,'KPI_FY 24-25'!IY44)</f>
        <v>0</v>
      </c>
      <c r="G42" s="7">
        <f>(F42/$B$2)</f>
        <v>0</v>
      </c>
      <c r="H42" s="9">
        <f>SUM('KPI_FY 24-25'!H44,'KPI_FY 24-25'!AE44,'KPI_FY 24-25'!BB44,'KPI_FY 24-25'!BY44,'KPI_FY 24-25'!CV44,'KPI_FY 24-25'!DS44,'KPI_FY 24-25'!EP44,'KPI_FY 24-25'!FM44,'KPI_FY 24-25'!GJ44,'KPI_FY 24-25'!HG44,'KPI_FY 24-25'!ID44,'KPI_FY 24-25'!JA44)</f>
        <v>8736</v>
      </c>
      <c r="I42" s="7">
        <f>(H42/$B$2)</f>
        <v>0.99726027397260275</v>
      </c>
      <c r="J42" s="7">
        <f>SUM('KPI_FY 24-25'!J44,'KPI_FY 24-25'!AG44,'KPI_FY 24-25'!BD44,'KPI_FY 24-25'!CA44,'KPI_FY 24-25'!CX44,'KPI_FY 24-25'!DU44,'KPI_FY 24-25'!ER44,'KPI_FY 24-25'!FO44,'KPI_FY 24-25'!GL44,'KPI_FY 24-25'!HI44,'KPI_FY 24-25'!IF44,'KPI_FY 24-25'!JC44)</f>
        <v>0</v>
      </c>
      <c r="K42" s="134">
        <f>(J42/$B$2)</f>
        <v>0</v>
      </c>
      <c r="L42" s="9">
        <f>SUM('KPI_FY 24-25'!L44,'KPI_FY 24-25'!AI44,'KPI_FY 24-25'!BF44,'KPI_FY 24-25'!CC44,'KPI_FY 24-25'!CZ44,'KPI_FY 24-25'!DW44,'KPI_FY 24-25'!ET44,'KPI_FY 24-25'!FQ44,'KPI_FY 24-25'!GN44,'KPI_FY 24-25'!HK44,'KPI_FY 24-25'!IH44,'KPI_FY 24-25'!JE44)</f>
        <v>0</v>
      </c>
      <c r="M42" s="242">
        <f>(C42/$B$2)</f>
        <v>2.7397260273972603E-3</v>
      </c>
      <c r="N42" s="242">
        <f>((C42-L42)/$B$2)</f>
        <v>2.7397260273972603E-3</v>
      </c>
      <c r="O42" s="247">
        <f>IF((AND(D42=0,F42=0)),0,(F42+L42)/(D42+F42+L42))</f>
        <v>0</v>
      </c>
      <c r="P42" s="242">
        <f>(R42/($B$2*S42))</f>
        <v>0</v>
      </c>
      <c r="Q42" s="242">
        <f>(L42/$B$2)</f>
        <v>0</v>
      </c>
      <c r="R42" s="10">
        <f>SUM('KPI_FY 24-25'!T44,'KPI_FY 24-25'!AQ44,'KPI_FY 24-25'!BN44,'KPI_FY 24-25'!CK44,'KPI_FY 24-25'!DH44,'KPI_FY 24-25'!EE44,'KPI_FY 24-25'!FB44,'KPI_FY 24-25'!FY44,'KPI_FY 24-25'!GV44,'KPI_FY 24-25'!HS44,'KPI_FY 24-25'!IP44,'KPI_FY 24-25'!JM44)</f>
        <v>0</v>
      </c>
      <c r="S42" s="9">
        <v>21</v>
      </c>
      <c r="T42" s="207">
        <f>N42+K42+I42+G42+Q42</f>
        <v>1</v>
      </c>
      <c r="V42" s="128"/>
      <c r="W42" s="29"/>
      <c r="X42" s="29"/>
    </row>
    <row r="43" spans="1:24" ht="14.4" hidden="1" x14ac:dyDescent="0.3">
      <c r="A43" s="9"/>
      <c r="B43" s="71" t="s">
        <v>48</v>
      </c>
      <c r="C43" s="9">
        <f>SUM('KPI_FY 24-25'!C45,'KPI_FY 24-25'!Z45,'KPI_FY 24-25'!AW45,'KPI_FY 24-25'!BT45,'KPI_FY 24-25'!CQ45,'KPI_FY 24-25'!DN45,'KPI_FY 24-25'!EK45,'KPI_FY 24-25'!FH45,'KPI_FY 24-25'!GE45,'KPI_FY 24-25'!HB45,'KPI_FY 24-25'!HY45,'KPI_FY 24-25'!IV45)</f>
        <v>8472</v>
      </c>
      <c r="D43" s="9">
        <f>SUM('KPI_FY 24-25'!D45,'KPI_FY 24-25'!AA45,'KPI_FY 24-25'!AX45,'KPI_FY 24-25'!BU45,'KPI_FY 24-25'!CR45,'KPI_FY 24-25'!DO45,'KPI_FY 24-25'!EL45,'KPI_FY 24-25'!FI45,'KPI_FY 24-25'!GF45,'KPI_FY 24-25'!HC45,'KPI_FY 24-25'!HZ45,'KPI_FY 24-25'!IW45)</f>
        <v>1234.0999999999997</v>
      </c>
      <c r="E43" s="9">
        <f>SUM('KPI_FY 24-25'!E45,'KPI_FY 24-25'!AB45,'KPI_FY 24-25'!AY45,'KPI_FY 24-25'!BV45,'KPI_FY 24-25'!CS45,'KPI_FY 24-25'!DP45,'KPI_FY 24-25'!EM45,'KPI_FY 24-25'!FJ45,'KPI_FY 24-25'!GG45,'KPI_FY 24-25'!HD45,'KPI_FY 24-25'!IA45,'KPI_FY 24-25'!IX45)</f>
        <v>7237.9</v>
      </c>
      <c r="F43" s="9">
        <f>SUM('KPI_FY 24-25'!F45,'KPI_FY 24-25'!AC45,'KPI_FY 24-25'!AZ45,'KPI_FY 24-25'!BW45,'KPI_FY 24-25'!CT45,'KPI_FY 24-25'!DQ45,'KPI_FY 24-25'!EN45,'KPI_FY 24-25'!FK45,'KPI_FY 24-25'!GH45,'KPI_FY 24-25'!HE45,'KPI_FY 24-25'!IB45,'KPI_FY 24-25'!IY45)</f>
        <v>288</v>
      </c>
      <c r="G43" s="7">
        <f>(F43/$B$2)</f>
        <v>3.287671232876712E-2</v>
      </c>
      <c r="H43" s="9">
        <f>SUM('KPI_FY 24-25'!H45,'KPI_FY 24-25'!AE45,'KPI_FY 24-25'!BB45,'KPI_FY 24-25'!BY45,'KPI_FY 24-25'!CV45,'KPI_FY 24-25'!DS45,'KPI_FY 24-25'!EP45,'KPI_FY 24-25'!FM45,'KPI_FY 24-25'!GJ45,'KPI_FY 24-25'!HG45,'KPI_FY 24-25'!ID45,'KPI_FY 24-25'!JA45)</f>
        <v>0</v>
      </c>
      <c r="I43" s="7">
        <f>(H43/$B$2)</f>
        <v>0</v>
      </c>
      <c r="J43" s="7">
        <f>SUM('KPI_FY 24-25'!J45,'KPI_FY 24-25'!AG45,'KPI_FY 24-25'!BD45,'KPI_FY 24-25'!CA45,'KPI_FY 24-25'!CX45,'KPI_FY 24-25'!DU45,'KPI_FY 24-25'!ER45,'KPI_FY 24-25'!FO45,'KPI_FY 24-25'!GL45,'KPI_FY 24-25'!HI45,'KPI_FY 24-25'!IF45,'KPI_FY 24-25'!JC45)</f>
        <v>0</v>
      </c>
      <c r="K43" s="134">
        <f>(J43/$B$2)</f>
        <v>0</v>
      </c>
      <c r="L43" s="9">
        <f>SUM('KPI_FY 24-25'!L45,'KPI_FY 24-25'!AI45,'KPI_FY 24-25'!BF45,'KPI_FY 24-25'!CC45,'KPI_FY 24-25'!CZ45,'KPI_FY 24-25'!DW45,'KPI_FY 24-25'!ET45,'KPI_FY 24-25'!FQ45,'KPI_FY 24-25'!GN45,'KPI_FY 24-25'!HK45,'KPI_FY 24-25'!IH45,'KPI_FY 24-25'!JE45)</f>
        <v>0</v>
      </c>
      <c r="M43" s="242">
        <f>(C43/$B$2)</f>
        <v>0.9671232876712329</v>
      </c>
      <c r="N43" s="242">
        <f>((C43-L43)/$B$2)</f>
        <v>0.9671232876712329</v>
      </c>
      <c r="O43" s="247">
        <f>IF((AND(D43=0,F43=0)),0,(F43+L43)/(D43+F43+L43))</f>
        <v>0.18921227251823142</v>
      </c>
      <c r="P43" s="242">
        <f>(R43/($B$2*S43))</f>
        <v>0.10279408567079799</v>
      </c>
      <c r="Q43" s="242">
        <f>(L43/$B$2)</f>
        <v>0</v>
      </c>
      <c r="R43" s="126">
        <f>SUM('KPI_FY 24-25'!T45,'KPI_FY 24-25'!AQ45,'KPI_FY 24-25'!BN45,'KPI_FY 24-25'!CK45,'KPI_FY 24-25'!DH45,'KPI_FY 24-25'!EE45,'KPI_FY 24-25'!FB45,'KPI_FY 24-25'!FY45,'KPI_FY 24-25'!GV45,'KPI_FY 24-25'!HS45,'KPI_FY 24-25'!IP45,'KPI_FY 24-25'!JM45)</f>
        <v>18910</v>
      </c>
      <c r="S43" s="9">
        <v>21</v>
      </c>
      <c r="T43" s="207">
        <f t="shared" ref="T43" si="64">N43+K43+I43+G43+Q43</f>
        <v>1</v>
      </c>
      <c r="V43" s="128"/>
      <c r="W43" s="29"/>
      <c r="X43" s="29"/>
    </row>
    <row r="44" spans="1:24" ht="14.4" hidden="1" x14ac:dyDescent="0.3">
      <c r="A44" s="9"/>
      <c r="B44" s="52" t="s">
        <v>97</v>
      </c>
      <c r="C44" s="203">
        <f>SUM(C42:C43)</f>
        <v>8496</v>
      </c>
      <c r="D44" s="203">
        <f t="shared" ref="D44:E44" si="65">SUM(D42:D43)</f>
        <v>1234.0999999999997</v>
      </c>
      <c r="E44" s="203">
        <f t="shared" si="65"/>
        <v>7261.9</v>
      </c>
      <c r="F44" s="91">
        <f t="shared" ref="F44" si="66">SUM(F42:F43)</f>
        <v>288</v>
      </c>
      <c r="G44" s="195">
        <f>(G42*S42+G43*S43)/S44</f>
        <v>1.643835616438356E-2</v>
      </c>
      <c r="H44" s="91">
        <f t="shared" ref="H44:J44" si="67">SUM(H42:H43)</f>
        <v>8736</v>
      </c>
      <c r="I44" s="195">
        <f>(I42*S42+I43*S43)/S44</f>
        <v>0.49863013698630132</v>
      </c>
      <c r="J44" s="91">
        <f t="shared" si="67"/>
        <v>0</v>
      </c>
      <c r="K44" s="229">
        <f>(K42*S42+K43*S43)/S44</f>
        <v>0</v>
      </c>
      <c r="L44" s="91">
        <f t="shared" ref="L44" si="68">SUM(L42:L43)</f>
        <v>0</v>
      </c>
      <c r="M44" s="246">
        <f>(M42*S42+M43*S43)/S44</f>
        <v>0.48493150684931507</v>
      </c>
      <c r="N44" s="246">
        <f>(N42*S42+N43*S43)/S44</f>
        <v>0.48493150684931507</v>
      </c>
      <c r="O44" s="246">
        <f>(O42*S42+O43*S43)/S44</f>
        <v>9.4606136259115708E-2</v>
      </c>
      <c r="P44" s="246">
        <f>(P42*S42+P43*S43)/S44</f>
        <v>5.1397042835398997E-2</v>
      </c>
      <c r="Q44" s="246">
        <f>(Q42*S42+Q43*S43)/S44</f>
        <v>0</v>
      </c>
      <c r="R44" s="212">
        <f>SUM(R42:R43)</f>
        <v>18910</v>
      </c>
      <c r="S44" s="91">
        <f>SUM(S42:S43)</f>
        <v>42</v>
      </c>
      <c r="V44" s="128"/>
      <c r="W44" s="29"/>
      <c r="X44" s="29"/>
    </row>
    <row r="45" spans="1:24" ht="14.4" hidden="1" x14ac:dyDescent="0.3">
      <c r="A45" s="142" t="s">
        <v>57</v>
      </c>
      <c r="B45" s="71" t="s">
        <v>47</v>
      </c>
      <c r="C45" s="9">
        <f>SUM('KPI_FY 24-25'!C47,'KPI_FY 24-25'!Z47,'KPI_FY 24-25'!AW47,'KPI_FY 24-25'!BT47,'KPI_FY 24-25'!CQ47,'KPI_FY 24-25'!DN47,'KPI_FY 24-25'!EK47,'KPI_FY 24-25'!FH47,'KPI_FY 24-25'!GE47,'KPI_FY 24-25'!HB47,'KPI_FY 24-25'!HY47,'KPI_FY 24-25'!IV47)</f>
        <v>0</v>
      </c>
      <c r="D45" s="9">
        <f>SUM('KPI_FY 24-25'!D47,'KPI_FY 24-25'!AA47,'KPI_FY 24-25'!AX47,'KPI_FY 24-25'!BU47,'KPI_FY 24-25'!CR47,'KPI_FY 24-25'!DO47,'KPI_FY 24-25'!EL47,'KPI_FY 24-25'!FI47,'KPI_FY 24-25'!GF47,'KPI_FY 24-25'!HC47,'KPI_FY 24-25'!HZ47,'KPI_FY 24-25'!IW47)</f>
        <v>0</v>
      </c>
      <c r="E45" s="9">
        <f>SUM('KPI_FY 24-25'!E47,'KPI_FY 24-25'!AB47,'KPI_FY 24-25'!AY47,'KPI_FY 24-25'!BV47,'KPI_FY 24-25'!CS47,'KPI_FY 24-25'!DP47,'KPI_FY 24-25'!EM47,'KPI_FY 24-25'!FJ47,'KPI_FY 24-25'!GG47,'KPI_FY 24-25'!HD47,'KPI_FY 24-25'!IA47,'KPI_FY 24-25'!IX47)</f>
        <v>0</v>
      </c>
      <c r="F45" s="9">
        <f>SUM('KPI_FY 24-25'!F47,'KPI_FY 24-25'!AC47,'KPI_FY 24-25'!AZ47,'KPI_FY 24-25'!BW47,'KPI_FY 24-25'!CT47,'KPI_FY 24-25'!DQ47,'KPI_FY 24-25'!EN47,'KPI_FY 24-25'!FK47,'KPI_FY 24-25'!GH47,'KPI_FY 24-25'!HE47,'KPI_FY 24-25'!IB47,'KPI_FY 24-25'!IY47)</f>
        <v>8760</v>
      </c>
      <c r="G45" s="7">
        <f>(F45/$B$2)</f>
        <v>1</v>
      </c>
      <c r="H45" s="9">
        <f>SUM('KPI_FY 24-25'!H47,'KPI_FY 24-25'!AE47,'KPI_FY 24-25'!BB47,'KPI_FY 24-25'!BY47,'KPI_FY 24-25'!CV47,'KPI_FY 24-25'!DS47,'KPI_FY 24-25'!EP47,'KPI_FY 24-25'!FM47,'KPI_FY 24-25'!GJ47,'KPI_FY 24-25'!HG47,'KPI_FY 24-25'!ID47,'KPI_FY 24-25'!JA47)</f>
        <v>0</v>
      </c>
      <c r="I45" s="7">
        <f>(H45/$B$2)</f>
        <v>0</v>
      </c>
      <c r="J45" s="7">
        <f>SUM('KPI_FY 24-25'!J47,'KPI_FY 24-25'!AG47,'KPI_FY 24-25'!BD47,'KPI_FY 24-25'!CA47,'KPI_FY 24-25'!CX47,'KPI_FY 24-25'!DU47,'KPI_FY 24-25'!ER47,'KPI_FY 24-25'!FO47,'KPI_FY 24-25'!GL47,'KPI_FY 24-25'!HI47,'KPI_FY 24-25'!IF47,'KPI_FY 24-25'!JC47)</f>
        <v>0</v>
      </c>
      <c r="K45" s="134">
        <f>(J45/$B$2)</f>
        <v>0</v>
      </c>
      <c r="L45" s="9">
        <f>SUM('KPI_FY 24-25'!L47,'KPI_FY 24-25'!AI47,'KPI_FY 24-25'!BF47,'KPI_FY 24-25'!CC47,'KPI_FY 24-25'!CZ47,'KPI_FY 24-25'!DW47,'KPI_FY 24-25'!ET47,'KPI_FY 24-25'!FQ47,'KPI_FY 24-25'!GN47,'KPI_FY 24-25'!HK47,'KPI_FY 24-25'!IH47,'KPI_FY 24-25'!JE47)</f>
        <v>0</v>
      </c>
      <c r="M45" s="242">
        <f>(C45/$B$2)</f>
        <v>0</v>
      </c>
      <c r="N45" s="242">
        <f>((C45-L45)/$B$2)</f>
        <v>0</v>
      </c>
      <c r="O45" s="247">
        <f>IF((AND(D45=0,F45=0)),0,(F45+L45)/(D45+F45+L45))</f>
        <v>1</v>
      </c>
      <c r="P45" s="242">
        <f>(R45/($B$2*S45))</f>
        <v>0</v>
      </c>
      <c r="Q45" s="242">
        <f>(L45/$B$2)</f>
        <v>0</v>
      </c>
      <c r="R45" s="10">
        <f>SUM('KPI_FY 24-25'!T47,'KPI_FY 24-25'!AQ47,'KPI_FY 24-25'!BN47,'KPI_FY 24-25'!CK47,'KPI_FY 24-25'!DH47,'KPI_FY 24-25'!EE47,'KPI_FY 24-25'!FB47,'KPI_FY 24-25'!FY47,'KPI_FY 24-25'!GV47,'KPI_FY 24-25'!HS47,'KPI_FY 24-25'!IP47,'KPI_FY 24-25'!JM47)</f>
        <v>0</v>
      </c>
      <c r="S45" s="9">
        <v>21</v>
      </c>
      <c r="T45" s="207">
        <f>N45+K45+I45+G45+Q45</f>
        <v>1</v>
      </c>
      <c r="W45" s="29"/>
      <c r="X45" s="29"/>
    </row>
    <row r="46" spans="1:24" ht="14.4" hidden="1" x14ac:dyDescent="0.3">
      <c r="A46" s="9"/>
      <c r="B46" s="71" t="s">
        <v>48</v>
      </c>
      <c r="C46" s="9">
        <f>SUM('KPI_FY 24-25'!C48,'KPI_FY 24-25'!Z48,'KPI_FY 24-25'!AW48,'KPI_FY 24-25'!BT48,'KPI_FY 24-25'!CQ48,'KPI_FY 24-25'!DN48,'KPI_FY 24-25'!EK48,'KPI_FY 24-25'!FH48,'KPI_FY 24-25'!GE48,'KPI_FY 24-25'!HB48,'KPI_FY 24-25'!HY48,'KPI_FY 24-25'!IV48)</f>
        <v>8760</v>
      </c>
      <c r="D46" s="9">
        <f>SUM('KPI_FY 24-25'!D48,'KPI_FY 24-25'!AA48,'KPI_FY 24-25'!AX48,'KPI_FY 24-25'!BU48,'KPI_FY 24-25'!CR48,'KPI_FY 24-25'!DO48,'KPI_FY 24-25'!EL48,'KPI_FY 24-25'!FI48,'KPI_FY 24-25'!GF48,'KPI_FY 24-25'!HC48,'KPI_FY 24-25'!HZ48,'KPI_FY 24-25'!IW48)</f>
        <v>1432.1</v>
      </c>
      <c r="E46" s="9">
        <f>SUM('KPI_FY 24-25'!E48,'KPI_FY 24-25'!AB48,'KPI_FY 24-25'!AY48,'KPI_FY 24-25'!BV48,'KPI_FY 24-25'!CS48,'KPI_FY 24-25'!DP48,'KPI_FY 24-25'!EM48,'KPI_FY 24-25'!FJ48,'KPI_FY 24-25'!GG48,'KPI_FY 24-25'!HD48,'KPI_FY 24-25'!IA48,'KPI_FY 24-25'!IX48)</f>
        <v>7327.9000000000005</v>
      </c>
      <c r="F46" s="9">
        <f>SUM('KPI_FY 24-25'!F48,'KPI_FY 24-25'!AC48,'KPI_FY 24-25'!AZ48,'KPI_FY 24-25'!BW48,'KPI_FY 24-25'!CT48,'KPI_FY 24-25'!DQ48,'KPI_FY 24-25'!EN48,'KPI_FY 24-25'!FK48,'KPI_FY 24-25'!GH48,'KPI_FY 24-25'!HE48,'KPI_FY 24-25'!IB48,'KPI_FY 24-25'!IY48)</f>
        <v>0</v>
      </c>
      <c r="G46" s="7">
        <f>(F46/$B$2)</f>
        <v>0</v>
      </c>
      <c r="H46" s="9">
        <f>SUM('KPI_FY 24-25'!H48,'KPI_FY 24-25'!AE48,'KPI_FY 24-25'!BB48,'KPI_FY 24-25'!BY48,'KPI_FY 24-25'!CV48,'KPI_FY 24-25'!DS48,'KPI_FY 24-25'!EP48,'KPI_FY 24-25'!FM48,'KPI_FY 24-25'!GJ48,'KPI_FY 24-25'!HG48,'KPI_FY 24-25'!ID48,'KPI_FY 24-25'!JA48)</f>
        <v>0</v>
      </c>
      <c r="I46" s="7">
        <f>(H46/$B$2)</f>
        <v>0</v>
      </c>
      <c r="J46" s="7">
        <f>SUM('KPI_FY 24-25'!J48,'KPI_FY 24-25'!AG48,'KPI_FY 24-25'!BD48,'KPI_FY 24-25'!CA48,'KPI_FY 24-25'!CX48,'KPI_FY 24-25'!DU48,'KPI_FY 24-25'!ER48,'KPI_FY 24-25'!FO48,'KPI_FY 24-25'!GL48,'KPI_FY 24-25'!HI48,'KPI_FY 24-25'!IF48,'KPI_FY 24-25'!JC48)</f>
        <v>0</v>
      </c>
      <c r="K46" s="134">
        <f>(J46/$B$2)</f>
        <v>0</v>
      </c>
      <c r="L46" s="9">
        <f>SUM('KPI_FY 24-25'!L48,'KPI_FY 24-25'!AI48,'KPI_FY 24-25'!BF48,'KPI_FY 24-25'!CC48,'KPI_FY 24-25'!CZ48,'KPI_FY 24-25'!DW48,'KPI_FY 24-25'!ET48,'KPI_FY 24-25'!FQ48,'KPI_FY 24-25'!GN48,'KPI_FY 24-25'!HK48,'KPI_FY 24-25'!IH48,'KPI_FY 24-25'!JE48)</f>
        <v>0</v>
      </c>
      <c r="M46" s="242">
        <f>(C46/$B$2)</f>
        <v>1</v>
      </c>
      <c r="N46" s="242">
        <f>((C46-L46)/$B$2)</f>
        <v>1</v>
      </c>
      <c r="O46" s="247">
        <f>IF((AND(D46=0,F46=0)),0,(F46+L46)/(D46+F46+L46))</f>
        <v>0</v>
      </c>
      <c r="P46" s="242">
        <f>(R46/($B$2*S46))</f>
        <v>0.15181561208958469</v>
      </c>
      <c r="Q46" s="242">
        <f>(L46/$B$2)</f>
        <v>0</v>
      </c>
      <c r="R46" s="126">
        <f>SUM('KPI_FY 24-25'!T48,'KPI_FY 24-25'!AQ48,'KPI_FY 24-25'!BN48,'KPI_FY 24-25'!CK48,'KPI_FY 24-25'!DH48,'KPI_FY 24-25'!EE48,'KPI_FY 24-25'!FB48,'KPI_FY 24-25'!FY48,'KPI_FY 24-25'!GV48,'KPI_FY 24-25'!HS48,'KPI_FY 24-25'!IP48,'KPI_FY 24-25'!JM48)</f>
        <v>27928</v>
      </c>
      <c r="S46" s="9">
        <v>21</v>
      </c>
      <c r="T46" s="207">
        <f t="shared" ref="T46" si="69">N46+K46+I46+G46+Q46</f>
        <v>1</v>
      </c>
      <c r="W46" s="9"/>
      <c r="X46" s="9"/>
    </row>
    <row r="47" spans="1:24" ht="14.4" hidden="1" x14ac:dyDescent="0.3">
      <c r="A47" s="9"/>
      <c r="B47" s="52" t="s">
        <v>97</v>
      </c>
      <c r="C47" s="203">
        <f>SUM(C45:C46)</f>
        <v>8760</v>
      </c>
      <c r="D47" s="203">
        <f t="shared" ref="D47:E47" si="70">SUM(D45:D46)</f>
        <v>1432.1</v>
      </c>
      <c r="E47" s="203">
        <f t="shared" si="70"/>
        <v>7327.9000000000005</v>
      </c>
      <c r="F47" s="203">
        <f t="shared" ref="F47" si="71">SUM(F45:F46)</f>
        <v>8760</v>
      </c>
      <c r="G47" s="195">
        <f>(G45*S45+G46*S46)/S47</f>
        <v>0.5</v>
      </c>
      <c r="H47" s="91">
        <f t="shared" ref="H47:J47" si="72">SUM(H45:H46)</f>
        <v>0</v>
      </c>
      <c r="I47" s="195">
        <f>(I45*S45+I46*S46)/S47</f>
        <v>0</v>
      </c>
      <c r="J47" s="91">
        <f t="shared" si="72"/>
        <v>0</v>
      </c>
      <c r="K47" s="229">
        <f>(K45*S45+K46*S46)/S47</f>
        <v>0</v>
      </c>
      <c r="L47" s="91">
        <f t="shared" ref="L47" si="73">SUM(L45:L46)</f>
        <v>0</v>
      </c>
      <c r="M47" s="246">
        <f>(M45*S45+M46*S46)/S47</f>
        <v>0.5</v>
      </c>
      <c r="N47" s="246">
        <f>(N45*S45+N46*S46)/S47</f>
        <v>0.5</v>
      </c>
      <c r="O47" s="246">
        <f>(O45*S45+O46*S46)/S47</f>
        <v>0.5</v>
      </c>
      <c r="P47" s="246">
        <f>(P45*S45+P46*S46)/S47</f>
        <v>7.5907806044792345E-2</v>
      </c>
      <c r="Q47" s="246">
        <f>(Q45*S45+Q46*S46)/S47</f>
        <v>0</v>
      </c>
      <c r="R47" s="209">
        <f>SUM(R45:R46)</f>
        <v>27928</v>
      </c>
      <c r="S47" s="91">
        <f>SUM(S45:S46)</f>
        <v>42</v>
      </c>
    </row>
    <row r="48" spans="1:24" ht="14.4" hidden="1" x14ac:dyDescent="0.3">
      <c r="A48" s="142" t="s">
        <v>58</v>
      </c>
      <c r="B48" s="71" t="s">
        <v>47</v>
      </c>
      <c r="C48" s="9">
        <f>SUM('KPI_FY 24-25'!C50,'KPI_FY 24-25'!Z50,'KPI_FY 24-25'!AW50,'KPI_FY 24-25'!BT50,'KPI_FY 24-25'!CQ50,'KPI_FY 24-25'!DN50,'KPI_FY 24-25'!EK50,'KPI_FY 24-25'!FH50,'KPI_FY 24-25'!GE50,'KPI_FY 24-25'!HB50,'KPI_FY 24-25'!HY50,'KPI_FY 24-25'!IV50)</f>
        <v>8760</v>
      </c>
      <c r="D48" s="9">
        <f>SUM('KPI_FY 24-25'!D50,'KPI_FY 24-25'!AA50,'KPI_FY 24-25'!AX50,'KPI_FY 24-25'!BU50,'KPI_FY 24-25'!CR50,'KPI_FY 24-25'!DO50,'KPI_FY 24-25'!EL50,'KPI_FY 24-25'!FI50,'KPI_FY 24-25'!GF50,'KPI_FY 24-25'!HC50,'KPI_FY 24-25'!HZ50,'KPI_FY 24-25'!IW50)</f>
        <v>1618.4999999999998</v>
      </c>
      <c r="E48" s="9">
        <f>SUM('KPI_FY 24-25'!E50,'KPI_FY 24-25'!AB50,'KPI_FY 24-25'!AY50,'KPI_FY 24-25'!BV50,'KPI_FY 24-25'!CS50,'KPI_FY 24-25'!DP50,'KPI_FY 24-25'!EM50,'KPI_FY 24-25'!FJ50,'KPI_FY 24-25'!GG50,'KPI_FY 24-25'!HD50,'KPI_FY 24-25'!IA50,'KPI_FY 24-25'!IX50)</f>
        <v>7141.4999999999991</v>
      </c>
      <c r="F48" s="9">
        <f>SUM('KPI_FY 24-25'!F50,'KPI_FY 24-25'!AC50,'KPI_FY 24-25'!AZ50,'KPI_FY 24-25'!BW50,'KPI_FY 24-25'!CT50,'KPI_FY 24-25'!DQ50,'KPI_FY 24-25'!EN50,'KPI_FY 24-25'!FK50,'KPI_FY 24-25'!GH50,'KPI_FY 24-25'!HE50,'KPI_FY 24-25'!IB50,'KPI_FY 24-25'!IY50)</f>
        <v>0</v>
      </c>
      <c r="G48" s="7">
        <f>(F48/$B$2)</f>
        <v>0</v>
      </c>
      <c r="H48" s="9">
        <f>SUM('KPI_FY 24-25'!H50,'KPI_FY 24-25'!AE50,'KPI_FY 24-25'!BB50,'KPI_FY 24-25'!BY50,'KPI_FY 24-25'!CV50,'KPI_FY 24-25'!DS50,'KPI_FY 24-25'!EP50,'KPI_FY 24-25'!FM50,'KPI_FY 24-25'!GJ50,'KPI_FY 24-25'!HG50,'KPI_FY 24-25'!ID50,'KPI_FY 24-25'!JA50)</f>
        <v>0</v>
      </c>
      <c r="I48" s="7">
        <f>(H48/$B$2)</f>
        <v>0</v>
      </c>
      <c r="J48" s="7">
        <f>SUM('KPI_FY 24-25'!J50,'KPI_FY 24-25'!AG50,'KPI_FY 24-25'!BD50,'KPI_FY 24-25'!CA50,'KPI_FY 24-25'!CX50,'KPI_FY 24-25'!DU50,'KPI_FY 24-25'!ER50,'KPI_FY 24-25'!FO50,'KPI_FY 24-25'!GL50,'KPI_FY 24-25'!HI50,'KPI_FY 24-25'!IF50,'KPI_FY 24-25'!JC50)</f>
        <v>0</v>
      </c>
      <c r="K48" s="134">
        <f>(J48/$B$2)</f>
        <v>0</v>
      </c>
      <c r="L48" s="9">
        <f>SUM('KPI_FY 24-25'!L50,'KPI_FY 24-25'!AI50,'KPI_FY 24-25'!BF50,'KPI_FY 24-25'!CC50,'KPI_FY 24-25'!CZ50,'KPI_FY 24-25'!DW50,'KPI_FY 24-25'!ET50,'KPI_FY 24-25'!FQ50,'KPI_FY 24-25'!GN50,'KPI_FY 24-25'!HK50,'KPI_FY 24-25'!IH50,'KPI_FY 24-25'!JE50)</f>
        <v>0</v>
      </c>
      <c r="M48" s="242">
        <f>(C48/$B$2)</f>
        <v>1</v>
      </c>
      <c r="N48" s="242">
        <f>((C48-L48)/$B$2)</f>
        <v>1</v>
      </c>
      <c r="O48" s="247">
        <f>IF((AND(D48=0,F48=0)),0,(F48+L48)/(D48+F48+L48))</f>
        <v>0</v>
      </c>
      <c r="P48" s="242">
        <f>(R48/($B$2*S48))</f>
        <v>0.16366601435094585</v>
      </c>
      <c r="Q48" s="242">
        <f>(L48/$B$2)</f>
        <v>0</v>
      </c>
      <c r="R48" s="211">
        <f>SUM('KPI_FY 24-25'!T50,'KPI_FY 24-25'!AQ50,'KPI_FY 24-25'!BN50,'KPI_FY 24-25'!CK50,'KPI_FY 24-25'!DH50,'KPI_FY 24-25'!EE50,'KPI_FY 24-25'!FB50,'KPI_FY 24-25'!FY50,'KPI_FY 24-25'!GV50,'KPI_FY 24-25'!HS50,'KPI_FY 24-25'!IP50,'KPI_FY 24-25'!JM50)</f>
        <v>30108</v>
      </c>
      <c r="S48" s="9">
        <v>21</v>
      </c>
      <c r="T48" s="207">
        <f>N48+K48+I48+G48+Q48</f>
        <v>1</v>
      </c>
    </row>
    <row r="49" spans="1:24" ht="14.4" hidden="1" x14ac:dyDescent="0.3">
      <c r="A49" s="9"/>
      <c r="B49" s="71" t="s">
        <v>48</v>
      </c>
      <c r="C49" s="9">
        <f>SUM('KPI_FY 24-25'!C51,'KPI_FY 24-25'!Z51,'KPI_FY 24-25'!AW51,'KPI_FY 24-25'!BT51,'KPI_FY 24-25'!CQ51,'KPI_FY 24-25'!DN51,'KPI_FY 24-25'!EK51,'KPI_FY 24-25'!FH51,'KPI_FY 24-25'!GE51,'KPI_FY 24-25'!HB51,'KPI_FY 24-25'!HY51,'KPI_FY 24-25'!IV51)</f>
        <v>8760</v>
      </c>
      <c r="D49" s="9">
        <f>SUM('KPI_FY 24-25'!D51,'KPI_FY 24-25'!AA51,'KPI_FY 24-25'!AX51,'KPI_FY 24-25'!BU51,'KPI_FY 24-25'!CR51,'KPI_FY 24-25'!DO51,'KPI_FY 24-25'!EL51,'KPI_FY 24-25'!FI51,'KPI_FY 24-25'!GF51,'KPI_FY 24-25'!HC51,'KPI_FY 24-25'!HZ51,'KPI_FY 24-25'!IW51)</f>
        <v>634.29999999999995</v>
      </c>
      <c r="E49" s="9">
        <f>SUM('KPI_FY 24-25'!E51,'KPI_FY 24-25'!AB51,'KPI_FY 24-25'!AY51,'KPI_FY 24-25'!BV51,'KPI_FY 24-25'!CS51,'KPI_FY 24-25'!DP51,'KPI_FY 24-25'!EM51,'KPI_FY 24-25'!FJ51,'KPI_FY 24-25'!GG51,'KPI_FY 24-25'!HD51,'KPI_FY 24-25'!IA51,'KPI_FY 24-25'!IX51)</f>
        <v>8125.7000000000007</v>
      </c>
      <c r="F49" s="9">
        <f>SUM('KPI_FY 24-25'!F51,'KPI_FY 24-25'!AC51,'KPI_FY 24-25'!AZ51,'KPI_FY 24-25'!BW51,'KPI_FY 24-25'!CT51,'KPI_FY 24-25'!DQ51,'KPI_FY 24-25'!EN51,'KPI_FY 24-25'!FK51,'KPI_FY 24-25'!GH51,'KPI_FY 24-25'!HE51,'KPI_FY 24-25'!IB51,'KPI_FY 24-25'!IY51)</f>
        <v>0</v>
      </c>
      <c r="G49" s="7">
        <f>(F49/$B$2)</f>
        <v>0</v>
      </c>
      <c r="H49" s="9">
        <f>SUM('KPI_FY 24-25'!H51,'KPI_FY 24-25'!AE51,'KPI_FY 24-25'!BB51,'KPI_FY 24-25'!BY51,'KPI_FY 24-25'!CV51,'KPI_FY 24-25'!DS51,'KPI_FY 24-25'!EP51,'KPI_FY 24-25'!FM51,'KPI_FY 24-25'!GJ51,'KPI_FY 24-25'!HG51,'KPI_FY 24-25'!ID51,'KPI_FY 24-25'!JA51)</f>
        <v>0</v>
      </c>
      <c r="I49" s="7">
        <f>(H49/$B$2)</f>
        <v>0</v>
      </c>
      <c r="J49" s="7">
        <f>SUM('KPI_FY 24-25'!J51,'KPI_FY 24-25'!AG51,'KPI_FY 24-25'!BD51,'KPI_FY 24-25'!CA51,'KPI_FY 24-25'!CX51,'KPI_FY 24-25'!DU51,'KPI_FY 24-25'!ER51,'KPI_FY 24-25'!FO51,'KPI_FY 24-25'!GL51,'KPI_FY 24-25'!HI51,'KPI_FY 24-25'!IF51,'KPI_FY 24-25'!JC51)</f>
        <v>0</v>
      </c>
      <c r="K49" s="134">
        <f>(J49/$B$2)</f>
        <v>0</v>
      </c>
      <c r="L49" s="9">
        <f>SUM('KPI_FY 24-25'!L51,'KPI_FY 24-25'!AI51,'KPI_FY 24-25'!BF51,'KPI_FY 24-25'!CC51,'KPI_FY 24-25'!CZ51,'KPI_FY 24-25'!DW51,'KPI_FY 24-25'!ET51,'KPI_FY 24-25'!FQ51,'KPI_FY 24-25'!GN51,'KPI_FY 24-25'!HK51,'KPI_FY 24-25'!IH51,'KPI_FY 24-25'!JE51)</f>
        <v>0</v>
      </c>
      <c r="M49" s="242">
        <f>(C49/$B$2)</f>
        <v>1</v>
      </c>
      <c r="N49" s="242">
        <f>((C49-L49)/$B$2)</f>
        <v>1</v>
      </c>
      <c r="O49" s="247">
        <f>IF((AND(D49=0,F49=0)),0,(F49+L49)/(D49+F49+L49))</f>
        <v>0</v>
      </c>
      <c r="P49" s="242">
        <f>(R49/($B$2*S49))</f>
        <v>7.264141117634268E-2</v>
      </c>
      <c r="Q49" s="242">
        <f>(L49/$B$2)</f>
        <v>0</v>
      </c>
      <c r="R49" s="211">
        <f>SUM('KPI_FY 24-25'!T51,'KPI_FY 24-25'!AQ51,'KPI_FY 24-25'!BN51,'KPI_FY 24-25'!CK51,'KPI_FY 24-25'!DH51,'KPI_FY 24-25'!EE51,'KPI_FY 24-25'!FB51,'KPI_FY 24-25'!FY51,'KPI_FY 24-25'!GV51,'KPI_FY 24-25'!HS51,'KPI_FY 24-25'!IP51,'KPI_FY 24-25'!JM51)</f>
        <v>13363.114</v>
      </c>
      <c r="S49" s="9">
        <v>21</v>
      </c>
      <c r="T49" s="207">
        <f t="shared" ref="T49" si="74">N49+K49+I49+G49+Q49</f>
        <v>1</v>
      </c>
      <c r="V49" s="128"/>
      <c r="X49" s="29"/>
    </row>
    <row r="50" spans="1:24" ht="14.4" hidden="1" x14ac:dyDescent="0.3">
      <c r="A50" s="9"/>
      <c r="B50" s="52" t="s">
        <v>97</v>
      </c>
      <c r="C50" s="203">
        <f>SUM(C48:C49)</f>
        <v>17520</v>
      </c>
      <c r="D50" s="203">
        <f t="shared" ref="D50:E50" si="75">SUM(D48:D49)</f>
        <v>2252.7999999999997</v>
      </c>
      <c r="E50" s="203">
        <f t="shared" si="75"/>
        <v>15267.2</v>
      </c>
      <c r="F50" s="91">
        <f t="shared" ref="F50" si="76">SUM(F48:F49)</f>
        <v>0</v>
      </c>
      <c r="G50" s="195">
        <f>(G48*S48+G49*S49)/S50</f>
        <v>0</v>
      </c>
      <c r="H50" s="91">
        <f t="shared" ref="H50:J50" si="77">SUM(H48:H49)</f>
        <v>0</v>
      </c>
      <c r="I50" s="195">
        <f>(I48*S48+I49*S49)/S50</f>
        <v>0</v>
      </c>
      <c r="J50" s="91">
        <f t="shared" si="77"/>
        <v>0</v>
      </c>
      <c r="K50" s="229">
        <f>(K48*S48+K49*S49)/S50</f>
        <v>0</v>
      </c>
      <c r="L50" s="91">
        <f t="shared" ref="L50" si="78">SUM(L48:L49)</f>
        <v>0</v>
      </c>
      <c r="M50" s="246">
        <f>(M48*S48+M49*S49)/S50</f>
        <v>1</v>
      </c>
      <c r="N50" s="246">
        <f>(N48*S48+N49*S49)/S50</f>
        <v>1</v>
      </c>
      <c r="O50" s="246">
        <f>(O48*S48+O49*S49)/S50</f>
        <v>0</v>
      </c>
      <c r="P50" s="246">
        <f>(P48*S48+P49*S49)/S50</f>
        <v>0.11815371276364427</v>
      </c>
      <c r="Q50" s="246">
        <f>(Q48*S48+Q49*S49)/S50</f>
        <v>0</v>
      </c>
      <c r="R50" s="212">
        <f>SUM(R48:R49)</f>
        <v>43471.114000000001</v>
      </c>
      <c r="S50" s="91">
        <f>SUM(S48:S49)</f>
        <v>42</v>
      </c>
    </row>
    <row r="51" spans="1:24" ht="14.4" hidden="1" x14ac:dyDescent="0.3">
      <c r="A51" s="142" t="s">
        <v>59</v>
      </c>
      <c r="B51" s="71" t="s">
        <v>60</v>
      </c>
      <c r="C51" s="9">
        <f>SUM('KPI_FY 24-25'!C53,'KPI_FY 24-25'!Z53,'KPI_FY 24-25'!AW53,'KPI_FY 24-25'!BT53,'KPI_FY 24-25'!CQ53,'KPI_FY 24-25'!DN53,'KPI_FY 24-25'!EK53,'KPI_FY 24-25'!FH53,'KPI_FY 24-25'!GE53,'KPI_FY 24-25'!HB53,'KPI_FY 24-25'!HY53,'KPI_FY 24-25'!IV53)</f>
        <v>8154</v>
      </c>
      <c r="D51" s="9">
        <f>SUM('KPI_FY 24-25'!D53,'KPI_FY 24-25'!AA53,'KPI_FY 24-25'!AX53,'KPI_FY 24-25'!BU53,'KPI_FY 24-25'!CR53,'KPI_FY 24-25'!DO53,'KPI_FY 24-25'!EL53,'KPI_FY 24-25'!FI53,'KPI_FY 24-25'!GF53,'KPI_FY 24-25'!HC53,'KPI_FY 24-25'!HZ53,'KPI_FY 24-25'!IW53)</f>
        <v>2123.4</v>
      </c>
      <c r="E51" s="9">
        <f>SUM('KPI_FY 24-25'!E53,'KPI_FY 24-25'!AB53,'KPI_FY 24-25'!AY53,'KPI_FY 24-25'!BV53,'KPI_FY 24-25'!CS53,'KPI_FY 24-25'!DP53,'KPI_FY 24-25'!EM53,'KPI_FY 24-25'!FJ53,'KPI_FY 24-25'!GG53,'KPI_FY 24-25'!HD53,'KPI_FY 24-25'!IA53,'KPI_FY 24-25'!IX53)</f>
        <v>6030.6</v>
      </c>
      <c r="F51" s="9">
        <f>SUM('KPI_FY 24-25'!F53,'KPI_FY 24-25'!AC53,'KPI_FY 24-25'!AZ53,'KPI_FY 24-25'!BW53,'KPI_FY 24-25'!CT53,'KPI_FY 24-25'!DQ53,'KPI_FY 24-25'!EN53,'KPI_FY 24-25'!FK53,'KPI_FY 24-25'!GH53,'KPI_FY 24-25'!HE53,'KPI_FY 24-25'!IB53,'KPI_FY 24-25'!IY53)</f>
        <v>606</v>
      </c>
      <c r="G51" s="7">
        <f>(F51/$B$2)</f>
        <v>6.9178082191780815E-2</v>
      </c>
      <c r="H51" s="9">
        <f>SUM('KPI_FY 24-25'!H53,'KPI_FY 24-25'!AE53,'KPI_FY 24-25'!BB53,'KPI_FY 24-25'!BY53,'KPI_FY 24-25'!CV53,'KPI_FY 24-25'!DS53,'KPI_FY 24-25'!EP53,'KPI_FY 24-25'!FM53,'KPI_FY 24-25'!GJ53,'KPI_FY 24-25'!HG53,'KPI_FY 24-25'!ID53,'KPI_FY 24-25'!JA53)</f>
        <v>0</v>
      </c>
      <c r="I51" s="7">
        <f>(H51/$B$2)</f>
        <v>0</v>
      </c>
      <c r="J51" s="7">
        <f>SUM('KPI_FY 24-25'!J53,'KPI_FY 24-25'!AG53,'KPI_FY 24-25'!BD53,'KPI_FY 24-25'!CA53,'KPI_FY 24-25'!CX53,'KPI_FY 24-25'!DU53,'KPI_FY 24-25'!ER53,'KPI_FY 24-25'!FO53,'KPI_FY 24-25'!GL53,'KPI_FY 24-25'!HI53,'KPI_FY 24-25'!IF53,'KPI_FY 24-25'!JC53)</f>
        <v>0</v>
      </c>
      <c r="K51" s="134">
        <f>(J51/$B$2)</f>
        <v>0</v>
      </c>
      <c r="L51" s="9">
        <f>SUM('KPI_FY 24-25'!L53,'KPI_FY 24-25'!AI53,'KPI_FY 24-25'!BF53,'KPI_FY 24-25'!CC53,'KPI_FY 24-25'!CZ53,'KPI_FY 24-25'!DW53,'KPI_FY 24-25'!ET53,'KPI_FY 24-25'!FQ53,'KPI_FY 24-25'!GN53,'KPI_FY 24-25'!HK53,'KPI_FY 24-25'!IH53,'KPI_FY 24-25'!JE53)</f>
        <v>0</v>
      </c>
      <c r="M51" s="242">
        <f>(C51/$B$2)</f>
        <v>0.93082191780821921</v>
      </c>
      <c r="N51" s="242">
        <f>((C51-L51)/$B$2)</f>
        <v>0.93082191780821921</v>
      </c>
      <c r="O51" s="247">
        <f>IF((AND(D51=0,F51=0)),0,(F51+L51)/(D51+F51+L51))</f>
        <v>0.22202681908111671</v>
      </c>
      <c r="P51" s="242">
        <f>(R51/($B$2*S51))</f>
        <v>0.23880432944359886</v>
      </c>
      <c r="Q51" s="242">
        <f>(L51/$B$2)</f>
        <v>0</v>
      </c>
      <c r="R51" s="211">
        <f>SUM('KPI_FY 24-25'!T53,'KPI_FY 24-25'!AQ53,'KPI_FY 24-25'!BN53,'KPI_FY 24-25'!CK53,'KPI_FY 24-25'!DH53,'KPI_FY 24-25'!EE53,'KPI_FY 24-25'!FB53,'KPI_FY 24-25'!FY53,'KPI_FY 24-25'!GV53,'KPI_FY 24-25'!HS53,'KPI_FY 24-25'!IP53,'KPI_FY 24-25'!JM53)</f>
        <v>56482</v>
      </c>
      <c r="S51" s="9">
        <v>27</v>
      </c>
      <c r="T51" s="207">
        <f>N51+K51+I51+G51+Q51</f>
        <v>1</v>
      </c>
    </row>
    <row r="52" spans="1:24" ht="14.4" hidden="1" x14ac:dyDescent="0.3">
      <c r="A52" s="142" t="s">
        <v>61</v>
      </c>
      <c r="B52" s="71" t="s">
        <v>62</v>
      </c>
      <c r="C52" s="9">
        <f>SUM('KPI_FY 24-25'!C54,'KPI_FY 24-25'!Z54,'KPI_FY 24-25'!AW54,'KPI_FY 24-25'!BT54,'KPI_FY 24-25'!CQ54,'KPI_FY 24-25'!DN54,'KPI_FY 24-25'!EK54,'KPI_FY 24-25'!FH54,'KPI_FY 24-25'!GE54,'KPI_FY 24-25'!HB54,'KPI_FY 24-25'!HY54,'KPI_FY 24-25'!IV54)</f>
        <v>7762</v>
      </c>
      <c r="D52" s="9">
        <f>SUM('KPI_FY 24-25'!D54,'KPI_FY 24-25'!AA54,'KPI_FY 24-25'!AX54,'KPI_FY 24-25'!BU54,'KPI_FY 24-25'!CR54,'KPI_FY 24-25'!DO54,'KPI_FY 24-25'!EL54,'KPI_FY 24-25'!FI54,'KPI_FY 24-25'!GF54,'KPI_FY 24-25'!HC54,'KPI_FY 24-25'!HZ54,'KPI_FY 24-25'!IW54)</f>
        <v>1811.3000000000002</v>
      </c>
      <c r="E52" s="9">
        <f>SUM('KPI_FY 24-25'!E54,'KPI_FY 24-25'!AB54,'KPI_FY 24-25'!AY54,'KPI_FY 24-25'!BV54,'KPI_FY 24-25'!CS54,'KPI_FY 24-25'!DP54,'KPI_FY 24-25'!EM54,'KPI_FY 24-25'!FJ54,'KPI_FY 24-25'!GG54,'KPI_FY 24-25'!HD54,'KPI_FY 24-25'!IA54,'KPI_FY 24-25'!IX54)</f>
        <v>5950.7000000000007</v>
      </c>
      <c r="F52" s="9">
        <f>SUM('KPI_FY 24-25'!F54,'KPI_FY 24-25'!AC54,'KPI_FY 24-25'!AZ54,'KPI_FY 24-25'!BW54,'KPI_FY 24-25'!CT54,'KPI_FY 24-25'!DQ54,'KPI_FY 24-25'!EN54,'KPI_FY 24-25'!FK54,'KPI_FY 24-25'!GH54,'KPI_FY 24-25'!HE54,'KPI_FY 24-25'!IB54,'KPI_FY 24-25'!IY54)</f>
        <v>998</v>
      </c>
      <c r="G52" s="7">
        <f t="shared" ref="G52:G53" si="79">(F52/$B$2)</f>
        <v>0.11392694063926941</v>
      </c>
      <c r="H52" s="9">
        <f>SUM('KPI_FY 24-25'!H54,'KPI_FY 24-25'!AE54,'KPI_FY 24-25'!BB54,'KPI_FY 24-25'!BY54,'KPI_FY 24-25'!CV54,'KPI_FY 24-25'!DS54,'KPI_FY 24-25'!EP54,'KPI_FY 24-25'!FM54,'KPI_FY 24-25'!GJ54,'KPI_FY 24-25'!HG54,'KPI_FY 24-25'!ID54,'KPI_FY 24-25'!JA54)</f>
        <v>0</v>
      </c>
      <c r="I52" s="7">
        <f>(H52/$B$2)</f>
        <v>0</v>
      </c>
      <c r="J52" s="7">
        <f>SUM('KPI_FY 24-25'!J54,'KPI_FY 24-25'!AG54,'KPI_FY 24-25'!BD54,'KPI_FY 24-25'!CA54,'KPI_FY 24-25'!CX54,'KPI_FY 24-25'!DU54,'KPI_FY 24-25'!ER54,'KPI_FY 24-25'!FO54,'KPI_FY 24-25'!GL54,'KPI_FY 24-25'!HI54,'KPI_FY 24-25'!IF54,'KPI_FY 24-25'!JC54)</f>
        <v>0</v>
      </c>
      <c r="K52" s="134">
        <f t="shared" ref="K52:K53" si="80">(J52/$B$2)</f>
        <v>0</v>
      </c>
      <c r="L52" s="9">
        <f>SUM('KPI_FY 24-25'!L54,'KPI_FY 24-25'!AI54,'KPI_FY 24-25'!BF54,'KPI_FY 24-25'!CC54,'KPI_FY 24-25'!CZ54,'KPI_FY 24-25'!DW54,'KPI_FY 24-25'!ET54,'KPI_FY 24-25'!FQ54,'KPI_FY 24-25'!GN54,'KPI_FY 24-25'!HK54,'KPI_FY 24-25'!IH54,'KPI_FY 24-25'!JE54)</f>
        <v>0</v>
      </c>
      <c r="M52" s="242">
        <f t="shared" ref="M52:M53" si="81">(C52/$B$2)</f>
        <v>0.88607305936073055</v>
      </c>
      <c r="N52" s="242">
        <f t="shared" ref="N52:N53" si="82">((C52-L52)/$B$2)</f>
        <v>0.88607305936073055</v>
      </c>
      <c r="O52" s="247">
        <f t="shared" ref="O52:O53" si="83">IF((AND(D52=0,F52=0)),0,(F52+L52)/(D52+F52+L52))</f>
        <v>0.35524863845085963</v>
      </c>
      <c r="P52" s="242">
        <f t="shared" ref="P52:P53" si="84">(R52/($B$2*S52))</f>
        <v>0.20154743784880771</v>
      </c>
      <c r="Q52" s="242">
        <f t="shared" ref="Q52:Q53" si="85">(L52/$B$2)</f>
        <v>0</v>
      </c>
      <c r="R52" s="211">
        <f>SUM('KPI_FY 24-25'!T54,'KPI_FY 24-25'!AQ54,'KPI_FY 24-25'!BN54,'KPI_FY 24-25'!CK54,'KPI_FY 24-25'!DH54,'KPI_FY 24-25'!EE54,'KPI_FY 24-25'!FB54,'KPI_FY 24-25'!FY54,'KPI_FY 24-25'!GV54,'KPI_FY 24-25'!HS54,'KPI_FY 24-25'!IP54,'KPI_FY 24-25'!JM54)</f>
        <v>47670</v>
      </c>
      <c r="S52" s="9">
        <v>27</v>
      </c>
      <c r="T52" s="207">
        <f t="shared" ref="T52:T53" si="86">N52+K52+I52+G52+Q52</f>
        <v>1</v>
      </c>
      <c r="W52" s="130"/>
      <c r="X52" s="130"/>
    </row>
    <row r="53" spans="1:24" ht="14.4" hidden="1" x14ac:dyDescent="0.3">
      <c r="A53" s="9"/>
      <c r="B53" s="71" t="s">
        <v>63</v>
      </c>
      <c r="C53" s="9">
        <f>SUM('KPI_FY 24-25'!C55,'KPI_FY 24-25'!Z55,'KPI_FY 24-25'!AW55,'KPI_FY 24-25'!BT55,'KPI_FY 24-25'!CQ55,'KPI_FY 24-25'!DN55,'KPI_FY 24-25'!EK55,'KPI_FY 24-25'!FH55,'KPI_FY 24-25'!GE55,'KPI_FY 24-25'!HB55,'KPI_FY 24-25'!HY55,'KPI_FY 24-25'!IV55)</f>
        <v>8544</v>
      </c>
      <c r="D53" s="9">
        <f>SUM('KPI_FY 24-25'!D55,'KPI_FY 24-25'!AA55,'KPI_FY 24-25'!AX55,'KPI_FY 24-25'!BU55,'KPI_FY 24-25'!CR55,'KPI_FY 24-25'!DO55,'KPI_FY 24-25'!EL55,'KPI_FY 24-25'!FI55,'KPI_FY 24-25'!GF55,'KPI_FY 24-25'!HC55,'KPI_FY 24-25'!HZ55,'KPI_FY 24-25'!IW55)</f>
        <v>2141.1</v>
      </c>
      <c r="E53" s="9">
        <f>SUM('KPI_FY 24-25'!E55,'KPI_FY 24-25'!AB55,'KPI_FY 24-25'!AY55,'KPI_FY 24-25'!BV55,'KPI_FY 24-25'!CS55,'KPI_FY 24-25'!DP55,'KPI_FY 24-25'!EM55,'KPI_FY 24-25'!FJ55,'KPI_FY 24-25'!GG55,'KPI_FY 24-25'!HD55,'KPI_FY 24-25'!IA55,'KPI_FY 24-25'!IX55)</f>
        <v>6402.9000000000005</v>
      </c>
      <c r="F53" s="9">
        <f>SUM('KPI_FY 24-25'!F55,'KPI_FY 24-25'!AC55,'KPI_FY 24-25'!AZ55,'KPI_FY 24-25'!BW55,'KPI_FY 24-25'!CT55,'KPI_FY 24-25'!DQ55,'KPI_FY 24-25'!EN55,'KPI_FY 24-25'!FK55,'KPI_FY 24-25'!GH55,'KPI_FY 24-25'!HE55,'KPI_FY 24-25'!IB55,'KPI_FY 24-25'!IY55)</f>
        <v>216</v>
      </c>
      <c r="G53" s="7">
        <f t="shared" si="79"/>
        <v>2.4657534246575342E-2</v>
      </c>
      <c r="H53" s="9">
        <f>SUM('KPI_FY 24-25'!H55,'KPI_FY 24-25'!AE55,'KPI_FY 24-25'!BB55,'KPI_FY 24-25'!BY55,'KPI_FY 24-25'!CV55,'KPI_FY 24-25'!DS55,'KPI_FY 24-25'!EP55,'KPI_FY 24-25'!FM55,'KPI_FY 24-25'!GJ55,'KPI_FY 24-25'!HG55,'KPI_FY 24-25'!ID55,'KPI_FY 24-25'!JA55)</f>
        <v>0</v>
      </c>
      <c r="I53" s="7">
        <f>(H53/$B$2)</f>
        <v>0</v>
      </c>
      <c r="J53" s="7">
        <f>SUM('KPI_FY 24-25'!J55,'KPI_FY 24-25'!AG55,'KPI_FY 24-25'!BD55,'KPI_FY 24-25'!CA55,'KPI_FY 24-25'!CX55,'KPI_FY 24-25'!DU55,'KPI_FY 24-25'!ER55,'KPI_FY 24-25'!FO55,'KPI_FY 24-25'!GL55,'KPI_FY 24-25'!HI55,'KPI_FY 24-25'!IF55,'KPI_FY 24-25'!JC55)</f>
        <v>0</v>
      </c>
      <c r="K53" s="134">
        <f t="shared" si="80"/>
        <v>0</v>
      </c>
      <c r="L53" s="9">
        <f>SUM('KPI_FY 24-25'!L55,'KPI_FY 24-25'!AI55,'KPI_FY 24-25'!BF55,'KPI_FY 24-25'!CC55,'KPI_FY 24-25'!CZ55,'KPI_FY 24-25'!DW55,'KPI_FY 24-25'!ET55,'KPI_FY 24-25'!FQ55,'KPI_FY 24-25'!GN55,'KPI_FY 24-25'!HK55,'KPI_FY 24-25'!IH55,'KPI_FY 24-25'!JE55)</f>
        <v>0</v>
      </c>
      <c r="M53" s="242">
        <f t="shared" si="81"/>
        <v>0.97534246575342465</v>
      </c>
      <c r="N53" s="242">
        <f t="shared" si="82"/>
        <v>0.97534246575342465</v>
      </c>
      <c r="O53" s="247">
        <f t="shared" si="83"/>
        <v>9.1638029782359687E-2</v>
      </c>
      <c r="P53" s="242">
        <f t="shared" si="84"/>
        <v>0.20600794858785726</v>
      </c>
      <c r="Q53" s="242">
        <f t="shared" si="85"/>
        <v>0</v>
      </c>
      <c r="R53" s="211">
        <f>SUM('KPI_FY 24-25'!T55,'KPI_FY 24-25'!AQ55,'KPI_FY 24-25'!BN55,'KPI_FY 24-25'!CK55,'KPI_FY 24-25'!DH55,'KPI_FY 24-25'!EE55,'KPI_FY 24-25'!FB55,'KPI_FY 24-25'!FY55,'KPI_FY 24-25'!GV55,'KPI_FY 24-25'!HS55,'KPI_FY 24-25'!IP55,'KPI_FY 24-25'!JM55)</f>
        <v>48725</v>
      </c>
      <c r="S53" s="9">
        <v>27</v>
      </c>
      <c r="T53" s="207">
        <f t="shared" si="86"/>
        <v>1</v>
      </c>
      <c r="V53" s="128"/>
      <c r="W53" s="29"/>
      <c r="X53" s="29"/>
    </row>
    <row r="54" spans="1:24" ht="14.4" hidden="1" x14ac:dyDescent="0.3">
      <c r="A54" s="9"/>
      <c r="B54" s="52" t="s">
        <v>97</v>
      </c>
      <c r="C54" s="203">
        <f>SUM(C51:C53)</f>
        <v>24460</v>
      </c>
      <c r="D54" s="203">
        <f t="shared" ref="D54:L54" si="87">SUM(D51:D53)</f>
        <v>6075.8</v>
      </c>
      <c r="E54" s="203">
        <f t="shared" ref="E54" si="88">SUM(E51:E53)</f>
        <v>18384.2</v>
      </c>
      <c r="F54" s="203">
        <f t="shared" si="87"/>
        <v>1820</v>
      </c>
      <c r="G54" s="195">
        <f>(G51*S51+G52*S52+G53*S53)/S54</f>
        <v>6.9254185692541867E-2</v>
      </c>
      <c r="H54" s="91">
        <f t="shared" si="87"/>
        <v>0</v>
      </c>
      <c r="I54" s="195">
        <f>(I51*S51+I52*S52+I53*S53)/S54</f>
        <v>0</v>
      </c>
      <c r="J54" s="91">
        <f t="shared" ref="J54" si="89">SUM(J51:J53)</f>
        <v>0</v>
      </c>
      <c r="K54" s="229">
        <f>(K51*S51+K52*S52+K53*S53)/S54</f>
        <v>0</v>
      </c>
      <c r="L54" s="91">
        <f t="shared" si="87"/>
        <v>0</v>
      </c>
      <c r="M54" s="246">
        <f>(M51*S51+M52*S52+M53*S53)/S54</f>
        <v>0.93074581430745817</v>
      </c>
      <c r="N54" s="246">
        <f>(N51*S51+N52*S52+N53*S53)/S54</f>
        <v>0.93074581430745817</v>
      </c>
      <c r="O54" s="246">
        <f>(O51*S51+O52*S52+O53*S53)/S54</f>
        <v>0.22297116243811205</v>
      </c>
      <c r="P54" s="246">
        <f>(P51*S51+P52*S52+P53*S53)/S54</f>
        <v>0.21545323862675461</v>
      </c>
      <c r="Q54" s="246">
        <f>(Q51*S51+Q52*S52+Q53*S53)/S54</f>
        <v>0</v>
      </c>
      <c r="R54" s="209">
        <f>SUM(R51:R53)</f>
        <v>152877</v>
      </c>
      <c r="S54" s="91">
        <f>SUM(S51:S53)</f>
        <v>81</v>
      </c>
    </row>
    <row r="55" spans="1:24" ht="14.4" hidden="1" x14ac:dyDescent="0.3">
      <c r="A55" s="142" t="s">
        <v>64</v>
      </c>
      <c r="B55" s="71" t="s">
        <v>65</v>
      </c>
      <c r="C55" s="9">
        <f>SUM('KPI_FY 24-25'!C57,'KPI_FY 24-25'!Z57,'KPI_FY 24-25'!AW57,'KPI_FY 24-25'!BT57,'KPI_FY 24-25'!CQ57,'KPI_FY 24-25'!DN57,'KPI_FY 24-25'!EK57,'KPI_FY 24-25'!FH57,'KPI_FY 24-25'!GE57,'KPI_FY 24-25'!HB57,'KPI_FY 24-25'!HY57,'KPI_FY 24-25'!IV57)</f>
        <v>8432.7799999999988</v>
      </c>
      <c r="D55" s="9">
        <f>SUM('KPI_FY 24-25'!D57,'KPI_FY 24-25'!AA57,'KPI_FY 24-25'!AX57,'KPI_FY 24-25'!BU57,'KPI_FY 24-25'!CR57,'KPI_FY 24-25'!DO57,'KPI_FY 24-25'!EL57,'KPI_FY 24-25'!FI57,'KPI_FY 24-25'!GF57,'KPI_FY 24-25'!HC57,'KPI_FY 24-25'!HZ57,'KPI_FY 24-25'!IW57)</f>
        <v>4102.8100000000004</v>
      </c>
      <c r="E55" s="9">
        <f>SUM('KPI_FY 24-25'!E57,'KPI_FY 24-25'!AB57,'KPI_FY 24-25'!AY57,'KPI_FY 24-25'!BV57,'KPI_FY 24-25'!CS57,'KPI_FY 24-25'!DP57,'KPI_FY 24-25'!EM57,'KPI_FY 24-25'!FJ57,'KPI_FY 24-25'!GG57,'KPI_FY 24-25'!HD57,'KPI_FY 24-25'!IA57,'KPI_FY 24-25'!IX57)</f>
        <v>4330.0099999999993</v>
      </c>
      <c r="F55" s="9">
        <f>SUM('KPI_FY 24-25'!F57,'KPI_FY 24-25'!AC57,'KPI_FY 24-25'!AZ57,'KPI_FY 24-25'!BW57,'KPI_FY 24-25'!CT57,'KPI_FY 24-25'!DQ57,'KPI_FY 24-25'!EN57,'KPI_FY 24-25'!FK57,'KPI_FY 24-25'!GH57,'KPI_FY 24-25'!HE57,'KPI_FY 24-25'!IB57,'KPI_FY 24-25'!IY57)</f>
        <v>83.050000000000011</v>
      </c>
      <c r="G55" s="242">
        <f>(F55/$B$2)</f>
        <v>9.4805936073059371E-3</v>
      </c>
      <c r="H55" s="9">
        <f>SUM('KPI_FY 24-25'!H57,'KPI_FY 24-25'!AE57,'KPI_FY 24-25'!BB57,'KPI_FY 24-25'!BY57,'KPI_FY 24-25'!CV57,'KPI_FY 24-25'!DS57,'KPI_FY 24-25'!EP57,'KPI_FY 24-25'!FM57,'KPI_FY 24-25'!GJ57,'KPI_FY 24-25'!HG57,'KPI_FY 24-25'!ID57,'KPI_FY 24-25'!JA57)</f>
        <v>231.82</v>
      </c>
      <c r="I55" s="242">
        <f>(H55/$B$2)</f>
        <v>2.6463470319634703E-2</v>
      </c>
      <c r="J55" s="7">
        <f>SUM('KPI_FY 24-25'!J57,'KPI_FY 24-25'!AG57,'KPI_FY 24-25'!BD57,'KPI_FY 24-25'!CA57,'KPI_FY 24-25'!CX57,'KPI_FY 24-25'!DU57,'KPI_FY 24-25'!ER57,'KPI_FY 24-25'!FO57,'KPI_FY 24-25'!GL57,'KPI_FY 24-25'!HI57,'KPI_FY 24-25'!IF57,'KPI_FY 24-25'!JC57)</f>
        <v>12.42</v>
      </c>
      <c r="K55" s="134">
        <f>(J55/$B$2)</f>
        <v>1.4178082191780822E-3</v>
      </c>
      <c r="L55" s="9">
        <f>SUM('KPI_FY 24-25'!L57,'KPI_FY 24-25'!AI57,'KPI_FY 24-25'!BF57,'KPI_FY 24-25'!CC57,'KPI_FY 24-25'!CZ57,'KPI_FY 24-25'!DW57,'KPI_FY 24-25'!ET57,'KPI_FY 24-25'!FQ57,'KPI_FY 24-25'!GN57,'KPI_FY 24-25'!HK57,'KPI_FY 24-25'!IH57,'KPI_FY 24-25'!JE57)</f>
        <v>0</v>
      </c>
      <c r="M55" s="242">
        <f>(C55/$B$2)</f>
        <v>0.96264611872146111</v>
      </c>
      <c r="N55" s="242">
        <f>((C55-L55)/$B$2)</f>
        <v>0.96264611872146111</v>
      </c>
      <c r="O55" s="247">
        <f>IF((AND(D55=0,F55=0)),0,(F55+L55)/(D55+F55+L55))</f>
        <v>1.9840606231455424E-2</v>
      </c>
      <c r="P55" s="242">
        <f>(R55/($B$2*S55))</f>
        <v>0.31935381209353814</v>
      </c>
      <c r="Q55" s="242">
        <f>(L55/$B$2)</f>
        <v>0</v>
      </c>
      <c r="R55" s="211">
        <f>SUM('KPI_FY 24-25'!T57,'KPI_FY 24-25'!AQ57,'KPI_FY 24-25'!BN57,'KPI_FY 24-25'!CK57,'KPI_FY 24-25'!DH57,'KPI_FY 24-25'!EE57,'KPI_FY 24-25'!FB57,'KPI_FY 24-25'!FY57,'KPI_FY 24-25'!GV57,'KPI_FY 24-25'!HS57,'KPI_FY 24-25'!IP57,'KPI_FY 24-25'!JM57)</f>
        <v>230797</v>
      </c>
      <c r="S55" s="9">
        <v>82.5</v>
      </c>
      <c r="T55" s="207">
        <f>N55+K55+I55+G55+Q55</f>
        <v>1.0000079908675799</v>
      </c>
    </row>
    <row r="56" spans="1:24" ht="14.4" hidden="1" x14ac:dyDescent="0.3">
      <c r="A56" s="9"/>
      <c r="B56" s="71" t="s">
        <v>66</v>
      </c>
      <c r="C56" s="9">
        <f>SUM('KPI_FY 24-25'!C58,'KPI_FY 24-25'!Z58,'KPI_FY 24-25'!AW58,'KPI_FY 24-25'!BT58,'KPI_FY 24-25'!CQ58,'KPI_FY 24-25'!DN58,'KPI_FY 24-25'!EK58,'KPI_FY 24-25'!FH58,'KPI_FY 24-25'!GE58,'KPI_FY 24-25'!HB58,'KPI_FY 24-25'!HY58,'KPI_FY 24-25'!IV58)</f>
        <v>7493.02</v>
      </c>
      <c r="D56" s="9">
        <f>SUM('KPI_FY 24-25'!D58,'KPI_FY 24-25'!AA58,'KPI_FY 24-25'!AX58,'KPI_FY 24-25'!BU58,'KPI_FY 24-25'!CR58,'KPI_FY 24-25'!DO58,'KPI_FY 24-25'!EL58,'KPI_FY 24-25'!FI58,'KPI_FY 24-25'!GF58,'KPI_FY 24-25'!HC58,'KPI_FY 24-25'!HZ58,'KPI_FY 24-25'!IW58)</f>
        <v>3508.4900000000007</v>
      </c>
      <c r="E56" s="9">
        <f>SUM('KPI_FY 24-25'!E58,'KPI_FY 24-25'!AB58,'KPI_FY 24-25'!AY58,'KPI_FY 24-25'!BV58,'KPI_FY 24-25'!CS58,'KPI_FY 24-25'!DP58,'KPI_FY 24-25'!EM58,'KPI_FY 24-25'!FJ58,'KPI_FY 24-25'!GG58,'KPI_FY 24-25'!HD58,'KPI_FY 24-25'!IA58,'KPI_FY 24-25'!IX58)</f>
        <v>3984.2000000000003</v>
      </c>
      <c r="F56" s="9">
        <f>SUM('KPI_FY 24-25'!F58,'KPI_FY 24-25'!AC58,'KPI_FY 24-25'!AZ58,'KPI_FY 24-25'!BW58,'KPI_FY 24-25'!CT58,'KPI_FY 24-25'!DQ58,'KPI_FY 24-25'!EN58,'KPI_FY 24-25'!FK58,'KPI_FY 24-25'!GH58,'KPI_FY 24-25'!HE58,'KPI_FY 24-25'!IB58,'KPI_FY 24-25'!IY58)</f>
        <v>1049.21</v>
      </c>
      <c r="G56" s="242">
        <f>(F56/$B$2)</f>
        <v>0.11977283105022832</v>
      </c>
      <c r="H56" s="9">
        <f>SUM('KPI_FY 24-25'!H58,'KPI_FY 24-25'!AE58,'KPI_FY 24-25'!BB58,'KPI_FY 24-25'!BY58,'KPI_FY 24-25'!CV58,'KPI_FY 24-25'!DS58,'KPI_FY 24-25'!EP58,'KPI_FY 24-25'!FM58,'KPI_FY 24-25'!GJ58,'KPI_FY 24-25'!HG58,'KPI_FY 24-25'!ID58,'KPI_FY 24-25'!JA58)</f>
        <v>192.89999999999998</v>
      </c>
      <c r="I56" s="242">
        <f>(H56/$B$2)</f>
        <v>2.2020547945205478E-2</v>
      </c>
      <c r="J56" s="7">
        <f>SUM('KPI_FY 24-25'!J58,'KPI_FY 24-25'!AG58,'KPI_FY 24-25'!BD58,'KPI_FY 24-25'!CA58,'KPI_FY 24-25'!CX58,'KPI_FY 24-25'!DU58,'KPI_FY 24-25'!ER58,'KPI_FY 24-25'!FO58,'KPI_FY 24-25'!GL58,'KPI_FY 24-25'!HI58,'KPI_FY 24-25'!IF58,'KPI_FY 24-25'!JC58)</f>
        <v>25.200000000000003</v>
      </c>
      <c r="K56" s="134">
        <f>(J56/$B$2)</f>
        <v>2.8767123287671238E-3</v>
      </c>
      <c r="L56" s="9">
        <f>SUM('KPI_FY 24-25'!L58,'KPI_FY 24-25'!AI58,'KPI_FY 24-25'!BF58,'KPI_FY 24-25'!CC58,'KPI_FY 24-25'!CZ58,'KPI_FY 24-25'!DW58,'KPI_FY 24-25'!ET58,'KPI_FY 24-25'!FQ58,'KPI_FY 24-25'!GN58,'KPI_FY 24-25'!HK58,'KPI_FY 24-25'!IH58,'KPI_FY 24-25'!JE58)</f>
        <v>0</v>
      </c>
      <c r="M56" s="242">
        <f>(C56/$B$2)</f>
        <v>0.85536757990867585</v>
      </c>
      <c r="N56" s="242">
        <f>((C56-L56)/$B$2)</f>
        <v>0.85536757990867585</v>
      </c>
      <c r="O56" s="247">
        <f>IF((AND(D56=0,F56=0)),0,(F56+L56)/(D56+F56+L56))</f>
        <v>0.23020602496873421</v>
      </c>
      <c r="P56" s="242">
        <f>(R56/($B$2*S56))</f>
        <v>0.26687837276878373</v>
      </c>
      <c r="Q56" s="242">
        <f>(L56/$B$2)</f>
        <v>0</v>
      </c>
      <c r="R56" s="211">
        <f>SUM('KPI_FY 24-25'!T58,'KPI_FY 24-25'!AQ58,'KPI_FY 24-25'!BN58,'KPI_FY 24-25'!CK58,'KPI_FY 24-25'!DH58,'KPI_FY 24-25'!EE58,'KPI_FY 24-25'!FB58,'KPI_FY 24-25'!FY58,'KPI_FY 24-25'!GV58,'KPI_FY 24-25'!HS58,'KPI_FY 24-25'!IP58,'KPI_FY 24-25'!JM58)</f>
        <v>192873</v>
      </c>
      <c r="S56" s="9">
        <v>82.5</v>
      </c>
      <c r="T56" s="207">
        <f t="shared" ref="T56" si="90">N56+K56+I56+G56+Q56</f>
        <v>1.0000376712328767</v>
      </c>
    </row>
    <row r="57" spans="1:24" ht="14.4" hidden="1" x14ac:dyDescent="0.3">
      <c r="A57" s="9"/>
      <c r="B57" s="52" t="s">
        <v>97</v>
      </c>
      <c r="C57" s="203">
        <f>SUM(C55:C56)</f>
        <v>15925.8</v>
      </c>
      <c r="D57" s="203">
        <f t="shared" ref="D57:E57" si="91">SUM(D55:D56)</f>
        <v>7611.3000000000011</v>
      </c>
      <c r="E57" s="203">
        <f t="shared" si="91"/>
        <v>8314.2099999999991</v>
      </c>
      <c r="F57" s="203">
        <f t="shared" ref="F57" si="92">SUM(F55:F56)</f>
        <v>1132.26</v>
      </c>
      <c r="G57" s="246">
        <f>(G55*S55+G56*S56)/S57</f>
        <v>6.4626712328767127E-2</v>
      </c>
      <c r="H57" s="91">
        <f t="shared" ref="H57:J57" si="93">SUM(H55:H56)</f>
        <v>424.71999999999997</v>
      </c>
      <c r="I57" s="246">
        <f>(I55*S55+I56*S56)/S57</f>
        <v>2.4242009132420091E-2</v>
      </c>
      <c r="J57" s="91">
        <f t="shared" si="93"/>
        <v>37.620000000000005</v>
      </c>
      <c r="K57" s="229">
        <f>(K55*S55+K56*S56)/S57</f>
        <v>2.1472602739726026E-3</v>
      </c>
      <c r="L57" s="91">
        <f t="shared" ref="L57" si="94">SUM(L55:L56)</f>
        <v>0</v>
      </c>
      <c r="M57" s="246">
        <f>(M55*S55+M56*S56)/S57</f>
        <v>0.90900684931506837</v>
      </c>
      <c r="N57" s="246">
        <f>(N55*S55+N56*S56)/S57</f>
        <v>0.90900684931506837</v>
      </c>
      <c r="O57" s="246">
        <f>(O55*S55+O56*S56)/S57</f>
        <v>0.12502331560009483</v>
      </c>
      <c r="P57" s="246">
        <f>(P55*S55+P56*S56)/S57</f>
        <v>0.29311609243116094</v>
      </c>
      <c r="Q57" s="246">
        <f>(Q55*S55+Q56*S56)/S57</f>
        <v>0</v>
      </c>
      <c r="R57" s="212">
        <f>SUM(R55:R56)</f>
        <v>423670</v>
      </c>
      <c r="S57" s="91">
        <f>SUM(S55:S56)</f>
        <v>165</v>
      </c>
    </row>
    <row r="58" spans="1:24" ht="14.4" hidden="1" x14ac:dyDescent="0.3">
      <c r="A58" s="142" t="s">
        <v>67</v>
      </c>
      <c r="B58" s="71" t="s">
        <v>68</v>
      </c>
      <c r="C58" s="9">
        <f>SUM('KPI_FY 24-25'!C60,'KPI_FY 24-25'!Z60,'KPI_FY 24-25'!AW60,'KPI_FY 24-25'!BT60,'KPI_FY 24-25'!CQ60,'KPI_FY 24-25'!DN60,'KPI_FY 24-25'!EK60,'KPI_FY 24-25'!FH60,'KPI_FY 24-25'!GE60,'KPI_FY 24-25'!HB60,'KPI_FY 24-25'!HY60,'KPI_FY 24-25'!IV60)</f>
        <v>5346.5</v>
      </c>
      <c r="D58" s="9">
        <f>SUM('KPI_FY 24-25'!D60,'KPI_FY 24-25'!AA60,'KPI_FY 24-25'!AX60,'KPI_FY 24-25'!BU60,'KPI_FY 24-25'!CR60,'KPI_FY 24-25'!DO60,'KPI_FY 24-25'!EL60,'KPI_FY 24-25'!FI60,'KPI_FY 24-25'!GF60,'KPI_FY 24-25'!HC60,'KPI_FY 24-25'!HZ60,'KPI_FY 24-25'!IW60)</f>
        <v>2575.5499999999997</v>
      </c>
      <c r="E58" s="9">
        <f>SUM('KPI_FY 24-25'!E60,'KPI_FY 24-25'!AB60,'KPI_FY 24-25'!AY60,'KPI_FY 24-25'!BV60,'KPI_FY 24-25'!CS60,'KPI_FY 24-25'!DP60,'KPI_FY 24-25'!EM60,'KPI_FY 24-25'!FJ60,'KPI_FY 24-25'!GG61,'KPI_FY 24-25'!HD60,'KPI_FY 24-25'!IA60,'KPI_FY 24-25'!IX60)</f>
        <v>3251.3500000000004</v>
      </c>
      <c r="F58" s="9">
        <f>SUM('KPI_FY 24-25'!F60,'KPI_FY 24-25'!AC60,'KPI_FY 24-25'!AZ60,'KPI_FY 24-25'!BW60,'KPI_FY 24-25'!CT60,'KPI_FY 24-25'!DQ60,'KPI_FY 24-25'!EN60,'KPI_FY 24-25'!FK60,'KPI_FY 24-25'!GH60,'KPI_FY 24-25'!HE60,'KPI_FY 24-25'!IB60,'KPI_FY 24-25'!IY60)</f>
        <v>3397.5</v>
      </c>
      <c r="G58" s="242">
        <f>(F58/$B$2)</f>
        <v>0.38784246575342468</v>
      </c>
      <c r="H58" s="9">
        <f>SUM('KPI_FY 24-25'!H60,'KPI_FY 24-25'!AE60,'KPI_FY 24-25'!BB60,'KPI_FY 24-25'!BY60,'KPI_FY 24-25'!CV60,'KPI_FY 24-25'!DS60,'KPI_FY 24-25'!EP60,'KPI_FY 24-25'!FM60,'KPI_FY 24-25'!GJ60,'KPI_FY 24-25'!HG60,'KPI_FY 24-25'!ID60,'KPI_FY 24-25'!JA60)</f>
        <v>0</v>
      </c>
      <c r="I58" s="242">
        <f>(H58/$B$2)</f>
        <v>0</v>
      </c>
      <c r="J58" s="7">
        <f>SUM('KPI_FY 24-25'!J60,'KPI_FY 24-25'!AG60,'KPI_FY 24-25'!BD60,'KPI_FY 24-25'!CA60,'KPI_FY 24-25'!CX60,'KPI_FY 24-25'!DU60,'KPI_FY 24-25'!ER60,'KPI_FY 24-25'!FO60,'KPI_FY 24-25'!GL60,'KPI_FY 24-25'!HI60,'KPI_FY 24-25'!IF60,'KPI_FY 24-25'!JC60)</f>
        <v>16</v>
      </c>
      <c r="K58" s="242">
        <f>(J58/$B$2)</f>
        <v>1.8264840182648401E-3</v>
      </c>
      <c r="L58" s="9">
        <f>SUM('KPI_FY 24-25'!L60,'KPI_FY 24-25'!AI60,'KPI_FY 24-25'!BF60,'KPI_FY 24-25'!CC60,'KPI_FY 24-25'!CZ60,'KPI_FY 24-25'!DW60,'KPI_FY 24-25'!ET60,'KPI_FY 24-25'!FQ60,'KPI_FY 24-25'!GN60,'KPI_FY 24-25'!HK60,'KPI_FY 24-25'!IH60,'KPI_FY 24-25'!JE60)</f>
        <v>0</v>
      </c>
      <c r="M58" s="242">
        <f>(C58/$B$2)</f>
        <v>0.61033105022831047</v>
      </c>
      <c r="N58" s="242">
        <f>((C58-L58)/$B$2)</f>
        <v>0.61033105022831047</v>
      </c>
      <c r="O58" s="247">
        <f>IF((AND(D58=0,F58=0)),0,(F58+L58)/(D58+F58+L58))</f>
        <v>0.56880488192799328</v>
      </c>
      <c r="P58" s="242">
        <f>(R58/($B$2*S58))</f>
        <v>0.23025093399750937</v>
      </c>
      <c r="Q58" s="242">
        <f>(L58/$B$2)</f>
        <v>0</v>
      </c>
      <c r="R58" s="211">
        <f>SUM('KPI_FY 24-25'!T60,'KPI_FY 24-25'!AQ60,'KPI_FY 24-25'!BN60,'KPI_FY 24-25'!CK60,'KPI_FY 24-25'!DH60,'KPI_FY 24-25'!EE60,'KPI_FY 24-25'!FB60,'KPI_FY 24-25'!FY60,'KPI_FY 24-25'!GV60,'KPI_FY 24-25'!HS60,'KPI_FY 24-25'!IP60,'KPI_FY 24-25'!JM60)</f>
        <v>110934.90000000001</v>
      </c>
      <c r="S58" s="9">
        <v>55</v>
      </c>
      <c r="T58" s="207">
        <f>N58+K58+I58+G58+Q58</f>
        <v>1</v>
      </c>
    </row>
    <row r="59" spans="1:24" ht="14.4" hidden="1" x14ac:dyDescent="0.3">
      <c r="A59" s="9"/>
      <c r="B59" s="71" t="s">
        <v>65</v>
      </c>
      <c r="C59" s="9">
        <f>SUM('KPI_FY 24-25'!C61,'KPI_FY 24-25'!Z61,'KPI_FY 24-25'!AW61,'KPI_FY 24-25'!BT61,'KPI_FY 24-25'!CQ61,'KPI_FY 24-25'!DN61,'KPI_FY 24-25'!EK61,'KPI_FY 24-25'!FH61,'KPI_FY 24-25'!GE61,'KPI_FY 24-25'!HB61,'KPI_FY 24-25'!HY61,'KPI_FY 24-25'!IV61)</f>
        <v>8485.35</v>
      </c>
      <c r="D59" s="9">
        <f>SUM('KPI_FY 24-25'!D61,'KPI_FY 24-25'!AA61,'KPI_FY 24-25'!AX61,'KPI_FY 24-25'!BU61,'KPI_FY 24-25'!CR61,'KPI_FY 24-25'!DO61,'KPI_FY 24-25'!EL61,'KPI_FY 24-25'!FI61,'KPI_FY 24-25'!GF61,'KPI_FY 24-25'!HC61,'KPI_FY 24-25'!HZ61,'KPI_FY 24-25'!IW61)</f>
        <v>3167.0999999999995</v>
      </c>
      <c r="E59" s="9">
        <f>SUM('KPI_FY 24-25'!E61,'KPI_FY 24-25'!AB61,'KPI_FY 24-25'!AY61,'KPI_FY 24-25'!BV61,'KPI_FY 24-25'!CS61,'KPI_FY 24-25'!DP61,'KPI_FY 24-25'!EM61,'KPI_FY 24-25'!FJ61,'KPI_FY 24-25'!GG62,'KPI_FY 24-25'!HD61,'KPI_FY 24-25'!IA61,'KPI_FY 24-25'!IX61)</f>
        <v>5111.55</v>
      </c>
      <c r="F59" s="9">
        <f>SUM('KPI_FY 24-25'!F61,'KPI_FY 24-25'!AC61,'KPI_FY 24-25'!AZ61,'KPI_FY 24-25'!BW61,'KPI_FY 24-25'!CT61,'KPI_FY 24-25'!DQ61,'KPI_FY 24-25'!EN61,'KPI_FY 24-25'!FK61,'KPI_FY 24-25'!GH61,'KPI_FY 24-25'!HE61,'KPI_FY 24-25'!IB61,'KPI_FY 24-25'!IY61)</f>
        <v>53.5</v>
      </c>
      <c r="G59" s="242">
        <f t="shared" ref="G59:G61" si="95">(F59/$B$2)</f>
        <v>6.1073059360730597E-3</v>
      </c>
      <c r="H59" s="9">
        <f>SUM('KPI_FY 24-25'!H61,'KPI_FY 24-25'!AE61,'KPI_FY 24-25'!BB61,'KPI_FY 24-25'!BY61,'KPI_FY 24-25'!CV61,'KPI_FY 24-25'!DS61,'KPI_FY 24-25'!EP61,'KPI_FY 24-25'!FM61,'KPI_FY 24-25'!GJ61,'KPI_FY 24-25'!HG61,'KPI_FY 24-25'!ID61,'KPI_FY 24-25'!JA61)</f>
        <v>16.399999999999999</v>
      </c>
      <c r="I59" s="242">
        <f t="shared" ref="I59:I61" si="96">(H59/$B$2)</f>
        <v>1.8721461187214609E-3</v>
      </c>
      <c r="J59" s="7">
        <f>SUM('KPI_FY 24-25'!J61,'KPI_FY 24-25'!AG61,'KPI_FY 24-25'!BD61,'KPI_FY 24-25'!CA61,'KPI_FY 24-25'!CX61,'KPI_FY 24-25'!DU61,'KPI_FY 24-25'!ER61,'KPI_FY 24-25'!FO61,'KPI_FY 24-25'!GL61,'KPI_FY 24-25'!HI61,'KPI_FY 24-25'!IF61,'KPI_FY 24-25'!JC61)</f>
        <v>204.75</v>
      </c>
      <c r="K59" s="242">
        <f t="shared" ref="K59:K61" si="97">(J59/$B$2)</f>
        <v>2.3373287671232878E-2</v>
      </c>
      <c r="L59" s="9">
        <f>SUM('KPI_FY 24-25'!L61,'KPI_FY 24-25'!AI61,'KPI_FY 24-25'!BF61,'KPI_FY 24-25'!CC61,'KPI_FY 24-25'!CZ61,'KPI_FY 24-25'!DW61,'KPI_FY 24-25'!ET61,'KPI_FY 24-25'!FQ61,'KPI_FY 24-25'!GN61,'KPI_FY 24-25'!HK61,'KPI_FY 24-25'!IH61,'KPI_FY 24-25'!JE61)</f>
        <v>0</v>
      </c>
      <c r="M59" s="242">
        <f t="shared" ref="M59:M61" si="98">(C59/$B$2)</f>
        <v>0.96864726027397263</v>
      </c>
      <c r="N59" s="242">
        <f t="shared" ref="N59:N61" si="99">((C59-L59)/$B$2)</f>
        <v>0.96864726027397263</v>
      </c>
      <c r="O59" s="247">
        <f t="shared" ref="O59:O61" si="100">IF((AND(D59=0,F59=0)),0,(F59+L59)/(D59+F59+L59))</f>
        <v>1.6611811463702417E-2</v>
      </c>
      <c r="P59" s="242">
        <f t="shared" ref="P59:P61" si="101">(R59/($B$2*S59))</f>
        <v>0.28979825653798258</v>
      </c>
      <c r="Q59" s="242">
        <f t="shared" ref="Q59:Q61" si="102">(L59/$B$2)</f>
        <v>0</v>
      </c>
      <c r="R59" s="211">
        <f>SUM('KPI_FY 24-25'!T61,'KPI_FY 24-25'!AQ61,'KPI_FY 24-25'!BN61,'KPI_FY 24-25'!CK61,'KPI_FY 24-25'!DH61,'KPI_FY 24-25'!EE61,'KPI_FY 24-25'!FB61,'KPI_FY 24-25'!FY61,'KPI_FY 24-25'!GV61,'KPI_FY 24-25'!HS61,'KPI_FY 24-25'!IP61,'KPI_FY 24-25'!JM61)</f>
        <v>139624.80000000002</v>
      </c>
      <c r="S59" s="9">
        <v>55</v>
      </c>
      <c r="T59" s="207">
        <f t="shared" ref="T59:T61" si="103">N59+K59+I59+G59+Q59</f>
        <v>1</v>
      </c>
    </row>
    <row r="60" spans="1:24" ht="14.4" hidden="1" x14ac:dyDescent="0.3">
      <c r="A60" s="9"/>
      <c r="B60" s="9">
        <v>3</v>
      </c>
      <c r="C60" s="9">
        <f>SUM('KPI_FY 24-25'!C62,'KPI_FY 24-25'!Z62,'KPI_FY 24-25'!AW62,'KPI_FY 24-25'!BT62,'KPI_FY 24-25'!CQ62,'KPI_FY 24-25'!DN62,'KPI_FY 24-25'!EK62,'KPI_FY 24-25'!FH62,'KPI_FY 24-25'!GE62,'KPI_FY 24-25'!HB62,'KPI_FY 24-25'!HY62,'KPI_FY 24-25'!IV62)</f>
        <v>4120.3500000000004</v>
      </c>
      <c r="D60" s="9">
        <f>SUM('KPI_FY 24-25'!D62,'KPI_FY 24-25'!AA62,'KPI_FY 24-25'!AX62,'KPI_FY 24-25'!BU62,'KPI_FY 24-25'!CR62,'KPI_FY 24-25'!DO62,'KPI_FY 24-25'!EL62,'KPI_FY 24-25'!FI62,'KPI_FY 24-25'!GF62,'KPI_FY 24-25'!HC62,'KPI_FY 24-25'!HZ62,'KPI_FY 24-25'!IW62)</f>
        <v>1320.2000000000003</v>
      </c>
      <c r="E60" s="9">
        <f>SUM('KPI_FY 24-25'!E62,'KPI_FY 24-25'!AB62,'KPI_FY 24-25'!AY62,'KPI_FY 24-25'!BV62,'KPI_FY 24-25'!CS62,'KPI_FY 24-25'!DP62,'KPI_FY 24-25'!EM62,'KPI_FY 24-25'!FJ62,'KPI_FY 24-25'!GG63,'KPI_FY 24-25'!HD62,'KPI_FY 24-25'!IA62,'KPI_FY 24-25'!IX62)</f>
        <v>2793.45</v>
      </c>
      <c r="F60" s="7">
        <f>SUM('KPI_FY 24-25'!F62,'KPI_FY 24-25'!AC62,'KPI_FY 24-25'!AZ62,'KPI_FY 24-25'!BW62,'KPI_FY 24-25'!CT62,'KPI_FY 24-25'!DQ62,'KPI_FY 24-25'!EN62,'KPI_FY 24-25'!FK62,'KPI_FY 24-25'!GH62,'KPI_FY 24-25'!HE62,'KPI_FY 24-25'!IB62,'KPI_FY 24-25'!IY62)</f>
        <v>4502.2749999999996</v>
      </c>
      <c r="G60" s="242">
        <f t="shared" si="95"/>
        <v>0.51395833333333329</v>
      </c>
      <c r="H60" s="9">
        <f>SUM('KPI_FY 24-25'!H62,'KPI_FY 24-25'!AE62,'KPI_FY 24-25'!BB62,'KPI_FY 24-25'!BY62,'KPI_FY 24-25'!CV62,'KPI_FY 24-25'!DS62,'KPI_FY 24-25'!EP62,'KPI_FY 24-25'!FM62,'KPI_FY 24-25'!GJ62,'KPI_FY 24-25'!HG62,'KPI_FY 24-25'!ID62,'KPI_FY 24-25'!JA62)</f>
        <v>130</v>
      </c>
      <c r="I60" s="242">
        <f t="shared" si="96"/>
        <v>1.4840182648401826E-2</v>
      </c>
      <c r="J60" s="7">
        <f>SUM('KPI_FY 24-25'!J62,'KPI_FY 24-25'!AG62,'KPI_FY 24-25'!BD62,'KPI_FY 24-25'!CA62,'KPI_FY 24-25'!CX62,'KPI_FY 24-25'!DU62,'KPI_FY 24-25'!ER62,'KPI_FY 24-25'!FO62,'KPI_FY 24-25'!GL62,'KPI_FY 24-25'!HI62,'KPI_FY 24-25'!IF62,'KPI_FY 24-25'!JC62)</f>
        <v>7.375</v>
      </c>
      <c r="K60" s="242">
        <f t="shared" si="97"/>
        <v>8.4189497716894975E-4</v>
      </c>
      <c r="L60" s="9">
        <f>SUM('KPI_FY 24-25'!L62,'KPI_FY 24-25'!AI62,'KPI_FY 24-25'!BF62,'KPI_FY 24-25'!CC62,'KPI_FY 24-25'!CZ62,'KPI_FY 24-25'!DW62,'KPI_FY 24-25'!ET62,'KPI_FY 24-25'!FQ62,'KPI_FY 24-25'!GN62,'KPI_FY 24-25'!HK62,'KPI_FY 24-25'!IH62,'KPI_FY 24-25'!JE62)</f>
        <v>0</v>
      </c>
      <c r="M60" s="242">
        <f t="shared" si="98"/>
        <v>0.47035958904109593</v>
      </c>
      <c r="N60" s="242">
        <f t="shared" si="99"/>
        <v>0.47035958904109593</v>
      </c>
      <c r="O60" s="247">
        <f t="shared" si="100"/>
        <v>0.77325793584343416</v>
      </c>
      <c r="P60" s="242">
        <f t="shared" si="101"/>
        <v>0.1193200498132005</v>
      </c>
      <c r="Q60" s="242">
        <f t="shared" si="102"/>
        <v>0</v>
      </c>
      <c r="R60" s="211">
        <f>SUM('KPI_FY 24-25'!T62,'KPI_FY 24-25'!AQ62,'KPI_FY 24-25'!BN62,'KPI_FY 24-25'!CK62,'KPI_FY 24-25'!DH62,'KPI_FY 24-25'!EE62,'KPI_FY 24-25'!FB62,'KPI_FY 24-25'!FY62,'KPI_FY 24-25'!GV62,'KPI_FY 24-25'!HS62,'KPI_FY 24-25'!IP62,'KPI_FY 24-25'!JM62)</f>
        <v>57488.4</v>
      </c>
      <c r="S60" s="9">
        <v>55</v>
      </c>
      <c r="T60" s="207">
        <f>N60+K60+I60+G60+Q60</f>
        <v>1</v>
      </c>
    </row>
    <row r="61" spans="1:24" ht="14.4" hidden="1" x14ac:dyDescent="0.3">
      <c r="A61" s="9"/>
      <c r="B61" s="9">
        <v>4</v>
      </c>
      <c r="C61" s="9">
        <f>SUM('KPI_FY 24-25'!C63,'KPI_FY 24-25'!Z63,'KPI_FY 24-25'!AW63,'KPI_FY 24-25'!BT63,'KPI_FY 24-25'!CQ63,'KPI_FY 24-25'!DN63,'KPI_FY 24-25'!EK63,'KPI_FY 24-25'!FH63,'KPI_FY 24-25'!GE63,'KPI_FY 24-25'!HB63,'KPI_FY 24-25'!HY63,'KPI_FY 24-25'!IV63)</f>
        <v>4432.75</v>
      </c>
      <c r="D61" s="9">
        <f>SUM('KPI_FY 24-25'!D63,'KPI_FY 24-25'!AA63,'KPI_FY 24-25'!AX63,'KPI_FY 24-25'!BU63,'KPI_FY 24-25'!CR63,'KPI_FY 24-25'!DO63,'KPI_FY 24-25'!EL63,'KPI_FY 24-25'!FI63,'KPI_FY 24-25'!GF63,'KPI_FY 24-25'!HC63,'KPI_FY 24-25'!HZ63,'KPI_FY 24-25'!IW63)</f>
        <v>1450.6000000000001</v>
      </c>
      <c r="E61" s="9">
        <f>SUM('KPI_FY 24-25'!E63,'KPI_FY 24-25'!AB63,'KPI_FY 24-25'!AY63,'KPI_FY 24-25'!BV63,'KPI_FY 24-25'!CS63,'KPI_FY 24-25'!DP63,'KPI_FY 24-25'!EM63,'KPI_FY 24-25'!FJ63,'KPI_FY 24-25'!GG63,'KPI_FY 24-25'!HD63,'KPI_FY 24-25'!IA63,'KPI_FY 24-25'!IX63)</f>
        <v>2982.15</v>
      </c>
      <c r="F61" s="9">
        <f>SUM('KPI_FY 24-25'!F63,'KPI_FY 24-25'!AC63,'KPI_FY 24-25'!AZ63,'KPI_FY 24-25'!BW63,'KPI_FY 24-25'!CT63,'KPI_FY 24-25'!DQ63,'KPI_FY 24-25'!EN63,'KPI_FY 24-25'!FK63,'KPI_FY 24-25'!GH63,'KPI_FY 24-25'!HE63,'KPI_FY 24-25'!IB63,'KPI_FY 24-25'!IY63)</f>
        <v>4307.5</v>
      </c>
      <c r="G61" s="242">
        <f t="shared" si="95"/>
        <v>0.49172374429223742</v>
      </c>
      <c r="H61" s="9">
        <f>SUM('KPI_FY 24-25'!H63,'KPI_FY 24-25'!AE63,'KPI_FY 24-25'!BB63,'KPI_FY 24-25'!BY63,'KPI_FY 24-25'!CV63,'KPI_FY 24-25'!DS63,'KPI_FY 24-25'!EP63,'KPI_FY 24-25'!FM63,'KPI_FY 24-25'!GJ63,'KPI_FY 24-25'!HG63,'KPI_FY 24-25'!ID63,'KPI_FY 24-25'!JA63)</f>
        <v>0</v>
      </c>
      <c r="I61" s="242">
        <f t="shared" si="96"/>
        <v>0</v>
      </c>
      <c r="J61" s="7">
        <f>SUM('KPI_FY 24-25'!J63,'KPI_FY 24-25'!AG63,'KPI_FY 24-25'!BD63,'KPI_FY 24-25'!CA63,'KPI_FY 24-25'!CX63,'KPI_FY 24-25'!DU63,'KPI_FY 24-25'!ER63,'KPI_FY 24-25'!FO63,'KPI_FY 24-25'!GL63,'KPI_FY 24-25'!HI63,'KPI_FY 24-25'!IF63,'KPI_FY 24-25'!JC63)</f>
        <v>19.75</v>
      </c>
      <c r="K61" s="242">
        <f t="shared" si="97"/>
        <v>2.2545662100456622E-3</v>
      </c>
      <c r="L61" s="9">
        <f>SUM('KPI_FY 24-25'!L63,'KPI_FY 24-25'!AI63,'KPI_FY 24-25'!BF63,'KPI_FY 24-25'!CC63,'KPI_FY 24-25'!CZ63,'KPI_FY 24-25'!DW63,'KPI_FY 24-25'!ET63,'KPI_FY 24-25'!FQ63,'KPI_FY 24-25'!GN63,'KPI_FY 24-25'!HK63,'KPI_FY 24-25'!IH63,'KPI_FY 24-25'!JE63)</f>
        <v>0</v>
      </c>
      <c r="M61" s="242">
        <f t="shared" si="98"/>
        <v>0.50602168949771686</v>
      </c>
      <c r="N61" s="242">
        <f t="shared" si="99"/>
        <v>0.50602168949771686</v>
      </c>
      <c r="O61" s="247">
        <f t="shared" si="100"/>
        <v>0.74807662249700413</v>
      </c>
      <c r="P61" s="242">
        <f t="shared" si="101"/>
        <v>0.13581714404317144</v>
      </c>
      <c r="Q61" s="242">
        <f t="shared" si="102"/>
        <v>0</v>
      </c>
      <c r="R61" s="211">
        <f>SUM('KPI_FY 24-25'!T63,'KPI_FY 24-25'!AQ63,'KPI_FY 24-25'!BN63,'KPI_FY 24-25'!CK63,'KPI_FY 24-25'!DH63,'KPI_FY 24-25'!EE63,'KPI_FY 24-25'!FB63,'KPI_FY 24-25'!FY63,'KPI_FY 24-25'!GV63,'KPI_FY 24-25'!HS63,'KPI_FY 24-25'!IP63,'KPI_FY 24-25'!JM63)</f>
        <v>65436.700000000004</v>
      </c>
      <c r="S61" s="9">
        <v>55</v>
      </c>
      <c r="T61" s="207">
        <f t="shared" si="103"/>
        <v>1</v>
      </c>
    </row>
    <row r="62" spans="1:24" ht="14.4" hidden="1" x14ac:dyDescent="0.3">
      <c r="A62" s="9"/>
      <c r="B62" s="52" t="s">
        <v>97</v>
      </c>
      <c r="C62" s="203">
        <f>SUM(C58:C61)</f>
        <v>22384.95</v>
      </c>
      <c r="D62" s="203">
        <f t="shared" ref="D62:L62" si="104">SUM(D58:D61)</f>
        <v>8513.4500000000007</v>
      </c>
      <c r="E62" s="203">
        <f t="shared" ref="E62" si="105">SUM(E58:E61)</f>
        <v>14138.500000000002</v>
      </c>
      <c r="F62" s="203">
        <f t="shared" si="104"/>
        <v>12260.775</v>
      </c>
      <c r="G62" s="246">
        <f>(G58*S58+G59*S59+G60*S60+G61*S61)/S62</f>
        <v>0.34990796232876709</v>
      </c>
      <c r="H62" s="91">
        <f t="shared" si="104"/>
        <v>146.4</v>
      </c>
      <c r="I62" s="229">
        <f>(I58*S58+I59*S59+I60*S60+I61*S61)/S62</f>
        <v>4.1780821917808218E-3</v>
      </c>
      <c r="J62" s="196">
        <f t="shared" ref="J62" si="106">SUM(J58:J61)</f>
        <v>247.875</v>
      </c>
      <c r="K62" s="229">
        <f>(K58*S58+K59*S59+K60*S60+K61*S61)/S62</f>
        <v>7.0740582191780831E-3</v>
      </c>
      <c r="L62" s="91">
        <f t="shared" si="104"/>
        <v>0</v>
      </c>
      <c r="M62" s="246">
        <f>(M58*S58+M59*S59+M60*S60+M61*S61)/S62</f>
        <v>0.63883989726027401</v>
      </c>
      <c r="N62" s="246">
        <f>(N58*S58+N59*S59+N60*S60+N61*S61)/S62</f>
        <v>0.63883989726027401</v>
      </c>
      <c r="O62" s="246">
        <f>(O58*S58+O59*S59+O60*S60+O61*S61)/S62</f>
        <v>0.52668781293303357</v>
      </c>
      <c r="P62" s="246">
        <f>(P58*S58+P59*S59+P60*S60+P61*S61)/S62</f>
        <v>0.19379659609796598</v>
      </c>
      <c r="Q62" s="246">
        <f>(Q58*S58+Q59*S59+Q60*S60+Q61*S61)/S62</f>
        <v>0</v>
      </c>
      <c r="R62" s="209">
        <f>SUM(R58:R61)</f>
        <v>373484.80000000005</v>
      </c>
      <c r="S62" s="91">
        <f>SUM(S58:S61)</f>
        <v>220</v>
      </c>
    </row>
    <row r="63" spans="1:24" ht="14.4" hidden="1" x14ac:dyDescent="0.3">
      <c r="A63" s="142" t="s">
        <v>69</v>
      </c>
      <c r="B63" s="9" t="s">
        <v>70</v>
      </c>
      <c r="C63" s="7">
        <f>SUM('KPI_FY 24-25'!C65,'KPI_FY 24-25'!Z65,'KPI_FY 24-25'!AW65,'KPI_FY 24-25'!BT65,'KPI_FY 24-25'!CQ65,'KPI_FY 24-25'!DN65,'KPI_FY 24-25'!EK65,'KPI_FY 24-25'!FH65,'KPI_FY 24-25'!GE65,'KPI_FY 24-25'!HB65,'KPI_FY 24-25'!HY65,'KPI_FY 24-25'!IV65)</f>
        <v>7525.65</v>
      </c>
      <c r="D63" s="7">
        <f>SUM('KPI_FY 24-25'!D65,'KPI_FY 24-25'!AA65,'KPI_FY 24-25'!AX65,'KPI_FY 24-25'!BU65,'KPI_FY 24-25'!CR65,'KPI_FY 24-25'!DO65,'KPI_FY 24-25'!EL65,'KPI_FY 24-25'!FI65,'KPI_FY 24-25'!GF65,'KPI_FY 24-25'!HC65,'KPI_FY 24-25'!HZ65,'KPI_FY 24-25'!IW65)</f>
        <v>5007.95</v>
      </c>
      <c r="E63" s="7">
        <f>SUM('KPI_FY 24-25'!E65,'KPI_FY 24-25'!AB65,'KPI_FY 24-25'!AY65,'KPI_FY 24-25'!BV65,'KPI_FY 24-25'!CS65,'KPI_FY 24-25'!DP65,'KPI_FY 24-25'!EM65,'KPI_FY 24-25'!FJ65,'KPI_FY 24-25'!GG65,'KPI_FY 24-25'!HD65,'KPI_FY 24-25'!IA65,'KPI_FY 24-25'!IX65)</f>
        <v>2517.6999999999998</v>
      </c>
      <c r="F63" s="7">
        <f>SUM('KPI_FY 24-25'!F65,'KPI_FY 24-25'!AC65,'KPI_FY 24-25'!AZ65,'KPI_FY 24-25'!BW65,'KPI_FY 24-25'!CT65,'KPI_FY 24-25'!DQ65,'KPI_FY 24-25'!EN65,'KPI_FY 24-25'!FK65,'KPI_FY 24-25'!GH65,'KPI_FY 24-25'!HE65,'KPI_FY 24-25'!IB65,'KPI_FY 24-25'!IY65)</f>
        <v>1140.5</v>
      </c>
      <c r="G63" s="242">
        <f>(F63/$B$2)</f>
        <v>0.13019406392694063</v>
      </c>
      <c r="H63" s="9">
        <f>SUM('KPI_FY 24-25'!H65,'KPI_FY 24-25'!AE65,'KPI_FY 24-25'!BB65,'KPI_FY 24-25'!BY65,'KPI_FY 24-25'!CV65,'KPI_FY 24-25'!DS65,'KPI_FY 24-25'!EP65,'KPI_FY 24-25'!FM65,'KPI_FY 24-25'!GJ65,'KPI_FY 24-25'!HG65,'KPI_FY 24-25'!ID65,'KPI_FY 24-25'!JA65)</f>
        <v>37.380000000000003</v>
      </c>
      <c r="I63" s="242">
        <f>(H63/$B$2)</f>
        <v>4.2671232876712335E-3</v>
      </c>
      <c r="J63" s="7">
        <f>SUM('KPI_FY 24-25'!J65,'KPI_FY 24-25'!AG65,'KPI_FY 24-25'!BD65,'KPI_FY 24-25'!CA65,'KPI_FY 24-25'!CX65,'KPI_FY 24-25'!DU65,'KPI_FY 24-25'!ER65,'KPI_FY 24-25'!FO65,'KPI_FY 24-25'!GL65,'KPI_FY 24-25'!HI65,'KPI_FY 24-25'!IF65,'KPI_FY 24-25'!JC65)</f>
        <v>56.47</v>
      </c>
      <c r="K63" s="134">
        <f>(J63/$B$2)</f>
        <v>6.4463470319634699E-3</v>
      </c>
      <c r="L63" s="9">
        <f>SUM('KPI_FY 24-25'!L65,'KPI_FY 24-25'!AI65,'KPI_FY 24-25'!BF65,'KPI_FY 24-25'!CC65,'KPI_FY 24-25'!CZ65,'KPI_FY 24-25'!DW65,'KPI_FY 24-25'!ET65,'KPI_FY 24-25'!FQ65,'KPI_FY 24-25'!GN65,'KPI_FY 24-25'!HK65,'KPI_FY 24-25'!IH65,'KPI_FY 24-25'!JE65)</f>
        <v>0</v>
      </c>
      <c r="M63" s="242">
        <f>(C63/$B$2)</f>
        <v>0.85909246575342457</v>
      </c>
      <c r="N63" s="242">
        <f>((C63-L63)/$B$2)</f>
        <v>0.85909246575342457</v>
      </c>
      <c r="O63" s="247">
        <f>IF((AND(D63=0,F63=0)),0,(F63+L63)/(D63+F63+L63))</f>
        <v>0.18549390496791876</v>
      </c>
      <c r="P63" s="242">
        <f>(R63/($B$2*S63))</f>
        <v>0.57848852968036524</v>
      </c>
      <c r="Q63" s="242">
        <f>(L63/$B$2)</f>
        <v>0</v>
      </c>
      <c r="R63" s="211">
        <f>SUM('KPI_FY 24-25'!T65,'KPI_FY 24-25'!AQ65,'KPI_FY 24-25'!BN65,'KPI_FY 24-25'!CK65,'KPI_FY 24-25'!DH65,'KPI_FY 24-25'!EE65,'KPI_FY 24-25'!FB65,'KPI_FY 24-25'!FY65,'KPI_FY 24-25'!GV65,'KPI_FY 24-25'!HS65,'KPI_FY 24-25'!IP65,'KPI_FY 24-25'!JM65)</f>
        <v>126688.988</v>
      </c>
      <c r="S63" s="9">
        <v>25</v>
      </c>
      <c r="T63" s="207">
        <f>N63+K63+I63+G63+Q63</f>
        <v>0.99999999999999989</v>
      </c>
    </row>
    <row r="64" spans="1:24" ht="14.4" hidden="1" x14ac:dyDescent="0.3">
      <c r="A64" s="9"/>
      <c r="B64" s="9" t="s">
        <v>71</v>
      </c>
      <c r="C64" s="7">
        <f>SUM('KPI_FY 24-25'!C66,'KPI_FY 24-25'!Z66,'KPI_FY 24-25'!AW66,'KPI_FY 24-25'!BT66,'KPI_FY 24-25'!CQ66,'KPI_FY 24-25'!DN66,'KPI_FY 24-25'!EK66,'KPI_FY 24-25'!FH66,'KPI_FY 24-25'!GE66,'KPI_FY 24-25'!HB66,'KPI_FY 24-25'!HY66,'KPI_FY 24-25'!IV66)</f>
        <v>8271.19</v>
      </c>
      <c r="D64" s="7">
        <f>SUM('KPI_FY 24-25'!D66,'KPI_FY 24-25'!AA66,'KPI_FY 24-25'!AX66,'KPI_FY 24-25'!BU66,'KPI_FY 24-25'!CR66,'KPI_FY 24-25'!DO66,'KPI_FY 24-25'!EL66,'KPI_FY 24-25'!FI66,'KPI_FY 24-25'!GF66,'KPI_FY 24-25'!HC66,'KPI_FY 24-25'!HZ66,'KPI_FY 24-25'!IW66)</f>
        <v>6207.1</v>
      </c>
      <c r="E64" s="7">
        <f>SUM('KPI_FY 24-25'!E66,'KPI_FY 24-25'!AB66,'KPI_FY 24-25'!AY66,'KPI_FY 24-25'!BV66,'KPI_FY 24-25'!CS66,'KPI_FY 24-25'!DP66,'KPI_FY 24-25'!EM66,'KPI_FY 24-25'!FJ66,'KPI_FY 24-25'!GG66,'KPI_FY 24-25'!HD66,'KPI_FY 24-25'!IA66,'KPI_FY 24-25'!IX66)</f>
        <v>2064.09</v>
      </c>
      <c r="F64" s="7">
        <f>SUM('KPI_FY 24-25'!F66,'KPI_FY 24-25'!AC66,'KPI_FY 24-25'!AZ66,'KPI_FY 24-25'!BW66,'KPI_FY 24-25'!CT66,'KPI_FY 24-25'!DQ66,'KPI_FY 24-25'!EN66,'KPI_FY 24-25'!FK66,'KPI_FY 24-25'!GH66,'KPI_FY 24-25'!HE66,'KPI_FY 24-25'!IB66,'KPI_FY 24-25'!IY66)</f>
        <v>392.43</v>
      </c>
      <c r="G64" s="242">
        <f t="shared" ref="G64:G76" si="107">(F64/$B$2)</f>
        <v>4.4797945205479452E-2</v>
      </c>
      <c r="H64" s="9">
        <f>SUM('KPI_FY 24-25'!H66,'KPI_FY 24-25'!AE66,'KPI_FY 24-25'!BB66,'KPI_FY 24-25'!BY66,'KPI_FY 24-25'!CV66,'KPI_FY 24-25'!DS66,'KPI_FY 24-25'!EP66,'KPI_FY 24-25'!FM66,'KPI_FY 24-25'!GJ66,'KPI_FY 24-25'!HG66,'KPI_FY 24-25'!ID66,'KPI_FY 24-25'!JA66)</f>
        <v>32.159999999999997</v>
      </c>
      <c r="I64" s="242">
        <f t="shared" ref="I64:I76" si="108">(H64/$B$2)</f>
        <v>3.6712328767123286E-3</v>
      </c>
      <c r="J64" s="7">
        <f>SUM('KPI_FY 24-25'!J66,'KPI_FY 24-25'!AG66,'KPI_FY 24-25'!BD66,'KPI_FY 24-25'!CA66,'KPI_FY 24-25'!CX66,'KPI_FY 24-25'!DU66,'KPI_FY 24-25'!ER66,'KPI_FY 24-25'!FO66,'KPI_FY 24-25'!GL66,'KPI_FY 24-25'!HI66,'KPI_FY 24-25'!IF66,'KPI_FY 24-25'!JC66)</f>
        <v>64.22</v>
      </c>
      <c r="K64" s="134">
        <f t="shared" ref="K64:K76" si="109">(J64/$B$2)</f>
        <v>7.331050228310502E-3</v>
      </c>
      <c r="L64" s="9">
        <f>SUM('KPI_FY 24-25'!L66,'KPI_FY 24-25'!AI66,'KPI_FY 24-25'!BF66,'KPI_FY 24-25'!CC66,'KPI_FY 24-25'!CZ66,'KPI_FY 24-25'!DW66,'KPI_FY 24-25'!ET66,'KPI_FY 24-25'!FQ66,'KPI_FY 24-25'!GN66,'KPI_FY 24-25'!HK66,'KPI_FY 24-25'!IH66,'KPI_FY 24-25'!JE66)</f>
        <v>0</v>
      </c>
      <c r="M64" s="242">
        <f t="shared" ref="M64:M76" si="110">(C64/$B$2)</f>
        <v>0.94419977168949776</v>
      </c>
      <c r="N64" s="242">
        <f t="shared" ref="N64:N76" si="111">((C64-L64)/$B$2)</f>
        <v>0.94419977168949776</v>
      </c>
      <c r="O64" s="247">
        <f t="shared" ref="O64:O76" si="112">IF((AND(D64=0,F64=0)),0,(F64+L64)/(D64+F64+L64))</f>
        <v>5.9463325418628289E-2</v>
      </c>
      <c r="P64" s="242">
        <f t="shared" ref="P64:P76" si="113">(R64/($B$2*S64))</f>
        <v>0.72577546118721459</v>
      </c>
      <c r="Q64" s="242">
        <f t="shared" ref="Q64:Q76" si="114">(L64/$B$2)</f>
        <v>0</v>
      </c>
      <c r="R64" s="211">
        <f>SUM('KPI_FY 24-25'!T66,'KPI_FY 24-25'!AQ66,'KPI_FY 24-25'!BN66,'KPI_FY 24-25'!CK66,'KPI_FY 24-25'!DH66,'KPI_FY 24-25'!EE66,'KPI_FY 24-25'!FB66,'KPI_FY 24-25'!FY66,'KPI_FY 24-25'!GV66,'KPI_FY 24-25'!HS66,'KPI_FY 24-25'!IP66,'KPI_FY 24-25'!JM66)</f>
        <v>158944.826</v>
      </c>
      <c r="S64" s="9">
        <v>25</v>
      </c>
      <c r="T64" s="207">
        <f t="shared" ref="T64:T76" si="115">N64+K64+I64+G64+Q64</f>
        <v>1</v>
      </c>
    </row>
    <row r="65" spans="1:22" ht="14.4" hidden="1" x14ac:dyDescent="0.3">
      <c r="A65" s="9"/>
      <c r="B65" s="9" t="s">
        <v>72</v>
      </c>
      <c r="C65" s="7">
        <f>SUM('KPI_FY 24-25'!C67,'KPI_FY 24-25'!Z67,'KPI_FY 24-25'!AW67,'KPI_FY 24-25'!BT67,'KPI_FY 24-25'!CQ67,'KPI_FY 24-25'!DN67,'KPI_FY 24-25'!EK67,'KPI_FY 24-25'!FH67,'KPI_FY 24-25'!GE67,'KPI_FY 24-25'!HB67,'KPI_FY 24-25'!HY67,'KPI_FY 24-25'!IV67)</f>
        <v>7810.3099999999995</v>
      </c>
      <c r="D65" s="7">
        <f>SUM('KPI_FY 24-25'!D67,'KPI_FY 24-25'!AA67,'KPI_FY 24-25'!AX67,'KPI_FY 24-25'!BU67,'KPI_FY 24-25'!CR67,'KPI_FY 24-25'!DO67,'KPI_FY 24-25'!EL67,'KPI_FY 24-25'!FI67,'KPI_FY 24-25'!GF67,'KPI_FY 24-25'!HC67,'KPI_FY 24-25'!HZ67,'KPI_FY 24-25'!IW67)</f>
        <v>5352.62</v>
      </c>
      <c r="E65" s="7">
        <f>SUM('KPI_FY 24-25'!E67,'KPI_FY 24-25'!AB67,'KPI_FY 24-25'!AY67,'KPI_FY 24-25'!BV67,'KPI_FY 24-25'!CS67,'KPI_FY 24-25'!DP67,'KPI_FY 24-25'!EM67,'KPI_FY 24-25'!FJ67,'KPI_FY 24-25'!GG67,'KPI_FY 24-25'!HD67,'KPI_FY 24-25'!IA67,'KPI_FY 24-25'!IX67)</f>
        <v>2457.69</v>
      </c>
      <c r="F65" s="7">
        <f>SUM('KPI_FY 24-25'!F67,'KPI_FY 24-25'!AC67,'KPI_FY 24-25'!AZ67,'KPI_FY 24-25'!BW67,'KPI_FY 24-25'!CT67,'KPI_FY 24-25'!DQ67,'KPI_FY 24-25'!EN67,'KPI_FY 24-25'!FK67,'KPI_FY 24-25'!GH67,'KPI_FY 24-25'!HE67,'KPI_FY 24-25'!IB67,'KPI_FY 24-25'!IY67)</f>
        <v>111.05</v>
      </c>
      <c r="G65" s="242">
        <f t="shared" si="107"/>
        <v>1.2676940639269406E-2</v>
      </c>
      <c r="H65" s="9">
        <f>SUM('KPI_FY 24-25'!H67,'KPI_FY 24-25'!AE67,'KPI_FY 24-25'!BB67,'KPI_FY 24-25'!BY67,'KPI_FY 24-25'!CV67,'KPI_FY 24-25'!DS67,'KPI_FY 24-25'!EP67,'KPI_FY 24-25'!FM67,'KPI_FY 24-25'!GJ67,'KPI_FY 24-25'!HG67,'KPI_FY 24-25'!ID67,'KPI_FY 24-25'!JA67)</f>
        <v>775.76</v>
      </c>
      <c r="I65" s="242">
        <f t="shared" si="108"/>
        <v>8.8557077625570774E-2</v>
      </c>
      <c r="J65" s="7">
        <f>SUM('KPI_FY 24-25'!J67,'KPI_FY 24-25'!AG67,'KPI_FY 24-25'!BD67,'KPI_FY 24-25'!CA67,'KPI_FY 24-25'!CX67,'KPI_FY 24-25'!DU67,'KPI_FY 24-25'!ER67,'KPI_FY 24-25'!FO67,'KPI_FY 24-25'!GL67,'KPI_FY 24-25'!HI67,'KPI_FY 24-25'!IF67,'KPI_FY 24-25'!JC67)</f>
        <v>62.88</v>
      </c>
      <c r="K65" s="134">
        <f t="shared" si="109"/>
        <v>7.1780821917808218E-3</v>
      </c>
      <c r="L65" s="9">
        <f>SUM('KPI_FY 24-25'!L67,'KPI_FY 24-25'!AI67,'KPI_FY 24-25'!BF67,'KPI_FY 24-25'!CC67,'KPI_FY 24-25'!CZ67,'KPI_FY 24-25'!DW67,'KPI_FY 24-25'!ET67,'KPI_FY 24-25'!FQ67,'KPI_FY 24-25'!GN67,'KPI_FY 24-25'!HK67,'KPI_FY 24-25'!IH67,'KPI_FY 24-25'!JE67)</f>
        <v>0</v>
      </c>
      <c r="M65" s="242">
        <f t="shared" si="110"/>
        <v>0.89158789954337891</v>
      </c>
      <c r="N65" s="242">
        <f t="shared" si="111"/>
        <v>0.89158789954337891</v>
      </c>
      <c r="O65" s="247">
        <f t="shared" si="112"/>
        <v>2.0325166051390366E-2</v>
      </c>
      <c r="P65" s="242">
        <f t="shared" si="113"/>
        <v>0.6297516666666666</v>
      </c>
      <c r="Q65" s="242">
        <f t="shared" si="114"/>
        <v>0</v>
      </c>
      <c r="R65" s="211">
        <f>SUM('KPI_FY 24-25'!T67,'KPI_FY 24-25'!AQ67,'KPI_FY 24-25'!BN67,'KPI_FY 24-25'!CK67,'KPI_FY 24-25'!DH67,'KPI_FY 24-25'!EE67,'KPI_FY 24-25'!FB67,'KPI_FY 24-25'!FY67,'KPI_FY 24-25'!GV67,'KPI_FY 24-25'!HS67,'KPI_FY 24-25'!IP67,'KPI_FY 24-25'!JM67)</f>
        <v>137915.61499999999</v>
      </c>
      <c r="S65" s="9">
        <v>25</v>
      </c>
      <c r="T65" s="207">
        <f t="shared" si="115"/>
        <v>0.99999999999999989</v>
      </c>
    </row>
    <row r="66" spans="1:22" ht="14.4" hidden="1" x14ac:dyDescent="0.3">
      <c r="A66" s="9"/>
      <c r="B66" s="9" t="s">
        <v>73</v>
      </c>
      <c r="C66" s="7">
        <f>SUM('KPI_FY 24-25'!C68,'KPI_FY 24-25'!Z68,'KPI_FY 24-25'!AW68,'KPI_FY 24-25'!BT68,'KPI_FY 24-25'!CQ68,'KPI_FY 24-25'!DN68,'KPI_FY 24-25'!EK68,'KPI_FY 24-25'!FH68,'KPI_FY 24-25'!GE68,'KPI_FY 24-25'!HB68,'KPI_FY 24-25'!HY68,'KPI_FY 24-25'!IV68)</f>
        <v>3361.36</v>
      </c>
      <c r="D66" s="7">
        <f>SUM('KPI_FY 24-25'!D68,'KPI_FY 24-25'!AA68,'KPI_FY 24-25'!AX68,'KPI_FY 24-25'!BU68,'KPI_FY 24-25'!CR68,'KPI_FY 24-25'!DO68,'KPI_FY 24-25'!EL68,'KPI_FY 24-25'!FI68,'KPI_FY 24-25'!GF68,'KPI_FY 24-25'!HC68,'KPI_FY 24-25'!HZ68,'KPI_FY 24-25'!IW68)</f>
        <v>2769.1</v>
      </c>
      <c r="E66" s="7">
        <f>SUM('KPI_FY 24-25'!E68,'KPI_FY 24-25'!AB68,'KPI_FY 24-25'!AY68,'KPI_FY 24-25'!BV68,'KPI_FY 24-25'!CS68,'KPI_FY 24-25'!DP68,'KPI_FY 24-25'!EM68,'KPI_FY 24-25'!FJ68,'KPI_FY 24-25'!GG68,'KPI_FY 24-25'!HD68,'KPI_FY 24-25'!IA68,'KPI_FY 24-25'!IX68)</f>
        <v>592.26</v>
      </c>
      <c r="F66" s="7">
        <f>SUM('KPI_FY 24-25'!F68,'KPI_FY 24-25'!AC68,'KPI_FY 24-25'!AZ68,'KPI_FY 24-25'!BW68,'KPI_FY 24-25'!CT68,'KPI_FY 24-25'!DQ68,'KPI_FY 24-25'!EN68,'KPI_FY 24-25'!FK68,'KPI_FY 24-25'!GH68,'KPI_FY 24-25'!HE68,'KPI_FY 24-25'!IB68,'KPI_FY 24-25'!IY68)</f>
        <v>5398.6399999999994</v>
      </c>
      <c r="G66" s="242">
        <f t="shared" si="107"/>
        <v>0.61628310502283101</v>
      </c>
      <c r="H66" s="9">
        <f>SUM('KPI_FY 24-25'!H68,'KPI_FY 24-25'!AE68,'KPI_FY 24-25'!BB68,'KPI_FY 24-25'!BY68,'KPI_FY 24-25'!CV68,'KPI_FY 24-25'!DS68,'KPI_FY 24-25'!EP68,'KPI_FY 24-25'!FM68,'KPI_FY 24-25'!GJ68,'KPI_FY 24-25'!HG68,'KPI_FY 24-25'!ID68,'KPI_FY 24-25'!JA68)</f>
        <v>0</v>
      </c>
      <c r="I66" s="242">
        <f t="shared" si="108"/>
        <v>0</v>
      </c>
      <c r="J66" s="7">
        <f>SUM('KPI_FY 24-25'!J68,'KPI_FY 24-25'!AG68,'KPI_FY 24-25'!BD68,'KPI_FY 24-25'!CA68,'KPI_FY 24-25'!CX68,'KPI_FY 24-25'!DU68,'KPI_FY 24-25'!ER68,'KPI_FY 24-25'!FO68,'KPI_FY 24-25'!GL68,'KPI_FY 24-25'!HI68,'KPI_FY 24-25'!IF68,'KPI_FY 24-25'!JC68)</f>
        <v>0</v>
      </c>
      <c r="K66" s="134">
        <f t="shared" si="109"/>
        <v>0</v>
      </c>
      <c r="L66" s="9">
        <f>SUM('KPI_FY 24-25'!L68,'KPI_FY 24-25'!AI68,'KPI_FY 24-25'!BF68,'KPI_FY 24-25'!CC68,'KPI_FY 24-25'!CZ68,'KPI_FY 24-25'!DW68,'KPI_FY 24-25'!ET68,'KPI_FY 24-25'!FQ68,'KPI_FY 24-25'!GN68,'KPI_FY 24-25'!HK68,'KPI_FY 24-25'!IH68,'KPI_FY 24-25'!JE68)</f>
        <v>0</v>
      </c>
      <c r="M66" s="242">
        <f t="shared" si="110"/>
        <v>0.38371689497716899</v>
      </c>
      <c r="N66" s="242">
        <f t="shared" si="111"/>
        <v>0.38371689497716899</v>
      </c>
      <c r="O66" s="247">
        <f t="shared" si="112"/>
        <v>0.66097108869773025</v>
      </c>
      <c r="P66" s="242">
        <f t="shared" si="113"/>
        <v>0.31769852054794517</v>
      </c>
      <c r="Q66" s="242">
        <f t="shared" si="114"/>
        <v>0</v>
      </c>
      <c r="R66" s="211">
        <f>SUM('KPI_FY 24-25'!T68,'KPI_FY 24-25'!AQ68,'KPI_FY 24-25'!BN68,'KPI_FY 24-25'!CK68,'KPI_FY 24-25'!DH68,'KPI_FY 24-25'!EE68,'KPI_FY 24-25'!FB68,'KPI_FY 24-25'!FY68,'KPI_FY 24-25'!GV68,'KPI_FY 24-25'!HS68,'KPI_FY 24-25'!IP68,'KPI_FY 24-25'!JM68)</f>
        <v>69575.975999999995</v>
      </c>
      <c r="S66" s="9">
        <v>25</v>
      </c>
      <c r="T66" s="207">
        <f t="shared" si="115"/>
        <v>1</v>
      </c>
    </row>
    <row r="67" spans="1:22" ht="14.4" hidden="1" x14ac:dyDescent="0.3">
      <c r="A67" s="9"/>
      <c r="B67" s="9" t="s">
        <v>74</v>
      </c>
      <c r="C67" s="7">
        <f>SUM('KPI_FY 24-25'!C69,'KPI_FY 24-25'!Z69,'KPI_FY 24-25'!AW69,'KPI_FY 24-25'!BT69,'KPI_FY 24-25'!CQ69,'KPI_FY 24-25'!DN69,'KPI_FY 24-25'!EK69,'KPI_FY 24-25'!FH69,'KPI_FY 24-25'!GE69,'KPI_FY 24-25'!HB69,'KPI_FY 24-25'!HY69,'KPI_FY 24-25'!IV69)</f>
        <v>8379.82</v>
      </c>
      <c r="D67" s="7">
        <f>SUM('KPI_FY 24-25'!D69,'KPI_FY 24-25'!AA69,'KPI_FY 24-25'!AX69,'KPI_FY 24-25'!BU69,'KPI_FY 24-25'!CR69,'KPI_FY 24-25'!DO69,'KPI_FY 24-25'!EL69,'KPI_FY 24-25'!FI69,'KPI_FY 24-25'!GF69,'KPI_FY 24-25'!HC69,'KPI_FY 24-25'!HZ69,'KPI_FY 24-25'!IW69)</f>
        <v>6348.93</v>
      </c>
      <c r="E67" s="7">
        <f>SUM('KPI_FY 24-25'!E69,'KPI_FY 24-25'!AB69,'KPI_FY 24-25'!AY69,'KPI_FY 24-25'!BV69,'KPI_FY 24-25'!CS69,'KPI_FY 24-25'!DP69,'KPI_FY 24-25'!EM69,'KPI_FY 24-25'!FJ69,'KPI_FY 24-25'!GG69,'KPI_FY 24-25'!HD69,'KPI_FY 24-25'!IA69,'KPI_FY 24-25'!IX69)</f>
        <v>2030.890000000001</v>
      </c>
      <c r="F67" s="7">
        <f>SUM('KPI_FY 24-25'!F69,'KPI_FY 24-25'!AC69,'KPI_FY 24-25'!AZ69,'KPI_FY 24-25'!BW69,'KPI_FY 24-25'!CT69,'KPI_FY 24-25'!DQ69,'KPI_FY 24-25'!EN69,'KPI_FY 24-25'!FK69,'KPI_FY 24-25'!GH69,'KPI_FY 24-25'!HE69,'KPI_FY 24-25'!IB69,'KPI_FY 24-25'!IY69)</f>
        <v>289.11</v>
      </c>
      <c r="G67" s="242">
        <f t="shared" si="107"/>
        <v>3.3003424657534246E-2</v>
      </c>
      <c r="H67" s="9">
        <f>SUM('KPI_FY 24-25'!H69,'KPI_FY 24-25'!AE69,'KPI_FY 24-25'!BB69,'KPI_FY 24-25'!BY69,'KPI_FY 24-25'!CV69,'KPI_FY 24-25'!DS69,'KPI_FY 24-25'!EP69,'KPI_FY 24-25'!FM69,'KPI_FY 24-25'!GJ69,'KPI_FY 24-25'!HG69,'KPI_FY 24-25'!ID69,'KPI_FY 24-25'!JA69)</f>
        <v>28.29</v>
      </c>
      <c r="I67" s="242">
        <f t="shared" si="108"/>
        <v>3.2294520547945203E-3</v>
      </c>
      <c r="J67" s="7">
        <f>SUM('KPI_FY 24-25'!J69,'KPI_FY 24-25'!AG69,'KPI_FY 24-25'!BD69,'KPI_FY 24-25'!CA69,'KPI_FY 24-25'!CX69,'KPI_FY 24-25'!DU69,'KPI_FY 24-25'!ER69,'KPI_FY 24-25'!FO69,'KPI_FY 24-25'!GL69,'KPI_FY 24-25'!HI69,'KPI_FY 24-25'!IF69,'KPI_FY 24-25'!JC69)</f>
        <v>62.78</v>
      </c>
      <c r="K67" s="134">
        <f t="shared" si="109"/>
        <v>7.1666666666666667E-3</v>
      </c>
      <c r="L67" s="9">
        <f>SUM('KPI_FY 24-25'!L69,'KPI_FY 24-25'!AI69,'KPI_FY 24-25'!BF69,'KPI_FY 24-25'!CC69,'KPI_FY 24-25'!CZ69,'KPI_FY 24-25'!DW69,'KPI_FY 24-25'!ET69,'KPI_FY 24-25'!FQ69,'KPI_FY 24-25'!GN69,'KPI_FY 24-25'!HK69,'KPI_FY 24-25'!IH69,'KPI_FY 24-25'!JE69)</f>
        <v>0</v>
      </c>
      <c r="M67" s="242">
        <f t="shared" si="110"/>
        <v>0.95660045662100457</v>
      </c>
      <c r="N67" s="242">
        <f t="shared" si="111"/>
        <v>0.95660045662100457</v>
      </c>
      <c r="O67" s="247">
        <f t="shared" si="112"/>
        <v>4.3553518809769154E-2</v>
      </c>
      <c r="P67" s="242">
        <f t="shared" si="113"/>
        <v>0.73278672146118728</v>
      </c>
      <c r="Q67" s="242">
        <f t="shared" si="114"/>
        <v>0</v>
      </c>
      <c r="R67" s="211">
        <f>SUM('KPI_FY 24-25'!T69,'KPI_FY 24-25'!AQ69,'KPI_FY 24-25'!BN69,'KPI_FY 24-25'!CK69,'KPI_FY 24-25'!DH69,'KPI_FY 24-25'!EE69,'KPI_FY 24-25'!FB69,'KPI_FY 24-25'!FY69,'KPI_FY 24-25'!GV69,'KPI_FY 24-25'!HS69,'KPI_FY 24-25'!IP69,'KPI_FY 24-25'!JM69)</f>
        <v>160480.29200000002</v>
      </c>
      <c r="S67" s="9">
        <v>25</v>
      </c>
      <c r="T67" s="207">
        <f t="shared" si="115"/>
        <v>1</v>
      </c>
    </row>
    <row r="68" spans="1:22" ht="14.4" hidden="1" x14ac:dyDescent="0.3">
      <c r="A68" s="9"/>
      <c r="B68" s="9" t="s">
        <v>75</v>
      </c>
      <c r="C68" s="7">
        <f>SUM('KPI_FY 24-25'!C70,'KPI_FY 24-25'!Z70,'KPI_FY 24-25'!AW70,'KPI_FY 24-25'!BT70,'KPI_FY 24-25'!CQ70,'KPI_FY 24-25'!DN70,'KPI_FY 24-25'!EK70,'KPI_FY 24-25'!FH70,'KPI_FY 24-25'!GE70,'KPI_FY 24-25'!HB70,'KPI_FY 24-25'!HY70,'KPI_FY 24-25'!IV70)</f>
        <v>8420.56</v>
      </c>
      <c r="D68" s="7">
        <f>SUM('KPI_FY 24-25'!D70,'KPI_FY 24-25'!AA70,'KPI_FY 24-25'!AX70,'KPI_FY 24-25'!BU70,'KPI_FY 24-25'!CR70,'KPI_FY 24-25'!DO70,'KPI_FY 24-25'!EL70,'KPI_FY 24-25'!FI70,'KPI_FY 24-25'!GF70,'KPI_FY 24-25'!HC70,'KPI_FY 24-25'!HZ70,'KPI_FY 24-25'!IW70)</f>
        <v>6250.5499999999993</v>
      </c>
      <c r="E68" s="7">
        <f>SUM('KPI_FY 24-25'!E70,'KPI_FY 24-25'!AB70,'KPI_FY 24-25'!AY70,'KPI_FY 24-25'!BV70,'KPI_FY 24-25'!CS70,'KPI_FY 24-25'!DP70,'KPI_FY 24-25'!EM70,'KPI_FY 24-25'!FJ70,'KPI_FY 24-25'!GG70,'KPI_FY 24-25'!HD70,'KPI_FY 24-25'!IA70,'KPI_FY 24-25'!IX70)</f>
        <v>2170.0100000000011</v>
      </c>
      <c r="F68" s="7">
        <f>SUM('KPI_FY 24-25'!F70,'KPI_FY 24-25'!AC70,'KPI_FY 24-25'!AZ70,'KPI_FY 24-25'!BW70,'KPI_FY 24-25'!CT70,'KPI_FY 24-25'!DQ70,'KPI_FY 24-25'!EN70,'KPI_FY 24-25'!FK70,'KPI_FY 24-25'!GH70,'KPI_FY 24-25'!HE70,'KPI_FY 24-25'!IB70,'KPI_FY 24-25'!IY70)</f>
        <v>245.61</v>
      </c>
      <c r="G68" s="242">
        <f t="shared" si="107"/>
        <v>2.8037671232876715E-2</v>
      </c>
      <c r="H68" s="9">
        <f>SUM('KPI_FY 24-25'!H70,'KPI_FY 24-25'!AE70,'KPI_FY 24-25'!BB70,'KPI_FY 24-25'!BY70,'KPI_FY 24-25'!CV70,'KPI_FY 24-25'!DS70,'KPI_FY 24-25'!EP70,'KPI_FY 24-25'!FM70,'KPI_FY 24-25'!GJ70,'KPI_FY 24-25'!HG70,'KPI_FY 24-25'!ID70,'KPI_FY 24-25'!JA70)</f>
        <v>27</v>
      </c>
      <c r="I68" s="242">
        <f t="shared" si="108"/>
        <v>3.0821917808219177E-3</v>
      </c>
      <c r="J68" s="7">
        <f>SUM('KPI_FY 24-25'!J70,'KPI_FY 24-25'!AG70,'KPI_FY 24-25'!BD70,'KPI_FY 24-25'!CA70,'KPI_FY 24-25'!CX70,'KPI_FY 24-25'!DU70,'KPI_FY 24-25'!ER70,'KPI_FY 24-25'!FO70,'KPI_FY 24-25'!GL70,'KPI_FY 24-25'!HI70,'KPI_FY 24-25'!IF70,'KPI_FY 24-25'!JC70)</f>
        <v>66.83</v>
      </c>
      <c r="K68" s="134">
        <f t="shared" si="109"/>
        <v>7.628995433789954E-3</v>
      </c>
      <c r="L68" s="9">
        <f>SUM('KPI_FY 24-25'!L70,'KPI_FY 24-25'!AI70,'KPI_FY 24-25'!BF70,'KPI_FY 24-25'!CC70,'KPI_FY 24-25'!CZ70,'KPI_FY 24-25'!DW70,'KPI_FY 24-25'!ET70,'KPI_FY 24-25'!FQ70,'KPI_FY 24-25'!GN70,'KPI_FY 24-25'!HK70,'KPI_FY 24-25'!IH70,'KPI_FY 24-25'!JE70)</f>
        <v>0</v>
      </c>
      <c r="M68" s="242">
        <f t="shared" si="110"/>
        <v>0.96125114155251135</v>
      </c>
      <c r="N68" s="242">
        <f t="shared" si="111"/>
        <v>0.96125114155251135</v>
      </c>
      <c r="O68" s="247">
        <f t="shared" si="112"/>
        <v>3.7808489938671468E-2</v>
      </c>
      <c r="P68" s="242">
        <f t="shared" si="113"/>
        <v>0.73257118264840171</v>
      </c>
      <c r="Q68" s="242">
        <f t="shared" si="114"/>
        <v>0</v>
      </c>
      <c r="R68" s="211">
        <f>SUM('KPI_FY 24-25'!T70,'KPI_FY 24-25'!AQ70,'KPI_FY 24-25'!BN70,'KPI_FY 24-25'!CK70,'KPI_FY 24-25'!DH70,'KPI_FY 24-25'!EE70,'KPI_FY 24-25'!FB70,'KPI_FY 24-25'!FY70,'KPI_FY 24-25'!GV70,'KPI_FY 24-25'!HS70,'KPI_FY 24-25'!IP70,'KPI_FY 24-25'!JM70)</f>
        <v>160433.08899999998</v>
      </c>
      <c r="S68" s="9">
        <v>25</v>
      </c>
      <c r="T68" s="207">
        <f t="shared" si="115"/>
        <v>0.99999999999999989</v>
      </c>
    </row>
    <row r="69" spans="1:22" ht="14.4" hidden="1" x14ac:dyDescent="0.3">
      <c r="A69" s="9"/>
      <c r="B69" s="9" t="s">
        <v>76</v>
      </c>
      <c r="C69" s="7">
        <f>SUM('KPI_FY 24-25'!C71,'KPI_FY 24-25'!Z71,'KPI_FY 24-25'!AW71,'KPI_FY 24-25'!BT71,'KPI_FY 24-25'!CQ71,'KPI_FY 24-25'!DN71,'KPI_FY 24-25'!EK71,'KPI_FY 24-25'!FH71,'KPI_FY 24-25'!GE71,'KPI_FY 24-25'!HB71,'KPI_FY 24-25'!HY71,'KPI_FY 24-25'!IV71)</f>
        <v>8628.07</v>
      </c>
      <c r="D69" s="7">
        <f>SUM('KPI_FY 24-25'!D71,'KPI_FY 24-25'!AA71,'KPI_FY 24-25'!AX71,'KPI_FY 24-25'!BU71,'KPI_FY 24-25'!CR71,'KPI_FY 24-25'!DO71,'KPI_FY 24-25'!EL71,'KPI_FY 24-25'!FI71,'KPI_FY 24-25'!GF71,'KPI_FY 24-25'!HC71,'KPI_FY 24-25'!HZ71,'KPI_FY 24-25'!IW71)</f>
        <v>6650.87</v>
      </c>
      <c r="E69" s="7">
        <f>SUM('KPI_FY 24-25'!E71,'KPI_FY 24-25'!AB71,'KPI_FY 24-25'!AY71,'KPI_FY 24-25'!BV71,'KPI_FY 24-25'!CS71,'KPI_FY 24-25'!DP71,'KPI_FY 24-25'!EM71,'KPI_FY 24-25'!FJ71,'KPI_FY 24-25'!GG71,'KPI_FY 24-25'!HD71,'KPI_FY 24-25'!IA71,'KPI_FY 24-25'!IX71)</f>
        <v>1977.2000000000035</v>
      </c>
      <c r="F69" s="7">
        <f>SUM('KPI_FY 24-25'!F71,'KPI_FY 24-25'!AC71,'KPI_FY 24-25'!AZ71,'KPI_FY 24-25'!BW71,'KPI_FY 24-25'!CT71,'KPI_FY 24-25'!DQ71,'KPI_FY 24-25'!EN71,'KPI_FY 24-25'!FK71,'KPI_FY 24-25'!GH71,'KPI_FY 24-25'!HE71,'KPI_FY 24-25'!IB71,'KPI_FY 24-25'!IY71)</f>
        <v>57.61</v>
      </c>
      <c r="G69" s="242">
        <f t="shared" si="107"/>
        <v>6.5764840182648398E-3</v>
      </c>
      <c r="H69" s="9">
        <f>SUM('KPI_FY 24-25'!H71,'KPI_FY 24-25'!AE71,'KPI_FY 24-25'!BB71,'KPI_FY 24-25'!BY71,'KPI_FY 24-25'!CV71,'KPI_FY 24-25'!DS71,'KPI_FY 24-25'!EP71,'KPI_FY 24-25'!FM71,'KPI_FY 24-25'!GJ71,'KPI_FY 24-25'!HG71,'KPI_FY 24-25'!ID71,'KPI_FY 24-25'!JA71)</f>
        <v>26.54</v>
      </c>
      <c r="I69" s="242">
        <f t="shared" si="108"/>
        <v>3.0296803652968035E-3</v>
      </c>
      <c r="J69" s="7">
        <f>SUM('KPI_FY 24-25'!J71,'KPI_FY 24-25'!AG71,'KPI_FY 24-25'!BD71,'KPI_FY 24-25'!CA71,'KPI_FY 24-25'!CX71,'KPI_FY 24-25'!DU71,'KPI_FY 24-25'!ER71,'KPI_FY 24-25'!FO71,'KPI_FY 24-25'!GL71,'KPI_FY 24-25'!HI71,'KPI_FY 24-25'!IF71,'KPI_FY 24-25'!JC71)</f>
        <v>47.78</v>
      </c>
      <c r="K69" s="134">
        <f t="shared" si="109"/>
        <v>5.4543378995433791E-3</v>
      </c>
      <c r="L69" s="9">
        <f>SUM('KPI_FY 24-25'!L71,'KPI_FY 24-25'!AI71,'KPI_FY 24-25'!BF71,'KPI_FY 24-25'!CC71,'KPI_FY 24-25'!CZ71,'KPI_FY 24-25'!DW71,'KPI_FY 24-25'!ET71,'KPI_FY 24-25'!FQ71,'KPI_FY 24-25'!GN71,'KPI_FY 24-25'!HK71,'KPI_FY 24-25'!IH71,'KPI_FY 24-25'!JE71)</f>
        <v>0</v>
      </c>
      <c r="M69" s="242">
        <f t="shared" si="110"/>
        <v>0.98493949771689493</v>
      </c>
      <c r="N69" s="242">
        <f t="shared" si="111"/>
        <v>0.98493949771689493</v>
      </c>
      <c r="O69" s="247">
        <f t="shared" si="112"/>
        <v>8.5876383323793166E-3</v>
      </c>
      <c r="P69" s="242">
        <f t="shared" si="113"/>
        <v>0.75795611872146129</v>
      </c>
      <c r="Q69" s="242">
        <f t="shared" si="114"/>
        <v>0</v>
      </c>
      <c r="R69" s="211">
        <f>SUM('KPI_FY 24-25'!T71,'KPI_FY 24-25'!AQ71,'KPI_FY 24-25'!BN71,'KPI_FY 24-25'!CK71,'KPI_FY 24-25'!DH71,'KPI_FY 24-25'!EE71,'KPI_FY 24-25'!FB71,'KPI_FY 24-25'!FY71,'KPI_FY 24-25'!GV71,'KPI_FY 24-25'!HS71,'KPI_FY 24-25'!IP71,'KPI_FY 24-25'!JM71)</f>
        <v>165992.39000000001</v>
      </c>
      <c r="S69" s="9">
        <v>25</v>
      </c>
      <c r="T69" s="207">
        <f t="shared" si="115"/>
        <v>1</v>
      </c>
    </row>
    <row r="70" spans="1:22" ht="14.4" hidden="1" x14ac:dyDescent="0.3">
      <c r="A70" s="9"/>
      <c r="B70" s="9" t="s">
        <v>77</v>
      </c>
      <c r="C70" s="7">
        <f>SUM('KPI_FY 24-25'!C72,'KPI_FY 24-25'!Z72,'KPI_FY 24-25'!AW72,'KPI_FY 24-25'!BT72,'KPI_FY 24-25'!CQ72,'KPI_FY 24-25'!DN72,'KPI_FY 24-25'!EK72,'KPI_FY 24-25'!FH72,'KPI_FY 24-25'!GE72,'KPI_FY 24-25'!HB72,'KPI_FY 24-25'!HY72,'KPI_FY 24-25'!IV72)</f>
        <v>8474.77</v>
      </c>
      <c r="D70" s="7">
        <f>SUM('KPI_FY 24-25'!D72,'KPI_FY 24-25'!AA72,'KPI_FY 24-25'!AX72,'KPI_FY 24-25'!BU72,'KPI_FY 24-25'!CR72,'KPI_FY 24-25'!DO72,'KPI_FY 24-25'!EL72,'KPI_FY 24-25'!FI72,'KPI_FY 24-25'!GF72,'KPI_FY 24-25'!HC72,'KPI_FY 24-25'!HZ72,'KPI_FY 24-25'!IW72)</f>
        <v>5861.92</v>
      </c>
      <c r="E70" s="7">
        <f>SUM('KPI_FY 24-25'!E72,'KPI_FY 24-25'!AB72,'KPI_FY 24-25'!AY72,'KPI_FY 24-25'!BV72,'KPI_FY 24-25'!CS72,'KPI_FY 24-25'!DP72,'KPI_FY 24-25'!EM72,'KPI_FY 24-25'!FJ72,'KPI_FY 24-25'!GG72,'KPI_FY 24-25'!HD72,'KPI_FY 24-25'!IA72,'KPI_FY 24-25'!IX72)</f>
        <v>2612.8500000000004</v>
      </c>
      <c r="F70" s="7">
        <f>SUM('KPI_FY 24-25'!F72,'KPI_FY 24-25'!AC72,'KPI_FY 24-25'!AZ72,'KPI_FY 24-25'!BW72,'KPI_FY 24-25'!CT72,'KPI_FY 24-25'!DQ72,'KPI_FY 24-25'!EN72,'KPI_FY 24-25'!FK72,'KPI_FY 24-25'!GH72,'KPI_FY 24-25'!HE72,'KPI_FY 24-25'!IB72,'KPI_FY 24-25'!IY72)</f>
        <v>195.22</v>
      </c>
      <c r="G70" s="242">
        <f t="shared" si="107"/>
        <v>2.228538812785388E-2</v>
      </c>
      <c r="H70" s="9">
        <f>SUM('KPI_FY 24-25'!H72,'KPI_FY 24-25'!AE72,'KPI_FY 24-25'!BB72,'KPI_FY 24-25'!BY72,'KPI_FY 24-25'!CV72,'KPI_FY 24-25'!DS72,'KPI_FY 24-25'!EP72,'KPI_FY 24-25'!FM72,'KPI_FY 24-25'!GJ72,'KPI_FY 24-25'!HG72,'KPI_FY 24-25'!ID72,'KPI_FY 24-25'!JA72)</f>
        <v>27.31</v>
      </c>
      <c r="I70" s="242">
        <f t="shared" si="108"/>
        <v>3.1175799086757988E-3</v>
      </c>
      <c r="J70" s="7">
        <f>SUM('KPI_FY 24-25'!J72,'KPI_FY 24-25'!AG72,'KPI_FY 24-25'!BD72,'KPI_FY 24-25'!CA72,'KPI_FY 24-25'!CX72,'KPI_FY 24-25'!DU72,'KPI_FY 24-25'!ER72,'KPI_FY 24-25'!FO72,'KPI_FY 24-25'!GL72,'KPI_FY 24-25'!HI72,'KPI_FY 24-25'!IF72,'KPI_FY 24-25'!JC72)</f>
        <v>62.7</v>
      </c>
      <c r="K70" s="134">
        <f t="shared" si="109"/>
        <v>7.1575342465753427E-3</v>
      </c>
      <c r="L70" s="9">
        <f>SUM('KPI_FY 24-25'!L72,'KPI_FY 24-25'!AI72,'KPI_FY 24-25'!BF72,'KPI_FY 24-25'!CC72,'KPI_FY 24-25'!CZ72,'KPI_FY 24-25'!DW72,'KPI_FY 24-25'!ET72,'KPI_FY 24-25'!FQ72,'KPI_FY 24-25'!GN72,'KPI_FY 24-25'!HK72,'KPI_FY 24-25'!IH72,'KPI_FY 24-25'!JE72)</f>
        <v>0</v>
      </c>
      <c r="M70" s="242">
        <f t="shared" si="110"/>
        <v>0.96743949771689508</v>
      </c>
      <c r="N70" s="242">
        <f t="shared" si="111"/>
        <v>0.96743949771689508</v>
      </c>
      <c r="O70" s="247">
        <f t="shared" si="112"/>
        <v>3.2229732183835937E-2</v>
      </c>
      <c r="P70" s="242">
        <f t="shared" si="113"/>
        <v>0.66909100456621007</v>
      </c>
      <c r="Q70" s="242">
        <f t="shared" si="114"/>
        <v>0</v>
      </c>
      <c r="R70" s="211">
        <f>SUM('KPI_FY 24-25'!T72,'KPI_FY 24-25'!AQ72,'KPI_FY 24-25'!BN72,'KPI_FY 24-25'!CK72,'KPI_FY 24-25'!DH72,'KPI_FY 24-25'!EE72,'KPI_FY 24-25'!FB72,'KPI_FY 24-25'!FY72,'KPI_FY 24-25'!GV72,'KPI_FY 24-25'!HS72,'KPI_FY 24-25'!IP72,'KPI_FY 24-25'!JM72)</f>
        <v>146530.93</v>
      </c>
      <c r="S70" s="9">
        <v>25</v>
      </c>
      <c r="T70" s="207">
        <f t="shared" si="115"/>
        <v>1.0000000000000002</v>
      </c>
    </row>
    <row r="71" spans="1:22" ht="14.4" hidden="1" x14ac:dyDescent="0.3">
      <c r="A71" s="9"/>
      <c r="B71" s="9" t="s">
        <v>78</v>
      </c>
      <c r="C71" s="7">
        <f>SUM('KPI_FY 24-25'!C73,'KPI_FY 24-25'!Z73,'KPI_FY 24-25'!AW73,'KPI_FY 24-25'!BT73,'KPI_FY 24-25'!CQ73,'KPI_FY 24-25'!DN73,'KPI_FY 24-25'!EK73,'KPI_FY 24-25'!FH73,'KPI_FY 24-25'!GE73,'KPI_FY 24-25'!HB73,'KPI_FY 24-25'!HY73,'KPI_FY 24-25'!IV73)</f>
        <v>4478.26</v>
      </c>
      <c r="D71" s="7">
        <f>SUM('KPI_FY 24-25'!D73,'KPI_FY 24-25'!AA73,'KPI_FY 24-25'!AX73,'KPI_FY 24-25'!BU73,'KPI_FY 24-25'!CR73,'KPI_FY 24-25'!DO73,'KPI_FY 24-25'!EL73,'KPI_FY 24-25'!FI73,'KPI_FY 24-25'!GF73,'KPI_FY 24-25'!HC73,'KPI_FY 24-25'!HZ73,'KPI_FY 24-25'!IW73)</f>
        <v>3523.7</v>
      </c>
      <c r="E71" s="7">
        <f>SUM('KPI_FY 24-25'!E73,'KPI_FY 24-25'!AB73,'KPI_FY 24-25'!AY73,'KPI_FY 24-25'!BV73,'KPI_FY 24-25'!CS73,'KPI_FY 24-25'!DP73,'KPI_FY 24-25'!EM73,'KPI_FY 24-25'!FJ73,'KPI_FY 24-25'!GG73,'KPI_FY 24-25'!HD73,'KPI_FY 24-25'!IA73,'KPI_FY 24-25'!IX73)</f>
        <v>954.56</v>
      </c>
      <c r="F71" s="7">
        <f>SUM('KPI_FY 24-25'!F73,'KPI_FY 24-25'!AC73,'KPI_FY 24-25'!AZ73,'KPI_FY 24-25'!BW73,'KPI_FY 24-25'!CT73,'KPI_FY 24-25'!DQ73,'KPI_FY 24-25'!EN73,'KPI_FY 24-25'!FK73,'KPI_FY 24-25'!GH73,'KPI_FY 24-25'!HE73,'KPI_FY 24-25'!IB73,'KPI_FY 24-25'!IY73)</f>
        <v>4234.09</v>
      </c>
      <c r="G71" s="242">
        <f t="shared" si="107"/>
        <v>0.48334360730593606</v>
      </c>
      <c r="H71" s="9">
        <f>SUM('KPI_FY 24-25'!H73,'KPI_FY 24-25'!AE73,'KPI_FY 24-25'!BB73,'KPI_FY 24-25'!BY73,'KPI_FY 24-25'!CV73,'KPI_FY 24-25'!DS73,'KPI_FY 24-25'!EP73,'KPI_FY 24-25'!FM73,'KPI_FY 24-25'!GJ73,'KPI_FY 24-25'!HG73,'KPI_FY 24-25'!ID73,'KPI_FY 24-25'!JA73)</f>
        <v>24</v>
      </c>
      <c r="I71" s="242">
        <f t="shared" si="108"/>
        <v>2.7397260273972603E-3</v>
      </c>
      <c r="J71" s="7">
        <f>SUM('KPI_FY 24-25'!J73,'KPI_FY 24-25'!AG73,'KPI_FY 24-25'!BD73,'KPI_FY 24-25'!CA73,'KPI_FY 24-25'!CX73,'KPI_FY 24-25'!DU73,'KPI_FY 24-25'!ER73,'KPI_FY 24-25'!FO73,'KPI_FY 24-25'!GL73,'KPI_FY 24-25'!HI73,'KPI_FY 24-25'!IF73,'KPI_FY 24-25'!JC73)</f>
        <v>23.65</v>
      </c>
      <c r="K71" s="134">
        <f t="shared" si="109"/>
        <v>2.6997716894977168E-3</v>
      </c>
      <c r="L71" s="9">
        <f>SUM('KPI_FY 24-25'!L73,'KPI_FY 24-25'!AI73,'KPI_FY 24-25'!BF73,'KPI_FY 24-25'!CC73,'KPI_FY 24-25'!CZ73,'KPI_FY 24-25'!DW73,'KPI_FY 24-25'!ET73,'KPI_FY 24-25'!FQ73,'KPI_FY 24-25'!GN73,'KPI_FY 24-25'!HK73,'KPI_FY 24-25'!IH73,'KPI_FY 24-25'!JE73)</f>
        <v>0</v>
      </c>
      <c r="M71" s="242">
        <f t="shared" si="110"/>
        <v>0.51121689497716893</v>
      </c>
      <c r="N71" s="242">
        <f t="shared" si="111"/>
        <v>0.51121689497716893</v>
      </c>
      <c r="O71" s="247">
        <f t="shared" si="112"/>
        <v>0.54578559099949864</v>
      </c>
      <c r="P71" s="242">
        <f t="shared" si="113"/>
        <v>0.39510463926940637</v>
      </c>
      <c r="Q71" s="242">
        <f t="shared" si="114"/>
        <v>0</v>
      </c>
      <c r="R71" s="211">
        <f>SUM('KPI_FY 24-25'!T73,'KPI_FY 24-25'!AQ73,'KPI_FY 24-25'!BN73,'KPI_FY 24-25'!CK73,'KPI_FY 24-25'!DH73,'KPI_FY 24-25'!EE73,'KPI_FY 24-25'!FB73,'KPI_FY 24-25'!FY73,'KPI_FY 24-25'!GV73,'KPI_FY 24-25'!HS73,'KPI_FY 24-25'!IP73,'KPI_FY 24-25'!JM73)</f>
        <v>86527.915999999997</v>
      </c>
      <c r="S71" s="9">
        <v>25</v>
      </c>
      <c r="T71" s="207">
        <f t="shared" si="115"/>
        <v>1</v>
      </c>
    </row>
    <row r="72" spans="1:22" ht="14.4" hidden="1" x14ac:dyDescent="0.3">
      <c r="A72" s="9"/>
      <c r="B72" s="9" t="s">
        <v>79</v>
      </c>
      <c r="C72" s="7">
        <f>SUM('KPI_FY 24-25'!C74,'KPI_FY 24-25'!Z74,'KPI_FY 24-25'!AW74,'KPI_FY 24-25'!BT74,'KPI_FY 24-25'!CQ74,'KPI_FY 24-25'!DN74,'KPI_FY 24-25'!EK74,'KPI_FY 24-25'!FH74,'KPI_FY 24-25'!GE74,'KPI_FY 24-25'!HB74,'KPI_FY 24-25'!HY74,'KPI_FY 24-25'!IV74)</f>
        <v>8502.6899999999987</v>
      </c>
      <c r="D72" s="7">
        <f>SUM('KPI_FY 24-25'!D74,'KPI_FY 24-25'!AA74,'KPI_FY 24-25'!AX74,'KPI_FY 24-25'!BU74,'KPI_FY 24-25'!CR74,'KPI_FY 24-25'!DO74,'KPI_FY 24-25'!EL74,'KPI_FY 24-25'!FI74,'KPI_FY 24-25'!GF74,'KPI_FY 24-25'!HC74,'KPI_FY 24-25'!HZ74,'KPI_FY 24-25'!IW74)</f>
        <v>6807.01</v>
      </c>
      <c r="E72" s="7">
        <f>SUM('KPI_FY 24-25'!E74,'KPI_FY 24-25'!AB74,'KPI_FY 24-25'!AY74,'KPI_FY 24-25'!BV74,'KPI_FY 24-25'!CS74,'KPI_FY 24-25'!DP74,'KPI_FY 24-25'!EM74,'KPI_FY 24-25'!FJ74,'KPI_FY 24-25'!GG74,'KPI_FY 24-25'!HD74,'KPI_FY 24-25'!IA74,'KPI_FY 24-25'!IX74)</f>
        <v>1695.68</v>
      </c>
      <c r="F72" s="7">
        <f>SUM('KPI_FY 24-25'!F74,'KPI_FY 24-25'!AC74,'KPI_FY 24-25'!AZ74,'KPI_FY 24-25'!BW74,'KPI_FY 24-25'!CT74,'KPI_FY 24-25'!DQ74,'KPI_FY 24-25'!EN74,'KPI_FY 24-25'!FK74,'KPI_FY 24-25'!GH74,'KPI_FY 24-25'!HE74,'KPI_FY 24-25'!IB74,'KPI_FY 24-25'!IY74)</f>
        <v>160.38</v>
      </c>
      <c r="G72" s="242">
        <f t="shared" si="107"/>
        <v>1.8308219178082192E-2</v>
      </c>
      <c r="H72" s="9">
        <f>SUM('KPI_FY 24-25'!H74,'KPI_FY 24-25'!AE74,'KPI_FY 24-25'!BB74,'KPI_FY 24-25'!BY74,'KPI_FY 24-25'!CV74,'KPI_FY 24-25'!DS74,'KPI_FY 24-25'!EP74,'KPI_FY 24-25'!FM74,'KPI_FY 24-25'!GJ74,'KPI_FY 24-25'!HG74,'KPI_FY 24-25'!ID74,'KPI_FY 24-25'!JA74)</f>
        <v>96.93</v>
      </c>
      <c r="I72" s="242">
        <f t="shared" si="108"/>
        <v>1.1065068493150686E-2</v>
      </c>
      <c r="J72" s="7">
        <f>SUM('KPI_FY 24-25'!J74,'KPI_FY 24-25'!AG74,'KPI_FY 24-25'!BD74,'KPI_FY 24-25'!CA74,'KPI_FY 24-25'!CX74,'KPI_FY 24-25'!DU74,'KPI_FY 24-25'!ER74,'KPI_FY 24-25'!FO74,'KPI_FY 24-25'!GL74,'KPI_FY 24-25'!HI74,'KPI_FY 24-25'!IF74,'KPI_FY 24-25'!JC74)</f>
        <v>0</v>
      </c>
      <c r="K72" s="134">
        <f t="shared" si="109"/>
        <v>0</v>
      </c>
      <c r="L72" s="9">
        <f>SUM('KPI_FY 24-25'!L74,'KPI_FY 24-25'!AI74,'KPI_FY 24-25'!BF74,'KPI_FY 24-25'!CC74,'KPI_FY 24-25'!CZ74,'KPI_FY 24-25'!DW74,'KPI_FY 24-25'!ET74,'KPI_FY 24-25'!FQ74,'KPI_FY 24-25'!GN74,'KPI_FY 24-25'!HK74,'KPI_FY 24-25'!IH74,'KPI_FY 24-25'!JE74)</f>
        <v>0</v>
      </c>
      <c r="M72" s="242">
        <f t="shared" si="110"/>
        <v>0.97062671232876696</v>
      </c>
      <c r="N72" s="242">
        <f t="shared" si="111"/>
        <v>0.97062671232876696</v>
      </c>
      <c r="O72" s="247">
        <f t="shared" si="112"/>
        <v>2.3018662655599872E-2</v>
      </c>
      <c r="P72" s="242">
        <f t="shared" si="113"/>
        <v>0.76329702283105016</v>
      </c>
      <c r="Q72" s="242">
        <f t="shared" si="114"/>
        <v>0</v>
      </c>
      <c r="R72" s="211">
        <f>SUM('KPI_FY 24-25'!T74,'KPI_FY 24-25'!AQ74,'KPI_FY 24-25'!BN74,'KPI_FY 24-25'!CK74,'KPI_FY 24-25'!DH74,'KPI_FY 24-25'!EE74,'KPI_FY 24-25'!FB74,'KPI_FY 24-25'!FY74,'KPI_FY 24-25'!GV74,'KPI_FY 24-25'!HS74,'KPI_FY 24-25'!IP74,'KPI_FY 24-25'!JM74)</f>
        <v>167162.04799999998</v>
      </c>
      <c r="S72" s="9">
        <v>25</v>
      </c>
      <c r="T72" s="207">
        <f t="shared" si="115"/>
        <v>0.99999999999999989</v>
      </c>
    </row>
    <row r="73" spans="1:22" ht="14.4" hidden="1" x14ac:dyDescent="0.3">
      <c r="A73" s="142" t="s">
        <v>80</v>
      </c>
      <c r="B73" s="71" t="s">
        <v>70</v>
      </c>
      <c r="C73" s="7">
        <f>SUM('KPI_FY 24-25'!C75,'KPI_FY 24-25'!Z75,'KPI_FY 24-25'!AW75,'KPI_FY 24-25'!BT75,'KPI_FY 24-25'!CQ75,'KPI_FY 24-25'!DN75,'KPI_FY 24-25'!EK75,'KPI_FY 24-25'!FH75,'KPI_FY 24-25'!GE75,'KPI_FY 24-25'!HB75,'KPI_FY 24-25'!HY75,'KPI_FY 24-25'!IV75)</f>
        <v>8682</v>
      </c>
      <c r="D73" s="7">
        <f>SUM('KPI_FY 24-25'!D75,'KPI_FY 24-25'!AA75,'KPI_FY 24-25'!AX75,'KPI_FY 24-25'!BU75,'KPI_FY 24-25'!CR75,'KPI_FY 24-25'!DO75,'KPI_FY 24-25'!EL75,'KPI_FY 24-25'!FI75,'KPI_FY 24-25'!GF75,'KPI_FY 24-25'!HC75,'KPI_FY 24-25'!HZ75,'KPI_FY 24-25'!IW75)</f>
        <v>7142.23</v>
      </c>
      <c r="E73" s="7">
        <f>SUM('KPI_FY 24-25'!E75,'KPI_FY 24-25'!AB75,'KPI_FY 24-25'!AY75,'KPI_FY 24-25'!BV75,'KPI_FY 24-25'!CS75,'KPI_FY 24-25'!DP75,'KPI_FY 24-25'!EM75,'KPI_FY 24-25'!FJ75,'KPI_FY 24-25'!GG75,'KPI_FY 24-25'!HD75,'KPI_FY 24-25'!IA75,'KPI_FY 24-25'!IX75)</f>
        <v>1539.77</v>
      </c>
      <c r="F73" s="7">
        <f>SUM('KPI_FY 24-25'!F75,'KPI_FY 24-25'!AC75,'KPI_FY 24-25'!AZ75,'KPI_FY 24-25'!BW75,'KPI_FY 24-25'!CT75,'KPI_FY 24-25'!DQ75,'KPI_FY 24-25'!EN75,'KPI_FY 24-25'!FK75,'KPI_FY 24-25'!GH75,'KPI_FY 24-25'!HE75,'KPI_FY 24-25'!IB75,'KPI_FY 24-25'!IY75)</f>
        <v>18.66</v>
      </c>
      <c r="G73" s="242">
        <f t="shared" si="107"/>
        <v>2.1301369863013699E-3</v>
      </c>
      <c r="H73" s="9">
        <f>SUM('KPI_FY 24-25'!H75,'KPI_FY 24-25'!AE75,'KPI_FY 24-25'!BB75,'KPI_FY 24-25'!BY75,'KPI_FY 24-25'!CV75,'KPI_FY 24-25'!DS75,'KPI_FY 24-25'!EP75,'KPI_FY 24-25'!FM75,'KPI_FY 24-25'!GJ75,'KPI_FY 24-25'!HG75,'KPI_FY 24-25'!ID75,'KPI_FY 24-25'!JA75)</f>
        <v>0</v>
      </c>
      <c r="I73" s="242">
        <f t="shared" si="108"/>
        <v>0</v>
      </c>
      <c r="J73" s="7">
        <f>SUM('KPI_FY 24-25'!J75,'KPI_FY 24-25'!AG75,'KPI_FY 24-25'!BD75,'KPI_FY 24-25'!CA75,'KPI_FY 24-25'!CX75,'KPI_FY 24-25'!DU75,'KPI_FY 24-25'!ER75,'KPI_FY 24-25'!FO75,'KPI_FY 24-25'!GL75,'KPI_FY 24-25'!HI75,'KPI_FY 24-25'!IF75,'KPI_FY 24-25'!JC75)</f>
        <v>59.34</v>
      </c>
      <c r="K73" s="134">
        <f t="shared" si="109"/>
        <v>6.7739726027397267E-3</v>
      </c>
      <c r="L73" s="9">
        <f>SUM('KPI_FY 24-25'!L75,'KPI_FY 24-25'!AI75,'KPI_FY 24-25'!BF75,'KPI_FY 24-25'!CC75,'KPI_FY 24-25'!CZ75,'KPI_FY 24-25'!DW75,'KPI_FY 24-25'!ET75,'KPI_FY 24-25'!FQ75,'KPI_FY 24-25'!GN75,'KPI_FY 24-25'!HK75,'KPI_FY 24-25'!IH75,'KPI_FY 24-25'!JE75)</f>
        <v>0</v>
      </c>
      <c r="M73" s="242">
        <f t="shared" si="110"/>
        <v>0.99109589041095891</v>
      </c>
      <c r="N73" s="242">
        <f t="shared" si="111"/>
        <v>0.99109589041095891</v>
      </c>
      <c r="O73" s="247">
        <f t="shared" si="112"/>
        <v>2.6058213434363609E-3</v>
      </c>
      <c r="P73" s="242">
        <f t="shared" si="113"/>
        <v>0.79539092237442932</v>
      </c>
      <c r="Q73" s="242">
        <f t="shared" si="114"/>
        <v>0</v>
      </c>
      <c r="R73" s="211">
        <f>SUM('KPI_FY 24-25'!T75,'KPI_FY 24-25'!AQ75,'KPI_FY 24-25'!BN75,'KPI_FY 24-25'!CK75,'KPI_FY 24-25'!DH75,'KPI_FY 24-25'!EE75,'KPI_FY 24-25'!FB75,'KPI_FY 24-25'!FY75,'KPI_FY 24-25'!GV75,'KPI_FY 24-25'!HS75,'KPI_FY 24-25'!IP75,'KPI_FY 24-25'!JM75)</f>
        <v>174190.61200000002</v>
      </c>
      <c r="S73" s="9">
        <v>25</v>
      </c>
      <c r="T73" s="207">
        <f t="shared" si="115"/>
        <v>1</v>
      </c>
    </row>
    <row r="74" spans="1:22" ht="14.4" hidden="1" x14ac:dyDescent="0.3">
      <c r="A74" s="9"/>
      <c r="B74" s="71" t="s">
        <v>71</v>
      </c>
      <c r="C74" s="7">
        <f>SUM('KPI_FY 24-25'!C76,'KPI_FY 24-25'!Z76,'KPI_FY 24-25'!AW76,'KPI_FY 24-25'!BT76,'KPI_FY 24-25'!CQ76,'KPI_FY 24-25'!DN76,'KPI_FY 24-25'!EK76,'KPI_FY 24-25'!FH76,'KPI_FY 24-25'!GE76,'KPI_FY 24-25'!HB76,'KPI_FY 24-25'!HY76,'KPI_FY 24-25'!IV76)</f>
        <v>8486.4500000000007</v>
      </c>
      <c r="D74" s="7">
        <f>SUM('KPI_FY 24-25'!D76,'KPI_FY 24-25'!AA76,'KPI_FY 24-25'!AX76,'KPI_FY 24-25'!BU76,'KPI_FY 24-25'!CR76,'KPI_FY 24-25'!DO76,'KPI_FY 24-25'!EL76,'KPI_FY 24-25'!FI76,'KPI_FY 24-25'!GF76,'KPI_FY 24-25'!HC76,'KPI_FY 24-25'!HZ76,'KPI_FY 24-25'!IW76)</f>
        <v>6942.32</v>
      </c>
      <c r="E74" s="7">
        <f>SUM('KPI_FY 24-25'!E76,'KPI_FY 24-25'!AB76,'KPI_FY 24-25'!AY76,'KPI_FY 24-25'!BV76,'KPI_FY 24-25'!CS76,'KPI_FY 24-25'!DP76,'KPI_FY 24-25'!EM76,'KPI_FY 24-25'!FJ76,'KPI_FY 24-25'!GG76,'KPI_FY 24-25'!HD76,'KPI_FY 24-25'!IA76,'KPI_FY 24-25'!IX76)</f>
        <v>1544.13</v>
      </c>
      <c r="F74" s="7">
        <f>SUM('KPI_FY 24-25'!F76,'KPI_FY 24-25'!AC76,'KPI_FY 24-25'!AZ76,'KPI_FY 24-25'!BW76,'KPI_FY 24-25'!CT76,'KPI_FY 24-25'!DQ76,'KPI_FY 24-25'!EN76,'KPI_FY 24-25'!FK76,'KPI_FY 24-25'!GH76,'KPI_FY 24-25'!HE76,'KPI_FY 24-25'!IB76,'KPI_FY 24-25'!IY76)</f>
        <v>215.73000000000002</v>
      </c>
      <c r="G74" s="242">
        <f t="shared" si="107"/>
        <v>2.4626712328767127E-2</v>
      </c>
      <c r="H74" s="9">
        <f>SUM('KPI_FY 24-25'!H76,'KPI_FY 24-25'!AE76,'KPI_FY 24-25'!BB76,'KPI_FY 24-25'!BY76,'KPI_FY 24-25'!CV76,'KPI_FY 24-25'!DS76,'KPI_FY 24-25'!EP76,'KPI_FY 24-25'!FM76,'KPI_FY 24-25'!GJ76,'KPI_FY 24-25'!HG76,'KPI_FY 24-25'!ID76,'KPI_FY 24-25'!JA76)</f>
        <v>0</v>
      </c>
      <c r="I74" s="242">
        <f t="shared" si="108"/>
        <v>0</v>
      </c>
      <c r="J74" s="7">
        <f>SUM('KPI_FY 24-25'!J76,'KPI_FY 24-25'!AG76,'KPI_FY 24-25'!BD76,'KPI_FY 24-25'!CA76,'KPI_FY 24-25'!CX76,'KPI_FY 24-25'!DU76,'KPI_FY 24-25'!ER76,'KPI_FY 24-25'!FO76,'KPI_FY 24-25'!GL76,'KPI_FY 24-25'!HI76,'KPI_FY 24-25'!IF76,'KPI_FY 24-25'!JC76)</f>
        <v>57.82</v>
      </c>
      <c r="K74" s="134">
        <f t="shared" si="109"/>
        <v>6.6004566210045666E-3</v>
      </c>
      <c r="L74" s="9">
        <f>SUM('KPI_FY 24-25'!L76,'KPI_FY 24-25'!AI76,'KPI_FY 24-25'!BF76,'KPI_FY 24-25'!CC76,'KPI_FY 24-25'!CZ76,'KPI_FY 24-25'!DW76,'KPI_FY 24-25'!ET76,'KPI_FY 24-25'!FQ76,'KPI_FY 24-25'!GN76,'KPI_FY 24-25'!HK76,'KPI_FY 24-25'!IH76,'KPI_FY 24-25'!JE76)</f>
        <v>0</v>
      </c>
      <c r="M74" s="242">
        <f t="shared" si="110"/>
        <v>0.96877283105022838</v>
      </c>
      <c r="N74" s="242">
        <f t="shared" si="111"/>
        <v>0.96877283105022838</v>
      </c>
      <c r="O74" s="247">
        <f t="shared" si="112"/>
        <v>3.0138096269235342E-2</v>
      </c>
      <c r="P74" s="242">
        <f t="shared" si="113"/>
        <v>0.76726160730593629</v>
      </c>
      <c r="Q74" s="242">
        <f t="shared" si="114"/>
        <v>0</v>
      </c>
      <c r="R74" s="211">
        <f>SUM('KPI_FY 24-25'!T76,'KPI_FY 24-25'!AQ76,'KPI_FY 24-25'!BN76,'KPI_FY 24-25'!CK76,'KPI_FY 24-25'!DH76,'KPI_FY 24-25'!EE76,'KPI_FY 24-25'!FB76,'KPI_FY 24-25'!FY76,'KPI_FY 24-25'!GV76,'KPI_FY 24-25'!HS76,'KPI_FY 24-25'!IP76,'KPI_FY 24-25'!JM76)</f>
        <v>168030.29200000004</v>
      </c>
      <c r="S74" s="9">
        <v>25</v>
      </c>
      <c r="T74" s="207">
        <f t="shared" si="115"/>
        <v>1.0000000000000002</v>
      </c>
    </row>
    <row r="75" spans="1:22" ht="14.4" hidden="1" x14ac:dyDescent="0.3">
      <c r="A75" s="9"/>
      <c r="B75" s="71" t="s">
        <v>72</v>
      </c>
      <c r="C75" s="7">
        <f>SUM('KPI_FY 24-25'!C77,'KPI_FY 24-25'!Z77,'KPI_FY 24-25'!AW77,'KPI_FY 24-25'!BT77,'KPI_FY 24-25'!CQ77,'KPI_FY 24-25'!DN77,'KPI_FY 24-25'!EK77,'KPI_FY 24-25'!FH77,'KPI_FY 24-25'!GE77,'KPI_FY 24-25'!HB77,'KPI_FY 24-25'!HY77,'KPI_FY 24-25'!IV77)</f>
        <v>8636.2999999999993</v>
      </c>
      <c r="D75" s="7">
        <f>SUM('KPI_FY 24-25'!D77,'KPI_FY 24-25'!AA77,'KPI_FY 24-25'!AX77,'KPI_FY 24-25'!BU77,'KPI_FY 24-25'!CR77,'KPI_FY 24-25'!DO77,'KPI_FY 24-25'!EL77,'KPI_FY 24-25'!FI77,'KPI_FY 24-25'!GF77,'KPI_FY 24-25'!HC77,'KPI_FY 24-25'!HZ77,'KPI_FY 24-25'!IW77)</f>
        <v>6751.5399999999991</v>
      </c>
      <c r="E75" s="7">
        <f>SUM('KPI_FY 24-25'!E77,'KPI_FY 24-25'!AB77,'KPI_FY 24-25'!AY77,'KPI_FY 24-25'!BV77,'KPI_FY 24-25'!CS77,'KPI_FY 24-25'!DP77,'KPI_FY 24-25'!EM77,'KPI_FY 24-25'!FJ77,'KPI_FY 24-25'!GG77,'KPI_FY 24-25'!HD77,'KPI_FY 24-25'!IA77,'KPI_FY 24-25'!IX77)</f>
        <v>1884.76</v>
      </c>
      <c r="F75" s="7">
        <f>SUM('KPI_FY 24-25'!F77,'KPI_FY 24-25'!AC77,'KPI_FY 24-25'!AZ77,'KPI_FY 24-25'!BW77,'KPI_FY 24-25'!CT77,'KPI_FY 24-25'!DQ77,'KPI_FY 24-25'!EN77,'KPI_FY 24-25'!FK77,'KPI_FY 24-25'!GH77,'KPI_FY 24-25'!HE77,'KPI_FY 24-25'!IB77,'KPI_FY 24-25'!IY77)</f>
        <v>28.220000000000002</v>
      </c>
      <c r="G75" s="242">
        <f t="shared" si="107"/>
        <v>3.221461187214612E-3</v>
      </c>
      <c r="H75" s="9">
        <f>SUM('KPI_FY 24-25'!H77,'KPI_FY 24-25'!AE77,'KPI_FY 24-25'!BB77,'KPI_FY 24-25'!BY77,'KPI_FY 24-25'!CV77,'KPI_FY 24-25'!DS77,'KPI_FY 24-25'!EP77,'KPI_FY 24-25'!FM77,'KPI_FY 24-25'!GJ77,'KPI_FY 24-25'!HG77,'KPI_FY 24-25'!ID77,'KPI_FY 24-25'!JA77)</f>
        <v>0</v>
      </c>
      <c r="I75" s="242">
        <f t="shared" si="108"/>
        <v>0</v>
      </c>
      <c r="J75" s="7">
        <f>SUM('KPI_FY 24-25'!J77,'KPI_FY 24-25'!AG77,'KPI_FY 24-25'!BD77,'KPI_FY 24-25'!CA77,'KPI_FY 24-25'!CX77,'KPI_FY 24-25'!DU77,'KPI_FY 24-25'!ER77,'KPI_FY 24-25'!FO77,'KPI_FY 24-25'!GL77,'KPI_FY 24-25'!HI77,'KPI_FY 24-25'!IF77,'KPI_FY 24-25'!JC77)</f>
        <v>95.48</v>
      </c>
      <c r="K75" s="134">
        <f t="shared" si="109"/>
        <v>1.0899543378995433E-2</v>
      </c>
      <c r="L75" s="9">
        <f>SUM('KPI_FY 24-25'!L77,'KPI_FY 24-25'!AI77,'KPI_FY 24-25'!BF77,'KPI_FY 24-25'!CC77,'KPI_FY 24-25'!CZ77,'KPI_FY 24-25'!DW77,'KPI_FY 24-25'!ET77,'KPI_FY 24-25'!FQ77,'KPI_FY 24-25'!GN77,'KPI_FY 24-25'!HK77,'KPI_FY 24-25'!IH77,'KPI_FY 24-25'!JE77)</f>
        <v>0</v>
      </c>
      <c r="M75" s="242">
        <f t="shared" si="110"/>
        <v>0.98587899543378987</v>
      </c>
      <c r="N75" s="242">
        <f t="shared" si="111"/>
        <v>0.98587899543378987</v>
      </c>
      <c r="O75" s="247">
        <f t="shared" si="112"/>
        <v>4.1623892291172554E-3</v>
      </c>
      <c r="P75" s="242">
        <f t="shared" si="113"/>
        <v>0.82483412100456621</v>
      </c>
      <c r="Q75" s="242">
        <f t="shared" si="114"/>
        <v>0</v>
      </c>
      <c r="R75" s="211">
        <f>SUM('KPI_FY 24-25'!T77,'KPI_FY 24-25'!AQ77,'KPI_FY 24-25'!BN77,'KPI_FY 24-25'!CK77,'KPI_FY 24-25'!DH77,'KPI_FY 24-25'!EE77,'KPI_FY 24-25'!FB77,'KPI_FY 24-25'!FY77,'KPI_FY 24-25'!GV77,'KPI_FY 24-25'!HS77,'KPI_FY 24-25'!IP77,'KPI_FY 24-25'!JM77)</f>
        <v>144510.93799999999</v>
      </c>
      <c r="S75" s="9">
        <v>20</v>
      </c>
      <c r="T75" s="207">
        <f t="shared" si="115"/>
        <v>0.99999999999999989</v>
      </c>
    </row>
    <row r="76" spans="1:22" ht="14.4" hidden="1" x14ac:dyDescent="0.3">
      <c r="A76" s="9"/>
      <c r="B76" s="71" t="s">
        <v>73</v>
      </c>
      <c r="C76" s="7">
        <f>SUM('KPI_FY 24-25'!C78,'KPI_FY 24-25'!Z78,'KPI_FY 24-25'!AW78,'KPI_FY 24-25'!BT78,'KPI_FY 24-25'!CQ78,'KPI_FY 24-25'!DN78,'KPI_FY 24-25'!EK78,'KPI_FY 24-25'!FH78,'KPI_FY 24-25'!GE78,'KPI_FY 24-25'!HB78,'KPI_FY 24-25'!HY78,'KPI_FY 24-25'!IV78)</f>
        <v>7764.8300000000008</v>
      </c>
      <c r="D76" s="7">
        <f>SUM('KPI_FY 24-25'!D78,'KPI_FY 24-25'!AA78,'KPI_FY 24-25'!AX78,'KPI_FY 24-25'!BU78,'KPI_FY 24-25'!CR78,'KPI_FY 24-25'!DO78,'KPI_FY 24-25'!EL78,'KPI_FY 24-25'!FI78,'KPI_FY 24-25'!GF78,'KPI_FY 24-25'!HC78,'KPI_FY 24-25'!HZ78,'KPI_FY 24-25'!IW78)</f>
        <v>5864.369999999999</v>
      </c>
      <c r="E76" s="7">
        <f>SUM('KPI_FY 24-25'!E78,'KPI_FY 24-25'!AB78,'KPI_FY 24-25'!AY78,'KPI_FY 24-25'!BV78,'KPI_FY 24-25'!CS78,'KPI_FY 24-25'!DP78,'KPI_FY 24-25'!EM78,'KPI_FY 24-25'!FJ78,'KPI_FY 24-25'!GG78,'KPI_FY 24-25'!HD78,'KPI_FY 24-25'!IA78,'KPI_FY 24-25'!IX78)</f>
        <v>1900.4599999999996</v>
      </c>
      <c r="F76" s="7">
        <f>SUM('KPI_FY 24-25'!F78,'KPI_FY 24-25'!AC78,'KPI_FY 24-25'!AZ78,'KPI_FY 24-25'!BW78,'KPI_FY 24-25'!CT78,'KPI_FY 24-25'!DQ78,'KPI_FY 24-25'!EN78,'KPI_FY 24-25'!FK78,'KPI_FY 24-25'!GH78,'KPI_FY 24-25'!HE78,'KPI_FY 24-25'!IB78,'KPI_FY 24-25'!IY78)</f>
        <v>880.2</v>
      </c>
      <c r="G76" s="242">
        <f t="shared" si="107"/>
        <v>0.10047945205479453</v>
      </c>
      <c r="H76" s="9">
        <f>SUM('KPI_FY 24-25'!H78,'KPI_FY 24-25'!AE78,'KPI_FY 24-25'!BB78,'KPI_FY 24-25'!BY78,'KPI_FY 24-25'!CV78,'KPI_FY 24-25'!DS78,'KPI_FY 24-25'!EP78,'KPI_FY 24-25'!FM78,'KPI_FY 24-25'!GJ78,'KPI_FY 24-25'!HG78,'KPI_FY 24-25'!ID78,'KPI_FY 24-25'!JA78)</f>
        <v>26.38</v>
      </c>
      <c r="I76" s="242">
        <f t="shared" si="108"/>
        <v>3.0114155251141552E-3</v>
      </c>
      <c r="J76" s="7">
        <f>SUM('KPI_FY 24-25'!J78,'KPI_FY 24-25'!AG78,'KPI_FY 24-25'!BD78,'KPI_FY 24-25'!CA78,'KPI_FY 24-25'!CX78,'KPI_FY 24-25'!DU78,'KPI_FY 24-25'!ER78,'KPI_FY 24-25'!FO78,'KPI_FY 24-25'!GL78,'KPI_FY 24-25'!HI78,'KPI_FY 24-25'!IF78,'KPI_FY 24-25'!JC78)</f>
        <v>88.59</v>
      </c>
      <c r="K76" s="134">
        <f t="shared" si="109"/>
        <v>1.0113013698630137E-2</v>
      </c>
      <c r="L76" s="9">
        <f>SUM('KPI_FY 24-25'!L78,'KPI_FY 24-25'!AI78,'KPI_FY 24-25'!BF78,'KPI_FY 24-25'!CC78,'KPI_FY 24-25'!CZ78,'KPI_FY 24-25'!DW78,'KPI_FY 24-25'!ET78,'KPI_FY 24-25'!FQ78,'KPI_FY 24-25'!GN78,'KPI_FY 24-25'!HK78,'KPI_FY 24-25'!IH78,'KPI_FY 24-25'!JE78)</f>
        <v>0</v>
      </c>
      <c r="M76" s="242">
        <f t="shared" si="110"/>
        <v>0.88639611872146129</v>
      </c>
      <c r="N76" s="242">
        <f t="shared" si="111"/>
        <v>0.88639611872146129</v>
      </c>
      <c r="O76" s="247">
        <f t="shared" si="112"/>
        <v>0.13050498400935867</v>
      </c>
      <c r="P76" s="242">
        <f t="shared" si="113"/>
        <v>0.66996414383561642</v>
      </c>
      <c r="Q76" s="242">
        <f t="shared" si="114"/>
        <v>0</v>
      </c>
      <c r="R76" s="211">
        <f>SUM('KPI_FY 24-25'!T78,'KPI_FY 24-25'!AQ78,'KPI_FY 24-25'!BN78,'KPI_FY 24-25'!CK78,'KPI_FY 24-25'!DH78,'KPI_FY 24-25'!EE78,'KPI_FY 24-25'!FB78,'KPI_FY 24-25'!FY78,'KPI_FY 24-25'!GV78,'KPI_FY 24-25'!HS78,'KPI_FY 24-25'!IP78,'KPI_FY 24-25'!JM78)</f>
        <v>117377.71799999999</v>
      </c>
      <c r="S76" s="9">
        <v>20</v>
      </c>
      <c r="T76" s="207">
        <f t="shared" si="115"/>
        <v>1.0000000000000002</v>
      </c>
    </row>
    <row r="77" spans="1:22" ht="14.4" hidden="1" x14ac:dyDescent="0.3">
      <c r="B77" s="52" t="s">
        <v>97</v>
      </c>
      <c r="C77" s="203">
        <f>SUM(C63:C76)</f>
        <v>107422.26</v>
      </c>
      <c r="D77" s="203">
        <f t="shared" ref="D77:L77" si="116">SUM(D63:D76)</f>
        <v>81480.209999999977</v>
      </c>
      <c r="E77" s="203">
        <f t="shared" ref="E77" si="117">SUM(E63:E76)</f>
        <v>25942.05000000001</v>
      </c>
      <c r="F77" s="203">
        <f t="shared" si="116"/>
        <v>13367.449999999997</v>
      </c>
      <c r="G77" s="246">
        <f>(G63*S63+G64*S64+G65*S65+G66*S66+G67*S67+G68*S68+G69*S69+G70*S70+G71*S71+G72*S72+G73*S73+G74*S74+G75*S75+G76*S76)/S77</f>
        <v>0.11067826685468707</v>
      </c>
      <c r="H77" s="203">
        <f t="shared" si="116"/>
        <v>1101.75</v>
      </c>
      <c r="I77" s="246">
        <f>(I63*S63+I64*S64+I65*S65+I66*S66+I67*S67+I68*S68+I69*S69+I70*S70+I71*S71+I72*S72+I73*S73+I74*S74+I75*S75+I76*S76)/S77</f>
        <v>9.2035488853075484E-3</v>
      </c>
      <c r="J77" s="196">
        <f t="shared" ref="J77" si="118">SUM(J63:J76)</f>
        <v>748.54000000000008</v>
      </c>
      <c r="K77" s="229">
        <f>(K63*S63+K64*S64+K65*S65+K66*S66+K67*S67+K68*S68+K69*S69+K70*S70+K71*S71+K72*S72+K73*S73+K74*S74+K75*S75+K76*S76)/S77</f>
        <v>5.9740632554391611E-3</v>
      </c>
      <c r="L77" s="91">
        <f t="shared" si="116"/>
        <v>0</v>
      </c>
      <c r="M77" s="246">
        <f>(M63*S63+M64*S64+M65*S65+M66*S66+M67*S67+M68*S68+M69*S69+M70*S70+M71*S71+M72*S72+M73*S73+M74*S74+M75*S75+M76*S76)/S77</f>
        <v>0.87414412100456618</v>
      </c>
      <c r="N77" s="246">
        <f>(N63*S63+N64*S64+N65*S65+N66*S66+N67*S67+N68*S68+N69*S69+N70*S70+N71*S71+N72*S72+N73*S73+N74*S74+N75*S75+N76*S76)/S77</f>
        <v>0.87414412100456618</v>
      </c>
      <c r="O77" s="246">
        <f>(O63*S63+O64*S64+O65*S65+O66*S66+O67*S67+O68*S68+O69*S69+O70*S70+O71*S71+O72*S72+O73*S73+O74*S74+O75*S75+O76*S76)/S77</f>
        <v>0.12924374516609374</v>
      </c>
      <c r="P77" s="246">
        <f>(P63*S63+P64*S64+P65*S65+P66*S66+P67*S67+P68*S68+P69*S69+P70*S70+P71*S71+P72*S72+P73*S73+P74*S74+P75*S75+P76*S76)/S77</f>
        <v>0.66625088302444269</v>
      </c>
      <c r="Q77" s="246">
        <f>(Q63*S63+Q64*S64+Q65*S65+Q66*S66+Q67*S67+Q68*S68+Q69*S69+Q70*S70+Q71*S71+Q72*S72+Q73*S73+Q74*S74+Q75*S75+Q76*S76)/S77</f>
        <v>0</v>
      </c>
      <c r="R77" s="212">
        <f>SUM(R63:R76)</f>
        <v>1984361.6300000004</v>
      </c>
      <c r="S77" s="91">
        <f>SUM(S63:S76)</f>
        <v>340</v>
      </c>
    </row>
    <row r="78" spans="1:22" ht="14.4" hidden="1" x14ac:dyDescent="0.3">
      <c r="B78" s="63" t="s">
        <v>91</v>
      </c>
      <c r="C78" s="214">
        <f>SUM(C31,C35,C38,C41,C44,C47,C50,C54,C57,C62,C77)</f>
        <v>263784.21000000002</v>
      </c>
      <c r="D78" s="214">
        <f t="shared" ref="D78:F78" si="119">SUM(D31,D35,D38,D41,D44,D47,D50,D54,D57,D62,D77)</f>
        <v>133012.95999999996</v>
      </c>
      <c r="E78" s="214">
        <f t="shared" si="119"/>
        <v>131037.96000000002</v>
      </c>
      <c r="F78" s="214">
        <f t="shared" si="119"/>
        <v>96444.184999999983</v>
      </c>
      <c r="G78" s="243">
        <f>(G31*$S$31+G35*$S$35+G38*$S$38+G41*$S$41+G44*$S$44+G47*$S$47+G50*$S$50+G54*$S$54+G57*$S$57+G62*$S$62+G77*$S$77)/$S$78</f>
        <v>0.22939140597460303</v>
      </c>
      <c r="H78" s="214">
        <f t="shared" ref="H78" si="120">SUM(H31,H35,H38,H41,H44,H47,H50,H54,H57,H62,H77)</f>
        <v>41491.870000000003</v>
      </c>
      <c r="I78" s="243">
        <f>(I31*$S$31+I35*$S$35+I38*$S$38+I41*$S$41+I44*$S$44+I47*$S$47+I50*$S$50+I54*$S$54+I57*$S$57+I62*$S$62+I77*$S$77)/$S$78</f>
        <v>0.15105036835733943</v>
      </c>
      <c r="J78" s="214">
        <f t="shared" ref="J78" si="121">SUM(J31,J35,J38,J41,J44,J47,J50,J54,J57,J62,J77)</f>
        <v>1240.1350000000002</v>
      </c>
      <c r="K78" s="232">
        <f>(K31*$S$31+K35*$S$35+K38*$S$38+K41*$S$41+K44*$S$44+K47*$S$47+K50*$S$50+K54*$S$54+K57*$S$57+K62*$S$62+K77*$S$77)/$S$78</f>
        <v>3.0937183186728204E-3</v>
      </c>
      <c r="L78" s="216">
        <f t="shared" ref="L78" si="122">SUM(L31,L35,L38,L41,L44,L47,L50,L54,L57,L62,L77)</f>
        <v>0</v>
      </c>
      <c r="M78" s="243">
        <f t="shared" ref="M78:Q78" si="123">(M31*$S$31+M35*$S$35+M38*$S$38+M41*$S$41+M44*$S$44+M47*$S$47+M50*$S$50+M54*$S$54+M57*$S$57+M62*$S$62+M77*$S$77)/$S$78</f>
        <v>0.61646676176188486</v>
      </c>
      <c r="N78" s="243">
        <f t="shared" si="123"/>
        <v>0.61646676176188486</v>
      </c>
      <c r="O78" s="243">
        <f t="shared" si="123"/>
        <v>0.31571906676371647</v>
      </c>
      <c r="P78" s="243">
        <f t="shared" si="123"/>
        <v>0.25886276120443019</v>
      </c>
      <c r="Q78" s="243">
        <f t="shared" si="123"/>
        <v>0</v>
      </c>
      <c r="R78" s="214">
        <f t="shared" ref="R78:S78" si="124">SUM(R31,R35,R38,R41,R44,R47,R50,R54,R57,R62,R77)</f>
        <v>3789222.7440000004</v>
      </c>
      <c r="S78" s="214">
        <f t="shared" si="124"/>
        <v>1671</v>
      </c>
    </row>
    <row r="79" spans="1:22" ht="14.4" hidden="1" x14ac:dyDescent="0.3">
      <c r="B79" s="217" t="s">
        <v>92</v>
      </c>
      <c r="C79" s="218">
        <f>SUM(C78,C20)</f>
        <v>316210.06000000006</v>
      </c>
      <c r="D79" s="218">
        <f t="shared" ref="D79:L79" si="125">SUM(D78,D20)</f>
        <v>185147.80999999997</v>
      </c>
      <c r="E79" s="218">
        <f t="shared" si="125"/>
        <v>131328.96000000002</v>
      </c>
      <c r="F79" s="218">
        <f t="shared" si="125"/>
        <v>125127.58499999999</v>
      </c>
      <c r="G79" s="244">
        <f>(G20*$S$20+G78*$S$78)/$S$79</f>
        <v>0.27926510874081278</v>
      </c>
      <c r="H79" s="218">
        <f t="shared" si="125"/>
        <v>62619.12</v>
      </c>
      <c r="I79" s="244">
        <f>(I20*$S$20+I78*$S$78)/$S$79</f>
        <v>0.15713457658454039</v>
      </c>
      <c r="J79" s="218">
        <f t="shared" si="125"/>
        <v>4123.6350000000002</v>
      </c>
      <c r="K79" s="231">
        <f>(K20*$S$20+K78*$S$78)/$S$79</f>
        <v>1.035195657198542E-2</v>
      </c>
      <c r="L79" s="218">
        <f t="shared" si="125"/>
        <v>6740.85</v>
      </c>
      <c r="M79" s="244">
        <f t="shared" ref="M79:Q79" si="126">(M20*$S$20+M78*$S$78)/$S$79</f>
        <v>0.55324920218137252</v>
      </c>
      <c r="N79" s="244">
        <f t="shared" si="126"/>
        <v>0.49036283478666259</v>
      </c>
      <c r="O79" s="244">
        <f t="shared" si="126"/>
        <v>0.41835134811995434</v>
      </c>
      <c r="P79" s="244">
        <f t="shared" si="126"/>
        <v>0.30366891800649265</v>
      </c>
      <c r="Q79" s="244">
        <f t="shared" si="126"/>
        <v>6.2886367394709944E-2</v>
      </c>
      <c r="R79" s="218">
        <f t="shared" ref="R79:S79" si="127">SUM(R78,R20)</f>
        <v>11977259.684</v>
      </c>
      <c r="S79" s="218">
        <f t="shared" si="127"/>
        <v>4463</v>
      </c>
    </row>
    <row r="80" spans="1:22" ht="14.4" x14ac:dyDescent="0.3">
      <c r="C80" s="7"/>
      <c r="F80" s="142"/>
      <c r="G80" s="142"/>
      <c r="H80" s="142"/>
      <c r="I80" s="142"/>
      <c r="J80" s="142"/>
      <c r="S80" s="127"/>
      <c r="U80" s="129" t="s">
        <v>93</v>
      </c>
      <c r="V80" s="127">
        <f>SUM(S10,S13,S16,S19,S31,S35,S38,S41,S44,S47,S50,S54,S57,S62,S77)</f>
        <v>4463</v>
      </c>
    </row>
    <row r="81" spans="1:26" ht="14.4" x14ac:dyDescent="0.3">
      <c r="C81" s="88"/>
      <c r="D81" s="88"/>
      <c r="E81" s="88"/>
      <c r="F81" s="88"/>
      <c r="H81" s="88"/>
      <c r="J81" s="88"/>
      <c r="K81" s="88"/>
      <c r="Q81" s="117"/>
      <c r="R81" s="136"/>
      <c r="U81" s="129" t="s">
        <v>94</v>
      </c>
      <c r="V81" s="127">
        <f>V80-S77</f>
        <v>4123</v>
      </c>
    </row>
    <row r="82" spans="1:26" ht="15" customHeight="1" x14ac:dyDescent="0.3">
      <c r="C82" s="135"/>
      <c r="D82" s="88"/>
    </row>
    <row r="83" spans="1:26" ht="15" customHeight="1" x14ac:dyDescent="0.3">
      <c r="C83" s="88"/>
    </row>
    <row r="84" spans="1:26" ht="15" customHeight="1" x14ac:dyDescent="0.3">
      <c r="C84" s="88"/>
      <c r="F84" s="81"/>
      <c r="H84" s="81"/>
      <c r="J84" s="81"/>
      <c r="K84" s="81"/>
    </row>
    <row r="85" spans="1:26" ht="15" customHeight="1" x14ac:dyDescent="0.3">
      <c r="F85" s="81"/>
      <c r="J85" s="81"/>
    </row>
    <row r="86" spans="1:26" ht="15" customHeight="1" x14ac:dyDescent="0.3">
      <c r="C86" s="134"/>
    </row>
    <row r="87" spans="1:26" ht="15" customHeight="1" x14ac:dyDescent="0.3">
      <c r="E87" s="88"/>
      <c r="V87" s="128"/>
      <c r="W87" s="128"/>
      <c r="X87" s="128"/>
      <c r="Y87" s="128"/>
      <c r="Z87" s="128"/>
    </row>
    <row r="88" spans="1:26" ht="15" customHeight="1" x14ac:dyDescent="0.3">
      <c r="V88" s="327"/>
      <c r="W88" s="328"/>
      <c r="X88" s="328"/>
      <c r="Y88" s="327"/>
      <c r="Z88" s="329"/>
    </row>
    <row r="89" spans="1:26" ht="33" customHeight="1" x14ac:dyDescent="0.3">
      <c r="V89" s="128"/>
      <c r="W89" s="135"/>
      <c r="X89" s="135"/>
      <c r="Y89" s="330"/>
      <c r="Z89" s="129"/>
    </row>
    <row r="90" spans="1:26" ht="15" customHeight="1" x14ac:dyDescent="0.3">
      <c r="A90" s="128"/>
      <c r="B90" s="142"/>
      <c r="V90" s="128"/>
      <c r="W90" s="135"/>
      <c r="X90" s="135"/>
      <c r="Y90" s="331"/>
    </row>
    <row r="91" spans="1:26" ht="15" customHeight="1" x14ac:dyDescent="0.3">
      <c r="B91" s="242"/>
      <c r="V91" s="128"/>
      <c r="W91" s="135"/>
      <c r="X91" s="135"/>
      <c r="Y91" s="331"/>
    </row>
    <row r="92" spans="1:26" ht="25.5" customHeight="1" x14ac:dyDescent="0.3">
      <c r="B92" s="135"/>
      <c r="V92" s="128"/>
      <c r="W92" s="135"/>
      <c r="X92" s="135"/>
      <c r="Y92" s="330"/>
      <c r="Z92" s="129"/>
    </row>
    <row r="93" spans="1:26" ht="27.75" customHeight="1" x14ac:dyDescent="0.3">
      <c r="B93" s="135"/>
      <c r="V93" s="128"/>
      <c r="W93" s="135"/>
      <c r="X93" s="135"/>
      <c r="Y93" s="135"/>
      <c r="Z93" s="129"/>
    </row>
    <row r="94" spans="1:26" ht="14.4" x14ac:dyDescent="0.3">
      <c r="B94" s="135"/>
      <c r="V94" s="128"/>
      <c r="W94" s="135"/>
      <c r="X94" s="135"/>
      <c r="Y94" s="331"/>
      <c r="Z94" s="129"/>
    </row>
    <row r="95" spans="1:26" ht="15" customHeight="1" x14ac:dyDescent="0.3">
      <c r="B95" s="135"/>
    </row>
    <row r="96" spans="1:26" ht="15" customHeight="1" x14ac:dyDescent="0.25">
      <c r="B96" s="135"/>
      <c r="V96" s="332"/>
    </row>
    <row r="98" spans="1:26" ht="15" customHeight="1" x14ac:dyDescent="0.3">
      <c r="A98" s="128"/>
      <c r="B98" s="142"/>
      <c r="V98" s="128"/>
      <c r="W98" s="128"/>
      <c r="X98" s="128"/>
      <c r="Y98" s="128"/>
      <c r="Z98" s="128"/>
    </row>
    <row r="99" spans="1:26" ht="14.4" x14ac:dyDescent="0.3">
      <c r="B99" s="135"/>
      <c r="V99" s="333"/>
      <c r="W99" s="334"/>
      <c r="X99" s="334"/>
      <c r="Y99" s="333"/>
      <c r="Z99" s="335"/>
    </row>
    <row r="100" spans="1:26" ht="14.4" x14ac:dyDescent="0.3">
      <c r="B100" s="135"/>
      <c r="V100" s="336"/>
      <c r="W100" s="337"/>
      <c r="X100" s="337"/>
      <c r="Y100" s="338"/>
      <c r="Z100" s="339"/>
    </row>
    <row r="101" spans="1:26" ht="15" customHeight="1" x14ac:dyDescent="0.3">
      <c r="B101" s="135"/>
      <c r="V101" s="336"/>
      <c r="W101" s="337"/>
      <c r="X101" s="337"/>
      <c r="Y101" s="340"/>
      <c r="Z101" s="341"/>
    </row>
    <row r="102" spans="1:26" ht="24" customHeight="1" x14ac:dyDescent="0.3">
      <c r="B102" s="135"/>
      <c r="V102" s="336"/>
      <c r="W102" s="337"/>
      <c r="X102" s="337"/>
      <c r="Y102" s="340"/>
      <c r="Z102" s="341"/>
    </row>
    <row r="103" spans="1:26" ht="14.4" x14ac:dyDescent="0.3">
      <c r="B103" s="135"/>
      <c r="V103" s="336"/>
      <c r="W103" s="337"/>
      <c r="X103" s="337"/>
      <c r="Y103" s="337"/>
      <c r="Z103" s="339"/>
    </row>
    <row r="104" spans="1:26" ht="14.4" x14ac:dyDescent="0.3">
      <c r="B104" s="135"/>
      <c r="V104" s="336"/>
      <c r="W104" s="337"/>
      <c r="X104" s="337"/>
      <c r="Y104" s="337"/>
      <c r="Z104" s="339"/>
    </row>
    <row r="105" spans="1:26" ht="14.4" x14ac:dyDescent="0.3">
      <c r="V105" s="336"/>
      <c r="W105" s="337"/>
      <c r="X105" s="337"/>
      <c r="Y105" s="340"/>
      <c r="Z105" s="339"/>
    </row>
    <row r="106" spans="1:26" ht="15" customHeight="1" x14ac:dyDescent="0.3">
      <c r="A106" s="128"/>
      <c r="B106" s="142"/>
    </row>
    <row r="107" spans="1:26" ht="15" customHeight="1" x14ac:dyDescent="0.3">
      <c r="B107" s="135"/>
    </row>
    <row r="108" spans="1:26" ht="15" customHeight="1" x14ac:dyDescent="0.3">
      <c r="B108" s="135"/>
    </row>
    <row r="109" spans="1:26" ht="15" customHeight="1" x14ac:dyDescent="0.3">
      <c r="B109" s="135"/>
    </row>
    <row r="110" spans="1:26" ht="15" customHeight="1" x14ac:dyDescent="0.3">
      <c r="B110" s="135"/>
    </row>
    <row r="111" spans="1:26" ht="15" customHeight="1" x14ac:dyDescent="0.3">
      <c r="B111" s="135"/>
    </row>
    <row r="112" spans="1:26" ht="15" customHeight="1" x14ac:dyDescent="0.3">
      <c r="B112" s="135"/>
    </row>
  </sheetData>
  <pageMargins left="0.7" right="0.7" top="0.75" bottom="0.75" header="0.3" footer="0.3"/>
  <pageSetup orientation="portrait" r:id="rId1"/>
  <ignoredErrors>
    <ignoredError sqref="B58:B59 B55:B5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6A62-45D4-487E-9437-8BED5EAA892C}">
  <dimension ref="A1:P80"/>
  <sheetViews>
    <sheetView workbookViewId="0">
      <selection activeCell="B54" sqref="B54:B55"/>
    </sheetView>
  </sheetViews>
  <sheetFormatPr defaultRowHeight="14.4" x14ac:dyDescent="0.3"/>
  <cols>
    <col min="1" max="1" width="14.5546875" bestFit="1" customWidth="1"/>
    <col min="2" max="2" width="23.21875" bestFit="1" customWidth="1"/>
    <col min="3" max="3" width="11.77734375" bestFit="1" customWidth="1"/>
    <col min="4" max="5" width="10.77734375" bestFit="1" customWidth="1"/>
    <col min="6" max="6" width="10.21875" bestFit="1" customWidth="1"/>
    <col min="7" max="7" width="10.77734375" bestFit="1" customWidth="1"/>
    <col min="8" max="8" width="10.77734375" customWidth="1"/>
    <col min="11" max="11" width="9.5546875" bestFit="1" customWidth="1"/>
    <col min="12" max="12" width="15" bestFit="1" customWidth="1"/>
  </cols>
  <sheetData>
    <row r="1" spans="1:12" x14ac:dyDescent="0.3">
      <c r="B1" s="1" t="s">
        <v>119</v>
      </c>
      <c r="C1" s="1">
        <v>8760</v>
      </c>
    </row>
    <row r="2" spans="1:12" x14ac:dyDescent="0.3">
      <c r="A2" s="1" t="s">
        <v>13</v>
      </c>
      <c r="B2" s="1" t="s">
        <v>14</v>
      </c>
      <c r="C2" s="1" t="s">
        <v>15</v>
      </c>
      <c r="D2" s="1" t="s">
        <v>16</v>
      </c>
      <c r="E2" s="1" t="s">
        <v>17</v>
      </c>
      <c r="F2" s="1" t="s">
        <v>18</v>
      </c>
      <c r="G2" s="133" t="s">
        <v>115</v>
      </c>
      <c r="H2" s="133" t="s">
        <v>116</v>
      </c>
      <c r="I2" s="1" t="s">
        <v>20</v>
      </c>
      <c r="J2" s="1" t="s">
        <v>22</v>
      </c>
      <c r="K2" s="1" t="s">
        <v>24</v>
      </c>
      <c r="L2" s="1" t="s">
        <v>30</v>
      </c>
    </row>
    <row r="3" spans="1:12" hidden="1" x14ac:dyDescent="0.3">
      <c r="B3" t="s">
        <v>34</v>
      </c>
      <c r="C3">
        <f>$C$1-($H$3+$I$3+$J$3)</f>
        <v>8346.9</v>
      </c>
      <c r="D3">
        <f t="shared" ref="D3:D8" si="0">$C$1-(E3+H3+I3+J3)</f>
        <v>8343.2999999999993</v>
      </c>
      <c r="E3">
        <v>3.6</v>
      </c>
      <c r="F3">
        <v>219.00000000000003</v>
      </c>
      <c r="G3">
        <v>41.2</v>
      </c>
      <c r="H3">
        <f>F3-G3</f>
        <v>177.8</v>
      </c>
      <c r="I3">
        <v>0</v>
      </c>
      <c r="J3">
        <v>235.29999999999998</v>
      </c>
      <c r="K3" s="139">
        <v>168.44487682672235</v>
      </c>
      <c r="L3">
        <v>1006973</v>
      </c>
    </row>
    <row r="4" spans="1:12" hidden="1" x14ac:dyDescent="0.3">
      <c r="B4" t="s">
        <v>36</v>
      </c>
      <c r="C4">
        <f>$C$1-(H4+I4+J4)</f>
        <v>7736</v>
      </c>
      <c r="D4">
        <f t="shared" si="0"/>
        <v>7727.6</v>
      </c>
      <c r="E4">
        <v>8.4</v>
      </c>
      <c r="F4">
        <v>2077.8999999999996</v>
      </c>
      <c r="G4">
        <v>1569.7</v>
      </c>
      <c r="H4">
        <f t="shared" ref="H4:H8" si="1">F4-G4</f>
        <v>508.19999999999959</v>
      </c>
      <c r="I4">
        <v>328.2</v>
      </c>
      <c r="J4">
        <v>187.6</v>
      </c>
      <c r="K4" s="139">
        <v>221.14874739039666</v>
      </c>
      <c r="L4">
        <v>249395</v>
      </c>
    </row>
    <row r="5" spans="1:12" hidden="1" x14ac:dyDescent="0.3">
      <c r="B5" t="s">
        <v>37</v>
      </c>
      <c r="C5">
        <f>$C$1-(H5+I5+J5)</f>
        <v>2898</v>
      </c>
      <c r="D5">
        <f t="shared" si="0"/>
        <v>2589.1999999999998</v>
      </c>
      <c r="E5">
        <f>231.3+77.5</f>
        <v>308.8</v>
      </c>
      <c r="F5">
        <f>2092.3-77.5</f>
        <v>2014.8000000000002</v>
      </c>
      <c r="G5">
        <v>744</v>
      </c>
      <c r="H5">
        <f t="shared" si="1"/>
        <v>1270.8000000000002</v>
      </c>
      <c r="I5">
        <v>4535.8</v>
      </c>
      <c r="J5">
        <v>55.400000000000006</v>
      </c>
      <c r="K5" s="139">
        <v>0</v>
      </c>
      <c r="L5">
        <v>153853</v>
      </c>
    </row>
    <row r="6" spans="1:12" hidden="1" x14ac:dyDescent="0.3">
      <c r="B6" t="s">
        <v>38</v>
      </c>
      <c r="C6">
        <f>$C$1-(H6+I6+J6)</f>
        <v>8760</v>
      </c>
      <c r="D6">
        <f t="shared" si="0"/>
        <v>8760</v>
      </c>
      <c r="E6">
        <v>0</v>
      </c>
      <c r="F6">
        <v>8760</v>
      </c>
      <c r="G6">
        <v>8760</v>
      </c>
      <c r="H6">
        <f t="shared" si="1"/>
        <v>0</v>
      </c>
      <c r="I6">
        <v>0</v>
      </c>
      <c r="J6">
        <v>0</v>
      </c>
      <c r="K6" s="139">
        <v>0</v>
      </c>
      <c r="L6">
        <v>0</v>
      </c>
    </row>
    <row r="7" spans="1:12" hidden="1" x14ac:dyDescent="0.3">
      <c r="A7" s="1" t="s">
        <v>33</v>
      </c>
      <c r="B7">
        <v>7</v>
      </c>
      <c r="C7">
        <f>$C$1-(H7+I7+J7)</f>
        <v>1878.7000000000007</v>
      </c>
      <c r="D7">
        <f t="shared" si="0"/>
        <v>1878.7000000000007</v>
      </c>
      <c r="E7">
        <v>0</v>
      </c>
      <c r="F7">
        <v>1447.6999999999998</v>
      </c>
      <c r="G7">
        <v>14.4</v>
      </c>
      <c r="H7">
        <f t="shared" si="1"/>
        <v>1433.2999999999997</v>
      </c>
      <c r="I7">
        <v>5088</v>
      </c>
      <c r="J7">
        <v>360</v>
      </c>
      <c r="K7" s="139">
        <v>67.077244258872653</v>
      </c>
      <c r="L7">
        <v>139853</v>
      </c>
    </row>
    <row r="8" spans="1:12" hidden="1" x14ac:dyDescent="0.3">
      <c r="A8" s="1" t="s">
        <v>35</v>
      </c>
      <c r="B8">
        <v>9</v>
      </c>
      <c r="C8">
        <f>$C$1-(H8+I8+J8)</f>
        <v>6904.2</v>
      </c>
      <c r="D8">
        <f t="shared" si="0"/>
        <v>6856.5</v>
      </c>
      <c r="E8">
        <v>47.7</v>
      </c>
      <c r="F8">
        <v>415.09999999999991</v>
      </c>
      <c r="G8">
        <v>33.6</v>
      </c>
      <c r="H8">
        <f t="shared" si="1"/>
        <v>381.49999999999989</v>
      </c>
      <c r="I8">
        <v>71.599999999999994</v>
      </c>
      <c r="J8">
        <v>1402.7</v>
      </c>
      <c r="K8" s="139">
        <v>167.69311064718164</v>
      </c>
      <c r="L8">
        <v>448146</v>
      </c>
    </row>
    <row r="9" spans="1:12" hidden="1" x14ac:dyDescent="0.3">
      <c r="B9" s="151" t="s">
        <v>39</v>
      </c>
      <c r="C9" s="152">
        <f>SUM(C3:C8)</f>
        <v>36523.800000000003</v>
      </c>
      <c r="D9" s="152">
        <f>SUM(D3:D8)</f>
        <v>36155.300000000003</v>
      </c>
      <c r="E9" s="152">
        <f>SUM(E3:E8)</f>
        <v>368.5</v>
      </c>
      <c r="F9" s="151">
        <v>9204</v>
      </c>
      <c r="G9" s="151">
        <f>SUM(G3:G8)</f>
        <v>11162.9</v>
      </c>
      <c r="H9" s="325">
        <f>SUM(H3:H8)</f>
        <v>3771.5999999999995</v>
      </c>
      <c r="I9" s="151">
        <v>15831.6</v>
      </c>
      <c r="J9" s="151">
        <v>2241</v>
      </c>
      <c r="K9" s="152">
        <v>624.36397912317329</v>
      </c>
      <c r="L9" s="151">
        <v>1998220</v>
      </c>
    </row>
    <row r="10" spans="1:12" hidden="1" x14ac:dyDescent="0.3">
      <c r="A10" t="s">
        <v>40</v>
      </c>
      <c r="B10">
        <v>3</v>
      </c>
      <c r="C10" s="139">
        <f>$C$1-(H10+I10+J10)</f>
        <v>7606.83</v>
      </c>
      <c r="D10" s="139">
        <f>$C$1-(E10+H10+I10+J10)</f>
        <v>7606.83</v>
      </c>
      <c r="E10">
        <v>0</v>
      </c>
      <c r="F10">
        <v>633.18000000000006</v>
      </c>
      <c r="G10">
        <v>122.51</v>
      </c>
      <c r="H10">
        <f>F10-G10</f>
        <v>510.67000000000007</v>
      </c>
      <c r="I10">
        <v>0</v>
      </c>
      <c r="J10">
        <v>642.5</v>
      </c>
      <c r="K10" s="139">
        <v>685.63154906054285</v>
      </c>
      <c r="L10">
        <v>1016454</v>
      </c>
    </row>
    <row r="11" spans="1:12" hidden="1" x14ac:dyDescent="0.3">
      <c r="A11" t="s">
        <v>41</v>
      </c>
      <c r="B11">
        <v>4</v>
      </c>
      <c r="C11" s="139">
        <f>$C$1-(H11+I11+J11)</f>
        <v>0</v>
      </c>
      <c r="D11" s="139">
        <f>$C$1-(E11+H11+I11+J11)</f>
        <v>0</v>
      </c>
      <c r="E11">
        <v>0</v>
      </c>
      <c r="F11">
        <v>8760</v>
      </c>
      <c r="H11">
        <f t="shared" ref="H11" si="2">F11-G11</f>
        <v>8760</v>
      </c>
      <c r="I11">
        <v>0</v>
      </c>
      <c r="J11">
        <v>0</v>
      </c>
      <c r="K11" s="139">
        <v>0</v>
      </c>
      <c r="L11">
        <v>0</v>
      </c>
    </row>
    <row r="12" spans="1:12" hidden="1" x14ac:dyDescent="0.3">
      <c r="B12" s="151" t="s">
        <v>39</v>
      </c>
      <c r="C12" s="152">
        <f>SUM(C10:C11)</f>
        <v>7606.83</v>
      </c>
      <c r="D12" s="152">
        <f>SUM(D10:D11)</f>
        <v>7606.83</v>
      </c>
      <c r="E12" s="151">
        <v>0</v>
      </c>
      <c r="F12" s="151">
        <v>9393.18</v>
      </c>
      <c r="G12" s="151">
        <f>SUM(G10:G11)</f>
        <v>122.51</v>
      </c>
      <c r="H12" s="151">
        <f>SUM(H10:H11)</f>
        <v>9270.67</v>
      </c>
      <c r="I12" s="151">
        <v>0</v>
      </c>
      <c r="J12" s="151">
        <v>642.5</v>
      </c>
      <c r="K12" s="152">
        <v>685.63154906054285</v>
      </c>
      <c r="L12" s="151">
        <v>1016454</v>
      </c>
    </row>
    <row r="13" spans="1:12" hidden="1" x14ac:dyDescent="0.3">
      <c r="A13" t="s">
        <v>42</v>
      </c>
      <c r="B13">
        <v>5</v>
      </c>
      <c r="C13" s="139">
        <f>$C$1-(H13+I13+J13)</f>
        <v>6703.51</v>
      </c>
      <c r="D13" s="139">
        <f>$C$1-(E13+H13+I13+J13)</f>
        <v>6703.51</v>
      </c>
      <c r="E13">
        <v>0</v>
      </c>
      <c r="F13">
        <v>606.5</v>
      </c>
      <c r="G13">
        <v>66.44</v>
      </c>
      <c r="H13">
        <f>F13-G13</f>
        <v>540.05999999999995</v>
      </c>
      <c r="I13">
        <v>1516.43</v>
      </c>
      <c r="J13">
        <v>0</v>
      </c>
      <c r="K13" s="139">
        <v>1951.0922338204593</v>
      </c>
      <c r="L13">
        <v>1358810</v>
      </c>
    </row>
    <row r="14" spans="1:12" hidden="1" x14ac:dyDescent="0.3">
      <c r="A14" t="s">
        <v>43</v>
      </c>
      <c r="B14">
        <v>6</v>
      </c>
      <c r="C14" s="139">
        <f>$C$1-(H14+I14+J14)</f>
        <v>8571.4599999999991</v>
      </c>
      <c r="D14" s="139">
        <f>$C$1-(E14+H14+I14+J14)</f>
        <v>8571.4599999999991</v>
      </c>
      <c r="E14">
        <v>0</v>
      </c>
      <c r="F14">
        <v>258.91999999999996</v>
      </c>
      <c r="G14">
        <v>70.38</v>
      </c>
      <c r="H14">
        <f t="shared" ref="H14" si="3">F14-G14</f>
        <v>188.53999999999996</v>
      </c>
      <c r="I14">
        <v>0</v>
      </c>
      <c r="J14">
        <v>0</v>
      </c>
      <c r="K14" s="139">
        <v>1461.4791022964509</v>
      </c>
      <c r="L14">
        <v>2131190</v>
      </c>
    </row>
    <row r="15" spans="1:12" hidden="1" x14ac:dyDescent="0.3">
      <c r="B15" s="151" t="s">
        <v>39</v>
      </c>
      <c r="C15" s="152">
        <f>SUM(C13:C14)</f>
        <v>15274.97</v>
      </c>
      <c r="D15" s="152">
        <f>SUM(D13:D14)</f>
        <v>15274.97</v>
      </c>
      <c r="E15" s="151">
        <v>0</v>
      </c>
      <c r="F15" s="151">
        <v>865.42</v>
      </c>
      <c r="G15" s="151">
        <f>SUM(G13:G14)</f>
        <v>136.82</v>
      </c>
      <c r="H15" s="325">
        <f>SUM(H13:H14)</f>
        <v>728.59999999999991</v>
      </c>
      <c r="I15" s="151">
        <v>1516.43</v>
      </c>
      <c r="J15" s="151">
        <v>0</v>
      </c>
      <c r="K15" s="152">
        <v>3412.5713361169101</v>
      </c>
      <c r="L15" s="151">
        <v>3490000</v>
      </c>
    </row>
    <row r="16" spans="1:12" hidden="1" x14ac:dyDescent="0.3">
      <c r="A16" t="s">
        <v>44</v>
      </c>
      <c r="B16">
        <v>1</v>
      </c>
      <c r="C16" s="139">
        <f>$C$1-(H16+I16+J16)</f>
        <v>3481.4299999999994</v>
      </c>
      <c r="D16" s="139">
        <f>$C$1-(E16+H16+I16+J16)</f>
        <v>3481.4299999999994</v>
      </c>
      <c r="E16">
        <v>0</v>
      </c>
      <c r="F16">
        <v>4444.6000000000004</v>
      </c>
      <c r="G16">
        <v>0</v>
      </c>
      <c r="H16">
        <f>F16-G16</f>
        <v>4444.6000000000004</v>
      </c>
      <c r="I16">
        <v>833.97</v>
      </c>
      <c r="J16">
        <v>0</v>
      </c>
      <c r="K16" s="139">
        <v>930.43657620041756</v>
      </c>
      <c r="L16">
        <v>736810</v>
      </c>
    </row>
    <row r="17" spans="1:12" hidden="1" x14ac:dyDescent="0.3">
      <c r="B17">
        <v>2</v>
      </c>
      <c r="C17" s="139">
        <f>$C$1-(H17+I17+J17)</f>
        <v>1038.5499999999993</v>
      </c>
      <c r="D17" s="139">
        <f>$C$1-(E17+H17+I17+J17)</f>
        <v>1038.5499999999993</v>
      </c>
      <c r="E17">
        <v>0</v>
      </c>
      <c r="F17">
        <v>4776.2000000000007</v>
      </c>
      <c r="G17">
        <v>0</v>
      </c>
      <c r="H17">
        <f t="shared" ref="H17" si="4">F17-G17</f>
        <v>4776.2000000000007</v>
      </c>
      <c r="I17">
        <v>2945.25</v>
      </c>
      <c r="J17">
        <v>0</v>
      </c>
      <c r="K17" s="139">
        <v>224.28398747390395</v>
      </c>
      <c r="L17">
        <v>186575</v>
      </c>
    </row>
    <row r="18" spans="1:12" hidden="1" x14ac:dyDescent="0.3">
      <c r="B18" s="151" t="s">
        <v>39</v>
      </c>
      <c r="C18" s="152">
        <f>SUM(C16:C17)</f>
        <v>4519.9799999999987</v>
      </c>
      <c r="D18" s="152">
        <f>SUM(D16:D17)</f>
        <v>4519.9799999999987</v>
      </c>
      <c r="E18" s="151">
        <v>0</v>
      </c>
      <c r="F18" s="151">
        <v>9220.8000000000011</v>
      </c>
      <c r="G18" s="151">
        <f>SUM(G16:G17)</f>
        <v>0</v>
      </c>
      <c r="H18" s="325">
        <f>SUM(H16:H17)</f>
        <v>9220.8000000000011</v>
      </c>
      <c r="I18" s="151">
        <v>3779.2200000000003</v>
      </c>
      <c r="J18" s="151">
        <v>0</v>
      </c>
      <c r="K18" s="152">
        <v>1154.7205636743215</v>
      </c>
      <c r="L18" s="151">
        <v>923385</v>
      </c>
    </row>
    <row r="19" spans="1:12" hidden="1" x14ac:dyDescent="0.3">
      <c r="A19" s="154"/>
      <c r="B19" s="154"/>
      <c r="C19" s="155">
        <f>SUM(C18,C15,C12,C9)</f>
        <v>63925.58</v>
      </c>
      <c r="D19" s="155">
        <f>SUM(D18,D15,D12,D9)</f>
        <v>63557.08</v>
      </c>
      <c r="E19" s="155">
        <f>SUM(E18,E15,E12,E9)</f>
        <v>368.5</v>
      </c>
      <c r="F19" s="156"/>
      <c r="G19" s="156"/>
      <c r="H19" s="155">
        <f>SUM(H18,H15,H12,H9)</f>
        <v>22991.67</v>
      </c>
      <c r="I19" s="156"/>
      <c r="J19" s="156"/>
      <c r="K19" s="155">
        <f>SUM(K18,K15,K12,K9)</f>
        <v>5877.2874279749476</v>
      </c>
      <c r="L19" s="154"/>
    </row>
    <row r="20" spans="1:12" hidden="1" x14ac:dyDescent="0.3">
      <c r="A20" s="157" t="s">
        <v>45</v>
      </c>
      <c r="B20" s="157" t="s">
        <v>46</v>
      </c>
      <c r="C20" s="157">
        <f t="shared" ref="C20:C29" si="5">$C$1-(H20+I20+J20)</f>
        <v>3271.5999999999995</v>
      </c>
      <c r="D20" s="157">
        <f t="shared" ref="D20:D29" si="6">$C$1-(E20+H20+I20+J20)</f>
        <v>2057.9999999999991</v>
      </c>
      <c r="E20" s="157">
        <v>1213.5999999999999</v>
      </c>
      <c r="F20" s="157">
        <v>5478.6</v>
      </c>
      <c r="G20" s="157">
        <v>0</v>
      </c>
      <c r="H20" s="157">
        <f>F20-G20</f>
        <v>5478.6</v>
      </c>
      <c r="I20" s="157">
        <v>0</v>
      </c>
      <c r="J20" s="157">
        <v>9.8000000000000007</v>
      </c>
      <c r="K20" s="157">
        <v>0</v>
      </c>
      <c r="L20" s="157">
        <v>53749</v>
      </c>
    </row>
    <row r="21" spans="1:12" hidden="1" x14ac:dyDescent="0.3">
      <c r="B21" t="s">
        <v>47</v>
      </c>
      <c r="C21">
        <f t="shared" si="5"/>
        <v>8128</v>
      </c>
      <c r="D21">
        <f t="shared" si="6"/>
        <v>4382.3999999999996</v>
      </c>
      <c r="E21">
        <v>3745.6</v>
      </c>
      <c r="F21">
        <v>404.79999999999995</v>
      </c>
      <c r="G21">
        <v>22.4</v>
      </c>
      <c r="H21">
        <f t="shared" ref="H21:H30" si="7">F21-G21</f>
        <v>382.4</v>
      </c>
      <c r="I21">
        <v>233</v>
      </c>
      <c r="J21">
        <v>16.600000000000001</v>
      </c>
      <c r="K21">
        <v>0</v>
      </c>
      <c r="L21">
        <v>161345</v>
      </c>
    </row>
    <row r="22" spans="1:12" hidden="1" x14ac:dyDescent="0.3">
      <c r="B22" t="s">
        <v>48</v>
      </c>
      <c r="C22">
        <f t="shared" si="5"/>
        <v>8155.3</v>
      </c>
      <c r="D22">
        <f t="shared" si="6"/>
        <v>4897.3000000000011</v>
      </c>
      <c r="E22">
        <v>3257.9999999999991</v>
      </c>
      <c r="F22">
        <v>430.1</v>
      </c>
      <c r="G22">
        <v>23.3</v>
      </c>
      <c r="H22">
        <f t="shared" si="7"/>
        <v>406.8</v>
      </c>
      <c r="I22">
        <v>179.89999999999998</v>
      </c>
      <c r="J22">
        <v>18</v>
      </c>
      <c r="K22">
        <v>0</v>
      </c>
      <c r="L22">
        <v>176522</v>
      </c>
    </row>
    <row r="23" spans="1:12" hidden="1" x14ac:dyDescent="0.3">
      <c r="B23" t="s">
        <v>49</v>
      </c>
      <c r="C23">
        <f t="shared" si="5"/>
        <v>0</v>
      </c>
      <c r="D23">
        <f t="shared" si="6"/>
        <v>0</v>
      </c>
      <c r="E23">
        <v>0</v>
      </c>
      <c r="F23">
        <v>0</v>
      </c>
      <c r="G23">
        <v>0</v>
      </c>
      <c r="H23">
        <f t="shared" si="7"/>
        <v>0</v>
      </c>
      <c r="I23">
        <v>8760</v>
      </c>
      <c r="J23">
        <v>0</v>
      </c>
      <c r="K23">
        <v>0</v>
      </c>
      <c r="L23">
        <v>0</v>
      </c>
    </row>
    <row r="24" spans="1:12" hidden="1" x14ac:dyDescent="0.3">
      <c r="B24" t="s">
        <v>50</v>
      </c>
      <c r="C24">
        <f t="shared" si="5"/>
        <v>8353.2999999999993</v>
      </c>
      <c r="D24">
        <f t="shared" si="6"/>
        <v>3724.8</v>
      </c>
      <c r="E24">
        <v>4628.5</v>
      </c>
      <c r="F24">
        <v>421</v>
      </c>
      <c r="G24">
        <v>22.8</v>
      </c>
      <c r="H24">
        <f t="shared" si="7"/>
        <v>398.2</v>
      </c>
      <c r="I24">
        <v>0</v>
      </c>
      <c r="J24">
        <v>8.5</v>
      </c>
      <c r="K24">
        <v>0</v>
      </c>
      <c r="L24">
        <v>88687</v>
      </c>
    </row>
    <row r="25" spans="1:12" hidden="1" x14ac:dyDescent="0.3">
      <c r="B25" t="s">
        <v>51</v>
      </c>
      <c r="C25">
        <f t="shared" si="5"/>
        <v>0</v>
      </c>
      <c r="D25">
        <f t="shared" si="6"/>
        <v>0</v>
      </c>
      <c r="E25">
        <v>0</v>
      </c>
      <c r="F25">
        <v>0</v>
      </c>
      <c r="G25">
        <v>0</v>
      </c>
      <c r="H25">
        <f t="shared" si="7"/>
        <v>0</v>
      </c>
      <c r="I25">
        <v>8760</v>
      </c>
      <c r="J25">
        <v>0</v>
      </c>
      <c r="K25">
        <v>0</v>
      </c>
      <c r="L25">
        <v>0</v>
      </c>
    </row>
    <row r="26" spans="1:12" hidden="1" x14ac:dyDescent="0.3">
      <c r="B26" t="s">
        <v>52</v>
      </c>
      <c r="C26">
        <f t="shared" si="5"/>
        <v>4137</v>
      </c>
      <c r="D26">
        <f t="shared" si="6"/>
        <v>2231.6000000000004</v>
      </c>
      <c r="E26">
        <v>1905.4</v>
      </c>
      <c r="F26">
        <v>5477.4</v>
      </c>
      <c r="G26">
        <v>905</v>
      </c>
      <c r="H26">
        <f t="shared" si="7"/>
        <v>4572.3999999999996</v>
      </c>
      <c r="I26">
        <v>0</v>
      </c>
      <c r="J26">
        <v>50.6</v>
      </c>
      <c r="K26">
        <v>0</v>
      </c>
      <c r="L26">
        <v>25910</v>
      </c>
    </row>
    <row r="27" spans="1:12" hidden="1" x14ac:dyDescent="0.3">
      <c r="B27" t="s">
        <v>53</v>
      </c>
      <c r="C27">
        <f t="shared" si="5"/>
        <v>4449.8999999999996</v>
      </c>
      <c r="D27">
        <f t="shared" si="6"/>
        <v>3762.5999999999995</v>
      </c>
      <c r="E27">
        <v>687.3</v>
      </c>
      <c r="F27">
        <v>3065.3</v>
      </c>
      <c r="G27">
        <v>3063.5</v>
      </c>
      <c r="H27">
        <f t="shared" si="7"/>
        <v>1.8000000000001819</v>
      </c>
      <c r="I27">
        <v>4288.5</v>
      </c>
      <c r="J27">
        <v>19.8</v>
      </c>
      <c r="K27">
        <v>0</v>
      </c>
      <c r="L27">
        <v>9167</v>
      </c>
    </row>
    <row r="28" spans="1:12" hidden="1" x14ac:dyDescent="0.3">
      <c r="B28" t="s">
        <v>54</v>
      </c>
      <c r="C28">
        <f t="shared" si="5"/>
        <v>4</v>
      </c>
      <c r="D28">
        <f t="shared" si="6"/>
        <v>0</v>
      </c>
      <c r="E28">
        <v>4</v>
      </c>
      <c r="F28">
        <v>0</v>
      </c>
      <c r="G28">
        <v>0</v>
      </c>
      <c r="H28">
        <f t="shared" si="7"/>
        <v>0</v>
      </c>
      <c r="I28">
        <v>8756</v>
      </c>
      <c r="J28">
        <v>0</v>
      </c>
      <c r="K28">
        <v>0</v>
      </c>
      <c r="L28">
        <v>0</v>
      </c>
    </row>
    <row r="29" spans="1:12" hidden="1" x14ac:dyDescent="0.3">
      <c r="B29" t="s">
        <v>55</v>
      </c>
      <c r="C29">
        <f t="shared" si="5"/>
        <v>8519.1</v>
      </c>
      <c r="D29">
        <f t="shared" si="6"/>
        <v>5321.7</v>
      </c>
      <c r="E29">
        <v>3197.4</v>
      </c>
      <c r="F29">
        <v>3141.1</v>
      </c>
      <c r="G29">
        <v>3088.6</v>
      </c>
      <c r="H29">
        <f t="shared" si="7"/>
        <v>52.5</v>
      </c>
      <c r="I29">
        <v>105.6</v>
      </c>
      <c r="J29">
        <v>82.800000000000011</v>
      </c>
      <c r="K29">
        <v>0</v>
      </c>
      <c r="L29">
        <v>79128</v>
      </c>
    </row>
    <row r="30" spans="1:12" hidden="1" x14ac:dyDescent="0.3">
      <c r="B30" s="151" t="s">
        <v>39</v>
      </c>
      <c r="C30" s="151">
        <f>SUM(C20:C29)</f>
        <v>45018.2</v>
      </c>
      <c r="D30" s="151">
        <f>SUM(D20:D29)</f>
        <v>26378.399999999998</v>
      </c>
      <c r="E30" s="151">
        <f>SUM(E20:E29)</f>
        <v>18639.8</v>
      </c>
      <c r="F30" s="151">
        <f>SUM(F20:F29)</f>
        <v>18418.3</v>
      </c>
      <c r="G30" s="151">
        <f>SUM(G20:G29)</f>
        <v>7125.6</v>
      </c>
      <c r="H30" s="151">
        <f t="shared" si="7"/>
        <v>11292.699999999999</v>
      </c>
      <c r="I30" s="151">
        <v>31083</v>
      </c>
      <c r="J30" s="151">
        <v>206.10000000000002</v>
      </c>
      <c r="K30" s="151">
        <v>0</v>
      </c>
      <c r="L30" s="151">
        <v>594508</v>
      </c>
    </row>
    <row r="31" spans="1:12" hidden="1" x14ac:dyDescent="0.3">
      <c r="A31" t="s">
        <v>40</v>
      </c>
      <c r="B31" t="s">
        <v>47</v>
      </c>
      <c r="C31">
        <f>$C$1-(F31+I31+J31)</f>
        <v>7166</v>
      </c>
      <c r="D31">
        <f>$C$1-(E31+F31+I31+J31)</f>
        <v>1670.6000000000004</v>
      </c>
      <c r="E31">
        <v>5495.4</v>
      </c>
      <c r="F31">
        <v>1594</v>
      </c>
      <c r="H31" s="139"/>
      <c r="I31">
        <v>0</v>
      </c>
      <c r="J31">
        <v>0</v>
      </c>
      <c r="K31">
        <v>0</v>
      </c>
      <c r="L31">
        <v>28699</v>
      </c>
    </row>
    <row r="32" spans="1:12" hidden="1" x14ac:dyDescent="0.3">
      <c r="A32" t="s">
        <v>41</v>
      </c>
      <c r="B32" t="s">
        <v>48</v>
      </c>
      <c r="C32">
        <f>$C$1-(F32+I32+J32)</f>
        <v>8708</v>
      </c>
      <c r="D32">
        <f>$C$1-(E32+F32+I32+J32)</f>
        <v>2243.9000000000015</v>
      </c>
      <c r="E32">
        <v>6464.0999999999985</v>
      </c>
      <c r="F32">
        <v>52</v>
      </c>
      <c r="H32" s="139"/>
      <c r="I32">
        <v>0</v>
      </c>
      <c r="J32">
        <v>0</v>
      </c>
      <c r="K32">
        <v>0</v>
      </c>
      <c r="L32">
        <v>37856</v>
      </c>
    </row>
    <row r="33" spans="1:12" hidden="1" x14ac:dyDescent="0.3">
      <c r="B33" t="s">
        <v>52</v>
      </c>
      <c r="C33">
        <f>$C$1-(F33+I33+J33)</f>
        <v>4881.7</v>
      </c>
      <c r="D33">
        <f>$C$1-(E33+F33+I33+J33)</f>
        <v>1136.7000000000007</v>
      </c>
      <c r="E33">
        <v>3744.9999999999995</v>
      </c>
      <c r="F33">
        <v>3878.3</v>
      </c>
      <c r="H33" s="139"/>
      <c r="I33">
        <v>0</v>
      </c>
      <c r="J33">
        <v>0</v>
      </c>
      <c r="K33">
        <v>0</v>
      </c>
      <c r="L33">
        <v>18830</v>
      </c>
    </row>
    <row r="34" spans="1:12" hidden="1" x14ac:dyDescent="0.3">
      <c r="B34" s="151" t="s">
        <v>39</v>
      </c>
      <c r="C34" s="151">
        <f>SUM(C31:C33)</f>
        <v>20755.7</v>
      </c>
      <c r="D34" s="151">
        <f t="shared" ref="D34:F34" si="8">SUM(D31:D33)</f>
        <v>5051.2000000000025</v>
      </c>
      <c r="E34" s="151">
        <f t="shared" si="8"/>
        <v>15704.499999999998</v>
      </c>
      <c r="F34" s="151">
        <f t="shared" si="8"/>
        <v>5524.3</v>
      </c>
      <c r="G34" s="151"/>
      <c r="H34" s="152">
        <f>SUM(H31:H33)</f>
        <v>0</v>
      </c>
      <c r="I34" s="151">
        <v>0</v>
      </c>
      <c r="J34" s="151">
        <v>0</v>
      </c>
      <c r="K34" s="151">
        <v>0</v>
      </c>
      <c r="L34" s="151">
        <v>85385</v>
      </c>
    </row>
    <row r="35" spans="1:12" hidden="1" x14ac:dyDescent="0.3">
      <c r="A35" t="s">
        <v>42</v>
      </c>
      <c r="B35" t="s">
        <v>47</v>
      </c>
      <c r="C35">
        <f>$C$1-(F35+I35+J35)</f>
        <v>24</v>
      </c>
      <c r="D35">
        <f>$C$1-(E35+F35+I35+J35)</f>
        <v>0</v>
      </c>
      <c r="E35">
        <v>24</v>
      </c>
      <c r="F35">
        <v>8736</v>
      </c>
      <c r="I35">
        <v>0</v>
      </c>
      <c r="J35">
        <v>0</v>
      </c>
      <c r="K35">
        <v>0</v>
      </c>
      <c r="L35">
        <v>0</v>
      </c>
    </row>
    <row r="36" spans="1:12" hidden="1" x14ac:dyDescent="0.3">
      <c r="A36" t="s">
        <v>43</v>
      </c>
      <c r="B36" t="s">
        <v>48</v>
      </c>
      <c r="C36">
        <f>$C$1-(F36+I36+J36)</f>
        <v>142.89999999999964</v>
      </c>
      <c r="D36">
        <f>$C$1-(E36+F36+I36+J36)</f>
        <v>109.19999999999891</v>
      </c>
      <c r="E36">
        <v>33.700000000000003</v>
      </c>
      <c r="F36">
        <v>8617.1</v>
      </c>
      <c r="I36">
        <v>0</v>
      </c>
      <c r="J36">
        <v>0</v>
      </c>
      <c r="K36">
        <v>0</v>
      </c>
      <c r="L36">
        <v>1777.2</v>
      </c>
    </row>
    <row r="37" spans="1:12" hidden="1" x14ac:dyDescent="0.3">
      <c r="B37" s="151" t="s">
        <v>39</v>
      </c>
      <c r="C37">
        <f>SUM(C35:C36)</f>
        <v>166.89999999999964</v>
      </c>
      <c r="D37">
        <f t="shared" ref="D37:F37" si="9">SUM(D35:D36)</f>
        <v>109.19999999999891</v>
      </c>
      <c r="E37">
        <f t="shared" si="9"/>
        <v>57.7</v>
      </c>
      <c r="F37">
        <f t="shared" si="9"/>
        <v>17353.099999999999</v>
      </c>
      <c r="G37" s="151"/>
      <c r="H37" s="151"/>
      <c r="I37" s="151">
        <v>0</v>
      </c>
      <c r="J37" s="151">
        <v>0</v>
      </c>
      <c r="K37" s="151">
        <v>0</v>
      </c>
      <c r="L37" s="151">
        <v>1777.2</v>
      </c>
    </row>
    <row r="38" spans="1:12" hidden="1" x14ac:dyDescent="0.3">
      <c r="A38" t="s">
        <v>44</v>
      </c>
      <c r="B38" t="s">
        <v>52</v>
      </c>
      <c r="C38">
        <f>$C$1-(F38+I38+J38)</f>
        <v>0</v>
      </c>
      <c r="D38">
        <f>$C$1-(E38+F38+I38+J38)</f>
        <v>0</v>
      </c>
      <c r="E38">
        <v>0</v>
      </c>
      <c r="F38">
        <v>8760</v>
      </c>
      <c r="I38">
        <v>0</v>
      </c>
      <c r="J38">
        <v>0</v>
      </c>
      <c r="K38">
        <v>0</v>
      </c>
      <c r="L38">
        <v>0</v>
      </c>
    </row>
    <row r="39" spans="1:12" hidden="1" x14ac:dyDescent="0.3">
      <c r="B39" t="s">
        <v>53</v>
      </c>
      <c r="C39">
        <f>$C$1-(F39+I39+J39)</f>
        <v>0</v>
      </c>
      <c r="D39">
        <f>$C$1-(E39+F39+I39+J39)</f>
        <v>0</v>
      </c>
      <c r="E39">
        <v>0</v>
      </c>
      <c r="F39">
        <v>8760</v>
      </c>
      <c r="I39">
        <v>0</v>
      </c>
      <c r="J39">
        <v>0</v>
      </c>
      <c r="K39">
        <v>0</v>
      </c>
      <c r="L39">
        <v>0</v>
      </c>
    </row>
    <row r="40" spans="1:12" hidden="1" x14ac:dyDescent="0.3">
      <c r="B40" t="s">
        <v>39</v>
      </c>
      <c r="C40">
        <f>SUM(C38:C39)</f>
        <v>0</v>
      </c>
      <c r="D40">
        <f t="shared" ref="D40:F40" si="10">SUM(D38:D39)</f>
        <v>0</v>
      </c>
      <c r="E40">
        <f t="shared" si="10"/>
        <v>0</v>
      </c>
      <c r="F40">
        <f t="shared" si="10"/>
        <v>17520</v>
      </c>
      <c r="I40">
        <v>0</v>
      </c>
      <c r="J40">
        <v>0</v>
      </c>
      <c r="K40">
        <v>0</v>
      </c>
      <c r="L40">
        <v>0</v>
      </c>
    </row>
    <row r="41" spans="1:12" hidden="1" x14ac:dyDescent="0.3">
      <c r="A41" t="s">
        <v>56</v>
      </c>
      <c r="B41" t="s">
        <v>47</v>
      </c>
      <c r="C41">
        <f>$C$1-(F41+I41+J41)</f>
        <v>24</v>
      </c>
      <c r="D41">
        <f>$C$1-(E41+F41+I41+J41)</f>
        <v>0</v>
      </c>
      <c r="E41">
        <v>24</v>
      </c>
      <c r="F41">
        <v>0</v>
      </c>
      <c r="I41">
        <v>8736</v>
      </c>
      <c r="J41">
        <v>0</v>
      </c>
      <c r="K41">
        <v>0</v>
      </c>
      <c r="L41">
        <v>0</v>
      </c>
    </row>
    <row r="42" spans="1:12" hidden="1" x14ac:dyDescent="0.3">
      <c r="B42" t="s">
        <v>48</v>
      </c>
      <c r="C42">
        <f>$C$1-(F42+I42+J42)</f>
        <v>8472</v>
      </c>
      <c r="D42">
        <f>$C$1-(E42+F42+I42+J42)</f>
        <v>1234.1000000000004</v>
      </c>
      <c r="E42">
        <v>7237.9</v>
      </c>
      <c r="F42">
        <v>288</v>
      </c>
      <c r="I42">
        <v>0</v>
      </c>
      <c r="J42">
        <v>0</v>
      </c>
      <c r="K42">
        <v>0</v>
      </c>
      <c r="L42">
        <v>17043</v>
      </c>
    </row>
    <row r="43" spans="1:12" hidden="1" x14ac:dyDescent="0.3">
      <c r="B43" t="s">
        <v>39</v>
      </c>
      <c r="C43">
        <f>SUM(C41:C42)</f>
        <v>8496</v>
      </c>
      <c r="D43">
        <f>SUM(D41:D42)</f>
        <v>1234.1000000000004</v>
      </c>
      <c r="E43">
        <f t="shared" ref="E43:F43" si="11">SUM(E41:E42)</f>
        <v>7261.9</v>
      </c>
      <c r="F43">
        <f t="shared" si="11"/>
        <v>288</v>
      </c>
      <c r="I43">
        <v>8736</v>
      </c>
      <c r="J43">
        <v>0</v>
      </c>
      <c r="K43">
        <v>0</v>
      </c>
      <c r="L43">
        <v>17043</v>
      </c>
    </row>
    <row r="44" spans="1:12" hidden="1" x14ac:dyDescent="0.3">
      <c r="A44" t="s">
        <v>57</v>
      </c>
      <c r="B44" t="s">
        <v>47</v>
      </c>
      <c r="C44">
        <f>$C$1-(F44+I44+J44)</f>
        <v>0</v>
      </c>
      <c r="D44">
        <f>$C$1-(E44+F44+I44+J44)</f>
        <v>0</v>
      </c>
      <c r="E44">
        <v>0</v>
      </c>
      <c r="F44">
        <v>8760</v>
      </c>
      <c r="I44">
        <v>0</v>
      </c>
      <c r="J44">
        <v>0</v>
      </c>
      <c r="K44">
        <v>0</v>
      </c>
      <c r="L44">
        <v>0</v>
      </c>
    </row>
    <row r="45" spans="1:12" hidden="1" x14ac:dyDescent="0.3">
      <c r="B45" t="s">
        <v>48</v>
      </c>
      <c r="C45">
        <f>$C$1-(F45+I45+J45)</f>
        <v>8760</v>
      </c>
      <c r="D45">
        <f>$C$1-(E45+F45+I45+J45)</f>
        <v>1432.0999999999995</v>
      </c>
      <c r="E45">
        <v>7327.9000000000005</v>
      </c>
      <c r="F45">
        <v>0</v>
      </c>
      <c r="I45">
        <v>0</v>
      </c>
      <c r="J45">
        <v>0</v>
      </c>
      <c r="K45">
        <v>0</v>
      </c>
      <c r="L45">
        <v>24822</v>
      </c>
    </row>
    <row r="46" spans="1:12" hidden="1" x14ac:dyDescent="0.3">
      <c r="B46" t="s">
        <v>39</v>
      </c>
      <c r="C46">
        <f>SUM(C44:C45)</f>
        <v>8760</v>
      </c>
      <c r="D46">
        <f>SUM(D44:D45)</f>
        <v>1432.0999999999995</v>
      </c>
      <c r="E46">
        <f t="shared" ref="E46:F46" si="12">SUM(E44:E45)</f>
        <v>7327.9000000000005</v>
      </c>
      <c r="F46">
        <f t="shared" si="12"/>
        <v>8760</v>
      </c>
      <c r="I46">
        <v>0</v>
      </c>
      <c r="J46">
        <v>0</v>
      </c>
      <c r="K46">
        <v>0</v>
      </c>
      <c r="L46">
        <v>24822</v>
      </c>
    </row>
    <row r="47" spans="1:12" hidden="1" x14ac:dyDescent="0.3">
      <c r="A47" t="s">
        <v>58</v>
      </c>
      <c r="B47" t="s">
        <v>47</v>
      </c>
      <c r="C47">
        <f>$C$1-(F47+I47+J47)</f>
        <v>8760</v>
      </c>
      <c r="D47">
        <f>$C$1-(E47+F47+I47+J47)</f>
        <v>1618.5000000000009</v>
      </c>
      <c r="E47">
        <v>7141.4999999999991</v>
      </c>
      <c r="F47">
        <v>0</v>
      </c>
      <c r="I47">
        <v>0</v>
      </c>
      <c r="J47">
        <v>0</v>
      </c>
      <c r="K47">
        <v>0</v>
      </c>
      <c r="L47">
        <v>26836</v>
      </c>
    </row>
    <row r="48" spans="1:12" hidden="1" x14ac:dyDescent="0.3">
      <c r="B48" t="s">
        <v>48</v>
      </c>
      <c r="C48">
        <f>$C$1-(F48+I48+J48)</f>
        <v>8760</v>
      </c>
      <c r="D48">
        <f>$C$1-(E48+F48+I48+J48)</f>
        <v>2122.3000000000002</v>
      </c>
      <c r="E48">
        <v>6637.7</v>
      </c>
      <c r="F48">
        <v>0</v>
      </c>
      <c r="I48">
        <v>0</v>
      </c>
      <c r="J48">
        <v>0</v>
      </c>
      <c r="K48">
        <v>0</v>
      </c>
      <c r="L48">
        <v>11307.114</v>
      </c>
    </row>
    <row r="49" spans="1:12" hidden="1" x14ac:dyDescent="0.3">
      <c r="B49" t="s">
        <v>39</v>
      </c>
      <c r="C49">
        <f>SUM(C47:C48)</f>
        <v>17520</v>
      </c>
      <c r="D49">
        <f>SUM(D47:D48)</f>
        <v>3740.8000000000011</v>
      </c>
      <c r="E49">
        <f t="shared" ref="E49:F49" si="13">SUM(E47:E48)</f>
        <v>13779.199999999999</v>
      </c>
      <c r="F49">
        <f t="shared" si="13"/>
        <v>0</v>
      </c>
      <c r="I49">
        <v>0</v>
      </c>
      <c r="J49">
        <v>0</v>
      </c>
      <c r="K49">
        <v>0</v>
      </c>
      <c r="L49">
        <v>38143.114000000001</v>
      </c>
    </row>
    <row r="50" spans="1:12" hidden="1" x14ac:dyDescent="0.3">
      <c r="A50" t="s">
        <v>59</v>
      </c>
      <c r="B50" t="s">
        <v>60</v>
      </c>
      <c r="C50">
        <f>$C$1-(F50+I50+J50)</f>
        <v>8154</v>
      </c>
      <c r="D50">
        <f>$C$1-(E50+F50+I50+J50)</f>
        <v>2123.3999999999996</v>
      </c>
      <c r="E50">
        <v>6030.6</v>
      </c>
      <c r="F50">
        <v>606</v>
      </c>
      <c r="I50">
        <v>0</v>
      </c>
      <c r="J50">
        <v>0</v>
      </c>
      <c r="K50">
        <v>0</v>
      </c>
      <c r="L50">
        <v>52640</v>
      </c>
    </row>
    <row r="51" spans="1:12" hidden="1" x14ac:dyDescent="0.3">
      <c r="A51" t="s">
        <v>61</v>
      </c>
      <c r="B51" t="s">
        <v>62</v>
      </c>
      <c r="C51">
        <f>$C$1-(F51+I51+J51)</f>
        <v>7762</v>
      </c>
      <c r="D51">
        <f>$C$1-(E51+F51+I51+J51)</f>
        <v>1810.9999999999991</v>
      </c>
      <c r="E51">
        <v>5951.0000000000009</v>
      </c>
      <c r="F51">
        <v>998</v>
      </c>
      <c r="I51">
        <v>0</v>
      </c>
      <c r="J51">
        <v>0</v>
      </c>
      <c r="K51">
        <v>0</v>
      </c>
      <c r="L51">
        <v>44323</v>
      </c>
    </row>
    <row r="52" spans="1:12" hidden="1" x14ac:dyDescent="0.3">
      <c r="B52" t="s">
        <v>63</v>
      </c>
      <c r="C52">
        <f>$C$1-(F52+I52+J52)</f>
        <v>8544</v>
      </c>
      <c r="D52">
        <f>$C$1-(E52+F52+I52+J52)</f>
        <v>2141.0999999999995</v>
      </c>
      <c r="E52">
        <v>6402.9000000000005</v>
      </c>
      <c r="F52">
        <v>216</v>
      </c>
      <c r="I52">
        <v>0</v>
      </c>
      <c r="J52">
        <v>0</v>
      </c>
      <c r="K52">
        <v>0</v>
      </c>
      <c r="L52">
        <v>45317</v>
      </c>
    </row>
    <row r="53" spans="1:12" hidden="1" x14ac:dyDescent="0.3">
      <c r="B53" t="s">
        <v>39</v>
      </c>
      <c r="C53">
        <f>SUM(C50:C52)</f>
        <v>24460</v>
      </c>
      <c r="D53">
        <f t="shared" ref="D53:E53" si="14">SUM(D50:D52)</f>
        <v>6075.4999999999982</v>
      </c>
      <c r="E53">
        <f t="shared" si="14"/>
        <v>18384.500000000004</v>
      </c>
      <c r="F53">
        <f t="shared" ref="F53" si="15">SUM(F50:F52)</f>
        <v>1820</v>
      </c>
      <c r="I53">
        <v>0</v>
      </c>
      <c r="J53">
        <v>0</v>
      </c>
      <c r="K53">
        <v>0</v>
      </c>
      <c r="L53">
        <v>142280</v>
      </c>
    </row>
    <row r="54" spans="1:12" x14ac:dyDescent="0.3">
      <c r="A54" t="s">
        <v>64</v>
      </c>
      <c r="B54" t="s">
        <v>65</v>
      </c>
      <c r="C54">
        <f>$C$1-(H54+I54+J54)</f>
        <v>8432.68</v>
      </c>
      <c r="D54">
        <f>$C$1-(E54+H54+I54+J54)</f>
        <v>4102.6400000000003</v>
      </c>
      <c r="E54">
        <v>4330.0399999999991</v>
      </c>
      <c r="F54">
        <v>83.050000000000011</v>
      </c>
      <c r="G54">
        <v>0</v>
      </c>
      <c r="H54">
        <f t="shared" ref="H54:H55" si="16">F54-G54</f>
        <v>83.050000000000011</v>
      </c>
      <c r="I54">
        <v>231.85</v>
      </c>
      <c r="J54">
        <v>12.42</v>
      </c>
      <c r="K54">
        <v>0</v>
      </c>
      <c r="L54">
        <v>210068</v>
      </c>
    </row>
    <row r="55" spans="1:12" x14ac:dyDescent="0.3">
      <c r="B55" t="s">
        <v>66</v>
      </c>
      <c r="C55">
        <f>$C$1-(H55+I55+J55)</f>
        <v>8415.2199999999993</v>
      </c>
      <c r="D55">
        <f>$C$1-(E55+H55+I55+J55)</f>
        <v>4431.0200000000004</v>
      </c>
      <c r="E55">
        <v>3984.2</v>
      </c>
      <c r="F55">
        <v>1049.18</v>
      </c>
      <c r="G55" s="139">
        <v>922.5</v>
      </c>
      <c r="H55">
        <f t="shared" si="16"/>
        <v>126.68000000000006</v>
      </c>
      <c r="I55">
        <v>192.89999999999998</v>
      </c>
      <c r="J55">
        <v>25.200000000000003</v>
      </c>
      <c r="K55">
        <v>0</v>
      </c>
      <c r="L55">
        <v>192873</v>
      </c>
    </row>
    <row r="56" spans="1:12" hidden="1" x14ac:dyDescent="0.3">
      <c r="B56" t="s">
        <v>39</v>
      </c>
      <c r="C56" s="139">
        <f>SUM(C54:C55)</f>
        <v>16847.900000000001</v>
      </c>
      <c r="D56">
        <f>SUM(D54:D55)</f>
        <v>8533.66</v>
      </c>
      <c r="E56">
        <f t="shared" ref="E56:F56" si="17">SUM(E54:E55)</f>
        <v>8314.239999999998</v>
      </c>
      <c r="F56">
        <f t="shared" si="17"/>
        <v>1132.23</v>
      </c>
      <c r="G56" s="139">
        <f>SUM(G54:G55)</f>
        <v>922.5</v>
      </c>
      <c r="H56" s="139">
        <f>SUM(H54:H55)</f>
        <v>209.73000000000008</v>
      </c>
      <c r="I56">
        <v>424.75</v>
      </c>
      <c r="J56">
        <v>37.620000000000005</v>
      </c>
      <c r="K56">
        <v>0</v>
      </c>
      <c r="L56">
        <v>402941</v>
      </c>
    </row>
    <row r="57" spans="1:12" hidden="1" x14ac:dyDescent="0.3">
      <c r="A57" t="s">
        <v>67</v>
      </c>
      <c r="B57" t="s">
        <v>68</v>
      </c>
      <c r="C57">
        <v>5346.5</v>
      </c>
      <c r="D57">
        <v>2575.5499999999997</v>
      </c>
      <c r="E57">
        <v>3251.3500000000004</v>
      </c>
      <c r="F57">
        <v>3397.5</v>
      </c>
      <c r="I57">
        <v>0</v>
      </c>
      <c r="J57">
        <v>16</v>
      </c>
      <c r="K57">
        <v>0</v>
      </c>
      <c r="L57">
        <v>110934.90000000001</v>
      </c>
    </row>
    <row r="58" spans="1:12" hidden="1" x14ac:dyDescent="0.3">
      <c r="B58" t="s">
        <v>65</v>
      </c>
      <c r="C58">
        <v>8485.35</v>
      </c>
      <c r="D58">
        <v>3167.0999999999995</v>
      </c>
      <c r="E58">
        <v>5111.55</v>
      </c>
      <c r="F58">
        <v>53.5</v>
      </c>
      <c r="I58">
        <v>16.399999999999999</v>
      </c>
      <c r="J58">
        <v>204.75</v>
      </c>
      <c r="K58">
        <v>0</v>
      </c>
      <c r="L58">
        <v>135714.70000000001</v>
      </c>
    </row>
    <row r="59" spans="1:12" hidden="1" x14ac:dyDescent="0.3">
      <c r="B59" s="153">
        <v>3</v>
      </c>
      <c r="C59">
        <v>4120.3500000000004</v>
      </c>
      <c r="D59">
        <v>1320.2000000000003</v>
      </c>
      <c r="E59">
        <v>2793.45</v>
      </c>
      <c r="F59">
        <v>4502.2749999999996</v>
      </c>
      <c r="I59">
        <v>130</v>
      </c>
      <c r="J59">
        <v>7.375</v>
      </c>
      <c r="K59">
        <v>0</v>
      </c>
      <c r="L59">
        <v>55662.9</v>
      </c>
    </row>
    <row r="60" spans="1:12" hidden="1" x14ac:dyDescent="0.3">
      <c r="B60" s="153">
        <v>4</v>
      </c>
      <c r="C60">
        <v>4432.75</v>
      </c>
      <c r="D60">
        <v>1450.6000000000001</v>
      </c>
      <c r="E60">
        <v>2982.15</v>
      </c>
      <c r="F60">
        <v>4307.5</v>
      </c>
      <c r="I60">
        <v>0</v>
      </c>
      <c r="J60">
        <v>19.75</v>
      </c>
      <c r="K60">
        <v>0</v>
      </c>
      <c r="L60">
        <v>63573.8</v>
      </c>
    </row>
    <row r="61" spans="1:12" hidden="1" x14ac:dyDescent="0.3">
      <c r="B61" t="s">
        <v>39</v>
      </c>
      <c r="C61" s="139">
        <f>SUM(C57:C60)</f>
        <v>22384.95</v>
      </c>
      <c r="D61" s="139">
        <f>SUM(D57:D60)</f>
        <v>8513.4500000000007</v>
      </c>
      <c r="E61" s="139">
        <f>SUM(E57:E60)</f>
        <v>14138.500000000002</v>
      </c>
      <c r="F61" s="139">
        <f>SUM(F57:F60)</f>
        <v>12260.775</v>
      </c>
      <c r="I61">
        <v>146.4</v>
      </c>
      <c r="J61">
        <v>247.875</v>
      </c>
      <c r="K61">
        <v>0</v>
      </c>
      <c r="L61">
        <v>365886.30000000005</v>
      </c>
    </row>
    <row r="62" spans="1:12" hidden="1" x14ac:dyDescent="0.3">
      <c r="A62" t="s">
        <v>69</v>
      </c>
      <c r="B62" t="s">
        <v>70</v>
      </c>
      <c r="C62" s="139">
        <v>7525.65</v>
      </c>
      <c r="D62">
        <v>5007.95</v>
      </c>
      <c r="E62">
        <v>2517.6999999999998</v>
      </c>
      <c r="F62">
        <v>1140.5</v>
      </c>
      <c r="I62">
        <v>37.380000000000003</v>
      </c>
      <c r="J62">
        <v>56.47</v>
      </c>
      <c r="K62">
        <v>0</v>
      </c>
      <c r="L62">
        <v>126126.747</v>
      </c>
    </row>
    <row r="63" spans="1:12" hidden="1" x14ac:dyDescent="0.3">
      <c r="B63" t="s">
        <v>71</v>
      </c>
      <c r="C63" s="139">
        <v>8271.19</v>
      </c>
      <c r="D63">
        <v>6207.1</v>
      </c>
      <c r="E63">
        <v>2064.09</v>
      </c>
      <c r="F63">
        <v>392.43</v>
      </c>
      <c r="I63">
        <v>32.159999999999997</v>
      </c>
      <c r="J63">
        <v>64.22</v>
      </c>
      <c r="K63">
        <v>0</v>
      </c>
      <c r="L63">
        <v>147875.03</v>
      </c>
    </row>
    <row r="64" spans="1:12" hidden="1" x14ac:dyDescent="0.3">
      <c r="B64" t="s">
        <v>72</v>
      </c>
      <c r="C64" s="139">
        <v>7810.3099999999995</v>
      </c>
      <c r="D64">
        <v>5352.62</v>
      </c>
      <c r="E64">
        <v>2457.69</v>
      </c>
      <c r="F64">
        <v>111.05</v>
      </c>
      <c r="I64">
        <v>775.76</v>
      </c>
      <c r="J64">
        <v>62.88</v>
      </c>
      <c r="K64">
        <v>0</v>
      </c>
      <c r="L64">
        <v>124234.44399999999</v>
      </c>
    </row>
    <row r="65" spans="1:16" hidden="1" x14ac:dyDescent="0.3">
      <c r="B65" t="s">
        <v>73</v>
      </c>
      <c r="C65" s="139">
        <v>3361.36</v>
      </c>
      <c r="D65">
        <v>2769.1</v>
      </c>
      <c r="E65">
        <v>592.26</v>
      </c>
      <c r="F65">
        <v>5398.6399999999994</v>
      </c>
      <c r="I65">
        <v>0</v>
      </c>
      <c r="J65">
        <v>0</v>
      </c>
      <c r="K65">
        <v>0</v>
      </c>
      <c r="L65">
        <v>69575.975999999995</v>
      </c>
    </row>
    <row r="66" spans="1:16" hidden="1" x14ac:dyDescent="0.3">
      <c r="B66" t="s">
        <v>74</v>
      </c>
      <c r="C66" s="139">
        <v>8379.82</v>
      </c>
      <c r="D66">
        <v>6348.93</v>
      </c>
      <c r="E66">
        <v>2030.890000000001</v>
      </c>
      <c r="F66">
        <v>289.11</v>
      </c>
      <c r="I66">
        <v>28.29</v>
      </c>
      <c r="J66">
        <v>62.78</v>
      </c>
      <c r="K66">
        <v>0</v>
      </c>
      <c r="L66">
        <v>146347.16700000002</v>
      </c>
    </row>
    <row r="67" spans="1:16" hidden="1" x14ac:dyDescent="0.3">
      <c r="B67" t="s">
        <v>75</v>
      </c>
      <c r="C67" s="139">
        <v>8420.56</v>
      </c>
      <c r="D67">
        <v>6250.5499999999993</v>
      </c>
      <c r="E67">
        <v>2170.0100000000011</v>
      </c>
      <c r="F67">
        <v>245.61</v>
      </c>
      <c r="I67">
        <v>27</v>
      </c>
      <c r="J67">
        <v>66.83</v>
      </c>
      <c r="K67">
        <v>0</v>
      </c>
      <c r="L67">
        <v>145390.36099999998</v>
      </c>
    </row>
    <row r="68" spans="1:16" hidden="1" x14ac:dyDescent="0.3">
      <c r="B68" t="s">
        <v>76</v>
      </c>
      <c r="C68" s="139">
        <v>8628.07</v>
      </c>
      <c r="D68">
        <v>6650.87</v>
      </c>
      <c r="E68">
        <v>1977.2000000000035</v>
      </c>
      <c r="F68">
        <v>57.61</v>
      </c>
      <c r="I68">
        <v>26.54</v>
      </c>
      <c r="J68">
        <v>47.78</v>
      </c>
      <c r="K68">
        <v>0</v>
      </c>
      <c r="L68">
        <v>152192.48300000001</v>
      </c>
    </row>
    <row r="69" spans="1:16" hidden="1" x14ac:dyDescent="0.3">
      <c r="B69" t="s">
        <v>77</v>
      </c>
      <c r="C69" s="139">
        <v>8474.77</v>
      </c>
      <c r="D69">
        <v>5861.92</v>
      </c>
      <c r="E69">
        <v>2612.8500000000004</v>
      </c>
      <c r="F69">
        <v>195.22</v>
      </c>
      <c r="I69">
        <v>27.31</v>
      </c>
      <c r="J69">
        <v>62.7</v>
      </c>
      <c r="K69">
        <v>0</v>
      </c>
      <c r="L69">
        <v>133209.61299999998</v>
      </c>
    </row>
    <row r="70" spans="1:16" hidden="1" x14ac:dyDescent="0.3">
      <c r="B70" t="s">
        <v>78</v>
      </c>
      <c r="C70" s="139">
        <v>4478.26</v>
      </c>
      <c r="D70">
        <v>3523.7</v>
      </c>
      <c r="E70">
        <v>954.56</v>
      </c>
      <c r="F70">
        <v>4234.09</v>
      </c>
      <c r="I70">
        <v>24</v>
      </c>
      <c r="J70">
        <v>23.65</v>
      </c>
      <c r="K70">
        <v>0</v>
      </c>
      <c r="L70">
        <v>86527.915999999997</v>
      </c>
    </row>
    <row r="71" spans="1:16" hidden="1" x14ac:dyDescent="0.3">
      <c r="B71" t="s">
        <v>79</v>
      </c>
      <c r="C71" s="139">
        <v>8502.6899999999987</v>
      </c>
      <c r="D71">
        <v>6807.01</v>
      </c>
      <c r="E71">
        <v>1695.68</v>
      </c>
      <c r="F71">
        <v>160.38</v>
      </c>
      <c r="I71">
        <v>96.93</v>
      </c>
      <c r="J71">
        <v>0</v>
      </c>
      <c r="K71">
        <v>0</v>
      </c>
      <c r="L71">
        <v>153165.05499999999</v>
      </c>
    </row>
    <row r="72" spans="1:16" hidden="1" x14ac:dyDescent="0.3">
      <c r="A72" t="s">
        <v>80</v>
      </c>
      <c r="B72" t="s">
        <v>70</v>
      </c>
      <c r="C72" s="139">
        <v>8682</v>
      </c>
      <c r="D72">
        <v>7142.23</v>
      </c>
      <c r="E72">
        <v>1539.77</v>
      </c>
      <c r="F72">
        <v>18.66</v>
      </c>
      <c r="I72">
        <v>0</v>
      </c>
      <c r="J72">
        <v>59.34</v>
      </c>
      <c r="K72">
        <v>0</v>
      </c>
      <c r="L72">
        <v>161112.04500000001</v>
      </c>
    </row>
    <row r="73" spans="1:16" hidden="1" x14ac:dyDescent="0.3">
      <c r="B73" t="s">
        <v>71</v>
      </c>
      <c r="C73" s="139">
        <v>8486.4500000000007</v>
      </c>
      <c r="D73">
        <v>6942.32</v>
      </c>
      <c r="E73">
        <v>1544.13</v>
      </c>
      <c r="F73">
        <v>215.73000000000002</v>
      </c>
      <c r="I73">
        <v>0</v>
      </c>
      <c r="J73">
        <v>57.82</v>
      </c>
      <c r="K73">
        <v>0</v>
      </c>
      <c r="L73">
        <v>155875.89800000004</v>
      </c>
    </row>
    <row r="74" spans="1:16" hidden="1" x14ac:dyDescent="0.3">
      <c r="B74" t="s">
        <v>72</v>
      </c>
      <c r="C74" s="139">
        <v>8636.2999999999993</v>
      </c>
      <c r="D74">
        <v>6751.5399999999991</v>
      </c>
      <c r="E74">
        <v>1884.76</v>
      </c>
      <c r="F74">
        <v>28.220000000000002</v>
      </c>
      <c r="I74">
        <v>0</v>
      </c>
      <c r="J74">
        <v>95.48</v>
      </c>
      <c r="K74">
        <v>0</v>
      </c>
      <c r="L74">
        <v>134047.92199999999</v>
      </c>
    </row>
    <row r="75" spans="1:16" hidden="1" x14ac:dyDescent="0.3">
      <c r="B75" t="s">
        <v>73</v>
      </c>
      <c r="C75" s="139">
        <v>7764.8300000000008</v>
      </c>
      <c r="D75">
        <v>5864.369999999999</v>
      </c>
      <c r="E75">
        <v>1900.4599999999996</v>
      </c>
      <c r="F75">
        <v>880.2</v>
      </c>
      <c r="I75">
        <v>26.38</v>
      </c>
      <c r="J75">
        <v>88.59</v>
      </c>
      <c r="K75">
        <v>0</v>
      </c>
      <c r="L75">
        <v>112769.29999999999</v>
      </c>
    </row>
    <row r="76" spans="1:16" hidden="1" x14ac:dyDescent="0.3">
      <c r="B76" t="s">
        <v>90</v>
      </c>
      <c r="C76" s="139">
        <f>SUM(C62:C75)</f>
        <v>107422.26</v>
      </c>
      <c r="D76" s="139">
        <f t="shared" ref="D76:F76" si="18">SUM(D62:D75)</f>
        <v>81480.209999999977</v>
      </c>
      <c r="E76" s="139">
        <f t="shared" si="18"/>
        <v>25942.05000000001</v>
      </c>
      <c r="F76" s="139">
        <f t="shared" si="18"/>
        <v>13367.449999999997</v>
      </c>
      <c r="I76">
        <v>1101.75</v>
      </c>
      <c r="J76">
        <v>748.54000000000008</v>
      </c>
      <c r="K76">
        <v>0</v>
      </c>
      <c r="L76">
        <v>1848449.9570000002</v>
      </c>
    </row>
    <row r="77" spans="1:16" hidden="1" x14ac:dyDescent="0.3">
      <c r="P77" s="1"/>
    </row>
    <row r="78" spans="1:16" hidden="1" x14ac:dyDescent="0.3">
      <c r="C78" s="139">
        <f>SUM(C76,C61,C56,C53,C49,C46,C43,C40,C37,C34,C30)+C19</f>
        <v>335757.49</v>
      </c>
      <c r="G78" s="139">
        <f>SUM(G56,G30,G15,G12,G9)</f>
        <v>19470.330000000002</v>
      </c>
      <c r="H78" s="139">
        <f>SUM(H76,H61,H56,H53,H49,H46,H43,H40,H37,H34,H30)</f>
        <v>11502.429999999998</v>
      </c>
    </row>
    <row r="80" spans="1:16" x14ac:dyDescent="0.3">
      <c r="A80" t="s">
        <v>118</v>
      </c>
      <c r="B80" s="326" t="s">
        <v>117</v>
      </c>
    </row>
  </sheetData>
  <pageMargins left="0.7" right="0.7" top="0.75" bottom="0.75" header="0.3" footer="0.3"/>
  <pageSetup orientation="portrait" r:id="rId1"/>
  <ignoredErrors>
    <ignoredError sqref="B54:B5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93E5-D6B6-4302-B7D4-20B33FB171C2}">
  <sheetPr>
    <tabColor rgb="FFFF0000"/>
  </sheetPr>
  <dimension ref="A1:IK94"/>
  <sheetViews>
    <sheetView topLeftCell="HG1" zoomScale="82" zoomScaleNormal="100" workbookViewId="0">
      <selection activeCell="IC1" sqref="IC1"/>
    </sheetView>
  </sheetViews>
  <sheetFormatPr defaultColWidth="8.77734375" defaultRowHeight="12.75" customHeight="1" x14ac:dyDescent="0.3"/>
  <cols>
    <col min="1" max="1" width="18.21875" style="9" bestFit="1" customWidth="1"/>
    <col min="2" max="2" width="10.5546875" style="9" bestFit="1" customWidth="1"/>
    <col min="3" max="16" width="9.21875" style="9"/>
    <col min="17" max="17" width="12.21875" style="9" hidden="1" customWidth="1"/>
    <col min="18" max="18" width="15" style="9" bestFit="1" customWidth="1"/>
    <col min="19" max="19" width="10.77734375" style="9" customWidth="1"/>
    <col min="20" max="20" width="9.21875" style="9"/>
    <col min="21" max="21" width="18.21875" style="9" bestFit="1" customWidth="1"/>
    <col min="22" max="22" width="10.5546875" style="9" bestFit="1" customWidth="1"/>
    <col min="23" max="36" width="9.21875" style="9"/>
    <col min="37" max="37" width="11.77734375" style="9" hidden="1" customWidth="1"/>
    <col min="38" max="38" width="15" style="9" bestFit="1" customWidth="1"/>
    <col min="39" max="39" width="10.44140625" style="9" customWidth="1"/>
    <col min="40" max="40" width="9.21875" style="9"/>
    <col min="41" max="41" width="18.21875" style="9" bestFit="1" customWidth="1"/>
    <col min="42" max="42" width="10.5546875" style="9" bestFit="1" customWidth="1"/>
    <col min="43" max="54" width="9.21875" style="9"/>
    <col min="55" max="56" width="9.5546875" style="9" customWidth="1"/>
    <col min="57" max="57" width="11.77734375" style="9" hidden="1" customWidth="1"/>
    <col min="58" max="58" width="15" style="9" bestFit="1" customWidth="1"/>
    <col min="59" max="59" width="10.21875" style="9" customWidth="1"/>
    <col min="60" max="60" width="9.21875" style="9"/>
    <col min="61" max="61" width="18.21875" style="9" bestFit="1" customWidth="1"/>
    <col min="62" max="62" width="10.5546875" style="9" bestFit="1" customWidth="1"/>
    <col min="63" max="76" width="9.21875" style="9"/>
    <col min="77" max="77" width="11.21875" style="9" hidden="1" customWidth="1"/>
    <col min="78" max="78" width="15" style="9" bestFit="1" customWidth="1"/>
    <col min="79" max="79" width="9.77734375" style="9" customWidth="1"/>
    <col min="80" max="80" width="9.21875" style="9"/>
    <col min="81" max="81" width="18.21875" style="9" bestFit="1" customWidth="1"/>
    <col min="82" max="82" width="10.5546875" style="9" bestFit="1" customWidth="1"/>
    <col min="83" max="83" width="6.77734375" style="9" bestFit="1" customWidth="1"/>
    <col min="84" max="84" width="9.21875" style="9" bestFit="1" customWidth="1"/>
    <col min="85" max="96" width="9.21875" style="9"/>
    <col min="97" max="97" width="12" style="9" hidden="1" customWidth="1"/>
    <col min="98" max="98" width="15" style="9" bestFit="1" customWidth="1"/>
    <col min="99" max="99" width="9.5546875" style="9" customWidth="1"/>
    <col min="100" max="100" width="9.21875" style="9"/>
    <col min="101" max="101" width="18.21875" style="9" bestFit="1" customWidth="1"/>
    <col min="102" max="102" width="10.5546875" style="9" bestFit="1" customWidth="1"/>
    <col min="103" max="109" width="9.21875" style="9"/>
    <col min="110" max="110" width="9.21875" style="9" bestFit="1" customWidth="1"/>
    <col min="111" max="116" width="9.21875" style="9"/>
    <col min="117" max="117" width="11.77734375" style="9" hidden="1" customWidth="1"/>
    <col min="118" max="118" width="13" style="9" bestFit="1" customWidth="1"/>
    <col min="119" max="119" width="9.77734375" style="9" customWidth="1"/>
    <col min="120" max="120" width="9.21875" style="9"/>
    <col min="121" max="121" width="18.21875" style="9" bestFit="1" customWidth="1"/>
    <col min="122" max="122" width="10.5546875" style="9" bestFit="1" customWidth="1"/>
    <col min="123" max="123" width="9.21875" style="9"/>
    <col min="124" max="124" width="9.21875" style="9" bestFit="1" customWidth="1"/>
    <col min="125" max="131" width="9.21875" style="9"/>
    <col min="132" max="132" width="9.21875" style="9" bestFit="1" customWidth="1"/>
    <col min="133" max="136" width="9.21875" style="9"/>
    <col min="137" max="137" width="14.21875" style="9" hidden="1" customWidth="1"/>
    <col min="138" max="138" width="13.44140625" style="9" customWidth="1"/>
    <col min="139" max="139" width="10.21875" style="9" customWidth="1"/>
    <col min="140" max="140" width="9.21875" style="9"/>
    <col min="141" max="141" width="18.21875" style="9" bestFit="1" customWidth="1"/>
    <col min="142" max="142" width="10.5546875" style="9" bestFit="1" customWidth="1"/>
    <col min="143" max="144" width="9.21875" style="9" bestFit="1" customWidth="1"/>
    <col min="145" max="156" width="9.21875" style="9"/>
    <col min="157" max="157" width="11.21875" style="9" hidden="1" customWidth="1"/>
    <col min="158" max="158" width="12" style="9" customWidth="1"/>
    <col min="159" max="159" width="9.77734375" style="9" customWidth="1"/>
    <col min="160" max="160" width="9.21875" style="9"/>
    <col min="161" max="161" width="18.21875" style="9" bestFit="1" customWidth="1"/>
    <col min="162" max="162" width="10.5546875" style="9" bestFit="1" customWidth="1"/>
    <col min="163" max="163" width="9.21875" style="9"/>
    <col min="164" max="164" width="9.21875" style="9" bestFit="1" customWidth="1"/>
    <col min="165" max="176" width="9.21875" style="9"/>
    <col min="177" max="177" width="11.5546875" style="9" hidden="1" customWidth="1"/>
    <col min="178" max="178" width="12.44140625" style="9" customWidth="1"/>
    <col min="179" max="179" width="10" style="9" customWidth="1"/>
    <col min="180" max="180" width="9.21875" style="9"/>
    <col min="181" max="181" width="18.21875" style="9" bestFit="1" customWidth="1"/>
    <col min="182" max="182" width="10.5546875" style="9" bestFit="1" customWidth="1"/>
    <col min="183" max="184" width="9.21875" style="9" bestFit="1" customWidth="1"/>
    <col min="185" max="186" width="9.21875" style="9"/>
    <col min="187" max="187" width="9.77734375" style="9" bestFit="1" customWidth="1"/>
    <col min="188" max="189" width="9.21875" style="9"/>
    <col min="190" max="190" width="10.21875" style="9" bestFit="1" customWidth="1"/>
    <col min="191" max="196" width="9.21875" style="9"/>
    <col min="197" max="197" width="11.21875" style="9" hidden="1" customWidth="1"/>
    <col min="198" max="198" width="12.77734375" style="9" customWidth="1"/>
    <col min="199" max="199" width="10.21875" style="9" customWidth="1"/>
    <col min="200" max="200" width="9.21875" style="9"/>
    <col min="201" max="201" width="18.21875" style="9" bestFit="1" customWidth="1"/>
    <col min="202" max="202" width="10.5546875" style="9" bestFit="1" customWidth="1"/>
    <col min="203" max="206" width="10.77734375" style="9" bestFit="1" customWidth="1"/>
    <col min="207" max="208" width="9.21875" style="9"/>
    <col min="209" max="209" width="7.44140625" style="9" bestFit="1" customWidth="1"/>
    <col min="210" max="210" width="6.77734375" style="9" customWidth="1"/>
    <col min="211" max="211" width="9.5546875" style="9" customWidth="1"/>
    <col min="212" max="214" width="9.21875" style="9"/>
    <col min="215" max="215" width="7.44140625" style="9" bestFit="1" customWidth="1"/>
    <col min="216" max="216" width="6.77734375" style="9" customWidth="1"/>
    <col min="217" max="217" width="11.77734375" style="9" hidden="1" customWidth="1"/>
    <col min="218" max="218" width="12" style="9" customWidth="1"/>
    <col min="219" max="219" width="9.77734375" style="9" customWidth="1"/>
    <col min="220" max="220" width="9.21875" style="9"/>
    <col min="221" max="221" width="18.21875" style="9" bestFit="1" customWidth="1"/>
    <col min="222" max="223" width="9.21875" style="9"/>
    <col min="224" max="224" width="8.77734375" style="9" bestFit="1" customWidth="1"/>
    <col min="225" max="225" width="9.21875" style="9"/>
    <col min="226" max="226" width="8.77734375" style="9" bestFit="1" customWidth="1"/>
    <col min="227" max="227" width="11.21875" style="9" bestFit="1" customWidth="1"/>
    <col min="228" max="228" width="9.21875" style="9"/>
    <col min="229" max="229" width="8.77734375" style="9" bestFit="1" customWidth="1"/>
    <col min="230" max="230" width="9.21875" style="9"/>
    <col min="231" max="231" width="9.77734375" style="9" customWidth="1"/>
    <col min="232" max="232" width="11" style="9" customWidth="1"/>
    <col min="233" max="236" width="9.21875" style="9"/>
    <col min="237" max="237" width="12.21875" style="9" hidden="1" customWidth="1"/>
    <col min="238" max="238" width="15" style="9" bestFit="1" customWidth="1"/>
    <col min="239" max="239" width="10.21875" style="9" customWidth="1"/>
    <col min="240" max="240" width="14.21875" style="9" customWidth="1"/>
    <col min="241" max="241" width="12.21875" style="9" customWidth="1"/>
    <col min="242" max="242" width="15" style="9" bestFit="1" customWidth="1"/>
    <col min="243" max="244" width="10.77734375" style="9" bestFit="1" customWidth="1"/>
    <col min="245" max="245" width="20.77734375" style="9" bestFit="1" customWidth="1"/>
    <col min="246" max="246" width="9.21875" style="9"/>
    <col min="247" max="247" width="11.21875" style="9" customWidth="1"/>
    <col min="248" max="16384" width="8.77734375" style="9"/>
  </cols>
  <sheetData>
    <row r="1" spans="1:245" ht="13.8" x14ac:dyDescent="0.3">
      <c r="F1" s="142"/>
      <c r="Z1" s="142"/>
      <c r="AT1" s="142"/>
      <c r="BN1" s="142"/>
      <c r="CH1" s="142"/>
      <c r="DB1" s="142"/>
      <c r="DV1" s="142"/>
      <c r="EP1" s="142"/>
      <c r="FJ1" s="142"/>
      <c r="GE1" s="142"/>
    </row>
    <row r="2" spans="1:245" ht="15" customHeight="1" x14ac:dyDescent="0.3">
      <c r="AO2" s="10"/>
      <c r="AP2" s="10"/>
      <c r="AQ2" s="10"/>
      <c r="AR2" s="10"/>
      <c r="AS2" s="10"/>
      <c r="AT2" s="10"/>
      <c r="AU2" s="10"/>
      <c r="AV2" s="10"/>
      <c r="AW2" s="10"/>
      <c r="AX2" s="10"/>
      <c r="AY2" s="10"/>
      <c r="AZ2" s="10"/>
      <c r="BA2" s="10"/>
      <c r="BB2" s="10"/>
      <c r="BC2" s="10"/>
      <c r="BD2" s="10"/>
    </row>
    <row r="3" spans="1:245" ht="13.05" customHeight="1" x14ac:dyDescent="0.3">
      <c r="A3" s="362" t="s">
        <v>0</v>
      </c>
      <c r="B3" s="362"/>
      <c r="C3" s="362"/>
      <c r="D3" s="362"/>
      <c r="E3" s="362"/>
      <c r="F3" s="362"/>
      <c r="G3" s="362"/>
      <c r="H3" s="362"/>
      <c r="I3" s="362"/>
      <c r="J3" s="362"/>
      <c r="K3" s="362"/>
      <c r="L3" s="362"/>
      <c r="M3" s="362"/>
      <c r="N3" s="362"/>
      <c r="O3" s="286"/>
      <c r="P3" s="286"/>
      <c r="Q3" s="286"/>
      <c r="U3" s="362" t="s">
        <v>1</v>
      </c>
      <c r="V3" s="362"/>
      <c r="W3" s="362"/>
      <c r="X3" s="362"/>
      <c r="Y3" s="362"/>
      <c r="Z3" s="362"/>
      <c r="AA3" s="362"/>
      <c r="AB3" s="362"/>
      <c r="AC3" s="362"/>
      <c r="AD3" s="362"/>
      <c r="AE3" s="362"/>
      <c r="AF3" s="362"/>
      <c r="AG3" s="362"/>
      <c r="AH3" s="362"/>
      <c r="AI3" s="362"/>
      <c r="AJ3" s="286"/>
      <c r="AK3" s="286"/>
      <c r="AO3" s="362" t="s">
        <v>2</v>
      </c>
      <c r="AP3" s="362"/>
      <c r="AQ3" s="362"/>
      <c r="AR3" s="362"/>
      <c r="AS3" s="362"/>
      <c r="AT3" s="362"/>
      <c r="AU3" s="362"/>
      <c r="AV3" s="362"/>
      <c r="AW3" s="362"/>
      <c r="AX3" s="362"/>
      <c r="AY3" s="362"/>
      <c r="AZ3" s="362"/>
      <c r="BA3" s="362"/>
      <c r="BB3" s="362"/>
      <c r="BC3" s="362"/>
      <c r="BD3" s="286"/>
      <c r="BI3" s="362" t="s">
        <v>3</v>
      </c>
      <c r="BJ3" s="362"/>
      <c r="BK3" s="362"/>
      <c r="BL3" s="362"/>
      <c r="BM3" s="362"/>
      <c r="BN3" s="362"/>
      <c r="BO3" s="362"/>
      <c r="BP3" s="362"/>
      <c r="BQ3" s="362"/>
      <c r="BR3" s="362"/>
      <c r="BS3" s="362"/>
      <c r="BT3" s="362"/>
      <c r="BU3" s="362"/>
      <c r="BV3" s="362"/>
      <c r="BW3" s="362"/>
      <c r="BX3" s="286"/>
      <c r="CC3" s="362" t="s">
        <v>4</v>
      </c>
      <c r="CD3" s="362"/>
      <c r="CE3" s="362"/>
      <c r="CF3" s="362"/>
      <c r="CG3" s="362"/>
      <c r="CH3" s="362"/>
      <c r="CI3" s="362"/>
      <c r="CJ3" s="362"/>
      <c r="CK3" s="362"/>
      <c r="CL3" s="362"/>
      <c r="CM3" s="362"/>
      <c r="CN3" s="362"/>
      <c r="CO3" s="362"/>
      <c r="CP3" s="362"/>
      <c r="CQ3" s="362"/>
      <c r="CR3" s="286"/>
      <c r="CW3" s="362" t="s">
        <v>5</v>
      </c>
      <c r="CX3" s="362"/>
      <c r="CY3" s="362"/>
      <c r="CZ3" s="362"/>
      <c r="DA3" s="362"/>
      <c r="DB3" s="362"/>
      <c r="DC3" s="362"/>
      <c r="DD3" s="362"/>
      <c r="DE3" s="362"/>
      <c r="DF3" s="362"/>
      <c r="DG3" s="362"/>
      <c r="DH3" s="362"/>
      <c r="DI3" s="362"/>
      <c r="DJ3" s="362"/>
      <c r="DK3" s="362"/>
      <c r="DL3" s="286"/>
      <c r="DQ3" s="362" t="s">
        <v>6</v>
      </c>
      <c r="DR3" s="362"/>
      <c r="DS3" s="362"/>
      <c r="DT3" s="362"/>
      <c r="DU3" s="362"/>
      <c r="DV3" s="362"/>
      <c r="DW3" s="362"/>
      <c r="DX3" s="362"/>
      <c r="DY3" s="362"/>
      <c r="DZ3" s="362"/>
      <c r="EA3" s="362"/>
      <c r="EB3" s="362"/>
      <c r="EC3" s="362"/>
      <c r="ED3" s="362"/>
      <c r="EE3" s="362"/>
      <c r="EF3" s="286"/>
      <c r="EK3" s="362" t="s">
        <v>7</v>
      </c>
      <c r="EL3" s="362"/>
      <c r="EM3" s="362"/>
      <c r="EN3" s="362"/>
      <c r="EO3" s="362"/>
      <c r="EP3" s="362"/>
      <c r="EQ3" s="362"/>
      <c r="ER3" s="362"/>
      <c r="ES3" s="362"/>
      <c r="ET3" s="362"/>
      <c r="EU3" s="362"/>
      <c r="EV3" s="362"/>
      <c r="EW3" s="362"/>
      <c r="EX3" s="362"/>
      <c r="EY3" s="362"/>
      <c r="EZ3" s="286"/>
      <c r="FE3" s="362" t="s">
        <v>8</v>
      </c>
      <c r="FF3" s="362"/>
      <c r="FG3" s="362"/>
      <c r="FH3" s="362"/>
      <c r="FI3" s="362"/>
      <c r="FJ3" s="362"/>
      <c r="FK3" s="362"/>
      <c r="FL3" s="362"/>
      <c r="FM3" s="362"/>
      <c r="FN3" s="362"/>
      <c r="FO3" s="362"/>
      <c r="FP3" s="362"/>
      <c r="FQ3" s="362"/>
      <c r="FR3" s="362"/>
      <c r="FS3" s="362"/>
      <c r="FT3" s="286"/>
      <c r="FY3" s="362" t="s">
        <v>9</v>
      </c>
      <c r="FZ3" s="362"/>
      <c r="GA3" s="362"/>
      <c r="GB3" s="362"/>
      <c r="GC3" s="362"/>
      <c r="GD3" s="362"/>
      <c r="GE3" s="362"/>
      <c r="GF3" s="362"/>
      <c r="GG3" s="362"/>
      <c r="GH3" s="362"/>
      <c r="GI3" s="362"/>
      <c r="GJ3" s="362"/>
      <c r="GK3" s="362"/>
      <c r="GL3" s="362"/>
      <c r="GM3" s="362"/>
      <c r="GN3" s="286"/>
      <c r="GS3" s="362" t="s">
        <v>10</v>
      </c>
      <c r="GT3" s="362"/>
      <c r="GU3" s="362"/>
      <c r="GV3" s="362"/>
      <c r="GW3" s="362"/>
      <c r="GX3" s="362"/>
      <c r="GY3" s="362"/>
      <c r="GZ3" s="362"/>
      <c r="HA3" s="362"/>
      <c r="HB3" s="362"/>
      <c r="HC3" s="362"/>
      <c r="HD3" s="362"/>
      <c r="HE3" s="362"/>
      <c r="HF3" s="362"/>
      <c r="HG3" s="362"/>
      <c r="HH3" s="286"/>
      <c r="HM3" s="362" t="s">
        <v>11</v>
      </c>
      <c r="HN3" s="362"/>
      <c r="HO3" s="362"/>
      <c r="HP3" s="362"/>
      <c r="HQ3" s="362"/>
      <c r="HR3" s="362"/>
      <c r="HS3" s="362"/>
      <c r="HT3" s="362"/>
      <c r="HU3" s="362"/>
      <c r="HV3" s="362"/>
      <c r="HW3" s="362"/>
      <c r="HX3" s="362"/>
      <c r="HY3" s="362"/>
      <c r="HZ3" s="362"/>
      <c r="IA3" s="362"/>
      <c r="IB3" s="286"/>
    </row>
    <row r="4" spans="1:245" ht="13.8" x14ac:dyDescent="0.3">
      <c r="A4" s="142" t="s">
        <v>12</v>
      </c>
      <c r="B4" s="9">
        <v>744</v>
      </c>
      <c r="C4" s="142"/>
      <c r="D4" s="142"/>
      <c r="E4" s="142"/>
      <c r="F4" s="142"/>
      <c r="G4" s="142"/>
      <c r="H4" s="142"/>
      <c r="I4" s="142"/>
      <c r="J4" s="142"/>
      <c r="K4" s="142"/>
      <c r="L4" s="142"/>
      <c r="M4" s="142"/>
      <c r="N4" s="142"/>
      <c r="O4" s="142"/>
      <c r="P4" s="142"/>
      <c r="Q4" s="142"/>
      <c r="U4" s="142" t="s">
        <v>12</v>
      </c>
      <c r="V4" s="9">
        <v>744</v>
      </c>
      <c r="W4" s="142"/>
      <c r="X4" s="142"/>
      <c r="Y4" s="142"/>
      <c r="Z4" s="142"/>
      <c r="AA4" s="142"/>
      <c r="AB4" s="142"/>
      <c r="AC4" s="142"/>
      <c r="AD4" s="142"/>
      <c r="AE4" s="142"/>
      <c r="AF4" s="142"/>
      <c r="AG4" s="142"/>
      <c r="AH4" s="142"/>
      <c r="AI4" s="142"/>
      <c r="AJ4" s="142"/>
      <c r="AK4" s="142"/>
      <c r="AO4" s="142" t="s">
        <v>12</v>
      </c>
      <c r="AP4" s="9">
        <v>720</v>
      </c>
      <c r="AQ4" s="142"/>
      <c r="AR4" s="142"/>
      <c r="AS4" s="142"/>
      <c r="AT4" s="142"/>
      <c r="AU4" s="142"/>
      <c r="AV4" s="142"/>
      <c r="AW4" s="142"/>
      <c r="AX4" s="142"/>
      <c r="AY4" s="142"/>
      <c r="AZ4" s="142"/>
      <c r="BA4" s="142"/>
      <c r="BB4" s="142"/>
      <c r="BC4" s="142"/>
      <c r="BD4" s="142"/>
      <c r="BI4" s="142" t="s">
        <v>12</v>
      </c>
      <c r="BJ4" s="9">
        <v>744</v>
      </c>
      <c r="BK4" s="142"/>
      <c r="BL4" s="142"/>
      <c r="BM4" s="142"/>
      <c r="BN4" s="142"/>
      <c r="BO4" s="142"/>
      <c r="BP4" s="142"/>
      <c r="BQ4" s="142"/>
      <c r="BR4" s="142"/>
      <c r="BS4" s="142"/>
      <c r="BT4" s="142"/>
      <c r="BU4" s="142"/>
      <c r="BV4" s="142"/>
      <c r="BW4" s="142"/>
      <c r="BX4" s="142"/>
      <c r="CC4" s="142" t="s">
        <v>12</v>
      </c>
      <c r="CD4" s="9">
        <v>720</v>
      </c>
      <c r="CE4" s="142"/>
      <c r="CF4" s="142"/>
      <c r="CG4" s="142"/>
      <c r="CH4" s="142"/>
      <c r="CI4" s="142"/>
      <c r="CJ4" s="142"/>
      <c r="CK4" s="142"/>
      <c r="CL4" s="142"/>
      <c r="CM4" s="142"/>
      <c r="CN4" s="142"/>
      <c r="CO4" s="142"/>
      <c r="CP4" s="142"/>
      <c r="CQ4" s="142"/>
      <c r="CR4" s="142"/>
      <c r="CW4" s="142" t="s">
        <v>12</v>
      </c>
      <c r="CX4" s="9">
        <v>744</v>
      </c>
      <c r="CY4" s="142"/>
      <c r="CZ4" s="142"/>
      <c r="DA4" s="142"/>
      <c r="DB4" s="142"/>
      <c r="DC4" s="142"/>
      <c r="DD4" s="142"/>
      <c r="DE4" s="142"/>
      <c r="DF4" s="142"/>
      <c r="DG4" s="142"/>
      <c r="DH4" s="142"/>
      <c r="DI4" s="142"/>
      <c r="DJ4" s="142"/>
      <c r="DK4" s="142"/>
      <c r="DL4" s="142"/>
      <c r="DQ4" s="142" t="s">
        <v>12</v>
      </c>
      <c r="DR4" s="9">
        <v>744</v>
      </c>
      <c r="DS4" s="142"/>
      <c r="DT4" s="142"/>
      <c r="DU4" s="142"/>
      <c r="DV4" s="142"/>
      <c r="DW4" s="142"/>
      <c r="DX4" s="142"/>
      <c r="DY4" s="142"/>
      <c r="DZ4" s="142"/>
      <c r="EA4" s="142"/>
      <c r="EB4" s="142"/>
      <c r="EC4" s="142"/>
      <c r="ED4" s="142"/>
      <c r="EE4" s="142"/>
      <c r="EF4" s="142"/>
      <c r="EK4" s="142" t="s">
        <v>12</v>
      </c>
      <c r="EL4" s="9">
        <v>672</v>
      </c>
      <c r="EM4" s="142"/>
      <c r="EN4" s="142"/>
      <c r="EO4" s="142"/>
      <c r="EP4" s="142"/>
      <c r="EQ4" s="142"/>
      <c r="ER4" s="142"/>
      <c r="ES4" s="142"/>
      <c r="ET4" s="142"/>
      <c r="EU4" s="142"/>
      <c r="EV4" s="142"/>
      <c r="EW4" s="142"/>
      <c r="EX4" s="142"/>
      <c r="EY4" s="142"/>
      <c r="EZ4" s="142"/>
      <c r="FE4" s="142" t="s">
        <v>12</v>
      </c>
      <c r="FF4" s="9">
        <v>744</v>
      </c>
      <c r="FG4" s="142"/>
      <c r="FH4" s="142"/>
      <c r="FI4" s="142"/>
      <c r="FJ4" s="142"/>
      <c r="FK4" s="142"/>
      <c r="FL4" s="142"/>
      <c r="FM4" s="142"/>
      <c r="FN4" s="142"/>
      <c r="FO4" s="142"/>
      <c r="FP4" s="142"/>
      <c r="FQ4" s="142"/>
      <c r="FR4" s="142"/>
      <c r="FS4" s="142"/>
      <c r="FT4" s="142"/>
      <c r="FY4" s="142" t="s">
        <v>12</v>
      </c>
      <c r="FZ4" s="9">
        <v>720</v>
      </c>
      <c r="GA4" s="142"/>
      <c r="GB4" s="142"/>
      <c r="GC4" s="142"/>
      <c r="GD4" s="142"/>
      <c r="GE4" s="142"/>
      <c r="GF4" s="142"/>
      <c r="GG4" s="142"/>
      <c r="GH4" s="142"/>
      <c r="GI4" s="142"/>
      <c r="GJ4" s="142"/>
      <c r="GK4" s="142"/>
      <c r="GL4" s="142"/>
      <c r="GM4" s="142"/>
      <c r="GN4" s="142"/>
      <c r="GS4" s="142" t="s">
        <v>12</v>
      </c>
      <c r="GT4" s="9">
        <v>744</v>
      </c>
      <c r="GU4" s="142"/>
      <c r="GV4" s="142"/>
      <c r="GW4" s="142"/>
      <c r="GX4" s="142"/>
      <c r="GY4" s="142"/>
      <c r="GZ4" s="142"/>
      <c r="HA4" s="142"/>
      <c r="HB4" s="142"/>
      <c r="HC4" s="142"/>
      <c r="HD4" s="142"/>
      <c r="HE4" s="142"/>
      <c r="HF4" s="142"/>
      <c r="HG4" s="142"/>
      <c r="HH4" s="142"/>
      <c r="HM4" s="142" t="s">
        <v>12</v>
      </c>
      <c r="HN4" s="9">
        <v>720</v>
      </c>
      <c r="HO4" s="142"/>
      <c r="HP4" s="142"/>
      <c r="HQ4" s="142"/>
      <c r="HR4" s="142"/>
      <c r="HS4" s="142"/>
      <c r="HT4" s="142"/>
      <c r="HU4" s="142"/>
      <c r="HV4" s="142"/>
      <c r="HW4" s="142"/>
      <c r="HX4" s="142"/>
      <c r="HY4" s="142"/>
      <c r="HZ4" s="142"/>
      <c r="IA4" s="142"/>
      <c r="IB4" s="142"/>
    </row>
    <row r="5" spans="1:245" ht="41.4" x14ac:dyDescent="0.3">
      <c r="A5" s="11" t="s">
        <v>13</v>
      </c>
      <c r="B5" s="12" t="s">
        <v>14</v>
      </c>
      <c r="C5" s="12" t="s">
        <v>15</v>
      </c>
      <c r="D5" s="12" t="s">
        <v>16</v>
      </c>
      <c r="E5" s="12" t="s">
        <v>17</v>
      </c>
      <c r="F5" s="12" t="s">
        <v>18</v>
      </c>
      <c r="G5" s="12" t="s">
        <v>19</v>
      </c>
      <c r="H5" s="12" t="s">
        <v>20</v>
      </c>
      <c r="I5" s="12" t="s">
        <v>21</v>
      </c>
      <c r="J5" s="12" t="s">
        <v>22</v>
      </c>
      <c r="K5" s="12" t="s">
        <v>23</v>
      </c>
      <c r="L5" s="12" t="s">
        <v>24</v>
      </c>
      <c r="M5" s="12" t="s">
        <v>25</v>
      </c>
      <c r="N5" s="12" t="s">
        <v>26</v>
      </c>
      <c r="O5" s="12" t="s">
        <v>27</v>
      </c>
      <c r="P5" s="13" t="s">
        <v>28</v>
      </c>
      <c r="Q5" s="130" t="s">
        <v>29</v>
      </c>
      <c r="R5" s="14" t="s">
        <v>30</v>
      </c>
      <c r="S5" s="15" t="s">
        <v>31</v>
      </c>
      <c r="U5" s="11" t="s">
        <v>13</v>
      </c>
      <c r="V5" s="12" t="s">
        <v>14</v>
      </c>
      <c r="W5" s="12" t="s">
        <v>15</v>
      </c>
      <c r="X5" s="12" t="s">
        <v>16</v>
      </c>
      <c r="Y5" s="12" t="s">
        <v>17</v>
      </c>
      <c r="Z5" s="12" t="s">
        <v>18</v>
      </c>
      <c r="AA5" s="12" t="s">
        <v>19</v>
      </c>
      <c r="AB5" s="12" t="s">
        <v>20</v>
      </c>
      <c r="AC5" s="12" t="s">
        <v>21</v>
      </c>
      <c r="AD5" s="12" t="s">
        <v>22</v>
      </c>
      <c r="AE5" s="12" t="s">
        <v>23</v>
      </c>
      <c r="AF5" s="12" t="s">
        <v>24</v>
      </c>
      <c r="AG5" s="12" t="s">
        <v>25</v>
      </c>
      <c r="AH5" s="12" t="s">
        <v>26</v>
      </c>
      <c r="AI5" s="12" t="s">
        <v>27</v>
      </c>
      <c r="AJ5" s="13" t="s">
        <v>28</v>
      </c>
      <c r="AK5" s="130" t="s">
        <v>29</v>
      </c>
      <c r="AL5" s="14" t="s">
        <v>30</v>
      </c>
      <c r="AM5" s="15" t="s">
        <v>31</v>
      </c>
      <c r="AO5" s="11" t="s">
        <v>13</v>
      </c>
      <c r="AP5" s="12" t="s">
        <v>14</v>
      </c>
      <c r="AQ5" s="12" t="s">
        <v>15</v>
      </c>
      <c r="AR5" s="12" t="s">
        <v>16</v>
      </c>
      <c r="AS5" s="12" t="s">
        <v>17</v>
      </c>
      <c r="AT5" s="12" t="s">
        <v>18</v>
      </c>
      <c r="AU5" s="12" t="s">
        <v>19</v>
      </c>
      <c r="AV5" s="12" t="s">
        <v>20</v>
      </c>
      <c r="AW5" s="12" t="s">
        <v>21</v>
      </c>
      <c r="AX5" s="12" t="s">
        <v>22</v>
      </c>
      <c r="AY5" s="12" t="s">
        <v>23</v>
      </c>
      <c r="AZ5" s="12" t="s">
        <v>24</v>
      </c>
      <c r="BA5" s="12" t="s">
        <v>25</v>
      </c>
      <c r="BB5" s="12" t="s">
        <v>26</v>
      </c>
      <c r="BC5" s="12" t="s">
        <v>27</v>
      </c>
      <c r="BD5" s="13" t="s">
        <v>28</v>
      </c>
      <c r="BE5" s="130" t="s">
        <v>29</v>
      </c>
      <c r="BF5" s="14" t="s">
        <v>30</v>
      </c>
      <c r="BG5" s="15" t="s">
        <v>31</v>
      </c>
      <c r="BI5" s="11" t="s">
        <v>13</v>
      </c>
      <c r="BJ5" s="12" t="s">
        <v>14</v>
      </c>
      <c r="BK5" s="12" t="s">
        <v>15</v>
      </c>
      <c r="BL5" s="12" t="s">
        <v>16</v>
      </c>
      <c r="BM5" s="12" t="s">
        <v>17</v>
      </c>
      <c r="BN5" s="12" t="s">
        <v>18</v>
      </c>
      <c r="BO5" s="12" t="s">
        <v>19</v>
      </c>
      <c r="BP5" s="12" t="s">
        <v>20</v>
      </c>
      <c r="BQ5" s="12" t="s">
        <v>21</v>
      </c>
      <c r="BR5" s="12" t="s">
        <v>22</v>
      </c>
      <c r="BS5" s="12" t="s">
        <v>23</v>
      </c>
      <c r="BT5" s="12" t="s">
        <v>24</v>
      </c>
      <c r="BU5" s="12" t="s">
        <v>25</v>
      </c>
      <c r="BV5" s="12" t="s">
        <v>26</v>
      </c>
      <c r="BW5" s="12" t="s">
        <v>27</v>
      </c>
      <c r="BX5" s="13" t="s">
        <v>28</v>
      </c>
      <c r="BY5" s="130" t="s">
        <v>29</v>
      </c>
      <c r="BZ5" s="14" t="s">
        <v>30</v>
      </c>
      <c r="CA5" s="15" t="s">
        <v>31</v>
      </c>
      <c r="CC5" s="11" t="s">
        <v>13</v>
      </c>
      <c r="CD5" s="12" t="s">
        <v>14</v>
      </c>
      <c r="CE5" s="12" t="s">
        <v>15</v>
      </c>
      <c r="CF5" s="12" t="s">
        <v>16</v>
      </c>
      <c r="CG5" s="12" t="s">
        <v>17</v>
      </c>
      <c r="CH5" s="12" t="s">
        <v>18</v>
      </c>
      <c r="CI5" s="12" t="s">
        <v>19</v>
      </c>
      <c r="CJ5" s="12" t="s">
        <v>20</v>
      </c>
      <c r="CK5" s="12" t="s">
        <v>21</v>
      </c>
      <c r="CL5" s="12" t="s">
        <v>22</v>
      </c>
      <c r="CM5" s="12" t="s">
        <v>23</v>
      </c>
      <c r="CN5" s="12" t="s">
        <v>24</v>
      </c>
      <c r="CO5" s="12" t="s">
        <v>25</v>
      </c>
      <c r="CP5" s="12" t="s">
        <v>26</v>
      </c>
      <c r="CQ5" s="12" t="s">
        <v>27</v>
      </c>
      <c r="CR5" s="13" t="s">
        <v>28</v>
      </c>
      <c r="CS5" s="130" t="s">
        <v>29</v>
      </c>
      <c r="CT5" s="14" t="s">
        <v>30</v>
      </c>
      <c r="CU5" s="15" t="s">
        <v>31</v>
      </c>
      <c r="CW5" s="11" t="s">
        <v>13</v>
      </c>
      <c r="CX5" s="12" t="s">
        <v>14</v>
      </c>
      <c r="CY5" s="12" t="s">
        <v>15</v>
      </c>
      <c r="CZ5" s="12" t="s">
        <v>16</v>
      </c>
      <c r="DA5" s="12" t="s">
        <v>17</v>
      </c>
      <c r="DB5" s="12" t="s">
        <v>18</v>
      </c>
      <c r="DC5" s="12" t="s">
        <v>19</v>
      </c>
      <c r="DD5" s="12" t="s">
        <v>20</v>
      </c>
      <c r="DE5" s="12" t="s">
        <v>21</v>
      </c>
      <c r="DF5" s="12" t="s">
        <v>22</v>
      </c>
      <c r="DG5" s="12" t="s">
        <v>23</v>
      </c>
      <c r="DH5" s="12" t="s">
        <v>24</v>
      </c>
      <c r="DI5" s="12" t="s">
        <v>25</v>
      </c>
      <c r="DJ5" s="12" t="s">
        <v>26</v>
      </c>
      <c r="DK5" s="12" t="s">
        <v>27</v>
      </c>
      <c r="DL5" s="13" t="s">
        <v>28</v>
      </c>
      <c r="DM5" s="130" t="s">
        <v>29</v>
      </c>
      <c r="DN5" s="14" t="s">
        <v>30</v>
      </c>
      <c r="DO5" s="15" t="s">
        <v>31</v>
      </c>
      <c r="DQ5" s="11" t="s">
        <v>13</v>
      </c>
      <c r="DR5" s="12" t="s">
        <v>14</v>
      </c>
      <c r="DS5" s="12" t="s">
        <v>15</v>
      </c>
      <c r="DT5" s="12" t="s">
        <v>16</v>
      </c>
      <c r="DU5" s="12" t="s">
        <v>17</v>
      </c>
      <c r="DV5" s="12" t="s">
        <v>18</v>
      </c>
      <c r="DW5" s="12" t="s">
        <v>19</v>
      </c>
      <c r="DX5" s="12" t="s">
        <v>20</v>
      </c>
      <c r="DY5" s="12" t="s">
        <v>21</v>
      </c>
      <c r="DZ5" s="12" t="s">
        <v>22</v>
      </c>
      <c r="EA5" s="12" t="s">
        <v>23</v>
      </c>
      <c r="EB5" s="12" t="s">
        <v>24</v>
      </c>
      <c r="EC5" s="12" t="s">
        <v>25</v>
      </c>
      <c r="ED5" s="12" t="s">
        <v>26</v>
      </c>
      <c r="EE5" s="12" t="s">
        <v>27</v>
      </c>
      <c r="EF5" s="13" t="s">
        <v>28</v>
      </c>
      <c r="EG5" s="130" t="s">
        <v>29</v>
      </c>
      <c r="EH5" s="14" t="s">
        <v>30</v>
      </c>
      <c r="EI5" s="15" t="s">
        <v>31</v>
      </c>
      <c r="EK5" s="11" t="s">
        <v>13</v>
      </c>
      <c r="EL5" s="12" t="s">
        <v>14</v>
      </c>
      <c r="EM5" s="12" t="s">
        <v>15</v>
      </c>
      <c r="EN5" s="12" t="s">
        <v>16</v>
      </c>
      <c r="EO5" s="12" t="s">
        <v>17</v>
      </c>
      <c r="EP5" s="12" t="s">
        <v>18</v>
      </c>
      <c r="EQ5" s="12" t="s">
        <v>19</v>
      </c>
      <c r="ER5" s="12" t="s">
        <v>20</v>
      </c>
      <c r="ES5" s="12" t="s">
        <v>21</v>
      </c>
      <c r="ET5" s="12" t="s">
        <v>22</v>
      </c>
      <c r="EU5" s="12" t="s">
        <v>23</v>
      </c>
      <c r="EV5" s="12" t="s">
        <v>24</v>
      </c>
      <c r="EW5" s="12" t="s">
        <v>25</v>
      </c>
      <c r="EX5" s="12" t="s">
        <v>26</v>
      </c>
      <c r="EY5" s="12" t="s">
        <v>27</v>
      </c>
      <c r="EZ5" s="13" t="s">
        <v>28</v>
      </c>
      <c r="FA5" s="130" t="s">
        <v>29</v>
      </c>
      <c r="FB5" s="14" t="s">
        <v>30</v>
      </c>
      <c r="FC5" s="15" t="s">
        <v>31</v>
      </c>
      <c r="FE5" s="11" t="s">
        <v>13</v>
      </c>
      <c r="FF5" s="12" t="s">
        <v>14</v>
      </c>
      <c r="FG5" s="12" t="s">
        <v>15</v>
      </c>
      <c r="FH5" s="12" t="s">
        <v>16</v>
      </c>
      <c r="FI5" s="12" t="s">
        <v>17</v>
      </c>
      <c r="FJ5" s="12" t="s">
        <v>18</v>
      </c>
      <c r="FK5" s="12" t="s">
        <v>19</v>
      </c>
      <c r="FL5" s="12" t="s">
        <v>20</v>
      </c>
      <c r="FM5" s="12" t="s">
        <v>21</v>
      </c>
      <c r="FN5" s="12" t="s">
        <v>22</v>
      </c>
      <c r="FO5" s="12" t="s">
        <v>23</v>
      </c>
      <c r="FP5" s="12" t="s">
        <v>24</v>
      </c>
      <c r="FQ5" s="12" t="s">
        <v>25</v>
      </c>
      <c r="FR5" s="12" t="s">
        <v>26</v>
      </c>
      <c r="FS5" s="12" t="s">
        <v>27</v>
      </c>
      <c r="FT5" s="13" t="s">
        <v>28</v>
      </c>
      <c r="FU5" s="130" t="s">
        <v>29</v>
      </c>
      <c r="FV5" s="14" t="s">
        <v>30</v>
      </c>
      <c r="FW5" s="15" t="s">
        <v>31</v>
      </c>
      <c r="FY5" s="11" t="s">
        <v>13</v>
      </c>
      <c r="FZ5" s="12" t="s">
        <v>14</v>
      </c>
      <c r="GA5" s="12" t="s">
        <v>15</v>
      </c>
      <c r="GB5" s="12" t="s">
        <v>16</v>
      </c>
      <c r="GC5" s="12" t="s">
        <v>17</v>
      </c>
      <c r="GD5" s="12" t="s">
        <v>18</v>
      </c>
      <c r="GE5" s="12" t="s">
        <v>19</v>
      </c>
      <c r="GF5" s="12" t="s">
        <v>20</v>
      </c>
      <c r="GG5" s="12" t="s">
        <v>21</v>
      </c>
      <c r="GH5" s="12" t="s">
        <v>22</v>
      </c>
      <c r="GI5" s="12" t="s">
        <v>23</v>
      </c>
      <c r="GJ5" s="12" t="s">
        <v>24</v>
      </c>
      <c r="GK5" s="12" t="s">
        <v>25</v>
      </c>
      <c r="GL5" s="12" t="s">
        <v>26</v>
      </c>
      <c r="GM5" s="12" t="s">
        <v>27</v>
      </c>
      <c r="GN5" s="13" t="s">
        <v>28</v>
      </c>
      <c r="GO5" s="130" t="s">
        <v>29</v>
      </c>
      <c r="GP5" s="14" t="s">
        <v>30</v>
      </c>
      <c r="GQ5" s="15" t="s">
        <v>31</v>
      </c>
      <c r="GS5" s="11" t="s">
        <v>13</v>
      </c>
      <c r="GT5" s="12" t="s">
        <v>14</v>
      </c>
      <c r="GU5" s="12" t="s">
        <v>15</v>
      </c>
      <c r="GV5" s="12" t="s">
        <v>16</v>
      </c>
      <c r="GW5" s="12" t="s">
        <v>17</v>
      </c>
      <c r="GX5" s="12" t="s">
        <v>18</v>
      </c>
      <c r="GY5" s="12" t="s">
        <v>19</v>
      </c>
      <c r="GZ5" s="12" t="s">
        <v>20</v>
      </c>
      <c r="HA5" s="12" t="s">
        <v>21</v>
      </c>
      <c r="HB5" s="12" t="s">
        <v>22</v>
      </c>
      <c r="HC5" s="12" t="s">
        <v>23</v>
      </c>
      <c r="HD5" s="12" t="s">
        <v>24</v>
      </c>
      <c r="HE5" s="12" t="s">
        <v>25</v>
      </c>
      <c r="HF5" s="12" t="s">
        <v>26</v>
      </c>
      <c r="HG5" s="12" t="s">
        <v>27</v>
      </c>
      <c r="HH5" s="13" t="s">
        <v>28</v>
      </c>
      <c r="HI5" s="130" t="s">
        <v>29</v>
      </c>
      <c r="HJ5" s="14" t="s">
        <v>30</v>
      </c>
      <c r="HK5" s="15" t="s">
        <v>31</v>
      </c>
      <c r="HM5" s="11" t="s">
        <v>13</v>
      </c>
      <c r="HN5" s="12" t="s">
        <v>14</v>
      </c>
      <c r="HO5" s="12" t="s">
        <v>15</v>
      </c>
      <c r="HP5" s="12" t="s">
        <v>16</v>
      </c>
      <c r="HQ5" s="12" t="s">
        <v>17</v>
      </c>
      <c r="HR5" s="12" t="s">
        <v>18</v>
      </c>
      <c r="HS5" s="12" t="s">
        <v>19</v>
      </c>
      <c r="HT5" s="12" t="s">
        <v>20</v>
      </c>
      <c r="HU5" s="12" t="s">
        <v>21</v>
      </c>
      <c r="HV5" s="12" t="s">
        <v>22</v>
      </c>
      <c r="HW5" s="12" t="s">
        <v>23</v>
      </c>
      <c r="HX5" s="12" t="s">
        <v>24</v>
      </c>
      <c r="HY5" s="12" t="s">
        <v>25</v>
      </c>
      <c r="HZ5" s="12" t="s">
        <v>26</v>
      </c>
      <c r="IA5" s="12" t="s">
        <v>27</v>
      </c>
      <c r="IB5" s="13" t="s">
        <v>28</v>
      </c>
      <c r="IC5" s="130" t="s">
        <v>29</v>
      </c>
      <c r="ID5" s="14" t="s">
        <v>30</v>
      </c>
      <c r="IE5" s="15" t="s">
        <v>31</v>
      </c>
      <c r="IF5" s="130" t="s">
        <v>103</v>
      </c>
      <c r="IG5" s="130" t="s">
        <v>32</v>
      </c>
      <c r="IH5" s="130" t="s">
        <v>104</v>
      </c>
      <c r="II5" s="130" t="s">
        <v>105</v>
      </c>
    </row>
    <row r="6" spans="1:245" ht="14.4" x14ac:dyDescent="0.3">
      <c r="A6" s="16" t="s">
        <v>33</v>
      </c>
      <c r="B6" s="17" t="s">
        <v>34</v>
      </c>
      <c r="C6" s="6">
        <v>725.2</v>
      </c>
      <c r="D6" s="6">
        <v>725.2</v>
      </c>
      <c r="E6" s="6">
        <v>0</v>
      </c>
      <c r="F6" s="18">
        <v>18.8</v>
      </c>
      <c r="G6" s="6">
        <f>(F6/$B$4)*100</f>
        <v>2.5268817204301075</v>
      </c>
      <c r="H6" s="18">
        <v>0</v>
      </c>
      <c r="I6" s="6">
        <f>(H6/$B$4)*100</f>
        <v>0</v>
      </c>
      <c r="J6" s="19">
        <v>0</v>
      </c>
      <c r="K6" s="6">
        <f>(J6/$B$4)*100</f>
        <v>0</v>
      </c>
      <c r="L6" s="18">
        <v>61</v>
      </c>
      <c r="M6" s="6">
        <f>(C6/$B$4)*100</f>
        <v>97.473118279569903</v>
      </c>
      <c r="N6" s="6">
        <f>((C6-L6)/$B$4)*100</f>
        <v>89.274193548387103</v>
      </c>
      <c r="O6" s="20">
        <f>IF((AND(D6=0,F6=0)),0,(F6+L6)/(D6+F6)*100)</f>
        <v>10.725806451612902</v>
      </c>
      <c r="P6" s="6">
        <f>(R6/($B$4*S6))*100</f>
        <v>80.318380376344095</v>
      </c>
      <c r="Q6" s="6">
        <f>SUM(D6:F6,H6,J6)</f>
        <v>744</v>
      </c>
      <c r="R6" s="21">
        <v>95611</v>
      </c>
      <c r="S6" s="22">
        <v>160</v>
      </c>
      <c r="U6" s="16" t="s">
        <v>33</v>
      </c>
      <c r="V6" s="17" t="s">
        <v>34</v>
      </c>
      <c r="W6" s="6">
        <f>$V$4-Z6-AB6-AD6</f>
        <v>732.1</v>
      </c>
      <c r="X6" s="18">
        <v>732.1</v>
      </c>
      <c r="Y6" s="18">
        <v>0</v>
      </c>
      <c r="Z6" s="18">
        <v>11.9</v>
      </c>
      <c r="AA6" s="6">
        <f>(Z6/$V$4)*100</f>
        <v>1.599462365591398</v>
      </c>
      <c r="AB6" s="18">
        <v>0</v>
      </c>
      <c r="AC6" s="6">
        <f>(AB6/$V$4)*100</f>
        <v>0</v>
      </c>
      <c r="AD6" s="6">
        <v>0</v>
      </c>
      <c r="AE6" s="6">
        <f>(AD6/$V$4)*100</f>
        <v>0</v>
      </c>
      <c r="AF6" s="18">
        <v>0</v>
      </c>
      <c r="AG6" s="6">
        <f>(W6/$V$4)*100</f>
        <v>98.400537634408607</v>
      </c>
      <c r="AH6" s="6">
        <f>((W6-AF6)/$V$4)*100</f>
        <v>98.400537634408607</v>
      </c>
      <c r="AI6" s="20">
        <f>IF((AND(X6=0,Z6=0)),0,(Z6+AF6)/(X6+Z6)*100)</f>
        <v>1.599462365591398</v>
      </c>
      <c r="AJ6" s="6">
        <f>(AL6/($V$4*AM6))*100</f>
        <v>80.62584005376344</v>
      </c>
      <c r="AK6" s="6">
        <f>SUM(X6:Z6,AB6,AD6)</f>
        <v>744</v>
      </c>
      <c r="AL6" s="21">
        <v>95977</v>
      </c>
      <c r="AM6" s="22">
        <v>160</v>
      </c>
      <c r="AO6" s="16" t="s">
        <v>33</v>
      </c>
      <c r="AP6" s="17" t="s">
        <v>34</v>
      </c>
      <c r="AQ6" s="18">
        <v>720</v>
      </c>
      <c r="AR6" s="18">
        <v>720</v>
      </c>
      <c r="AS6" s="18">
        <v>0</v>
      </c>
      <c r="AT6" s="18">
        <v>0</v>
      </c>
      <c r="AU6" s="6">
        <f>(AT6/$AP$4)*100</f>
        <v>0</v>
      </c>
      <c r="AV6" s="18">
        <v>0</v>
      </c>
      <c r="AW6" s="6">
        <f>(AV6/$AP$4)*100</f>
        <v>0</v>
      </c>
      <c r="AX6" s="6">
        <v>0</v>
      </c>
      <c r="AY6" s="6">
        <f>(AX6/$AP$4)*100</f>
        <v>0</v>
      </c>
      <c r="AZ6" s="18">
        <v>0</v>
      </c>
      <c r="BA6" s="6">
        <f>(AQ6/$AP$4)*100</f>
        <v>100</v>
      </c>
      <c r="BB6" s="6">
        <f>((AQ6-AZ6)/$AP$4)*100</f>
        <v>100</v>
      </c>
      <c r="BC6" s="20">
        <f>IF((AND(AR6=0,AT6=0)),0,(AT6+AZ6)/(AR6+AT6)*100)</f>
        <v>0</v>
      </c>
      <c r="BD6" s="6">
        <f>(BF6/($AP$4*BG6))*100</f>
        <v>86.2265625</v>
      </c>
      <c r="BE6" s="6">
        <f>SUM(AR6:AT6,AV6,AX6)</f>
        <v>720</v>
      </c>
      <c r="BF6" s="21">
        <v>99333</v>
      </c>
      <c r="BG6" s="22">
        <v>160</v>
      </c>
      <c r="BI6" s="16" t="s">
        <v>33</v>
      </c>
      <c r="BJ6" s="17" t="s">
        <v>34</v>
      </c>
      <c r="BK6" s="18">
        <v>693.1</v>
      </c>
      <c r="BL6" s="18">
        <v>693.1</v>
      </c>
      <c r="BM6" s="18">
        <v>0</v>
      </c>
      <c r="BN6" s="18">
        <v>5.0999999999999996</v>
      </c>
      <c r="BO6" s="6">
        <f>(BN6/$BJ$4)*100</f>
        <v>0.68548387096774188</v>
      </c>
      <c r="BP6" s="18">
        <v>0</v>
      </c>
      <c r="BQ6" s="6">
        <f>(BP6/$BJ$4)*100</f>
        <v>0</v>
      </c>
      <c r="BR6" s="6">
        <v>45.8</v>
      </c>
      <c r="BS6" s="6">
        <f>(BR6/$BJ$4)*100</f>
        <v>6.1559139784946231</v>
      </c>
      <c r="BT6" s="18">
        <v>41</v>
      </c>
      <c r="BU6" s="6">
        <f>(BK6/$BJ$4)*100</f>
        <v>93.158602150537632</v>
      </c>
      <c r="BV6" s="6">
        <f>((BK6-BT6)/$BJ$4)*100</f>
        <v>87.647849462365585</v>
      </c>
      <c r="BW6" s="20">
        <f>IF((AND(BL6=0,BN6=0)),0,(BN6+BT6)/(BL6+BN6)*100)</f>
        <v>6.602692638212547</v>
      </c>
      <c r="BX6" s="6">
        <f>(BZ6/($BJ$4*CA6))*100</f>
        <v>75.551915322580641</v>
      </c>
      <c r="BY6" s="6">
        <f>SUM(BL6:BN6,BP6,BR6)</f>
        <v>744</v>
      </c>
      <c r="BZ6" s="21">
        <v>89937</v>
      </c>
      <c r="CA6" s="22">
        <v>160</v>
      </c>
      <c r="CC6" s="16" t="s">
        <v>33</v>
      </c>
      <c r="CD6" s="17" t="s">
        <v>34</v>
      </c>
      <c r="CE6" s="18">
        <v>632.79999999999995</v>
      </c>
      <c r="CF6" s="18">
        <v>632.79999999999995</v>
      </c>
      <c r="CG6" s="18">
        <v>0</v>
      </c>
      <c r="CH6" s="18">
        <v>3.1</v>
      </c>
      <c r="CI6" s="6">
        <f>(CH6/$CD$4)*100</f>
        <v>0.43055555555555558</v>
      </c>
      <c r="CJ6" s="18">
        <v>0</v>
      </c>
      <c r="CK6" s="6">
        <f>(CJ6/$CD$4)*100</f>
        <v>0</v>
      </c>
      <c r="CL6" s="6">
        <v>84.1</v>
      </c>
      <c r="CM6" s="6">
        <f>(CL6/$CD$4)*100</f>
        <v>11.680555555555555</v>
      </c>
      <c r="CN6" s="18">
        <v>0</v>
      </c>
      <c r="CO6" s="6">
        <f>(CE6/$CD$4)*100</f>
        <v>87.888888888888886</v>
      </c>
      <c r="CP6" s="6">
        <f>((CE6-CN6)/$CD$4)*100</f>
        <v>87.888888888888886</v>
      </c>
      <c r="CQ6" s="20">
        <f>IF((AND(CF6=0,CH6=0)),0,(CH6+CN6)/(CF6+CH6)*100)</f>
        <v>0.48749803428211985</v>
      </c>
      <c r="CR6" s="6">
        <f>(CT6/($CD$4*CU6))*100</f>
        <v>71.934027777777771</v>
      </c>
      <c r="CS6" s="6">
        <f>SUM(CF6:CH6,CJ6,CL6)</f>
        <v>720</v>
      </c>
      <c r="CT6" s="21">
        <v>82868</v>
      </c>
      <c r="CU6" s="22">
        <v>160</v>
      </c>
      <c r="CW6" s="16" t="s">
        <v>33</v>
      </c>
      <c r="CX6" s="17" t="s">
        <v>34</v>
      </c>
      <c r="CY6" s="18">
        <v>727</v>
      </c>
      <c r="CZ6" s="18">
        <v>727</v>
      </c>
      <c r="DA6" s="18">
        <v>0</v>
      </c>
      <c r="DB6" s="18">
        <v>17</v>
      </c>
      <c r="DC6" s="6">
        <f>(DB6/$CX$4)*100</f>
        <v>2.28494623655914</v>
      </c>
      <c r="DD6" s="18">
        <v>0</v>
      </c>
      <c r="DE6" s="6">
        <f>(DD6/$CX$4)*100</f>
        <v>0</v>
      </c>
      <c r="DF6" s="6">
        <v>0</v>
      </c>
      <c r="DG6" s="6">
        <f>(DF6/$CX$4)*100</f>
        <v>0</v>
      </c>
      <c r="DH6" s="18">
        <v>0</v>
      </c>
      <c r="DI6" s="6">
        <f>(CY6/$V$4)*100</f>
        <v>97.715053763440864</v>
      </c>
      <c r="DJ6" s="6">
        <f>((CY6-DH6)/$CX$4)*100</f>
        <v>97.715053763440864</v>
      </c>
      <c r="DK6" s="20">
        <f>IF((AND(CZ6=0,DB6=0)),0,(DB6+DH6)/(CZ6+DB6)*100)</f>
        <v>2.28494623655914</v>
      </c>
      <c r="DL6" s="6">
        <f>(DN6/($CX$4*DO6))*100</f>
        <v>82.258064516129039</v>
      </c>
      <c r="DM6" s="6">
        <f>SUM(CZ6:DB6,DD6,DF6)</f>
        <v>744</v>
      </c>
      <c r="DN6" s="21">
        <v>97920</v>
      </c>
      <c r="DO6" s="22">
        <v>160</v>
      </c>
      <c r="DQ6" s="16" t="s">
        <v>33</v>
      </c>
      <c r="DR6" s="17" t="s">
        <v>34</v>
      </c>
      <c r="DS6" s="18">
        <v>703.7</v>
      </c>
      <c r="DT6" s="18">
        <v>700.1</v>
      </c>
      <c r="DU6" s="18">
        <v>3.6</v>
      </c>
      <c r="DV6" s="18">
        <v>23</v>
      </c>
      <c r="DW6" s="6">
        <f>(DV6/$DR$4)*100</f>
        <v>3.0913978494623655</v>
      </c>
      <c r="DX6" s="18">
        <v>0</v>
      </c>
      <c r="DY6" s="6">
        <f>(DX6/$DR$4)*100</f>
        <v>0</v>
      </c>
      <c r="DZ6" s="6">
        <v>17.3</v>
      </c>
      <c r="EA6" s="6">
        <f>(DZ6/$DR$4)*100</f>
        <v>2.325268817204301</v>
      </c>
      <c r="EB6" s="18">
        <v>16.84</v>
      </c>
      <c r="EC6" s="6">
        <f>(DS6/$V$4)*100</f>
        <v>94.583333333333343</v>
      </c>
      <c r="ED6" s="6">
        <f>((DS6-EB6)/$DR$4)*100</f>
        <v>92.319892473118287</v>
      </c>
      <c r="EE6" s="20">
        <f>IF((AND(DT6=0,DV6=0)),0,(DV6+EB6)/(DT6+DV6)*100)</f>
        <v>5.5096113953809986</v>
      </c>
      <c r="EF6" s="6">
        <f>(EH6/($DR$4*EI6))*100</f>
        <v>75.045362903225808</v>
      </c>
      <c r="EG6" s="6">
        <f>SUM(DT6:DV6,DX6,DZ6)</f>
        <v>744</v>
      </c>
      <c r="EH6" s="21">
        <v>89334</v>
      </c>
      <c r="EI6" s="22">
        <v>160</v>
      </c>
      <c r="EK6" s="16" t="s">
        <v>33</v>
      </c>
      <c r="EL6" s="17" t="s">
        <v>34</v>
      </c>
      <c r="EM6" s="18">
        <v>611.5</v>
      </c>
      <c r="EN6" s="18">
        <v>611.5</v>
      </c>
      <c r="EO6" s="18">
        <v>0</v>
      </c>
      <c r="EP6" s="18">
        <v>60.5</v>
      </c>
      <c r="EQ6" s="6">
        <f>(EP6/$EL$4)*100</f>
        <v>9.0029761904761898</v>
      </c>
      <c r="ER6" s="18">
        <v>0</v>
      </c>
      <c r="ES6" s="6">
        <f>(ER6/$EL$4)*100</f>
        <v>0</v>
      </c>
      <c r="ET6" s="6">
        <v>0</v>
      </c>
      <c r="EU6" s="6">
        <f>(ET6/$EL$4)*100</f>
        <v>0</v>
      </c>
      <c r="EV6" s="18">
        <v>0.6</v>
      </c>
      <c r="EW6" s="6">
        <f>(EM6/$V$4)*100</f>
        <v>82.19086021505376</v>
      </c>
      <c r="EX6" s="6">
        <f>((EM6-EV6)/$EL$4)*100</f>
        <v>90.907738095238088</v>
      </c>
      <c r="EY6" s="20">
        <f>IF((AND(EN6=0,EP6=0)),0,(EP6+EV6)/(EN6+EP6)*100)</f>
        <v>9.0922619047619051</v>
      </c>
      <c r="EZ6" s="6">
        <f>(FB6/($EL$4*FC6))*100</f>
        <v>72.87109375</v>
      </c>
      <c r="FA6" s="6">
        <f>SUM(EN6:EP6,ER6,ET6)</f>
        <v>672</v>
      </c>
      <c r="FB6" s="21">
        <v>78351</v>
      </c>
      <c r="FC6" s="22">
        <v>160</v>
      </c>
      <c r="FE6" s="16" t="s">
        <v>33</v>
      </c>
      <c r="FF6" s="17" t="s">
        <v>34</v>
      </c>
      <c r="FG6" s="18">
        <v>723.6</v>
      </c>
      <c r="FH6" s="18">
        <v>723.6</v>
      </c>
      <c r="FI6" s="18">
        <v>0</v>
      </c>
      <c r="FJ6" s="18">
        <v>20.399999999999999</v>
      </c>
      <c r="FK6" s="6">
        <f>(FJ6/$FF$4)*100</f>
        <v>2.7419354838709675</v>
      </c>
      <c r="FL6" s="18">
        <v>0</v>
      </c>
      <c r="FM6" s="6">
        <f>(FL6/$FF$4)*100</f>
        <v>0</v>
      </c>
      <c r="FN6" s="6">
        <v>0</v>
      </c>
      <c r="FO6" s="6">
        <f>(FN6/$FF$4)*100</f>
        <v>0</v>
      </c>
      <c r="FP6" s="18">
        <v>6.5</v>
      </c>
      <c r="FQ6" s="6">
        <f>(FG6/$V$4)*100</f>
        <v>97.258064516129039</v>
      </c>
      <c r="FR6" s="6">
        <f>((FG6-FP6)/$FF$4)*100</f>
        <v>96.384408602150543</v>
      </c>
      <c r="FS6" s="20">
        <f>IF((AND(FH6=0,FJ6=0)),0,(FJ6+FP6)/(FH6+FJ6)*100)</f>
        <v>3.6155913978494625</v>
      </c>
      <c r="FT6" s="6">
        <f>(FV6/($FF$4*FW6))*100</f>
        <v>81.435651881720432</v>
      </c>
      <c r="FU6" s="6">
        <f>SUM(FH6:FJ6,FL6,FN6)</f>
        <v>744</v>
      </c>
      <c r="FV6" s="21">
        <v>96941</v>
      </c>
      <c r="FW6" s="22">
        <v>160</v>
      </c>
      <c r="FY6" s="16" t="s">
        <v>33</v>
      </c>
      <c r="FZ6" s="17" t="s">
        <v>34</v>
      </c>
      <c r="GA6" s="18">
        <v>710.9</v>
      </c>
      <c r="GB6" s="18">
        <v>710.9</v>
      </c>
      <c r="GC6" s="18">
        <v>0</v>
      </c>
      <c r="GD6" s="18">
        <v>9.1</v>
      </c>
      <c r="GE6" s="6">
        <f>(GD6/$FZ$4)</f>
        <v>1.2638888888888889E-2</v>
      </c>
      <c r="GF6" s="18">
        <v>0</v>
      </c>
      <c r="GG6" s="6">
        <f>(GF6/$FZ$4)*100</f>
        <v>0</v>
      </c>
      <c r="GH6" s="6">
        <v>0</v>
      </c>
      <c r="GI6" s="6">
        <f>(GH6/$FZ$4)*100</f>
        <v>0</v>
      </c>
      <c r="GJ6" s="18">
        <v>54</v>
      </c>
      <c r="GK6" s="6">
        <f>(GA6/$V$4)*100</f>
        <v>95.5510752688172</v>
      </c>
      <c r="GL6" s="6">
        <f>((GA6-GJ6)/$FZ$4)*100</f>
        <v>91.2361111111111</v>
      </c>
      <c r="GM6" s="20">
        <f>IF((AND(GB6=0,GD6=0)),0,(GD6+GJ6)/(GB6+GD6)*100)</f>
        <v>8.7638888888888893</v>
      </c>
      <c r="GN6" s="6">
        <f>(GP6/($FZ$4*GQ6))*100</f>
        <v>82.543402777777771</v>
      </c>
      <c r="GO6" s="6">
        <f>SUM(GB6:GD6,GF6,GH6)</f>
        <v>720</v>
      </c>
      <c r="GP6" s="21">
        <v>95090</v>
      </c>
      <c r="GQ6" s="22">
        <v>160</v>
      </c>
      <c r="GS6" s="16" t="s">
        <v>33</v>
      </c>
      <c r="GT6" s="17" t="s">
        <v>34</v>
      </c>
      <c r="GU6" s="18">
        <v>624.4</v>
      </c>
      <c r="GV6" s="18">
        <v>624.4</v>
      </c>
      <c r="GW6" s="120">
        <v>0</v>
      </c>
      <c r="GX6" s="18">
        <v>47.7</v>
      </c>
      <c r="GY6" s="6">
        <f>(GX6/$GT$4)*100</f>
        <v>6.4112903225806459</v>
      </c>
      <c r="GZ6" s="18">
        <v>0</v>
      </c>
      <c r="HA6" s="6">
        <f>(GZ6/$GT$4)*100</f>
        <v>0</v>
      </c>
      <c r="HB6" s="114">
        <v>71.900000000000006</v>
      </c>
      <c r="HC6" s="6">
        <f>(HB6/$GT$4)*100</f>
        <v>9.663978494623656</v>
      </c>
      <c r="HD6" s="18">
        <v>0</v>
      </c>
      <c r="HE6" s="6">
        <f>(GU6/$GT$4)*100</f>
        <v>83.924731182795696</v>
      </c>
      <c r="HF6" s="6">
        <f>((GU6-HD6)/$GT$4)*100</f>
        <v>83.924731182795696</v>
      </c>
      <c r="HG6" s="20">
        <f>IF((AND(GV6=0,GX6=0)),0,(GX6+HD6)/(GV6+GX6)*100)</f>
        <v>7.0971581609879486</v>
      </c>
      <c r="HH6" s="6">
        <f>(HJ6/($GT$4*HK6))*100</f>
        <v>71.917842741935488</v>
      </c>
      <c r="HI6" s="6">
        <f>SUM(GV6:GX6,GZ6,HB6)</f>
        <v>744</v>
      </c>
      <c r="HJ6" s="21">
        <v>85611</v>
      </c>
      <c r="HK6" s="22">
        <v>160</v>
      </c>
      <c r="HM6" s="16" t="s">
        <v>33</v>
      </c>
      <c r="HN6" s="17" t="s">
        <v>34</v>
      </c>
      <c r="HO6" s="99">
        <v>701.4</v>
      </c>
      <c r="HP6" s="99">
        <v>701.4</v>
      </c>
      <c r="HQ6" s="99">
        <v>0</v>
      </c>
      <c r="HR6" s="99">
        <v>2.4</v>
      </c>
      <c r="HS6" s="6">
        <f>(HR6/$HN$4)*100</f>
        <v>0.33333333333333331</v>
      </c>
      <c r="HT6" s="99">
        <v>0</v>
      </c>
      <c r="HU6" s="6">
        <f>(HT6/$HN$4)*100</f>
        <v>0</v>
      </c>
      <c r="HV6" s="99">
        <v>16.2</v>
      </c>
      <c r="HW6" s="6">
        <f>(HV6/$HN$4)*100</f>
        <v>2.25</v>
      </c>
      <c r="HX6" s="99">
        <v>0</v>
      </c>
      <c r="HY6" s="6">
        <f>(HO6/$HN$4)*100</f>
        <v>97.416666666666657</v>
      </c>
      <c r="HZ6" s="6">
        <f>((HO6-HX6)/$HN$4)*100</f>
        <v>97.416666666666657</v>
      </c>
      <c r="IA6" s="20">
        <f>IF((AND(HP6=0,HR6=0)),0,(HR6+HX6)/(HP6+HR6)*100)</f>
        <v>0.34100596760443308</v>
      </c>
      <c r="IB6" s="6">
        <f>(ID6/($HN$4*IE6))*100</f>
        <v>81.701388888888886</v>
      </c>
      <c r="IC6" s="6">
        <f>SUM(HP6:HR6,HT6,HV6)</f>
        <v>720</v>
      </c>
      <c r="ID6" s="113">
        <v>94120</v>
      </c>
      <c r="IE6" s="22">
        <v>160</v>
      </c>
      <c r="IF6" s="9">
        <v>160</v>
      </c>
      <c r="IG6" s="29">
        <v>153</v>
      </c>
      <c r="IH6" s="9">
        <v>152</v>
      </c>
    </row>
    <row r="7" spans="1:245" ht="14.4" x14ac:dyDescent="0.3">
      <c r="A7" s="16" t="s">
        <v>35</v>
      </c>
      <c r="B7" s="17" t="s">
        <v>36</v>
      </c>
      <c r="C7" s="6">
        <v>0</v>
      </c>
      <c r="D7" s="6">
        <v>0</v>
      </c>
      <c r="E7" s="6">
        <v>0</v>
      </c>
      <c r="F7" s="18">
        <v>744</v>
      </c>
      <c r="G7" s="6">
        <f t="shared" ref="G7:G11" si="0">(F7/$B$4)*100</f>
        <v>100</v>
      </c>
      <c r="H7" s="18">
        <v>0</v>
      </c>
      <c r="I7" s="6">
        <f t="shared" ref="I7:I11" si="1">(H7/$B$4)*100</f>
        <v>0</v>
      </c>
      <c r="J7" s="19">
        <v>0</v>
      </c>
      <c r="K7" s="6">
        <f t="shared" ref="K7:K11" si="2">(J7/$B$4)*100</f>
        <v>0</v>
      </c>
      <c r="L7" s="18">
        <v>0</v>
      </c>
      <c r="M7" s="18">
        <f t="shared" ref="M7:M11" si="3">(C7/$B$4)*100</f>
        <v>0</v>
      </c>
      <c r="N7" s="6">
        <f t="shared" ref="N7:N11" si="4">((C7-L7)/$B$4)*100</f>
        <v>0</v>
      </c>
      <c r="O7" s="20">
        <f t="shared" ref="O7:O11" si="5">IF((AND(D7=0,F7=0)),0,(F7+L7)/(D7+F7)*100)</f>
        <v>100</v>
      </c>
      <c r="P7" s="6">
        <f t="shared" ref="P7:P11" si="6">(R7/($B$4*S7))*100</f>
        <v>0</v>
      </c>
      <c r="Q7" s="6">
        <f t="shared" ref="Q7:Q11" si="7">SUM(D7:F7,H7,J7)</f>
        <v>744</v>
      </c>
      <c r="R7" s="18">
        <v>0</v>
      </c>
      <c r="S7" s="22">
        <v>60</v>
      </c>
      <c r="U7" s="16" t="s">
        <v>35</v>
      </c>
      <c r="V7" s="17" t="s">
        <v>36</v>
      </c>
      <c r="W7" s="6">
        <f t="shared" ref="W7:W11" si="8">$V$4-Z7-AB7-AD7</f>
        <v>0</v>
      </c>
      <c r="X7" s="18">
        <v>0</v>
      </c>
      <c r="Y7" s="18">
        <v>0</v>
      </c>
      <c r="Z7" s="18">
        <v>744</v>
      </c>
      <c r="AA7" s="6">
        <f t="shared" ref="AA7:AA11" si="9">(Z7/$V$4)*100</f>
        <v>100</v>
      </c>
      <c r="AB7" s="18">
        <v>0</v>
      </c>
      <c r="AC7" s="6">
        <f t="shared" ref="AC7:AE11" si="10">(AB7/$V$4)*100</f>
        <v>0</v>
      </c>
      <c r="AD7" s="6">
        <v>0</v>
      </c>
      <c r="AE7" s="6">
        <f t="shared" si="10"/>
        <v>0</v>
      </c>
      <c r="AF7" s="18">
        <v>0</v>
      </c>
      <c r="AG7" s="6">
        <f t="shared" ref="AG7:AG11" si="11">(W7/$V$4)*100</f>
        <v>0</v>
      </c>
      <c r="AH7" s="6">
        <f t="shared" ref="AH7:AH11" si="12">((W7-AF7)/$V$4)*100</f>
        <v>0</v>
      </c>
      <c r="AI7" s="20">
        <f t="shared" ref="AI7:AI11" si="13">IF((AND(X7=0,Z7=0)),0,(Z7+AF7)/(X7+Z7)*100)</f>
        <v>100</v>
      </c>
      <c r="AJ7" s="6">
        <f t="shared" ref="AJ7:AJ11" si="14">(AL7/($V$4*AM7))*100</f>
        <v>0</v>
      </c>
      <c r="AK7" s="6">
        <f t="shared" ref="AK7:AK11" si="15">SUM(X7:Z7,AB7,AD7)</f>
        <v>744</v>
      </c>
      <c r="AL7" s="18">
        <v>0</v>
      </c>
      <c r="AM7" s="22">
        <v>60</v>
      </c>
      <c r="AO7" s="16" t="s">
        <v>35</v>
      </c>
      <c r="AP7" s="17" t="s">
        <v>36</v>
      </c>
      <c r="AQ7" s="18">
        <v>655.1</v>
      </c>
      <c r="AR7" s="18">
        <v>655.1</v>
      </c>
      <c r="AS7" s="18">
        <v>0</v>
      </c>
      <c r="AT7" s="18">
        <v>64.900000000000006</v>
      </c>
      <c r="AU7" s="6">
        <f t="shared" ref="AU7:AU11" si="16">(AT7/$AP$4)*100</f>
        <v>9.0138888888888893</v>
      </c>
      <c r="AV7" s="18">
        <v>0</v>
      </c>
      <c r="AW7" s="6">
        <f t="shared" ref="AW7:AW11" si="17">(AV7/$AP$4)*100</f>
        <v>0</v>
      </c>
      <c r="AX7" s="6">
        <v>0</v>
      </c>
      <c r="AY7" s="6">
        <f t="shared" ref="AY7:AY11" si="18">(AX7/$AP$4)*100</f>
        <v>0</v>
      </c>
      <c r="AZ7" s="18">
        <v>0</v>
      </c>
      <c r="BA7" s="6">
        <f t="shared" ref="BA7:BA11" si="19">(AQ7/$AP$4)*100</f>
        <v>90.986111111111114</v>
      </c>
      <c r="BB7" s="6">
        <f t="shared" ref="BB7:BB11" si="20">((AQ7-AZ7)/$AP$4)*100</f>
        <v>90.986111111111114</v>
      </c>
      <c r="BC7" s="20">
        <f t="shared" ref="BC7:BC11" si="21">IF((AND(AR7=0,AT7=0)),0,(AT7+AZ7)/(AR7+AT7)*100)</f>
        <v>9.0138888888888893</v>
      </c>
      <c r="BD7" s="6">
        <f t="shared" ref="BD7:BD11" si="22">(BF7/($AP$4*BG7))*100</f>
        <v>73.884259259259252</v>
      </c>
      <c r="BE7" s="6">
        <f t="shared" ref="BE7:BE11" si="23">SUM(AR7:AT7,AV7,AX7)</f>
        <v>720</v>
      </c>
      <c r="BF7" s="21">
        <v>31918</v>
      </c>
      <c r="BG7" s="22">
        <v>60</v>
      </c>
      <c r="BI7" s="16" t="s">
        <v>35</v>
      </c>
      <c r="BJ7" s="17" t="s">
        <v>36</v>
      </c>
      <c r="BK7" s="18">
        <v>574.20000000000005</v>
      </c>
      <c r="BL7" s="18">
        <v>574.20000000000005</v>
      </c>
      <c r="BM7" s="18">
        <v>0</v>
      </c>
      <c r="BN7" s="18">
        <v>23.6</v>
      </c>
      <c r="BO7" s="6">
        <f t="shared" ref="BO7:BO11" si="24">(BN7/$BJ$4)*100</f>
        <v>3.1720430107526885</v>
      </c>
      <c r="BP7" s="18">
        <v>146.19999999999999</v>
      </c>
      <c r="BQ7" s="6">
        <f t="shared" ref="BQ7:BQ11" si="25">(BP7/$BJ$4)*100</f>
        <v>19.6505376344086</v>
      </c>
      <c r="BR7" s="6">
        <v>0</v>
      </c>
      <c r="BS7" s="6">
        <f t="shared" ref="BS7:BS11" si="26">(BR7/$BJ$4)*100</f>
        <v>0</v>
      </c>
      <c r="BT7" s="18">
        <v>64</v>
      </c>
      <c r="BU7" s="6">
        <f t="shared" ref="BU7:BU14" si="27">(BK7/$BJ$4)*100</f>
        <v>77.177419354838719</v>
      </c>
      <c r="BV7" s="6">
        <f t="shared" ref="BV7:BV11" si="28">((BK7-BT7)/$BJ$4)*100</f>
        <v>68.575268817204304</v>
      </c>
      <c r="BW7" s="20">
        <f t="shared" ref="BW7:BW11" si="29">IF((AND(BL7=0,BN7=0)),0,(BN7+BT7)/(BL7+BN7)*100)</f>
        <v>14.653730344596852</v>
      </c>
      <c r="BX7" s="6">
        <f t="shared" ref="BX7:BX20" si="30">(BZ7/($BJ$4*CA7))*100</f>
        <v>58.476702508960578</v>
      </c>
      <c r="BY7" s="6">
        <f t="shared" ref="BY7:BY11" si="31">SUM(BL7:BN7,BP7,BR7)</f>
        <v>744</v>
      </c>
      <c r="BZ7" s="21">
        <v>26104</v>
      </c>
      <c r="CA7" s="22">
        <v>60</v>
      </c>
      <c r="CC7" s="16" t="s">
        <v>35</v>
      </c>
      <c r="CD7" s="17" t="s">
        <v>36</v>
      </c>
      <c r="CE7" s="18">
        <v>430.2</v>
      </c>
      <c r="CF7" s="18">
        <v>430.2</v>
      </c>
      <c r="CG7" s="18">
        <v>0</v>
      </c>
      <c r="CH7" s="18">
        <v>39.5</v>
      </c>
      <c r="CI7" s="6">
        <f t="shared" ref="CI7:CI11" si="32">(CH7/$CD$4)*100</f>
        <v>5.4861111111111107</v>
      </c>
      <c r="CJ7" s="18">
        <v>182</v>
      </c>
      <c r="CK7" s="6">
        <f t="shared" ref="CK7:CK11" si="33">(CJ7/$CD$4)*100</f>
        <v>25.277777777777779</v>
      </c>
      <c r="CL7" s="6">
        <v>68.3</v>
      </c>
      <c r="CM7" s="6">
        <f t="shared" ref="CM7:CM11" si="34">(CL7/$CD$4)*100</f>
        <v>9.4861111111111107</v>
      </c>
      <c r="CN7" s="18">
        <v>0</v>
      </c>
      <c r="CO7" s="6">
        <f t="shared" ref="CO7:CO11" si="35">(CE7/$CD$4)*100</f>
        <v>59.75</v>
      </c>
      <c r="CP7" s="6">
        <f t="shared" ref="CP7:CP11" si="36">((CE7-CN7)/$CD$4)*100</f>
        <v>59.75</v>
      </c>
      <c r="CQ7" s="20">
        <f t="shared" ref="CQ7:CQ11" si="37">IF((AND(CF7=0,CH7=0)),0,(CH7+CN7)/(CF7+CH7)*100)</f>
        <v>8.4096231637215251</v>
      </c>
      <c r="CR7" s="6">
        <f t="shared" ref="CR7:CR20" si="38">(CT7/($CD$4*CU7))*100</f>
        <v>46.347222222222221</v>
      </c>
      <c r="CS7" s="6">
        <f t="shared" ref="CS7:CS11" si="39">SUM(CF7:CH7,CJ7,CL7)</f>
        <v>720</v>
      </c>
      <c r="CT7" s="21">
        <v>20022</v>
      </c>
      <c r="CU7" s="22">
        <v>60</v>
      </c>
      <c r="CW7" s="16" t="s">
        <v>35</v>
      </c>
      <c r="CX7" s="17" t="s">
        <v>36</v>
      </c>
      <c r="CY7" s="18">
        <v>705</v>
      </c>
      <c r="CZ7" s="18">
        <v>705</v>
      </c>
      <c r="DA7" s="18">
        <v>0</v>
      </c>
      <c r="DB7" s="18">
        <v>39</v>
      </c>
      <c r="DC7" s="6">
        <f t="shared" ref="DC7:DC11" si="40">(DB7/$CX$4)*100</f>
        <v>5.241935483870968</v>
      </c>
      <c r="DD7" s="18">
        <v>0</v>
      </c>
      <c r="DE7" s="6">
        <f t="shared" ref="DE7:DE11" si="41">(DD7/$CX$4)*100</f>
        <v>0</v>
      </c>
      <c r="DF7" s="6">
        <v>0</v>
      </c>
      <c r="DG7" s="6">
        <f t="shared" ref="DG7:DG11" si="42">(DF7/$CX$4)*100</f>
        <v>0</v>
      </c>
      <c r="DH7" s="18">
        <v>0</v>
      </c>
      <c r="DI7" s="6">
        <f t="shared" ref="DI7:DI11" si="43">(CY7/$V$4)*100</f>
        <v>94.758064516129039</v>
      </c>
      <c r="DJ7" s="6">
        <f t="shared" ref="DJ7:DJ11" si="44">((CY7-DH7)/$CX$4)*100</f>
        <v>94.758064516129039</v>
      </c>
      <c r="DK7" s="20">
        <f t="shared" ref="DK7:DK11" si="45">IF((AND(CZ7=0,DB7=0)),0,(DB7+DH7)/(CZ7+DB7)*100)</f>
        <v>5.241935483870968</v>
      </c>
      <c r="DL7" s="6">
        <f t="shared" ref="DL7:DL11" si="46">(DN7/($CX$4*DO7))*100</f>
        <v>73.223566308243733</v>
      </c>
      <c r="DM7" s="6">
        <f t="shared" ref="DM7:DM11" si="47">SUM(CZ7:DB7,DD7,DF7)</f>
        <v>744</v>
      </c>
      <c r="DN7" s="21">
        <v>32687</v>
      </c>
      <c r="DO7" s="22">
        <v>60</v>
      </c>
      <c r="DQ7" s="16" t="s">
        <v>35</v>
      </c>
      <c r="DR7" s="17" t="s">
        <v>36</v>
      </c>
      <c r="DS7" s="18">
        <v>553</v>
      </c>
      <c r="DT7" s="18">
        <v>544.6</v>
      </c>
      <c r="DU7" s="18">
        <v>8.4</v>
      </c>
      <c r="DV7" s="18">
        <v>170.8</v>
      </c>
      <c r="DW7" s="6">
        <f t="shared" ref="DW7:DW11" si="48">(DV7/$DR$4)*100</f>
        <v>22.956989247311828</v>
      </c>
      <c r="DX7" s="18">
        <v>0</v>
      </c>
      <c r="DY7" s="6">
        <f t="shared" ref="DY7:DY11" si="49">(DX7/$DR$4)*100</f>
        <v>0</v>
      </c>
      <c r="DZ7" s="6">
        <v>20.2</v>
      </c>
      <c r="EA7" s="6">
        <f t="shared" ref="EA7:EA11" si="50">(DZ7/$DR$4)*100</f>
        <v>2.71505376344086</v>
      </c>
      <c r="EB7" s="18">
        <v>98.65</v>
      </c>
      <c r="EC7" s="6">
        <f t="shared" ref="EC7:EC11" si="51">(DS7/$V$4)*100</f>
        <v>74.327956989247312</v>
      </c>
      <c r="ED7" s="6">
        <f t="shared" ref="ED7:ED11" si="52">((DS7-EB7)/$DR$4)*100</f>
        <v>61.068548387096776</v>
      </c>
      <c r="EE7" s="20">
        <f t="shared" ref="EE7:EE11" si="53">IF((AND(DT7=0,DV7=0)),0,(DV7+EB7)/(DT7+DV7)*100)</f>
        <v>37.664243779703668</v>
      </c>
      <c r="EF7" s="6">
        <f t="shared" ref="EF7:EF11" si="54">(EH7/($DR$4*EI7))*100</f>
        <v>53.906810035842291</v>
      </c>
      <c r="EG7" s="6">
        <f t="shared" ref="EG7:EG11" si="55">SUM(DT7:DV7,DX7,DZ7)</f>
        <v>744</v>
      </c>
      <c r="EH7" s="21">
        <v>24064</v>
      </c>
      <c r="EI7" s="22">
        <v>60</v>
      </c>
      <c r="EK7" s="16" t="s">
        <v>35</v>
      </c>
      <c r="EL7" s="17" t="s">
        <v>36</v>
      </c>
      <c r="EM7" s="18">
        <v>540.9</v>
      </c>
      <c r="EN7" s="18">
        <v>540.9</v>
      </c>
      <c r="EO7" s="18">
        <v>0</v>
      </c>
      <c r="EP7" s="18">
        <v>131.1</v>
      </c>
      <c r="EQ7" s="6">
        <f t="shared" ref="EQ7:EQ11" si="56">(EP7/$EL$4)*100</f>
        <v>19.508928571428573</v>
      </c>
      <c r="ER7" s="18">
        <v>0</v>
      </c>
      <c r="ES7" s="6">
        <f t="shared" ref="ES7:ES11" si="57">(ER7/$EL$4)*100</f>
        <v>0</v>
      </c>
      <c r="ET7" s="6">
        <v>0</v>
      </c>
      <c r="EU7" s="6">
        <f t="shared" ref="EU7:EU11" si="58">(ET7/$EL$4)*100</f>
        <v>0</v>
      </c>
      <c r="EV7" s="18">
        <v>0.6</v>
      </c>
      <c r="EW7" s="6">
        <f t="shared" ref="EW7:EW11" si="59">(EM7/$V$4)*100</f>
        <v>72.701612903225794</v>
      </c>
      <c r="EX7" s="6">
        <f t="shared" ref="EX7:EX11" si="60">((EM7-EV7)/$EL$4)*100</f>
        <v>80.401785714285708</v>
      </c>
      <c r="EY7" s="20">
        <f t="shared" ref="EY7:EY11" si="61">IF((AND(EN7=0,EP7=0)),0,(EP7+EV7)/(EN7+EP7)*100)</f>
        <v>19.598214285714281</v>
      </c>
      <c r="EZ7" s="6">
        <f t="shared" ref="EZ7:EZ14" si="62">(FB7/($EL$4*FC7))*100</f>
        <v>58.288690476190474</v>
      </c>
      <c r="FA7" s="6">
        <f t="shared" ref="FA7:FA11" si="63">SUM(EN7:EP7,ER7,ET7)</f>
        <v>672</v>
      </c>
      <c r="FB7" s="21">
        <v>23502</v>
      </c>
      <c r="FC7" s="22">
        <v>60</v>
      </c>
      <c r="FE7" s="16" t="s">
        <v>35</v>
      </c>
      <c r="FF7" s="17" t="s">
        <v>36</v>
      </c>
      <c r="FG7" s="18">
        <v>700.7</v>
      </c>
      <c r="FH7" s="18">
        <v>700.7</v>
      </c>
      <c r="FI7" s="18">
        <v>0</v>
      </c>
      <c r="FJ7" s="18">
        <v>43.3</v>
      </c>
      <c r="FK7" s="6">
        <f t="shared" ref="FK7:FK11" si="64">(FJ7/$FF$4)*100</f>
        <v>5.8198924731182791</v>
      </c>
      <c r="FL7" s="18">
        <v>0</v>
      </c>
      <c r="FM7" s="6">
        <f t="shared" ref="FM7:FM11" si="65">(FL7/$FF$4)*100</f>
        <v>0</v>
      </c>
      <c r="FN7" s="6">
        <v>0</v>
      </c>
      <c r="FO7" s="6">
        <f t="shared" ref="FO7:FO14" si="66">(FN7/$FF$4)*100</f>
        <v>0</v>
      </c>
      <c r="FP7" s="18">
        <v>6.5</v>
      </c>
      <c r="FQ7" s="6">
        <f t="shared" ref="FQ7:FQ11" si="67">(FG7/$V$4)*100</f>
        <v>94.180107526881727</v>
      </c>
      <c r="FR7" s="6">
        <f t="shared" ref="FR7:FR11" si="68">((FG7-FP7)/$FF$4)*100</f>
        <v>93.306451612903231</v>
      </c>
      <c r="FS7" s="20">
        <f t="shared" ref="FS7:FS11" si="69">IF((AND(FH7=0,FJ7=0)),0,(FJ7+FP7)/(FH7+FJ7)*100)</f>
        <v>6.6935483870967731</v>
      </c>
      <c r="FT7" s="6">
        <f t="shared" ref="FT7:FT11" si="70">(FV7/($FF$4*FW7))*100</f>
        <v>68.810483870967744</v>
      </c>
      <c r="FU7" s="6">
        <f t="shared" ref="FU7:FU11" si="71">SUM(FH7:FJ7,FL7,FN7)</f>
        <v>744</v>
      </c>
      <c r="FV7" s="21">
        <v>30717</v>
      </c>
      <c r="FW7" s="22">
        <v>60</v>
      </c>
      <c r="FY7" s="16" t="s">
        <v>35</v>
      </c>
      <c r="FZ7" s="17" t="s">
        <v>36</v>
      </c>
      <c r="GA7" s="18">
        <v>701.5</v>
      </c>
      <c r="GB7" s="18">
        <v>701.5</v>
      </c>
      <c r="GC7" s="18">
        <v>0</v>
      </c>
      <c r="GD7" s="18">
        <v>18.5</v>
      </c>
      <c r="GE7" s="6">
        <f t="shared" ref="GE7:GE11" si="72">(GD7/$FZ$4)</f>
        <v>2.5694444444444443E-2</v>
      </c>
      <c r="GF7" s="18">
        <v>0</v>
      </c>
      <c r="GG7" s="6">
        <f t="shared" ref="GG7:GG11" si="73">(GF7/$FZ$4)*100</f>
        <v>0</v>
      </c>
      <c r="GH7" s="6">
        <v>0</v>
      </c>
      <c r="GI7" s="6">
        <f t="shared" ref="GI7:GI11" si="74">(GH7/$FZ$4)*100</f>
        <v>0</v>
      </c>
      <c r="GJ7" s="18">
        <v>56.5</v>
      </c>
      <c r="GK7" s="6">
        <f t="shared" ref="GK7:GK11" si="75">(GA7/$V$4)*100</f>
        <v>94.287634408602145</v>
      </c>
      <c r="GL7" s="6">
        <f t="shared" ref="GL7:GL11" si="76">((GA7-GJ7)/$FZ$4)*100</f>
        <v>89.583333333333343</v>
      </c>
      <c r="GM7" s="20">
        <f t="shared" ref="GM7:GM11" si="77">IF((AND(GB7=0,GD7=0)),0,(GD7+GJ7)/(GB7+GD7)*100)</f>
        <v>10.416666666666668</v>
      </c>
      <c r="GN7" s="6">
        <f t="shared" ref="GN7:GN11" si="78">(GP7/($FZ$4*GQ7))*100</f>
        <v>72.495370370370367</v>
      </c>
      <c r="GO7" s="6">
        <f t="shared" ref="GO7:GO11" si="79">SUM(GB7:GD7,GF7,GH7)</f>
        <v>720</v>
      </c>
      <c r="GP7" s="21">
        <v>31318</v>
      </c>
      <c r="GQ7" s="22">
        <v>60</v>
      </c>
      <c r="GS7" s="16" t="s">
        <v>35</v>
      </c>
      <c r="GT7" s="17" t="s">
        <v>36</v>
      </c>
      <c r="GU7" s="18">
        <v>616.9</v>
      </c>
      <c r="GV7" s="18">
        <v>616.9</v>
      </c>
      <c r="GW7" s="120">
        <v>0</v>
      </c>
      <c r="GX7" s="18">
        <v>49</v>
      </c>
      <c r="GY7" s="6">
        <f t="shared" ref="GY7:HC17" si="80">(GX7/$GT$4)*100</f>
        <v>6.586021505376344</v>
      </c>
      <c r="GZ7" s="18">
        <v>0</v>
      </c>
      <c r="HA7" s="6">
        <f t="shared" si="80"/>
        <v>0</v>
      </c>
      <c r="HB7" s="114">
        <v>78.099999999999994</v>
      </c>
      <c r="HC7" s="6">
        <f t="shared" si="80"/>
        <v>10.497311827956988</v>
      </c>
      <c r="HD7" s="18">
        <v>0</v>
      </c>
      <c r="HE7" s="6">
        <f t="shared" ref="HE7:HE11" si="81">(GU7/$GT$4)*100</f>
        <v>82.916666666666657</v>
      </c>
      <c r="HF7" s="6">
        <f t="shared" ref="HF7:HF20" si="82">((GU7-HD7)/$GT$4)*100</f>
        <v>82.916666666666657</v>
      </c>
      <c r="HG7" s="20">
        <f t="shared" ref="HG7:HG20" si="83">IF((AND(GV7=0,GX7=0)),0,(GX7+HD7)/(GV7+GX7)*100)</f>
        <v>7.3584622315663015</v>
      </c>
      <c r="HH7" s="6">
        <f t="shared" ref="HH7:HH20" si="84">(HJ7/($GT$4*HK7))*100</f>
        <v>65.105286738351253</v>
      </c>
      <c r="HI7" s="6">
        <f t="shared" ref="HI7:HI11" si="85">SUM(GV7:GX7,GZ7,HB7)</f>
        <v>744</v>
      </c>
      <c r="HJ7" s="21">
        <v>29063</v>
      </c>
      <c r="HK7" s="22">
        <v>60</v>
      </c>
      <c r="HM7" s="16" t="s">
        <v>35</v>
      </c>
      <c r="HN7" s="17" t="s">
        <v>36</v>
      </c>
      <c r="HO7" s="99">
        <v>688.8</v>
      </c>
      <c r="HP7" s="99">
        <v>688.8</v>
      </c>
      <c r="HQ7" s="99">
        <v>0</v>
      </c>
      <c r="HR7" s="99">
        <v>10.199999999999999</v>
      </c>
      <c r="HS7" s="6">
        <f t="shared" ref="HS7:HS11" si="86">(HR7/$HN$4)*100</f>
        <v>1.4166666666666665</v>
      </c>
      <c r="HT7" s="99">
        <v>0</v>
      </c>
      <c r="HU7" s="6">
        <f t="shared" ref="HU7:HW11" si="87">(HT7/$HN$4)*100</f>
        <v>0</v>
      </c>
      <c r="HV7" s="99">
        <v>21</v>
      </c>
      <c r="HW7" s="6">
        <f t="shared" si="87"/>
        <v>2.9166666666666665</v>
      </c>
      <c r="HX7" s="99">
        <v>0</v>
      </c>
      <c r="HY7" s="6">
        <f t="shared" ref="HY7:HY11" si="88">(HO7/$HN$4)*100</f>
        <v>95.666666666666657</v>
      </c>
      <c r="HZ7" s="6">
        <f t="shared" ref="HZ7:HZ11" si="89">((HO7-HX7)/$HN$4)*100</f>
        <v>95.666666666666657</v>
      </c>
      <c r="IA7" s="20">
        <f t="shared" ref="IA7:IA11" si="90">IF((AND(HP7=0,HR7=0)),0,(HR7+HX7)/(HP7+HR7)*100)</f>
        <v>1.4592274678111588</v>
      </c>
      <c r="IB7" s="6">
        <f t="shared" ref="IB7:IB11" si="91">(ID7/($HN$4*IE7))*100</f>
        <v>73.324074074074076</v>
      </c>
      <c r="IC7" s="6">
        <f t="shared" ref="IC7:IC11" si="92">SUM(HP7:HR7,HT7,HV7)</f>
        <v>720</v>
      </c>
      <c r="ID7" s="113">
        <v>31676</v>
      </c>
      <c r="IE7" s="22">
        <v>60</v>
      </c>
      <c r="IF7" s="9">
        <v>60</v>
      </c>
      <c r="IG7" s="29">
        <v>52</v>
      </c>
      <c r="IH7" s="9">
        <v>50</v>
      </c>
    </row>
    <row r="8" spans="1:245" ht="14.4" x14ac:dyDescent="0.3">
      <c r="A8" s="17"/>
      <c r="B8" s="17" t="s">
        <v>37</v>
      </c>
      <c r="C8" s="6">
        <v>744</v>
      </c>
      <c r="D8" s="6">
        <v>695.5</v>
      </c>
      <c r="E8" s="6">
        <v>48.5</v>
      </c>
      <c r="F8" s="18">
        <v>0</v>
      </c>
      <c r="G8" s="6">
        <f t="shared" si="0"/>
        <v>0</v>
      </c>
      <c r="H8" s="18">
        <v>0</v>
      </c>
      <c r="I8" s="6">
        <f t="shared" si="1"/>
        <v>0</v>
      </c>
      <c r="J8" s="19">
        <v>0</v>
      </c>
      <c r="K8" s="6">
        <f t="shared" si="2"/>
        <v>0</v>
      </c>
      <c r="L8" s="18">
        <v>0</v>
      </c>
      <c r="M8" s="18">
        <f t="shared" si="3"/>
        <v>100</v>
      </c>
      <c r="N8" s="6">
        <f t="shared" si="4"/>
        <v>100</v>
      </c>
      <c r="O8" s="20">
        <f t="shared" si="5"/>
        <v>0</v>
      </c>
      <c r="P8" s="6">
        <f t="shared" si="6"/>
        <v>81.809475806451616</v>
      </c>
      <c r="Q8" s="6">
        <f t="shared" si="7"/>
        <v>744</v>
      </c>
      <c r="R8" s="21">
        <v>97386</v>
      </c>
      <c r="S8" s="22">
        <v>160</v>
      </c>
      <c r="U8" s="17"/>
      <c r="V8" s="17" t="s">
        <v>37</v>
      </c>
      <c r="W8" s="6">
        <f t="shared" si="8"/>
        <v>382.7</v>
      </c>
      <c r="X8" s="18">
        <v>167.2</v>
      </c>
      <c r="Y8" s="18">
        <f>138+77.5</f>
        <v>215.5</v>
      </c>
      <c r="Z8" s="18">
        <f>438.8-77.5</f>
        <v>361.3</v>
      </c>
      <c r="AA8" s="6">
        <f t="shared" si="9"/>
        <v>48.561827956989248</v>
      </c>
      <c r="AB8" s="18">
        <v>0</v>
      </c>
      <c r="AC8" s="6">
        <f t="shared" si="10"/>
        <v>0</v>
      </c>
      <c r="AD8" s="6">
        <v>0</v>
      </c>
      <c r="AE8" s="6">
        <f t="shared" si="10"/>
        <v>0</v>
      </c>
      <c r="AF8" s="18">
        <v>0</v>
      </c>
      <c r="AG8" s="6">
        <f t="shared" si="11"/>
        <v>51.438172043010752</v>
      </c>
      <c r="AH8" s="6">
        <f t="shared" si="12"/>
        <v>51.438172043010752</v>
      </c>
      <c r="AI8" s="20">
        <f t="shared" si="13"/>
        <v>68.363292336802274</v>
      </c>
      <c r="AJ8" s="6">
        <f t="shared" si="14"/>
        <v>17.429435483870968</v>
      </c>
      <c r="AK8" s="6">
        <f t="shared" si="15"/>
        <v>744</v>
      </c>
      <c r="AL8" s="21">
        <v>20748</v>
      </c>
      <c r="AM8" s="22">
        <v>160</v>
      </c>
      <c r="AO8" s="17"/>
      <c r="AP8" s="17" t="s">
        <v>37</v>
      </c>
      <c r="AQ8" s="18">
        <v>0</v>
      </c>
      <c r="AR8" s="18">
        <v>0</v>
      </c>
      <c r="AS8" s="18">
        <v>0</v>
      </c>
      <c r="AT8" s="18">
        <v>720</v>
      </c>
      <c r="AU8" s="6">
        <f t="shared" si="16"/>
        <v>100</v>
      </c>
      <c r="AV8" s="18">
        <v>0</v>
      </c>
      <c r="AW8" s="6">
        <f t="shared" si="17"/>
        <v>0</v>
      </c>
      <c r="AX8" s="6">
        <v>0</v>
      </c>
      <c r="AY8" s="6">
        <f t="shared" si="18"/>
        <v>0</v>
      </c>
      <c r="AZ8" s="18">
        <v>0</v>
      </c>
      <c r="BA8" s="6">
        <f t="shared" si="19"/>
        <v>0</v>
      </c>
      <c r="BB8" s="6">
        <f t="shared" si="20"/>
        <v>0</v>
      </c>
      <c r="BC8" s="20">
        <f t="shared" si="21"/>
        <v>100</v>
      </c>
      <c r="BD8" s="6">
        <f t="shared" si="22"/>
        <v>0</v>
      </c>
      <c r="BE8" s="6">
        <f t="shared" si="23"/>
        <v>720</v>
      </c>
      <c r="BF8" s="18">
        <v>0</v>
      </c>
      <c r="BG8" s="22">
        <v>160</v>
      </c>
      <c r="BI8" s="17"/>
      <c r="BJ8" s="17" t="s">
        <v>37</v>
      </c>
      <c r="BK8" s="18">
        <v>0</v>
      </c>
      <c r="BL8" s="18">
        <v>0</v>
      </c>
      <c r="BM8" s="18">
        <v>0</v>
      </c>
      <c r="BN8" s="18">
        <v>744</v>
      </c>
      <c r="BO8" s="6">
        <f t="shared" si="24"/>
        <v>100</v>
      </c>
      <c r="BP8" s="18">
        <v>0</v>
      </c>
      <c r="BQ8" s="6">
        <f t="shared" si="25"/>
        <v>0</v>
      </c>
      <c r="BR8" s="6">
        <v>0</v>
      </c>
      <c r="BS8" s="6">
        <f t="shared" si="26"/>
        <v>0</v>
      </c>
      <c r="BT8" s="18">
        <v>0</v>
      </c>
      <c r="BU8" s="6">
        <f t="shared" si="27"/>
        <v>0</v>
      </c>
      <c r="BV8" s="6">
        <f t="shared" si="28"/>
        <v>0</v>
      </c>
      <c r="BW8" s="20">
        <f t="shared" si="29"/>
        <v>100</v>
      </c>
      <c r="BX8" s="6">
        <f t="shared" si="30"/>
        <v>0</v>
      </c>
      <c r="BY8" s="6">
        <f t="shared" si="31"/>
        <v>744</v>
      </c>
      <c r="BZ8" s="18">
        <v>0</v>
      </c>
      <c r="CA8" s="22">
        <v>160</v>
      </c>
      <c r="CC8" s="17"/>
      <c r="CD8" s="17" t="s">
        <v>37</v>
      </c>
      <c r="CE8" s="18">
        <v>0</v>
      </c>
      <c r="CF8" s="18">
        <v>0</v>
      </c>
      <c r="CG8" s="18">
        <v>0</v>
      </c>
      <c r="CH8" s="18">
        <v>0</v>
      </c>
      <c r="CI8" s="6">
        <f t="shared" si="32"/>
        <v>0</v>
      </c>
      <c r="CJ8" s="18">
        <v>720</v>
      </c>
      <c r="CK8" s="6">
        <f t="shared" si="33"/>
        <v>100</v>
      </c>
      <c r="CL8" s="6">
        <v>0</v>
      </c>
      <c r="CM8" s="6">
        <f t="shared" si="34"/>
        <v>0</v>
      </c>
      <c r="CN8" s="18">
        <v>0</v>
      </c>
      <c r="CO8" s="6">
        <f t="shared" si="35"/>
        <v>0</v>
      </c>
      <c r="CP8" s="6">
        <f t="shared" si="36"/>
        <v>0</v>
      </c>
      <c r="CQ8" s="20">
        <f t="shared" si="37"/>
        <v>0</v>
      </c>
      <c r="CR8" s="6">
        <f t="shared" si="38"/>
        <v>0</v>
      </c>
      <c r="CS8" s="6">
        <f t="shared" si="39"/>
        <v>720</v>
      </c>
      <c r="CT8" s="18">
        <v>0</v>
      </c>
      <c r="CU8" s="22">
        <v>160</v>
      </c>
      <c r="CW8" s="17"/>
      <c r="CX8" s="17" t="s">
        <v>37</v>
      </c>
      <c r="CY8" s="18">
        <v>0</v>
      </c>
      <c r="CZ8" s="18">
        <v>0</v>
      </c>
      <c r="DA8" s="18">
        <v>0</v>
      </c>
      <c r="DB8" s="18">
        <v>0</v>
      </c>
      <c r="DC8" s="6">
        <f t="shared" si="40"/>
        <v>0</v>
      </c>
      <c r="DD8" s="18">
        <v>744</v>
      </c>
      <c r="DE8" s="6">
        <f t="shared" si="41"/>
        <v>100</v>
      </c>
      <c r="DF8" s="6">
        <v>0</v>
      </c>
      <c r="DG8" s="6">
        <f t="shared" si="42"/>
        <v>0</v>
      </c>
      <c r="DH8" s="18">
        <v>0</v>
      </c>
      <c r="DI8" s="6">
        <f t="shared" si="43"/>
        <v>0</v>
      </c>
      <c r="DJ8" s="6">
        <f t="shared" si="44"/>
        <v>0</v>
      </c>
      <c r="DK8" s="20">
        <f t="shared" si="45"/>
        <v>0</v>
      </c>
      <c r="DL8" s="6">
        <f t="shared" si="46"/>
        <v>0</v>
      </c>
      <c r="DM8" s="6">
        <f t="shared" si="47"/>
        <v>744</v>
      </c>
      <c r="DN8" s="18">
        <v>0</v>
      </c>
      <c r="DO8" s="22">
        <v>160</v>
      </c>
      <c r="DQ8" s="17"/>
      <c r="DR8" s="17" t="s">
        <v>37</v>
      </c>
      <c r="DS8" s="18">
        <v>0</v>
      </c>
      <c r="DT8" s="18">
        <v>0</v>
      </c>
      <c r="DU8" s="18">
        <v>0</v>
      </c>
      <c r="DV8" s="18">
        <v>0</v>
      </c>
      <c r="DW8" s="6">
        <f t="shared" si="48"/>
        <v>0</v>
      </c>
      <c r="DX8" s="18">
        <v>744</v>
      </c>
      <c r="DY8" s="6">
        <f t="shared" si="49"/>
        <v>100</v>
      </c>
      <c r="DZ8" s="6">
        <v>0</v>
      </c>
      <c r="EA8" s="6">
        <f t="shared" si="50"/>
        <v>0</v>
      </c>
      <c r="EB8" s="18">
        <v>0</v>
      </c>
      <c r="EC8" s="6">
        <f t="shared" si="51"/>
        <v>0</v>
      </c>
      <c r="ED8" s="6">
        <f t="shared" si="52"/>
        <v>0</v>
      </c>
      <c r="EE8" s="20">
        <f t="shared" si="53"/>
        <v>0</v>
      </c>
      <c r="EF8" s="6">
        <f t="shared" si="54"/>
        <v>0</v>
      </c>
      <c r="EG8" s="6">
        <f t="shared" si="55"/>
        <v>744</v>
      </c>
      <c r="EH8" s="18">
        <v>0</v>
      </c>
      <c r="EI8" s="22">
        <v>160</v>
      </c>
      <c r="EK8" s="17"/>
      <c r="EL8" s="17" t="s">
        <v>37</v>
      </c>
      <c r="EM8" s="18">
        <v>0</v>
      </c>
      <c r="EN8" s="18">
        <v>0</v>
      </c>
      <c r="EO8" s="18">
        <v>0</v>
      </c>
      <c r="EP8" s="18">
        <v>0</v>
      </c>
      <c r="EQ8" s="6">
        <f t="shared" si="56"/>
        <v>0</v>
      </c>
      <c r="ER8" s="18">
        <v>672</v>
      </c>
      <c r="ES8" s="6">
        <f t="shared" si="57"/>
        <v>100</v>
      </c>
      <c r="ET8" s="6">
        <v>0</v>
      </c>
      <c r="EU8" s="6">
        <f t="shared" si="58"/>
        <v>0</v>
      </c>
      <c r="EV8" s="18">
        <v>0</v>
      </c>
      <c r="EW8" s="6">
        <f t="shared" si="59"/>
        <v>0</v>
      </c>
      <c r="EX8" s="6">
        <f t="shared" si="60"/>
        <v>0</v>
      </c>
      <c r="EY8" s="20">
        <f t="shared" si="61"/>
        <v>0</v>
      </c>
      <c r="EZ8" s="6">
        <f t="shared" si="62"/>
        <v>0</v>
      </c>
      <c r="FA8" s="6">
        <f t="shared" si="63"/>
        <v>672</v>
      </c>
      <c r="FB8" s="18">
        <v>0</v>
      </c>
      <c r="FC8" s="22">
        <v>160</v>
      </c>
      <c r="FE8" s="17"/>
      <c r="FF8" s="17" t="s">
        <v>37</v>
      </c>
      <c r="FG8" s="18">
        <v>0</v>
      </c>
      <c r="FH8" s="18">
        <v>0</v>
      </c>
      <c r="FI8" s="18">
        <v>0</v>
      </c>
      <c r="FJ8" s="18">
        <v>0</v>
      </c>
      <c r="FK8" s="6">
        <f t="shared" si="64"/>
        <v>0</v>
      </c>
      <c r="FL8" s="18">
        <v>744</v>
      </c>
      <c r="FM8" s="6">
        <f t="shared" si="65"/>
        <v>100</v>
      </c>
      <c r="FN8" s="6">
        <v>0</v>
      </c>
      <c r="FO8" s="6">
        <f t="shared" si="66"/>
        <v>0</v>
      </c>
      <c r="FP8" s="18">
        <v>0</v>
      </c>
      <c r="FQ8" s="6">
        <f t="shared" si="67"/>
        <v>0</v>
      </c>
      <c r="FR8" s="6">
        <f t="shared" si="68"/>
        <v>0</v>
      </c>
      <c r="FS8" s="20">
        <f t="shared" si="69"/>
        <v>0</v>
      </c>
      <c r="FT8" s="6">
        <f t="shared" si="70"/>
        <v>0</v>
      </c>
      <c r="FU8" s="6">
        <f t="shared" si="71"/>
        <v>744</v>
      </c>
      <c r="FV8" s="18">
        <v>0</v>
      </c>
      <c r="FW8" s="22">
        <v>160</v>
      </c>
      <c r="FY8" s="17"/>
      <c r="FZ8" s="17" t="s">
        <v>37</v>
      </c>
      <c r="GA8" s="18">
        <v>0</v>
      </c>
      <c r="GB8" s="18">
        <v>0</v>
      </c>
      <c r="GC8" s="18">
        <v>0</v>
      </c>
      <c r="GD8" s="18">
        <v>0</v>
      </c>
      <c r="GE8" s="6">
        <f t="shared" si="72"/>
        <v>0</v>
      </c>
      <c r="GF8" s="18">
        <v>720</v>
      </c>
      <c r="GG8" s="6">
        <f t="shared" si="73"/>
        <v>100</v>
      </c>
      <c r="GH8" s="6">
        <v>0</v>
      </c>
      <c r="GI8" s="6">
        <f t="shared" si="74"/>
        <v>0</v>
      </c>
      <c r="GJ8" s="18">
        <v>0</v>
      </c>
      <c r="GK8" s="6">
        <f t="shared" si="75"/>
        <v>0</v>
      </c>
      <c r="GL8" s="6">
        <f t="shared" si="76"/>
        <v>0</v>
      </c>
      <c r="GM8" s="20">
        <f t="shared" si="77"/>
        <v>0</v>
      </c>
      <c r="GN8" s="6">
        <f t="shared" si="78"/>
        <v>0</v>
      </c>
      <c r="GO8" s="6">
        <f t="shared" si="79"/>
        <v>720</v>
      </c>
      <c r="GP8" s="18">
        <v>0</v>
      </c>
      <c r="GQ8" s="22">
        <v>160</v>
      </c>
      <c r="GS8" s="17"/>
      <c r="GT8" s="17" t="s">
        <v>37</v>
      </c>
      <c r="GU8" s="18">
        <v>323.10000000000002</v>
      </c>
      <c r="GV8" s="18">
        <v>278.3</v>
      </c>
      <c r="GW8" s="120">
        <v>44.8</v>
      </c>
      <c r="GX8" s="18">
        <v>189.5</v>
      </c>
      <c r="GY8" s="6">
        <f t="shared" si="80"/>
        <v>25.47043010752688</v>
      </c>
      <c r="GZ8" s="18">
        <v>191.8</v>
      </c>
      <c r="HA8" s="6">
        <f t="shared" si="80"/>
        <v>25.77956989247312</v>
      </c>
      <c r="HB8" s="114">
        <v>39.6</v>
      </c>
      <c r="HC8" s="6">
        <f t="shared" si="80"/>
        <v>5.3225806451612909</v>
      </c>
      <c r="HD8" s="18">
        <v>0</v>
      </c>
      <c r="HE8" s="6">
        <f t="shared" si="81"/>
        <v>43.427419354838712</v>
      </c>
      <c r="HF8" s="6">
        <f t="shared" si="82"/>
        <v>43.427419354838712</v>
      </c>
      <c r="HG8" s="20">
        <f t="shared" si="83"/>
        <v>40.508764429243264</v>
      </c>
      <c r="HH8" s="6">
        <f t="shared" si="84"/>
        <v>30.005880376344084</v>
      </c>
      <c r="HI8" s="6">
        <f t="shared" si="85"/>
        <v>744.00000000000011</v>
      </c>
      <c r="HJ8" s="21">
        <v>35719</v>
      </c>
      <c r="HK8" s="22">
        <v>160</v>
      </c>
      <c r="HM8" s="17"/>
      <c r="HN8" s="17" t="s">
        <v>37</v>
      </c>
      <c r="HO8" s="99">
        <v>704.2</v>
      </c>
      <c r="HP8" s="99">
        <v>704.2</v>
      </c>
      <c r="HQ8" s="99">
        <v>0</v>
      </c>
      <c r="HR8" s="99">
        <v>0</v>
      </c>
      <c r="HS8" s="6">
        <f t="shared" si="86"/>
        <v>0</v>
      </c>
      <c r="HT8" s="99">
        <v>0</v>
      </c>
      <c r="HU8" s="6">
        <f t="shared" si="87"/>
        <v>0</v>
      </c>
      <c r="HV8" s="99">
        <v>15.8</v>
      </c>
      <c r="HW8" s="6">
        <f t="shared" si="87"/>
        <v>2.1944444444444446</v>
      </c>
      <c r="HX8" s="99">
        <v>0</v>
      </c>
      <c r="HY8" s="6">
        <f t="shared" si="88"/>
        <v>97.805555555555557</v>
      </c>
      <c r="HZ8" s="6">
        <f t="shared" si="89"/>
        <v>97.805555555555557</v>
      </c>
      <c r="IA8" s="20">
        <f t="shared" si="90"/>
        <v>0</v>
      </c>
      <c r="IB8" s="6">
        <f t="shared" si="91"/>
        <v>82.8125</v>
      </c>
      <c r="IC8" s="6">
        <f t="shared" si="92"/>
        <v>720</v>
      </c>
      <c r="ID8" s="113">
        <v>95400</v>
      </c>
      <c r="IE8" s="22">
        <v>160</v>
      </c>
      <c r="IF8" s="9">
        <v>160</v>
      </c>
      <c r="IG8" s="29">
        <v>140</v>
      </c>
      <c r="IH8" s="9">
        <v>160</v>
      </c>
    </row>
    <row r="9" spans="1:245" ht="14.4" x14ac:dyDescent="0.3">
      <c r="A9" s="18"/>
      <c r="B9" s="17" t="s">
        <v>38</v>
      </c>
      <c r="C9" s="6">
        <v>0</v>
      </c>
      <c r="D9" s="6">
        <v>0</v>
      </c>
      <c r="E9" s="6">
        <v>0</v>
      </c>
      <c r="F9" s="18">
        <v>744</v>
      </c>
      <c r="G9" s="6">
        <f t="shared" si="0"/>
        <v>100</v>
      </c>
      <c r="H9" s="18">
        <v>0</v>
      </c>
      <c r="I9" s="6">
        <f t="shared" si="1"/>
        <v>0</v>
      </c>
      <c r="J9" s="19">
        <v>0</v>
      </c>
      <c r="K9" s="6">
        <f t="shared" si="2"/>
        <v>0</v>
      </c>
      <c r="L9" s="18">
        <v>0</v>
      </c>
      <c r="M9" s="18">
        <f t="shared" si="3"/>
        <v>0</v>
      </c>
      <c r="N9" s="6">
        <f t="shared" si="4"/>
        <v>0</v>
      </c>
      <c r="O9" s="20">
        <f t="shared" si="5"/>
        <v>100</v>
      </c>
      <c r="P9" s="6">
        <f t="shared" si="6"/>
        <v>0</v>
      </c>
      <c r="Q9" s="6">
        <f t="shared" si="7"/>
        <v>744</v>
      </c>
      <c r="R9" s="18">
        <v>0</v>
      </c>
      <c r="S9" s="22">
        <v>60</v>
      </c>
      <c r="U9" s="18"/>
      <c r="V9" s="17" t="s">
        <v>38</v>
      </c>
      <c r="W9" s="6">
        <f>$V$4-Z9-AB9-AD9</f>
        <v>0</v>
      </c>
      <c r="X9" s="18">
        <v>0</v>
      </c>
      <c r="Y9" s="18">
        <v>0</v>
      </c>
      <c r="Z9" s="18">
        <v>744</v>
      </c>
      <c r="AA9" s="6">
        <f t="shared" si="9"/>
        <v>100</v>
      </c>
      <c r="AB9" s="18">
        <v>0</v>
      </c>
      <c r="AC9" s="6">
        <f t="shared" si="10"/>
        <v>0</v>
      </c>
      <c r="AD9" s="6">
        <v>0</v>
      </c>
      <c r="AE9" s="6">
        <f t="shared" si="10"/>
        <v>0</v>
      </c>
      <c r="AF9" s="18">
        <v>0</v>
      </c>
      <c r="AG9" s="6">
        <f t="shared" si="11"/>
        <v>0</v>
      </c>
      <c r="AH9" s="6">
        <f t="shared" si="12"/>
        <v>0</v>
      </c>
      <c r="AI9" s="20">
        <f t="shared" si="13"/>
        <v>100</v>
      </c>
      <c r="AJ9" s="6">
        <f t="shared" si="14"/>
        <v>0</v>
      </c>
      <c r="AK9" s="6">
        <f t="shared" si="15"/>
        <v>744</v>
      </c>
      <c r="AL9" s="18">
        <v>0</v>
      </c>
      <c r="AM9" s="22">
        <v>60</v>
      </c>
      <c r="AO9" s="18"/>
      <c r="AP9" s="17" t="s">
        <v>38</v>
      </c>
      <c r="AQ9" s="18">
        <v>0</v>
      </c>
      <c r="AR9" s="18">
        <v>0</v>
      </c>
      <c r="AS9" s="18">
        <v>0</v>
      </c>
      <c r="AT9" s="18">
        <v>720</v>
      </c>
      <c r="AU9" s="6">
        <f t="shared" si="16"/>
        <v>100</v>
      </c>
      <c r="AV9" s="18">
        <v>0</v>
      </c>
      <c r="AW9" s="6">
        <f t="shared" si="17"/>
        <v>0</v>
      </c>
      <c r="AX9" s="6">
        <v>0</v>
      </c>
      <c r="AY9" s="6">
        <f t="shared" si="18"/>
        <v>0</v>
      </c>
      <c r="AZ9" s="18">
        <v>0</v>
      </c>
      <c r="BA9" s="6">
        <f t="shared" si="19"/>
        <v>0</v>
      </c>
      <c r="BB9" s="6">
        <f t="shared" si="20"/>
        <v>0</v>
      </c>
      <c r="BC9" s="20">
        <f t="shared" si="21"/>
        <v>100</v>
      </c>
      <c r="BD9" s="6">
        <f t="shared" si="22"/>
        <v>0</v>
      </c>
      <c r="BE9" s="6">
        <f t="shared" si="23"/>
        <v>720</v>
      </c>
      <c r="BF9" s="18">
        <v>0</v>
      </c>
      <c r="BG9" s="22">
        <v>60</v>
      </c>
      <c r="BI9" s="18"/>
      <c r="BJ9" s="17" t="s">
        <v>38</v>
      </c>
      <c r="BK9" s="18">
        <v>0</v>
      </c>
      <c r="BL9" s="18">
        <v>0</v>
      </c>
      <c r="BM9" s="18">
        <v>0</v>
      </c>
      <c r="BN9" s="18">
        <v>744</v>
      </c>
      <c r="BO9" s="6">
        <f t="shared" si="24"/>
        <v>100</v>
      </c>
      <c r="BP9" s="18">
        <v>0</v>
      </c>
      <c r="BQ9" s="6">
        <f t="shared" si="25"/>
        <v>0</v>
      </c>
      <c r="BR9" s="6">
        <v>0</v>
      </c>
      <c r="BS9" s="6">
        <f t="shared" si="26"/>
        <v>0</v>
      </c>
      <c r="BT9" s="18">
        <v>0</v>
      </c>
      <c r="BU9" s="6">
        <f t="shared" si="27"/>
        <v>0</v>
      </c>
      <c r="BV9" s="6">
        <f t="shared" si="28"/>
        <v>0</v>
      </c>
      <c r="BW9" s="20">
        <f t="shared" si="29"/>
        <v>100</v>
      </c>
      <c r="BX9" s="6">
        <f t="shared" si="30"/>
        <v>0</v>
      </c>
      <c r="BY9" s="6">
        <f t="shared" si="31"/>
        <v>744</v>
      </c>
      <c r="BZ9" s="18">
        <v>0</v>
      </c>
      <c r="CA9" s="22">
        <v>60</v>
      </c>
      <c r="CC9" s="18"/>
      <c r="CD9" s="17" t="s">
        <v>38</v>
      </c>
      <c r="CE9" s="18">
        <v>0</v>
      </c>
      <c r="CF9" s="18">
        <v>0</v>
      </c>
      <c r="CG9" s="18">
        <v>0</v>
      </c>
      <c r="CH9" s="18">
        <v>0</v>
      </c>
      <c r="CI9" s="6">
        <f t="shared" si="32"/>
        <v>0</v>
      </c>
      <c r="CJ9" s="18">
        <v>720</v>
      </c>
      <c r="CK9" s="6">
        <f t="shared" si="33"/>
        <v>100</v>
      </c>
      <c r="CL9" s="6">
        <v>0</v>
      </c>
      <c r="CM9" s="6">
        <f t="shared" si="34"/>
        <v>0</v>
      </c>
      <c r="CN9" s="18">
        <v>0</v>
      </c>
      <c r="CO9" s="6">
        <f t="shared" si="35"/>
        <v>0</v>
      </c>
      <c r="CP9" s="6">
        <f t="shared" si="36"/>
        <v>0</v>
      </c>
      <c r="CQ9" s="20">
        <f t="shared" si="37"/>
        <v>0</v>
      </c>
      <c r="CR9" s="6">
        <f t="shared" si="38"/>
        <v>0</v>
      </c>
      <c r="CS9" s="6">
        <f t="shared" si="39"/>
        <v>720</v>
      </c>
      <c r="CT9" s="18">
        <v>0</v>
      </c>
      <c r="CU9" s="22">
        <v>60</v>
      </c>
      <c r="CW9" s="18"/>
      <c r="CX9" s="17" t="s">
        <v>38</v>
      </c>
      <c r="CY9" s="18">
        <v>0</v>
      </c>
      <c r="CZ9" s="18">
        <v>0</v>
      </c>
      <c r="DA9" s="18">
        <v>0</v>
      </c>
      <c r="DB9" s="18">
        <v>0</v>
      </c>
      <c r="DC9" s="6">
        <f t="shared" si="40"/>
        <v>0</v>
      </c>
      <c r="DD9" s="18">
        <v>744</v>
      </c>
      <c r="DE9" s="6">
        <f t="shared" si="41"/>
        <v>100</v>
      </c>
      <c r="DF9" s="6">
        <v>0</v>
      </c>
      <c r="DG9" s="6">
        <f t="shared" si="42"/>
        <v>0</v>
      </c>
      <c r="DH9" s="18">
        <v>0</v>
      </c>
      <c r="DI9" s="6">
        <f t="shared" si="43"/>
        <v>0</v>
      </c>
      <c r="DJ9" s="6">
        <f t="shared" si="44"/>
        <v>0</v>
      </c>
      <c r="DK9" s="20">
        <f t="shared" si="45"/>
        <v>0</v>
      </c>
      <c r="DL9" s="6">
        <f t="shared" si="46"/>
        <v>0</v>
      </c>
      <c r="DM9" s="6">
        <f t="shared" si="47"/>
        <v>744</v>
      </c>
      <c r="DN9" s="18">
        <v>0</v>
      </c>
      <c r="DO9" s="22">
        <v>60</v>
      </c>
      <c r="DQ9" s="18"/>
      <c r="DR9" s="17" t="s">
        <v>38</v>
      </c>
      <c r="DS9" s="18">
        <v>0</v>
      </c>
      <c r="DT9" s="18">
        <v>0</v>
      </c>
      <c r="DU9" s="18">
        <v>0</v>
      </c>
      <c r="DV9" s="18">
        <v>0</v>
      </c>
      <c r="DW9" s="6">
        <f t="shared" si="48"/>
        <v>0</v>
      </c>
      <c r="DX9" s="18">
        <v>744</v>
      </c>
      <c r="DY9" s="6">
        <f t="shared" si="49"/>
        <v>100</v>
      </c>
      <c r="DZ9" s="6">
        <v>0</v>
      </c>
      <c r="EA9" s="6">
        <f t="shared" si="50"/>
        <v>0</v>
      </c>
      <c r="EB9" s="18">
        <v>0</v>
      </c>
      <c r="EC9" s="6">
        <f t="shared" si="51"/>
        <v>0</v>
      </c>
      <c r="ED9" s="6">
        <f t="shared" si="52"/>
        <v>0</v>
      </c>
      <c r="EE9" s="20">
        <f t="shared" si="53"/>
        <v>0</v>
      </c>
      <c r="EF9" s="6">
        <f t="shared" si="54"/>
        <v>0</v>
      </c>
      <c r="EG9" s="6">
        <f t="shared" si="55"/>
        <v>744</v>
      </c>
      <c r="EH9" s="18">
        <v>0</v>
      </c>
      <c r="EI9" s="22">
        <v>60</v>
      </c>
      <c r="EK9" s="18"/>
      <c r="EL9" s="17" t="s">
        <v>38</v>
      </c>
      <c r="EM9" s="18">
        <v>0</v>
      </c>
      <c r="EN9" s="18">
        <v>0</v>
      </c>
      <c r="EO9" s="18">
        <v>0</v>
      </c>
      <c r="EP9" s="18">
        <v>0</v>
      </c>
      <c r="EQ9" s="6">
        <f t="shared" si="56"/>
        <v>0</v>
      </c>
      <c r="ER9" s="18">
        <v>672</v>
      </c>
      <c r="ES9" s="6">
        <f t="shared" si="57"/>
        <v>100</v>
      </c>
      <c r="ET9" s="6">
        <v>0</v>
      </c>
      <c r="EU9" s="6">
        <f t="shared" si="58"/>
        <v>0</v>
      </c>
      <c r="EV9" s="18">
        <v>0</v>
      </c>
      <c r="EW9" s="6">
        <f t="shared" si="59"/>
        <v>0</v>
      </c>
      <c r="EX9" s="6">
        <f t="shared" si="60"/>
        <v>0</v>
      </c>
      <c r="EY9" s="20">
        <f t="shared" si="61"/>
        <v>0</v>
      </c>
      <c r="EZ9" s="6">
        <f t="shared" si="62"/>
        <v>0</v>
      </c>
      <c r="FA9" s="6">
        <f t="shared" si="63"/>
        <v>672</v>
      </c>
      <c r="FB9" s="18">
        <v>0</v>
      </c>
      <c r="FC9" s="22">
        <v>60</v>
      </c>
      <c r="FE9" s="18"/>
      <c r="FF9" s="17" t="s">
        <v>38</v>
      </c>
      <c r="FG9" s="18">
        <v>0</v>
      </c>
      <c r="FH9" s="18">
        <v>0</v>
      </c>
      <c r="FI9" s="18">
        <v>0</v>
      </c>
      <c r="FJ9" s="18">
        <v>0</v>
      </c>
      <c r="FK9" s="6">
        <f t="shared" si="64"/>
        <v>0</v>
      </c>
      <c r="FL9" s="18">
        <v>744</v>
      </c>
      <c r="FM9" s="6">
        <f t="shared" si="65"/>
        <v>100</v>
      </c>
      <c r="FN9" s="6">
        <v>0</v>
      </c>
      <c r="FO9" s="6">
        <f t="shared" si="66"/>
        <v>0</v>
      </c>
      <c r="FP9" s="18">
        <v>0</v>
      </c>
      <c r="FQ9" s="6">
        <f t="shared" si="67"/>
        <v>0</v>
      </c>
      <c r="FR9" s="6">
        <f t="shared" si="68"/>
        <v>0</v>
      </c>
      <c r="FS9" s="20">
        <f t="shared" si="69"/>
        <v>0</v>
      </c>
      <c r="FT9" s="6">
        <f t="shared" si="70"/>
        <v>0</v>
      </c>
      <c r="FU9" s="6">
        <f t="shared" si="71"/>
        <v>744</v>
      </c>
      <c r="FV9" s="18">
        <v>0</v>
      </c>
      <c r="FW9" s="22">
        <v>60</v>
      </c>
      <c r="FY9" s="18"/>
      <c r="FZ9" s="17" t="s">
        <v>38</v>
      </c>
      <c r="GA9" s="18">
        <v>0</v>
      </c>
      <c r="GB9" s="18">
        <v>0</v>
      </c>
      <c r="GC9" s="18">
        <v>0</v>
      </c>
      <c r="GD9" s="18">
        <v>0</v>
      </c>
      <c r="GE9" s="6">
        <f t="shared" si="72"/>
        <v>0</v>
      </c>
      <c r="GF9" s="18">
        <v>720</v>
      </c>
      <c r="GG9" s="6">
        <f t="shared" si="73"/>
        <v>100</v>
      </c>
      <c r="GH9" s="6">
        <v>0</v>
      </c>
      <c r="GI9" s="6">
        <f t="shared" si="74"/>
        <v>0</v>
      </c>
      <c r="GJ9" s="18">
        <v>0</v>
      </c>
      <c r="GK9" s="6">
        <f t="shared" si="75"/>
        <v>0</v>
      </c>
      <c r="GL9" s="6">
        <f t="shared" si="76"/>
        <v>0</v>
      </c>
      <c r="GM9" s="20">
        <f t="shared" si="77"/>
        <v>0</v>
      </c>
      <c r="GN9" s="6">
        <f t="shared" si="78"/>
        <v>0</v>
      </c>
      <c r="GO9" s="6">
        <f t="shared" si="79"/>
        <v>720</v>
      </c>
      <c r="GP9" s="18">
        <v>0</v>
      </c>
      <c r="GQ9" s="22">
        <v>60</v>
      </c>
      <c r="GS9" s="18"/>
      <c r="GT9" s="17" t="s">
        <v>38</v>
      </c>
      <c r="GU9" s="18">
        <v>0</v>
      </c>
      <c r="GV9" s="18">
        <v>0</v>
      </c>
      <c r="GW9" s="120">
        <v>0</v>
      </c>
      <c r="GX9" s="18">
        <v>0</v>
      </c>
      <c r="GY9" s="6">
        <f t="shared" si="80"/>
        <v>0</v>
      </c>
      <c r="GZ9" s="18">
        <v>744</v>
      </c>
      <c r="HA9" s="6">
        <f t="shared" si="80"/>
        <v>100</v>
      </c>
      <c r="HB9" s="114">
        <v>0</v>
      </c>
      <c r="HC9" s="6">
        <f t="shared" si="80"/>
        <v>0</v>
      </c>
      <c r="HD9" s="18">
        <v>0</v>
      </c>
      <c r="HE9" s="6">
        <f t="shared" si="81"/>
        <v>0</v>
      </c>
      <c r="HF9" s="6">
        <f t="shared" si="82"/>
        <v>0</v>
      </c>
      <c r="HG9" s="20">
        <f t="shared" si="83"/>
        <v>0</v>
      </c>
      <c r="HH9" s="6">
        <f t="shared" si="84"/>
        <v>0</v>
      </c>
      <c r="HI9" s="6">
        <f t="shared" si="85"/>
        <v>744</v>
      </c>
      <c r="HJ9" s="18">
        <v>0</v>
      </c>
      <c r="HK9" s="22">
        <v>60</v>
      </c>
      <c r="HM9" s="18"/>
      <c r="HN9" s="17" t="s">
        <v>38</v>
      </c>
      <c r="HO9" s="99">
        <v>0</v>
      </c>
      <c r="HP9" s="99">
        <v>0</v>
      </c>
      <c r="HQ9" s="99">
        <v>0</v>
      </c>
      <c r="HR9" s="99">
        <v>0</v>
      </c>
      <c r="HS9" s="6">
        <f t="shared" si="86"/>
        <v>0</v>
      </c>
      <c r="HT9" s="99">
        <v>720</v>
      </c>
      <c r="HU9" s="6">
        <f t="shared" si="87"/>
        <v>100</v>
      </c>
      <c r="HV9" s="99">
        <v>0</v>
      </c>
      <c r="HW9" s="6">
        <f t="shared" si="87"/>
        <v>0</v>
      </c>
      <c r="HX9" s="99">
        <v>0</v>
      </c>
      <c r="HY9" s="6">
        <f t="shared" si="88"/>
        <v>0</v>
      </c>
      <c r="HZ9" s="6">
        <f t="shared" si="89"/>
        <v>0</v>
      </c>
      <c r="IA9" s="20">
        <f t="shared" si="90"/>
        <v>0</v>
      </c>
      <c r="IB9" s="6">
        <f t="shared" si="91"/>
        <v>0</v>
      </c>
      <c r="IC9" s="6">
        <f t="shared" si="92"/>
        <v>720</v>
      </c>
      <c r="ID9" s="113">
        <v>0</v>
      </c>
      <c r="IE9" s="22">
        <v>60</v>
      </c>
      <c r="IF9" s="9">
        <v>0</v>
      </c>
      <c r="IG9" s="29">
        <v>0</v>
      </c>
      <c r="IH9" s="9">
        <v>0</v>
      </c>
      <c r="II9" s="9">
        <v>52</v>
      </c>
      <c r="IJ9" s="9" t="s">
        <v>106</v>
      </c>
    </row>
    <row r="10" spans="1:245" ht="14.4" x14ac:dyDescent="0.3">
      <c r="A10" s="18"/>
      <c r="B10" s="17">
        <v>7</v>
      </c>
      <c r="C10" s="6">
        <v>416.3</v>
      </c>
      <c r="D10" s="6">
        <v>416.3</v>
      </c>
      <c r="E10" s="6">
        <v>0</v>
      </c>
      <c r="F10" s="18">
        <v>327.7</v>
      </c>
      <c r="G10" s="6">
        <f t="shared" si="0"/>
        <v>44.045698924731184</v>
      </c>
      <c r="H10" s="18">
        <v>0</v>
      </c>
      <c r="I10" s="6">
        <f t="shared" si="1"/>
        <v>0</v>
      </c>
      <c r="J10" s="19">
        <v>0</v>
      </c>
      <c r="K10" s="6">
        <f t="shared" si="2"/>
        <v>0</v>
      </c>
      <c r="L10" s="18">
        <v>22</v>
      </c>
      <c r="M10" s="6">
        <f t="shared" si="3"/>
        <v>55.954301075268816</v>
      </c>
      <c r="N10" s="6">
        <f t="shared" si="4"/>
        <v>52.997311827956992</v>
      </c>
      <c r="O10" s="20">
        <f t="shared" si="5"/>
        <v>47.002688172043008</v>
      </c>
      <c r="P10" s="6">
        <f t="shared" si="6"/>
        <v>40.533602150537632</v>
      </c>
      <c r="Q10" s="6">
        <f t="shared" si="7"/>
        <v>744</v>
      </c>
      <c r="R10" s="21">
        <v>30157</v>
      </c>
      <c r="S10" s="22">
        <v>100</v>
      </c>
      <c r="U10" s="18"/>
      <c r="V10" s="17">
        <v>7</v>
      </c>
      <c r="W10" s="6">
        <f t="shared" si="8"/>
        <v>701.3</v>
      </c>
      <c r="X10" s="18">
        <v>701.3</v>
      </c>
      <c r="Y10" s="18">
        <v>0</v>
      </c>
      <c r="Z10" s="18">
        <v>42.7</v>
      </c>
      <c r="AA10" s="6">
        <f t="shared" si="9"/>
        <v>5.739247311827957</v>
      </c>
      <c r="AB10" s="18">
        <v>0</v>
      </c>
      <c r="AC10" s="6">
        <f t="shared" si="10"/>
        <v>0</v>
      </c>
      <c r="AD10" s="6">
        <v>0</v>
      </c>
      <c r="AE10" s="6">
        <f t="shared" si="10"/>
        <v>0</v>
      </c>
      <c r="AF10" s="18">
        <v>16</v>
      </c>
      <c r="AG10" s="6">
        <f t="shared" si="11"/>
        <v>94.260752688172033</v>
      </c>
      <c r="AH10" s="6">
        <f t="shared" si="12"/>
        <v>92.11021505376344</v>
      </c>
      <c r="AI10" s="20">
        <f t="shared" si="13"/>
        <v>7.8897849462365599</v>
      </c>
      <c r="AJ10" s="6">
        <f t="shared" si="14"/>
        <v>69.833333333333343</v>
      </c>
      <c r="AK10" s="6">
        <f t="shared" si="15"/>
        <v>744</v>
      </c>
      <c r="AL10" s="21">
        <v>51956</v>
      </c>
      <c r="AM10" s="22">
        <v>100</v>
      </c>
      <c r="AO10" s="18"/>
      <c r="AP10" s="17">
        <v>7</v>
      </c>
      <c r="AQ10" s="18">
        <v>717</v>
      </c>
      <c r="AR10" s="18">
        <v>717</v>
      </c>
      <c r="AS10" s="18">
        <v>0</v>
      </c>
      <c r="AT10" s="18">
        <v>3</v>
      </c>
      <c r="AU10" s="6">
        <f t="shared" si="16"/>
        <v>0.41666666666666669</v>
      </c>
      <c r="AV10" s="18">
        <v>0</v>
      </c>
      <c r="AW10" s="6">
        <f t="shared" si="17"/>
        <v>0</v>
      </c>
      <c r="AX10" s="6">
        <v>0</v>
      </c>
      <c r="AY10" s="6">
        <f t="shared" si="18"/>
        <v>0</v>
      </c>
      <c r="AZ10" s="18">
        <v>32</v>
      </c>
      <c r="BA10" s="6">
        <f t="shared" si="19"/>
        <v>99.583333333333329</v>
      </c>
      <c r="BB10" s="6">
        <f t="shared" si="20"/>
        <v>95.138888888888886</v>
      </c>
      <c r="BC10" s="20">
        <f t="shared" si="21"/>
        <v>4.8611111111111116</v>
      </c>
      <c r="BD10" s="6">
        <f t="shared" si="22"/>
        <v>77.334722222222211</v>
      </c>
      <c r="BE10" s="6">
        <f t="shared" si="23"/>
        <v>720</v>
      </c>
      <c r="BF10" s="21">
        <v>55681</v>
      </c>
      <c r="BG10" s="22">
        <v>100</v>
      </c>
      <c r="BI10" s="18"/>
      <c r="BJ10" s="17">
        <v>7</v>
      </c>
      <c r="BK10" s="18">
        <v>29.7</v>
      </c>
      <c r="BL10" s="18">
        <v>29.7</v>
      </c>
      <c r="BM10" s="18">
        <v>0</v>
      </c>
      <c r="BN10" s="18">
        <v>714.3</v>
      </c>
      <c r="BO10" s="6">
        <f t="shared" si="24"/>
        <v>96.008064516129025</v>
      </c>
      <c r="BP10" s="18">
        <v>0</v>
      </c>
      <c r="BQ10" s="6">
        <f t="shared" si="25"/>
        <v>0</v>
      </c>
      <c r="BR10" s="6">
        <v>0</v>
      </c>
      <c r="BS10" s="6">
        <f t="shared" si="26"/>
        <v>0</v>
      </c>
      <c r="BT10" s="18">
        <v>0</v>
      </c>
      <c r="BU10" s="6">
        <f t="shared" si="27"/>
        <v>3.9919354838709675</v>
      </c>
      <c r="BV10" s="6">
        <f t="shared" si="28"/>
        <v>3.9919354838709675</v>
      </c>
      <c r="BW10" s="20">
        <f t="shared" si="29"/>
        <v>96.008064516129025</v>
      </c>
      <c r="BX10" s="6">
        <f t="shared" si="30"/>
        <v>2.76747311827957</v>
      </c>
      <c r="BY10" s="6">
        <f t="shared" si="31"/>
        <v>744</v>
      </c>
      <c r="BZ10" s="21">
        <v>2059</v>
      </c>
      <c r="CA10" s="22">
        <v>100</v>
      </c>
      <c r="CC10" s="18"/>
      <c r="CD10" s="17">
        <v>7</v>
      </c>
      <c r="CE10" s="18">
        <v>0</v>
      </c>
      <c r="CF10" s="18">
        <v>0</v>
      </c>
      <c r="CG10" s="18">
        <v>0</v>
      </c>
      <c r="CH10" s="18">
        <v>360</v>
      </c>
      <c r="CI10" s="6">
        <f t="shared" si="32"/>
        <v>50</v>
      </c>
      <c r="CJ10" s="18">
        <v>0</v>
      </c>
      <c r="CK10" s="6">
        <f t="shared" si="33"/>
        <v>0</v>
      </c>
      <c r="CL10" s="6">
        <v>360</v>
      </c>
      <c r="CM10" s="6">
        <f t="shared" si="34"/>
        <v>50</v>
      </c>
      <c r="CN10" s="18">
        <v>0</v>
      </c>
      <c r="CO10" s="6">
        <f t="shared" si="35"/>
        <v>0</v>
      </c>
      <c r="CP10" s="6">
        <f t="shared" si="36"/>
        <v>0</v>
      </c>
      <c r="CQ10" s="20">
        <f t="shared" si="37"/>
        <v>100</v>
      </c>
      <c r="CR10" s="6">
        <f t="shared" si="38"/>
        <v>0</v>
      </c>
      <c r="CS10" s="6">
        <f t="shared" si="39"/>
        <v>720</v>
      </c>
      <c r="CT10" s="18">
        <v>0</v>
      </c>
      <c r="CU10" s="22">
        <v>100</v>
      </c>
      <c r="CW10" s="18"/>
      <c r="CX10" s="17">
        <v>7</v>
      </c>
      <c r="CY10" s="18">
        <v>0</v>
      </c>
      <c r="CZ10" s="18">
        <v>0</v>
      </c>
      <c r="DA10" s="18">
        <v>0</v>
      </c>
      <c r="DB10" s="18">
        <v>0</v>
      </c>
      <c r="DC10" s="6">
        <f t="shared" si="40"/>
        <v>0</v>
      </c>
      <c r="DD10" s="18">
        <v>744</v>
      </c>
      <c r="DE10" s="6">
        <f t="shared" si="41"/>
        <v>100</v>
      </c>
      <c r="DF10" s="6">
        <v>0</v>
      </c>
      <c r="DG10" s="6">
        <f t="shared" si="42"/>
        <v>0</v>
      </c>
      <c r="DH10" s="18">
        <v>0</v>
      </c>
      <c r="DI10" s="6">
        <f t="shared" si="43"/>
        <v>0</v>
      </c>
      <c r="DJ10" s="6">
        <f t="shared" si="44"/>
        <v>0</v>
      </c>
      <c r="DK10" s="20">
        <f t="shared" si="45"/>
        <v>0</v>
      </c>
      <c r="DL10" s="6">
        <f t="shared" si="46"/>
        <v>0</v>
      </c>
      <c r="DM10" s="6">
        <f t="shared" si="47"/>
        <v>744</v>
      </c>
      <c r="DN10" s="18">
        <v>0</v>
      </c>
      <c r="DO10" s="22">
        <v>100</v>
      </c>
      <c r="DQ10" s="18"/>
      <c r="DR10" s="17">
        <v>7</v>
      </c>
      <c r="DS10" s="18">
        <v>0</v>
      </c>
      <c r="DT10" s="18">
        <v>0</v>
      </c>
      <c r="DU10" s="18">
        <v>0</v>
      </c>
      <c r="DV10" s="18">
        <v>0</v>
      </c>
      <c r="DW10" s="6">
        <f t="shared" si="48"/>
        <v>0</v>
      </c>
      <c r="DX10" s="18">
        <v>744</v>
      </c>
      <c r="DY10" s="6">
        <f t="shared" si="49"/>
        <v>100</v>
      </c>
      <c r="DZ10" s="6">
        <v>0</v>
      </c>
      <c r="EA10" s="6">
        <f t="shared" si="50"/>
        <v>0</v>
      </c>
      <c r="EB10" s="18">
        <v>0</v>
      </c>
      <c r="EC10" s="6">
        <f t="shared" si="51"/>
        <v>0</v>
      </c>
      <c r="ED10" s="6">
        <f t="shared" si="52"/>
        <v>0</v>
      </c>
      <c r="EE10" s="20">
        <f t="shared" si="53"/>
        <v>0</v>
      </c>
      <c r="EF10" s="6">
        <f t="shared" si="54"/>
        <v>0</v>
      </c>
      <c r="EG10" s="6">
        <f t="shared" si="55"/>
        <v>744</v>
      </c>
      <c r="EH10" s="18">
        <v>0</v>
      </c>
      <c r="EI10" s="22">
        <v>100</v>
      </c>
      <c r="EK10" s="18"/>
      <c r="EL10" s="17">
        <v>7</v>
      </c>
      <c r="EM10" s="18">
        <v>0</v>
      </c>
      <c r="EN10" s="18">
        <v>0</v>
      </c>
      <c r="EO10" s="18">
        <v>0</v>
      </c>
      <c r="EP10" s="18">
        <v>0</v>
      </c>
      <c r="EQ10" s="6">
        <f t="shared" si="56"/>
        <v>0</v>
      </c>
      <c r="ER10" s="18">
        <v>672</v>
      </c>
      <c r="ES10" s="6">
        <f t="shared" si="57"/>
        <v>100</v>
      </c>
      <c r="ET10" s="6">
        <v>0</v>
      </c>
      <c r="EU10" s="6">
        <f t="shared" si="58"/>
        <v>0</v>
      </c>
      <c r="EV10" s="18">
        <v>0</v>
      </c>
      <c r="EW10" s="6">
        <f t="shared" si="59"/>
        <v>0</v>
      </c>
      <c r="EX10" s="6">
        <f t="shared" si="60"/>
        <v>0</v>
      </c>
      <c r="EY10" s="20">
        <f t="shared" si="61"/>
        <v>0</v>
      </c>
      <c r="EZ10" s="6">
        <f t="shared" si="62"/>
        <v>0</v>
      </c>
      <c r="FA10" s="6">
        <f t="shared" si="63"/>
        <v>672</v>
      </c>
      <c r="FB10" s="18">
        <v>0</v>
      </c>
      <c r="FC10" s="22">
        <v>100</v>
      </c>
      <c r="FE10" s="18"/>
      <c r="FF10" s="17">
        <v>7</v>
      </c>
      <c r="FG10" s="18">
        <v>0</v>
      </c>
      <c r="FH10" s="18">
        <v>0</v>
      </c>
      <c r="FI10" s="18">
        <v>0</v>
      </c>
      <c r="FJ10" s="18">
        <v>0</v>
      </c>
      <c r="FK10" s="6">
        <f t="shared" si="64"/>
        <v>0</v>
      </c>
      <c r="FL10" s="18">
        <v>744</v>
      </c>
      <c r="FM10" s="6">
        <f t="shared" si="65"/>
        <v>100</v>
      </c>
      <c r="FN10" s="6">
        <v>0</v>
      </c>
      <c r="FO10" s="6">
        <f t="shared" si="66"/>
        <v>0</v>
      </c>
      <c r="FP10" s="18">
        <v>0</v>
      </c>
      <c r="FQ10" s="6">
        <f t="shared" si="67"/>
        <v>0</v>
      </c>
      <c r="FR10" s="6">
        <f t="shared" si="68"/>
        <v>0</v>
      </c>
      <c r="FS10" s="20">
        <f t="shared" si="69"/>
        <v>0</v>
      </c>
      <c r="FT10" s="6">
        <f t="shared" si="70"/>
        <v>0</v>
      </c>
      <c r="FU10" s="6">
        <f t="shared" si="71"/>
        <v>744</v>
      </c>
      <c r="FV10" s="18">
        <v>0</v>
      </c>
      <c r="FW10" s="22">
        <v>100</v>
      </c>
      <c r="FY10" s="18"/>
      <c r="FZ10" s="17">
        <v>7</v>
      </c>
      <c r="GA10" s="18">
        <v>0</v>
      </c>
      <c r="GB10" s="18">
        <v>0</v>
      </c>
      <c r="GC10" s="18">
        <v>0</v>
      </c>
      <c r="GD10" s="18">
        <v>0</v>
      </c>
      <c r="GE10" s="6">
        <f t="shared" si="72"/>
        <v>0</v>
      </c>
      <c r="GF10" s="18">
        <v>720</v>
      </c>
      <c r="GG10" s="6">
        <f t="shared" si="73"/>
        <v>100</v>
      </c>
      <c r="GH10" s="6">
        <v>0</v>
      </c>
      <c r="GI10" s="6">
        <f t="shared" si="74"/>
        <v>0</v>
      </c>
      <c r="GJ10" s="18">
        <v>0</v>
      </c>
      <c r="GK10" s="6">
        <f t="shared" si="75"/>
        <v>0</v>
      </c>
      <c r="GL10" s="6">
        <f t="shared" si="76"/>
        <v>0</v>
      </c>
      <c r="GM10" s="20">
        <f t="shared" si="77"/>
        <v>0</v>
      </c>
      <c r="GN10" s="6">
        <f t="shared" si="78"/>
        <v>0</v>
      </c>
      <c r="GO10" s="6">
        <f t="shared" si="79"/>
        <v>720</v>
      </c>
      <c r="GP10" s="18">
        <v>0</v>
      </c>
      <c r="GQ10" s="22">
        <v>100</v>
      </c>
      <c r="GS10" s="18"/>
      <c r="GT10" s="17">
        <v>7</v>
      </c>
      <c r="GU10" s="18">
        <v>0</v>
      </c>
      <c r="GV10" s="18">
        <v>0</v>
      </c>
      <c r="GW10" s="120">
        <v>0</v>
      </c>
      <c r="GX10" s="18">
        <v>0</v>
      </c>
      <c r="GY10" s="6">
        <f t="shared" si="80"/>
        <v>0</v>
      </c>
      <c r="GZ10" s="18">
        <v>744</v>
      </c>
      <c r="HA10" s="6">
        <f t="shared" si="80"/>
        <v>100</v>
      </c>
      <c r="HB10" s="114">
        <v>0</v>
      </c>
      <c r="HC10" s="6">
        <f t="shared" si="80"/>
        <v>0</v>
      </c>
      <c r="HD10" s="18">
        <v>0</v>
      </c>
      <c r="HE10" s="6">
        <f t="shared" si="81"/>
        <v>0</v>
      </c>
      <c r="HF10" s="6">
        <f t="shared" si="82"/>
        <v>0</v>
      </c>
      <c r="HG10" s="20">
        <f t="shared" si="83"/>
        <v>0</v>
      </c>
      <c r="HH10" s="6">
        <f t="shared" si="84"/>
        <v>0</v>
      </c>
      <c r="HI10" s="6">
        <f t="shared" si="85"/>
        <v>744</v>
      </c>
      <c r="HJ10" s="18">
        <v>0</v>
      </c>
      <c r="HK10" s="22">
        <v>100</v>
      </c>
      <c r="HM10" s="18"/>
      <c r="HN10" s="17">
        <v>7</v>
      </c>
      <c r="HO10" s="99">
        <v>0</v>
      </c>
      <c r="HP10" s="99">
        <v>0</v>
      </c>
      <c r="HQ10" s="99">
        <v>0</v>
      </c>
      <c r="HR10" s="99">
        <v>0</v>
      </c>
      <c r="HS10" s="6">
        <f t="shared" si="86"/>
        <v>0</v>
      </c>
      <c r="HT10" s="99">
        <v>720</v>
      </c>
      <c r="HU10" s="6">
        <f t="shared" si="87"/>
        <v>100</v>
      </c>
      <c r="HV10" s="99">
        <v>0</v>
      </c>
      <c r="HW10" s="6">
        <f t="shared" si="87"/>
        <v>0</v>
      </c>
      <c r="HX10" s="99">
        <v>0</v>
      </c>
      <c r="HY10" s="6">
        <f t="shared" si="88"/>
        <v>0</v>
      </c>
      <c r="HZ10" s="6">
        <f t="shared" si="89"/>
        <v>0</v>
      </c>
      <c r="IA10" s="20">
        <f t="shared" si="90"/>
        <v>0</v>
      </c>
      <c r="IB10" s="6">
        <f t="shared" si="91"/>
        <v>0</v>
      </c>
      <c r="IC10" s="6">
        <f t="shared" si="92"/>
        <v>720</v>
      </c>
      <c r="ID10" s="113">
        <v>0</v>
      </c>
      <c r="IE10" s="22">
        <v>100</v>
      </c>
      <c r="IF10" s="9">
        <v>0</v>
      </c>
      <c r="IG10" s="29">
        <v>0</v>
      </c>
      <c r="IH10" s="9">
        <v>0</v>
      </c>
      <c r="II10" s="9">
        <v>100</v>
      </c>
      <c r="IJ10" s="9" t="s">
        <v>106</v>
      </c>
    </row>
    <row r="11" spans="1:245" ht="14.4" x14ac:dyDescent="0.3">
      <c r="A11" s="17"/>
      <c r="B11" s="17">
        <v>9</v>
      </c>
      <c r="C11" s="6">
        <v>413.1</v>
      </c>
      <c r="D11" s="6">
        <v>413.1</v>
      </c>
      <c r="E11" s="6">
        <v>0</v>
      </c>
      <c r="F11" s="18">
        <v>330.9</v>
      </c>
      <c r="G11" s="6">
        <f t="shared" si="0"/>
        <v>44.475806451612897</v>
      </c>
      <c r="H11" s="18">
        <v>0</v>
      </c>
      <c r="I11" s="6">
        <f t="shared" si="1"/>
        <v>0</v>
      </c>
      <c r="J11" s="19">
        <v>0</v>
      </c>
      <c r="K11" s="6">
        <f t="shared" si="2"/>
        <v>0</v>
      </c>
      <c r="L11" s="18">
        <v>60</v>
      </c>
      <c r="M11" s="6">
        <f t="shared" si="3"/>
        <v>55.524193548387103</v>
      </c>
      <c r="N11" s="6">
        <f t="shared" si="4"/>
        <v>47.45967741935484</v>
      </c>
      <c r="O11" s="20">
        <f t="shared" si="5"/>
        <v>52.54032258064516</v>
      </c>
      <c r="P11" s="6">
        <f t="shared" si="6"/>
        <v>38.932795698924735</v>
      </c>
      <c r="Q11" s="6">
        <f t="shared" si="7"/>
        <v>744</v>
      </c>
      <c r="R11" s="21">
        <v>28966</v>
      </c>
      <c r="S11" s="22">
        <v>100</v>
      </c>
      <c r="U11" s="17"/>
      <c r="V11" s="17">
        <v>9</v>
      </c>
      <c r="W11" s="6">
        <f t="shared" si="8"/>
        <v>710.6</v>
      </c>
      <c r="X11" s="18">
        <v>710.6</v>
      </c>
      <c r="Y11" s="18">
        <v>0</v>
      </c>
      <c r="Z11" s="18">
        <v>33.4</v>
      </c>
      <c r="AA11" s="6">
        <f t="shared" si="9"/>
        <v>4.489247311827957</v>
      </c>
      <c r="AB11" s="18">
        <v>0</v>
      </c>
      <c r="AC11" s="6">
        <f t="shared" si="10"/>
        <v>0</v>
      </c>
      <c r="AD11" s="6">
        <v>0</v>
      </c>
      <c r="AE11" s="6">
        <f t="shared" si="10"/>
        <v>0</v>
      </c>
      <c r="AF11" s="18">
        <v>0</v>
      </c>
      <c r="AG11" s="6">
        <f t="shared" si="11"/>
        <v>95.510752688172047</v>
      </c>
      <c r="AH11" s="6">
        <f t="shared" si="12"/>
        <v>95.510752688172047</v>
      </c>
      <c r="AI11" s="20">
        <f t="shared" si="13"/>
        <v>4.489247311827957</v>
      </c>
      <c r="AJ11" s="6">
        <f t="shared" si="14"/>
        <v>71.052419354838719</v>
      </c>
      <c r="AK11" s="6">
        <f t="shared" si="15"/>
        <v>744</v>
      </c>
      <c r="AL11" s="21">
        <v>52863</v>
      </c>
      <c r="AM11" s="22">
        <v>100</v>
      </c>
      <c r="AO11" s="17"/>
      <c r="AP11" s="17">
        <v>9</v>
      </c>
      <c r="AQ11" s="18">
        <v>643.70000000000005</v>
      </c>
      <c r="AR11" s="18">
        <v>643.70000000000005</v>
      </c>
      <c r="AS11" s="18">
        <v>0</v>
      </c>
      <c r="AT11" s="18">
        <v>4.7</v>
      </c>
      <c r="AU11" s="6">
        <f t="shared" si="16"/>
        <v>0.65277777777777779</v>
      </c>
      <c r="AV11" s="18">
        <v>71.599999999999994</v>
      </c>
      <c r="AW11" s="6">
        <f t="shared" si="17"/>
        <v>9.9444444444444429</v>
      </c>
      <c r="AX11" s="6">
        <v>0</v>
      </c>
      <c r="AY11" s="6">
        <f t="shared" si="18"/>
        <v>0</v>
      </c>
      <c r="AZ11" s="18">
        <v>48</v>
      </c>
      <c r="BA11" s="6">
        <f t="shared" si="19"/>
        <v>89.402777777777786</v>
      </c>
      <c r="BB11" s="6">
        <f t="shared" si="20"/>
        <v>82.736111111111114</v>
      </c>
      <c r="BC11" s="20">
        <f t="shared" si="21"/>
        <v>8.1276989512646498</v>
      </c>
      <c r="BD11" s="6">
        <f t="shared" si="22"/>
        <v>66.522222222222226</v>
      </c>
      <c r="BE11" s="6">
        <f t="shared" si="23"/>
        <v>720.00000000000011</v>
      </c>
      <c r="BF11" s="21">
        <v>47896</v>
      </c>
      <c r="BG11" s="22">
        <v>100</v>
      </c>
      <c r="BI11" s="17"/>
      <c r="BJ11" s="17">
        <v>9</v>
      </c>
      <c r="BK11" s="18">
        <v>662.8</v>
      </c>
      <c r="BL11" s="18">
        <v>662.8</v>
      </c>
      <c r="BM11" s="18">
        <v>0</v>
      </c>
      <c r="BN11" s="18">
        <v>1.4</v>
      </c>
      <c r="BO11" s="6">
        <f t="shared" si="24"/>
        <v>0.18817204301075269</v>
      </c>
      <c r="BP11" s="18">
        <v>0</v>
      </c>
      <c r="BQ11" s="6">
        <f t="shared" si="25"/>
        <v>0</v>
      </c>
      <c r="BR11" s="6">
        <v>79.8</v>
      </c>
      <c r="BS11" s="6">
        <f t="shared" si="26"/>
        <v>10.725806451612902</v>
      </c>
      <c r="BT11" s="18">
        <v>4</v>
      </c>
      <c r="BU11" s="6">
        <f t="shared" si="27"/>
        <v>89.086021505376337</v>
      </c>
      <c r="BV11" s="6">
        <f t="shared" si="28"/>
        <v>88.548387096774178</v>
      </c>
      <c r="BW11" s="20">
        <f t="shared" si="29"/>
        <v>0.81300813008130091</v>
      </c>
      <c r="BX11" s="6">
        <f t="shared" si="30"/>
        <v>69.317204301075265</v>
      </c>
      <c r="BY11" s="6">
        <f t="shared" si="31"/>
        <v>743.99999999999989</v>
      </c>
      <c r="BZ11" s="21">
        <v>51572</v>
      </c>
      <c r="CA11" s="22">
        <v>100</v>
      </c>
      <c r="CC11" s="17"/>
      <c r="CD11" s="17">
        <v>9</v>
      </c>
      <c r="CE11" s="18">
        <v>664</v>
      </c>
      <c r="CF11" s="18">
        <v>664</v>
      </c>
      <c r="CG11" s="18">
        <v>0</v>
      </c>
      <c r="CH11" s="18">
        <v>0.2</v>
      </c>
      <c r="CI11" s="6">
        <f t="shared" si="32"/>
        <v>2.7777777777777776E-2</v>
      </c>
      <c r="CJ11" s="18">
        <v>0</v>
      </c>
      <c r="CK11" s="6">
        <f t="shared" si="33"/>
        <v>0</v>
      </c>
      <c r="CL11" s="6">
        <v>55.8</v>
      </c>
      <c r="CM11" s="6">
        <f t="shared" si="34"/>
        <v>7.75</v>
      </c>
      <c r="CN11" s="18">
        <v>0</v>
      </c>
      <c r="CO11" s="6">
        <f t="shared" si="35"/>
        <v>92.222222222222229</v>
      </c>
      <c r="CP11" s="6">
        <f t="shared" si="36"/>
        <v>92.222222222222229</v>
      </c>
      <c r="CQ11" s="20">
        <f t="shared" si="37"/>
        <v>3.0111412225233364E-2</v>
      </c>
      <c r="CR11" s="6">
        <f t="shared" si="38"/>
        <v>67.320833333333326</v>
      </c>
      <c r="CS11" s="6">
        <f t="shared" si="39"/>
        <v>720</v>
      </c>
      <c r="CT11" s="21">
        <v>48471</v>
      </c>
      <c r="CU11" s="22">
        <v>100</v>
      </c>
      <c r="CW11" s="17"/>
      <c r="CX11" s="17">
        <v>9</v>
      </c>
      <c r="CY11" s="18">
        <v>0</v>
      </c>
      <c r="CZ11" s="18">
        <v>0</v>
      </c>
      <c r="DA11" s="18">
        <v>0</v>
      </c>
      <c r="DB11" s="18">
        <v>0</v>
      </c>
      <c r="DC11" s="6">
        <f t="shared" si="40"/>
        <v>0</v>
      </c>
      <c r="DD11" s="18">
        <v>0</v>
      </c>
      <c r="DE11" s="6">
        <f t="shared" si="41"/>
        <v>0</v>
      </c>
      <c r="DF11" s="6">
        <v>744</v>
      </c>
      <c r="DG11" s="6">
        <f t="shared" si="42"/>
        <v>100</v>
      </c>
      <c r="DH11" s="18">
        <v>0</v>
      </c>
      <c r="DI11" s="6">
        <f t="shared" si="43"/>
        <v>0</v>
      </c>
      <c r="DJ11" s="6">
        <f t="shared" si="44"/>
        <v>0</v>
      </c>
      <c r="DK11" s="20">
        <f t="shared" si="45"/>
        <v>0</v>
      </c>
      <c r="DL11" s="6">
        <f t="shared" si="46"/>
        <v>0</v>
      </c>
      <c r="DM11" s="6">
        <f t="shared" si="47"/>
        <v>744</v>
      </c>
      <c r="DN11" s="18">
        <v>0</v>
      </c>
      <c r="DO11" s="22">
        <v>100</v>
      </c>
      <c r="DQ11" s="17"/>
      <c r="DR11" s="17">
        <v>9</v>
      </c>
      <c r="DS11" s="18">
        <v>220.9</v>
      </c>
      <c r="DT11" s="18">
        <v>220.9</v>
      </c>
      <c r="DU11" s="18">
        <v>0</v>
      </c>
      <c r="DV11" s="18">
        <v>0</v>
      </c>
      <c r="DW11" s="6">
        <f t="shared" si="48"/>
        <v>0</v>
      </c>
      <c r="DX11" s="18">
        <v>0</v>
      </c>
      <c r="DY11" s="6">
        <f t="shared" si="49"/>
        <v>0</v>
      </c>
      <c r="DZ11" s="6">
        <v>523.1</v>
      </c>
      <c r="EA11" s="6">
        <f t="shared" si="50"/>
        <v>70.30913978494624</v>
      </c>
      <c r="EB11" s="18">
        <v>0</v>
      </c>
      <c r="EC11" s="6">
        <f t="shared" si="51"/>
        <v>29.690860215053767</v>
      </c>
      <c r="ED11" s="6">
        <f t="shared" si="52"/>
        <v>29.690860215053767</v>
      </c>
      <c r="EE11" s="20">
        <f t="shared" si="53"/>
        <v>0</v>
      </c>
      <c r="EF11" s="6">
        <f t="shared" si="54"/>
        <v>21.870967741935484</v>
      </c>
      <c r="EG11" s="6">
        <f t="shared" si="55"/>
        <v>744</v>
      </c>
      <c r="EH11" s="21">
        <v>16272</v>
      </c>
      <c r="EI11" s="22">
        <v>100</v>
      </c>
      <c r="EK11" s="17"/>
      <c r="EL11" s="17">
        <v>9</v>
      </c>
      <c r="EM11" s="18">
        <v>672</v>
      </c>
      <c r="EN11" s="18">
        <v>672</v>
      </c>
      <c r="EO11" s="18">
        <v>0</v>
      </c>
      <c r="EP11" s="18">
        <v>0</v>
      </c>
      <c r="EQ11" s="6">
        <f t="shared" si="56"/>
        <v>0</v>
      </c>
      <c r="ER11" s="18">
        <v>0</v>
      </c>
      <c r="ES11" s="6">
        <f t="shared" si="57"/>
        <v>0</v>
      </c>
      <c r="ET11" s="6">
        <v>0</v>
      </c>
      <c r="EU11" s="6">
        <f t="shared" si="58"/>
        <v>0</v>
      </c>
      <c r="EV11" s="18">
        <v>5.9</v>
      </c>
      <c r="EW11" s="6">
        <f t="shared" si="59"/>
        <v>90.322580645161281</v>
      </c>
      <c r="EX11" s="6">
        <f t="shared" si="60"/>
        <v>99.122023809523824</v>
      </c>
      <c r="EY11" s="20">
        <f t="shared" si="61"/>
        <v>0.87797619047619047</v>
      </c>
      <c r="EZ11" s="6">
        <f t="shared" si="62"/>
        <v>72.436011904761912</v>
      </c>
      <c r="FA11" s="6">
        <f t="shared" si="63"/>
        <v>672</v>
      </c>
      <c r="FB11" s="21">
        <v>48677</v>
      </c>
      <c r="FC11" s="22">
        <v>100</v>
      </c>
      <c r="FE11" s="17"/>
      <c r="FF11" s="17">
        <v>9</v>
      </c>
      <c r="FG11" s="18">
        <v>744</v>
      </c>
      <c r="FH11" s="18">
        <v>744</v>
      </c>
      <c r="FI11" s="18">
        <v>0</v>
      </c>
      <c r="FJ11" s="18">
        <v>0</v>
      </c>
      <c r="FK11" s="6">
        <f t="shared" si="64"/>
        <v>0</v>
      </c>
      <c r="FL11" s="18">
        <v>0</v>
      </c>
      <c r="FM11" s="6">
        <f t="shared" si="65"/>
        <v>0</v>
      </c>
      <c r="FN11" s="6">
        <v>0</v>
      </c>
      <c r="FO11" s="6">
        <f t="shared" si="66"/>
        <v>0</v>
      </c>
      <c r="FP11" s="18">
        <v>20.399999999999999</v>
      </c>
      <c r="FQ11" s="6">
        <f t="shared" si="67"/>
        <v>100</v>
      </c>
      <c r="FR11" s="6">
        <f t="shared" si="68"/>
        <v>97.258064516129039</v>
      </c>
      <c r="FS11" s="20">
        <f t="shared" si="69"/>
        <v>2.7419354838709675</v>
      </c>
      <c r="FT11" s="6">
        <f t="shared" si="70"/>
        <v>72.510752688172047</v>
      </c>
      <c r="FU11" s="6">
        <f t="shared" si="71"/>
        <v>744</v>
      </c>
      <c r="FV11" s="21">
        <v>53948</v>
      </c>
      <c r="FW11" s="22">
        <v>100</v>
      </c>
      <c r="FY11" s="17"/>
      <c r="FZ11" s="17">
        <v>9</v>
      </c>
      <c r="GA11" s="18">
        <v>675.5</v>
      </c>
      <c r="GB11" s="18">
        <v>675.5</v>
      </c>
      <c r="GC11" s="18">
        <v>0</v>
      </c>
      <c r="GD11" s="18">
        <v>44.5</v>
      </c>
      <c r="GE11" s="6">
        <f t="shared" si="72"/>
        <v>6.1805555555555558E-2</v>
      </c>
      <c r="GF11" s="18">
        <v>0</v>
      </c>
      <c r="GG11" s="6">
        <f t="shared" si="73"/>
        <v>0</v>
      </c>
      <c r="GH11" s="6">
        <v>0</v>
      </c>
      <c r="GI11" s="6">
        <f t="shared" si="74"/>
        <v>0</v>
      </c>
      <c r="GJ11" s="18">
        <v>36.700000000000003</v>
      </c>
      <c r="GK11" s="6">
        <f t="shared" si="75"/>
        <v>90.793010752688176</v>
      </c>
      <c r="GL11" s="6">
        <f t="shared" si="76"/>
        <v>88.722222222222214</v>
      </c>
      <c r="GM11" s="20">
        <f t="shared" si="77"/>
        <v>11.277777777777779</v>
      </c>
      <c r="GN11" s="6">
        <f t="shared" si="78"/>
        <v>67.759722222222223</v>
      </c>
      <c r="GO11" s="6">
        <f t="shared" si="79"/>
        <v>720</v>
      </c>
      <c r="GP11" s="21">
        <v>48787</v>
      </c>
      <c r="GQ11" s="22">
        <v>100</v>
      </c>
      <c r="GS11" s="17"/>
      <c r="GT11" s="17">
        <v>9</v>
      </c>
      <c r="GU11" s="18">
        <v>744</v>
      </c>
      <c r="GV11" s="18">
        <v>696.3</v>
      </c>
      <c r="GW11" s="120">
        <v>47.7</v>
      </c>
      <c r="GX11" s="18">
        <v>0</v>
      </c>
      <c r="GY11" s="6">
        <f t="shared" si="80"/>
        <v>0</v>
      </c>
      <c r="GZ11" s="18">
        <v>0</v>
      </c>
      <c r="HA11" s="6">
        <f t="shared" si="80"/>
        <v>0</v>
      </c>
      <c r="HB11" s="114">
        <v>0</v>
      </c>
      <c r="HC11" s="6">
        <f t="shared" si="80"/>
        <v>0</v>
      </c>
      <c r="HD11" s="18">
        <v>0</v>
      </c>
      <c r="HE11" s="6">
        <f t="shared" si="81"/>
        <v>100</v>
      </c>
      <c r="HF11" s="6">
        <f t="shared" si="82"/>
        <v>100</v>
      </c>
      <c r="HG11" s="20">
        <f t="shared" si="83"/>
        <v>0</v>
      </c>
      <c r="HH11" s="6">
        <f t="shared" si="84"/>
        <v>68.137096774193552</v>
      </c>
      <c r="HI11" s="6">
        <f t="shared" si="85"/>
        <v>744</v>
      </c>
      <c r="HJ11" s="21">
        <v>50694</v>
      </c>
      <c r="HK11" s="22">
        <v>100</v>
      </c>
      <c r="HM11" s="17"/>
      <c r="HN11" s="17">
        <v>9</v>
      </c>
      <c r="HO11" s="99">
        <v>720</v>
      </c>
      <c r="HP11" s="99">
        <v>720</v>
      </c>
      <c r="HQ11" s="99">
        <v>0</v>
      </c>
      <c r="HR11" s="99">
        <v>0</v>
      </c>
      <c r="HS11" s="6">
        <f t="shared" si="86"/>
        <v>0</v>
      </c>
      <c r="HT11" s="99">
        <v>0</v>
      </c>
      <c r="HU11" s="6">
        <f t="shared" si="87"/>
        <v>0</v>
      </c>
      <c r="HV11" s="99">
        <v>0</v>
      </c>
      <c r="HW11" s="6">
        <f t="shared" si="87"/>
        <v>0</v>
      </c>
      <c r="HX11" s="99">
        <v>0</v>
      </c>
      <c r="HY11" s="6">
        <f t="shared" si="88"/>
        <v>100</v>
      </c>
      <c r="HZ11" s="6">
        <f t="shared" si="89"/>
        <v>100</v>
      </c>
      <c r="IA11" s="20">
        <f t="shared" si="90"/>
        <v>0</v>
      </c>
      <c r="IB11" s="6">
        <f t="shared" si="91"/>
        <v>75.145833333333329</v>
      </c>
      <c r="IC11" s="6">
        <f t="shared" si="92"/>
        <v>720</v>
      </c>
      <c r="ID11" s="113">
        <v>54105</v>
      </c>
      <c r="IE11" s="22">
        <v>100</v>
      </c>
      <c r="IF11" s="9">
        <v>100</v>
      </c>
      <c r="IG11" s="29">
        <v>100</v>
      </c>
      <c r="IH11" s="9">
        <v>98</v>
      </c>
    </row>
    <row r="12" spans="1:245" ht="13.8" hidden="1" x14ac:dyDescent="0.3">
      <c r="A12" s="17"/>
      <c r="B12" s="23" t="s">
        <v>39</v>
      </c>
      <c r="C12" s="24">
        <f>SUM(C6:C11)</f>
        <v>2298.6</v>
      </c>
      <c r="D12" s="24">
        <f t="shared" ref="D12:H12" si="93">SUM(D6:D11)</f>
        <v>2250.1</v>
      </c>
      <c r="E12" s="24">
        <f>SUM(E6:E11)</f>
        <v>48.5</v>
      </c>
      <c r="F12" s="24">
        <f t="shared" si="93"/>
        <v>2165.4</v>
      </c>
      <c r="G12" s="25">
        <f>(G6*S6+G7*S7+G8*S8+G9*S9+G10*S10+G11*S11)/S12</f>
        <v>33.213205645161295</v>
      </c>
      <c r="H12" s="24">
        <f t="shared" si="93"/>
        <v>0</v>
      </c>
      <c r="I12" s="25">
        <f>(I6*S6+I7*S7+I8*S8+I9*S9+I10*S10+I11*S11)/S12</f>
        <v>0</v>
      </c>
      <c r="J12" s="26">
        <f>SUM(J6:J11)</f>
        <v>0</v>
      </c>
      <c r="K12" s="25">
        <f>(K6*S6+K7*S7+K8*S8+K9*S9+K10*S10+K11*S11)/S12</f>
        <v>0</v>
      </c>
      <c r="L12" s="24">
        <f>SUM(L6:L11)</f>
        <v>143</v>
      </c>
      <c r="M12" s="25">
        <f>(M6*S6+M7*S7+M8*S8+M9*S9+M10*S10+M11*S11)/S12</f>
        <v>66.786794354838719</v>
      </c>
      <c r="N12" s="27">
        <f>(N6*S6+N7*S7+N8*S8+N9*S9+N10*S10+N11*S11)/S12</f>
        <v>63.014952956989248</v>
      </c>
      <c r="O12" s="27">
        <f>(O6*S6+O7*S7+O8*S8+O9*S9+O10*S10+O11*S11)/S12</f>
        <v>36.985047043010752</v>
      </c>
      <c r="P12" s="27">
        <f>(P6*S6+P7*S7+P8*S8+P9*S9+P10*S10+P11*S11)/S12</f>
        <v>52.948588709677416</v>
      </c>
      <c r="Q12" s="32">
        <f>SUM(Q6:Q11)</f>
        <v>4464</v>
      </c>
      <c r="R12" s="28">
        <f>SUM(R6:R11)</f>
        <v>252120</v>
      </c>
      <c r="S12" s="26">
        <f>SUM(S6:S11)</f>
        <v>640</v>
      </c>
      <c r="T12" s="29"/>
      <c r="U12" s="17"/>
      <c r="V12" s="30" t="s">
        <v>39</v>
      </c>
      <c r="W12" s="31">
        <f>SUM(W6:W11)</f>
        <v>2526.6999999999998</v>
      </c>
      <c r="X12" s="31">
        <f t="shared" ref="X12" si="94">SUM(X6:X11)</f>
        <v>2311.1999999999998</v>
      </c>
      <c r="Y12" s="31">
        <f>SUM(Y6:Y11)</f>
        <v>215.5</v>
      </c>
      <c r="Z12" s="31">
        <f t="shared" ref="Z12" si="95">SUM(Z6:Z11)</f>
        <v>1937.3000000000002</v>
      </c>
      <c r="AA12" s="32">
        <f>(AA6*AM6+AA7*AM7+AA8*AM8+AA9*AM9+AA10*AM10+AA11*AM11)/AM12</f>
        <v>32.8885248655914</v>
      </c>
      <c r="AB12" s="31">
        <f t="shared" ref="AB12:AD12" si="96">SUM(AB6:AB11)</f>
        <v>0</v>
      </c>
      <c r="AC12" s="32">
        <f>(AC6*AM6+AC7*AM7+AC8*AM8+AC9*AM9+AC10*AM10+AC11*AM11)/AM12</f>
        <v>0</v>
      </c>
      <c r="AD12" s="31">
        <f t="shared" si="96"/>
        <v>0</v>
      </c>
      <c r="AE12" s="32">
        <f>(AE6*AM6+AE7*AM7+AE8*AM8+AE9*AM9+AE10*AM10+AE11*AM11)/AM12</f>
        <v>0</v>
      </c>
      <c r="AF12" s="31">
        <f>SUM(AF6:AF11)</f>
        <v>16</v>
      </c>
      <c r="AG12" s="25">
        <f>(AG6*AM6+AG7*AM7+AG8*AM8+AG9*AM9+AG10*AM10+AG11*AM11)/AM12</f>
        <v>67.111475134408607</v>
      </c>
      <c r="AH12" s="32">
        <f>(AH6*AM6+AH7*AM7+AH8*AM8+AH9*AM9+AH10*AM10+AH11*AM11)/AM12</f>
        <v>66.77545362903227</v>
      </c>
      <c r="AI12" s="27">
        <f>(AI6*AM6+AI7*AM7+AI8*AM8+AI9*AM9+AI10*AM10+AI11*AM11)/AM12</f>
        <v>38.174912465920997</v>
      </c>
      <c r="AJ12" s="27">
        <f>(AJ6*AM6+AJ7*AM7+AJ8*AM8+AJ9*AM9+AJ10*AM10+AJ11*AM11)/AM12</f>
        <v>46.527217741935488</v>
      </c>
      <c r="AK12" s="32">
        <f>SUM(AK6:AK11)</f>
        <v>4464</v>
      </c>
      <c r="AL12" s="28">
        <f>SUM(AL6:AL11)</f>
        <v>221544</v>
      </c>
      <c r="AM12" s="33">
        <f>SUM(AM6:AM11)</f>
        <v>640</v>
      </c>
      <c r="AN12" s="29"/>
      <c r="AO12" s="17"/>
      <c r="AP12" s="23" t="s">
        <v>39</v>
      </c>
      <c r="AQ12" s="31">
        <f>SUM(AQ6:AQ11)</f>
        <v>2735.8</v>
      </c>
      <c r="AR12" s="31">
        <f t="shared" ref="AR12:AT12" si="97">SUM(AR6:AR11)</f>
        <v>2735.8</v>
      </c>
      <c r="AS12" s="31">
        <f t="shared" si="97"/>
        <v>0</v>
      </c>
      <c r="AT12" s="31">
        <f t="shared" si="97"/>
        <v>1512.6000000000001</v>
      </c>
      <c r="AU12" s="32">
        <f>(AU6*BG6+AU7*BG7+AU8*BG8+AU9*BG9+AU10*BG10+AU11*BG11)/BG12</f>
        <v>35.387152777777779</v>
      </c>
      <c r="AV12" s="31">
        <f t="shared" ref="AV12" si="98">SUM(AV6:AV11)</f>
        <v>71.599999999999994</v>
      </c>
      <c r="AW12" s="32">
        <f>(AW6*BG6+AW7*BG7+AW8*BG8+AW9*BG9+AW10*BG10+AW11*BG11)/BG12</f>
        <v>1.5538194444444442</v>
      </c>
      <c r="AX12" s="32">
        <f>SUM(AX6:AX11)</f>
        <v>0</v>
      </c>
      <c r="AY12" s="32">
        <f>(AY6*BG6+AY7*BG7+AY8*BG8+AY9*BG9+AY10*BG10+AY11*BG11)/BG12</f>
        <v>0</v>
      </c>
      <c r="AZ12" s="31">
        <f>SUM(AZ6:AZ11)</f>
        <v>80</v>
      </c>
      <c r="BA12" s="25">
        <f>(BA6*BG6+BA7*BG7+BA8*BG8+BA9*BG9+BA10*BG10+BA11*BG11)/BG12</f>
        <v>63.059027777777786</v>
      </c>
      <c r="BB12" s="32">
        <f>(BB6*BG6+BB7*BG7+BB8*BG8+BB9*BG9+BB10*BG10+BB11*BG11)/BG12</f>
        <v>61.322916666666664</v>
      </c>
      <c r="BC12" s="27">
        <f>(BC6*BG6+BC7*BG7+BC8*BG8+BC9*BG9+BC10*BG10+BC11*BG11)/BG12</f>
        <v>37.24955365557954</v>
      </c>
      <c r="BD12" s="27">
        <f>(BD6*BG6+BD7*BG7+BD8*BG8+BD9*BG9+BD10*BG10+BD11*BG11)/BG12</f>
        <v>50.960937499999993</v>
      </c>
      <c r="BE12" s="32">
        <f>SUM(BE6:BE11)</f>
        <v>4320</v>
      </c>
      <c r="BF12" s="34">
        <f>SUM(BF6:BF11)</f>
        <v>234828</v>
      </c>
      <c r="BG12" s="33">
        <f>SUM(BG6:BG11)</f>
        <v>640</v>
      </c>
      <c r="BH12" s="29"/>
      <c r="BI12" s="17"/>
      <c r="BJ12" s="23" t="s">
        <v>39</v>
      </c>
      <c r="BK12" s="31">
        <f>SUM(BK6:BK11)</f>
        <v>1959.8000000000002</v>
      </c>
      <c r="BL12" s="31">
        <f t="shared" ref="BL12:BN12" si="99">SUM(BL6:BL11)</f>
        <v>1959.8000000000002</v>
      </c>
      <c r="BM12" s="31">
        <f>SUM(BM6:BM11)</f>
        <v>0</v>
      </c>
      <c r="BN12" s="31">
        <f t="shared" si="99"/>
        <v>2232.4</v>
      </c>
      <c r="BO12" s="32">
        <f>(BO6*CA6+BO7*CA7+BO8*CA8+BO9*CA9+BO10*CA10+BO11*CA11)/CA12</f>
        <v>49.874411962365585</v>
      </c>
      <c r="BP12" s="31">
        <f t="shared" ref="BP12" si="100">SUM(BP6:BP11)</f>
        <v>146.19999999999999</v>
      </c>
      <c r="BQ12" s="32">
        <f>(BQ6*CA6+BQ7*CA7+BQ8*CA8+BQ9*CA9+BQ10*CA10+BQ11*CA11)/CA12</f>
        <v>1.8422379032258065</v>
      </c>
      <c r="BR12" s="32">
        <f>SUM(BR6:BR11)</f>
        <v>125.6</v>
      </c>
      <c r="BS12" s="32">
        <f>(BS6*CA6+BS7*CA7+BS8*CA8+BS9*CA9+BS10*CA10+BS11*CA11)/CA12</f>
        <v>3.214885752688172</v>
      </c>
      <c r="BT12" s="31">
        <f>SUM(BT6:BT11)</f>
        <v>109</v>
      </c>
      <c r="BU12" s="25">
        <f>(BU6*CA6+BU7*CA7+BU8*CA8+BU9*CA9+BU10*CA10+BU11*CA11)/CA12</f>
        <v>45.068464381720432</v>
      </c>
      <c r="BV12" s="32">
        <f>(BV6*CA6+BV7*CA7+BV8*CA8+BV9*CA9+BV10*CA10+BV11*CA11)/CA12</f>
        <v>42.800319220430104</v>
      </c>
      <c r="BW12" s="27">
        <f>(BW6*CA6+BW7*CA7+BW8*CA8+BW9*CA9+BW10*CA10+BW11*CA11)/CA12</f>
        <v>52.527752980329453</v>
      </c>
      <c r="BX12" s="27">
        <f>(BX6*CA6+BX7*CA7+BX8*CA8+BX9*CA9+BX10*CA10+BX11*CA11)/CA12</f>
        <v>35.633400537634408</v>
      </c>
      <c r="BY12" s="32">
        <f>SUM(BY6:BY11)</f>
        <v>4464</v>
      </c>
      <c r="BZ12" s="34">
        <f>SUM(BZ6:BZ11)</f>
        <v>169672</v>
      </c>
      <c r="CA12" s="33">
        <f>SUM(CA6:CA11)</f>
        <v>640</v>
      </c>
      <c r="CB12" s="29"/>
      <c r="CC12" s="17"/>
      <c r="CD12" s="23" t="s">
        <v>39</v>
      </c>
      <c r="CE12" s="31">
        <f>SUM(CE6:CE11)</f>
        <v>1727</v>
      </c>
      <c r="CF12" s="31">
        <f t="shared" ref="CF12:CH12" si="101">SUM(CF6:CF11)</f>
        <v>1727</v>
      </c>
      <c r="CG12" s="31">
        <f>SUM(CG6:CG11)</f>
        <v>0</v>
      </c>
      <c r="CH12" s="31">
        <f t="shared" si="101"/>
        <v>402.8</v>
      </c>
      <c r="CI12" s="32">
        <f>(CI6*CU6+CI7*CU7+CI8*CU8+CI9*CU9+CI10*CU10+CI11*CU11)/CU12</f>
        <v>8.4388020833333321</v>
      </c>
      <c r="CJ12" s="31">
        <f t="shared" ref="CJ12" si="102">SUM(CJ6:CJ11)</f>
        <v>1622</v>
      </c>
      <c r="CK12" s="32">
        <f>(CK6*CU6+CK7*CU7+CK8*CU8+CK9*CU9+CK10*CU10+CK11*CU11)/CU12</f>
        <v>36.744791666666671</v>
      </c>
      <c r="CL12" s="32">
        <f>SUM(CL6:CL11)</f>
        <v>568.19999999999993</v>
      </c>
      <c r="CM12" s="32">
        <f>(CM6*CU6+CM7*CU7+CM8*CU8+CM9*CU9+CM10*CU10+CM11*CU11)/CU12</f>
        <v>12.832899305555554</v>
      </c>
      <c r="CN12" s="31">
        <f>SUM(CN6:CN11)</f>
        <v>0</v>
      </c>
      <c r="CO12" s="25">
        <f>(CO6*CU6+CO7*CU7+CO8*CU8+CO9*CU9+CO10*CU10+CO11*CU11)/CU12</f>
        <v>41.983506944444443</v>
      </c>
      <c r="CP12" s="32">
        <f>(CP6*CU6+CP7*CU7+CP8*CU8+CP9*CU9+CP10*CU10+CP11*CU11)/CU12</f>
        <v>41.983506944444443</v>
      </c>
      <c r="CQ12" s="27">
        <f>(CQ6*CU6+CQ7*CU7+CQ8*CU8+CQ9*CU9+CQ10*CU10+CQ11*CU11)/CU12</f>
        <v>16.539981588329617</v>
      </c>
      <c r="CR12" s="27">
        <f>(CR6*CU6+CR7*CU7+CR8*CU8+CR9*CU9+CR10*CU10+CR11*CU11)/CU12</f>
        <v>32.847439236111107</v>
      </c>
      <c r="CS12" s="32">
        <f>SUM(CS6:CS11)</f>
        <v>4320</v>
      </c>
      <c r="CT12" s="34">
        <f>SUM(CT6:CT11)</f>
        <v>151361</v>
      </c>
      <c r="CU12" s="33">
        <f>SUM(CU6:CU11)</f>
        <v>640</v>
      </c>
      <c r="CV12" s="29"/>
      <c r="CW12" s="17"/>
      <c r="CX12" s="23" t="s">
        <v>39</v>
      </c>
      <c r="CY12" s="31">
        <f>SUM(CY6:CY11)</f>
        <v>1432</v>
      </c>
      <c r="CZ12" s="31">
        <f t="shared" ref="CZ12:DB12" si="103">SUM(CZ6:CZ11)</f>
        <v>1432</v>
      </c>
      <c r="DA12" s="31">
        <f>SUM(DA6:DA11)</f>
        <v>0</v>
      </c>
      <c r="DB12" s="31">
        <f t="shared" si="103"/>
        <v>56</v>
      </c>
      <c r="DC12" s="32">
        <f>(DC6*DO6+DC7*DO7+DC8*DO8+DC9*DO9+DC10*DO10+DC11*DO11)/DO12</f>
        <v>1.0626680107526882</v>
      </c>
      <c r="DD12" s="31">
        <f t="shared" ref="DD12" si="104">SUM(DD6:DD11)</f>
        <v>2232</v>
      </c>
      <c r="DE12" s="32">
        <f>(DE6*DO6+DE7*DO7+DE8*DO8+DE9*DO9+DE10*DO10+DE11*DO11)/DO12</f>
        <v>50</v>
      </c>
      <c r="DF12" s="32">
        <f>SUM(DF6:DF11)</f>
        <v>744</v>
      </c>
      <c r="DG12" s="32">
        <f>(DG6*DO6+DG7*DO7+DG8*DO8+DG9*DO9+DG10*DO10+DG11*DO11)/DO12</f>
        <v>15.625</v>
      </c>
      <c r="DH12" s="31">
        <f>SUM(DH6:DH11)</f>
        <v>0</v>
      </c>
      <c r="DI12" s="25">
        <f>(DI6*DO6+DI7*DO7+DI8*DO8+DI9*DO9+DI10*DO10+DI11*DO11)/DO12</f>
        <v>33.312331989247312</v>
      </c>
      <c r="DJ12" s="32">
        <f>(DJ6*DO6+DJ7*DO7+DJ8*DO8+DJ9*DO9+DJ10*DO10+DJ11*DO11)/DO12</f>
        <v>33.312331989247312</v>
      </c>
      <c r="DK12" s="27">
        <f>(DK6*DO6+DK7*DO7+DK8*DO8+DK9*DO9+DK10*DO10+DK11*DO11)/DO12</f>
        <v>1.0626680107526882</v>
      </c>
      <c r="DL12" s="27">
        <f>(DL6*DO6+DL7*DO7+DL8*DO8+DL9*DO9+DL10*DO10+DL11*DO11)/DO12</f>
        <v>27.429225470430104</v>
      </c>
      <c r="DM12" s="32">
        <f>SUM(DM6:DM11)</f>
        <v>4464</v>
      </c>
      <c r="DN12" s="35">
        <f>SUM(DN6:DN11)</f>
        <v>130607</v>
      </c>
      <c r="DO12" s="33">
        <f>SUM(DO6:DO11)</f>
        <v>640</v>
      </c>
      <c r="DP12" s="29"/>
      <c r="DQ12" s="17"/>
      <c r="DR12" s="30" t="s">
        <v>39</v>
      </c>
      <c r="DS12" s="31">
        <f>SUM(DS6:DS11)</f>
        <v>1477.6000000000001</v>
      </c>
      <c r="DT12" s="31">
        <f t="shared" ref="DT12:DV12" si="105">SUM(DT6:DT11)</f>
        <v>1465.6000000000001</v>
      </c>
      <c r="DU12" s="31">
        <f>SUM(DU6:DU11)</f>
        <v>12</v>
      </c>
      <c r="DV12" s="31">
        <f t="shared" si="105"/>
        <v>193.8</v>
      </c>
      <c r="DW12" s="32">
        <f>(DW6*EI6+DW7*EI7+DW8*EI8+DW9*EI9+DW10*EI10+DW11*EI11)/EI12</f>
        <v>2.925067204301075</v>
      </c>
      <c r="DX12" s="31">
        <f t="shared" ref="DX12" si="106">SUM(DX6:DX11)</f>
        <v>2232</v>
      </c>
      <c r="DY12" s="32">
        <f>(DY6*EI6+DY7*EI7+DY8*EI8+DY9*EI9+DY10*EI10+DY11*EI11)/EI12</f>
        <v>50</v>
      </c>
      <c r="DZ12" s="32">
        <f>SUM(DZ6:DZ11)</f>
        <v>560.6</v>
      </c>
      <c r="EA12" s="32">
        <f>(EA6*EI6+EA7*EI7+EA8*EI8+EA9*EI9+EA10*EI10+EA11*EI11)/EI12</f>
        <v>11.821656586021506</v>
      </c>
      <c r="EB12" s="31">
        <f>SUM(EB6:EB11)</f>
        <v>115.49000000000001</v>
      </c>
      <c r="EC12" s="25">
        <f>(EC6*EI6+EC7*EI7+EC8*EI8+EC9*EI9+EC10*EI10+EC11*EI11)/EI12</f>
        <v>35.253276209677423</v>
      </c>
      <c r="ED12" s="32">
        <f>(ED6*EI6+ED7*EI7+ED8*EI8+ED9*EI9+ED10*EI10+ED11*EI11)/EI12</f>
        <v>33.444346438172047</v>
      </c>
      <c r="EE12" s="27">
        <f>(EE6*EI6+EE7*EI7+EE8*EI8+EE9*EI9+EE10*EI10+EE11*EI11)/EI12</f>
        <v>4.908425703192469</v>
      </c>
      <c r="EF12" s="27">
        <f>(EF6*EI6+EF7*EI7+EF8*EI8+EF9*EI9+EF10*EI10+EF11*EI11)/EI12</f>
        <v>27.232442876344084</v>
      </c>
      <c r="EG12" s="32">
        <f>SUM(EG6:EG11)</f>
        <v>4464</v>
      </c>
      <c r="EH12" s="34">
        <f>SUM(EH6:EH11)</f>
        <v>129670</v>
      </c>
      <c r="EI12" s="33">
        <f>SUM(EI6:EI11)</f>
        <v>640</v>
      </c>
      <c r="EJ12" s="29"/>
      <c r="EK12" s="17"/>
      <c r="EL12" s="23" t="s">
        <v>39</v>
      </c>
      <c r="EM12" s="31">
        <f>SUM(EM6:EM11)</f>
        <v>1824.4</v>
      </c>
      <c r="EN12" s="31">
        <f t="shared" ref="EN12:EP12" si="107">SUM(EN6:EN11)</f>
        <v>1824.4</v>
      </c>
      <c r="EO12" s="31">
        <f>SUM(EO6:EO11)</f>
        <v>0</v>
      </c>
      <c r="EP12" s="31">
        <f t="shared" si="107"/>
        <v>191.6</v>
      </c>
      <c r="EQ12" s="32">
        <f>(EQ6*FC6+EQ7*FC7+EQ8*FC8+EQ9*FC9+EQ10*FC10+EQ11*FC11)/FC12</f>
        <v>4.0797061011904763</v>
      </c>
      <c r="ER12" s="31">
        <f t="shared" ref="ER12" si="108">SUM(ER6:ER11)</f>
        <v>2016</v>
      </c>
      <c r="ES12" s="32">
        <f>(ES6*FC6+ES7*FC7+ES8*FC8+ES9*FC9+ES10*FC10+ES11*FC11)/FC12</f>
        <v>50</v>
      </c>
      <c r="ET12" s="32">
        <f>SUM(ET6:ET11)</f>
        <v>0</v>
      </c>
      <c r="EU12" s="32">
        <f>(EU6*FC6+EU7*FC7+EU8*FC8+EU9*FC9+EU10*FC10+EU11*FC11)/FC12</f>
        <v>0</v>
      </c>
      <c r="EV12" s="31">
        <f>SUM(EV6:EV11)</f>
        <v>7.1000000000000005</v>
      </c>
      <c r="EW12" s="25">
        <f>(EW6*FC6+EW7*FC7+EW8*FC8+EW9*FC9+EW10*FC10+EW11*FC11)/FC12</f>
        <v>41.476394489247312</v>
      </c>
      <c r="EX12" s="32">
        <f>(EX6*FC6+EX7*FC7+EX8*FC8+EX9*FC9+EX10*FC10+EX11*FC11)/FC12</f>
        <v>45.752418154761905</v>
      </c>
      <c r="EY12" s="27">
        <f>(EY6*FC6+EY7*FC7+EY8*FC8+EY9*FC9+EY10*FC10+EY11*FC11)/FC12</f>
        <v>4.2475818452380949</v>
      </c>
      <c r="EZ12" s="27">
        <f>(EZ6*FC6+EZ7*FC7+EZ8*FC8+EZ9*FC9+EZ10*FC10+EZ11*FC11)/FC12</f>
        <v>35.000465029761905</v>
      </c>
      <c r="FA12" s="32">
        <f>SUM(FA6:FA11)</f>
        <v>4032</v>
      </c>
      <c r="FB12" s="34">
        <f>SUM(FB6:FB11)</f>
        <v>150530</v>
      </c>
      <c r="FC12" s="33">
        <f>SUM(FC6:FC11)</f>
        <v>640</v>
      </c>
      <c r="FD12" s="29"/>
      <c r="FE12" s="17"/>
      <c r="FF12" s="23" t="s">
        <v>39</v>
      </c>
      <c r="FG12" s="31">
        <f>SUM(FG6:FG11)</f>
        <v>2168.3000000000002</v>
      </c>
      <c r="FH12" s="31">
        <f t="shared" ref="FH12:FJ12" si="109">SUM(FH6:FH11)</f>
        <v>2168.3000000000002</v>
      </c>
      <c r="FI12" s="31">
        <f>SUM(FI6:FI11)</f>
        <v>0</v>
      </c>
      <c r="FJ12" s="31">
        <f t="shared" si="109"/>
        <v>63.699999999999996</v>
      </c>
      <c r="FK12" s="32">
        <f>(FK6*FW6+FK7*FW7+FK8*FW8+FK9*FW9+FK10*FW10+FK11*FW11)/FW12</f>
        <v>1.2310987903225805</v>
      </c>
      <c r="FL12" s="31">
        <f t="shared" ref="FL12" si="110">SUM(FL6:FL11)</f>
        <v>2232</v>
      </c>
      <c r="FM12" s="32">
        <f>(FM6*FW6+FM7*FW7+FM8*FW8+FM9*FW9+FM10*FW10+FM11*FW11)/FW12</f>
        <v>50</v>
      </c>
      <c r="FN12" s="32">
        <f>SUM(FN6:FN11)</f>
        <v>0</v>
      </c>
      <c r="FO12" s="32">
        <f>(FO6*FW6+FO7*FW7+FO8*FW8+FO9*FW9+FO10*FW10+FO11*FW11)/FW12</f>
        <v>0</v>
      </c>
      <c r="FP12" s="31">
        <f>SUM(FP6:FP11)</f>
        <v>33.4</v>
      </c>
      <c r="FQ12" s="25">
        <f>(FQ6*FW6+FQ7*FW7+FQ8*FW8+FQ9*FW9+FQ10*FW10+FQ11*FW11)/FW12</f>
        <v>48.768901209677423</v>
      </c>
      <c r="FR12" s="32">
        <f>(FR6*FW6+FR7*FW7+FR8*FW8+FR9*FW9+FR10*FW10+FR11*FW11)/FW12</f>
        <v>48.040154569892479</v>
      </c>
      <c r="FS12" s="27">
        <f>(FS6*FW6+FS7*FW7+FS8*FW8+FS9*FW9+FS10*FW10+FS11*FW11)/FW12</f>
        <v>1.9598454301075268</v>
      </c>
      <c r="FT12" s="27">
        <f>(FT6*FW6+FT7*FW7+FT8*FW8+FT9*FW9+FT10*FW10+FT11*FW11)/FW12</f>
        <v>38.139700940860223</v>
      </c>
      <c r="FU12" s="32">
        <f>SUM(FU6:FU11)</f>
        <v>4464</v>
      </c>
      <c r="FV12" s="28">
        <f>SUM(FV6:FV11)</f>
        <v>181606</v>
      </c>
      <c r="FW12" s="33">
        <f>SUM(FW6:FW11)</f>
        <v>640</v>
      </c>
      <c r="FX12" s="29"/>
      <c r="FY12" s="17"/>
      <c r="FZ12" s="23" t="s">
        <v>39</v>
      </c>
      <c r="GA12" s="31">
        <f>SUM(GA6:GA11)</f>
        <v>2087.9</v>
      </c>
      <c r="GB12" s="31">
        <f t="shared" ref="GB12:GD12" si="111">SUM(GB6:GB11)</f>
        <v>2087.9</v>
      </c>
      <c r="GC12" s="31">
        <f>SUM(GC6:GC11)</f>
        <v>0</v>
      </c>
      <c r="GD12" s="31">
        <f t="shared" si="111"/>
        <v>72.099999999999994</v>
      </c>
      <c r="GE12" s="158">
        <f>(GE6*GQ6+GE7*GQ7+GE8*GQ8+GE9*GQ9+GE10*GQ10+GE11*GQ11)/GQ12</f>
        <v>1.5225694444444443E-2</v>
      </c>
      <c r="GF12" s="31">
        <f t="shared" ref="GF12" si="112">SUM(GF6:GF11)</f>
        <v>2160</v>
      </c>
      <c r="GG12" s="32">
        <f>(GG6*GQ6+GG7*GQ7+GG8*GQ8+GG9*GQ9+GG10*GQ10+GG11*GQ11)/GQ12</f>
        <v>50</v>
      </c>
      <c r="GH12" s="32">
        <f>SUM(GH6:GH11)</f>
        <v>0</v>
      </c>
      <c r="GI12" s="32">
        <f>(GI6*GQ6+GI7*GQ7+GI8*GQ8+GI9*GQ9+GI10*GQ10+GI11*GQ11)/GQ12</f>
        <v>0</v>
      </c>
      <c r="GJ12" s="31">
        <f>SUM(GJ6:GJ11)</f>
        <v>147.19999999999999</v>
      </c>
      <c r="GK12" s="25">
        <f>(GK6*GQ6+GK7*GQ7+GK8*GQ8+GK9*GQ9+GK10*GQ10+GK11*GQ11)/GQ12</f>
        <v>46.91364247311828</v>
      </c>
      <c r="GL12" s="32">
        <f>(GL6*GQ6+GL7*GQ7+GL8*GQ8+GL9*GQ9+GL10*GQ10+GL11*GQ11)/GQ12</f>
        <v>45.0703125</v>
      </c>
      <c r="GM12" s="27">
        <f>(GM6*GQ6+GM7*GQ7+GM8*GQ8+GM9*GQ9+GM10*GQ10+GM11*GQ11)/GQ12</f>
        <v>4.9296875</v>
      </c>
      <c r="GN12" s="27">
        <f>(GN6*GQ6+GN7*GQ7+GN8*GQ8+GN9*GQ9+GN10*GQ10+GN11*GQ11)/GQ12</f>
        <v>38.019748263888886</v>
      </c>
      <c r="GO12" s="32">
        <f>SUM(GO6:GO11)</f>
        <v>4320</v>
      </c>
      <c r="GP12" s="34">
        <f>SUM(GP6:GP11)</f>
        <v>175195</v>
      </c>
      <c r="GQ12" s="33">
        <f>SUM(GQ6:GQ11)</f>
        <v>640</v>
      </c>
      <c r="GR12" s="29"/>
      <c r="GS12" s="17"/>
      <c r="GT12" s="23" t="s">
        <v>39</v>
      </c>
      <c r="GU12" s="31">
        <f>SUM(GU6:GU11)</f>
        <v>2308.4</v>
      </c>
      <c r="GV12" s="31">
        <f t="shared" ref="GV12:GX12" si="113">SUM(GV6:GV11)</f>
        <v>2215.8999999999996</v>
      </c>
      <c r="GW12" s="31">
        <f>SUM(GW6:GW11)</f>
        <v>92.5</v>
      </c>
      <c r="GX12" s="31">
        <f t="shared" si="113"/>
        <v>286.2</v>
      </c>
      <c r="GY12" s="32">
        <f>(GY6*HK6+GY7*HK7+GY8*HK8+GY9*HK9+GY10*HK10+GY11*HK11)/HK12</f>
        <v>8.587869623655914</v>
      </c>
      <c r="GZ12" s="31">
        <f t="shared" ref="GZ12" si="114">SUM(GZ6:GZ11)</f>
        <v>1679.8</v>
      </c>
      <c r="HA12" s="32">
        <f>(HA6*HK6+HA7*HK7+HA8*HK8+HA9*HK9+HA10*HK10+HA11*HK11)/HK12</f>
        <v>31.44489247311828</v>
      </c>
      <c r="HB12" s="32">
        <f>SUM(HB6:HB11)</f>
        <v>189.6</v>
      </c>
      <c r="HC12" s="32">
        <f>(HC6*HK6+HC7*HK7+HC8*HK8+HC9*HK9+HC10*HK10+HC11*HK11)/HK12</f>
        <v>4.7307627688172049</v>
      </c>
      <c r="HD12" s="31">
        <f>SUM(HD6:HD11)</f>
        <v>0</v>
      </c>
      <c r="HE12" s="25">
        <f>(HE6*HK6+HE7*HK7+HE8*HK8+HE9*HK9+HE10*HK10+HE11*HK11)/HK12</f>
        <v>55.2364751344086</v>
      </c>
      <c r="HF12" s="32">
        <f>(HF6*HK6+HF7*HK7+HF8*HK8+HF9*HK9+HF10*HK10+HF11*HK11)/HK12</f>
        <v>55.2364751344086</v>
      </c>
      <c r="HG12" s="27">
        <f>(HG6*HK6+HG7*HK7+HG8*HK8+HG9*HK9+HG10*HK10+HG11*HK11)/HK12</f>
        <v>12.591336481767144</v>
      </c>
      <c r="HH12" s="27">
        <f>(HH6*HK6+HH7*HK7+HH8*HK8+HH9*HK9+HH10*HK10+HH11*HK11)/HK12</f>
        <v>42.230972782258064</v>
      </c>
      <c r="HI12" s="32">
        <f>SUM(HI6:HI11)</f>
        <v>4464</v>
      </c>
      <c r="HJ12" s="34">
        <f>SUM(HJ6:HJ11)</f>
        <v>201087</v>
      </c>
      <c r="HK12" s="33">
        <f>SUM(HK6:HK11)</f>
        <v>640</v>
      </c>
      <c r="HL12" s="29"/>
      <c r="HM12" s="17"/>
      <c r="HN12" s="30" t="s">
        <v>39</v>
      </c>
      <c r="HO12" s="31">
        <f>SUM(HO6:HO11)</f>
        <v>2814.3999999999996</v>
      </c>
      <c r="HP12" s="31">
        <f t="shared" ref="HP12:HX12" si="115">SUM(HP6:HP11)</f>
        <v>2814.3999999999996</v>
      </c>
      <c r="HQ12" s="31">
        <f t="shared" si="115"/>
        <v>0</v>
      </c>
      <c r="HR12" s="31">
        <f t="shared" si="115"/>
        <v>12.6</v>
      </c>
      <c r="HS12" s="32">
        <f>(HS6*IE6+HS7*IE7+HS8*IE8+HS9*IE9+HS10*IE10+HS11*IE11)/IE12</f>
        <v>0.21614583333333331</v>
      </c>
      <c r="HT12" s="31">
        <f t="shared" si="115"/>
        <v>1440</v>
      </c>
      <c r="HU12" s="32">
        <f>(HU6*IE6+HU7*IE7+HU8*IE8+HU9*IE9+HU10*IE10+HU11*IE11)/IE12</f>
        <v>25</v>
      </c>
      <c r="HV12" s="31">
        <f t="shared" si="115"/>
        <v>53</v>
      </c>
      <c r="HW12" s="32">
        <f>(HW6*IE6+HW7*IE7+HW8*IE8+HW9*IE9+HW10*IE10+HW11*IE11)/IE12</f>
        <v>1.3845486111111112</v>
      </c>
      <c r="HX12" s="31">
        <f t="shared" si="115"/>
        <v>0</v>
      </c>
      <c r="HY12" s="32">
        <f>(HY6*IE6+HY7*IE7+HY8*IE8+HY9*IE9+HY10*IE10+HY11*IE11)/IE12</f>
        <v>73.399305555555557</v>
      </c>
      <c r="HZ12" s="32">
        <f>(HZ6*IE6+HZ7*IE7+HZ8*IE8+HZ9*IE9+HZ10*IE10+HZ11*IE11)/IE12</f>
        <v>73.399305555555557</v>
      </c>
      <c r="IA12" s="58">
        <f>(IA6*IE6+IA7*IE7+IA8*IE8+IA9*IE9+IA10*IE10+IA11*IE11)/IE12</f>
        <v>0.22205406700840441</v>
      </c>
      <c r="IB12" s="58">
        <f>(IB6*IE6+IB7*IE7+IB8*IE8+IB9*IE9+IB10*IE10+IB11*IE11)/IE12</f>
        <v>59.744140625</v>
      </c>
      <c r="IC12" s="32">
        <f>SUM(IC6:IC11)</f>
        <v>4320</v>
      </c>
      <c r="ID12" s="96">
        <f>SUM(ID6:ID11)</f>
        <v>275301</v>
      </c>
      <c r="IE12" s="33">
        <f>SUM(IE6:IE11)</f>
        <v>640</v>
      </c>
      <c r="IG12" s="29"/>
    </row>
    <row r="13" spans="1:245" ht="13.8" x14ac:dyDescent="0.3">
      <c r="A13" s="36" t="s">
        <v>40</v>
      </c>
      <c r="B13" s="37">
        <v>3</v>
      </c>
      <c r="C13" s="9">
        <v>166.75</v>
      </c>
      <c r="D13" s="9">
        <v>166.75</v>
      </c>
      <c r="E13" s="9">
        <v>0</v>
      </c>
      <c r="F13" s="9">
        <v>152</v>
      </c>
      <c r="G13" s="7">
        <f>(F13/$B$4)*100</f>
        <v>20.43010752688172</v>
      </c>
      <c r="H13" s="9">
        <v>0</v>
      </c>
      <c r="I13" s="7">
        <f>(H13/$B$4)*100</f>
        <v>0</v>
      </c>
      <c r="J13" s="7">
        <v>425.25</v>
      </c>
      <c r="K13" s="7">
        <f>(J13/$B$4)*100</f>
        <v>57.157258064516128</v>
      </c>
      <c r="L13" s="9">
        <v>65</v>
      </c>
      <c r="M13" s="7">
        <f>(C13/$B$4)*100</f>
        <v>22.412634408602152</v>
      </c>
      <c r="N13" s="7">
        <f>((C13-L13)/$B$4)*100</f>
        <v>13.676075268817204</v>
      </c>
      <c r="O13" s="38">
        <f t="shared" ref="O13:O32" si="116">IF((AND(D13=0,F13=0)),0,(F13+L13)/(D13+F13)*100)</f>
        <v>68.078431372549019</v>
      </c>
      <c r="P13" s="7">
        <f>(R13/($B$4*S13))*100</f>
        <v>12.635653126244526</v>
      </c>
      <c r="Q13" s="7">
        <f>SUM(D13:F13,H13,J13)</f>
        <v>744</v>
      </c>
      <c r="R13" s="39">
        <v>20306</v>
      </c>
      <c r="S13" s="40">
        <v>216</v>
      </c>
      <c r="U13" s="36" t="s">
        <v>40</v>
      </c>
      <c r="V13" s="37">
        <v>3</v>
      </c>
      <c r="W13" s="9">
        <f>$V$4-Z13-AB13</f>
        <v>677.5</v>
      </c>
      <c r="X13" s="9">
        <v>677.5</v>
      </c>
      <c r="Y13" s="9">
        <v>0</v>
      </c>
      <c r="Z13" s="9">
        <v>66.5</v>
      </c>
      <c r="AA13" s="7">
        <f t="shared" ref="AA13:AA42" si="117">(Z13/$V$4)*100</f>
        <v>8.9381720430107539</v>
      </c>
      <c r="AB13" s="9">
        <v>0</v>
      </c>
      <c r="AC13" s="7">
        <f t="shared" ref="AC13:AE44" si="118">(AB13/$V$4)*100</f>
        <v>0</v>
      </c>
      <c r="AD13" s="7">
        <v>0</v>
      </c>
      <c r="AE13" s="7">
        <f t="shared" si="118"/>
        <v>0</v>
      </c>
      <c r="AF13" s="9">
        <v>51</v>
      </c>
      <c r="AG13" s="7">
        <f>(W13/$V$4)*100</f>
        <v>91.061827956989248</v>
      </c>
      <c r="AH13" s="7">
        <f t="shared" ref="AH13:AH42" si="119">((W13-AF13)/$V$4)*100</f>
        <v>84.206989247311824</v>
      </c>
      <c r="AI13" s="38">
        <f t="shared" ref="AI13:AI42" si="120">IF((AND(X13=0,Z13=0)),0,(Z13+AF13)/(X13+Z13)*100)</f>
        <v>15.793010752688172</v>
      </c>
      <c r="AJ13" s="7">
        <f>(AL13/($V$4*AM13))*100</f>
        <v>64.186330147351654</v>
      </c>
      <c r="AK13" s="7">
        <f>SUM(X13:Z13,AB13,AD13)</f>
        <v>744</v>
      </c>
      <c r="AL13" s="39">
        <v>103150</v>
      </c>
      <c r="AM13" s="40">
        <v>216</v>
      </c>
      <c r="AO13" s="36" t="s">
        <v>40</v>
      </c>
      <c r="AP13" s="37">
        <v>3</v>
      </c>
      <c r="AQ13" s="9">
        <v>720</v>
      </c>
      <c r="AR13" s="9">
        <v>720</v>
      </c>
      <c r="AS13" s="9">
        <v>0</v>
      </c>
      <c r="AT13" s="9">
        <v>0</v>
      </c>
      <c r="AU13" s="7">
        <f t="shared" ref="AU13:AU51" si="121">(AT13/$AP$4)*100</f>
        <v>0</v>
      </c>
      <c r="AV13" s="9">
        <v>0</v>
      </c>
      <c r="AW13" s="7">
        <f t="shared" ref="AW13:AW51" si="122">(AV13/$AP$4)*100</f>
        <v>0</v>
      </c>
      <c r="AX13" s="7">
        <v>0</v>
      </c>
      <c r="AY13" s="7">
        <f>(AX13/$AP$4)*100</f>
        <v>0</v>
      </c>
      <c r="AZ13" s="9">
        <v>55</v>
      </c>
      <c r="BA13" s="7">
        <f>(AQ13/$AP$4)*100</f>
        <v>100</v>
      </c>
      <c r="BB13" s="7">
        <f t="shared" ref="BB13:BB32" si="123">((AQ13-AZ13)/$AP$4)*100</f>
        <v>92.361111111111114</v>
      </c>
      <c r="BC13" s="38">
        <f t="shared" ref="BC13:BC32" si="124">IF((AND(AR13=0,AT13=0)),0,(AT13+AZ13)/(AR13+AT13)*100)</f>
        <v>7.6388888888888893</v>
      </c>
      <c r="BD13" s="7">
        <f t="shared" ref="BD13:BD14" si="125">(BF13/($AP$4*BG13))*100</f>
        <v>69.266332304526742</v>
      </c>
      <c r="BE13" s="7">
        <f>SUM(AR13:AT13,AV13,AX13)</f>
        <v>720</v>
      </c>
      <c r="BF13" s="39">
        <v>107723</v>
      </c>
      <c r="BG13" s="40">
        <v>216</v>
      </c>
      <c r="BI13" s="36" t="s">
        <v>40</v>
      </c>
      <c r="BJ13" s="37">
        <v>3</v>
      </c>
      <c r="BK13" s="9">
        <v>724.2</v>
      </c>
      <c r="BL13" s="9">
        <v>724.2</v>
      </c>
      <c r="BM13" s="9">
        <v>0</v>
      </c>
      <c r="BN13" s="9">
        <v>19.8</v>
      </c>
      <c r="BO13" s="7">
        <f t="shared" ref="BO13:BO51" si="126">(BN13/$BJ$4)*100</f>
        <v>2.6612903225806455</v>
      </c>
      <c r="BP13" s="9">
        <v>0</v>
      </c>
      <c r="BQ13" s="7">
        <f t="shared" ref="BQ13:BQ51" si="127">(BP13/$BJ$4)*100</f>
        <v>0</v>
      </c>
      <c r="BR13" s="7">
        <v>0</v>
      </c>
      <c r="BS13" s="7">
        <f>(BR13/$BJ$4)*100</f>
        <v>0</v>
      </c>
      <c r="BT13" s="9">
        <v>56</v>
      </c>
      <c r="BU13" s="7">
        <f t="shared" si="27"/>
        <v>97.338709677419359</v>
      </c>
      <c r="BV13" s="7">
        <f t="shared" ref="BV13:BV32" si="128">((BK13-BT13)/$BJ$4)*100</f>
        <v>89.811827956989248</v>
      </c>
      <c r="BW13" s="38">
        <f t="shared" ref="BW13:BW32" si="129">IF((AND(BL13=0,BN13=0)),0,(BN13+BT13)/(BL13+BN13)*100)</f>
        <v>10.188172043010752</v>
      </c>
      <c r="BX13" s="7">
        <f t="shared" si="30"/>
        <v>67.397824571883717</v>
      </c>
      <c r="BY13" s="7">
        <f>SUM(BL13:BN13,BP13,BR13)</f>
        <v>744</v>
      </c>
      <c r="BZ13" s="39">
        <v>108311</v>
      </c>
      <c r="CA13" s="40">
        <v>216</v>
      </c>
      <c r="CC13" s="36" t="s">
        <v>40</v>
      </c>
      <c r="CD13" s="37">
        <v>3</v>
      </c>
      <c r="CE13" s="9">
        <v>674.33</v>
      </c>
      <c r="CF13" s="9">
        <v>674.33</v>
      </c>
      <c r="CG13" s="9">
        <v>0</v>
      </c>
      <c r="CH13" s="9">
        <v>45.67</v>
      </c>
      <c r="CI13" s="7">
        <f t="shared" ref="CI13:CI14" si="130">(CH13/$CD$4)*100</f>
        <v>6.3430555555555559</v>
      </c>
      <c r="CJ13" s="9">
        <v>0</v>
      </c>
      <c r="CK13" s="7">
        <f t="shared" ref="CK13:CK27" si="131">(CJ13/$CD$4)*100</f>
        <v>0</v>
      </c>
      <c r="CL13" s="7">
        <v>0</v>
      </c>
      <c r="CM13" s="7">
        <f>(CL13/$CD$4)*100</f>
        <v>0</v>
      </c>
      <c r="CN13" s="9">
        <v>50</v>
      </c>
      <c r="CO13" s="7">
        <f>(CE13/$CD$4)*100</f>
        <v>93.656944444444449</v>
      </c>
      <c r="CP13" s="7">
        <f t="shared" ref="CP13:CP48" si="132">((CE13-CN13)/$CD$4)*100</f>
        <v>86.712500000000006</v>
      </c>
      <c r="CQ13" s="38">
        <f>IF((AND(CF13=0,CH13=0)),0,(CH13+CN13)/(CF13+CH13)*100)</f>
        <v>13.2875</v>
      </c>
      <c r="CR13" s="7">
        <f t="shared" si="38"/>
        <v>56.452546296296291</v>
      </c>
      <c r="CS13" s="7">
        <f>SUM(CF13:CH13,CJ13,CL13)</f>
        <v>720</v>
      </c>
      <c r="CT13" s="39">
        <v>87795</v>
      </c>
      <c r="CU13" s="40">
        <v>216</v>
      </c>
      <c r="CW13" s="36" t="s">
        <v>40</v>
      </c>
      <c r="CX13" s="37">
        <v>3</v>
      </c>
      <c r="CY13" s="9">
        <v>621</v>
      </c>
      <c r="CZ13" s="9">
        <v>621</v>
      </c>
      <c r="DA13" s="9">
        <v>0</v>
      </c>
      <c r="DB13" s="9">
        <v>123</v>
      </c>
      <c r="DC13" s="7">
        <f t="shared" ref="DC13:DC27" si="133">(DB13/$CX$4)*100</f>
        <v>16.532258064516128</v>
      </c>
      <c r="DD13" s="9">
        <v>0</v>
      </c>
      <c r="DE13" s="7">
        <f t="shared" ref="DE13:DE27" si="134">(DD13/$CX$4)*100</f>
        <v>0</v>
      </c>
      <c r="DF13" s="7">
        <v>0</v>
      </c>
      <c r="DG13" s="7">
        <f>(DF13/$CX$4)*100</f>
        <v>0</v>
      </c>
      <c r="DH13" s="9">
        <v>46</v>
      </c>
      <c r="DI13" s="7">
        <f>(CY13/$V$4)*100</f>
        <v>83.467741935483872</v>
      </c>
      <c r="DJ13" s="7">
        <f t="shared" ref="DJ13:DJ27" si="135">((CY13-DH13)/$CX$4)*100</f>
        <v>77.284946236559136</v>
      </c>
      <c r="DK13" s="38">
        <f t="shared" ref="DK13:DK27" si="136">IF((AND(CZ13=0,DB13=0)),0,(DB13+DH13)/(CZ13+DB13)*100)</f>
        <v>22.71505376344086</v>
      </c>
      <c r="DL13" s="7">
        <f>(DN13/($CX$4*DO13))*100</f>
        <v>54.866711469534046</v>
      </c>
      <c r="DM13" s="7">
        <f>SUM(CZ13:DB13,DD13,DF13)</f>
        <v>744</v>
      </c>
      <c r="DN13" s="39">
        <v>88173</v>
      </c>
      <c r="DO13" s="40">
        <v>216</v>
      </c>
      <c r="DQ13" s="36" t="s">
        <v>40</v>
      </c>
      <c r="DR13" s="37">
        <v>3</v>
      </c>
      <c r="DS13" s="9">
        <v>738.37</v>
      </c>
      <c r="DT13" s="9">
        <v>738.37</v>
      </c>
      <c r="DU13" s="9">
        <v>0</v>
      </c>
      <c r="DV13" s="9">
        <v>5.63</v>
      </c>
      <c r="DW13" s="7">
        <f t="shared" ref="DW13:DW14" si="137">(DV13/$DR$4)*100</f>
        <v>0.75672043010752688</v>
      </c>
      <c r="DX13" s="9">
        <v>0</v>
      </c>
      <c r="DY13" s="7">
        <f t="shared" ref="DY13:DY14" si="138">(DX13/$DR$4)*100</f>
        <v>0</v>
      </c>
      <c r="DZ13" s="7">
        <v>0</v>
      </c>
      <c r="EA13" s="7">
        <f>(DZ13/$DR$4)*100</f>
        <v>0</v>
      </c>
      <c r="EB13" s="9">
        <v>69.33</v>
      </c>
      <c r="EC13" s="7">
        <f>(DS13/$V$4)*100</f>
        <v>99.243279569892479</v>
      </c>
      <c r="ED13" s="7">
        <f t="shared" ref="ED13:ED14" si="139">((DS13-EB13)/$DR$4)*100</f>
        <v>89.924731182795696</v>
      </c>
      <c r="EE13" s="38">
        <f>IF((AND(DT13=0,DV13=0)),0,(DV13+EB13)/(DT13+DV13)*100)</f>
        <v>10.0752688172043</v>
      </c>
      <c r="EF13" s="7">
        <f>(EH13/($DR$4*EI13))*100</f>
        <v>66.502389486260455</v>
      </c>
      <c r="EG13" s="7">
        <f>SUM(DT13:DV13,DX13,DZ13)</f>
        <v>744</v>
      </c>
      <c r="EH13" s="39">
        <v>106872</v>
      </c>
      <c r="EI13" s="40">
        <v>216</v>
      </c>
      <c r="EK13" s="36" t="s">
        <v>40</v>
      </c>
      <c r="EL13" s="37">
        <v>3</v>
      </c>
      <c r="EM13" s="9">
        <v>665.33</v>
      </c>
      <c r="EN13" s="9">
        <v>665.33</v>
      </c>
      <c r="EO13" s="9">
        <v>0</v>
      </c>
      <c r="EP13" s="9">
        <v>6.67</v>
      </c>
      <c r="EQ13" s="7">
        <f t="shared" ref="EQ13:EQ27" si="140">(EP13/$EL$4)*100</f>
        <v>0.99255952380952384</v>
      </c>
      <c r="ER13" s="9">
        <v>0</v>
      </c>
      <c r="ES13" s="7">
        <f t="shared" ref="ES13:ES27" si="141">(ER13/$EL$4)*100</f>
        <v>0</v>
      </c>
      <c r="ET13" s="7">
        <v>0</v>
      </c>
      <c r="EU13" s="7">
        <f>(ET13/$EL$4)*100</f>
        <v>0</v>
      </c>
      <c r="EV13" s="9">
        <v>49.28</v>
      </c>
      <c r="EW13" s="7">
        <f>(EM13/$V$4)*100</f>
        <v>89.4260752688172</v>
      </c>
      <c r="EX13" s="7">
        <f t="shared" ref="EX13:EX27" si="142">((EM13-EV13)/$EL$4)*100</f>
        <v>91.674107142857153</v>
      </c>
      <c r="EY13" s="38">
        <f>IF((AND(EN13=0,EP13=0)),0,(EP13+EV13)/(EN13+EP13)*100)</f>
        <v>8.3258928571428577</v>
      </c>
      <c r="EZ13" s="7">
        <f t="shared" si="62"/>
        <v>70.810598544973544</v>
      </c>
      <c r="FA13" s="7">
        <f>SUM(EN13:EP13,ER13,ET13)</f>
        <v>672</v>
      </c>
      <c r="FB13" s="39">
        <v>102783</v>
      </c>
      <c r="FC13" s="40">
        <v>216</v>
      </c>
      <c r="FE13" s="36" t="s">
        <v>40</v>
      </c>
      <c r="FF13" s="37">
        <v>3</v>
      </c>
      <c r="FG13" s="9">
        <v>664</v>
      </c>
      <c r="FH13" s="9">
        <v>664</v>
      </c>
      <c r="FI13" s="9">
        <v>0</v>
      </c>
      <c r="FJ13" s="9">
        <v>20.83</v>
      </c>
      <c r="FK13" s="7">
        <f>(FJ13/$FF$4)*100</f>
        <v>2.799731182795699</v>
      </c>
      <c r="FL13" s="9">
        <v>0</v>
      </c>
      <c r="FM13" s="7">
        <f>(FL13/$FF$4)*100</f>
        <v>0</v>
      </c>
      <c r="FN13" s="7">
        <v>59.17</v>
      </c>
      <c r="FO13" s="7">
        <f t="shared" si="66"/>
        <v>7.952956989247312</v>
      </c>
      <c r="FP13" s="9">
        <v>47.41</v>
      </c>
      <c r="FQ13" s="7">
        <f>(FG13/$V$4)*100</f>
        <v>89.247311827956992</v>
      </c>
      <c r="FR13" s="7">
        <f>((FG13-FP13)/$FF$4)*100</f>
        <v>82.875000000000014</v>
      </c>
      <c r="FS13" s="38">
        <f t="shared" ref="FS13:FS32" si="143">IF((AND(FH13=0,FJ13=0)),0,(FJ13+FP13)/(FH13+FJ13)*100)</f>
        <v>9.9645167413810718</v>
      </c>
      <c r="FT13" s="7">
        <f>(FV13/($FF$4*FW13))*100</f>
        <v>60.678638988450814</v>
      </c>
      <c r="FU13" s="7">
        <f>SUM(FH13:FJ13,FL13,FN13)</f>
        <v>744</v>
      </c>
      <c r="FV13" s="39">
        <v>97513</v>
      </c>
      <c r="FW13" s="40">
        <v>216</v>
      </c>
      <c r="FY13" s="36" t="s">
        <v>40</v>
      </c>
      <c r="FZ13" s="37">
        <v>3</v>
      </c>
      <c r="GA13" s="9">
        <v>548</v>
      </c>
      <c r="GB13" s="9">
        <v>548</v>
      </c>
      <c r="GC13" s="9">
        <v>0</v>
      </c>
      <c r="GD13" s="9">
        <v>13.92</v>
      </c>
      <c r="GE13" s="7">
        <f>(GD13/$FZ$4)</f>
        <v>1.9333333333333334E-2</v>
      </c>
      <c r="GF13" s="9">
        <v>0</v>
      </c>
      <c r="GG13" s="7">
        <f t="shared" ref="GG13:GG27" si="144">(GF13/$FZ$4)*100</f>
        <v>0</v>
      </c>
      <c r="GH13" s="7">
        <v>158.08000000000001</v>
      </c>
      <c r="GI13" s="7">
        <f>(GH13/$FZ$4)*100</f>
        <v>21.955555555555556</v>
      </c>
      <c r="GJ13" s="9">
        <v>37.32</v>
      </c>
      <c r="GK13" s="7">
        <f>(GA13/$V$4)*100</f>
        <v>73.655913978494624</v>
      </c>
      <c r="GL13" s="7">
        <f t="shared" ref="GL13:GL27" si="145">((GA13-GJ13)/$FZ$4)*100</f>
        <v>70.927777777777777</v>
      </c>
      <c r="GM13" s="38">
        <f>IF((AND(GB13=0,GD13=0)),0,(GD13+GJ13)/(GB13+GD13)*100)</f>
        <v>9.118735763097952</v>
      </c>
      <c r="GN13" s="7">
        <f>(GP13/($FZ$4*GQ13))*100</f>
        <v>55.160751028806587</v>
      </c>
      <c r="GO13" s="7">
        <f>SUM(GB13:GD13,GF13,GH13)</f>
        <v>720</v>
      </c>
      <c r="GP13" s="39">
        <v>85786</v>
      </c>
      <c r="GQ13" s="40">
        <v>216</v>
      </c>
      <c r="GS13" s="36" t="s">
        <v>40</v>
      </c>
      <c r="GT13" s="37">
        <v>3</v>
      </c>
      <c r="GU13" s="37">
        <v>744</v>
      </c>
      <c r="GV13" s="37">
        <v>744</v>
      </c>
      <c r="GW13" s="37">
        <v>0</v>
      </c>
      <c r="GX13" s="37">
        <v>0</v>
      </c>
      <c r="GY13" s="37">
        <f t="shared" si="80"/>
        <v>0</v>
      </c>
      <c r="GZ13" s="37">
        <v>0</v>
      </c>
      <c r="HA13" s="37">
        <f t="shared" si="80"/>
        <v>0</v>
      </c>
      <c r="HB13" s="37">
        <v>0</v>
      </c>
      <c r="HC13" s="7">
        <f>(HB13/$GT$4)*100</f>
        <v>0</v>
      </c>
      <c r="HD13" s="37">
        <v>73.489999999999995</v>
      </c>
      <c r="HE13" s="7">
        <f>(GU13/GT$4)*100</f>
        <v>100</v>
      </c>
      <c r="HF13" s="41">
        <f t="shared" si="82"/>
        <v>90.122311827956992</v>
      </c>
      <c r="HG13" s="41">
        <f t="shared" si="83"/>
        <v>9.8776881720430101</v>
      </c>
      <c r="HH13" s="7">
        <f t="shared" si="84"/>
        <v>67.23043608124253</v>
      </c>
      <c r="HI13" s="7">
        <f>SUM(GV13:GX13,GZ13,HB13)</f>
        <v>744</v>
      </c>
      <c r="HJ13" s="42">
        <v>108042</v>
      </c>
      <c r="HK13" s="40">
        <v>216</v>
      </c>
      <c r="HM13" s="36" t="s">
        <v>40</v>
      </c>
      <c r="HN13" s="37">
        <v>3</v>
      </c>
      <c r="HO13" s="102">
        <v>540.84</v>
      </c>
      <c r="HP13" s="102">
        <v>540.84</v>
      </c>
      <c r="HQ13" s="104">
        <v>0</v>
      </c>
      <c r="HR13" s="102">
        <v>179.16</v>
      </c>
      <c r="HS13" s="7">
        <f>(HR13/$HN$4)*100</f>
        <v>24.883333333333333</v>
      </c>
      <c r="HT13" s="104">
        <v>0</v>
      </c>
      <c r="HU13" s="7">
        <f>(HT13/$HN$4)*100</f>
        <v>0</v>
      </c>
      <c r="HV13" s="104">
        <v>0</v>
      </c>
      <c r="HW13" s="7">
        <f>(HV13/$HN$4)*100</f>
        <v>0</v>
      </c>
      <c r="HX13" s="102">
        <v>140.85</v>
      </c>
      <c r="HY13" s="7">
        <f>(HO13/$HN$4)*100</f>
        <v>75.116666666666674</v>
      </c>
      <c r="HZ13" s="41">
        <f>((HO13-HX13)/$HN$4)*100</f>
        <v>55.554166666666674</v>
      </c>
      <c r="IA13" s="41">
        <f t="shared" ref="IA13:IA14" si="146">IF((AND(HP13=0,HR13=0)),0,(HR13+HX13)/(HP13+HR13)*100)</f>
        <v>44.445833333333333</v>
      </c>
      <c r="IB13" s="7">
        <f>(ID13/($HN$4*IE13))*100</f>
        <v>46.818377057613169</v>
      </c>
      <c r="IC13" s="7">
        <f>SUM(HP13:HR13,HT13,HV13)</f>
        <v>720</v>
      </c>
      <c r="ID13" s="98">
        <v>72811.94</v>
      </c>
      <c r="IE13" s="40">
        <v>216</v>
      </c>
      <c r="IF13" s="9">
        <v>216</v>
      </c>
      <c r="IG13" s="29">
        <v>178</v>
      </c>
      <c r="IH13" s="9">
        <v>140</v>
      </c>
    </row>
    <row r="14" spans="1:245" ht="13.8" x14ac:dyDescent="0.3">
      <c r="A14" s="36" t="s">
        <v>41</v>
      </c>
      <c r="B14" s="37">
        <v>4</v>
      </c>
      <c r="C14" s="9">
        <v>0</v>
      </c>
      <c r="D14" s="9">
        <v>0</v>
      </c>
      <c r="E14" s="9">
        <v>0</v>
      </c>
      <c r="F14" s="9">
        <v>744</v>
      </c>
      <c r="G14" s="7">
        <f t="shared" ref="G14" si="147">(F14/$B$4)*100</f>
        <v>100</v>
      </c>
      <c r="H14" s="9">
        <v>0</v>
      </c>
      <c r="I14" s="7">
        <f t="shared" ref="I14:K14" si="148">(H14/$B$4)*100</f>
        <v>0</v>
      </c>
      <c r="J14" s="7">
        <v>0</v>
      </c>
      <c r="K14" s="7">
        <f t="shared" si="148"/>
        <v>0</v>
      </c>
      <c r="L14" s="9">
        <v>0</v>
      </c>
      <c r="M14" s="9">
        <f t="shared" ref="M14" si="149">(C14/$B$4)*100</f>
        <v>0</v>
      </c>
      <c r="N14" s="7">
        <f t="shared" ref="N14" si="150">((C14-L14)/$B$4)*100</f>
        <v>0</v>
      </c>
      <c r="O14" s="38">
        <f t="shared" si="116"/>
        <v>100</v>
      </c>
      <c r="P14" s="7">
        <f t="shared" ref="P14" si="151">(R14/($B$4*S14))*100</f>
        <v>0</v>
      </c>
      <c r="Q14" s="7">
        <f t="shared" ref="Q14" si="152">SUM(D14:F14,H14,J14)</f>
        <v>744</v>
      </c>
      <c r="R14" s="9">
        <v>0</v>
      </c>
      <c r="S14" s="40">
        <v>216</v>
      </c>
      <c r="U14" s="36" t="s">
        <v>41</v>
      </c>
      <c r="V14" s="37">
        <v>4</v>
      </c>
      <c r="W14" s="9">
        <f>$V$4-Z14-AB14</f>
        <v>0</v>
      </c>
      <c r="X14" s="9">
        <v>0</v>
      </c>
      <c r="Y14" s="9">
        <v>0</v>
      </c>
      <c r="Z14" s="9">
        <v>744</v>
      </c>
      <c r="AA14" s="7">
        <f t="shared" si="117"/>
        <v>100</v>
      </c>
      <c r="AB14" s="9">
        <v>0</v>
      </c>
      <c r="AC14" s="7">
        <f t="shared" si="118"/>
        <v>0</v>
      </c>
      <c r="AD14" s="7">
        <v>0</v>
      </c>
      <c r="AE14" s="7">
        <f t="shared" si="118"/>
        <v>0</v>
      </c>
      <c r="AF14" s="9">
        <v>0</v>
      </c>
      <c r="AG14" s="7">
        <f>(W14/$V$4)*100</f>
        <v>0</v>
      </c>
      <c r="AH14" s="7">
        <f t="shared" si="119"/>
        <v>0</v>
      </c>
      <c r="AI14" s="38">
        <f t="shared" si="120"/>
        <v>100</v>
      </c>
      <c r="AJ14" s="7">
        <f t="shared" ref="AJ14" si="153">(AL14/($V$4*AM14))*100</f>
        <v>0</v>
      </c>
      <c r="AK14" s="7">
        <f t="shared" ref="AK14" si="154">SUM(X14:Z14,AB14,AD14)</f>
        <v>744</v>
      </c>
      <c r="AL14" s="9">
        <v>0</v>
      </c>
      <c r="AM14" s="40">
        <v>216</v>
      </c>
      <c r="AO14" s="36" t="s">
        <v>41</v>
      </c>
      <c r="AP14" s="37">
        <v>4</v>
      </c>
      <c r="AQ14" s="9">
        <v>0</v>
      </c>
      <c r="AR14" s="9">
        <v>0</v>
      </c>
      <c r="AS14" s="9">
        <v>0</v>
      </c>
      <c r="AT14" s="9">
        <v>720</v>
      </c>
      <c r="AU14" s="7">
        <f t="shared" si="121"/>
        <v>100</v>
      </c>
      <c r="AV14" s="9">
        <v>0</v>
      </c>
      <c r="AW14" s="7">
        <f t="shared" si="122"/>
        <v>0</v>
      </c>
      <c r="AX14" s="7">
        <v>0</v>
      </c>
      <c r="AY14" s="7">
        <f>(AX14/$AP$4)*100</f>
        <v>0</v>
      </c>
      <c r="AZ14" s="9">
        <v>0</v>
      </c>
      <c r="BA14" s="7">
        <f>(AQ14/$AP$4)*100</f>
        <v>0</v>
      </c>
      <c r="BB14" s="7">
        <f t="shared" si="123"/>
        <v>0</v>
      </c>
      <c r="BC14" s="38">
        <f t="shared" si="124"/>
        <v>100</v>
      </c>
      <c r="BD14" s="7">
        <f t="shared" si="125"/>
        <v>0</v>
      </c>
      <c r="BE14" s="7">
        <f t="shared" ref="BE14" si="155">SUM(AR14:AT14,AV14,AX14)</f>
        <v>720</v>
      </c>
      <c r="BF14" s="9">
        <v>0</v>
      </c>
      <c r="BG14" s="40">
        <v>216</v>
      </c>
      <c r="BI14" s="36" t="s">
        <v>41</v>
      </c>
      <c r="BJ14" s="37">
        <v>4</v>
      </c>
      <c r="BK14" s="9">
        <v>0</v>
      </c>
      <c r="BL14" s="9">
        <v>0</v>
      </c>
      <c r="BM14" s="9">
        <v>0</v>
      </c>
      <c r="BN14" s="9">
        <v>744</v>
      </c>
      <c r="BO14" s="7">
        <f t="shared" si="126"/>
        <v>100</v>
      </c>
      <c r="BP14" s="9">
        <v>0</v>
      </c>
      <c r="BQ14" s="7">
        <f t="shared" si="127"/>
        <v>0</v>
      </c>
      <c r="BR14" s="7">
        <v>0</v>
      </c>
      <c r="BS14" s="7">
        <f>(BR14/$BJ$4)*100</f>
        <v>0</v>
      </c>
      <c r="BT14" s="9">
        <v>0</v>
      </c>
      <c r="BU14" s="7">
        <f t="shared" si="27"/>
        <v>0</v>
      </c>
      <c r="BV14" s="7">
        <f t="shared" si="128"/>
        <v>0</v>
      </c>
      <c r="BW14" s="38">
        <f t="shared" si="129"/>
        <v>100</v>
      </c>
      <c r="BX14" s="7">
        <f t="shared" si="30"/>
        <v>0</v>
      </c>
      <c r="BY14" s="7">
        <f t="shared" ref="BY14" si="156">SUM(BL14:BN14,BP14,BR14)</f>
        <v>744</v>
      </c>
      <c r="BZ14" s="9">
        <v>0</v>
      </c>
      <c r="CA14" s="40">
        <v>216</v>
      </c>
      <c r="CC14" s="36" t="s">
        <v>41</v>
      </c>
      <c r="CD14" s="37">
        <v>4</v>
      </c>
      <c r="CE14" s="9">
        <v>0</v>
      </c>
      <c r="CF14" s="9">
        <v>0</v>
      </c>
      <c r="CG14" s="9">
        <v>0</v>
      </c>
      <c r="CH14" s="9">
        <v>720</v>
      </c>
      <c r="CI14" s="7">
        <f t="shared" si="130"/>
        <v>100</v>
      </c>
      <c r="CJ14" s="9">
        <v>0</v>
      </c>
      <c r="CK14" s="7">
        <f t="shared" si="131"/>
        <v>0</v>
      </c>
      <c r="CL14" s="7">
        <v>0</v>
      </c>
      <c r="CM14" s="7">
        <f t="shared" ref="CM14" si="157">(CL14/$CD$4)*100</f>
        <v>0</v>
      </c>
      <c r="CN14" s="9">
        <v>0</v>
      </c>
      <c r="CO14" s="7">
        <f>(CE14/$CD$4)*100</f>
        <v>0</v>
      </c>
      <c r="CP14" s="7">
        <f t="shared" si="132"/>
        <v>0</v>
      </c>
      <c r="CQ14" s="38">
        <f t="shared" ref="CQ14" si="158">IF((AND(CF14=0,CH14=0)),0,(CH14+CN14)/(CF14+CH14)*100)</f>
        <v>100</v>
      </c>
      <c r="CR14" s="7">
        <f t="shared" si="38"/>
        <v>0</v>
      </c>
      <c r="CS14" s="7">
        <f t="shared" ref="CS14" si="159">SUM(CF14:CH14,CJ14,CL14)</f>
        <v>720</v>
      </c>
      <c r="CT14" s="9">
        <v>0</v>
      </c>
      <c r="CU14" s="40">
        <v>216</v>
      </c>
      <c r="CW14" s="36" t="s">
        <v>41</v>
      </c>
      <c r="CX14" s="37">
        <v>4</v>
      </c>
      <c r="CY14" s="9">
        <v>0</v>
      </c>
      <c r="CZ14" s="9">
        <v>0</v>
      </c>
      <c r="DA14" s="9">
        <v>0</v>
      </c>
      <c r="DB14" s="9">
        <v>744</v>
      </c>
      <c r="DC14" s="7">
        <f t="shared" si="133"/>
        <v>100</v>
      </c>
      <c r="DD14" s="9">
        <v>0</v>
      </c>
      <c r="DE14" s="7">
        <f t="shared" si="134"/>
        <v>0</v>
      </c>
      <c r="DF14" s="7">
        <v>0</v>
      </c>
      <c r="DG14" s="7">
        <f t="shared" ref="DG14" si="160">(DF14/$CX$4)*100</f>
        <v>0</v>
      </c>
      <c r="DH14" s="9">
        <v>0</v>
      </c>
      <c r="DI14" s="7">
        <f>(CY14/$V$4)*100</f>
        <v>0</v>
      </c>
      <c r="DJ14" s="7">
        <f t="shared" si="135"/>
        <v>0</v>
      </c>
      <c r="DK14" s="38">
        <f t="shared" si="136"/>
        <v>100</v>
      </c>
      <c r="DL14" s="7">
        <f t="shared" ref="DL14" si="161">(DN14/($CX$4*DO14))*100</f>
        <v>0</v>
      </c>
      <c r="DM14" s="7">
        <f t="shared" ref="DM14" si="162">SUM(CZ14:DB14,DD14,DF14)</f>
        <v>744</v>
      </c>
      <c r="DN14" s="9">
        <v>0</v>
      </c>
      <c r="DO14" s="40">
        <v>216</v>
      </c>
      <c r="DQ14" s="36" t="s">
        <v>41</v>
      </c>
      <c r="DR14" s="37">
        <v>4</v>
      </c>
      <c r="DS14" s="9">
        <v>0</v>
      </c>
      <c r="DT14" s="9">
        <v>0</v>
      </c>
      <c r="DU14" s="9">
        <v>0</v>
      </c>
      <c r="DV14" s="9">
        <v>744</v>
      </c>
      <c r="DW14" s="7">
        <f t="shared" si="137"/>
        <v>100</v>
      </c>
      <c r="DX14" s="9">
        <v>0</v>
      </c>
      <c r="DY14" s="7">
        <f t="shared" si="138"/>
        <v>0</v>
      </c>
      <c r="DZ14" s="7">
        <v>0</v>
      </c>
      <c r="EA14" s="7">
        <f>(DZ14/$DR$4)*100</f>
        <v>0</v>
      </c>
      <c r="EB14" s="9">
        <v>0</v>
      </c>
      <c r="EC14" s="7">
        <f>(DS14/$V$4)*100</f>
        <v>0</v>
      </c>
      <c r="ED14" s="7">
        <f t="shared" si="139"/>
        <v>0</v>
      </c>
      <c r="EE14" s="38">
        <f t="shared" ref="EE14" si="163">IF((AND(DT14=0,DV14=0)),0,(DV14+EB14)/(DT14+DV14)*100)</f>
        <v>100</v>
      </c>
      <c r="EF14" s="7">
        <f t="shared" ref="EF14" si="164">(EH14/($DR$4*EI14))*100</f>
        <v>0</v>
      </c>
      <c r="EG14" s="7">
        <f t="shared" ref="EG14" si="165">SUM(DT14:DV14,DX14,DZ14)</f>
        <v>744</v>
      </c>
      <c r="EH14" s="9">
        <v>0</v>
      </c>
      <c r="EI14" s="40">
        <v>216</v>
      </c>
      <c r="EK14" s="36" t="s">
        <v>41</v>
      </c>
      <c r="EL14" s="37">
        <v>4</v>
      </c>
      <c r="EM14" s="9">
        <v>0</v>
      </c>
      <c r="EN14" s="9">
        <v>0</v>
      </c>
      <c r="EO14" s="9">
        <v>0</v>
      </c>
      <c r="EP14" s="9">
        <v>672</v>
      </c>
      <c r="EQ14" s="7">
        <f t="shared" si="140"/>
        <v>100</v>
      </c>
      <c r="ER14" s="9">
        <v>0</v>
      </c>
      <c r="ES14" s="7">
        <f t="shared" si="141"/>
        <v>0</v>
      </c>
      <c r="ET14" s="7">
        <v>0</v>
      </c>
      <c r="EU14" s="7">
        <f>(ET14/$EL$4)*100</f>
        <v>0</v>
      </c>
      <c r="EV14" s="9">
        <v>0</v>
      </c>
      <c r="EW14" s="7">
        <f>(EM14/$V$4)*100</f>
        <v>0</v>
      </c>
      <c r="EX14" s="7">
        <f t="shared" si="142"/>
        <v>0</v>
      </c>
      <c r="EY14" s="38">
        <f t="shared" ref="EY14" si="166">IF((AND(EN14=0,EP14=0)),0,(EP14+EV14)/(EN14+EP14)*100)</f>
        <v>100</v>
      </c>
      <c r="EZ14" s="7">
        <f t="shared" si="62"/>
        <v>0</v>
      </c>
      <c r="FA14" s="7">
        <f t="shared" ref="FA14" si="167">SUM(EN14:EP14,ER14,ET14)</f>
        <v>672</v>
      </c>
      <c r="FB14" s="43">
        <v>0</v>
      </c>
      <c r="FC14" s="40">
        <v>216</v>
      </c>
      <c r="FE14" s="36" t="s">
        <v>41</v>
      </c>
      <c r="FF14" s="37">
        <v>4</v>
      </c>
      <c r="FG14" s="9">
        <v>0</v>
      </c>
      <c r="FH14" s="9">
        <v>0</v>
      </c>
      <c r="FI14" s="9">
        <v>0</v>
      </c>
      <c r="FJ14" s="9">
        <v>744</v>
      </c>
      <c r="FK14" s="7">
        <f t="shared" ref="FK14" si="168">(FJ14/$FF$4)*100</f>
        <v>100</v>
      </c>
      <c r="FL14" s="9">
        <v>0</v>
      </c>
      <c r="FM14" s="7">
        <f t="shared" ref="FM14" si="169">(FL14/$FF$4)*100</f>
        <v>0</v>
      </c>
      <c r="FN14" s="7">
        <v>0</v>
      </c>
      <c r="FO14" s="7">
        <f t="shared" si="66"/>
        <v>0</v>
      </c>
      <c r="FP14" s="9">
        <v>0</v>
      </c>
      <c r="FQ14" s="7">
        <f>(FG14/$V$4)*100</f>
        <v>0</v>
      </c>
      <c r="FR14" s="7">
        <f t="shared" ref="FR14" si="170">((FG14-FP14)/$FF$4)*100</f>
        <v>0</v>
      </c>
      <c r="FS14" s="38">
        <f t="shared" si="143"/>
        <v>100</v>
      </c>
      <c r="FT14" s="7">
        <f t="shared" ref="FT14" si="171">(FV14/($FF$4*FW14))*100</f>
        <v>0</v>
      </c>
      <c r="FU14" s="7">
        <f t="shared" ref="FU14" si="172">SUM(FH14:FJ14,FL14,FN14)</f>
        <v>744</v>
      </c>
      <c r="FV14" s="9">
        <v>0</v>
      </c>
      <c r="FW14" s="40">
        <v>216</v>
      </c>
      <c r="FY14" s="36" t="s">
        <v>41</v>
      </c>
      <c r="FZ14" s="37">
        <v>4</v>
      </c>
      <c r="GA14" s="9">
        <v>0</v>
      </c>
      <c r="GB14" s="9">
        <v>0</v>
      </c>
      <c r="GC14" s="9">
        <v>0</v>
      </c>
      <c r="GD14" s="9">
        <v>720</v>
      </c>
      <c r="GE14" s="7">
        <f>(GD14/$FZ$4)</f>
        <v>1</v>
      </c>
      <c r="GF14" s="9">
        <v>0</v>
      </c>
      <c r="GG14" s="7">
        <f t="shared" si="144"/>
        <v>0</v>
      </c>
      <c r="GH14" s="7">
        <v>0</v>
      </c>
      <c r="GI14" s="7">
        <f t="shared" ref="GI14" si="173">(GH14/$FZ$4)*100</f>
        <v>0</v>
      </c>
      <c r="GJ14" s="9">
        <v>0</v>
      </c>
      <c r="GK14" s="7">
        <f>(GA14/$V$4)*100</f>
        <v>0</v>
      </c>
      <c r="GL14" s="7">
        <f t="shared" si="145"/>
        <v>0</v>
      </c>
      <c r="GM14" s="38">
        <f t="shared" ref="GM14" si="174">IF((AND(GB14=0,GD14=0)),0,(GD14+GJ14)/(GB14+GD14)*100)</f>
        <v>100</v>
      </c>
      <c r="GN14" s="7">
        <f>(GP14/($FZ$4*GQ14))*100</f>
        <v>0</v>
      </c>
      <c r="GO14" s="7">
        <f t="shared" ref="GO14" si="175">SUM(GB14:GD14,GF14,GH14)</f>
        <v>720</v>
      </c>
      <c r="GP14" s="9">
        <v>0</v>
      </c>
      <c r="GQ14" s="40">
        <v>216</v>
      </c>
      <c r="GS14" s="36" t="s">
        <v>41</v>
      </c>
      <c r="GT14" s="37">
        <v>4</v>
      </c>
      <c r="GU14" s="9">
        <v>0</v>
      </c>
      <c r="GV14" s="9">
        <v>0</v>
      </c>
      <c r="GW14" s="9">
        <v>0</v>
      </c>
      <c r="GX14" s="9">
        <v>744</v>
      </c>
      <c r="GY14" s="9">
        <f t="shared" si="80"/>
        <v>100</v>
      </c>
      <c r="GZ14" s="9">
        <v>0</v>
      </c>
      <c r="HA14" s="9">
        <f t="shared" si="80"/>
        <v>0</v>
      </c>
      <c r="HB14" s="9">
        <v>0</v>
      </c>
      <c r="HC14" s="7">
        <f t="shared" si="80"/>
        <v>0</v>
      </c>
      <c r="HD14" s="9">
        <v>0</v>
      </c>
      <c r="HE14" s="7">
        <f>(GU14/GT$4)*100</f>
        <v>0</v>
      </c>
      <c r="HF14" s="9">
        <f t="shared" si="82"/>
        <v>0</v>
      </c>
      <c r="HG14" s="9">
        <f t="shared" si="83"/>
        <v>100</v>
      </c>
      <c r="HH14" s="7">
        <f t="shared" si="84"/>
        <v>0</v>
      </c>
      <c r="HI14" s="7">
        <f t="shared" ref="HI14" si="176">SUM(GV14:GX14,GZ14,HB14)</f>
        <v>744</v>
      </c>
      <c r="HJ14" s="9">
        <v>0</v>
      </c>
      <c r="HK14" s="40">
        <v>216</v>
      </c>
      <c r="HM14" s="36" t="s">
        <v>41</v>
      </c>
      <c r="HN14" s="37">
        <v>4</v>
      </c>
      <c r="HO14" s="102">
        <v>0</v>
      </c>
      <c r="HP14" s="102">
        <v>0</v>
      </c>
      <c r="HQ14" s="104">
        <v>0</v>
      </c>
      <c r="HR14" s="102">
        <v>720</v>
      </c>
      <c r="HS14" s="7">
        <f t="shared" ref="HS14" si="177">(HR14/$HN$4)*100</f>
        <v>100</v>
      </c>
      <c r="HT14" s="104">
        <v>0</v>
      </c>
      <c r="HU14" s="7">
        <f t="shared" ref="HU14" si="178">(HT14/$HN$4)*100</f>
        <v>0</v>
      </c>
      <c r="HV14" s="104">
        <v>0</v>
      </c>
      <c r="HW14" s="7">
        <f t="shared" ref="HW14" si="179">(HV14/$HN$4)*100</f>
        <v>0</v>
      </c>
      <c r="HX14" s="104">
        <v>0</v>
      </c>
      <c r="HY14" s="7">
        <f>(HO14/$HN$4)*100</f>
        <v>0</v>
      </c>
      <c r="HZ14" s="41">
        <f>((HO14-HX14)/$HN$4)*100</f>
        <v>0</v>
      </c>
      <c r="IA14" s="7">
        <f t="shared" si="146"/>
        <v>100</v>
      </c>
      <c r="IB14" s="7">
        <f>(ID14/($HN$4*IE14))*100</f>
        <v>0</v>
      </c>
      <c r="IC14" s="7">
        <f t="shared" ref="IC14" si="180">SUM(HP14:HR14,HT14,HV14)</f>
        <v>720</v>
      </c>
      <c r="ID14" s="100">
        <v>0</v>
      </c>
      <c r="IE14" s="40">
        <v>216</v>
      </c>
      <c r="IF14" s="9">
        <v>0</v>
      </c>
      <c r="IG14" s="29">
        <v>0</v>
      </c>
      <c r="IH14" s="9">
        <v>0</v>
      </c>
      <c r="II14" s="9">
        <v>216</v>
      </c>
      <c r="IJ14" s="9" t="s">
        <v>106</v>
      </c>
    </row>
    <row r="15" spans="1:245" ht="13.8" hidden="1" x14ac:dyDescent="0.3">
      <c r="A15" s="36"/>
      <c r="B15" s="44" t="s">
        <v>39</v>
      </c>
      <c r="C15" s="45">
        <f>SUM(C13:C14)</f>
        <v>166.75</v>
      </c>
      <c r="D15" s="45">
        <f t="shared" ref="D15:L15" si="181">SUM(D13:D14)</f>
        <v>166.75</v>
      </c>
      <c r="E15" s="45">
        <f>SUM(E13:E14)</f>
        <v>0</v>
      </c>
      <c r="F15" s="45">
        <f t="shared" si="181"/>
        <v>896</v>
      </c>
      <c r="G15" s="46">
        <f>(G13*S13+G14*S14)/S15</f>
        <v>60.215053763440856</v>
      </c>
      <c r="H15" s="45">
        <f t="shared" si="181"/>
        <v>0</v>
      </c>
      <c r="I15" s="46">
        <f>(I13*S13+I14*S14)/S15</f>
        <v>0</v>
      </c>
      <c r="J15" s="46">
        <f>SUM(J13:J14)</f>
        <v>425.25</v>
      </c>
      <c r="K15" s="46">
        <f>(K13*S13+K14*S14)/S15</f>
        <v>28.578629032258064</v>
      </c>
      <c r="L15" s="45">
        <f t="shared" si="181"/>
        <v>65</v>
      </c>
      <c r="M15" s="46">
        <f>(M13*S13+M14*S14)/S15</f>
        <v>11.206317204301074</v>
      </c>
      <c r="N15" s="8">
        <f>(N13*S13+N14*S14)/S15</f>
        <v>6.838037634408602</v>
      </c>
      <c r="O15" s="8">
        <f>(O13*S13+O14*S14)/S15</f>
        <v>84.039215686274503</v>
      </c>
      <c r="P15" s="8">
        <f>(P13*S13+P14*S14)/S15</f>
        <v>6.3178265631222628</v>
      </c>
      <c r="Q15" s="50">
        <f>SUM(Q13:Q14)</f>
        <v>1488</v>
      </c>
      <c r="R15" s="47">
        <f>SUM(R13:R14)</f>
        <v>20306</v>
      </c>
      <c r="S15" s="48">
        <f>SUM(S13:S14)</f>
        <v>432</v>
      </c>
      <c r="T15" s="29"/>
      <c r="U15" s="36"/>
      <c r="V15" s="44" t="s">
        <v>39</v>
      </c>
      <c r="W15" s="49">
        <f>SUM(W13:W14)</f>
        <v>677.5</v>
      </c>
      <c r="X15" s="49">
        <f t="shared" ref="X15:Z15" si="182">SUM(X13:X14)</f>
        <v>677.5</v>
      </c>
      <c r="Y15" s="49">
        <f>SUM(Y13:Y14)</f>
        <v>0</v>
      </c>
      <c r="Z15" s="49">
        <f t="shared" si="182"/>
        <v>810.5</v>
      </c>
      <c r="AA15" s="50">
        <f>(AA13*AM13+AA14*AM14)/AM15</f>
        <v>54.469086021505376</v>
      </c>
      <c r="AB15" s="49">
        <f>SUM(AB13:AB14)</f>
        <v>0</v>
      </c>
      <c r="AC15" s="50">
        <f>(AC13*AM13+AC14*AM14)/AM15</f>
        <v>0</v>
      </c>
      <c r="AD15" s="50">
        <f>SUM(AD13:AD14)</f>
        <v>0</v>
      </c>
      <c r="AE15" s="50">
        <f>(AE13*AM13+AE14*AM14)/AM15</f>
        <v>0</v>
      </c>
      <c r="AF15" s="49">
        <f>SUM(AF13:AF14)</f>
        <v>51</v>
      </c>
      <c r="AG15" s="46">
        <f>(AG13*AM13+AG14*AM14)/AM15</f>
        <v>45.530913978494624</v>
      </c>
      <c r="AH15" s="50">
        <f>(AH13*AM13+AH14*AM14)/AM15</f>
        <v>42.103494623655905</v>
      </c>
      <c r="AI15" s="50">
        <f>(AI13*AM13+AI14*AM14)/AM15</f>
        <v>57.896505376344081</v>
      </c>
      <c r="AJ15" s="8">
        <f>(AJ13*AM13+AJ14*AM14)/AM15</f>
        <v>32.093165073675827</v>
      </c>
      <c r="AK15" s="50">
        <f>SUM(AK13:AK14)</f>
        <v>1488</v>
      </c>
      <c r="AL15" s="47">
        <f>SUM(AL13:AL14)</f>
        <v>103150</v>
      </c>
      <c r="AM15" s="51">
        <f>SUM(AM13:AM14)</f>
        <v>432</v>
      </c>
      <c r="AN15" s="29"/>
      <c r="AO15" s="36"/>
      <c r="AP15" s="52" t="s">
        <v>39</v>
      </c>
      <c r="AQ15" s="45">
        <f>SUM(AQ13:AQ14)</f>
        <v>720</v>
      </c>
      <c r="AR15" s="45">
        <f t="shared" ref="AR15:AZ15" si="183">SUM(AR13:AR14)</f>
        <v>720</v>
      </c>
      <c r="AS15" s="45">
        <f>SUM(AS13:AS14)</f>
        <v>0</v>
      </c>
      <c r="AT15" s="45">
        <f t="shared" si="183"/>
        <v>720</v>
      </c>
      <c r="AU15" s="46">
        <f>(AU13*BG13+AU14*BG14)/BG15</f>
        <v>50</v>
      </c>
      <c r="AV15" s="45">
        <f t="shared" si="183"/>
        <v>0</v>
      </c>
      <c r="AW15" s="46">
        <f>(AW13*BG13+AW14*BG14)/BG15</f>
        <v>0</v>
      </c>
      <c r="AX15" s="46">
        <f>SUM(AX13:AX14)</f>
        <v>0</v>
      </c>
      <c r="AY15" s="50">
        <f>(AY13*BG13+AY14*BG14)/BG15</f>
        <v>0</v>
      </c>
      <c r="AZ15" s="45">
        <f t="shared" si="183"/>
        <v>55</v>
      </c>
      <c r="BA15" s="46">
        <f>(BA13*BG13+BA14*BG14)/BG15</f>
        <v>50</v>
      </c>
      <c r="BB15" s="8">
        <f>(BB13*BG13+BB14*BG14)/BG15</f>
        <v>46.180555555555557</v>
      </c>
      <c r="BC15" s="8">
        <f>(BC13*BG13+BC14*BG14)/BG15</f>
        <v>53.819444444444443</v>
      </c>
      <c r="BD15" s="8">
        <f>(BD13*BG13+BD14*BG14)/BG15</f>
        <v>34.633166152263371</v>
      </c>
      <c r="BE15" s="50">
        <f>SUM(BE13:BE14)</f>
        <v>1440</v>
      </c>
      <c r="BF15" s="53">
        <f>SUM(BF13:BF14)</f>
        <v>107723</v>
      </c>
      <c r="BG15" s="51">
        <f>SUM(BG13:BG14)</f>
        <v>432</v>
      </c>
      <c r="BI15" s="36"/>
      <c r="BJ15" s="52" t="s">
        <v>39</v>
      </c>
      <c r="BK15" s="45">
        <f>SUM(BK13:BK14)</f>
        <v>724.2</v>
      </c>
      <c r="BL15" s="45">
        <f t="shared" ref="BL15:BT15" si="184">SUM(BL13:BL14)</f>
        <v>724.2</v>
      </c>
      <c r="BM15" s="45">
        <f>SUM(BM13:BM14)</f>
        <v>0</v>
      </c>
      <c r="BN15" s="45">
        <f t="shared" si="184"/>
        <v>763.8</v>
      </c>
      <c r="BO15" s="46">
        <f>(BO13*CA13+BO14*CA14)/CA15</f>
        <v>51.330645161290327</v>
      </c>
      <c r="BP15" s="45">
        <f t="shared" si="184"/>
        <v>0</v>
      </c>
      <c r="BQ15" s="46">
        <f>(BQ13*CA13+BQ14*CA14)/CA15</f>
        <v>0</v>
      </c>
      <c r="BR15" s="46">
        <f>SUM(BR13:BR14)</f>
        <v>0</v>
      </c>
      <c r="BS15" s="50">
        <f>(BS13*CA13+BS14*CA14)/CA15</f>
        <v>0</v>
      </c>
      <c r="BT15" s="45">
        <f t="shared" si="184"/>
        <v>56</v>
      </c>
      <c r="BU15" s="46">
        <f>(BU13*CA13+BU14*CA14)/CA15</f>
        <v>48.669354838709687</v>
      </c>
      <c r="BV15" s="8">
        <f>(BV13*CA13+BV14*CA14)/CA15</f>
        <v>44.905913978494624</v>
      </c>
      <c r="BW15" s="8">
        <f>(BW13*CA13+BW14*CA14)/CA15</f>
        <v>55.094086021505376</v>
      </c>
      <c r="BX15" s="8">
        <f>(BX13*CA13+BX14*CA14)/CA15</f>
        <v>33.698912285941859</v>
      </c>
      <c r="BY15" s="50">
        <f>SUM(BY13:BY14)</f>
        <v>1488</v>
      </c>
      <c r="BZ15" s="53">
        <f>SUM(BZ13:BZ14)</f>
        <v>108311</v>
      </c>
      <c r="CA15" s="51">
        <f>SUM(CA13:CA14)</f>
        <v>432</v>
      </c>
      <c r="CB15" s="29"/>
      <c r="CC15" s="36"/>
      <c r="CD15" s="52" t="s">
        <v>39</v>
      </c>
      <c r="CE15" s="45">
        <f>SUM(CE13:CE14)</f>
        <v>674.33</v>
      </c>
      <c r="CF15" s="45">
        <f t="shared" ref="CF15:CN15" si="185">SUM(CF13:CF14)</f>
        <v>674.33</v>
      </c>
      <c r="CG15" s="45">
        <f>SUM(CG13:CG14)</f>
        <v>0</v>
      </c>
      <c r="CH15" s="45">
        <f t="shared" si="185"/>
        <v>765.67</v>
      </c>
      <c r="CI15" s="46">
        <f>(CI13*CU13+CI14*CU14)/CU15</f>
        <v>53.171527777777776</v>
      </c>
      <c r="CJ15" s="45">
        <f t="shared" si="185"/>
        <v>0</v>
      </c>
      <c r="CK15" s="46">
        <f>(CK13*CU13+CK14*CU14)/CU15</f>
        <v>0</v>
      </c>
      <c r="CL15" s="46">
        <f>SUM(CL13:CL14)</f>
        <v>0</v>
      </c>
      <c r="CM15" s="46">
        <f>(CM13*CU13+CM14*CU14)/CU15</f>
        <v>0</v>
      </c>
      <c r="CN15" s="45">
        <f t="shared" si="185"/>
        <v>50</v>
      </c>
      <c r="CO15" s="46">
        <f>(CO13*CU13+CO14*CU14)/CU15</f>
        <v>46.828472222222224</v>
      </c>
      <c r="CP15" s="8">
        <f>(CP13*CU13+CP14*CU14)/CU15</f>
        <v>43.356250000000003</v>
      </c>
      <c r="CQ15" s="8">
        <f>(CQ13*CU13+CQ14*CU14)/CU15</f>
        <v>56.643749999999997</v>
      </c>
      <c r="CR15" s="8">
        <f>(CR13*CU13+CR14*CU14)/CU15</f>
        <v>28.226273148148145</v>
      </c>
      <c r="CS15" s="50">
        <f>SUM(CS13:CS14)</f>
        <v>1440</v>
      </c>
      <c r="CT15" s="53">
        <f>SUM(CT13:CT14)</f>
        <v>87795</v>
      </c>
      <c r="CU15" s="51">
        <f>SUM(CU13:CU14)</f>
        <v>432</v>
      </c>
      <c r="CV15" s="29"/>
      <c r="CW15" s="36"/>
      <c r="CX15" s="52" t="s">
        <v>39</v>
      </c>
      <c r="CY15" s="45">
        <f>SUM(CY13:CY14)</f>
        <v>621</v>
      </c>
      <c r="CZ15" s="45">
        <f t="shared" ref="CZ15:DH15" si="186">SUM(CZ13:CZ14)</f>
        <v>621</v>
      </c>
      <c r="DA15" s="45">
        <f>SUM(DA13:DA14)</f>
        <v>0</v>
      </c>
      <c r="DB15" s="45">
        <f t="shared" si="186"/>
        <v>867</v>
      </c>
      <c r="DC15" s="46">
        <f>(DC13*DO13+DC14*DO14)/DO15</f>
        <v>58.266129032258064</v>
      </c>
      <c r="DD15" s="45">
        <f t="shared" si="186"/>
        <v>0</v>
      </c>
      <c r="DE15" s="46">
        <f>(DE13*DO13+DE14*DO14)/DO15</f>
        <v>0</v>
      </c>
      <c r="DF15" s="46">
        <f>SUM(DF13:DF14)</f>
        <v>0</v>
      </c>
      <c r="DG15" s="50">
        <f>(DG13*DO13+DG14*DO14)/DO15</f>
        <v>0</v>
      </c>
      <c r="DH15" s="45">
        <f t="shared" si="186"/>
        <v>46</v>
      </c>
      <c r="DI15" s="46">
        <f>(DI13*DO13+DI14*DO14)/DO15</f>
        <v>41.733870967741936</v>
      </c>
      <c r="DJ15" s="8">
        <f>(DJ13*DO13+DJ14*DO14)/DO15</f>
        <v>38.642473118279568</v>
      </c>
      <c r="DK15" s="8">
        <f>(DK13*DO13+DK14*DO14)/DO15</f>
        <v>61.357526881720432</v>
      </c>
      <c r="DL15" s="8">
        <f>(DL13*DO13+DL14*DO14)/DO15</f>
        <v>27.433355734767023</v>
      </c>
      <c r="DM15" s="50">
        <f>SUM(DM13:DM14)</f>
        <v>1488</v>
      </c>
      <c r="DN15" s="53">
        <f>SUM(DN13:DN14)</f>
        <v>88173</v>
      </c>
      <c r="DO15" s="51">
        <f>SUM(DO13:DO14)</f>
        <v>432</v>
      </c>
      <c r="DP15" s="29"/>
      <c r="DQ15" s="36"/>
      <c r="DR15" s="52" t="s">
        <v>39</v>
      </c>
      <c r="DS15" s="45">
        <f>SUM(DS13:DS14)</f>
        <v>738.37</v>
      </c>
      <c r="DT15" s="45">
        <f t="shared" ref="DT15:EB15" si="187">SUM(DT13:DT14)</f>
        <v>738.37</v>
      </c>
      <c r="DU15" s="45">
        <f>SUM(DU13:DU14)</f>
        <v>0</v>
      </c>
      <c r="DV15" s="45">
        <f t="shared" si="187"/>
        <v>749.63</v>
      </c>
      <c r="DW15" s="46">
        <f>(DW13*EI13+DW14*EI14)/EI15</f>
        <v>50.378360215053767</v>
      </c>
      <c r="DX15" s="45">
        <f t="shared" si="187"/>
        <v>0</v>
      </c>
      <c r="DY15" s="46">
        <f>(DY13*EI13+DY14*EI14)/EI15</f>
        <v>0</v>
      </c>
      <c r="DZ15" s="46">
        <f>SUM(DZ13:DZ14)</f>
        <v>0</v>
      </c>
      <c r="EA15" s="50">
        <f>(EA13*EI13+EA14*EI14)/EI15</f>
        <v>0</v>
      </c>
      <c r="EB15" s="45">
        <f t="shared" si="187"/>
        <v>69.33</v>
      </c>
      <c r="EC15" s="46">
        <f>(EC13*EI13+EC14*EI14)/EI15</f>
        <v>49.62163978494624</v>
      </c>
      <c r="ED15" s="8">
        <f>(ED13*EI13+ED14*EI14)/EI15</f>
        <v>44.962365591397848</v>
      </c>
      <c r="EE15" s="8">
        <f>(EE13*EI13+EE14*EI14)/EI15</f>
        <v>55.037634408602152</v>
      </c>
      <c r="EF15" s="8">
        <f>(EF13*EI13+EF14*EI14)/EI15</f>
        <v>33.251194743130227</v>
      </c>
      <c r="EG15" s="50">
        <f>SUM(EG13:EG14)</f>
        <v>1488</v>
      </c>
      <c r="EH15" s="53">
        <f>SUM(EH13:EH14)</f>
        <v>106872</v>
      </c>
      <c r="EI15" s="51">
        <f>SUM(EI13:EI14)</f>
        <v>432</v>
      </c>
      <c r="EJ15" s="29"/>
      <c r="EK15" s="36"/>
      <c r="EL15" s="44" t="s">
        <v>39</v>
      </c>
      <c r="EM15" s="45">
        <f>SUM(EM13:EM14)</f>
        <v>665.33</v>
      </c>
      <c r="EN15" s="45">
        <f t="shared" ref="EN15:EV15" si="188">SUM(EN13:EN14)</f>
        <v>665.33</v>
      </c>
      <c r="EO15" s="45">
        <f>SUM(EO13:EO14)</f>
        <v>0</v>
      </c>
      <c r="EP15" s="45">
        <f t="shared" si="188"/>
        <v>678.67</v>
      </c>
      <c r="EQ15" s="46">
        <f>(EQ13*FC13+EQ14*FC14)/FC15</f>
        <v>50.496279761904766</v>
      </c>
      <c r="ER15" s="45">
        <f t="shared" si="188"/>
        <v>0</v>
      </c>
      <c r="ES15" s="46">
        <f>(ES13*FC13+ES14*FC14)/FC15</f>
        <v>0</v>
      </c>
      <c r="ET15" s="46">
        <f>SUM(ET13:ET14)</f>
        <v>0</v>
      </c>
      <c r="EU15" s="50">
        <f>(EU13*FC13+EU14*FC14)/FC15</f>
        <v>0</v>
      </c>
      <c r="EV15" s="45">
        <f t="shared" si="188"/>
        <v>49.28</v>
      </c>
      <c r="EW15" s="46">
        <f>(EW13*FC13+EW14*FC14)/FC15</f>
        <v>44.7130376344086</v>
      </c>
      <c r="EX15" s="8">
        <f>(EX13*FC13+EX14*FC14)/FC15</f>
        <v>45.837053571428577</v>
      </c>
      <c r="EY15" s="8">
        <f>(EY13*FC13+EY14*FC14)/FC15</f>
        <v>54.162946428571431</v>
      </c>
      <c r="EZ15" s="8">
        <f>(EZ13*FC13+EZ14*FC14)/FC15</f>
        <v>35.405299272486772</v>
      </c>
      <c r="FA15" s="50">
        <f>SUM(FA13:FA14)</f>
        <v>1344</v>
      </c>
      <c r="FB15" s="55">
        <f>SUM(FB13:FB14)</f>
        <v>102783</v>
      </c>
      <c r="FC15" s="51">
        <f>SUM(FC13:FC14)</f>
        <v>432</v>
      </c>
      <c r="FD15" s="29"/>
      <c r="FE15" s="36"/>
      <c r="FF15" s="44" t="s">
        <v>39</v>
      </c>
      <c r="FG15" s="45">
        <f>SUM(FG13:FG14)</f>
        <v>664</v>
      </c>
      <c r="FH15" s="45">
        <f t="shared" ref="FH15:FP15" si="189">SUM(FH13:FH14)</f>
        <v>664</v>
      </c>
      <c r="FI15" s="45">
        <f>SUM(FI13:FI14)</f>
        <v>0</v>
      </c>
      <c r="FJ15" s="45">
        <f t="shared" si="189"/>
        <v>764.83</v>
      </c>
      <c r="FK15" s="46">
        <f>(FK13*FW13+FK14*FW14)/FW15</f>
        <v>51.399865591397848</v>
      </c>
      <c r="FL15" s="45">
        <f t="shared" si="189"/>
        <v>0</v>
      </c>
      <c r="FM15" s="46">
        <f>(FM13*FW13+FM14*FW14)/FW15</f>
        <v>0</v>
      </c>
      <c r="FN15" s="46">
        <f>SUM(FN13:FN14)</f>
        <v>59.17</v>
      </c>
      <c r="FO15" s="50">
        <f>(FO13*FW13+FO14*FW14)/FW15</f>
        <v>3.9764784946236564</v>
      </c>
      <c r="FP15" s="45">
        <f t="shared" si="189"/>
        <v>47.41</v>
      </c>
      <c r="FQ15" s="46">
        <f>(FQ13*FW13+FQ14*FW14)/FW15</f>
        <v>44.623655913978503</v>
      </c>
      <c r="FR15" s="8">
        <f>(FR13*FW13+FR14*FW14)/FW15</f>
        <v>41.437500000000007</v>
      </c>
      <c r="FS15" s="8">
        <f>(FS13*FW13+FS14*FW14)/FW15</f>
        <v>54.982258370690538</v>
      </c>
      <c r="FT15" s="8">
        <f>(FT13*FW13+FT14*FW14)/FW15</f>
        <v>30.339319494225407</v>
      </c>
      <c r="FU15" s="50">
        <f>SUM(FU13:FU14)</f>
        <v>1488</v>
      </c>
      <c r="FV15" s="53">
        <f>SUM(FV13:FV14)</f>
        <v>97513</v>
      </c>
      <c r="FW15" s="51">
        <f>SUM(FW13:FW14)</f>
        <v>432</v>
      </c>
      <c r="FX15" s="29"/>
      <c r="FY15" s="36"/>
      <c r="FZ15" s="52" t="s">
        <v>39</v>
      </c>
      <c r="GA15" s="45">
        <f>SUM(GA13:GA14)</f>
        <v>548</v>
      </c>
      <c r="GB15" s="45">
        <f t="shared" ref="GB15:GJ15" si="190">SUM(GB13:GB14)</f>
        <v>548</v>
      </c>
      <c r="GC15" s="45">
        <f>SUM(GC13:GC14)</f>
        <v>0</v>
      </c>
      <c r="GD15" s="45">
        <f t="shared" si="190"/>
        <v>733.92</v>
      </c>
      <c r="GE15" s="160">
        <f>(GE13*GQ13+GE14*GQ14)/GQ15</f>
        <v>0.5096666666666666</v>
      </c>
      <c r="GF15" s="45">
        <f t="shared" si="190"/>
        <v>0</v>
      </c>
      <c r="GG15" s="46">
        <f>(GG13*GQ13+GG14*GQ14)/GQ15</f>
        <v>0</v>
      </c>
      <c r="GH15" s="46">
        <f>SUM(GH13:GH14)</f>
        <v>158.08000000000001</v>
      </c>
      <c r="GI15" s="46">
        <f>(GI13*GQ13+GI14*GQ14)/GQ15</f>
        <v>10.977777777777776</v>
      </c>
      <c r="GJ15" s="45">
        <f t="shared" si="190"/>
        <v>37.32</v>
      </c>
      <c r="GK15" s="46">
        <f>(GK13*GQ13+GK14*GQ14)/GQ15</f>
        <v>36.827956989247312</v>
      </c>
      <c r="GL15" s="8">
        <f>(GL13*GQ13+GL14*GQ14)/GQ15</f>
        <v>35.463888888888889</v>
      </c>
      <c r="GM15" s="8">
        <f>(GM13*GQ13+GM14*GQ14)/GQ15</f>
        <v>54.55936788154898</v>
      </c>
      <c r="GN15" s="8">
        <f>(GN13*GQ13+GN14*GQ14)/GQ15</f>
        <v>27.580375514403293</v>
      </c>
      <c r="GO15" s="50">
        <f>SUM(GO13:GO14)</f>
        <v>1440</v>
      </c>
      <c r="GP15" s="53">
        <f>SUM(GP13:GP14)</f>
        <v>85786</v>
      </c>
      <c r="GQ15" s="51">
        <f>SUM(GQ13:GQ14)</f>
        <v>432</v>
      </c>
      <c r="GR15" s="29"/>
      <c r="GS15" s="36"/>
      <c r="GT15" s="52" t="s">
        <v>39</v>
      </c>
      <c r="GU15" s="45">
        <f>SUM(GU13:GU14)</f>
        <v>744</v>
      </c>
      <c r="GV15" s="45">
        <f t="shared" ref="GV15:HD15" si="191">SUM(GV13:GV14)</f>
        <v>744</v>
      </c>
      <c r="GW15" s="45">
        <f>SUM(GW13:GW14)</f>
        <v>0</v>
      </c>
      <c r="GX15" s="45">
        <f t="shared" si="191"/>
        <v>744</v>
      </c>
      <c r="GY15" s="46">
        <f>(GY13*HK13+GY14*HK14)/HK15</f>
        <v>50</v>
      </c>
      <c r="GZ15" s="45">
        <f t="shared" si="191"/>
        <v>0</v>
      </c>
      <c r="HA15" s="46">
        <f>(HA13*HK13+HA14*HK14)/HK15</f>
        <v>0</v>
      </c>
      <c r="HB15" s="46">
        <f>SUM(HB13:HB14)</f>
        <v>0</v>
      </c>
      <c r="HC15" s="46">
        <f>(HC13*HK13+HC14*HK14)/HK15</f>
        <v>0</v>
      </c>
      <c r="HD15" s="45">
        <f t="shared" si="191"/>
        <v>73.489999999999995</v>
      </c>
      <c r="HE15" s="46">
        <f>(HE13*HK13+HE14*HK14)/HK15</f>
        <v>50</v>
      </c>
      <c r="HF15" s="8">
        <f>(HF13*HK13+HF14*HK14)/HK15</f>
        <v>45.061155913978503</v>
      </c>
      <c r="HG15" s="8">
        <f>(HG13*HK13+HG14*HK14)/HK15</f>
        <v>54.938844086021511</v>
      </c>
      <c r="HH15" s="8">
        <f>(HH13*HK13+HH14*HK14)/HK15</f>
        <v>33.615218040621265</v>
      </c>
      <c r="HI15" s="50">
        <f>SUM(HI13:HI14)</f>
        <v>1488</v>
      </c>
      <c r="HJ15" s="53">
        <f>SUM(HJ13:HJ14)</f>
        <v>108042</v>
      </c>
      <c r="HK15" s="51">
        <f>SUM(HK13:HK14)</f>
        <v>432</v>
      </c>
      <c r="HL15" s="29"/>
      <c r="HM15" s="36"/>
      <c r="HN15" s="52" t="s">
        <v>39</v>
      </c>
      <c r="HO15" s="49">
        <f>SUM(HO13:HO14)</f>
        <v>540.84</v>
      </c>
      <c r="HP15" s="49">
        <f t="shared" ref="HP15:HX15" si="192">SUM(HP13:HP14)</f>
        <v>540.84</v>
      </c>
      <c r="HQ15" s="49">
        <f t="shared" si="192"/>
        <v>0</v>
      </c>
      <c r="HR15" s="49">
        <f t="shared" si="192"/>
        <v>899.16</v>
      </c>
      <c r="HS15" s="46">
        <f>(HS13*IE13+HS14*IE14)/IE15</f>
        <v>62.441666666666663</v>
      </c>
      <c r="HT15" s="49">
        <f t="shared" si="192"/>
        <v>0</v>
      </c>
      <c r="HU15" s="46">
        <f>(HU13*IE13+HU14*IE14)/IE15</f>
        <v>0</v>
      </c>
      <c r="HV15" s="49">
        <f t="shared" si="192"/>
        <v>0</v>
      </c>
      <c r="HW15" s="46">
        <f>(HW13*IE13+HW14*IE14)/IE15</f>
        <v>0</v>
      </c>
      <c r="HX15" s="49">
        <f t="shared" si="192"/>
        <v>140.85</v>
      </c>
      <c r="HY15" s="50">
        <f>(HY13*IE13+HY14*IE14)/IE15</f>
        <v>37.558333333333337</v>
      </c>
      <c r="HZ15" s="54">
        <f>(HZ13*IE13+HZ14*IE14)/IE15</f>
        <v>27.777083333333334</v>
      </c>
      <c r="IA15" s="54">
        <f>(IA13*IE13+IA14*IE14)/IE15</f>
        <v>72.222916666666663</v>
      </c>
      <c r="IB15" s="54">
        <f>(IB13*IE13+IB14*IE14)/IE15</f>
        <v>23.409188528806585</v>
      </c>
      <c r="IC15" s="50">
        <f>SUM(IC13:IC14)</f>
        <v>1440</v>
      </c>
      <c r="ID15" s="84">
        <f>SUM(ID13:ID14)</f>
        <v>72811.94</v>
      </c>
      <c r="IE15" s="51">
        <f>SUM(IE13:IE14)</f>
        <v>432</v>
      </c>
      <c r="IG15" s="29"/>
    </row>
    <row r="16" spans="1:245" ht="13.8" x14ac:dyDescent="0.3">
      <c r="A16" s="16" t="s">
        <v>42</v>
      </c>
      <c r="B16" s="17">
        <v>5</v>
      </c>
      <c r="C16" s="18">
        <v>542.6</v>
      </c>
      <c r="D16" s="18">
        <v>542.6</v>
      </c>
      <c r="E16" s="18">
        <v>0</v>
      </c>
      <c r="F16" s="18">
        <v>192.87</v>
      </c>
      <c r="G16" s="6">
        <f>(F16/$B$4)*100</f>
        <v>25.923387096774192</v>
      </c>
      <c r="H16" s="18">
        <v>8.5299999999999994</v>
      </c>
      <c r="I16" s="6">
        <f>(H16/$B$4)*100</f>
        <v>1.1465053763440858</v>
      </c>
      <c r="J16" s="6">
        <v>0</v>
      </c>
      <c r="K16" s="6">
        <f>(J16/$B$4)*100</f>
        <v>0</v>
      </c>
      <c r="L16" s="18">
        <v>121.79</v>
      </c>
      <c r="M16" s="6">
        <f>(C16/$B$4)*100</f>
        <v>72.930107526881727</v>
      </c>
      <c r="N16" s="6">
        <f>((C16-L16)/$B$4)*100</f>
        <v>56.560483870967737</v>
      </c>
      <c r="O16" s="20">
        <f t="shared" si="116"/>
        <v>42.783526180537621</v>
      </c>
      <c r="P16" s="6">
        <f>(R16/($B$4*S16))*100</f>
        <v>46.485706792551795</v>
      </c>
      <c r="Q16" s="6">
        <f>SUM(D16:F16,H16,J16)</f>
        <v>744</v>
      </c>
      <c r="R16" s="21">
        <v>141800</v>
      </c>
      <c r="S16" s="18">
        <v>410</v>
      </c>
      <c r="U16" s="16" t="s">
        <v>42</v>
      </c>
      <c r="V16" s="17">
        <v>5</v>
      </c>
      <c r="W16" s="18">
        <f>$V$4-Z16-AB16</f>
        <v>652.83000000000004</v>
      </c>
      <c r="X16" s="18">
        <v>652.83000000000004</v>
      </c>
      <c r="Y16" s="18">
        <v>0</v>
      </c>
      <c r="Z16" s="18">
        <v>91.17</v>
      </c>
      <c r="AA16" s="6">
        <f t="shared" si="117"/>
        <v>12.254032258064516</v>
      </c>
      <c r="AB16" s="18">
        <v>0</v>
      </c>
      <c r="AC16" s="6">
        <f t="shared" si="118"/>
        <v>0</v>
      </c>
      <c r="AD16" s="6">
        <v>0</v>
      </c>
      <c r="AE16" s="6">
        <f t="shared" si="118"/>
        <v>0</v>
      </c>
      <c r="AF16" s="18">
        <v>161</v>
      </c>
      <c r="AG16" s="6">
        <f>(W16/$V$4)*100</f>
        <v>87.745967741935488</v>
      </c>
      <c r="AH16" s="6">
        <f t="shared" si="119"/>
        <v>66.106182795698928</v>
      </c>
      <c r="AI16" s="20">
        <f t="shared" si="120"/>
        <v>33.893817204301079</v>
      </c>
      <c r="AJ16" s="6">
        <f>(AL16/($V$4*AM16))*100</f>
        <v>54.153553632310512</v>
      </c>
      <c r="AK16" s="6">
        <f>SUM(X16:Z16,AB16,AD16)</f>
        <v>744</v>
      </c>
      <c r="AL16" s="21">
        <v>165190</v>
      </c>
      <c r="AM16" s="18">
        <v>410</v>
      </c>
      <c r="AO16" s="16" t="s">
        <v>42</v>
      </c>
      <c r="AP16" s="17">
        <v>5</v>
      </c>
      <c r="AQ16" s="18">
        <v>720</v>
      </c>
      <c r="AR16" s="18">
        <v>720</v>
      </c>
      <c r="AS16" s="18">
        <v>0</v>
      </c>
      <c r="AT16" s="18">
        <v>0</v>
      </c>
      <c r="AU16" s="6">
        <f t="shared" si="121"/>
        <v>0</v>
      </c>
      <c r="AV16" s="18">
        <v>0</v>
      </c>
      <c r="AW16" s="6">
        <f t="shared" si="122"/>
        <v>0</v>
      </c>
      <c r="AX16" s="6">
        <v>0</v>
      </c>
      <c r="AY16" s="6">
        <f>(AX16/$AP$4)*100</f>
        <v>0</v>
      </c>
      <c r="AZ16" s="18">
        <v>220.25</v>
      </c>
      <c r="BA16" s="6">
        <f>(AQ16/$AP$4)*100</f>
        <v>100</v>
      </c>
      <c r="BB16" s="6">
        <f t="shared" si="123"/>
        <v>69.409722222222229</v>
      </c>
      <c r="BC16" s="20">
        <f t="shared" si="124"/>
        <v>30.590277777777779</v>
      </c>
      <c r="BD16" s="6">
        <f t="shared" ref="BD16:BD20" si="193">(BF16/($AP$4*BG16))*100</f>
        <v>62.645663956639567</v>
      </c>
      <c r="BE16" s="6">
        <f>SUM(AR16:AT16,AV16,AX16)</f>
        <v>720</v>
      </c>
      <c r="BF16" s="21">
        <v>184930</v>
      </c>
      <c r="BG16" s="18">
        <v>410</v>
      </c>
      <c r="BI16" s="16" t="s">
        <v>42</v>
      </c>
      <c r="BJ16" s="17">
        <v>5</v>
      </c>
      <c r="BK16" s="18">
        <v>650.33000000000004</v>
      </c>
      <c r="BL16" s="18">
        <v>650.33000000000004</v>
      </c>
      <c r="BM16" s="18">
        <v>0</v>
      </c>
      <c r="BN16" s="18">
        <v>93.67</v>
      </c>
      <c r="BO16" s="6">
        <f t="shared" si="126"/>
        <v>12.590053763440862</v>
      </c>
      <c r="BP16" s="18">
        <v>0</v>
      </c>
      <c r="BQ16" s="6">
        <f t="shared" si="127"/>
        <v>0</v>
      </c>
      <c r="BR16" s="6">
        <v>0</v>
      </c>
      <c r="BS16" s="6">
        <f>(BR16/$BJ$4)*100</f>
        <v>0</v>
      </c>
      <c r="BT16" s="18">
        <v>256</v>
      </c>
      <c r="BU16" s="6">
        <f>(BK16/$BJ$4)*100</f>
        <v>87.409946236559151</v>
      </c>
      <c r="BV16" s="6">
        <f t="shared" si="128"/>
        <v>53.001344086021504</v>
      </c>
      <c r="BW16" s="20">
        <f t="shared" si="129"/>
        <v>46.998655913978496</v>
      </c>
      <c r="BX16" s="6">
        <f t="shared" si="30"/>
        <v>49.691843692630478</v>
      </c>
      <c r="BY16" s="6">
        <f>SUM(BL16:BN16,BP16,BR16)</f>
        <v>744</v>
      </c>
      <c r="BZ16" s="21">
        <v>151580</v>
      </c>
      <c r="CA16" s="18">
        <v>410</v>
      </c>
      <c r="CC16" s="16" t="s">
        <v>42</v>
      </c>
      <c r="CD16" s="17">
        <v>5</v>
      </c>
      <c r="CE16" s="18">
        <v>720</v>
      </c>
      <c r="CF16" s="18">
        <v>720</v>
      </c>
      <c r="CG16" s="18">
        <v>0</v>
      </c>
      <c r="CH16" s="18">
        <v>0</v>
      </c>
      <c r="CI16" s="6">
        <f t="shared" ref="CI16:CI17" si="194">(CH16/$CD$4)*100</f>
        <v>0</v>
      </c>
      <c r="CJ16" s="18">
        <v>0</v>
      </c>
      <c r="CK16" s="6">
        <f t="shared" si="131"/>
        <v>0</v>
      </c>
      <c r="CL16" s="6">
        <v>0</v>
      </c>
      <c r="CM16" s="6">
        <f>(CL16/$CD$4)*100</f>
        <v>0</v>
      </c>
      <c r="CN16" s="18">
        <v>261</v>
      </c>
      <c r="CO16" s="6">
        <f>(CE16/$CD$4)*100</f>
        <v>100</v>
      </c>
      <c r="CP16" s="6">
        <f t="shared" si="132"/>
        <v>63.749999999999993</v>
      </c>
      <c r="CQ16" s="20">
        <f>IF((AND(CF16=0,CH16=0)),0,(CH16+CN16)/(CF16+CH16)*100)</f>
        <v>36.25</v>
      </c>
      <c r="CR16" s="6">
        <f t="shared" si="38"/>
        <v>55.416666666666671</v>
      </c>
      <c r="CS16" s="6">
        <f>SUM(CF16:CH16,CJ16,CL16)</f>
        <v>720</v>
      </c>
      <c r="CT16" s="21">
        <v>163590</v>
      </c>
      <c r="CU16" s="18">
        <v>410</v>
      </c>
      <c r="CW16" s="16" t="s">
        <v>42</v>
      </c>
      <c r="CX16" s="17">
        <v>5</v>
      </c>
      <c r="CY16" s="18">
        <v>637.9</v>
      </c>
      <c r="CZ16" s="18">
        <v>637.9</v>
      </c>
      <c r="DA16" s="18">
        <v>0</v>
      </c>
      <c r="DB16" s="18">
        <v>106.1</v>
      </c>
      <c r="DC16" s="6">
        <f t="shared" si="133"/>
        <v>14.260752688172044</v>
      </c>
      <c r="DD16" s="18">
        <v>0</v>
      </c>
      <c r="DE16" s="6">
        <f t="shared" si="134"/>
        <v>0</v>
      </c>
      <c r="DF16" s="6">
        <v>0</v>
      </c>
      <c r="DG16" s="6">
        <f>(DF16/$CX$4)*100</f>
        <v>0</v>
      </c>
      <c r="DH16" s="18">
        <v>323.64999999999998</v>
      </c>
      <c r="DI16" s="6">
        <f>(CY16/$V$4)*100</f>
        <v>85.739247311827953</v>
      </c>
      <c r="DJ16" s="6">
        <f t="shared" si="135"/>
        <v>42.237903225806448</v>
      </c>
      <c r="DK16" s="20">
        <f t="shared" si="136"/>
        <v>57.762096774193552</v>
      </c>
      <c r="DL16" s="6">
        <f>(DN16/($CX$4*DO16))*100</f>
        <v>39.909520062942569</v>
      </c>
      <c r="DM16" s="6">
        <f>SUM(CZ16:DB16,DD16,DF16)</f>
        <v>744</v>
      </c>
      <c r="DN16" s="21">
        <v>121740</v>
      </c>
      <c r="DO16" s="18">
        <v>410</v>
      </c>
      <c r="DQ16" s="16" t="s">
        <v>42</v>
      </c>
      <c r="DR16" s="17">
        <v>5</v>
      </c>
      <c r="DS16" s="18">
        <v>696.08</v>
      </c>
      <c r="DT16" s="18">
        <v>696.08</v>
      </c>
      <c r="DU16" s="18">
        <v>0</v>
      </c>
      <c r="DV16" s="18">
        <v>47.92</v>
      </c>
      <c r="DW16" s="6">
        <f t="shared" ref="DW16:DW17" si="195">(DV16/$DR$4)*100</f>
        <v>6.440860215053763</v>
      </c>
      <c r="DX16" s="18">
        <v>0</v>
      </c>
      <c r="DY16" s="6">
        <f t="shared" ref="DY16:DY17" si="196">(DX16/$DR$4)*100</f>
        <v>0</v>
      </c>
      <c r="DZ16" s="6">
        <v>0</v>
      </c>
      <c r="EA16" s="6">
        <f>(DZ16/$DR$4)*100</f>
        <v>0</v>
      </c>
      <c r="EB16" s="18">
        <v>395.01</v>
      </c>
      <c r="EC16" s="6">
        <f>(DS16/$V$4)*100</f>
        <v>93.55913978494624</v>
      </c>
      <c r="ED16" s="6">
        <f t="shared" ref="ED16:ED17" si="197">((DS16-EB16)/$DR$4)*100</f>
        <v>40.466397849462368</v>
      </c>
      <c r="EE16" s="20">
        <f>IF((AND(DT16=0,DV16=0)),0,(DV16+EB16)/(DT16+DV16)*100)</f>
        <v>59.533602150537632</v>
      </c>
      <c r="EF16" s="6">
        <f>(EH16/($DR$4*EI16))*100</f>
        <v>46.380802517702598</v>
      </c>
      <c r="EG16" s="6">
        <f>SUM(DT16:DV16,DX16,DZ16)</f>
        <v>744</v>
      </c>
      <c r="EH16" s="21">
        <v>141480</v>
      </c>
      <c r="EI16" s="18">
        <v>410</v>
      </c>
      <c r="EK16" s="16" t="s">
        <v>42</v>
      </c>
      <c r="EL16" s="17">
        <v>5</v>
      </c>
      <c r="EM16" s="18">
        <v>646.73</v>
      </c>
      <c r="EN16" s="18">
        <v>646.73</v>
      </c>
      <c r="EO16" s="18">
        <v>0</v>
      </c>
      <c r="EP16" s="18">
        <v>0</v>
      </c>
      <c r="EQ16" s="6">
        <f t="shared" si="140"/>
        <v>0</v>
      </c>
      <c r="ER16" s="18">
        <v>25.27</v>
      </c>
      <c r="ES16" s="6">
        <f t="shared" si="141"/>
        <v>3.760416666666667</v>
      </c>
      <c r="ET16" s="6">
        <v>0</v>
      </c>
      <c r="EU16" s="6">
        <f>(ET16/$EL$4)*100</f>
        <v>0</v>
      </c>
      <c r="EV16" s="18">
        <v>294.86</v>
      </c>
      <c r="EW16" s="6">
        <f>(EM16/$V$4)*100</f>
        <v>86.9260752688172</v>
      </c>
      <c r="EX16" s="6">
        <f t="shared" si="142"/>
        <v>52.361607142857146</v>
      </c>
      <c r="EY16" s="20">
        <f>IF((AND(EN16=0,EP16=0)),0,(EP16+EV16)/(EN16+EP16)*100)</f>
        <v>45.592441977332115</v>
      </c>
      <c r="EZ16" s="6">
        <f>(FB16/($EL$4*FC16))*100</f>
        <v>45.056620209059233</v>
      </c>
      <c r="FA16" s="6">
        <f>SUM(EN16:EP16,ER16,ET16)</f>
        <v>672</v>
      </c>
      <c r="FB16" s="21">
        <v>124140</v>
      </c>
      <c r="FC16" s="18">
        <v>410</v>
      </c>
      <c r="FE16" s="16" t="s">
        <v>42</v>
      </c>
      <c r="FF16" s="17">
        <v>5</v>
      </c>
      <c r="FG16" s="18">
        <v>0</v>
      </c>
      <c r="FH16" s="18">
        <v>0</v>
      </c>
      <c r="FI16" s="18">
        <v>0</v>
      </c>
      <c r="FJ16" s="18">
        <v>0</v>
      </c>
      <c r="FK16" s="6">
        <f>(FJ16/FF4)*100</f>
        <v>0</v>
      </c>
      <c r="FL16" s="18">
        <v>744</v>
      </c>
      <c r="FM16" s="6">
        <f>(FL16/$FF$4)*100</f>
        <v>100</v>
      </c>
      <c r="FN16" s="6">
        <v>0</v>
      </c>
      <c r="FO16" s="6">
        <f>(FN16/$FF$4)*100</f>
        <v>0</v>
      </c>
      <c r="FP16" s="18">
        <v>0</v>
      </c>
      <c r="FQ16" s="6">
        <f>(FG16/$V$4)*100</f>
        <v>0</v>
      </c>
      <c r="FR16" s="6">
        <f>((FG16-FP16)/$FF$4)*100</f>
        <v>0</v>
      </c>
      <c r="FS16" s="20">
        <f t="shared" si="143"/>
        <v>0</v>
      </c>
      <c r="FT16" s="6">
        <f>(FV16/($FF$4*FW16))*100</f>
        <v>0</v>
      </c>
      <c r="FU16" s="6">
        <f>SUM(FH16:FJ16,FL16,FN16)</f>
        <v>744</v>
      </c>
      <c r="FV16" s="18">
        <v>0</v>
      </c>
      <c r="FW16" s="18">
        <v>410</v>
      </c>
      <c r="FY16" s="16" t="s">
        <v>42</v>
      </c>
      <c r="FZ16" s="17">
        <v>5</v>
      </c>
      <c r="GA16" s="18">
        <v>0</v>
      </c>
      <c r="GB16" s="18">
        <v>0</v>
      </c>
      <c r="GC16" s="18">
        <v>0</v>
      </c>
      <c r="GD16" s="18">
        <v>0</v>
      </c>
      <c r="GE16" s="6">
        <f>(GD16/$FZ$4)</f>
        <v>0</v>
      </c>
      <c r="GF16" s="18">
        <v>720</v>
      </c>
      <c r="GG16" s="6">
        <f t="shared" si="144"/>
        <v>100</v>
      </c>
      <c r="GH16" s="6">
        <v>0</v>
      </c>
      <c r="GI16" s="6">
        <f>(GH16/$FZ$4)*100</f>
        <v>0</v>
      </c>
      <c r="GJ16" s="18">
        <v>0</v>
      </c>
      <c r="GK16" s="6">
        <f>(GA16/$V$4)*100</f>
        <v>0</v>
      </c>
      <c r="GL16" s="6">
        <f t="shared" si="145"/>
        <v>0</v>
      </c>
      <c r="GM16" s="20">
        <f>IF((AND(GB16=0,GD16=0)),0,(GD16+GJ16)/(GB16+GD16)*100)</f>
        <v>0</v>
      </c>
      <c r="GN16" s="6">
        <f>(GP16/($FZ$4*GQ16))*100</f>
        <v>0</v>
      </c>
      <c r="GO16" s="6">
        <f>SUM(GB16:GD16,GF16,GH16)</f>
        <v>720</v>
      </c>
      <c r="GP16" s="18">
        <v>0</v>
      </c>
      <c r="GQ16" s="18">
        <v>410</v>
      </c>
      <c r="GS16" s="16" t="s">
        <v>42</v>
      </c>
      <c r="GT16" s="17">
        <v>5</v>
      </c>
      <c r="GU16" s="18">
        <v>650.6</v>
      </c>
      <c r="GV16" s="18">
        <v>650.6</v>
      </c>
      <c r="GW16" s="18">
        <v>0</v>
      </c>
      <c r="GX16" s="18">
        <v>74.77</v>
      </c>
      <c r="GY16" s="6">
        <f t="shared" si="80"/>
        <v>10.049731182795698</v>
      </c>
      <c r="GZ16" s="18">
        <v>18.63</v>
      </c>
      <c r="HA16" s="6">
        <f t="shared" si="80"/>
        <v>2.504032258064516</v>
      </c>
      <c r="HB16" s="6">
        <v>0</v>
      </c>
      <c r="HC16" s="6">
        <f>(HB16/$GT$4)*100</f>
        <v>0</v>
      </c>
      <c r="HD16" s="18">
        <v>77.87</v>
      </c>
      <c r="HE16" s="6">
        <f>(GU16/$GT$4)*100</f>
        <v>87.446236559139791</v>
      </c>
      <c r="HF16" s="6">
        <f t="shared" si="82"/>
        <v>76.979838709677423</v>
      </c>
      <c r="HG16" s="6">
        <f t="shared" si="83"/>
        <v>21.043053889739028</v>
      </c>
      <c r="HH16" s="6">
        <f t="shared" si="84"/>
        <v>53.881458169420405</v>
      </c>
      <c r="HI16" s="6">
        <f>SUM(GV16:GX16,GZ16,HB16)</f>
        <v>744</v>
      </c>
      <c r="HJ16" s="21">
        <v>164360</v>
      </c>
      <c r="HK16" s="18">
        <v>410</v>
      </c>
      <c r="HM16" s="16" t="s">
        <v>42</v>
      </c>
      <c r="HN16" s="17">
        <v>5</v>
      </c>
      <c r="HO16" s="105">
        <v>720</v>
      </c>
      <c r="HP16" s="105">
        <v>720</v>
      </c>
      <c r="HQ16" s="107">
        <v>0</v>
      </c>
      <c r="HR16" s="105">
        <v>0</v>
      </c>
      <c r="HS16" s="6">
        <f>(HR16/$HN$4)*100</f>
        <v>0</v>
      </c>
      <c r="HT16" s="18">
        <v>0</v>
      </c>
      <c r="HU16" s="6">
        <f>(HT16/$HN$4)*100</f>
        <v>0</v>
      </c>
      <c r="HV16" s="18">
        <v>0</v>
      </c>
      <c r="HW16" s="6">
        <f>(HV16/$HN$4)*100</f>
        <v>0</v>
      </c>
      <c r="HX16" s="105">
        <v>173.59</v>
      </c>
      <c r="HY16" s="6">
        <f>(HO16/$HN$4)*100</f>
        <v>100</v>
      </c>
      <c r="HZ16" s="68">
        <f>((HO16-HX16)/$HN$4)*100</f>
        <v>75.890277777777769</v>
      </c>
      <c r="IA16" s="68">
        <f t="shared" ref="IA16:IA17" si="198">IF((AND(HP16=0,HR16=0)),0,(HR16+HX16)/(HP16+HR16)*100)</f>
        <v>24.109722222222224</v>
      </c>
      <c r="IB16" s="6">
        <f>(ID16/($HN$4*IE16))*100</f>
        <v>66.537940379403793</v>
      </c>
      <c r="IC16" s="6">
        <f>SUM(HP16:HR16,HT16,HV16)</f>
        <v>720</v>
      </c>
      <c r="ID16" s="101">
        <v>196420</v>
      </c>
      <c r="IE16" s="18">
        <v>410</v>
      </c>
      <c r="IF16" s="9">
        <v>410</v>
      </c>
      <c r="IG16" s="29">
        <v>350</v>
      </c>
      <c r="IH16" s="9">
        <v>265</v>
      </c>
      <c r="II16" s="9">
        <v>135</v>
      </c>
      <c r="IJ16" s="9" t="s">
        <v>108</v>
      </c>
      <c r="IK16" s="9" t="s">
        <v>109</v>
      </c>
    </row>
    <row r="17" spans="1:245" ht="13.8" x14ac:dyDescent="0.3">
      <c r="A17" s="16" t="s">
        <v>43</v>
      </c>
      <c r="B17" s="17">
        <v>6</v>
      </c>
      <c r="C17" s="18">
        <v>744</v>
      </c>
      <c r="D17" s="18">
        <v>744</v>
      </c>
      <c r="E17" s="18">
        <v>0</v>
      </c>
      <c r="F17" s="18">
        <v>0</v>
      </c>
      <c r="G17" s="6">
        <f t="shared" ref="G17" si="199">(F17/$B$4)*100</f>
        <v>0</v>
      </c>
      <c r="H17" s="18">
        <v>0</v>
      </c>
      <c r="I17" s="6">
        <f t="shared" ref="I17" si="200">(H17/$B$4)*100</f>
        <v>0</v>
      </c>
      <c r="J17" s="6">
        <v>0</v>
      </c>
      <c r="K17" s="6">
        <f t="shared" ref="K17" si="201">(J17/$B$4)*100</f>
        <v>0</v>
      </c>
      <c r="L17" s="18">
        <v>66.72</v>
      </c>
      <c r="M17" s="18">
        <f t="shared" ref="M17" si="202">(C17/$B$4)*100</f>
        <v>100</v>
      </c>
      <c r="N17" s="6">
        <f t="shared" ref="N17" si="203">((C17-L17)/$B$4)*100</f>
        <v>91.032258064516128</v>
      </c>
      <c r="O17" s="20">
        <f t="shared" si="116"/>
        <v>8.9677419354838701</v>
      </c>
      <c r="P17" s="6">
        <f t="shared" ref="P17" si="204">(R17/($B$4*S17))*100</f>
        <v>69.98426435877262</v>
      </c>
      <c r="Q17" s="6">
        <f t="shared" ref="Q17" si="205">SUM(D17:F17,H17,J17)</f>
        <v>744</v>
      </c>
      <c r="R17" s="21">
        <v>213480</v>
      </c>
      <c r="S17" s="18">
        <v>410</v>
      </c>
      <c r="U17" s="16" t="s">
        <v>43</v>
      </c>
      <c r="V17" s="17">
        <v>6</v>
      </c>
      <c r="W17" s="18">
        <f>$V$4-Z17-AB17</f>
        <v>602.33000000000004</v>
      </c>
      <c r="X17" s="18">
        <v>602.33000000000004</v>
      </c>
      <c r="Y17" s="18">
        <v>0</v>
      </c>
      <c r="Z17" s="18">
        <v>141.66999999999999</v>
      </c>
      <c r="AA17" s="6">
        <f t="shared" si="117"/>
        <v>19.041666666666664</v>
      </c>
      <c r="AB17" s="18">
        <v>0</v>
      </c>
      <c r="AC17" s="6">
        <f t="shared" si="118"/>
        <v>0</v>
      </c>
      <c r="AD17" s="6">
        <v>0</v>
      </c>
      <c r="AE17" s="6">
        <f t="shared" si="118"/>
        <v>0</v>
      </c>
      <c r="AF17" s="18">
        <v>75</v>
      </c>
      <c r="AG17" s="6">
        <f>(W17/$V$4)*100</f>
        <v>80.958333333333343</v>
      </c>
      <c r="AH17" s="6">
        <f t="shared" si="119"/>
        <v>70.877688172043023</v>
      </c>
      <c r="AI17" s="20">
        <f t="shared" si="120"/>
        <v>29.122311827956988</v>
      </c>
      <c r="AJ17" s="6">
        <f t="shared" ref="AJ17" si="206">(AL17/($V$4*AM17))*100</f>
        <v>51.799763965381587</v>
      </c>
      <c r="AK17" s="6">
        <f t="shared" ref="AK17" si="207">SUM(X17:Z17,AB17,AD17)</f>
        <v>744</v>
      </c>
      <c r="AL17" s="21">
        <v>158010</v>
      </c>
      <c r="AM17" s="18">
        <v>410</v>
      </c>
      <c r="AO17" s="16" t="s">
        <v>43</v>
      </c>
      <c r="AP17" s="17">
        <v>6</v>
      </c>
      <c r="AQ17" s="18">
        <v>720</v>
      </c>
      <c r="AR17" s="18">
        <v>720</v>
      </c>
      <c r="AS17" s="18">
        <v>0</v>
      </c>
      <c r="AT17" s="18">
        <v>0</v>
      </c>
      <c r="AU17" s="6">
        <f t="shared" si="121"/>
        <v>0</v>
      </c>
      <c r="AV17" s="18">
        <v>0</v>
      </c>
      <c r="AW17" s="6">
        <f t="shared" si="122"/>
        <v>0</v>
      </c>
      <c r="AX17" s="6">
        <v>0</v>
      </c>
      <c r="AY17" s="6">
        <f>(AX17/$AP$4)*100</f>
        <v>0</v>
      </c>
      <c r="AZ17" s="18">
        <v>69.22</v>
      </c>
      <c r="BA17" s="6">
        <f t="shared" ref="BA17" si="208">(AQ17/$AP$4)*100</f>
        <v>100</v>
      </c>
      <c r="BB17" s="6">
        <f t="shared" si="123"/>
        <v>90.386111111111106</v>
      </c>
      <c r="BC17" s="20">
        <f t="shared" si="124"/>
        <v>9.6138888888888889</v>
      </c>
      <c r="BD17" s="6">
        <f t="shared" si="193"/>
        <v>68.441734417344165</v>
      </c>
      <c r="BE17" s="6">
        <f t="shared" ref="BE17" si="209">SUM(AR17:AT17,AV17,AX17)</f>
        <v>720</v>
      </c>
      <c r="BF17" s="21">
        <v>202040</v>
      </c>
      <c r="BG17" s="18">
        <v>410</v>
      </c>
      <c r="BI17" s="16" t="s">
        <v>43</v>
      </c>
      <c r="BJ17" s="17">
        <v>6</v>
      </c>
      <c r="BK17" s="18">
        <v>744</v>
      </c>
      <c r="BL17" s="18">
        <v>744</v>
      </c>
      <c r="BM17" s="18">
        <v>0</v>
      </c>
      <c r="BN17" s="18">
        <v>0</v>
      </c>
      <c r="BO17" s="6">
        <f t="shared" si="126"/>
        <v>0</v>
      </c>
      <c r="BP17" s="18">
        <v>0</v>
      </c>
      <c r="BQ17" s="6">
        <f t="shared" si="127"/>
        <v>0</v>
      </c>
      <c r="BR17" s="6">
        <v>0</v>
      </c>
      <c r="BS17" s="6">
        <f>(BR17/$BJ$4)*100</f>
        <v>0</v>
      </c>
      <c r="BT17" s="18">
        <v>77</v>
      </c>
      <c r="BU17" s="6">
        <f t="shared" ref="BU17" si="210">(BK17/$BJ$4)*100</f>
        <v>100</v>
      </c>
      <c r="BV17" s="6">
        <f t="shared" si="128"/>
        <v>89.650537634408607</v>
      </c>
      <c r="BW17" s="20">
        <f t="shared" si="129"/>
        <v>10.349462365591398</v>
      </c>
      <c r="BX17" s="6">
        <f t="shared" si="30"/>
        <v>70.069499082087589</v>
      </c>
      <c r="BY17" s="6">
        <f t="shared" ref="BY17" si="211">SUM(BL17:BN17,BP17,BR17)</f>
        <v>744</v>
      </c>
      <c r="BZ17" s="21">
        <v>213740</v>
      </c>
      <c r="CA17" s="18">
        <v>410</v>
      </c>
      <c r="CC17" s="16" t="s">
        <v>43</v>
      </c>
      <c r="CD17" s="17">
        <v>6</v>
      </c>
      <c r="CE17" s="18">
        <v>720</v>
      </c>
      <c r="CF17" s="18">
        <v>720</v>
      </c>
      <c r="CG17" s="18">
        <v>0</v>
      </c>
      <c r="CH17" s="18">
        <v>0</v>
      </c>
      <c r="CI17" s="6">
        <f t="shared" si="194"/>
        <v>0</v>
      </c>
      <c r="CJ17" s="18">
        <v>0</v>
      </c>
      <c r="CK17" s="6">
        <f t="shared" si="131"/>
        <v>0</v>
      </c>
      <c r="CL17" s="6">
        <v>0</v>
      </c>
      <c r="CM17" s="6">
        <f t="shared" ref="CM17" si="212">(CL17/$CD$4)*100</f>
        <v>0</v>
      </c>
      <c r="CN17" s="18">
        <v>116</v>
      </c>
      <c r="CO17" s="6">
        <f t="shared" ref="CO17" si="213">(CE17/$CD$4)*100</f>
        <v>100</v>
      </c>
      <c r="CP17" s="6">
        <f t="shared" si="132"/>
        <v>83.888888888888886</v>
      </c>
      <c r="CQ17" s="20">
        <f t="shared" ref="CQ17" si="214">IF((AND(CF17=0,CH17=0)),0,(CH17+CN17)/(CF17+CH17)*100)</f>
        <v>16.111111111111111</v>
      </c>
      <c r="CR17" s="6">
        <f t="shared" si="38"/>
        <v>63.296070460704613</v>
      </c>
      <c r="CS17" s="6">
        <f t="shared" ref="CS17" si="215">SUM(CF17:CH17,CJ17,CL17)</f>
        <v>720</v>
      </c>
      <c r="CT17" s="21">
        <v>186850</v>
      </c>
      <c r="CU17" s="18">
        <v>410</v>
      </c>
      <c r="CW17" s="16" t="s">
        <v>43</v>
      </c>
      <c r="CX17" s="17">
        <v>6</v>
      </c>
      <c r="CY17" s="18">
        <v>705.51</v>
      </c>
      <c r="CZ17" s="18">
        <v>705.51</v>
      </c>
      <c r="DA17" s="18">
        <v>0</v>
      </c>
      <c r="DB17" s="18">
        <v>38.49</v>
      </c>
      <c r="DC17" s="6">
        <f t="shared" si="133"/>
        <v>5.1733870967741939</v>
      </c>
      <c r="DD17" s="18">
        <v>0</v>
      </c>
      <c r="DE17" s="6">
        <f t="shared" si="134"/>
        <v>0</v>
      </c>
      <c r="DF17" s="6">
        <v>0</v>
      </c>
      <c r="DG17" s="6">
        <f t="shared" ref="DG17" si="216">(DF17/$CX$4)*100</f>
        <v>0</v>
      </c>
      <c r="DH17" s="18">
        <v>69.61</v>
      </c>
      <c r="DI17" s="6">
        <f>(CY17/$V$4)*100</f>
        <v>94.826612903225808</v>
      </c>
      <c r="DJ17" s="6">
        <f t="shared" si="135"/>
        <v>85.47043010752688</v>
      </c>
      <c r="DK17" s="20">
        <f t="shared" si="136"/>
        <v>14.529569892473118</v>
      </c>
      <c r="DL17" s="6">
        <f t="shared" ref="DL17" si="217">(DN17/($CX$4*DO17))*100</f>
        <v>61.686991869918693</v>
      </c>
      <c r="DM17" s="6">
        <f t="shared" ref="DM17" si="218">SUM(CZ17:DB17,DD17,DF17)</f>
        <v>744</v>
      </c>
      <c r="DN17" s="21">
        <v>188170</v>
      </c>
      <c r="DO17" s="18">
        <v>410</v>
      </c>
      <c r="DQ17" s="16" t="s">
        <v>43</v>
      </c>
      <c r="DR17" s="17">
        <v>6</v>
      </c>
      <c r="DS17" s="18">
        <v>720.37</v>
      </c>
      <c r="DT17" s="18">
        <v>720.37</v>
      </c>
      <c r="DU17" s="18">
        <v>0</v>
      </c>
      <c r="DV17" s="18">
        <v>23.63</v>
      </c>
      <c r="DW17" s="6">
        <f t="shared" si="195"/>
        <v>3.1760752688172045</v>
      </c>
      <c r="DX17" s="18">
        <v>0</v>
      </c>
      <c r="DY17" s="6">
        <f t="shared" si="196"/>
        <v>0</v>
      </c>
      <c r="DZ17" s="6">
        <v>0</v>
      </c>
      <c r="EA17" s="6">
        <f>(DZ17/$DR$4)*100</f>
        <v>0</v>
      </c>
      <c r="EB17" s="18">
        <v>633.78</v>
      </c>
      <c r="EC17" s="6">
        <f>(DS17/$V$4)*100</f>
        <v>96.8239247311828</v>
      </c>
      <c r="ED17" s="6">
        <f t="shared" si="197"/>
        <v>11.638440860215058</v>
      </c>
      <c r="EE17" s="20">
        <f t="shared" ref="EE17" si="219">IF((AND(DT17=0,DV17=0)),0,(DV17+EB17)/(DT17+DV17)*100)</f>
        <v>88.361559139784944</v>
      </c>
      <c r="EF17" s="6">
        <f t="shared" ref="EF17" si="220">(EH17/($DR$4*EI17))*100</f>
        <v>63.014686598478889</v>
      </c>
      <c r="EG17" s="6">
        <f t="shared" ref="EG17" si="221">SUM(DT17:DV17,DX17,DZ17)</f>
        <v>744</v>
      </c>
      <c r="EH17" s="21">
        <v>192220</v>
      </c>
      <c r="EI17" s="18">
        <v>410</v>
      </c>
      <c r="EK17" s="16" t="s">
        <v>43</v>
      </c>
      <c r="EL17" s="17">
        <v>6</v>
      </c>
      <c r="EM17" s="18">
        <v>664.83</v>
      </c>
      <c r="EN17" s="18">
        <v>664.83</v>
      </c>
      <c r="EO17" s="18">
        <v>0</v>
      </c>
      <c r="EP17" s="18">
        <v>7.17</v>
      </c>
      <c r="EQ17" s="6">
        <f t="shared" si="140"/>
        <v>1.0669642857142856</v>
      </c>
      <c r="ER17" s="18">
        <v>0</v>
      </c>
      <c r="ES17" s="6">
        <f t="shared" si="141"/>
        <v>0</v>
      </c>
      <c r="ET17" s="6">
        <v>0</v>
      </c>
      <c r="EU17" s="6">
        <f>(ET17/$EL$4)*100</f>
        <v>0</v>
      </c>
      <c r="EV17" s="18">
        <v>64.849999999999994</v>
      </c>
      <c r="EW17" s="6">
        <f>(EM17/$V$4)*100</f>
        <v>89.35887096774195</v>
      </c>
      <c r="EX17" s="6">
        <f t="shared" si="142"/>
        <v>89.282738095238102</v>
      </c>
      <c r="EY17" s="20">
        <f t="shared" ref="EY17" si="222">IF((AND(EN17=0,EP17=0)),0,(EP17+EV17)/(EN17+EP17)*100)</f>
        <v>10.717261904761905</v>
      </c>
      <c r="EZ17" s="6">
        <f t="shared" ref="EZ17" si="223">(FB17/($EL$4*FC17))*100</f>
        <v>63.806620209059226</v>
      </c>
      <c r="FA17" s="6">
        <f t="shared" ref="FA17" si="224">SUM(EN17:EP17,ER17,ET17)</f>
        <v>672</v>
      </c>
      <c r="FB17" s="21">
        <v>175800</v>
      </c>
      <c r="FC17" s="18">
        <v>410</v>
      </c>
      <c r="FE17" s="16" t="s">
        <v>43</v>
      </c>
      <c r="FF17" s="17">
        <v>6</v>
      </c>
      <c r="FG17" s="18">
        <v>744</v>
      </c>
      <c r="FH17" s="18">
        <v>744</v>
      </c>
      <c r="FI17" s="18">
        <v>0</v>
      </c>
      <c r="FJ17" s="18">
        <v>0</v>
      </c>
      <c r="FK17" s="6">
        <f>(FJ17/FF4)*100</f>
        <v>0</v>
      </c>
      <c r="FL17" s="18">
        <v>0</v>
      </c>
      <c r="FM17" s="6">
        <f t="shared" ref="FM17" si="225">(FL17/$FF$4)*100</f>
        <v>0</v>
      </c>
      <c r="FN17" s="6">
        <v>0</v>
      </c>
      <c r="FO17" s="6">
        <f t="shared" ref="FO17" si="226">(FN17/$FF$4)*100</f>
        <v>0</v>
      </c>
      <c r="FP17" s="18">
        <v>98.46</v>
      </c>
      <c r="FQ17" s="6">
        <f>(FG17/$V$4)*100</f>
        <v>100</v>
      </c>
      <c r="FR17" s="6">
        <f t="shared" ref="FR17" si="227">((FG17-FP17)/$FF$4)*100</f>
        <v>86.76612903225805</v>
      </c>
      <c r="FS17" s="20">
        <f t="shared" si="143"/>
        <v>13.233870967741934</v>
      </c>
      <c r="FT17" s="6">
        <f t="shared" ref="FT17" si="228">(FV17/($FF$4*FW17))*100</f>
        <v>66.204432205612378</v>
      </c>
      <c r="FU17" s="6">
        <f t="shared" ref="FU17" si="229">SUM(FH17:FJ17,FL17,FN17)</f>
        <v>744</v>
      </c>
      <c r="FV17" s="21">
        <v>201950</v>
      </c>
      <c r="FW17" s="18">
        <v>410</v>
      </c>
      <c r="FY17" s="16" t="s">
        <v>43</v>
      </c>
      <c r="FZ17" s="17">
        <v>6</v>
      </c>
      <c r="GA17" s="18">
        <v>691.77</v>
      </c>
      <c r="GB17" s="18">
        <v>691.77</v>
      </c>
      <c r="GC17" s="18">
        <v>0</v>
      </c>
      <c r="GD17" s="18">
        <v>28.23</v>
      </c>
      <c r="GE17" s="6">
        <f>(GD17/$FZ$4)</f>
        <v>3.9208333333333331E-2</v>
      </c>
      <c r="GF17" s="18">
        <v>0</v>
      </c>
      <c r="GG17" s="6">
        <f t="shared" si="144"/>
        <v>0</v>
      </c>
      <c r="GH17" s="6">
        <v>0</v>
      </c>
      <c r="GI17" s="6">
        <f t="shared" ref="GI17" si="230">(GH17/$FZ$4)*100</f>
        <v>0</v>
      </c>
      <c r="GJ17" s="18">
        <v>101.23</v>
      </c>
      <c r="GK17" s="6">
        <f>(GA17/$V$4)*100</f>
        <v>92.979838709677423</v>
      </c>
      <c r="GL17" s="6">
        <f t="shared" si="145"/>
        <v>82.019444444444446</v>
      </c>
      <c r="GM17" s="20">
        <f t="shared" ref="GM17" si="231">IF((AND(GB17=0,GD17=0)),0,(GD17+GJ17)/(GB17+GD17)*100)</f>
        <v>17.980555555555558</v>
      </c>
      <c r="GN17" s="6">
        <f>(GP17/($FZ$4*GQ17))*100</f>
        <v>64.668021680216796</v>
      </c>
      <c r="GO17" s="6">
        <f t="shared" ref="GO17" si="232">SUM(GB17:GD17,GF17,GH17)</f>
        <v>720</v>
      </c>
      <c r="GP17" s="21">
        <v>190900</v>
      </c>
      <c r="GQ17" s="18">
        <v>410</v>
      </c>
      <c r="GS17" s="16" t="s">
        <v>43</v>
      </c>
      <c r="GT17" s="17">
        <v>6</v>
      </c>
      <c r="GU17" s="17">
        <v>744</v>
      </c>
      <c r="GV17" s="17">
        <v>744</v>
      </c>
      <c r="GW17" s="17">
        <v>0</v>
      </c>
      <c r="GX17" s="17">
        <v>0</v>
      </c>
      <c r="GY17" s="18">
        <f t="shared" si="80"/>
        <v>0</v>
      </c>
      <c r="GZ17" s="17">
        <v>0</v>
      </c>
      <c r="HA17" s="18">
        <f t="shared" si="80"/>
        <v>0</v>
      </c>
      <c r="HB17" s="18">
        <v>0</v>
      </c>
      <c r="HC17" s="6">
        <f t="shared" si="80"/>
        <v>0</v>
      </c>
      <c r="HD17" s="17">
        <v>108.88</v>
      </c>
      <c r="HE17" s="6">
        <f>(GU17/$GT$4)*100</f>
        <v>100</v>
      </c>
      <c r="HF17" s="6">
        <f t="shared" si="82"/>
        <v>85.365591397849457</v>
      </c>
      <c r="HG17" s="6">
        <f t="shared" si="83"/>
        <v>14.634408602150536</v>
      </c>
      <c r="HH17" s="6">
        <f t="shared" si="84"/>
        <v>68.197613427747186</v>
      </c>
      <c r="HI17" s="6">
        <f t="shared" ref="HI17" si="233">SUM(GV17:GX17,GZ17,HB17)</f>
        <v>744</v>
      </c>
      <c r="HJ17" s="56">
        <v>208030</v>
      </c>
      <c r="HK17" s="18">
        <v>410</v>
      </c>
      <c r="HM17" s="16" t="s">
        <v>43</v>
      </c>
      <c r="HN17" s="17">
        <v>6</v>
      </c>
      <c r="HO17" s="105">
        <v>700.27</v>
      </c>
      <c r="HP17" s="105">
        <v>700.27</v>
      </c>
      <c r="HQ17" s="107">
        <v>0</v>
      </c>
      <c r="HR17" s="105">
        <v>19.73</v>
      </c>
      <c r="HS17" s="6">
        <f t="shared" ref="HS17" si="234">(HR17/$HN$4)*100</f>
        <v>2.740277777777778</v>
      </c>
      <c r="HT17" s="18">
        <v>0</v>
      </c>
      <c r="HU17" s="6">
        <f t="shared" ref="HU17" si="235">(HT17/$HN$4)*100</f>
        <v>0</v>
      </c>
      <c r="HV17" s="18">
        <v>0</v>
      </c>
      <c r="HW17" s="6">
        <f t="shared" ref="HW17" si="236">(HV17/$HN$4)*100</f>
        <v>0</v>
      </c>
      <c r="HX17" s="105">
        <v>230.86</v>
      </c>
      <c r="HY17" s="6">
        <f>(HO17/$HN$4)*100</f>
        <v>97.259722222222223</v>
      </c>
      <c r="HZ17" s="68">
        <f>((HO17-HX17)/$HN$4)*100</f>
        <v>65.195833333333326</v>
      </c>
      <c r="IA17" s="6">
        <f t="shared" si="198"/>
        <v>34.804166666666667</v>
      </c>
      <c r="IB17" s="6">
        <f>(ID17/($HN$4*IE17))*100</f>
        <v>58.272357723577237</v>
      </c>
      <c r="IC17" s="6">
        <f t="shared" ref="IC17" si="237">SUM(HP17:HR17,HT17,HV17)</f>
        <v>720</v>
      </c>
      <c r="ID17" s="101">
        <v>172020</v>
      </c>
      <c r="IE17" s="18">
        <v>410</v>
      </c>
      <c r="IF17" s="144">
        <v>410</v>
      </c>
      <c r="IG17" s="29">
        <v>350</v>
      </c>
      <c r="IH17" s="9">
        <v>255</v>
      </c>
      <c r="II17" s="9">
        <v>145</v>
      </c>
      <c r="IJ17" s="9" t="s">
        <v>108</v>
      </c>
      <c r="IK17" s="9" t="s">
        <v>110</v>
      </c>
    </row>
    <row r="18" spans="1:245" ht="13.8" hidden="1" x14ac:dyDescent="0.3">
      <c r="A18" s="16"/>
      <c r="B18" s="57" t="s">
        <v>39</v>
      </c>
      <c r="C18" s="31">
        <f>SUM(C16:C17)</f>
        <v>1286.5999999999999</v>
      </c>
      <c r="D18" s="31">
        <f t="shared" ref="D18" si="238">SUM(D16:D17)</f>
        <v>1286.5999999999999</v>
      </c>
      <c r="E18" s="24">
        <f>SUM(E16:E17)</f>
        <v>0</v>
      </c>
      <c r="F18" s="31">
        <f t="shared" ref="F18" si="239">SUM(F16:F17)</f>
        <v>192.87</v>
      </c>
      <c r="G18" s="25">
        <f>(G16*S16+G17*S17)/S18</f>
        <v>12.961693548387096</v>
      </c>
      <c r="H18" s="31">
        <f t="shared" ref="H18:L18" si="240">SUM(H16:H17)</f>
        <v>8.5299999999999994</v>
      </c>
      <c r="I18" s="25">
        <f>(I16*S16+I17*S17)/S18</f>
        <v>0.57325268817204289</v>
      </c>
      <c r="J18" s="25">
        <f>SUM(J16:J17)</f>
        <v>0</v>
      </c>
      <c r="K18" s="25">
        <f>(K16*S16+K17*S17)/S18</f>
        <v>0</v>
      </c>
      <c r="L18" s="31">
        <f t="shared" si="240"/>
        <v>188.51</v>
      </c>
      <c r="M18" s="25">
        <f>(M16*S16+M17*S17)/S18</f>
        <v>86.465053763440864</v>
      </c>
      <c r="N18" s="27">
        <f>(N16*S16+N17*S17)/S18</f>
        <v>73.796370967741936</v>
      </c>
      <c r="O18" s="27">
        <f>(O16*S16+O17*S17)/S18</f>
        <v>25.875634058010743</v>
      </c>
      <c r="P18" s="27">
        <f>(P16*S16+P17*S17)/S18</f>
        <v>58.234985575662208</v>
      </c>
      <c r="Q18" s="32">
        <f>SUM(Q16:Q17)</f>
        <v>1488</v>
      </c>
      <c r="R18" s="34">
        <f>SUM(R16:R17)</f>
        <v>355280</v>
      </c>
      <c r="S18" s="33">
        <f>SUM(S16:S17)</f>
        <v>820</v>
      </c>
      <c r="T18" s="29"/>
      <c r="U18" s="16"/>
      <c r="V18" s="57" t="s">
        <v>39</v>
      </c>
      <c r="W18" s="31">
        <f>SUM(W16:W17)</f>
        <v>1255.1600000000001</v>
      </c>
      <c r="X18" s="31">
        <f t="shared" ref="X18:Z18" si="241">SUM(X16:X17)</f>
        <v>1255.1600000000001</v>
      </c>
      <c r="Y18" s="31">
        <f>SUM(Y16:Y17)</f>
        <v>0</v>
      </c>
      <c r="Z18" s="31">
        <f t="shared" si="241"/>
        <v>232.83999999999997</v>
      </c>
      <c r="AA18" s="32">
        <f>(AA16*AM16+AA17*AM17)/AM18</f>
        <v>15.647849462365588</v>
      </c>
      <c r="AB18" s="31">
        <f t="shared" ref="AB18:AF18" si="242">SUM(AB16:AB17)</f>
        <v>0</v>
      </c>
      <c r="AC18" s="32">
        <f>(AC16*AM16+AC17*AM17)/AM18</f>
        <v>0</v>
      </c>
      <c r="AD18" s="32">
        <f>SUM(AD16:AD17)</f>
        <v>0</v>
      </c>
      <c r="AE18" s="32">
        <f>(AE16*AM16+AE17*AM17)/AM18</f>
        <v>0</v>
      </c>
      <c r="AF18" s="31">
        <f t="shared" si="242"/>
        <v>236</v>
      </c>
      <c r="AG18" s="25">
        <f>(AG16*AM16+AG17*AM17)/AM18</f>
        <v>84.352150537634429</v>
      </c>
      <c r="AH18" s="32">
        <f>(AH16*AM16+AH17*AM17)/AM18</f>
        <v>68.491935483870975</v>
      </c>
      <c r="AI18" s="32">
        <f>(AI16*AM16+AI17*AM17)/AM18</f>
        <v>31.508064516129032</v>
      </c>
      <c r="AJ18" s="27">
        <f>(AJ16*AM16+AJ17*AM17)/AM18</f>
        <v>52.976658798846053</v>
      </c>
      <c r="AK18" s="32">
        <f>SUM(AK16:AK17)</f>
        <v>1488</v>
      </c>
      <c r="AL18" s="35">
        <f>SUM(AL16:AL17)</f>
        <v>323200</v>
      </c>
      <c r="AM18" s="33">
        <f>SUM(AM16:AM17)</f>
        <v>820</v>
      </c>
      <c r="AN18" s="29"/>
      <c r="AO18" s="16"/>
      <c r="AP18" s="57" t="s">
        <v>39</v>
      </c>
      <c r="AQ18" s="31">
        <f>SUM(AQ16:AQ17)</f>
        <v>1440</v>
      </c>
      <c r="AR18" s="31">
        <f t="shared" ref="AR18:AT18" si="243">SUM(AR16:AR17)</f>
        <v>1440</v>
      </c>
      <c r="AS18" s="31">
        <f>SUM(AS16:AS17)</f>
        <v>0</v>
      </c>
      <c r="AT18" s="31">
        <f t="shared" si="243"/>
        <v>0</v>
      </c>
      <c r="AU18" s="25">
        <f>(AU16*BG16+AU17*BG17)/BG18</f>
        <v>0</v>
      </c>
      <c r="AV18" s="31">
        <f t="shared" ref="AV18:AZ18" si="244">SUM(AV16:AV17)</f>
        <v>0</v>
      </c>
      <c r="AW18" s="25">
        <f>(AW16*BG16+AW17*BG17)/BG18</f>
        <v>0</v>
      </c>
      <c r="AX18" s="32">
        <f>SUM(AX16:AX17)</f>
        <v>0</v>
      </c>
      <c r="AY18" s="32">
        <f>(AY16*BG16+AY17*BG17)/BG18</f>
        <v>0</v>
      </c>
      <c r="AZ18" s="31">
        <f t="shared" si="244"/>
        <v>289.47000000000003</v>
      </c>
      <c r="BA18" s="25">
        <f>(BA16*BG16+BA17*BG17)/BG18</f>
        <v>100</v>
      </c>
      <c r="BB18" s="27">
        <f>(BB16*BG16+BB17*BG17)/BG18</f>
        <v>79.897916666666674</v>
      </c>
      <c r="BC18" s="27">
        <f>(BC16*BG16+BC17*BG17)/BG18</f>
        <v>20.102083333333333</v>
      </c>
      <c r="BD18" s="27">
        <f>(BD16*BG16+BD17*BG17)/BG18</f>
        <v>65.543699186991859</v>
      </c>
      <c r="BE18" s="32">
        <f>SUM(BE16:BE17)</f>
        <v>1440</v>
      </c>
      <c r="BF18" s="34">
        <f>SUM(BF16:BF17)</f>
        <v>386970</v>
      </c>
      <c r="BG18" s="33">
        <f>SUM(BG16:BG17)</f>
        <v>820</v>
      </c>
      <c r="BH18" s="29"/>
      <c r="BI18" s="16"/>
      <c r="BJ18" s="57" t="s">
        <v>39</v>
      </c>
      <c r="BK18" s="31">
        <f>SUM(BK16:BK17)</f>
        <v>1394.33</v>
      </c>
      <c r="BL18" s="31">
        <f t="shared" ref="BL18:BN18" si="245">SUM(BL16:BL17)</f>
        <v>1394.33</v>
      </c>
      <c r="BM18" s="31">
        <f>SUM(BM16:BM17)</f>
        <v>0</v>
      </c>
      <c r="BN18" s="31">
        <f t="shared" si="245"/>
        <v>93.67</v>
      </c>
      <c r="BO18" s="25">
        <f>(BO16*CA16+BO17*CA17)/CA18</f>
        <v>6.2950268817204309</v>
      </c>
      <c r="BP18" s="31">
        <f t="shared" ref="BP18:BT18" si="246">SUM(BP16:BP17)</f>
        <v>0</v>
      </c>
      <c r="BQ18" s="25">
        <f>(BQ16*CA16+BQ17*CA17)/CA18</f>
        <v>0</v>
      </c>
      <c r="BR18" s="32">
        <f>SUM(BR16:BR17)</f>
        <v>0</v>
      </c>
      <c r="BS18" s="32">
        <f>(BS16*CA16+BS17*CA17)/CA18</f>
        <v>0</v>
      </c>
      <c r="BT18" s="31">
        <f t="shared" si="246"/>
        <v>333</v>
      </c>
      <c r="BU18" s="25">
        <f>(BU16*CA16+BU17*CA17)/CA18</f>
        <v>93.704973118279582</v>
      </c>
      <c r="BV18" s="27">
        <f>(BV16*CA16+BV17*CA17)/CA18</f>
        <v>71.32594086021507</v>
      </c>
      <c r="BW18" s="27">
        <f>(BW16*CA16+BW17*CA17)/CA18</f>
        <v>28.674059139784944</v>
      </c>
      <c r="BX18" s="27">
        <f>(BX16*CA16+BX17*CA17)/CA18</f>
        <v>59.88067138735903</v>
      </c>
      <c r="BY18" s="32">
        <f>SUM(BY16:BY17)</f>
        <v>1488</v>
      </c>
      <c r="BZ18" s="34">
        <f>SUM(BZ16:BZ17)</f>
        <v>365320</v>
      </c>
      <c r="CA18" s="33">
        <f>SUM(CA16:CA17)</f>
        <v>820</v>
      </c>
      <c r="CB18" s="29"/>
      <c r="CC18" s="16"/>
      <c r="CD18" s="57" t="s">
        <v>39</v>
      </c>
      <c r="CE18" s="31">
        <f>SUM(CE16:CE17)</f>
        <v>1440</v>
      </c>
      <c r="CF18" s="31">
        <f t="shared" ref="CF18:CH18" si="247">SUM(CF16:CF17)</f>
        <v>1440</v>
      </c>
      <c r="CG18" s="31">
        <f>SUM(CG16:CG17)</f>
        <v>0</v>
      </c>
      <c r="CH18" s="31">
        <f t="shared" si="247"/>
        <v>0</v>
      </c>
      <c r="CI18" s="25">
        <f>(CI16*CU16+CI17*CU17)/CU18</f>
        <v>0</v>
      </c>
      <c r="CJ18" s="31">
        <f t="shared" ref="CJ18:CN18" si="248">SUM(CJ16:CJ17)</f>
        <v>0</v>
      </c>
      <c r="CK18" s="25">
        <f>(CK16*CU16+CK17*CU17)/CU18</f>
        <v>0</v>
      </c>
      <c r="CL18" s="32">
        <f>SUM(CL16:CL17)</f>
        <v>0</v>
      </c>
      <c r="CM18" s="25">
        <f>(CM16*CU16+CM17*CU17)/CU18</f>
        <v>0</v>
      </c>
      <c r="CN18" s="31">
        <f t="shared" si="248"/>
        <v>377</v>
      </c>
      <c r="CO18" s="25">
        <f>(CO16*CU16+CO17*CU17)/CU18</f>
        <v>100</v>
      </c>
      <c r="CP18" s="27">
        <f>(CP16*CU16+CP17*CU17)/CU18</f>
        <v>73.819444444444443</v>
      </c>
      <c r="CQ18" s="27">
        <f>(CQ16*CU16+CQ17*CU17)/CU18</f>
        <v>26.180555555555554</v>
      </c>
      <c r="CR18" s="27">
        <f>(CR16*CU16+CR17*CU17)/CU18</f>
        <v>59.356368563685642</v>
      </c>
      <c r="CS18" s="32">
        <f>SUM(CS16:CS17)</f>
        <v>1440</v>
      </c>
      <c r="CT18" s="34">
        <f>SUM(CT16:CT17)</f>
        <v>350440</v>
      </c>
      <c r="CU18" s="33">
        <f>SUM(CU16:CU17)</f>
        <v>820</v>
      </c>
      <c r="CV18" s="29"/>
      <c r="CW18" s="16"/>
      <c r="CX18" s="57" t="s">
        <v>39</v>
      </c>
      <c r="CY18" s="31">
        <f>SUM(CY16:CY17)</f>
        <v>1343.4099999999999</v>
      </c>
      <c r="CZ18" s="31">
        <f t="shared" ref="CZ18:DB18" si="249">SUM(CZ16:CZ17)</f>
        <v>1343.4099999999999</v>
      </c>
      <c r="DA18" s="31">
        <f>SUM(DA16:DA17)</f>
        <v>0</v>
      </c>
      <c r="DB18" s="31">
        <f t="shared" si="249"/>
        <v>144.59</v>
      </c>
      <c r="DC18" s="25">
        <f>(DC16*DO16+DC17*DO17)/DO18</f>
        <v>9.7170698924731198</v>
      </c>
      <c r="DD18" s="31">
        <f t="shared" ref="DD18:DH18" si="250">SUM(DD16:DD17)</f>
        <v>0</v>
      </c>
      <c r="DE18" s="25">
        <f>(DE16*DO16+DE17*DO17)/DO18</f>
        <v>0</v>
      </c>
      <c r="DF18" s="32">
        <f>SUM(DF16:DF17)</f>
        <v>0</v>
      </c>
      <c r="DG18" s="32">
        <f>(DG16*DO16+DG17*DO17)/DO18</f>
        <v>0</v>
      </c>
      <c r="DH18" s="31">
        <f t="shared" si="250"/>
        <v>393.26</v>
      </c>
      <c r="DI18" s="25">
        <f>(DI16*DO16+DI17*DO17)/DO18</f>
        <v>90.28293010752688</v>
      </c>
      <c r="DJ18" s="27">
        <f>(DJ16*DO16+DJ17*DO17)/DO18</f>
        <v>63.854166666666664</v>
      </c>
      <c r="DK18" s="27">
        <f>(DK16*DO16+DK17*DO17)/DO18</f>
        <v>36.145833333333336</v>
      </c>
      <c r="DL18" s="27">
        <f>(DL16*DO16+DL17*DO17)/DO18</f>
        <v>50.798255966430631</v>
      </c>
      <c r="DM18" s="32">
        <f>SUM(DM16:DM17)</f>
        <v>1488</v>
      </c>
      <c r="DN18" s="34">
        <f>SUM(DN16:DN17)</f>
        <v>309910</v>
      </c>
      <c r="DO18" s="33">
        <f>SUM(DO16:DO17)</f>
        <v>820</v>
      </c>
      <c r="DP18" s="29"/>
      <c r="DQ18" s="16"/>
      <c r="DR18" s="57" t="s">
        <v>39</v>
      </c>
      <c r="DS18" s="31">
        <f t="shared" ref="DS18:DT18" si="251">SUM(DS16:DS17)</f>
        <v>1416.45</v>
      </c>
      <c r="DT18" s="31">
        <f t="shared" si="251"/>
        <v>1416.45</v>
      </c>
      <c r="DU18" s="31">
        <f>SUM(DU16:DU17)</f>
        <v>0</v>
      </c>
      <c r="DV18" s="31">
        <f t="shared" ref="DV18" si="252">SUM(DV16:DV17)</f>
        <v>71.55</v>
      </c>
      <c r="DW18" s="32">
        <f>(DW16*EI16+DW17*EI17)/EI18</f>
        <v>4.808467741935484</v>
      </c>
      <c r="DX18" s="31">
        <f t="shared" ref="DX18:EB18" si="253">SUM(DX16:DX17)</f>
        <v>0</v>
      </c>
      <c r="DY18" s="32">
        <f>(DY16*EI16+DY17*EI17)/EI18</f>
        <v>0</v>
      </c>
      <c r="DZ18" s="32">
        <f>SUM(DZ16:DZ17)</f>
        <v>0</v>
      </c>
      <c r="EA18" s="32">
        <f>(EA16*EI16+EA17*EI17)/EI18</f>
        <v>0</v>
      </c>
      <c r="EB18" s="31">
        <f t="shared" si="253"/>
        <v>1028.79</v>
      </c>
      <c r="EC18" s="25">
        <f>(EC16*EI16+EC17*EI17)/EI18</f>
        <v>95.191532258064527</v>
      </c>
      <c r="ED18" s="32">
        <f>(ED16*EI16+ED17*EI17)/EI18</f>
        <v>26.052419354838712</v>
      </c>
      <c r="EE18" s="58">
        <f>(EE16*EI16+EE17*EI17)/EI18</f>
        <v>73.947580645161295</v>
      </c>
      <c r="EF18" s="27">
        <f>(EF16*EI16+EF17*EI17)/EI18</f>
        <v>54.697744558090747</v>
      </c>
      <c r="EG18" s="32">
        <f>SUM(EG16:EG17)</f>
        <v>1488</v>
      </c>
      <c r="EH18" s="34">
        <f>SUM(EH16:EH17)</f>
        <v>333700</v>
      </c>
      <c r="EI18" s="33">
        <f>SUM(EI16:EI17)</f>
        <v>820</v>
      </c>
      <c r="EJ18" s="29"/>
      <c r="EK18" s="16"/>
      <c r="EL18" s="59" t="s">
        <v>39</v>
      </c>
      <c r="EM18" s="31">
        <f t="shared" ref="EM18:EN18" si="254">SUM(EM16:EM17)</f>
        <v>1311.56</v>
      </c>
      <c r="EN18" s="31">
        <f t="shared" si="254"/>
        <v>1311.56</v>
      </c>
      <c r="EO18" s="31">
        <f>SUM(EO16:EO17)</f>
        <v>0</v>
      </c>
      <c r="EP18" s="31">
        <f t="shared" ref="EP18" si="255">SUM(EP16:EP17)</f>
        <v>7.17</v>
      </c>
      <c r="EQ18" s="32">
        <f>(EQ16*FC16+EQ17*FC17)/FC18</f>
        <v>0.53348214285714279</v>
      </c>
      <c r="ER18" s="31">
        <f t="shared" ref="ER18" si="256">SUM(ER16:ER17)</f>
        <v>25.27</v>
      </c>
      <c r="ES18" s="32">
        <f>(ES16*FC16+ES17*FC17)/FC18</f>
        <v>1.8802083333333335</v>
      </c>
      <c r="ET18" s="32">
        <f>SUM(ET16:ET17)</f>
        <v>0</v>
      </c>
      <c r="EU18" s="32">
        <f>(EU16*FC16+EU17*FC17)/FC18</f>
        <v>0</v>
      </c>
      <c r="EV18" s="31">
        <f t="shared" ref="EV18" si="257">SUM(EV16:EV17)</f>
        <v>359.71000000000004</v>
      </c>
      <c r="EW18" s="25">
        <f>(EW16*FC16+EW17*FC17)/FC18</f>
        <v>88.142473118279568</v>
      </c>
      <c r="EX18" s="32">
        <f>(EX16*FC16+EX17*FC17)/FC18</f>
        <v>70.82217261904762</v>
      </c>
      <c r="EY18" s="58">
        <f>(EY16*FC16+EY17*FC17)/FC18</f>
        <v>28.154851941047013</v>
      </c>
      <c r="EZ18" s="27">
        <f>(EZ16*FC16+EZ17*FC17)/FC18</f>
        <v>54.431620209059226</v>
      </c>
      <c r="FA18" s="32">
        <f>SUM(FA16:FA17)</f>
        <v>1344</v>
      </c>
      <c r="FB18" s="34">
        <f>SUM(FB16:FB17)</f>
        <v>299940</v>
      </c>
      <c r="FC18" s="33">
        <f>SUM(FC16:FC17)</f>
        <v>820</v>
      </c>
      <c r="FD18" s="29"/>
      <c r="FE18" s="16"/>
      <c r="FF18" s="57" t="s">
        <v>39</v>
      </c>
      <c r="FG18" s="31">
        <f>SUM(FG16:FG17)</f>
        <v>744</v>
      </c>
      <c r="FH18" s="31">
        <f t="shared" ref="FH18:FJ18" si="258">SUM(FH16:FH17)</f>
        <v>744</v>
      </c>
      <c r="FI18" s="31">
        <f>SUM(FI16:FI17)</f>
        <v>0</v>
      </c>
      <c r="FJ18" s="31">
        <f t="shared" si="258"/>
        <v>0</v>
      </c>
      <c r="FK18" s="25">
        <f>(FK16*FW16+FK17*FW17)/FW18</f>
        <v>0</v>
      </c>
      <c r="FL18" s="31">
        <f t="shared" ref="FL18:FP18" si="259">SUM(FL16:FL17)</f>
        <v>744</v>
      </c>
      <c r="FM18" s="25">
        <f>(FM16*FW16+FM17*FW17)/FW18</f>
        <v>50</v>
      </c>
      <c r="FN18" s="32">
        <f>SUM(FN16:FN17)</f>
        <v>0</v>
      </c>
      <c r="FO18" s="32">
        <f>(FO16*FW16+FO17*FW17)/FW18</f>
        <v>0</v>
      </c>
      <c r="FP18" s="31">
        <f t="shared" si="259"/>
        <v>98.46</v>
      </c>
      <c r="FQ18" s="25">
        <f>(FQ16*FW16+FQ17*FW17)/FW18</f>
        <v>50</v>
      </c>
      <c r="FR18" s="27">
        <f>(FR16*FW16+FR17*FW17)/FW18</f>
        <v>43.383064516129025</v>
      </c>
      <c r="FS18" s="27">
        <f>(FS16*FW16+FS17*FW17)/FW18</f>
        <v>6.6169354838709671</v>
      </c>
      <c r="FT18" s="27">
        <f>(FT16*FW16+FT17*FW17)/FW18</f>
        <v>33.102216102806189</v>
      </c>
      <c r="FU18" s="32">
        <f>SUM(FU16:FU17)</f>
        <v>1488</v>
      </c>
      <c r="FV18" s="34">
        <f>SUM(FV16:FV17)</f>
        <v>201950</v>
      </c>
      <c r="FW18" s="33">
        <f>SUM(FW16:FW17)</f>
        <v>820</v>
      </c>
      <c r="FX18" s="29"/>
      <c r="FY18" s="16"/>
      <c r="FZ18" s="57" t="s">
        <v>39</v>
      </c>
      <c r="GA18" s="31">
        <f>SUM(GA16:GA17)</f>
        <v>691.77</v>
      </c>
      <c r="GB18" s="31">
        <f t="shared" ref="GB18:GD18" si="260">SUM(GB16:GB17)</f>
        <v>691.77</v>
      </c>
      <c r="GC18" s="31">
        <f>SUM(GC16:GC17)</f>
        <v>0</v>
      </c>
      <c r="GD18" s="31">
        <f t="shared" si="260"/>
        <v>28.23</v>
      </c>
      <c r="GE18" s="159">
        <f>(GE16*GQ16+GE17*GQ17)/GQ18</f>
        <v>1.9604166666666666E-2</v>
      </c>
      <c r="GF18" s="31">
        <f t="shared" ref="GF18:GJ18" si="261">SUM(GF16:GF17)</f>
        <v>720</v>
      </c>
      <c r="GG18" s="25">
        <f>(GG16*GQ16+GG17*GQ17)/GQ18</f>
        <v>50</v>
      </c>
      <c r="GH18" s="32">
        <f>SUM(GH16:GH17)</f>
        <v>0</v>
      </c>
      <c r="GI18" s="25">
        <f>(GI16*GQ16+GI17*GQ17)/GQ18</f>
        <v>0</v>
      </c>
      <c r="GJ18" s="31">
        <f t="shared" si="261"/>
        <v>101.23</v>
      </c>
      <c r="GK18" s="25">
        <f>(GK16*GQ16+GK17*GQ17)/GQ18</f>
        <v>46.489919354838712</v>
      </c>
      <c r="GL18" s="27">
        <f>(GL16*GQ16+GL17*GQ17)/GQ18</f>
        <v>41.00972222222223</v>
      </c>
      <c r="GM18" s="27">
        <f>(GM16*GQ16+GM17*GQ17)/GQ18</f>
        <v>8.9902777777777789</v>
      </c>
      <c r="GN18" s="27">
        <f>(GN16*GQ16+GN17*GQ17)/GQ18</f>
        <v>32.334010840108398</v>
      </c>
      <c r="GO18" s="32">
        <f>SUM(GO16:GO17)</f>
        <v>1440</v>
      </c>
      <c r="GP18" s="34">
        <f>SUM(GP16:GP17)</f>
        <v>190900</v>
      </c>
      <c r="GQ18" s="33">
        <f>SUM(GQ16:GQ17)</f>
        <v>820</v>
      </c>
      <c r="GR18" s="29"/>
      <c r="GS18" s="16"/>
      <c r="GT18" s="57" t="s">
        <v>39</v>
      </c>
      <c r="GU18" s="31">
        <f>SUM(GU16:GU17)</f>
        <v>1394.6</v>
      </c>
      <c r="GV18" s="31">
        <f t="shared" ref="GV18:GX18" si="262">SUM(GV16:GV17)</f>
        <v>1394.6</v>
      </c>
      <c r="GW18" s="31">
        <f>SUM(GW16:GW17)</f>
        <v>0</v>
      </c>
      <c r="GX18" s="31">
        <f t="shared" si="262"/>
        <v>74.77</v>
      </c>
      <c r="GY18" s="25">
        <f>(GY16*HK16+GY17*HK17)/HK18</f>
        <v>5.0248655913978491</v>
      </c>
      <c r="GZ18" s="31">
        <f t="shared" ref="GZ18:HD18" si="263">SUM(GZ16:GZ17)</f>
        <v>18.63</v>
      </c>
      <c r="HA18" s="25">
        <f>(HA16*HK16+HA17*HK17)/HK18</f>
        <v>1.2520161290322578</v>
      </c>
      <c r="HB18" s="32">
        <f>SUM(HB16:HB17)</f>
        <v>0</v>
      </c>
      <c r="HC18" s="25">
        <f>(HC16*HK16+HC17*HK17)/HK18</f>
        <v>0</v>
      </c>
      <c r="HD18" s="31">
        <f t="shared" si="263"/>
        <v>186.75</v>
      </c>
      <c r="HE18" s="25">
        <f>(HE16*HK16+HE17*HK17)/HK18</f>
        <v>93.723118279569903</v>
      </c>
      <c r="HF18" s="27">
        <f>(HF16*HK16+HF17*HK17)/HK18</f>
        <v>81.17271505376344</v>
      </c>
      <c r="HG18" s="27">
        <f>(HG16*HK16+HG17*HK17)/HK18</f>
        <v>17.838731245944782</v>
      </c>
      <c r="HH18" s="27">
        <f>(HH16*HK16+HH17*HK17)/HK18</f>
        <v>61.039535798583792</v>
      </c>
      <c r="HI18" s="32">
        <f>SUM(HI16:HI17)</f>
        <v>1488</v>
      </c>
      <c r="HJ18" s="60">
        <f>SUM(HJ16:HJ17)</f>
        <v>372390</v>
      </c>
      <c r="HK18" s="33">
        <f>SUM(HK16:HK17)</f>
        <v>820</v>
      </c>
      <c r="HL18" s="29"/>
      <c r="HM18" s="16"/>
      <c r="HN18" s="30" t="s">
        <v>39</v>
      </c>
      <c r="HO18" s="61">
        <f>SUM(HO16:HO17)</f>
        <v>1420.27</v>
      </c>
      <c r="HP18" s="61">
        <f t="shared" ref="HP18:HV18" si="264">SUM(HP16:HP17)</f>
        <v>1420.27</v>
      </c>
      <c r="HQ18" s="31">
        <f t="shared" si="264"/>
        <v>0</v>
      </c>
      <c r="HR18" s="61">
        <f t="shared" si="264"/>
        <v>19.73</v>
      </c>
      <c r="HS18" s="25">
        <f>(HS16*IE16+HS17*IE17)/IE18</f>
        <v>1.370138888888889</v>
      </c>
      <c r="HT18" s="61">
        <f t="shared" si="264"/>
        <v>0</v>
      </c>
      <c r="HU18" s="25">
        <f>(HU16*IE16+HU17*IE17)/IE18</f>
        <v>0</v>
      </c>
      <c r="HV18" s="61">
        <f t="shared" si="264"/>
        <v>0</v>
      </c>
      <c r="HW18" s="25">
        <f>(HW16*IE16+HW17*IE17)/IE18</f>
        <v>0</v>
      </c>
      <c r="HX18" s="31">
        <f t="shared" ref="HX18" si="265">SUM(HX16:HX17)</f>
        <v>404.45000000000005</v>
      </c>
      <c r="HY18" s="32">
        <f>(HY16*IE16+HY17*IE17)/IE18</f>
        <v>98.629861111111111</v>
      </c>
      <c r="HZ18" s="58">
        <f>(HZ16*IE16+HZ17*IE17)/IE18</f>
        <v>70.54305555555554</v>
      </c>
      <c r="IA18" s="58">
        <f>(IA16*IE16+IA17*IE17)/IE18</f>
        <v>29.456944444444446</v>
      </c>
      <c r="IB18" s="58">
        <f>(IB16*IE16+IB17*IE17)/IE18</f>
        <v>62.405149051490511</v>
      </c>
      <c r="IC18" s="32">
        <f>SUM(IC16:IC17)</f>
        <v>1440</v>
      </c>
      <c r="ID18" s="87">
        <f>SUM(ID16:ID17)</f>
        <v>368440</v>
      </c>
      <c r="IE18" s="33">
        <f>SUM(IE16:IE17)</f>
        <v>820</v>
      </c>
      <c r="IG18" s="29"/>
    </row>
    <row r="19" spans="1:245" ht="13.8" x14ac:dyDescent="0.3">
      <c r="A19" s="36" t="s">
        <v>44</v>
      </c>
      <c r="B19" s="37">
        <v>1</v>
      </c>
      <c r="C19" s="9">
        <v>593.17999999999995</v>
      </c>
      <c r="D19" s="9">
        <v>593.17999999999995</v>
      </c>
      <c r="E19" s="9">
        <v>0</v>
      </c>
      <c r="F19" s="9">
        <v>150.82</v>
      </c>
      <c r="G19" s="7">
        <f>(F19/$B$4)*100</f>
        <v>20.271505376344084</v>
      </c>
      <c r="H19" s="9">
        <v>0</v>
      </c>
      <c r="I19" s="7">
        <f>(H19/$B$4)*100</f>
        <v>0</v>
      </c>
      <c r="J19" s="7">
        <v>0</v>
      </c>
      <c r="K19" s="7">
        <f>(J19/$B$4)*100</f>
        <v>0</v>
      </c>
      <c r="L19" s="9">
        <v>222.9</v>
      </c>
      <c r="M19" s="7">
        <f>(C19/$B$4)*100</f>
        <v>79.728494623655905</v>
      </c>
      <c r="N19" s="7">
        <f>((C19-L19)/$B$4)*100</f>
        <v>49.768817204301072</v>
      </c>
      <c r="O19" s="38">
        <f t="shared" si="116"/>
        <v>50.231182795698928</v>
      </c>
      <c r="P19" s="7">
        <f>(R19/($B$4*S19))*100</f>
        <v>40.678016726403818</v>
      </c>
      <c r="Q19" s="7">
        <f>SUM(D19:F19,H19,J19)</f>
        <v>744</v>
      </c>
      <c r="R19" s="39">
        <v>136190</v>
      </c>
      <c r="S19" s="9">
        <v>450</v>
      </c>
      <c r="U19" s="36" t="s">
        <v>44</v>
      </c>
      <c r="V19" s="37">
        <v>1</v>
      </c>
      <c r="W19" s="9">
        <f>$V$4-Z19-AB19</f>
        <v>611.54999999999995</v>
      </c>
      <c r="X19" s="9">
        <v>611.54999999999995</v>
      </c>
      <c r="Y19" s="9">
        <v>0</v>
      </c>
      <c r="Z19" s="9">
        <v>132.44999999999999</v>
      </c>
      <c r="AA19" s="7">
        <f t="shared" si="117"/>
        <v>17.802419354838708</v>
      </c>
      <c r="AB19" s="9">
        <v>0</v>
      </c>
      <c r="AC19" s="7">
        <f t="shared" si="118"/>
        <v>0</v>
      </c>
      <c r="AD19" s="7">
        <v>0</v>
      </c>
      <c r="AE19" s="7">
        <f t="shared" si="118"/>
        <v>0</v>
      </c>
      <c r="AF19" s="9">
        <v>244</v>
      </c>
      <c r="AG19" s="7">
        <f>(W19/$V$4)*100</f>
        <v>82.197580645161281</v>
      </c>
      <c r="AH19" s="7">
        <f t="shared" si="119"/>
        <v>49.401881720430104</v>
      </c>
      <c r="AI19" s="38">
        <f t="shared" si="120"/>
        <v>50.598118279569896</v>
      </c>
      <c r="AJ19" s="7">
        <f>(AL19/($V$4*AM19))*100</f>
        <v>33.911290322580648</v>
      </c>
      <c r="AK19" s="7">
        <f>SUM(X19:Z19,AB19,AD19)</f>
        <v>744</v>
      </c>
      <c r="AL19" s="39">
        <v>113535</v>
      </c>
      <c r="AM19" s="9">
        <v>450</v>
      </c>
      <c r="AO19" s="36" t="s">
        <v>44</v>
      </c>
      <c r="AP19" s="37">
        <v>1</v>
      </c>
      <c r="AQ19" s="9">
        <v>425.75</v>
      </c>
      <c r="AR19" s="9">
        <v>425.75</v>
      </c>
      <c r="AS19" s="9">
        <v>0</v>
      </c>
      <c r="AT19" s="9">
        <v>294.25</v>
      </c>
      <c r="AU19" s="7">
        <f t="shared" si="121"/>
        <v>40.868055555555557</v>
      </c>
      <c r="AV19" s="9">
        <v>0</v>
      </c>
      <c r="AW19" s="7">
        <f t="shared" si="122"/>
        <v>0</v>
      </c>
      <c r="AX19" s="7">
        <v>0</v>
      </c>
      <c r="AY19" s="7">
        <f>(AX19/$AP$4)*100</f>
        <v>0</v>
      </c>
      <c r="AZ19" s="9">
        <v>138.26</v>
      </c>
      <c r="BA19" s="7">
        <f>(AQ19/$AP$4)*100</f>
        <v>59.131944444444443</v>
      </c>
      <c r="BB19" s="7">
        <f t="shared" si="123"/>
        <v>39.929166666666667</v>
      </c>
      <c r="BC19" s="38">
        <f t="shared" si="124"/>
        <v>60.070833333333326</v>
      </c>
      <c r="BD19" s="7">
        <f t="shared" si="193"/>
        <v>28.304012345679013</v>
      </c>
      <c r="BE19" s="7">
        <f>SUM(AR19:AT19,AV19,AX19)</f>
        <v>720</v>
      </c>
      <c r="BF19" s="39">
        <v>91705</v>
      </c>
      <c r="BG19" s="9">
        <v>450</v>
      </c>
      <c r="BI19" s="36" t="s">
        <v>44</v>
      </c>
      <c r="BJ19" s="37">
        <v>1</v>
      </c>
      <c r="BK19" s="9">
        <v>512.32000000000005</v>
      </c>
      <c r="BL19" s="9">
        <v>512.32000000000005</v>
      </c>
      <c r="BM19" s="9">
        <v>0</v>
      </c>
      <c r="BN19" s="9">
        <v>231.68</v>
      </c>
      <c r="BO19" s="7">
        <f t="shared" si="126"/>
        <v>31.13978494623656</v>
      </c>
      <c r="BP19" s="9">
        <v>0</v>
      </c>
      <c r="BQ19" s="7">
        <f t="shared" si="127"/>
        <v>0</v>
      </c>
      <c r="BR19" s="7">
        <v>0</v>
      </c>
      <c r="BS19" s="7">
        <f>(BR19/$BJ$4)*100</f>
        <v>0</v>
      </c>
      <c r="BT19" s="9">
        <v>225.6</v>
      </c>
      <c r="BU19" s="7">
        <f t="shared" ref="BU19:BU20" si="266">(BK19/$BJ$4)*100</f>
        <v>68.860215053763454</v>
      </c>
      <c r="BV19" s="7">
        <f t="shared" si="128"/>
        <v>38.537634408602159</v>
      </c>
      <c r="BW19" s="38">
        <f t="shared" si="129"/>
        <v>61.462365591397848</v>
      </c>
      <c r="BX19" s="7">
        <f t="shared" si="30"/>
        <v>33.531959378733575</v>
      </c>
      <c r="BY19" s="7">
        <f>SUM(BL19:BN19,BP19,BR19)</f>
        <v>744</v>
      </c>
      <c r="BZ19" s="39">
        <v>112265</v>
      </c>
      <c r="CA19" s="9">
        <v>450</v>
      </c>
      <c r="CC19" s="36" t="s">
        <v>44</v>
      </c>
      <c r="CD19" s="37">
        <v>1</v>
      </c>
      <c r="CE19" s="9">
        <v>720</v>
      </c>
      <c r="CF19" s="9">
        <v>720</v>
      </c>
      <c r="CG19" s="9">
        <v>0</v>
      </c>
      <c r="CH19" s="9">
        <v>0</v>
      </c>
      <c r="CI19" s="7">
        <f t="shared" ref="CI19:CI20" si="267">(CH19/$CD$4)*100</f>
        <v>0</v>
      </c>
      <c r="CJ19" s="9">
        <v>0</v>
      </c>
      <c r="CK19" s="7">
        <f t="shared" si="131"/>
        <v>0</v>
      </c>
      <c r="CL19" s="7">
        <v>0</v>
      </c>
      <c r="CM19" s="7">
        <f>(CL19/$CD$4)*100</f>
        <v>0</v>
      </c>
      <c r="CN19" s="9">
        <v>0</v>
      </c>
      <c r="CO19" s="7">
        <f>(CE19/$CD$4)*100</f>
        <v>100</v>
      </c>
      <c r="CP19" s="7">
        <f t="shared" si="132"/>
        <v>100</v>
      </c>
      <c r="CQ19" s="38">
        <f>IF((AND(CF19=0,CH19=0)),0,(CH19+CN19)/(CF19+CH19)*100)</f>
        <v>0</v>
      </c>
      <c r="CR19" s="7">
        <f t="shared" si="38"/>
        <v>42.589506172839506</v>
      </c>
      <c r="CS19" s="7">
        <f>SUM(CF19:CH19,CJ19,CL19)</f>
        <v>720</v>
      </c>
      <c r="CT19" s="39">
        <v>137990</v>
      </c>
      <c r="CU19" s="9">
        <v>450</v>
      </c>
      <c r="CW19" s="36" t="s">
        <v>44</v>
      </c>
      <c r="CX19" s="37">
        <v>1</v>
      </c>
      <c r="CY19" s="9">
        <v>0</v>
      </c>
      <c r="CZ19" s="9">
        <v>0</v>
      </c>
      <c r="DA19" s="9">
        <v>0</v>
      </c>
      <c r="DB19" s="9">
        <v>0</v>
      </c>
      <c r="DC19" s="7">
        <f t="shared" si="133"/>
        <v>0</v>
      </c>
      <c r="DD19" s="9">
        <v>744</v>
      </c>
      <c r="DE19" s="7">
        <f t="shared" si="134"/>
        <v>100</v>
      </c>
      <c r="DF19" s="7">
        <v>0</v>
      </c>
      <c r="DG19" s="7">
        <f>(DF19/$CX$4)*100</f>
        <v>0</v>
      </c>
      <c r="DH19" s="9">
        <v>0</v>
      </c>
      <c r="DI19" s="7">
        <f>(CY19/$V$4)*100</f>
        <v>0</v>
      </c>
      <c r="DJ19" s="7">
        <f t="shared" si="135"/>
        <v>0</v>
      </c>
      <c r="DK19" s="38">
        <f t="shared" si="136"/>
        <v>0</v>
      </c>
      <c r="DL19" s="7">
        <f>(DN19/($CX$4*DO19))*100</f>
        <v>0</v>
      </c>
      <c r="DM19" s="7">
        <f>SUM(CZ19:DB19,DD19,DF19)</f>
        <v>744</v>
      </c>
      <c r="DN19" s="9">
        <v>0</v>
      </c>
      <c r="DO19" s="9">
        <v>450</v>
      </c>
      <c r="DQ19" s="36" t="s">
        <v>44</v>
      </c>
      <c r="DR19" s="37">
        <v>1</v>
      </c>
      <c r="DS19" s="9">
        <v>293.60000000000002</v>
      </c>
      <c r="DT19" s="9">
        <v>293.60000000000002</v>
      </c>
      <c r="DU19" s="9">
        <v>0</v>
      </c>
      <c r="DV19" s="9">
        <v>360.43</v>
      </c>
      <c r="DW19" s="7">
        <f t="shared" ref="DW19:DW20" si="268">(DV19/$DR$4)*100</f>
        <v>48.44489247311828</v>
      </c>
      <c r="DX19" s="9">
        <v>89.97</v>
      </c>
      <c r="DY19" s="7">
        <f t="shared" ref="DY19:DY20" si="269">(DX19/$DR$4)*100</f>
        <v>12.09274193548387</v>
      </c>
      <c r="DZ19" s="7">
        <v>0</v>
      </c>
      <c r="EA19" s="7">
        <f>(DZ19/$DR$4)*100</f>
        <v>0</v>
      </c>
      <c r="EB19" s="9">
        <v>136.15</v>
      </c>
      <c r="EC19" s="7">
        <f>(DS19/$V$4)*100</f>
        <v>39.462365591397855</v>
      </c>
      <c r="ED19" s="7">
        <f t="shared" ref="ED19:ED20" si="270">((DS19-EB19)/$DR$4)*100</f>
        <v>21.162634408602152</v>
      </c>
      <c r="EE19" s="38">
        <f>IF((AND(DT19=0,DV19=0)),0,(DV19+EB19)/(DT19+DV19)*100)</f>
        <v>75.92618075623443</v>
      </c>
      <c r="EF19" s="7">
        <f>(EH19/($DR$4*EI19))*100</f>
        <v>20.098566308243729</v>
      </c>
      <c r="EG19" s="7">
        <f>SUM(DT19:DV19,DX19,DZ19)</f>
        <v>744</v>
      </c>
      <c r="EH19" s="39">
        <v>67290</v>
      </c>
      <c r="EI19" s="9">
        <v>450</v>
      </c>
      <c r="EK19" s="36" t="s">
        <v>44</v>
      </c>
      <c r="EL19" s="37">
        <v>1</v>
      </c>
      <c r="EM19" s="9">
        <v>325.02999999999997</v>
      </c>
      <c r="EN19" s="9">
        <v>325.02999999999997</v>
      </c>
      <c r="EO19" s="9">
        <v>0</v>
      </c>
      <c r="EP19" s="9">
        <v>346.97</v>
      </c>
      <c r="EQ19" s="7">
        <f t="shared" si="140"/>
        <v>51.632440476190474</v>
      </c>
      <c r="ER19" s="9">
        <v>0</v>
      </c>
      <c r="ES19" s="7">
        <f t="shared" si="141"/>
        <v>0</v>
      </c>
      <c r="ET19" s="7">
        <v>0</v>
      </c>
      <c r="EU19" s="7">
        <f>(ET19/$EL$4)*100</f>
        <v>0</v>
      </c>
      <c r="EV19" s="9">
        <v>122.77</v>
      </c>
      <c r="EW19" s="7">
        <f>(EM19/$V$4)*100</f>
        <v>43.686827956989241</v>
      </c>
      <c r="EX19" s="7">
        <f t="shared" si="142"/>
        <v>30.098214285714285</v>
      </c>
      <c r="EY19" s="38">
        <f>IF((AND(EN19=0,EP19=0)),0,(EP19+EV19)/(EN19+EP19)*100)</f>
        <v>69.901785714285708</v>
      </c>
      <c r="EZ19" s="7">
        <f t="shared" ref="EZ19:EZ20" si="271">(FB19/($EL$4*FC19))*100</f>
        <v>25.739087301587301</v>
      </c>
      <c r="FA19" s="7">
        <f>SUM(EN19:EP19,ER19,ET19)</f>
        <v>672</v>
      </c>
      <c r="FB19" s="39">
        <v>77835</v>
      </c>
      <c r="FC19" s="9">
        <v>450</v>
      </c>
      <c r="FE19" s="36" t="s">
        <v>44</v>
      </c>
      <c r="FF19" s="37">
        <v>1</v>
      </c>
      <c r="FG19" s="9">
        <v>0</v>
      </c>
      <c r="FH19" s="9">
        <v>0</v>
      </c>
      <c r="FI19" s="9">
        <v>0</v>
      </c>
      <c r="FJ19" s="9">
        <v>744</v>
      </c>
      <c r="FK19" s="7">
        <f>(FJ19/$FF$4)*100</f>
        <v>100</v>
      </c>
      <c r="FL19" s="9">
        <v>0</v>
      </c>
      <c r="FM19" s="7">
        <f>(FL19/$FF$4)*100</f>
        <v>0</v>
      </c>
      <c r="FN19" s="7">
        <v>0</v>
      </c>
      <c r="FO19" s="7">
        <f t="shared" ref="FO19:FO20" si="272">(FN19/$FF$4)*100</f>
        <v>0</v>
      </c>
      <c r="FP19" s="9">
        <v>0</v>
      </c>
      <c r="FQ19" s="7">
        <f>(FG19/$V$4)*100</f>
        <v>0</v>
      </c>
      <c r="FR19" s="7">
        <f>((FG19-FP19)/$FF$4)*100</f>
        <v>0</v>
      </c>
      <c r="FS19" s="38">
        <f t="shared" si="143"/>
        <v>100</v>
      </c>
      <c r="FT19" s="7">
        <f>(FV19/($FF$4*FW19))*100</f>
        <v>0</v>
      </c>
      <c r="FU19" s="7">
        <f>SUM(FH19:FJ19,FL19,FN19)</f>
        <v>744</v>
      </c>
      <c r="FV19" s="9">
        <v>0</v>
      </c>
      <c r="FW19" s="9">
        <v>450</v>
      </c>
      <c r="FY19" s="36" t="s">
        <v>44</v>
      </c>
      <c r="FZ19" s="37">
        <v>1</v>
      </c>
      <c r="GA19" s="9">
        <v>0</v>
      </c>
      <c r="GB19" s="9">
        <v>0</v>
      </c>
      <c r="GC19" s="9">
        <v>0</v>
      </c>
      <c r="GD19" s="29">
        <v>720</v>
      </c>
      <c r="GE19" s="7">
        <f>(GD19/$FZ$4)</f>
        <v>1</v>
      </c>
      <c r="GF19" s="9">
        <v>0</v>
      </c>
      <c r="GG19" s="7">
        <f t="shared" si="144"/>
        <v>0</v>
      </c>
      <c r="GH19" s="29">
        <v>0</v>
      </c>
      <c r="GI19" s="7">
        <f>(GH19/$FZ$4)*100</f>
        <v>0</v>
      </c>
      <c r="GJ19" s="9">
        <v>0</v>
      </c>
      <c r="GK19" s="7">
        <f>(GA19/$V$4)*100</f>
        <v>0</v>
      </c>
      <c r="GL19" s="7">
        <f t="shared" si="145"/>
        <v>0</v>
      </c>
      <c r="GM19" s="38">
        <f>IF((AND(GB19=0,GD19=0)),0,(GD19+GJ19)/(GB19+GD19)*100)</f>
        <v>100</v>
      </c>
      <c r="GN19" s="7">
        <f>(GP19/($FZ$4*GQ19))*100</f>
        <v>0</v>
      </c>
      <c r="GO19" s="7">
        <f>SUM(GB19:GD19,GF19,GH19)</f>
        <v>720</v>
      </c>
      <c r="GP19" s="9">
        <v>0</v>
      </c>
      <c r="GQ19" s="9">
        <v>450</v>
      </c>
      <c r="GS19" s="36" t="s">
        <v>44</v>
      </c>
      <c r="GT19" s="37">
        <v>1</v>
      </c>
      <c r="GU19" s="9">
        <v>0</v>
      </c>
      <c r="GV19" s="9">
        <v>0</v>
      </c>
      <c r="GW19" s="9">
        <v>0</v>
      </c>
      <c r="GX19" s="9">
        <v>744</v>
      </c>
      <c r="GY19" s="37">
        <f t="shared" ref="GY19:HA20" si="273">(GX19/$GT$4)*100</f>
        <v>100</v>
      </c>
      <c r="GZ19" s="9">
        <v>0</v>
      </c>
      <c r="HA19" s="37">
        <f t="shared" si="273"/>
        <v>0</v>
      </c>
      <c r="HB19" s="37">
        <v>0</v>
      </c>
      <c r="HC19" s="7">
        <f>(HB19/$GT$4)*100</f>
        <v>0</v>
      </c>
      <c r="HD19" s="9">
        <v>0</v>
      </c>
      <c r="HE19" s="7">
        <f>(GU19/$GT$4)*100</f>
        <v>0</v>
      </c>
      <c r="HF19" s="41">
        <f t="shared" si="82"/>
        <v>0</v>
      </c>
      <c r="HG19" s="41">
        <f t="shared" si="83"/>
        <v>100</v>
      </c>
      <c r="HH19" s="7">
        <f t="shared" si="84"/>
        <v>0</v>
      </c>
      <c r="HI19" s="7">
        <f>SUM(GV19:GX19,GZ19,HB19)</f>
        <v>744</v>
      </c>
      <c r="HJ19" s="9">
        <v>0</v>
      </c>
      <c r="HK19" s="9">
        <v>450</v>
      </c>
      <c r="HM19" s="36" t="s">
        <v>44</v>
      </c>
      <c r="HN19" s="37">
        <v>1</v>
      </c>
      <c r="HO19" s="102">
        <v>0</v>
      </c>
      <c r="HP19" s="102">
        <v>0</v>
      </c>
      <c r="HQ19" s="104">
        <v>0</v>
      </c>
      <c r="HR19" s="97">
        <v>720</v>
      </c>
      <c r="HS19" s="7">
        <f>(HR19/$HN$4)*100</f>
        <v>100</v>
      </c>
      <c r="HT19" s="9">
        <v>0</v>
      </c>
      <c r="HU19" s="7">
        <f>(HT19/$HN$4)*100</f>
        <v>0</v>
      </c>
      <c r="HV19" s="9">
        <v>0</v>
      </c>
      <c r="HW19" s="7">
        <f>(HV19/$HN$4)*100</f>
        <v>0</v>
      </c>
      <c r="HX19" s="9">
        <v>0</v>
      </c>
      <c r="HY19" s="7">
        <f>(HO19/$HN$4)*100</f>
        <v>0</v>
      </c>
      <c r="HZ19" s="41">
        <f>((HO19-HX19)/$HN$4)*100</f>
        <v>0</v>
      </c>
      <c r="IA19" s="41">
        <f t="shared" ref="IA19:IA20" si="274">IF((AND(HP19=0,HR19=0)),0,(HR19+HX19)/(HP19+HR19)*100)</f>
        <v>100</v>
      </c>
      <c r="IB19" s="7">
        <f>(ID19/($HN$4*IE19))*100</f>
        <v>0</v>
      </c>
      <c r="IC19" s="7">
        <f>SUM(HP19:HR19,HT19,HV19)</f>
        <v>720</v>
      </c>
      <c r="ID19" s="102">
        <v>0</v>
      </c>
      <c r="IE19" s="9">
        <v>450</v>
      </c>
      <c r="IF19" s="9">
        <v>0</v>
      </c>
      <c r="IG19" s="29">
        <v>0</v>
      </c>
      <c r="IH19" s="9">
        <v>0</v>
      </c>
      <c r="II19" s="9">
        <v>350</v>
      </c>
      <c r="IJ19" s="9" t="s">
        <v>106</v>
      </c>
    </row>
    <row r="20" spans="1:245" ht="13.8" x14ac:dyDescent="0.3">
      <c r="B20" s="37">
        <v>2</v>
      </c>
      <c r="C20" s="9">
        <v>557.17999999999995</v>
      </c>
      <c r="D20" s="9">
        <v>557.17999999999995</v>
      </c>
      <c r="E20" s="9">
        <v>0</v>
      </c>
      <c r="F20" s="9">
        <v>186.82</v>
      </c>
      <c r="G20" s="7">
        <f t="shared" ref="G20" si="275">(F20/$B$4)*100</f>
        <v>25.11021505376344</v>
      </c>
      <c r="H20" s="9">
        <v>0</v>
      </c>
      <c r="I20" s="7">
        <f t="shared" ref="I20" si="276">(H20/$B$4)*100</f>
        <v>0</v>
      </c>
      <c r="J20" s="7">
        <v>0</v>
      </c>
      <c r="K20" s="7">
        <f t="shared" ref="K20" si="277">(J20/$B$4)*100</f>
        <v>0</v>
      </c>
      <c r="L20" s="9">
        <v>154.69999999999999</v>
      </c>
      <c r="M20" s="7">
        <f t="shared" ref="M20" si="278">(C20/$B$4)*100</f>
        <v>74.889784946236546</v>
      </c>
      <c r="N20" s="7">
        <f t="shared" ref="N20:N36" si="279">((C20-L20)/$B$4)*100</f>
        <v>54.096774193548377</v>
      </c>
      <c r="O20" s="38">
        <f t="shared" si="116"/>
        <v>45.903225806451609</v>
      </c>
      <c r="P20" s="7">
        <f t="shared" ref="P20" si="280">(R20/($B$4*S20))*100</f>
        <v>37.267025089605731</v>
      </c>
      <c r="Q20" s="7">
        <f t="shared" ref="Q20" si="281">SUM(D20:F20,H20,J20)</f>
        <v>744</v>
      </c>
      <c r="R20" s="39">
        <v>124770</v>
      </c>
      <c r="S20" s="9">
        <v>450</v>
      </c>
      <c r="V20" s="37">
        <v>2</v>
      </c>
      <c r="W20" s="9">
        <f>$V$4-Z20-AB20</f>
        <v>259.8</v>
      </c>
      <c r="X20" s="9">
        <v>259.8</v>
      </c>
      <c r="Y20" s="9">
        <v>0</v>
      </c>
      <c r="Z20" s="9">
        <v>439.45</v>
      </c>
      <c r="AA20" s="7">
        <f t="shared" si="117"/>
        <v>59.065860215053767</v>
      </c>
      <c r="AB20" s="9">
        <v>44.75</v>
      </c>
      <c r="AC20" s="7">
        <f t="shared" si="118"/>
        <v>6.014784946236559</v>
      </c>
      <c r="AD20" s="7">
        <v>0</v>
      </c>
      <c r="AE20" s="7">
        <f t="shared" si="118"/>
        <v>0</v>
      </c>
      <c r="AF20" s="9">
        <v>50</v>
      </c>
      <c r="AG20" s="7">
        <f>(W20/$V$4)*100</f>
        <v>34.91935483870968</v>
      </c>
      <c r="AH20" s="7">
        <f t="shared" si="119"/>
        <v>28.198924731182796</v>
      </c>
      <c r="AI20" s="38">
        <f t="shared" si="120"/>
        <v>69.996424740793699</v>
      </c>
      <c r="AJ20" s="7">
        <f t="shared" ref="AJ20" si="282">(AL20/($V$4*AM20))*100</f>
        <v>18.405017921146953</v>
      </c>
      <c r="AK20" s="7">
        <f t="shared" ref="AK20" si="283">SUM(X20:Z20,AB20,AD20)</f>
        <v>744</v>
      </c>
      <c r="AL20" s="39">
        <v>61620</v>
      </c>
      <c r="AM20" s="9">
        <v>450</v>
      </c>
      <c r="AP20" s="37">
        <v>2</v>
      </c>
      <c r="AQ20" s="9">
        <v>0</v>
      </c>
      <c r="AR20" s="9">
        <v>0</v>
      </c>
      <c r="AS20" s="9">
        <v>0</v>
      </c>
      <c r="AT20" s="9">
        <v>720</v>
      </c>
      <c r="AU20" s="7">
        <f t="shared" si="121"/>
        <v>100</v>
      </c>
      <c r="AV20" s="9">
        <v>0</v>
      </c>
      <c r="AW20" s="7">
        <f t="shared" si="122"/>
        <v>0</v>
      </c>
      <c r="AX20" s="7">
        <v>0</v>
      </c>
      <c r="AY20" s="7">
        <f>(AX20/$AP$4)*100</f>
        <v>0</v>
      </c>
      <c r="AZ20" s="9">
        <v>0</v>
      </c>
      <c r="BA20" s="7">
        <f>(AQ20/$AP$4)*100</f>
        <v>0</v>
      </c>
      <c r="BB20" s="7">
        <f t="shared" si="123"/>
        <v>0</v>
      </c>
      <c r="BC20" s="38">
        <f t="shared" si="124"/>
        <v>100</v>
      </c>
      <c r="BD20" s="7">
        <f t="shared" si="193"/>
        <v>0</v>
      </c>
      <c r="BE20" s="7">
        <f t="shared" ref="BE20" si="284">SUM(AR20:AT20,AV20,AX20)</f>
        <v>720</v>
      </c>
      <c r="BF20" s="9">
        <v>0</v>
      </c>
      <c r="BG20" s="9">
        <v>450</v>
      </c>
      <c r="BJ20" s="37">
        <v>2</v>
      </c>
      <c r="BK20" s="9">
        <v>0</v>
      </c>
      <c r="BL20" s="9">
        <v>0</v>
      </c>
      <c r="BM20" s="9">
        <v>0</v>
      </c>
      <c r="BN20" s="9">
        <v>0</v>
      </c>
      <c r="BO20" s="7">
        <f t="shared" si="126"/>
        <v>0</v>
      </c>
      <c r="BP20" s="9">
        <v>744</v>
      </c>
      <c r="BQ20" s="7">
        <f t="shared" si="127"/>
        <v>100</v>
      </c>
      <c r="BR20" s="7">
        <v>0</v>
      </c>
      <c r="BS20" s="7">
        <f>(BR20/$BJ$4)*100</f>
        <v>0</v>
      </c>
      <c r="BT20" s="9">
        <v>0</v>
      </c>
      <c r="BU20" s="7">
        <f t="shared" si="266"/>
        <v>0</v>
      </c>
      <c r="BV20" s="7">
        <f t="shared" si="128"/>
        <v>0</v>
      </c>
      <c r="BW20" s="38">
        <f t="shared" si="129"/>
        <v>0</v>
      </c>
      <c r="BX20" s="7">
        <f t="shared" si="30"/>
        <v>0</v>
      </c>
      <c r="BY20" s="7">
        <f t="shared" ref="BY20" si="285">SUM(BL20:BN20,BP20,BR20)</f>
        <v>744</v>
      </c>
      <c r="BZ20" s="9">
        <v>0</v>
      </c>
      <c r="CA20" s="9">
        <v>450</v>
      </c>
      <c r="CD20" s="37">
        <v>2</v>
      </c>
      <c r="CE20" s="9">
        <v>0</v>
      </c>
      <c r="CF20" s="9">
        <v>0</v>
      </c>
      <c r="CG20" s="9">
        <v>0</v>
      </c>
      <c r="CH20" s="9">
        <v>720</v>
      </c>
      <c r="CI20" s="7">
        <f t="shared" si="267"/>
        <v>100</v>
      </c>
      <c r="CJ20" s="9">
        <v>0</v>
      </c>
      <c r="CK20" s="7">
        <f t="shared" si="131"/>
        <v>0</v>
      </c>
      <c r="CL20" s="7">
        <v>0</v>
      </c>
      <c r="CM20" s="7">
        <f t="shared" ref="CM20" si="286">(CL20/$CD$4)*100</f>
        <v>0</v>
      </c>
      <c r="CN20" s="9">
        <v>0</v>
      </c>
      <c r="CO20" s="7">
        <f>(CE20/$CD$4)*100</f>
        <v>0</v>
      </c>
      <c r="CP20" s="7">
        <f t="shared" si="132"/>
        <v>0</v>
      </c>
      <c r="CQ20" s="38">
        <f t="shared" ref="CQ20" si="287">IF((AND(CF20=0,CH20=0)),0,(CH20+CN20)/(CF20+CH20)*100)</f>
        <v>100</v>
      </c>
      <c r="CR20" s="7">
        <f t="shared" si="38"/>
        <v>0</v>
      </c>
      <c r="CS20" s="7">
        <f t="shared" ref="CS20" si="288">SUM(CF20:CH20,CJ20,CL20)</f>
        <v>720</v>
      </c>
      <c r="CT20" s="9">
        <v>0</v>
      </c>
      <c r="CU20" s="9">
        <v>450</v>
      </c>
      <c r="CX20" s="37">
        <v>2</v>
      </c>
      <c r="CY20" s="9">
        <v>0</v>
      </c>
      <c r="CZ20" s="9">
        <v>0</v>
      </c>
      <c r="DA20" s="9">
        <v>0</v>
      </c>
      <c r="DB20" s="9">
        <v>0</v>
      </c>
      <c r="DC20" s="7">
        <f t="shared" si="133"/>
        <v>0</v>
      </c>
      <c r="DD20" s="9">
        <v>744</v>
      </c>
      <c r="DE20" s="7">
        <f t="shared" si="134"/>
        <v>100</v>
      </c>
      <c r="DF20" s="7">
        <v>0</v>
      </c>
      <c r="DG20" s="7">
        <f t="shared" ref="DG20" si="289">(DF20/$CX$4)*100</f>
        <v>0</v>
      </c>
      <c r="DH20" s="9">
        <v>0</v>
      </c>
      <c r="DI20" s="7">
        <f>(CY20/$V$4)*100</f>
        <v>0</v>
      </c>
      <c r="DJ20" s="7">
        <f t="shared" si="135"/>
        <v>0</v>
      </c>
      <c r="DK20" s="38">
        <f t="shared" si="136"/>
        <v>0</v>
      </c>
      <c r="DL20" s="7">
        <f t="shared" ref="DL20" si="290">(DN20/($CX$4*DO20))*100</f>
        <v>0</v>
      </c>
      <c r="DM20" s="7">
        <f t="shared" ref="DM20" si="291">SUM(CZ20:DB20,DD20,DF20)</f>
        <v>744</v>
      </c>
      <c r="DN20" s="9">
        <v>0</v>
      </c>
      <c r="DO20" s="9">
        <v>450</v>
      </c>
      <c r="DR20" s="37">
        <v>2</v>
      </c>
      <c r="DS20" s="9">
        <v>0</v>
      </c>
      <c r="DT20" s="9">
        <v>0</v>
      </c>
      <c r="DU20" s="9">
        <v>0</v>
      </c>
      <c r="DV20" s="9">
        <v>0</v>
      </c>
      <c r="DW20" s="7">
        <f t="shared" si="268"/>
        <v>0</v>
      </c>
      <c r="DX20" s="9">
        <v>744</v>
      </c>
      <c r="DY20" s="7">
        <f t="shared" si="269"/>
        <v>100</v>
      </c>
      <c r="DZ20" s="7">
        <v>0</v>
      </c>
      <c r="EA20" s="7">
        <f>(DZ20/$DR$4)*100</f>
        <v>0</v>
      </c>
      <c r="EB20" s="9">
        <v>0</v>
      </c>
      <c r="EC20" s="7">
        <f>(DS20/$V$4)*100</f>
        <v>0</v>
      </c>
      <c r="ED20" s="7">
        <f t="shared" si="270"/>
        <v>0</v>
      </c>
      <c r="EE20" s="38">
        <f t="shared" ref="EE20" si="292">IF((AND(DT20=0,DV20=0)),0,(DV20+EB20)/(DT20+DV20)*100)</f>
        <v>0</v>
      </c>
      <c r="EF20" s="7">
        <f t="shared" ref="EF20" si="293">(EH20/($DR$4*EI20))*100</f>
        <v>0</v>
      </c>
      <c r="EG20" s="7">
        <f t="shared" ref="EG20" si="294">SUM(DT20:DV20,DX20,DZ20)</f>
        <v>744</v>
      </c>
      <c r="EH20" s="9">
        <v>0</v>
      </c>
      <c r="EI20" s="9">
        <v>450</v>
      </c>
      <c r="EL20" s="37">
        <v>2</v>
      </c>
      <c r="EM20" s="7">
        <v>3.5</v>
      </c>
      <c r="EN20" s="7">
        <v>3.5</v>
      </c>
      <c r="EO20" s="29">
        <v>0</v>
      </c>
      <c r="EP20" s="9">
        <v>0</v>
      </c>
      <c r="EQ20" s="7">
        <f t="shared" si="140"/>
        <v>0</v>
      </c>
      <c r="ER20" s="9">
        <v>668.5</v>
      </c>
      <c r="ES20" s="7">
        <f t="shared" si="141"/>
        <v>99.479166666666657</v>
      </c>
      <c r="ET20" s="7">
        <v>0</v>
      </c>
      <c r="EU20" s="7">
        <f>(ET20/$EL$4)*100</f>
        <v>0</v>
      </c>
      <c r="EV20" s="9">
        <v>0</v>
      </c>
      <c r="EW20" s="7">
        <f>(EM20/$V$4)*100</f>
        <v>0.47043010752688175</v>
      </c>
      <c r="EX20" s="7">
        <f t="shared" si="142"/>
        <v>0.52083333333333326</v>
      </c>
      <c r="EY20" s="38">
        <f t="shared" ref="EY20" si="295">IF((AND(EN20=0,EP20=0)),0,(EP20+EV20)/(EN20+EP20)*100)</f>
        <v>0</v>
      </c>
      <c r="EZ20" s="7">
        <f t="shared" si="271"/>
        <v>6.1177248677248677E-2</v>
      </c>
      <c r="FA20" s="7">
        <f t="shared" ref="FA20" si="296">SUM(EN20:EP20,ER20,ET20)</f>
        <v>672</v>
      </c>
      <c r="FB20" s="9">
        <v>185</v>
      </c>
      <c r="FC20" s="9">
        <v>450</v>
      </c>
      <c r="FF20" s="37">
        <v>2</v>
      </c>
      <c r="FG20" s="9">
        <v>0</v>
      </c>
      <c r="FH20" s="9">
        <v>0</v>
      </c>
      <c r="FI20" s="9">
        <v>0</v>
      </c>
      <c r="FJ20" s="9">
        <v>744</v>
      </c>
      <c r="FK20" s="7">
        <f t="shared" ref="FK20" si="297">(FJ20/$FF$4)*100</f>
        <v>100</v>
      </c>
      <c r="FL20" s="9">
        <v>0</v>
      </c>
      <c r="FM20" s="7">
        <f t="shared" ref="FM20" si="298">(FL20/$FF$4)*100</f>
        <v>0</v>
      </c>
      <c r="FN20" s="7">
        <v>0</v>
      </c>
      <c r="FO20" s="7">
        <f t="shared" si="272"/>
        <v>0</v>
      </c>
      <c r="FP20" s="9">
        <v>0</v>
      </c>
      <c r="FQ20" s="7">
        <f>(FG20/$V$4)*100</f>
        <v>0</v>
      </c>
      <c r="FR20" s="7">
        <f t="shared" ref="FR20" si="299">((FG20-FP20)/$FF$4)*100</f>
        <v>0</v>
      </c>
      <c r="FS20" s="38">
        <f t="shared" si="143"/>
        <v>100</v>
      </c>
      <c r="FT20" s="7">
        <f t="shared" ref="FT20" si="300">(FV20/($FF$4*FW20))*100</f>
        <v>0</v>
      </c>
      <c r="FU20" s="7">
        <f t="shared" ref="FU20" si="301">SUM(FH20:FJ20,FL20,FN20)</f>
        <v>744</v>
      </c>
      <c r="FV20" s="9">
        <v>0</v>
      </c>
      <c r="FW20" s="9">
        <v>450</v>
      </c>
      <c r="FZ20" s="37">
        <v>2</v>
      </c>
      <c r="GA20" s="9">
        <v>0</v>
      </c>
      <c r="GB20" s="9">
        <v>0</v>
      </c>
      <c r="GC20" s="9">
        <v>0</v>
      </c>
      <c r="GD20" s="29">
        <v>720</v>
      </c>
      <c r="GE20" s="7">
        <f>(GD20/$FZ$4)</f>
        <v>1</v>
      </c>
      <c r="GF20" s="9">
        <v>0</v>
      </c>
      <c r="GG20" s="7">
        <f t="shared" si="144"/>
        <v>0</v>
      </c>
      <c r="GH20" s="29">
        <v>0</v>
      </c>
      <c r="GI20" s="7">
        <f t="shared" ref="GI20" si="302">(GH20/$FZ$4)*100</f>
        <v>0</v>
      </c>
      <c r="GJ20" s="9">
        <v>0</v>
      </c>
      <c r="GK20" s="7">
        <f>(GA20/$V$4)*100</f>
        <v>0</v>
      </c>
      <c r="GL20" s="7">
        <f t="shared" si="145"/>
        <v>0</v>
      </c>
      <c r="GM20" s="38">
        <f t="shared" ref="GM20" si="303">IF((AND(GB20=0,GD20=0)),0,(GD20+GJ20)/(GB20+GD20)*100)</f>
        <v>100</v>
      </c>
      <c r="GN20" s="7">
        <f>(GP20/($FZ$4*GQ20))*100</f>
        <v>0</v>
      </c>
      <c r="GO20" s="7">
        <f t="shared" ref="GO20" si="304">SUM(GB20:GD20,GF20,GH20)</f>
        <v>720</v>
      </c>
      <c r="GP20" s="9">
        <v>0</v>
      </c>
      <c r="GQ20" s="9">
        <v>450</v>
      </c>
      <c r="GT20" s="37">
        <v>2</v>
      </c>
      <c r="GU20" s="9">
        <v>0</v>
      </c>
      <c r="GV20" s="9">
        <v>0</v>
      </c>
      <c r="GW20" s="9">
        <v>0</v>
      </c>
      <c r="GX20" s="9">
        <v>744</v>
      </c>
      <c r="GY20" s="9">
        <f t="shared" si="273"/>
        <v>100</v>
      </c>
      <c r="GZ20" s="9">
        <v>0</v>
      </c>
      <c r="HA20" s="9">
        <f t="shared" si="273"/>
        <v>0</v>
      </c>
      <c r="HB20" s="9">
        <v>0</v>
      </c>
      <c r="HC20" s="7">
        <f t="shared" ref="HC20" si="305">(HB20/$GT$4)*100</f>
        <v>0</v>
      </c>
      <c r="HD20" s="9">
        <v>0</v>
      </c>
      <c r="HE20" s="7">
        <f>(GU20/$GT$4)*100</f>
        <v>0</v>
      </c>
      <c r="HF20" s="9">
        <f t="shared" si="82"/>
        <v>0</v>
      </c>
      <c r="HG20" s="9">
        <f t="shared" si="83"/>
        <v>100</v>
      </c>
      <c r="HH20" s="7">
        <f t="shared" si="84"/>
        <v>0</v>
      </c>
      <c r="HI20" s="7">
        <f t="shared" ref="HI20" si="306">SUM(GV20:GX20,GZ20,HB20)</f>
        <v>744</v>
      </c>
      <c r="HJ20" s="9">
        <v>0</v>
      </c>
      <c r="HK20" s="9">
        <v>450</v>
      </c>
      <c r="HN20" s="37">
        <v>2</v>
      </c>
      <c r="HO20" s="102">
        <v>218.07</v>
      </c>
      <c r="HP20" s="102">
        <v>218.07</v>
      </c>
      <c r="HQ20" s="104">
        <v>0</v>
      </c>
      <c r="HR20" s="97">
        <v>501.93</v>
      </c>
      <c r="HS20" s="7">
        <f t="shared" ref="HS20" si="307">(HR20/$HN$4)*100</f>
        <v>69.712500000000006</v>
      </c>
      <c r="HT20" s="9">
        <v>0</v>
      </c>
      <c r="HU20" s="7">
        <f t="shared" ref="HU20" si="308">(HT20/$HN$4)*100</f>
        <v>0</v>
      </c>
      <c r="HV20" s="9">
        <v>0</v>
      </c>
      <c r="HW20" s="7">
        <f t="shared" ref="HW20" si="309">(HV20/$HN$4)*100</f>
        <v>0</v>
      </c>
      <c r="HX20" s="9">
        <v>57.97</v>
      </c>
      <c r="HY20" s="7">
        <f>(HO20/$HN$4)*100</f>
        <v>30.287500000000001</v>
      </c>
      <c r="HZ20" s="41">
        <f>((HO20-HX20)/$HN$4)*100</f>
        <v>22.236111111111111</v>
      </c>
      <c r="IA20" s="7">
        <f t="shared" si="274"/>
        <v>77.763888888888886</v>
      </c>
      <c r="IB20" s="7">
        <f>(ID20/($HN$4*IE20))*100</f>
        <v>13.402777777777777</v>
      </c>
      <c r="IC20" s="7">
        <f t="shared" ref="IC20" si="310">SUM(HP20:HR20,HT20,HV20)</f>
        <v>720</v>
      </c>
      <c r="ID20" s="108">
        <v>43425</v>
      </c>
      <c r="IE20" s="9">
        <v>450</v>
      </c>
      <c r="IF20" s="144">
        <v>450</v>
      </c>
      <c r="IG20" s="29">
        <v>350</v>
      </c>
      <c r="IH20" s="9">
        <v>350</v>
      </c>
    </row>
    <row r="21" spans="1:245" ht="13.8" hidden="1" x14ac:dyDescent="0.3">
      <c r="B21" s="44" t="s">
        <v>39</v>
      </c>
      <c r="C21" s="45">
        <f>SUM(C19:C20)</f>
        <v>1150.3599999999999</v>
      </c>
      <c r="D21" s="45">
        <f t="shared" ref="D21" si="311">SUM(D19:D20)</f>
        <v>1150.3599999999999</v>
      </c>
      <c r="E21" s="45">
        <f>SUM(E19:E20)</f>
        <v>0</v>
      </c>
      <c r="F21" s="45">
        <f t="shared" ref="F21" si="312">SUM(F19:F20)</f>
        <v>337.64</v>
      </c>
      <c r="G21" s="46">
        <f>(G19*S19+G20*S20)/S21</f>
        <v>22.690860215053764</v>
      </c>
      <c r="H21" s="45">
        <f t="shared" ref="H21:L21" si="313">SUM(H19:H20)</f>
        <v>0</v>
      </c>
      <c r="I21" s="46">
        <f>(I19*S19+I20*S20)/S21</f>
        <v>0</v>
      </c>
      <c r="J21" s="46">
        <f>SUM(J19:J20)</f>
        <v>0</v>
      </c>
      <c r="K21" s="46">
        <f>(K19*S19+K20*S20)/S21</f>
        <v>0</v>
      </c>
      <c r="L21" s="45">
        <f t="shared" si="313"/>
        <v>377.6</v>
      </c>
      <c r="M21" s="46">
        <f>(M19*S19+M20*S20)/S21</f>
        <v>77.309139784946225</v>
      </c>
      <c r="N21" s="8">
        <f>(N19*S19+N20*S20)/S21</f>
        <v>51.932795698924721</v>
      </c>
      <c r="O21" s="8">
        <f>(O19*S19+O20*S20)/S21</f>
        <v>48.067204301075272</v>
      </c>
      <c r="P21" s="8">
        <f>(P19*S19+P20*S20)/S21</f>
        <v>38.972520908004775</v>
      </c>
      <c r="Q21" s="50">
        <f>SUM(Q19:Q20)</f>
        <v>1488</v>
      </c>
      <c r="R21" s="62">
        <f>SUM(R19:R20)</f>
        <v>260960</v>
      </c>
      <c r="S21" s="48">
        <f>SUM(S19:S20)</f>
        <v>900</v>
      </c>
      <c r="T21" s="29"/>
      <c r="V21" s="52" t="s">
        <v>39</v>
      </c>
      <c r="W21" s="49">
        <f>SUM(W19:W20)</f>
        <v>871.34999999999991</v>
      </c>
      <c r="X21" s="49">
        <f t="shared" ref="X21" si="314">SUM(X19:X20)</f>
        <v>871.34999999999991</v>
      </c>
      <c r="Y21" s="49">
        <f>SUM(Y19:Y20)</f>
        <v>0</v>
      </c>
      <c r="Z21" s="49">
        <f t="shared" ref="Z21" si="315">SUM(Z19:Z20)</f>
        <v>571.9</v>
      </c>
      <c r="AA21" s="50">
        <f>(AA19*AM19+AA20*AM20)/AM21</f>
        <v>38.43413978494624</v>
      </c>
      <c r="AB21" s="49">
        <f>SUM(AB19:AB20)</f>
        <v>44.75</v>
      </c>
      <c r="AC21" s="50">
        <f>(AC19*AM19+AC20*AM20)/AM21</f>
        <v>3.0073924731182795</v>
      </c>
      <c r="AD21" s="50">
        <f>SUM(AD19:AD20)</f>
        <v>0</v>
      </c>
      <c r="AE21" s="50">
        <f>(AE19*AM19+AE20*AM20)/AM21</f>
        <v>0</v>
      </c>
      <c r="AF21" s="49">
        <f>SUM(AF19:AF20)</f>
        <v>294</v>
      </c>
      <c r="AG21" s="46">
        <f>(AG19*AM19+AG20*AM20)/AM21</f>
        <v>58.55846774193548</v>
      </c>
      <c r="AH21" s="50">
        <f>(AH19*AM19+AH20*AM20)/AM21</f>
        <v>38.800403225806448</v>
      </c>
      <c r="AI21" s="50">
        <f>(AI19*AM19+AI20*AM20)/AM21</f>
        <v>60.297271510181794</v>
      </c>
      <c r="AJ21" s="8">
        <f>(AJ19*AM19+AJ20*AM20)/AM21</f>
        <v>26.158154121863799</v>
      </c>
      <c r="AK21" s="50">
        <f>SUM(AK19:AK20)</f>
        <v>1488</v>
      </c>
      <c r="AL21" s="47">
        <f>SUM(AL19:AL20)</f>
        <v>175155</v>
      </c>
      <c r="AM21" s="51">
        <f>SUM(AM19:AM20)</f>
        <v>900</v>
      </c>
      <c r="AN21" s="29"/>
      <c r="AP21" s="52" t="s">
        <v>39</v>
      </c>
      <c r="AQ21" s="45">
        <f>SUM(AQ19:AQ20)</f>
        <v>425.75</v>
      </c>
      <c r="AR21" s="45">
        <f t="shared" ref="AR21:AT21" si="316">SUM(AR19:AR20)</f>
        <v>425.75</v>
      </c>
      <c r="AS21" s="45">
        <f>SUM(AS19:AS20)</f>
        <v>0</v>
      </c>
      <c r="AT21" s="45">
        <f t="shared" si="316"/>
        <v>1014.25</v>
      </c>
      <c r="AU21" s="46">
        <f>(AU19*BG19+AU20*BG20)/BG21</f>
        <v>70.434027777777771</v>
      </c>
      <c r="AV21" s="45">
        <f t="shared" ref="AV21:AZ21" si="317">SUM(AV19:AV20)</f>
        <v>0</v>
      </c>
      <c r="AW21" s="46">
        <f>(AW19*BG19+AW20*BG20)/BG21</f>
        <v>0</v>
      </c>
      <c r="AX21" s="46">
        <f>SUM(AX19:AX20)</f>
        <v>0</v>
      </c>
      <c r="AY21" s="50">
        <f>(AY19*BG19+AY20*BG20)/BG21</f>
        <v>0</v>
      </c>
      <c r="AZ21" s="45">
        <f t="shared" si="317"/>
        <v>138.26</v>
      </c>
      <c r="BA21" s="46">
        <f>(BA19*BG19+BA20*BG20)/BG21</f>
        <v>29.565972222222221</v>
      </c>
      <c r="BB21" s="8">
        <f>(BB19*BG19+BB20*BG20)/BG21</f>
        <v>19.964583333333334</v>
      </c>
      <c r="BC21" s="8">
        <f>(BC19*BG19+BC20*BG20)/BG21</f>
        <v>80.035416666666663</v>
      </c>
      <c r="BD21" s="8">
        <f>(BD19*BG19+BD20*BG20)/BG21</f>
        <v>14.152006172839508</v>
      </c>
      <c r="BE21" s="50">
        <f>SUM(BE19:BE20)</f>
        <v>1440</v>
      </c>
      <c r="BF21" s="53">
        <f>SUM(BF19:BF20)</f>
        <v>91705</v>
      </c>
      <c r="BG21" s="51">
        <f>SUM(BG19:BG20)</f>
        <v>900</v>
      </c>
      <c r="BH21" s="29"/>
      <c r="BJ21" s="52" t="s">
        <v>39</v>
      </c>
      <c r="BK21" s="45">
        <f>SUM(BK19:BK20)</f>
        <v>512.32000000000005</v>
      </c>
      <c r="BL21" s="45">
        <f t="shared" ref="BL21:BN21" si="318">SUM(BL19:BL20)</f>
        <v>512.32000000000005</v>
      </c>
      <c r="BM21" s="45">
        <f>SUM(BM19:BM20)</f>
        <v>0</v>
      </c>
      <c r="BN21" s="45">
        <f t="shared" si="318"/>
        <v>231.68</v>
      </c>
      <c r="BO21" s="46">
        <f>(BO19*CA19+BO20*CA20)/CA21</f>
        <v>15.56989247311828</v>
      </c>
      <c r="BP21" s="45">
        <f t="shared" ref="BP21:BT21" si="319">SUM(BP19:BP20)</f>
        <v>744</v>
      </c>
      <c r="BQ21" s="46">
        <f>(BQ19*CA19+BQ20*CA20)/CA21</f>
        <v>50</v>
      </c>
      <c r="BR21" s="46">
        <f>SUM(BR19:BR20)</f>
        <v>0</v>
      </c>
      <c r="BS21" s="50">
        <f>(BS19*CA19+BS20*CA20)/CA21</f>
        <v>0</v>
      </c>
      <c r="BT21" s="45">
        <f t="shared" si="319"/>
        <v>225.6</v>
      </c>
      <c r="BU21" s="46">
        <f>(BU19*CA19+BU20*CA20)/CA21</f>
        <v>34.430107526881727</v>
      </c>
      <c r="BV21" s="8">
        <f>(BV19*CA19+BV20*CA20)/CA21</f>
        <v>19.268817204301083</v>
      </c>
      <c r="BW21" s="8">
        <f>(BW19*CA19+BW20*CA20)/CA21</f>
        <v>30.731182795698924</v>
      </c>
      <c r="BX21" s="8">
        <f>(BX19*CA19+BX20*CA20)/CA21</f>
        <v>16.765979689366787</v>
      </c>
      <c r="BY21" s="50">
        <f>SUM(BY19:BY20)</f>
        <v>1488</v>
      </c>
      <c r="BZ21" s="53">
        <f>SUM(BZ19:BZ20)</f>
        <v>112265</v>
      </c>
      <c r="CA21" s="51">
        <f>SUM(CA19:CA20)</f>
        <v>900</v>
      </c>
      <c r="CB21" s="29"/>
      <c r="CD21" s="52" t="s">
        <v>39</v>
      </c>
      <c r="CE21" s="45">
        <f>SUM(CE19:CE20)</f>
        <v>720</v>
      </c>
      <c r="CF21" s="45">
        <f t="shared" ref="CF21:CH21" si="320">SUM(CF19:CF20)</f>
        <v>720</v>
      </c>
      <c r="CG21" s="45">
        <f>SUM(CG19:CG20)</f>
        <v>0</v>
      </c>
      <c r="CH21" s="45">
        <f t="shared" si="320"/>
        <v>720</v>
      </c>
      <c r="CI21" s="46">
        <f>(CI19*CU19+CI20*CU20)/CU21</f>
        <v>50</v>
      </c>
      <c r="CJ21" s="45">
        <f t="shared" ref="CJ21:CN21" si="321">SUM(CJ19:CJ20)</f>
        <v>0</v>
      </c>
      <c r="CK21" s="46">
        <f>(CK19*CU19+CK20*CU20)/CU21</f>
        <v>0</v>
      </c>
      <c r="CL21" s="46">
        <f>SUM(CL19:CL20)</f>
        <v>0</v>
      </c>
      <c r="CM21" s="46">
        <f>(CM19*CU19+CM20*CU20)/CU21</f>
        <v>0</v>
      </c>
      <c r="CN21" s="45">
        <f t="shared" si="321"/>
        <v>0</v>
      </c>
      <c r="CO21" s="46">
        <f>(CO19*CU19+CO20*CU20)/CU21</f>
        <v>50</v>
      </c>
      <c r="CP21" s="8">
        <f>(CP19*CU19+CP20*CU20)/CU21</f>
        <v>50</v>
      </c>
      <c r="CQ21" s="8">
        <f>(CQ19*CU19+CQ20*CU20)/CU21</f>
        <v>50</v>
      </c>
      <c r="CR21" s="8">
        <f>(CR19*CU19+CR20*CU20)/CU21</f>
        <v>21.294753086419753</v>
      </c>
      <c r="CS21" s="50">
        <f>SUM(CS19:CS20)</f>
        <v>1440</v>
      </c>
      <c r="CT21" s="53">
        <f>SUM(CT19:CT20)</f>
        <v>137990</v>
      </c>
      <c r="CU21" s="51">
        <f>SUM(CU19:CU20)</f>
        <v>900</v>
      </c>
      <c r="CV21" s="29"/>
      <c r="CX21" s="52" t="s">
        <v>39</v>
      </c>
      <c r="CY21" s="45">
        <f>SUM(CY19:CY20)</f>
        <v>0</v>
      </c>
      <c r="CZ21" s="45">
        <f t="shared" ref="CZ21:DB21" si="322">SUM(CZ19:CZ20)</f>
        <v>0</v>
      </c>
      <c r="DA21" s="45">
        <f>SUM(DA19:DA20)</f>
        <v>0</v>
      </c>
      <c r="DB21" s="45">
        <f t="shared" si="322"/>
        <v>0</v>
      </c>
      <c r="DC21" s="46">
        <f>(DC19*DO19+DC20*DO20)/DO21</f>
        <v>0</v>
      </c>
      <c r="DD21" s="45">
        <f t="shared" ref="DD21:DH21" si="323">SUM(DD19:DD20)</f>
        <v>1488</v>
      </c>
      <c r="DE21" s="46">
        <f>(DE19*DO19+DE20*DO20)/DO21</f>
        <v>100</v>
      </c>
      <c r="DF21" s="46">
        <f>SUM(DF19:DF20)</f>
        <v>0</v>
      </c>
      <c r="DG21" s="50">
        <f>(DG19*DO19+DG20*DO20)/DO21</f>
        <v>0</v>
      </c>
      <c r="DH21" s="45">
        <f t="shared" si="323"/>
        <v>0</v>
      </c>
      <c r="DI21" s="46">
        <f>(DI19*DO19+DI20*DO20)/DO21</f>
        <v>0</v>
      </c>
      <c r="DJ21" s="8">
        <f>(DJ19*DO19+DJ20*DO20)/DO21</f>
        <v>0</v>
      </c>
      <c r="DK21" s="8">
        <f>(DK19*DO19+DK20*DO20)/DO21</f>
        <v>0</v>
      </c>
      <c r="DL21" s="8">
        <f>(DL19*DO19+DL20*DO20)/DO21</f>
        <v>0</v>
      </c>
      <c r="DM21" s="50">
        <f>SUM(DM19:DM20)</f>
        <v>1488</v>
      </c>
      <c r="DN21" s="49">
        <f>SUM(DN19:DN20)</f>
        <v>0</v>
      </c>
      <c r="DO21" s="51">
        <f>SUM(DO19:DO20)</f>
        <v>900</v>
      </c>
      <c r="DP21" s="29"/>
      <c r="DR21" s="52" t="s">
        <v>39</v>
      </c>
      <c r="DS21" s="45">
        <f>SUM(DS19:DS20)</f>
        <v>293.60000000000002</v>
      </c>
      <c r="DT21" s="45">
        <f t="shared" ref="DT21:DV21" si="324">SUM(DT19:DT20)</f>
        <v>293.60000000000002</v>
      </c>
      <c r="DU21" s="45">
        <f>SUM(DU19:DU20)</f>
        <v>0</v>
      </c>
      <c r="DV21" s="45">
        <f t="shared" si="324"/>
        <v>360.43</v>
      </c>
      <c r="DW21" s="46">
        <f>(DW19*EI19+DW20*EI20)/EI21</f>
        <v>24.22244623655914</v>
      </c>
      <c r="DX21" s="45">
        <f t="shared" ref="DX21:EB21" si="325">SUM(DX19:DX20)</f>
        <v>833.97</v>
      </c>
      <c r="DY21" s="46">
        <f>(DY19*EI19+DY20*EI20)/EI21</f>
        <v>56.046370967741936</v>
      </c>
      <c r="DZ21" s="46">
        <f>SUM(DZ19:DZ20)</f>
        <v>0</v>
      </c>
      <c r="EA21" s="50">
        <f>(EA19*EI19+EA20*EI20)/EI21</f>
        <v>0</v>
      </c>
      <c r="EB21" s="45">
        <f t="shared" si="325"/>
        <v>136.15</v>
      </c>
      <c r="EC21" s="46">
        <f>(EC19*EI19+EC20*EI20)/EI21</f>
        <v>19.731182795698928</v>
      </c>
      <c r="ED21" s="8">
        <f>(ED19*EI19+ED20*EI20)/EI21</f>
        <v>10.581317204301076</v>
      </c>
      <c r="EE21" s="8">
        <f>(EE19*EI19+EE20*EI20)/EI21</f>
        <v>37.963090378117222</v>
      </c>
      <c r="EF21" s="8">
        <f>(EF19*EI19+EF20*EI20)/EI21</f>
        <v>10.049283154121865</v>
      </c>
      <c r="EG21" s="50">
        <f>SUM(EG19:EG20)</f>
        <v>1488</v>
      </c>
      <c r="EH21" s="53">
        <f>SUM(EH19:EH20)</f>
        <v>67290</v>
      </c>
      <c r="EI21" s="51">
        <f>SUM(EI19:EI20)</f>
        <v>900</v>
      </c>
      <c r="EJ21" s="29"/>
      <c r="EL21" s="44" t="s">
        <v>39</v>
      </c>
      <c r="EM21" s="45">
        <f>SUM(EM19:EM20)</f>
        <v>328.53</v>
      </c>
      <c r="EN21" s="45">
        <f t="shared" ref="EN21:EP21" si="326">SUM(EN19:EN20)</f>
        <v>328.53</v>
      </c>
      <c r="EO21" s="46">
        <f>SUM(EO19:EO20)</f>
        <v>0</v>
      </c>
      <c r="EP21" s="45">
        <f t="shared" si="326"/>
        <v>346.97</v>
      </c>
      <c r="EQ21" s="46">
        <f>(EQ19*FC19+EQ20*FC20)/FC21</f>
        <v>25.816220238095237</v>
      </c>
      <c r="ER21" s="45">
        <f t="shared" ref="ER21:EV21" si="327">SUM(ER19:ER20)</f>
        <v>668.5</v>
      </c>
      <c r="ES21" s="46">
        <f>(ES19*FC19+ES20*FC20)/FC21</f>
        <v>49.739583333333329</v>
      </c>
      <c r="ET21" s="46">
        <f>SUM(ET19:ET20)</f>
        <v>0</v>
      </c>
      <c r="EU21" s="50">
        <f>(EU19*FC19+EU20*FC20)/FC21</f>
        <v>0</v>
      </c>
      <c r="EV21" s="45">
        <f t="shared" si="327"/>
        <v>122.77</v>
      </c>
      <c r="EW21" s="46">
        <f>(EW19*FC19+EW20*FC20)/FC21</f>
        <v>22.078629032258064</v>
      </c>
      <c r="EX21" s="8">
        <f>(EX19*FC19+EX20*FC20)/FC21</f>
        <v>15.309523809523808</v>
      </c>
      <c r="EY21" s="8">
        <f>(EY19*FC19+EY20*FC20)/FC21</f>
        <v>34.950892857142854</v>
      </c>
      <c r="EZ21" s="8">
        <f>(EZ19*FC19+EZ20*FC20)/FC21</f>
        <v>12.900132275132274</v>
      </c>
      <c r="FA21" s="50">
        <f>SUM(FA19:FA20)</f>
        <v>1344</v>
      </c>
      <c r="FB21" s="53">
        <f>SUM(FB19:FB20)</f>
        <v>78020</v>
      </c>
      <c r="FC21" s="51">
        <f>SUM(FC19:FC20)</f>
        <v>900</v>
      </c>
      <c r="FD21" s="29"/>
      <c r="FF21" s="44" t="s">
        <v>39</v>
      </c>
      <c r="FG21" s="45">
        <f>SUM(FG19:FG20)</f>
        <v>0</v>
      </c>
      <c r="FH21" s="45">
        <f t="shared" ref="FH21:FJ21" si="328">SUM(FH19:FH20)</f>
        <v>0</v>
      </c>
      <c r="FI21" s="45">
        <f>SUM(FI19:FI20)</f>
        <v>0</v>
      </c>
      <c r="FJ21" s="45">
        <f t="shared" si="328"/>
        <v>1488</v>
      </c>
      <c r="FK21" s="46">
        <f>(FK19*FW19+FK20*FW20)/FW21</f>
        <v>100</v>
      </c>
      <c r="FL21" s="45">
        <f t="shared" ref="FL21:FP21" si="329">SUM(FL19:FL20)</f>
        <v>0</v>
      </c>
      <c r="FM21" s="46">
        <f>(FM19*FW19+FM20*FW20)/FW21</f>
        <v>0</v>
      </c>
      <c r="FN21" s="46">
        <f>SUM(FN19:FN20)</f>
        <v>0</v>
      </c>
      <c r="FO21" s="50">
        <f>(FO19*FW19+FO20*FW20)/FW21</f>
        <v>0</v>
      </c>
      <c r="FP21" s="45">
        <f t="shared" si="329"/>
        <v>0</v>
      </c>
      <c r="FQ21" s="46">
        <f>(FQ19*FW19+FQ20*FW20)/FW21</f>
        <v>0</v>
      </c>
      <c r="FR21" s="8">
        <f>(FR19*FW19+FR20*FW20)/FW21</f>
        <v>0</v>
      </c>
      <c r="FS21" s="8">
        <f>(FS19*FW19+FS20*FW20)/FW21</f>
        <v>100</v>
      </c>
      <c r="FT21" s="8">
        <f>(FT19*FW19+FT20*FW20)/FW21</f>
        <v>0</v>
      </c>
      <c r="FU21" s="50">
        <f>SUM(FU19:FU20)</f>
        <v>1488</v>
      </c>
      <c r="FV21" s="49">
        <f>SUM(FV19:FV20)</f>
        <v>0</v>
      </c>
      <c r="FW21" s="51">
        <f>SUM(FW19:FW20)</f>
        <v>900</v>
      </c>
      <c r="FX21" s="29"/>
      <c r="FZ21" s="52" t="s">
        <v>39</v>
      </c>
      <c r="GA21" s="45">
        <f>SUM(GA19:GA20)</f>
        <v>0</v>
      </c>
      <c r="GB21" s="45">
        <f t="shared" ref="GB21:GD21" si="330">SUM(GB19:GB20)</f>
        <v>0</v>
      </c>
      <c r="GC21" s="45">
        <f>SUM(GC19:GC20)</f>
        <v>0</v>
      </c>
      <c r="GD21" s="45">
        <f t="shared" si="330"/>
        <v>1440</v>
      </c>
      <c r="GE21" s="160">
        <f>(GE19*GQ19+GE20*GQ20)/GQ21</f>
        <v>1</v>
      </c>
      <c r="GF21" s="45">
        <f t="shared" ref="GF21:GJ21" si="331">SUM(GF19:GF20)</f>
        <v>0</v>
      </c>
      <c r="GG21" s="46">
        <f>(GG19*GQ19+GG20*GQ20)/GQ21</f>
        <v>0</v>
      </c>
      <c r="GH21" s="48">
        <f>SUM(GH19:GH20)</f>
        <v>0</v>
      </c>
      <c r="GI21" s="46">
        <f>(GI19*GQ19+GI20*GQ20)/GQ21</f>
        <v>0</v>
      </c>
      <c r="GJ21" s="45">
        <f t="shared" si="331"/>
        <v>0</v>
      </c>
      <c r="GK21" s="46">
        <f>(GK19*GQ19+GK20*GQ20)/GQ21</f>
        <v>0</v>
      </c>
      <c r="GL21" s="8">
        <f>(GL19*GQ19+GL20*GQ20)/GQ21</f>
        <v>0</v>
      </c>
      <c r="GM21" s="8">
        <f>(GM19*GQ19+GM20*GQ20)/GQ21</f>
        <v>100</v>
      </c>
      <c r="GN21" s="8">
        <f>(GN19*GQ19+GN20*GQ20)/GQ21</f>
        <v>0</v>
      </c>
      <c r="GO21" s="50">
        <f>SUM(GO19:GO20)</f>
        <v>1440</v>
      </c>
      <c r="GP21" s="49">
        <f>SUM(GP19:GP20)</f>
        <v>0</v>
      </c>
      <c r="GQ21" s="51">
        <f>SUM(GQ19:GQ20)</f>
        <v>900</v>
      </c>
      <c r="GR21" s="29"/>
      <c r="GT21" s="52" t="s">
        <v>39</v>
      </c>
      <c r="GU21" s="45">
        <f>SUM(GU19:GU20)</f>
        <v>0</v>
      </c>
      <c r="GV21" s="45">
        <f t="shared" ref="GV21:GX21" si="332">SUM(GV19:GV20)</f>
        <v>0</v>
      </c>
      <c r="GW21" s="45">
        <f>SUM(GW19:GW20)</f>
        <v>0</v>
      </c>
      <c r="GX21" s="45">
        <f t="shared" si="332"/>
        <v>1488</v>
      </c>
      <c r="GY21" s="46">
        <f>(GY19*HK19+GY20*HK20)/HK21</f>
        <v>100</v>
      </c>
      <c r="GZ21" s="45">
        <f t="shared" ref="GZ21:HD21" si="333">SUM(GZ19:GZ20)</f>
        <v>0</v>
      </c>
      <c r="HA21" s="46">
        <f>(HA19*HK19+HA20*HK20)/HK21</f>
        <v>0</v>
      </c>
      <c r="HB21" s="46">
        <f>SUM(HB19:HB20)</f>
        <v>0</v>
      </c>
      <c r="HC21" s="46">
        <f>(HC19*HK19+HC20*HK20)/HK21</f>
        <v>0</v>
      </c>
      <c r="HD21" s="45">
        <f t="shared" si="333"/>
        <v>0</v>
      </c>
      <c r="HE21" s="46">
        <f>(HE19*HK19+HE20*HK20)/HK21</f>
        <v>0</v>
      </c>
      <c r="HF21" s="8">
        <f>(HF19*HK19+HF20*HK20)/HK21</f>
        <v>0</v>
      </c>
      <c r="HG21" s="8">
        <f>(HG19*HK19+HG20*HK20)/HK21</f>
        <v>100</v>
      </c>
      <c r="HH21" s="8">
        <f>(HH19*HK19+HH20*HK20)/HK21</f>
        <v>0</v>
      </c>
      <c r="HI21" s="50">
        <f>SUM(HI19:HI20)</f>
        <v>1488</v>
      </c>
      <c r="HJ21" s="49">
        <f>SUM(HJ19:HJ20)</f>
        <v>0</v>
      </c>
      <c r="HK21" s="51">
        <f>SUM(HK19:HK20)</f>
        <v>900</v>
      </c>
      <c r="HL21" s="29"/>
      <c r="HN21" s="52" t="s">
        <v>39</v>
      </c>
      <c r="HO21" s="49">
        <f>SUM(HO19:HO20)</f>
        <v>218.07</v>
      </c>
      <c r="HP21" s="49">
        <f t="shared" ref="HP21:HR21" si="334">SUM(HP19:HP20)</f>
        <v>218.07</v>
      </c>
      <c r="HQ21" s="49">
        <f t="shared" si="334"/>
        <v>0</v>
      </c>
      <c r="HR21" s="49">
        <f t="shared" si="334"/>
        <v>1221.93</v>
      </c>
      <c r="HS21" s="46">
        <f>(HS19*IE19+HS20*IE20)/IE21</f>
        <v>84.856250000000003</v>
      </c>
      <c r="HT21" s="49">
        <f t="shared" ref="HT21" si="335">SUM(HT19:HT20)</f>
        <v>0</v>
      </c>
      <c r="HU21" s="46">
        <f>(HU19*IE19+HU20*IE20)/IE21</f>
        <v>0</v>
      </c>
      <c r="HV21" s="49">
        <f t="shared" ref="HV21" si="336">SUM(HV19:HV20)</f>
        <v>0</v>
      </c>
      <c r="HW21" s="46">
        <f>(HW19*IE19+HW20*IE20)/IE21</f>
        <v>0</v>
      </c>
      <c r="HX21" s="49">
        <f t="shared" ref="HX21" si="337">SUM(HX19:HX20)</f>
        <v>57.97</v>
      </c>
      <c r="HY21" s="50">
        <f>(HY19*IE19+HY20*IE20)/IE21</f>
        <v>15.143750000000001</v>
      </c>
      <c r="HZ21" s="54">
        <f>(HZ19*IE19+HZ20*IE20)/IE21</f>
        <v>11.118055555555555</v>
      </c>
      <c r="IA21" s="54">
        <f>(IA19*IE19+IA20*IE20)/IE21</f>
        <v>88.881944444444443</v>
      </c>
      <c r="IB21" s="54">
        <f>(IB19*IE19+IB20*IE20)/IE21</f>
        <v>6.7013888888888893</v>
      </c>
      <c r="IC21" s="50">
        <f>SUM(IC19:IC20)</f>
        <v>1440</v>
      </c>
      <c r="ID21" s="84">
        <f>SUM(ID19:ID20)</f>
        <v>43425</v>
      </c>
      <c r="IE21" s="51">
        <f>SUM(IE19:IE20)</f>
        <v>900</v>
      </c>
      <c r="IG21" s="29"/>
    </row>
    <row r="22" spans="1:245" ht="13.8" hidden="1" x14ac:dyDescent="0.3">
      <c r="B22" s="36"/>
      <c r="G22" s="7"/>
      <c r="I22" s="7"/>
      <c r="J22" s="7"/>
      <c r="K22" s="7"/>
      <c r="M22" s="7"/>
      <c r="N22" s="38"/>
      <c r="O22" s="38"/>
      <c r="P22" s="38"/>
      <c r="Q22" s="7"/>
      <c r="R22" s="143"/>
      <c r="S22" s="29"/>
      <c r="T22" s="29"/>
      <c r="V22" s="36"/>
      <c r="AA22" s="7"/>
      <c r="AC22" s="7"/>
      <c r="AD22" s="7"/>
      <c r="AE22" s="7"/>
      <c r="AG22" s="7"/>
      <c r="AH22" s="7"/>
      <c r="AI22" s="7"/>
      <c r="AJ22" s="38"/>
      <c r="AK22" s="7"/>
      <c r="AL22" s="81"/>
      <c r="AM22" s="29"/>
      <c r="AN22" s="29"/>
      <c r="AP22" s="36"/>
      <c r="AU22" s="7"/>
      <c r="AW22" s="7"/>
      <c r="AX22" s="7"/>
      <c r="AY22" s="7"/>
      <c r="BA22" s="7"/>
      <c r="BB22" s="38"/>
      <c r="BC22" s="38"/>
      <c r="BD22" s="38"/>
      <c r="BE22" s="7"/>
      <c r="BF22" s="81"/>
      <c r="BG22" s="29"/>
      <c r="BH22" s="29"/>
      <c r="BJ22" s="36"/>
      <c r="BO22" s="7"/>
      <c r="BQ22" s="7"/>
      <c r="BR22" s="7"/>
      <c r="BS22" s="7"/>
      <c r="BU22" s="7"/>
      <c r="BV22" s="38"/>
      <c r="BW22" s="38"/>
      <c r="BX22" s="38"/>
      <c r="BY22" s="7"/>
      <c r="BZ22" s="81"/>
      <c r="CA22" s="29"/>
      <c r="CB22" s="29"/>
      <c r="CD22" s="36"/>
      <c r="CI22" s="7"/>
      <c r="CK22" s="7"/>
      <c r="CL22" s="7"/>
      <c r="CM22" s="7"/>
      <c r="CO22" s="7"/>
      <c r="CP22" s="38"/>
      <c r="CQ22" s="38"/>
      <c r="CR22" s="38"/>
      <c r="CS22" s="7"/>
      <c r="CT22" s="81"/>
      <c r="CU22" s="29"/>
      <c r="CV22" s="29"/>
      <c r="CX22" s="36"/>
      <c r="DC22" s="7"/>
      <c r="DE22" s="7"/>
      <c r="DF22" s="7"/>
      <c r="DG22" s="7"/>
      <c r="DI22" s="7"/>
      <c r="DJ22" s="38"/>
      <c r="DK22" s="38"/>
      <c r="DL22" s="38"/>
      <c r="DM22" s="7"/>
      <c r="DO22" s="29"/>
      <c r="DP22" s="29"/>
      <c r="DR22" s="36"/>
      <c r="DW22" s="7">
        <f>(DW12*$EI12+DW15*$EI15+DW18*$EI18+DW21*$EI21)/$EI22</f>
        <v>17.685759235295929</v>
      </c>
      <c r="DY22" s="7"/>
      <c r="DZ22" s="7"/>
      <c r="EA22" s="7"/>
      <c r="EC22" s="7"/>
      <c r="ED22" s="38"/>
      <c r="EE22" s="38"/>
      <c r="EF22" s="38"/>
      <c r="EG22" s="7"/>
      <c r="EH22" s="81"/>
      <c r="EI22" s="29">
        <f>SUM(EI12,EI15,EI18,EI21)</f>
        <v>2792</v>
      </c>
      <c r="EJ22" s="29"/>
      <c r="EL22" s="36"/>
      <c r="EO22" s="7"/>
      <c r="EQ22" s="7">
        <f>(EQ12*$EI12+EQ15*$EI15+EQ18*$EI18+EQ21*$EI21)/$EI22</f>
        <v>17.226883357211079</v>
      </c>
      <c r="ES22" s="7"/>
      <c r="ET22" s="7"/>
      <c r="EU22" s="7"/>
      <c r="EW22" s="7"/>
      <c r="EX22" s="38"/>
      <c r="EY22" s="38"/>
      <c r="EZ22" s="38"/>
      <c r="FA22" s="7"/>
      <c r="FB22" s="81"/>
      <c r="FC22" s="29"/>
      <c r="FD22" s="29"/>
      <c r="FF22" s="36"/>
      <c r="FK22" s="7">
        <f>(FK12*$EI12+FK15*$EI15+FK18*$EI18+FK21*$EI21)/$EI22</f>
        <v>40.470145115075326</v>
      </c>
      <c r="FM22" s="7"/>
      <c r="FN22" s="7"/>
      <c r="FO22" s="7"/>
      <c r="FQ22" s="7"/>
      <c r="FR22" s="38"/>
      <c r="FS22" s="38"/>
      <c r="FT22" s="38"/>
      <c r="FU22" s="7"/>
      <c r="FW22" s="29"/>
      <c r="FX22" s="29"/>
      <c r="FZ22" s="36"/>
      <c r="GE22" s="135">
        <f>(GE12*GQ12+GE15*GQ15+GE18*GQ18+GE21*GQ21)/GQ22</f>
        <v>0.41045697031200251</v>
      </c>
      <c r="GG22" s="7"/>
      <c r="GH22" s="29"/>
      <c r="GI22" s="7"/>
      <c r="GK22" s="7"/>
      <c r="GL22" s="38"/>
      <c r="GM22" s="38"/>
      <c r="GN22" s="38"/>
      <c r="GO22" s="7"/>
      <c r="GQ22" s="29">
        <f>SUM(GQ21,GQ18,GQ15,GQ12)</f>
        <v>2792</v>
      </c>
      <c r="GR22" s="29"/>
      <c r="GT22" s="36"/>
      <c r="GY22" s="7"/>
      <c r="HA22" s="7"/>
      <c r="HB22" s="7"/>
      <c r="HC22" s="7"/>
      <c r="HE22" s="7"/>
      <c r="HF22" s="38"/>
      <c r="HG22" s="38"/>
      <c r="HH22" s="38"/>
      <c r="HI22" s="7"/>
      <c r="HK22" s="29"/>
      <c r="HL22" s="29"/>
      <c r="HN22" s="36"/>
      <c r="HS22" s="7"/>
      <c r="HU22" s="7"/>
      <c r="HW22" s="7"/>
      <c r="HY22" s="7"/>
      <c r="HZ22" s="38"/>
      <c r="IA22" s="38"/>
      <c r="IB22" s="38"/>
      <c r="IC22" s="7"/>
      <c r="ID22" s="82"/>
      <c r="IE22" s="29"/>
      <c r="IF22" s="9">
        <f>SUM(IF6:IF20)</f>
        <v>1966</v>
      </c>
      <c r="IG22" s="29">
        <f>SUM(IG6:IG20)</f>
        <v>1673</v>
      </c>
      <c r="IH22" s="9">
        <f>SUM(IH6:IH20)</f>
        <v>1470</v>
      </c>
    </row>
    <row r="23" spans="1:245" ht="13.8" x14ac:dyDescent="0.3">
      <c r="A23" s="63" t="s">
        <v>45</v>
      </c>
      <c r="B23" s="18" t="s">
        <v>46</v>
      </c>
      <c r="C23" s="18">
        <v>504.8</v>
      </c>
      <c r="D23" s="18">
        <v>126</v>
      </c>
      <c r="E23" s="18">
        <v>378.8</v>
      </c>
      <c r="F23" s="18">
        <v>239.2</v>
      </c>
      <c r="G23" s="6">
        <f>(F23/$B$4)*100</f>
        <v>32.1505376344086</v>
      </c>
      <c r="H23" s="18">
        <v>0</v>
      </c>
      <c r="I23" s="6">
        <f>(H23/$B$4)*100</f>
        <v>0</v>
      </c>
      <c r="J23" s="6">
        <v>0</v>
      </c>
      <c r="K23" s="6">
        <f>(J23/$B$4)*100</f>
        <v>0</v>
      </c>
      <c r="L23" s="18">
        <v>0</v>
      </c>
      <c r="M23" s="6">
        <f>(C23/$B$4)*100</f>
        <v>67.849462365591393</v>
      </c>
      <c r="N23" s="6">
        <f t="shared" si="279"/>
        <v>67.849462365591393</v>
      </c>
      <c r="O23" s="6">
        <f t="shared" si="116"/>
        <v>65.498357064622127</v>
      </c>
      <c r="P23" s="6">
        <f>(R23/($B$4*S23))*100</f>
        <v>2.8407818100358426</v>
      </c>
      <c r="Q23" s="6">
        <f>SUM(D23:F23,H23,J23)</f>
        <v>744</v>
      </c>
      <c r="R23" s="21">
        <v>2029</v>
      </c>
      <c r="S23" s="18">
        <v>96</v>
      </c>
      <c r="U23" s="63" t="s">
        <v>45</v>
      </c>
      <c r="V23" s="18" t="s">
        <v>46</v>
      </c>
      <c r="W23" s="6">
        <f>$V$4-Z23-AB23-AD23</f>
        <v>636.79999999999995</v>
      </c>
      <c r="X23" s="18">
        <v>468</v>
      </c>
      <c r="Y23" s="18">
        <v>168.8</v>
      </c>
      <c r="Z23" s="18">
        <v>107.2</v>
      </c>
      <c r="AA23" s="6">
        <f t="shared" si="117"/>
        <v>14.408602150537636</v>
      </c>
      <c r="AB23" s="18">
        <v>0</v>
      </c>
      <c r="AC23" s="18">
        <f t="shared" si="118"/>
        <v>0</v>
      </c>
      <c r="AD23" s="18">
        <v>0</v>
      </c>
      <c r="AE23" s="6">
        <f>(AD23/$V$4)*100</f>
        <v>0</v>
      </c>
      <c r="AF23" s="18">
        <v>0</v>
      </c>
      <c r="AG23" s="6">
        <f>(W23/$V$4)*100</f>
        <v>85.591397849462354</v>
      </c>
      <c r="AH23" s="6">
        <f t="shared" si="119"/>
        <v>85.591397849462354</v>
      </c>
      <c r="AI23" s="6">
        <f t="shared" si="120"/>
        <v>18.636995827538247</v>
      </c>
      <c r="AJ23" s="6">
        <f>(AL23/($V$4*AM23))*100</f>
        <v>16.301243279569892</v>
      </c>
      <c r="AK23" s="6">
        <f>SUM(X23:Z23,AB23,AD23)</f>
        <v>744</v>
      </c>
      <c r="AL23" s="21">
        <v>11643</v>
      </c>
      <c r="AM23" s="18">
        <v>96</v>
      </c>
      <c r="AO23" s="63" t="s">
        <v>45</v>
      </c>
      <c r="AP23" s="18" t="s">
        <v>46</v>
      </c>
      <c r="AQ23" s="18">
        <v>405.8</v>
      </c>
      <c r="AR23" s="18">
        <v>356</v>
      </c>
      <c r="AS23" s="18">
        <v>49.8</v>
      </c>
      <c r="AT23" s="18">
        <v>314.2</v>
      </c>
      <c r="AU23" s="6">
        <f t="shared" si="121"/>
        <v>43.638888888888886</v>
      </c>
      <c r="AV23" s="18">
        <v>0</v>
      </c>
      <c r="AW23" s="18">
        <f t="shared" si="122"/>
        <v>0</v>
      </c>
      <c r="AX23" s="18">
        <v>0</v>
      </c>
      <c r="AY23" s="6">
        <f>(AX23/$AP$4)*100</f>
        <v>0</v>
      </c>
      <c r="AZ23" s="18">
        <v>0</v>
      </c>
      <c r="BA23" s="6">
        <f>(AQ23/$AP$4)*100</f>
        <v>56.361111111111114</v>
      </c>
      <c r="BB23" s="6">
        <f t="shared" si="123"/>
        <v>56.361111111111114</v>
      </c>
      <c r="BC23" s="6">
        <f t="shared" si="124"/>
        <v>46.881527902118762</v>
      </c>
      <c r="BD23" s="6">
        <f>(BF23/($AP$4*BG23))*100</f>
        <v>14.068287037037036</v>
      </c>
      <c r="BE23" s="6">
        <f>SUM(AR23:AT23,AV23,AX23)</f>
        <v>720</v>
      </c>
      <c r="BF23" s="21">
        <v>9724</v>
      </c>
      <c r="BG23" s="18">
        <v>96</v>
      </c>
      <c r="BI23" s="63" t="s">
        <v>45</v>
      </c>
      <c r="BJ23" s="18" t="s">
        <v>46</v>
      </c>
      <c r="BK23" s="18">
        <v>721.1</v>
      </c>
      <c r="BL23" s="18">
        <v>628</v>
      </c>
      <c r="BM23" s="18">
        <v>93.1</v>
      </c>
      <c r="BN23" s="18">
        <v>13.1</v>
      </c>
      <c r="BO23" s="6">
        <f t="shared" si="126"/>
        <v>1.760752688172043</v>
      </c>
      <c r="BP23" s="18">
        <v>0</v>
      </c>
      <c r="BQ23" s="18">
        <f t="shared" si="127"/>
        <v>0</v>
      </c>
      <c r="BR23" s="18">
        <v>9.8000000000000007</v>
      </c>
      <c r="BS23" s="6">
        <f>(BR23/$BJ$4)*100</f>
        <v>1.3172043010752688</v>
      </c>
      <c r="BT23" s="18">
        <v>0</v>
      </c>
      <c r="BU23" s="6">
        <f>(BK23/$BJ$4)*100</f>
        <v>96.922043010752688</v>
      </c>
      <c r="BV23" s="6">
        <f t="shared" si="128"/>
        <v>96.922043010752688</v>
      </c>
      <c r="BW23" s="6">
        <f t="shared" si="129"/>
        <v>2.043362969895492</v>
      </c>
      <c r="BX23" s="6">
        <f>(BZ23/($BJ$4*CA23))*100</f>
        <v>22.913866487455198</v>
      </c>
      <c r="BY23" s="6">
        <f>SUM(BL23:BN23,BP23,BR23)</f>
        <v>744</v>
      </c>
      <c r="BZ23" s="21">
        <v>16366</v>
      </c>
      <c r="CA23" s="18">
        <v>96</v>
      </c>
      <c r="CC23" s="63" t="s">
        <v>45</v>
      </c>
      <c r="CD23" s="18" t="s">
        <v>46</v>
      </c>
      <c r="CE23" s="18">
        <v>720</v>
      </c>
      <c r="CF23" s="18">
        <v>239</v>
      </c>
      <c r="CG23" s="18">
        <v>481</v>
      </c>
      <c r="CH23" s="18">
        <v>0</v>
      </c>
      <c r="CI23" s="6">
        <f>(CH23/$CD$4)*100</f>
        <v>0</v>
      </c>
      <c r="CJ23" s="18">
        <v>0</v>
      </c>
      <c r="CK23" s="6">
        <f t="shared" si="131"/>
        <v>0</v>
      </c>
      <c r="CL23" s="6">
        <v>0</v>
      </c>
      <c r="CM23" s="6">
        <f>(CL23/$CD$4)*100</f>
        <v>0</v>
      </c>
      <c r="CN23" s="18">
        <v>0</v>
      </c>
      <c r="CO23" s="6">
        <f>(CE23/$CD$4)*100</f>
        <v>100</v>
      </c>
      <c r="CP23" s="6">
        <f t="shared" si="132"/>
        <v>100</v>
      </c>
      <c r="CQ23" s="20">
        <f>IF((AND(CF23=0,CH23=0)),0,(CH23+CN23)/(CF23+CH23)*100)</f>
        <v>0</v>
      </c>
      <c r="CR23" s="6">
        <f>(CT23/($CD$4*CU23))*100</f>
        <v>6.4163773148148158</v>
      </c>
      <c r="CS23" s="6">
        <f>SUM(CF23:CH23,CJ23,CL23)</f>
        <v>720</v>
      </c>
      <c r="CT23" s="64">
        <v>4435</v>
      </c>
      <c r="CU23" s="18">
        <v>96</v>
      </c>
      <c r="CW23" s="63" t="s">
        <v>45</v>
      </c>
      <c r="CX23" s="18" t="s">
        <v>46</v>
      </c>
      <c r="CY23" s="18">
        <v>283.10000000000002</v>
      </c>
      <c r="CZ23" s="18">
        <v>241</v>
      </c>
      <c r="DA23" s="18">
        <v>42.1</v>
      </c>
      <c r="DB23" s="18">
        <v>460.9</v>
      </c>
      <c r="DC23" s="6">
        <f t="shared" si="133"/>
        <v>61.9489247311828</v>
      </c>
      <c r="DD23" s="18">
        <v>0</v>
      </c>
      <c r="DE23" s="6">
        <f t="shared" si="134"/>
        <v>0</v>
      </c>
      <c r="DF23" s="6">
        <v>0</v>
      </c>
      <c r="DG23" s="6">
        <f>(DF23/$CX$4)*100</f>
        <v>0</v>
      </c>
      <c r="DH23" s="18">
        <v>0</v>
      </c>
      <c r="DI23" s="6">
        <f>(CY23/$V$4)*100</f>
        <v>38.051075268817208</v>
      </c>
      <c r="DJ23" s="6">
        <f t="shared" si="135"/>
        <v>38.051075268817208</v>
      </c>
      <c r="DK23" s="20">
        <f t="shared" si="136"/>
        <v>65.664624590397494</v>
      </c>
      <c r="DL23" s="6">
        <f>(DN23/($CX$4*DO23))*100</f>
        <v>11.622143817204302</v>
      </c>
      <c r="DM23" s="6">
        <f>SUM(CZ23:DB23,DD23,DF23)</f>
        <v>744</v>
      </c>
      <c r="DN23" s="21">
        <v>8301</v>
      </c>
      <c r="DO23" s="18">
        <v>96</v>
      </c>
      <c r="DQ23" s="63" t="s">
        <v>45</v>
      </c>
      <c r="DR23" s="18" t="s">
        <v>46</v>
      </c>
      <c r="DS23" s="18">
        <v>0</v>
      </c>
      <c r="DT23" s="18">
        <v>0</v>
      </c>
      <c r="DU23" s="18">
        <v>0</v>
      </c>
      <c r="DV23" s="18">
        <v>744</v>
      </c>
      <c r="DW23" s="6">
        <f>(DV23/$DR$4)*100</f>
        <v>100</v>
      </c>
      <c r="DX23" s="18">
        <v>0</v>
      </c>
      <c r="DY23" s="6">
        <f>(DX23/$DR$4)*100</f>
        <v>0</v>
      </c>
      <c r="DZ23" s="6">
        <v>0</v>
      </c>
      <c r="EA23" s="6">
        <f>(DZ23/$DR$4)*100</f>
        <v>0</v>
      </c>
      <c r="EB23" s="18">
        <v>0</v>
      </c>
      <c r="EC23" s="6">
        <f>(DS23/$V$4)*100</f>
        <v>0</v>
      </c>
      <c r="ED23" s="6">
        <f>((DS23-EB23)/$DR$4)*100</f>
        <v>0</v>
      </c>
      <c r="EE23" s="20">
        <f>IF((AND(DT23=0,DV23=0)),0,(DV23+EB23)/(DT23+DV23)*100)</f>
        <v>100</v>
      </c>
      <c r="EF23" s="6">
        <f>(EH23/($DR$4*EI23))*100</f>
        <v>0</v>
      </c>
      <c r="EG23" s="6">
        <f>SUM(DT23:DV23,DX23,DZ23)</f>
        <v>744</v>
      </c>
      <c r="EH23" s="18">
        <v>0</v>
      </c>
      <c r="EI23" s="18">
        <v>96</v>
      </c>
      <c r="EK23" s="63" t="s">
        <v>45</v>
      </c>
      <c r="EL23" s="18" t="s">
        <v>46</v>
      </c>
      <c r="EM23" s="18">
        <v>0</v>
      </c>
      <c r="EN23" s="18">
        <v>0</v>
      </c>
      <c r="EO23" s="18">
        <v>0</v>
      </c>
      <c r="EP23" s="18">
        <v>672</v>
      </c>
      <c r="EQ23" s="6">
        <f t="shared" si="140"/>
        <v>100</v>
      </c>
      <c r="ER23" s="18">
        <v>0</v>
      </c>
      <c r="ES23" s="6">
        <f t="shared" si="141"/>
        <v>0</v>
      </c>
      <c r="ET23" s="6">
        <v>0</v>
      </c>
      <c r="EU23" s="6">
        <f>(ET23/$EL$4)*100</f>
        <v>0</v>
      </c>
      <c r="EV23" s="18">
        <v>0</v>
      </c>
      <c r="EW23" s="6">
        <f>(EM23/$V$4)*100</f>
        <v>0</v>
      </c>
      <c r="EX23" s="6">
        <f t="shared" si="142"/>
        <v>0</v>
      </c>
      <c r="EY23" s="20">
        <f>IF((AND(EN23=0,EP23=0)),0,(EP23+EV23)/(EN23+EP23)*100)</f>
        <v>100</v>
      </c>
      <c r="EZ23" s="6">
        <f>(FB23/($EL$4*FC23))*100</f>
        <v>0</v>
      </c>
      <c r="FA23" s="6">
        <f>SUM(EN23:EP23,ER23,ET23)</f>
        <v>672</v>
      </c>
      <c r="FB23" s="18">
        <v>0</v>
      </c>
      <c r="FC23" s="18">
        <v>96</v>
      </c>
      <c r="FE23" s="63" t="s">
        <v>45</v>
      </c>
      <c r="FF23" s="18" t="s">
        <v>46</v>
      </c>
      <c r="FG23" s="18">
        <v>0</v>
      </c>
      <c r="FH23" s="18">
        <v>0</v>
      </c>
      <c r="FI23" s="18">
        <v>0</v>
      </c>
      <c r="FJ23" s="18">
        <v>744</v>
      </c>
      <c r="FK23" s="6">
        <f>(FJ23/$FF$4)*100</f>
        <v>100</v>
      </c>
      <c r="FL23" s="18">
        <v>0</v>
      </c>
      <c r="FM23" s="6">
        <f>(FL23/$FF$4)*100</f>
        <v>0</v>
      </c>
      <c r="FN23" s="6">
        <v>0</v>
      </c>
      <c r="FO23" s="6">
        <f>(FN23/$FF$4)*100</f>
        <v>0</v>
      </c>
      <c r="FP23" s="18">
        <v>0</v>
      </c>
      <c r="FQ23" s="6">
        <f>(FG23/$V$4)*100</f>
        <v>0</v>
      </c>
      <c r="FR23" s="6">
        <f>((FG23-FP23)/$FF$4)*100</f>
        <v>0</v>
      </c>
      <c r="FS23" s="20">
        <f t="shared" si="143"/>
        <v>100</v>
      </c>
      <c r="FT23" s="6">
        <f>(FV23/($FF$4*FW23))*100</f>
        <v>1.7515120967741933</v>
      </c>
      <c r="FU23" s="6">
        <f>SUM(FH23:FJ23,FL23,FN23)</f>
        <v>744</v>
      </c>
      <c r="FV23" s="65">
        <v>1251</v>
      </c>
      <c r="FW23" s="18">
        <v>96</v>
      </c>
      <c r="FY23" s="63" t="s">
        <v>45</v>
      </c>
      <c r="FZ23" s="18" t="s">
        <v>46</v>
      </c>
      <c r="GA23" s="18">
        <v>0</v>
      </c>
      <c r="GB23" s="18">
        <v>0</v>
      </c>
      <c r="GC23" s="18">
        <v>0</v>
      </c>
      <c r="GD23" s="18">
        <v>720</v>
      </c>
      <c r="GE23" s="6">
        <f>(GD23/$FZ$4)</f>
        <v>1</v>
      </c>
      <c r="GF23" s="18">
        <v>0</v>
      </c>
      <c r="GG23" s="6">
        <f t="shared" si="144"/>
        <v>0</v>
      </c>
      <c r="GH23" s="6">
        <v>0</v>
      </c>
      <c r="GI23" s="6">
        <f>(GH23/$FZ$4)*100</f>
        <v>0</v>
      </c>
      <c r="GJ23" s="18">
        <v>0</v>
      </c>
      <c r="GK23" s="6">
        <f>(GA23/$V$4)*100</f>
        <v>0</v>
      </c>
      <c r="GL23" s="6">
        <f t="shared" si="145"/>
        <v>0</v>
      </c>
      <c r="GM23" s="20">
        <f>IF((AND(GB23=0,GD23=0)),0,(GD23+GJ23)/(GB23+GD23)*100)</f>
        <v>100</v>
      </c>
      <c r="GN23" s="6">
        <f>(GP23/($FZ$4*GQ23))*100</f>
        <v>0</v>
      </c>
      <c r="GO23" s="6">
        <f>SUM(GB23:GD23,GF23,GH23)</f>
        <v>720</v>
      </c>
      <c r="GP23" s="18">
        <v>0</v>
      </c>
      <c r="GQ23" s="18">
        <v>96</v>
      </c>
      <c r="GS23" s="63" t="s">
        <v>45</v>
      </c>
      <c r="GT23" s="18" t="s">
        <v>46</v>
      </c>
      <c r="GU23" s="18">
        <v>0</v>
      </c>
      <c r="GV23" s="18">
        <v>0</v>
      </c>
      <c r="GW23" s="18">
        <v>0</v>
      </c>
      <c r="GX23" s="18">
        <v>744</v>
      </c>
      <c r="GY23" s="6">
        <f t="shared" ref="GY23:HA38" si="338">(GX23/$GT$4)*100</f>
        <v>100</v>
      </c>
      <c r="GZ23" s="18">
        <v>0</v>
      </c>
      <c r="HA23" s="6">
        <f t="shared" si="338"/>
        <v>0</v>
      </c>
      <c r="HB23" s="6">
        <v>0</v>
      </c>
      <c r="HC23" s="6">
        <f>(HB23/$GT$4)*100</f>
        <v>0</v>
      </c>
      <c r="HD23" s="18">
        <v>0</v>
      </c>
      <c r="HE23" s="6">
        <f>(GU23/$GT$4)*100</f>
        <v>0</v>
      </c>
      <c r="HF23" s="6">
        <f>((GU23-HD23)/$GT$4)*100</f>
        <v>0</v>
      </c>
      <c r="HG23" s="20">
        <f>IF((AND(GV23=0,GX23=0)),0,(GX23+HD23)/(GV23+GX23)*100)</f>
        <v>100</v>
      </c>
      <c r="HH23" s="6">
        <f>(HJ23/($GT$4*HK23))*100</f>
        <v>0</v>
      </c>
      <c r="HI23" s="6">
        <f>SUM(GV23:GX23,GZ23,HB23)</f>
        <v>744</v>
      </c>
      <c r="HJ23" s="18">
        <v>0</v>
      </c>
      <c r="HK23" s="18">
        <v>96</v>
      </c>
      <c r="HM23" s="63" t="s">
        <v>45</v>
      </c>
      <c r="HN23" s="18" t="s">
        <v>46</v>
      </c>
      <c r="HO23" s="105">
        <v>0</v>
      </c>
      <c r="HP23" s="105">
        <v>0</v>
      </c>
      <c r="HQ23" s="105">
        <v>0</v>
      </c>
      <c r="HR23" s="105">
        <v>720</v>
      </c>
      <c r="HS23" s="6">
        <f>(HR23/$HN$4)*100</f>
        <v>100</v>
      </c>
      <c r="HT23" s="105">
        <v>0</v>
      </c>
      <c r="HU23" s="6">
        <f>(HT23/$HN$4)*100</f>
        <v>0</v>
      </c>
      <c r="HV23" s="105">
        <v>0</v>
      </c>
      <c r="HW23" s="6">
        <f>(HV23/$HN$4)*100</f>
        <v>0</v>
      </c>
      <c r="HX23" s="18">
        <v>0</v>
      </c>
      <c r="HY23" s="6">
        <f>(HO23/$HN$4)*100</f>
        <v>0</v>
      </c>
      <c r="HZ23" s="6">
        <f>((HO23-HX23)/$HN$4)*100</f>
        <v>0</v>
      </c>
      <c r="IA23" s="20">
        <f>IF((AND(HP23=0,HR23=0)),0,(HR23+HX23)/(HP23+HR23)*100)</f>
        <v>100</v>
      </c>
      <c r="IB23" s="6">
        <f>(ID23/($HN$4*IE23))*100</f>
        <v>0</v>
      </c>
      <c r="IC23" s="6">
        <f>SUM(HP23:HR23,HT23,HV23)</f>
        <v>720</v>
      </c>
      <c r="ID23" s="107">
        <v>0</v>
      </c>
      <c r="IE23" s="18">
        <v>96</v>
      </c>
      <c r="IG23" s="29">
        <v>0</v>
      </c>
      <c r="IH23" s="9">
        <v>0</v>
      </c>
      <c r="II23" s="9">
        <v>67</v>
      </c>
      <c r="IJ23" s="9" t="s">
        <v>106</v>
      </c>
    </row>
    <row r="24" spans="1:245" ht="13.8" x14ac:dyDescent="0.3">
      <c r="A24" s="18"/>
      <c r="B24" s="66" t="s">
        <v>47</v>
      </c>
      <c r="C24" s="18">
        <v>528.9</v>
      </c>
      <c r="D24" s="18">
        <v>184</v>
      </c>
      <c r="E24" s="18">
        <v>344.9</v>
      </c>
      <c r="F24" s="18">
        <v>21</v>
      </c>
      <c r="G24" s="6">
        <f t="shared" ref="G24:K78" si="339">(F24/$B$4)*100</f>
        <v>2.82258064516129</v>
      </c>
      <c r="H24" s="18">
        <v>185.6</v>
      </c>
      <c r="I24" s="6">
        <f t="shared" ref="I24:I78" si="340">(H24/$B$4)*100</f>
        <v>24.946236559139784</v>
      </c>
      <c r="J24" s="6">
        <v>8.5</v>
      </c>
      <c r="K24" s="6">
        <f t="shared" ref="K24:K32" si="341">(J24/$B$4)*100</f>
        <v>1.14247311827957</v>
      </c>
      <c r="L24" s="18">
        <v>0</v>
      </c>
      <c r="M24" s="6">
        <f t="shared" ref="M24" si="342">(C24/$B$4)*100</f>
        <v>71.088709677419345</v>
      </c>
      <c r="N24" s="6">
        <f t="shared" si="279"/>
        <v>71.088709677419345</v>
      </c>
      <c r="O24" s="6">
        <f t="shared" si="116"/>
        <v>10.24390243902439</v>
      </c>
      <c r="P24" s="6">
        <f t="shared" ref="P24:P32" si="343">(R24/($B$4*S24))*100</f>
        <v>15.615591397849462</v>
      </c>
      <c r="Q24" s="6">
        <f t="shared" ref="Q24:Q32" si="344">SUM(D24:F24,H24,J24)</f>
        <v>744</v>
      </c>
      <c r="R24" s="21">
        <v>5809</v>
      </c>
      <c r="S24" s="18">
        <v>50</v>
      </c>
      <c r="U24" s="18"/>
      <c r="V24" s="66" t="s">
        <v>47</v>
      </c>
      <c r="W24" s="6">
        <f t="shared" ref="W24:W31" si="345">$V$4-Z24-AB24-AD24</f>
        <v>684.2</v>
      </c>
      <c r="X24" s="18">
        <v>434</v>
      </c>
      <c r="Y24" s="18">
        <v>250.2</v>
      </c>
      <c r="Z24" s="18">
        <v>33.799999999999997</v>
      </c>
      <c r="AA24" s="6">
        <f t="shared" si="117"/>
        <v>4.543010752688172</v>
      </c>
      <c r="AB24" s="18">
        <v>17.899999999999999</v>
      </c>
      <c r="AC24" s="6">
        <f t="shared" si="118"/>
        <v>2.4059139784946235</v>
      </c>
      <c r="AD24" s="6">
        <v>8.1</v>
      </c>
      <c r="AE24" s="6">
        <f t="shared" ref="AE24:AE32" si="346">(AD24/$V$4)*100</f>
        <v>1.0887096774193548</v>
      </c>
      <c r="AF24" s="18">
        <v>0</v>
      </c>
      <c r="AG24" s="6">
        <f t="shared" ref="AG24:AG32" si="347">(W24/$V$4)*100</f>
        <v>91.962365591397855</v>
      </c>
      <c r="AH24" s="6">
        <f t="shared" si="119"/>
        <v>91.962365591397855</v>
      </c>
      <c r="AI24" s="6">
        <f t="shared" si="120"/>
        <v>7.2253099615220169</v>
      </c>
      <c r="AJ24" s="6">
        <f t="shared" ref="AJ24:AJ32" si="348">(AL24/($V$4*AM24))*100</f>
        <v>51.758064516129032</v>
      </c>
      <c r="AK24" s="6">
        <f t="shared" ref="AK24:AK32" si="349">SUM(X24:Z24,AB24,AD24)</f>
        <v>744</v>
      </c>
      <c r="AL24" s="21">
        <v>19254</v>
      </c>
      <c r="AM24" s="18">
        <v>50</v>
      </c>
      <c r="AO24" s="18"/>
      <c r="AP24" s="66" t="s">
        <v>47</v>
      </c>
      <c r="AQ24" s="18">
        <v>720</v>
      </c>
      <c r="AR24" s="18">
        <v>556</v>
      </c>
      <c r="AS24" s="18">
        <v>164</v>
      </c>
      <c r="AT24" s="18">
        <v>0</v>
      </c>
      <c r="AU24" s="18">
        <f t="shared" si="121"/>
        <v>0</v>
      </c>
      <c r="AV24" s="18">
        <v>0</v>
      </c>
      <c r="AW24" s="18">
        <f t="shared" si="122"/>
        <v>0</v>
      </c>
      <c r="AX24" s="18">
        <v>0</v>
      </c>
      <c r="AY24" s="6">
        <f t="shared" ref="AY24:AY32" si="350">(AX24/$AP$4)*100</f>
        <v>0</v>
      </c>
      <c r="AZ24" s="18">
        <v>0</v>
      </c>
      <c r="BA24" s="6">
        <f t="shared" ref="BA24:BA32" si="351">(AQ24/$AP$4)*100</f>
        <v>100</v>
      </c>
      <c r="BB24" s="18">
        <f t="shared" si="123"/>
        <v>100</v>
      </c>
      <c r="BC24" s="19">
        <f t="shared" si="124"/>
        <v>0</v>
      </c>
      <c r="BD24" s="6">
        <f t="shared" ref="BD24:BD26" si="352">(BF24/($AP$4*BG24))*100</f>
        <v>66.274999999999991</v>
      </c>
      <c r="BE24" s="6">
        <f t="shared" ref="BE24:BE32" si="353">SUM(AR24:AT24,AV24,AX24)</f>
        <v>720</v>
      </c>
      <c r="BF24" s="21">
        <v>23859</v>
      </c>
      <c r="BG24" s="18">
        <v>50</v>
      </c>
      <c r="BI24" s="18"/>
      <c r="BJ24" s="66" t="s">
        <v>47</v>
      </c>
      <c r="BK24" s="18">
        <v>744</v>
      </c>
      <c r="BL24" s="18">
        <v>526</v>
      </c>
      <c r="BM24" s="18">
        <v>218</v>
      </c>
      <c r="BN24" s="18">
        <v>0</v>
      </c>
      <c r="BO24" s="19">
        <f t="shared" si="126"/>
        <v>0</v>
      </c>
      <c r="BP24" s="18">
        <v>0</v>
      </c>
      <c r="BQ24" s="18">
        <f t="shared" si="127"/>
        <v>0</v>
      </c>
      <c r="BR24" s="18">
        <v>0</v>
      </c>
      <c r="BS24" s="6">
        <f t="shared" ref="BS24:BS32" si="354">(BR24/$BJ$4)*100</f>
        <v>0</v>
      </c>
      <c r="BT24" s="18">
        <v>0</v>
      </c>
      <c r="BU24" s="6">
        <f t="shared" ref="BU24:BU32" si="355">(BK24/$BJ$4)*100</f>
        <v>100</v>
      </c>
      <c r="BV24" s="6">
        <f t="shared" si="128"/>
        <v>100</v>
      </c>
      <c r="BW24" s="6">
        <f t="shared" si="129"/>
        <v>0</v>
      </c>
      <c r="BX24" s="6">
        <f t="shared" ref="BX24:BX32" si="356">(BZ24/($BJ$4*CA24))*100</f>
        <v>66.096774193548384</v>
      </c>
      <c r="BY24" s="6">
        <f t="shared" ref="BY24:BY32" si="357">SUM(BL24:BN24,BP24,BR24)</f>
        <v>744</v>
      </c>
      <c r="BZ24" s="21">
        <v>24588</v>
      </c>
      <c r="CA24" s="18">
        <v>50</v>
      </c>
      <c r="CC24" s="18"/>
      <c r="CD24" s="66" t="s">
        <v>47</v>
      </c>
      <c r="CE24" s="18">
        <v>718</v>
      </c>
      <c r="CF24" s="18">
        <v>347</v>
      </c>
      <c r="CG24" s="18">
        <v>371</v>
      </c>
      <c r="CH24" s="18">
        <v>2</v>
      </c>
      <c r="CI24" s="6">
        <f t="shared" ref="CI24:CI27" si="358">(CH24/$CD$4)*100</f>
        <v>0.27777777777777779</v>
      </c>
      <c r="CJ24" s="18">
        <v>0</v>
      </c>
      <c r="CK24" s="6">
        <f t="shared" si="131"/>
        <v>0</v>
      </c>
      <c r="CL24" s="6">
        <v>0</v>
      </c>
      <c r="CM24" s="6">
        <f t="shared" ref="CM24:CM32" si="359">(CL24/$CD$4)*100</f>
        <v>0</v>
      </c>
      <c r="CN24" s="18">
        <v>0</v>
      </c>
      <c r="CO24" s="6">
        <f t="shared" ref="CO24:CO32" si="360">(CE24/$CD$4)*100</f>
        <v>99.722222222222229</v>
      </c>
      <c r="CP24" s="6">
        <f t="shared" si="132"/>
        <v>99.722222222222229</v>
      </c>
      <c r="CQ24" s="20">
        <f t="shared" ref="CQ24:CQ27" si="361">IF((AND(CF24=0,CH24=0)),0,(CH24+CN24)/(CF24+CH24)*100)</f>
        <v>0.57306590257879653</v>
      </c>
      <c r="CR24" s="6">
        <f t="shared" ref="CR24:CR32" si="362">(CT24/($CD$4*CU24))*100</f>
        <v>39.1</v>
      </c>
      <c r="CS24" s="6">
        <f t="shared" ref="CS24:CS32" si="363">SUM(CF24:CH24,CJ24,CL24)</f>
        <v>720</v>
      </c>
      <c r="CT24" s="64">
        <v>14076</v>
      </c>
      <c r="CU24" s="18">
        <v>50</v>
      </c>
      <c r="CW24" s="18"/>
      <c r="CX24" s="66" t="s">
        <v>47</v>
      </c>
      <c r="CY24" s="18">
        <v>731.5</v>
      </c>
      <c r="CZ24" s="18">
        <v>419</v>
      </c>
      <c r="DA24" s="18">
        <v>312.5</v>
      </c>
      <c r="DB24" s="18">
        <v>12.5</v>
      </c>
      <c r="DC24" s="6">
        <f t="shared" si="133"/>
        <v>1.6801075268817203</v>
      </c>
      <c r="DD24" s="18">
        <v>0</v>
      </c>
      <c r="DE24" s="6">
        <f t="shared" si="134"/>
        <v>0</v>
      </c>
      <c r="DF24" s="6">
        <v>0</v>
      </c>
      <c r="DG24" s="6">
        <f t="shared" ref="DG24:DG32" si="364">(DF24/$CX$4)*100</f>
        <v>0</v>
      </c>
      <c r="DH24" s="18">
        <v>0</v>
      </c>
      <c r="DI24" s="6">
        <f t="shared" ref="DI24:DI32" si="365">(CY24/$V$4)*100</f>
        <v>98.319892473118273</v>
      </c>
      <c r="DJ24" s="6">
        <f t="shared" si="135"/>
        <v>98.319892473118273</v>
      </c>
      <c r="DK24" s="20">
        <f t="shared" si="136"/>
        <v>2.8968713789107765</v>
      </c>
      <c r="DL24" s="6">
        <f t="shared" ref="DL24:DL32" si="366">(DN24/($CX$4*DO24))*100</f>
        <v>49.08064516129032</v>
      </c>
      <c r="DM24" s="6">
        <f t="shared" ref="DM24:DM32" si="367">SUM(CZ24:DB24,DD24,DF24)</f>
        <v>744</v>
      </c>
      <c r="DN24" s="21">
        <v>18258</v>
      </c>
      <c r="DO24" s="18">
        <v>50</v>
      </c>
      <c r="DQ24" s="18"/>
      <c r="DR24" s="66" t="s">
        <v>47</v>
      </c>
      <c r="DS24" s="18">
        <v>737.9</v>
      </c>
      <c r="DT24" s="18">
        <v>343</v>
      </c>
      <c r="DU24" s="18">
        <v>394.9</v>
      </c>
      <c r="DV24" s="18">
        <v>6.1</v>
      </c>
      <c r="DW24" s="6">
        <f t="shared" ref="DW24:DW27" si="368">(DV24/$DR$4)*100</f>
        <v>0.81989247311827951</v>
      </c>
      <c r="DX24" s="18">
        <v>0</v>
      </c>
      <c r="DY24" s="6">
        <f t="shared" ref="DY24:DY27" si="369">(DX24/$DR$4)*100</f>
        <v>0</v>
      </c>
      <c r="DZ24" s="6">
        <v>0</v>
      </c>
      <c r="EA24" s="6">
        <f t="shared" ref="EA24:EA32" si="370">(DZ24/$DR$4)*100</f>
        <v>0</v>
      </c>
      <c r="EB24" s="18">
        <v>0</v>
      </c>
      <c r="EC24" s="6">
        <f t="shared" ref="EC24:EC32" si="371">(DS24/$V$4)*100</f>
        <v>99.180107526881727</v>
      </c>
      <c r="ED24" s="6">
        <f t="shared" ref="ED24:ED27" si="372">((DS24-EB24)/$DR$4)*100</f>
        <v>99.180107526881727</v>
      </c>
      <c r="EE24" s="20">
        <f t="shared" ref="EE24:EE27" si="373">IF((AND(DT24=0,DV24=0)),0,(DV24+EB24)/(DT24+DV24)*100)</f>
        <v>1.7473503294185047</v>
      </c>
      <c r="EF24" s="6">
        <f t="shared" ref="EF24:EF32" si="374">(EH24/($DR$4*EI24))*100</f>
        <v>30.798387096774192</v>
      </c>
      <c r="EG24" s="6">
        <f t="shared" ref="EG24:EG32" si="375">SUM(DT24:DV24,DX24,DZ24)</f>
        <v>744</v>
      </c>
      <c r="EH24" s="21">
        <v>11457</v>
      </c>
      <c r="EI24" s="18">
        <v>50</v>
      </c>
      <c r="EK24" s="18"/>
      <c r="EL24" s="66" t="s">
        <v>47</v>
      </c>
      <c r="EM24" s="18">
        <v>642.5</v>
      </c>
      <c r="EN24" s="18">
        <v>152</v>
      </c>
      <c r="EO24" s="18">
        <v>490.5</v>
      </c>
      <c r="EP24" s="67">
        <v>0</v>
      </c>
      <c r="EQ24" s="6">
        <f t="shared" si="140"/>
        <v>0</v>
      </c>
      <c r="ER24" s="67">
        <v>29.5</v>
      </c>
      <c r="ES24" s="6">
        <f t="shared" si="141"/>
        <v>4.3898809523809517</v>
      </c>
      <c r="ET24" s="6">
        <v>0</v>
      </c>
      <c r="EU24" s="6">
        <f t="shared" ref="EU24:EU32" si="376">(ET24/$EL$4)*100</f>
        <v>0</v>
      </c>
      <c r="EV24" s="18">
        <v>0</v>
      </c>
      <c r="EW24" s="6">
        <f t="shared" ref="EW24:EW32" si="377">(EM24/$V$4)*100</f>
        <v>86.357526881720432</v>
      </c>
      <c r="EX24" s="6">
        <f t="shared" si="142"/>
        <v>95.610119047619051</v>
      </c>
      <c r="EY24" s="20">
        <f t="shared" ref="EY24:EY27" si="378">IF((AND(EN24=0,EP24=0)),0,(EP24+EV24)/(EN24+EP24)*100)</f>
        <v>0</v>
      </c>
      <c r="EZ24" s="6">
        <f t="shared" ref="EZ24:EZ32" si="379">(FB24/($EL$4*FC24))*100</f>
        <v>25.979166666666664</v>
      </c>
      <c r="FA24" s="6">
        <f t="shared" ref="FA24:FA32" si="380">SUM(EN24:EP24,ER24,ET24)</f>
        <v>672</v>
      </c>
      <c r="FB24" s="64">
        <v>8729</v>
      </c>
      <c r="FC24" s="18">
        <v>50</v>
      </c>
      <c r="FE24" s="18"/>
      <c r="FF24" s="66" t="s">
        <v>47</v>
      </c>
      <c r="FG24" s="68">
        <v>424.5</v>
      </c>
      <c r="FH24" s="67">
        <v>107</v>
      </c>
      <c r="FI24" s="67">
        <v>317.5</v>
      </c>
      <c r="FJ24" s="18">
        <v>319.5</v>
      </c>
      <c r="FK24" s="6">
        <f t="shared" ref="FK24:FM24" si="381">(FJ24/$FF$4)*100</f>
        <v>42.943548387096776</v>
      </c>
      <c r="FL24" s="18">
        <v>0</v>
      </c>
      <c r="FM24" s="6">
        <f t="shared" si="381"/>
        <v>0</v>
      </c>
      <c r="FN24" s="6">
        <v>0</v>
      </c>
      <c r="FO24" s="6">
        <f t="shared" ref="FO24:FO32" si="382">(FN24/$FF$4)*100</f>
        <v>0</v>
      </c>
      <c r="FP24" s="18">
        <v>0</v>
      </c>
      <c r="FQ24" s="6">
        <f t="shared" ref="FQ24:FQ32" si="383">(FG24/$V$4)*100</f>
        <v>57.056451612903224</v>
      </c>
      <c r="FR24" s="6">
        <f t="shared" ref="FR24" si="384">((FG24-FP24)/$FF$4)*100</f>
        <v>57.056451612903224</v>
      </c>
      <c r="FS24" s="20">
        <f t="shared" si="143"/>
        <v>74.912075029308326</v>
      </c>
      <c r="FT24" s="6">
        <f t="shared" ref="FT24:FT32" si="385">(FV24/($FF$4*FW24))*100</f>
        <v>16.1747311827957</v>
      </c>
      <c r="FU24" s="6">
        <f t="shared" ref="FU24:FU32" si="386">SUM(FH24:FJ24,FL24,FN24)</f>
        <v>744</v>
      </c>
      <c r="FV24" s="65">
        <v>6017</v>
      </c>
      <c r="FW24" s="18">
        <v>50</v>
      </c>
      <c r="FY24" s="18"/>
      <c r="FZ24" s="66" t="s">
        <v>47</v>
      </c>
      <c r="GA24" s="18">
        <v>710.1</v>
      </c>
      <c r="GB24" s="18">
        <v>523</v>
      </c>
      <c r="GC24" s="18">
        <v>187.1</v>
      </c>
      <c r="GD24" s="18">
        <v>9.9</v>
      </c>
      <c r="GE24" s="6">
        <f t="shared" ref="GE24:GE32" si="387">(GD24/$FZ$4)</f>
        <v>1.375E-2</v>
      </c>
      <c r="GF24" s="18">
        <v>0</v>
      </c>
      <c r="GG24" s="6">
        <f t="shared" si="144"/>
        <v>0</v>
      </c>
      <c r="GH24" s="6">
        <v>0</v>
      </c>
      <c r="GI24" s="6">
        <f t="shared" ref="GI24:GI32" si="388">(GH24/$FZ$4)*100</f>
        <v>0</v>
      </c>
      <c r="GJ24" s="18">
        <v>0</v>
      </c>
      <c r="GK24" s="6">
        <f t="shared" ref="GK24:GK32" si="389">(GA24/$V$4)*100</f>
        <v>95.443548387096783</v>
      </c>
      <c r="GL24" s="6">
        <f t="shared" si="145"/>
        <v>98.625</v>
      </c>
      <c r="GM24" s="20">
        <f t="shared" ref="GM24:GM27" si="390">IF((AND(GB24=0,GD24=0)),0,(GD24+GJ24)/(GB24+GD24)*100)</f>
        <v>1.8577594295364985</v>
      </c>
      <c r="GN24" s="6">
        <f t="shared" ref="GN24:GN32" si="391">(GP24/($FZ$4*GQ24))*100</f>
        <v>48.494444444444447</v>
      </c>
      <c r="GO24" s="6">
        <f t="shared" ref="GO24:GO32" si="392">SUM(GB24:GD24,GF24,GH24)</f>
        <v>720</v>
      </c>
      <c r="GP24" s="64">
        <v>17458</v>
      </c>
      <c r="GQ24" s="18">
        <v>50</v>
      </c>
      <c r="GS24" s="18"/>
      <c r="GT24" s="66" t="s">
        <v>47</v>
      </c>
      <c r="GU24" s="18">
        <v>744</v>
      </c>
      <c r="GV24" s="18">
        <v>374</v>
      </c>
      <c r="GW24" s="18">
        <v>370</v>
      </c>
      <c r="GX24" s="18">
        <v>0</v>
      </c>
      <c r="GY24" s="18">
        <f t="shared" si="338"/>
        <v>0</v>
      </c>
      <c r="GZ24" s="18">
        <v>0</v>
      </c>
      <c r="HA24" s="18">
        <f t="shared" si="338"/>
        <v>0</v>
      </c>
      <c r="HB24" s="18">
        <v>0</v>
      </c>
      <c r="HC24" s="6">
        <f t="shared" ref="HC24:HC32" si="393">(HB24/$GT$4)*100</f>
        <v>0</v>
      </c>
      <c r="HD24" s="18">
        <v>0</v>
      </c>
      <c r="HE24" s="6">
        <f t="shared" ref="HE24:HE32" si="394">(GU24/$GT$4)*100</f>
        <v>100</v>
      </c>
      <c r="HF24" s="6">
        <f t="shared" ref="HF24:HF63" si="395">((GU24-HD24)/$GT$4)*100</f>
        <v>100</v>
      </c>
      <c r="HG24" s="20">
        <f t="shared" ref="HG24:HG78" si="396">IF((AND(GV24=0,GX24=0)),0,(GX24+HD24)/(GV24+GX24)*100)</f>
        <v>0</v>
      </c>
      <c r="HH24" s="6">
        <f t="shared" ref="HH24:HH32" si="397">(HJ24/($GT$4*HK24))*100</f>
        <v>31.827956989247312</v>
      </c>
      <c r="HI24" s="6">
        <f t="shared" ref="HI24:HI32" si="398">SUM(GV24:GX24,GZ24,HB24)</f>
        <v>744</v>
      </c>
      <c r="HJ24" s="21">
        <v>11840</v>
      </c>
      <c r="HK24" s="18">
        <v>50</v>
      </c>
      <c r="HM24" s="18"/>
      <c r="HN24" s="66" t="s">
        <v>47</v>
      </c>
      <c r="HO24" s="105">
        <v>720</v>
      </c>
      <c r="HP24" s="105">
        <f>HN4-HQ24-HR24-HT24-HV24</f>
        <v>395</v>
      </c>
      <c r="HQ24" s="105">
        <v>325</v>
      </c>
      <c r="HR24" s="105">
        <v>0</v>
      </c>
      <c r="HS24" s="6">
        <f t="shared" ref="HS24:HS32" si="399">(HR24/$HN$4)*100</f>
        <v>0</v>
      </c>
      <c r="HT24" s="105">
        <v>0</v>
      </c>
      <c r="HU24" s="6">
        <f t="shared" ref="HU24:HU28" si="400">(HT24/$HN$4)*100</f>
        <v>0</v>
      </c>
      <c r="HV24" s="105">
        <v>0</v>
      </c>
      <c r="HW24" s="6">
        <f t="shared" ref="HW24:HW28" si="401">(HV24/$HN$4)*100</f>
        <v>0</v>
      </c>
      <c r="HX24" s="18">
        <v>0</v>
      </c>
      <c r="HY24" s="6">
        <f t="shared" ref="HY24:HY28" si="402">(HO24/$HN$4)*100</f>
        <v>100</v>
      </c>
      <c r="HZ24" s="6">
        <f t="shared" ref="HZ24:HZ32" si="403">((HO24-HX24)/$HN$4)*100</f>
        <v>100</v>
      </c>
      <c r="IA24" s="20">
        <f t="shared" ref="IA24:IA32" si="404">IF((AND(HP24=0,HR24=0)),0,(HR24+HX24)/(HP24+HR24)*100)</f>
        <v>0</v>
      </c>
      <c r="IB24" s="6">
        <f t="shared" ref="IB24:IB28" si="405">(ID24/($HN$4*IE24))*100</f>
        <v>38.477777777777774</v>
      </c>
      <c r="IC24" s="6">
        <f t="shared" ref="IC24:IC32" si="406">SUM(HP24:HR24,HT24,HV24)</f>
        <v>720</v>
      </c>
      <c r="ID24" s="107">
        <v>13852</v>
      </c>
      <c r="IE24" s="18">
        <v>50</v>
      </c>
      <c r="IG24" s="29">
        <v>50</v>
      </c>
      <c r="IH24" s="9">
        <v>50</v>
      </c>
    </row>
    <row r="25" spans="1:245" ht="13.8" x14ac:dyDescent="0.3">
      <c r="A25" s="18"/>
      <c r="B25" s="66" t="s">
        <v>48</v>
      </c>
      <c r="C25" s="18">
        <v>735.5</v>
      </c>
      <c r="D25" s="18">
        <v>334</v>
      </c>
      <c r="E25" s="18">
        <v>401.5</v>
      </c>
      <c r="F25" s="18">
        <v>0</v>
      </c>
      <c r="G25" s="6">
        <f t="shared" si="339"/>
        <v>0</v>
      </c>
      <c r="H25" s="18">
        <v>0</v>
      </c>
      <c r="I25" s="6">
        <f t="shared" si="340"/>
        <v>0</v>
      </c>
      <c r="J25" s="6">
        <v>8.5</v>
      </c>
      <c r="K25" s="6">
        <f t="shared" si="341"/>
        <v>1.14247311827957</v>
      </c>
      <c r="L25" s="18">
        <v>0</v>
      </c>
      <c r="M25" s="6">
        <f>(C25/$B$4)*100</f>
        <v>98.857526881720432</v>
      </c>
      <c r="N25" s="6">
        <f t="shared" si="279"/>
        <v>98.857526881720432</v>
      </c>
      <c r="O25" s="6">
        <f t="shared" si="116"/>
        <v>0</v>
      </c>
      <c r="P25" s="6">
        <f t="shared" si="343"/>
        <v>34.322580645161288</v>
      </c>
      <c r="Q25" s="6">
        <f t="shared" si="344"/>
        <v>744</v>
      </c>
      <c r="R25" s="21">
        <v>12768</v>
      </c>
      <c r="S25" s="18">
        <v>50</v>
      </c>
      <c r="U25" s="18"/>
      <c r="V25" s="66" t="s">
        <v>48</v>
      </c>
      <c r="W25" s="6">
        <f t="shared" si="345"/>
        <v>735.9</v>
      </c>
      <c r="X25" s="18">
        <v>607</v>
      </c>
      <c r="Y25" s="18">
        <v>128.9</v>
      </c>
      <c r="Z25" s="18">
        <v>8.1</v>
      </c>
      <c r="AA25" s="6">
        <f t="shared" si="117"/>
        <v>1.0887096774193548</v>
      </c>
      <c r="AB25" s="18">
        <v>0</v>
      </c>
      <c r="AC25" s="18">
        <f t="shared" si="118"/>
        <v>0</v>
      </c>
      <c r="AD25" s="18">
        <v>0</v>
      </c>
      <c r="AE25" s="6">
        <f t="shared" si="346"/>
        <v>0</v>
      </c>
      <c r="AF25" s="18">
        <v>0</v>
      </c>
      <c r="AG25" s="6">
        <f t="shared" si="347"/>
        <v>98.911290322580641</v>
      </c>
      <c r="AH25" s="6">
        <f t="shared" si="119"/>
        <v>98.911290322580641</v>
      </c>
      <c r="AI25" s="6">
        <f t="shared" si="120"/>
        <v>1.3168590473093804</v>
      </c>
      <c r="AJ25" s="6">
        <f t="shared" si="348"/>
        <v>73.534946236559136</v>
      </c>
      <c r="AK25" s="6">
        <f t="shared" si="349"/>
        <v>744</v>
      </c>
      <c r="AL25" s="21">
        <v>27355</v>
      </c>
      <c r="AM25" s="18">
        <v>50</v>
      </c>
      <c r="AO25" s="18"/>
      <c r="AP25" s="66" t="s">
        <v>48</v>
      </c>
      <c r="AQ25" s="18">
        <v>720</v>
      </c>
      <c r="AR25" s="18">
        <v>652</v>
      </c>
      <c r="AS25" s="18">
        <v>68</v>
      </c>
      <c r="AT25" s="18">
        <v>0</v>
      </c>
      <c r="AU25" s="18">
        <f t="shared" si="121"/>
        <v>0</v>
      </c>
      <c r="AV25" s="18">
        <v>0</v>
      </c>
      <c r="AW25" s="18">
        <f t="shared" si="122"/>
        <v>0</v>
      </c>
      <c r="AX25" s="18">
        <v>0</v>
      </c>
      <c r="AY25" s="6">
        <f t="shared" si="350"/>
        <v>0</v>
      </c>
      <c r="AZ25" s="18">
        <v>0</v>
      </c>
      <c r="BA25" s="6">
        <f t="shared" si="351"/>
        <v>100</v>
      </c>
      <c r="BB25" s="18">
        <f t="shared" si="123"/>
        <v>100</v>
      </c>
      <c r="BC25" s="19">
        <f t="shared" si="124"/>
        <v>0</v>
      </c>
      <c r="BD25" s="6">
        <f t="shared" si="352"/>
        <v>76.891666666666666</v>
      </c>
      <c r="BE25" s="6">
        <f t="shared" si="353"/>
        <v>720</v>
      </c>
      <c r="BF25" s="21">
        <v>27681</v>
      </c>
      <c r="BG25" s="18">
        <v>50</v>
      </c>
      <c r="BI25" s="18"/>
      <c r="BJ25" s="66" t="s">
        <v>48</v>
      </c>
      <c r="BK25" s="18">
        <v>734.3</v>
      </c>
      <c r="BL25" s="18">
        <v>667</v>
      </c>
      <c r="BM25" s="18">
        <v>67.3</v>
      </c>
      <c r="BN25" s="18">
        <v>9.6999999999999993</v>
      </c>
      <c r="BO25" s="6">
        <f t="shared" si="126"/>
        <v>1.303763440860215</v>
      </c>
      <c r="BP25" s="18">
        <v>0</v>
      </c>
      <c r="BQ25" s="18">
        <f t="shared" si="127"/>
        <v>0</v>
      </c>
      <c r="BR25" s="18">
        <v>0</v>
      </c>
      <c r="BS25" s="6">
        <f t="shared" si="354"/>
        <v>0</v>
      </c>
      <c r="BT25" s="18">
        <v>0</v>
      </c>
      <c r="BU25" s="6">
        <f t="shared" si="355"/>
        <v>98.696236559139777</v>
      </c>
      <c r="BV25" s="6">
        <f t="shared" si="128"/>
        <v>98.696236559139777</v>
      </c>
      <c r="BW25" s="6">
        <f t="shared" si="129"/>
        <v>1.4334269247820304</v>
      </c>
      <c r="BX25" s="6">
        <f t="shared" si="356"/>
        <v>82.825268817204304</v>
      </c>
      <c r="BY25" s="6">
        <f t="shared" si="357"/>
        <v>744</v>
      </c>
      <c r="BZ25" s="21">
        <v>30811</v>
      </c>
      <c r="CA25" s="18">
        <v>50</v>
      </c>
      <c r="CC25" s="18"/>
      <c r="CD25" s="66" t="s">
        <v>48</v>
      </c>
      <c r="CE25" s="18">
        <v>598.4</v>
      </c>
      <c r="CF25" s="18">
        <v>269</v>
      </c>
      <c r="CG25" s="18">
        <v>329.4</v>
      </c>
      <c r="CH25" s="18">
        <v>0</v>
      </c>
      <c r="CI25" s="6">
        <f t="shared" si="358"/>
        <v>0</v>
      </c>
      <c r="CJ25" s="18">
        <v>121.6</v>
      </c>
      <c r="CK25" s="6">
        <f t="shared" si="131"/>
        <v>16.888888888888889</v>
      </c>
      <c r="CL25" s="6">
        <v>0</v>
      </c>
      <c r="CM25" s="6">
        <f t="shared" si="359"/>
        <v>0</v>
      </c>
      <c r="CN25" s="18">
        <v>0</v>
      </c>
      <c r="CO25" s="6">
        <f t="shared" si="360"/>
        <v>83.111111111111114</v>
      </c>
      <c r="CP25" s="6">
        <f t="shared" si="132"/>
        <v>83.111111111111114</v>
      </c>
      <c r="CQ25" s="20">
        <f t="shared" si="361"/>
        <v>0</v>
      </c>
      <c r="CR25" s="6">
        <f t="shared" si="362"/>
        <v>28.480555555555554</v>
      </c>
      <c r="CS25" s="6">
        <f t="shared" si="363"/>
        <v>720</v>
      </c>
      <c r="CT25" s="64">
        <v>10253</v>
      </c>
      <c r="CU25" s="18">
        <v>50</v>
      </c>
      <c r="CW25" s="18"/>
      <c r="CX25" s="66" t="s">
        <v>48</v>
      </c>
      <c r="CY25" s="18">
        <v>731.5</v>
      </c>
      <c r="CZ25" s="18">
        <v>423</v>
      </c>
      <c r="DA25" s="18">
        <v>308.5</v>
      </c>
      <c r="DB25" s="18">
        <v>12.5</v>
      </c>
      <c r="DC25" s="6">
        <f t="shared" si="133"/>
        <v>1.6801075268817203</v>
      </c>
      <c r="DD25" s="18">
        <v>0</v>
      </c>
      <c r="DE25" s="6">
        <f t="shared" si="134"/>
        <v>0</v>
      </c>
      <c r="DF25" s="6">
        <v>0</v>
      </c>
      <c r="DG25" s="6">
        <f t="shared" si="364"/>
        <v>0</v>
      </c>
      <c r="DH25" s="18">
        <v>0</v>
      </c>
      <c r="DI25" s="6">
        <f t="shared" si="365"/>
        <v>98.319892473118273</v>
      </c>
      <c r="DJ25" s="6">
        <f t="shared" si="135"/>
        <v>98.319892473118273</v>
      </c>
      <c r="DK25" s="20">
        <f t="shared" si="136"/>
        <v>2.8702640642939152</v>
      </c>
      <c r="DL25" s="6">
        <f t="shared" si="366"/>
        <v>46.3494623655914</v>
      </c>
      <c r="DM25" s="6">
        <f t="shared" si="367"/>
        <v>744</v>
      </c>
      <c r="DN25" s="21">
        <v>17242</v>
      </c>
      <c r="DO25" s="18">
        <v>50</v>
      </c>
      <c r="DQ25" s="18"/>
      <c r="DR25" s="66" t="s">
        <v>48</v>
      </c>
      <c r="DS25" s="18">
        <v>385.1</v>
      </c>
      <c r="DT25" s="18">
        <v>208</v>
      </c>
      <c r="DU25" s="18">
        <v>177.1</v>
      </c>
      <c r="DV25" s="18">
        <v>358.9</v>
      </c>
      <c r="DW25" s="6">
        <f t="shared" si="368"/>
        <v>48.239247311827953</v>
      </c>
      <c r="DX25" s="18">
        <v>0</v>
      </c>
      <c r="DY25" s="6">
        <f t="shared" si="369"/>
        <v>0</v>
      </c>
      <c r="DZ25" s="6">
        <v>0</v>
      </c>
      <c r="EA25" s="6">
        <f t="shared" si="370"/>
        <v>0</v>
      </c>
      <c r="EB25" s="18">
        <v>0</v>
      </c>
      <c r="EC25" s="6">
        <f t="shared" si="371"/>
        <v>51.760752688172055</v>
      </c>
      <c r="ED25" s="6">
        <f t="shared" si="372"/>
        <v>51.760752688172055</v>
      </c>
      <c r="EE25" s="20">
        <f t="shared" si="373"/>
        <v>63.309225612982885</v>
      </c>
      <c r="EF25" s="6">
        <f t="shared" si="374"/>
        <v>19.075268817204304</v>
      </c>
      <c r="EG25" s="6">
        <f t="shared" si="375"/>
        <v>744</v>
      </c>
      <c r="EH25" s="21">
        <v>7096</v>
      </c>
      <c r="EI25" s="18">
        <v>50</v>
      </c>
      <c r="EK25" s="18"/>
      <c r="EL25" s="66" t="s">
        <v>48</v>
      </c>
      <c r="EM25" s="18">
        <v>670.7</v>
      </c>
      <c r="EN25" s="18">
        <v>253</v>
      </c>
      <c r="EO25" s="18">
        <v>417.7</v>
      </c>
      <c r="EP25" s="67">
        <v>1.3</v>
      </c>
      <c r="EQ25" s="6">
        <f t="shared" si="140"/>
        <v>0.19345238095238096</v>
      </c>
      <c r="ER25" s="67">
        <v>0</v>
      </c>
      <c r="ES25" s="6">
        <f t="shared" si="141"/>
        <v>0</v>
      </c>
      <c r="ET25" s="6">
        <v>0</v>
      </c>
      <c r="EU25" s="6">
        <f t="shared" si="376"/>
        <v>0</v>
      </c>
      <c r="EV25" s="18">
        <v>0</v>
      </c>
      <c r="EW25" s="6">
        <f t="shared" si="377"/>
        <v>90.147849462365599</v>
      </c>
      <c r="EX25" s="6">
        <f t="shared" si="142"/>
        <v>99.80654761904762</v>
      </c>
      <c r="EY25" s="20">
        <f t="shared" si="378"/>
        <v>0.51120723554856462</v>
      </c>
      <c r="EZ25" s="6">
        <f t="shared" si="379"/>
        <v>30.077380952380949</v>
      </c>
      <c r="FA25" s="6">
        <f t="shared" si="380"/>
        <v>672</v>
      </c>
      <c r="FB25" s="64">
        <v>10106</v>
      </c>
      <c r="FC25" s="18">
        <v>50</v>
      </c>
      <c r="FE25" s="18"/>
      <c r="FF25" s="66" t="s">
        <v>48</v>
      </c>
      <c r="FG25" s="68">
        <v>744</v>
      </c>
      <c r="FH25" s="67">
        <v>441</v>
      </c>
      <c r="FI25" s="67">
        <v>303</v>
      </c>
      <c r="FJ25" s="18">
        <v>0</v>
      </c>
      <c r="FK25" s="6">
        <f>(FJ25/$FF$4)*100</f>
        <v>0</v>
      </c>
      <c r="FL25" s="18">
        <v>0</v>
      </c>
      <c r="FM25" s="6">
        <f>(FL25/$FF$4)*100</f>
        <v>0</v>
      </c>
      <c r="FN25" s="6">
        <v>0</v>
      </c>
      <c r="FO25" s="6">
        <f t="shared" si="382"/>
        <v>0</v>
      </c>
      <c r="FP25" s="18">
        <v>0</v>
      </c>
      <c r="FQ25" s="6">
        <f t="shared" si="383"/>
        <v>100</v>
      </c>
      <c r="FR25" s="6">
        <f>((FG25-FP25)/$FF$4)*100</f>
        <v>100</v>
      </c>
      <c r="FS25" s="20">
        <f t="shared" si="143"/>
        <v>0</v>
      </c>
      <c r="FT25" s="6">
        <f t="shared" si="385"/>
        <v>28.306451612903228</v>
      </c>
      <c r="FU25" s="6">
        <f t="shared" si="386"/>
        <v>744</v>
      </c>
      <c r="FV25" s="69">
        <v>10530</v>
      </c>
      <c r="FW25" s="18">
        <v>50</v>
      </c>
      <c r="FY25" s="18"/>
      <c r="FZ25" s="66" t="s">
        <v>48</v>
      </c>
      <c r="GA25" s="18">
        <v>703.7</v>
      </c>
      <c r="GB25" s="18">
        <v>486</v>
      </c>
      <c r="GC25" s="18">
        <v>217.7</v>
      </c>
      <c r="GD25" s="18">
        <v>16.3</v>
      </c>
      <c r="GE25" s="6">
        <f t="shared" si="387"/>
        <v>2.2638888888888889E-2</v>
      </c>
      <c r="GF25" s="18">
        <v>0</v>
      </c>
      <c r="GG25" s="6">
        <f t="shared" si="144"/>
        <v>0</v>
      </c>
      <c r="GH25" s="6">
        <v>0</v>
      </c>
      <c r="GI25" s="6">
        <f t="shared" si="388"/>
        <v>0</v>
      </c>
      <c r="GJ25" s="18">
        <v>0</v>
      </c>
      <c r="GK25" s="6">
        <f t="shared" si="389"/>
        <v>94.583333333333343</v>
      </c>
      <c r="GL25" s="6">
        <f t="shared" si="145"/>
        <v>97.736111111111114</v>
      </c>
      <c r="GM25" s="20">
        <f t="shared" si="390"/>
        <v>3.2450726657376068</v>
      </c>
      <c r="GN25" s="6">
        <f t="shared" si="391"/>
        <v>43.105555555555561</v>
      </c>
      <c r="GO25" s="6">
        <f t="shared" si="392"/>
        <v>720</v>
      </c>
      <c r="GP25" s="64">
        <v>15518</v>
      </c>
      <c r="GQ25" s="18">
        <v>50</v>
      </c>
      <c r="GS25" s="18"/>
      <c r="GT25" s="66" t="s">
        <v>48</v>
      </c>
      <c r="GU25" s="18">
        <v>676.2</v>
      </c>
      <c r="GV25" s="18">
        <v>236</v>
      </c>
      <c r="GW25" s="18">
        <v>440.2</v>
      </c>
      <c r="GX25" s="18">
        <v>0</v>
      </c>
      <c r="GY25" s="18">
        <f t="shared" si="338"/>
        <v>0</v>
      </c>
      <c r="GZ25" s="18">
        <v>58.3</v>
      </c>
      <c r="HA25" s="6">
        <f t="shared" si="338"/>
        <v>7.8360215053763431</v>
      </c>
      <c r="HB25" s="6">
        <v>9.5</v>
      </c>
      <c r="HC25" s="6">
        <f t="shared" si="393"/>
        <v>1.2768817204301075</v>
      </c>
      <c r="HD25" s="18">
        <v>0</v>
      </c>
      <c r="HE25" s="6">
        <f t="shared" si="394"/>
        <v>90.887096774193552</v>
      </c>
      <c r="HF25" s="6">
        <f t="shared" si="395"/>
        <v>90.887096774193552</v>
      </c>
      <c r="HG25" s="20">
        <f t="shared" si="396"/>
        <v>0</v>
      </c>
      <c r="HH25" s="6">
        <f t="shared" si="397"/>
        <v>19.252688172043012</v>
      </c>
      <c r="HI25" s="6">
        <f t="shared" si="398"/>
        <v>744</v>
      </c>
      <c r="HJ25" s="21">
        <v>7162</v>
      </c>
      <c r="HK25" s="18">
        <v>50</v>
      </c>
      <c r="HM25" s="18"/>
      <c r="HN25" s="66" t="s">
        <v>48</v>
      </c>
      <c r="HO25" s="105">
        <v>696.7</v>
      </c>
      <c r="HP25" s="105">
        <v>298</v>
      </c>
      <c r="HQ25" s="105">
        <v>398.7</v>
      </c>
      <c r="HR25" s="105">
        <v>23.3</v>
      </c>
      <c r="HS25" s="6">
        <f t="shared" si="399"/>
        <v>3.2361111111111112</v>
      </c>
      <c r="HT25" s="105">
        <v>0</v>
      </c>
      <c r="HU25" s="6">
        <f t="shared" si="400"/>
        <v>0</v>
      </c>
      <c r="HV25" s="105">
        <v>0</v>
      </c>
      <c r="HW25" s="6">
        <f t="shared" si="401"/>
        <v>0</v>
      </c>
      <c r="HX25" s="18">
        <v>0</v>
      </c>
      <c r="HY25" s="6">
        <f t="shared" si="402"/>
        <v>96.7638888888889</v>
      </c>
      <c r="HZ25" s="6">
        <f t="shared" si="403"/>
        <v>96.7638888888889</v>
      </c>
      <c r="IA25" s="20">
        <f t="shared" si="404"/>
        <v>7.2517896047307806</v>
      </c>
      <c r="IB25" s="6">
        <f t="shared" si="405"/>
        <v>26.980555555555558</v>
      </c>
      <c r="IC25" s="6">
        <f t="shared" si="406"/>
        <v>720</v>
      </c>
      <c r="ID25" s="107">
        <v>9713</v>
      </c>
      <c r="IE25" s="18">
        <v>50</v>
      </c>
      <c r="IG25" s="29">
        <v>50</v>
      </c>
      <c r="IH25" s="9">
        <v>50</v>
      </c>
    </row>
    <row r="26" spans="1:245" ht="13.8" x14ac:dyDescent="0.3">
      <c r="A26" s="18"/>
      <c r="B26" s="66" t="s">
        <v>49</v>
      </c>
      <c r="C26" s="18">
        <v>0</v>
      </c>
      <c r="D26" s="18">
        <v>0</v>
      </c>
      <c r="E26" s="18">
        <v>0</v>
      </c>
      <c r="F26" s="18">
        <v>0</v>
      </c>
      <c r="G26" s="6">
        <f t="shared" si="339"/>
        <v>0</v>
      </c>
      <c r="H26" s="18">
        <v>744</v>
      </c>
      <c r="I26" s="6">
        <f t="shared" si="340"/>
        <v>100</v>
      </c>
      <c r="J26" s="6">
        <v>0</v>
      </c>
      <c r="K26" s="6">
        <f t="shared" si="341"/>
        <v>0</v>
      </c>
      <c r="L26" s="18">
        <v>0</v>
      </c>
      <c r="M26" s="6">
        <f t="shared" ref="M26" si="407">(C26/$B$4)*100</f>
        <v>0</v>
      </c>
      <c r="N26" s="6">
        <f t="shared" si="279"/>
        <v>0</v>
      </c>
      <c r="O26" s="6">
        <f t="shared" si="116"/>
        <v>0</v>
      </c>
      <c r="P26" s="6">
        <f t="shared" si="343"/>
        <v>0</v>
      </c>
      <c r="Q26" s="6">
        <f t="shared" si="344"/>
        <v>744</v>
      </c>
      <c r="R26" s="18">
        <v>0</v>
      </c>
      <c r="S26" s="18">
        <v>50</v>
      </c>
      <c r="U26" s="18"/>
      <c r="V26" s="66" t="s">
        <v>49</v>
      </c>
      <c r="W26" s="6">
        <f>$V$4-Z26-AB26-AD26</f>
        <v>0</v>
      </c>
      <c r="X26" s="18">
        <v>0</v>
      </c>
      <c r="Y26" s="18">
        <v>0</v>
      </c>
      <c r="Z26" s="18">
        <v>0</v>
      </c>
      <c r="AA26" s="18">
        <f t="shared" si="117"/>
        <v>0</v>
      </c>
      <c r="AB26" s="18">
        <v>744</v>
      </c>
      <c r="AC26" s="18">
        <f t="shared" si="118"/>
        <v>100</v>
      </c>
      <c r="AD26" s="18">
        <v>0</v>
      </c>
      <c r="AE26" s="6">
        <f t="shared" si="346"/>
        <v>0</v>
      </c>
      <c r="AF26" s="18">
        <v>0</v>
      </c>
      <c r="AG26" s="6">
        <f t="shared" si="347"/>
        <v>0</v>
      </c>
      <c r="AH26" s="18">
        <f t="shared" si="119"/>
        <v>0</v>
      </c>
      <c r="AI26" s="19">
        <f t="shared" si="120"/>
        <v>0</v>
      </c>
      <c r="AJ26" s="6">
        <f t="shared" si="348"/>
        <v>0</v>
      </c>
      <c r="AK26" s="6">
        <f t="shared" si="349"/>
        <v>744</v>
      </c>
      <c r="AL26" s="18">
        <v>0</v>
      </c>
      <c r="AM26" s="18">
        <v>50</v>
      </c>
      <c r="AO26" s="18"/>
      <c r="AP26" s="66" t="s">
        <v>49</v>
      </c>
      <c r="AQ26" s="18">
        <v>0</v>
      </c>
      <c r="AR26" s="18">
        <v>0</v>
      </c>
      <c r="AS26" s="18">
        <v>0</v>
      </c>
      <c r="AT26" s="18">
        <v>0</v>
      </c>
      <c r="AU26" s="18">
        <f t="shared" si="121"/>
        <v>0</v>
      </c>
      <c r="AV26" s="18">
        <v>720</v>
      </c>
      <c r="AW26" s="18">
        <f t="shared" si="122"/>
        <v>100</v>
      </c>
      <c r="AX26" s="18">
        <v>0</v>
      </c>
      <c r="AY26" s="6">
        <f t="shared" si="350"/>
        <v>0</v>
      </c>
      <c r="AZ26" s="18">
        <v>0</v>
      </c>
      <c r="BA26" s="6">
        <f t="shared" si="351"/>
        <v>0</v>
      </c>
      <c r="BB26" s="18">
        <f t="shared" si="123"/>
        <v>0</v>
      </c>
      <c r="BC26" s="19">
        <f t="shared" si="124"/>
        <v>0</v>
      </c>
      <c r="BD26" s="6">
        <f t="shared" si="352"/>
        <v>0</v>
      </c>
      <c r="BE26" s="6">
        <f t="shared" si="353"/>
        <v>720</v>
      </c>
      <c r="BF26" s="18">
        <v>0</v>
      </c>
      <c r="BG26" s="18">
        <v>50</v>
      </c>
      <c r="BI26" s="18"/>
      <c r="BJ26" s="66" t="s">
        <v>49</v>
      </c>
      <c r="BK26" s="18">
        <v>0</v>
      </c>
      <c r="BL26" s="18">
        <v>0</v>
      </c>
      <c r="BM26" s="18">
        <v>0</v>
      </c>
      <c r="BN26" s="18">
        <v>0</v>
      </c>
      <c r="BO26" s="19">
        <f t="shared" si="126"/>
        <v>0</v>
      </c>
      <c r="BP26" s="18">
        <v>744</v>
      </c>
      <c r="BQ26" s="18">
        <f t="shared" si="127"/>
        <v>100</v>
      </c>
      <c r="BR26" s="18">
        <v>0</v>
      </c>
      <c r="BS26" s="6">
        <f t="shared" si="354"/>
        <v>0</v>
      </c>
      <c r="BT26" s="18">
        <v>0</v>
      </c>
      <c r="BU26" s="6">
        <f t="shared" si="355"/>
        <v>0</v>
      </c>
      <c r="BV26" s="6">
        <f t="shared" si="128"/>
        <v>0</v>
      </c>
      <c r="BW26" s="6">
        <f t="shared" si="129"/>
        <v>0</v>
      </c>
      <c r="BX26" s="6">
        <f t="shared" si="356"/>
        <v>0</v>
      </c>
      <c r="BY26" s="6">
        <f t="shared" si="357"/>
        <v>744</v>
      </c>
      <c r="BZ26" s="18">
        <v>0</v>
      </c>
      <c r="CA26" s="18">
        <v>50</v>
      </c>
      <c r="CC26" s="18"/>
      <c r="CD26" s="66" t="s">
        <v>49</v>
      </c>
      <c r="CE26" s="18">
        <v>0</v>
      </c>
      <c r="CF26" s="18">
        <v>0</v>
      </c>
      <c r="CG26" s="18">
        <v>0</v>
      </c>
      <c r="CH26" s="18">
        <v>0</v>
      </c>
      <c r="CI26" s="6">
        <f t="shared" si="358"/>
        <v>0</v>
      </c>
      <c r="CJ26" s="18">
        <v>720</v>
      </c>
      <c r="CK26" s="6">
        <f t="shared" si="131"/>
        <v>100</v>
      </c>
      <c r="CL26" s="6">
        <v>0</v>
      </c>
      <c r="CM26" s="6">
        <f t="shared" si="359"/>
        <v>0</v>
      </c>
      <c r="CN26" s="18">
        <v>0</v>
      </c>
      <c r="CO26" s="6">
        <f t="shared" si="360"/>
        <v>0</v>
      </c>
      <c r="CP26" s="6">
        <f t="shared" si="132"/>
        <v>0</v>
      </c>
      <c r="CQ26" s="20">
        <f t="shared" si="361"/>
        <v>0</v>
      </c>
      <c r="CR26" s="6">
        <f t="shared" si="362"/>
        <v>0</v>
      </c>
      <c r="CS26" s="6">
        <f t="shared" si="363"/>
        <v>720</v>
      </c>
      <c r="CT26" s="18">
        <v>0</v>
      </c>
      <c r="CU26" s="18">
        <v>50</v>
      </c>
      <c r="CW26" s="18"/>
      <c r="CX26" s="66" t="s">
        <v>49</v>
      </c>
      <c r="CY26" s="18">
        <v>0</v>
      </c>
      <c r="CZ26" s="18">
        <v>0</v>
      </c>
      <c r="DA26" s="18">
        <v>0</v>
      </c>
      <c r="DB26" s="18">
        <v>0</v>
      </c>
      <c r="DC26" s="6">
        <f t="shared" si="133"/>
        <v>0</v>
      </c>
      <c r="DD26" s="18">
        <v>744</v>
      </c>
      <c r="DE26" s="6">
        <f t="shared" si="134"/>
        <v>100</v>
      </c>
      <c r="DF26" s="6">
        <v>0</v>
      </c>
      <c r="DG26" s="6">
        <f t="shared" si="364"/>
        <v>0</v>
      </c>
      <c r="DH26" s="18">
        <v>0</v>
      </c>
      <c r="DI26" s="6">
        <f t="shared" si="365"/>
        <v>0</v>
      </c>
      <c r="DJ26" s="6">
        <f t="shared" si="135"/>
        <v>0</v>
      </c>
      <c r="DK26" s="20">
        <f t="shared" si="136"/>
        <v>0</v>
      </c>
      <c r="DL26" s="6">
        <f t="shared" si="366"/>
        <v>0</v>
      </c>
      <c r="DM26" s="6">
        <f t="shared" si="367"/>
        <v>744</v>
      </c>
      <c r="DN26" s="18">
        <v>0</v>
      </c>
      <c r="DO26" s="18">
        <v>50</v>
      </c>
      <c r="DQ26" s="18"/>
      <c r="DR26" s="66" t="s">
        <v>49</v>
      </c>
      <c r="DS26" s="18">
        <v>0</v>
      </c>
      <c r="DT26" s="18">
        <v>0</v>
      </c>
      <c r="DU26" s="18">
        <v>0</v>
      </c>
      <c r="DV26" s="18">
        <v>0</v>
      </c>
      <c r="DW26" s="6">
        <f t="shared" si="368"/>
        <v>0</v>
      </c>
      <c r="DX26" s="18">
        <v>744</v>
      </c>
      <c r="DY26" s="6">
        <f t="shared" si="369"/>
        <v>100</v>
      </c>
      <c r="DZ26" s="6">
        <v>0</v>
      </c>
      <c r="EA26" s="6">
        <f t="shared" si="370"/>
        <v>0</v>
      </c>
      <c r="EB26" s="18">
        <v>0</v>
      </c>
      <c r="EC26" s="6">
        <f t="shared" si="371"/>
        <v>0</v>
      </c>
      <c r="ED26" s="6">
        <f t="shared" si="372"/>
        <v>0</v>
      </c>
      <c r="EE26" s="20">
        <f t="shared" si="373"/>
        <v>0</v>
      </c>
      <c r="EF26" s="6">
        <f t="shared" si="374"/>
        <v>0</v>
      </c>
      <c r="EG26" s="6">
        <f t="shared" si="375"/>
        <v>744</v>
      </c>
      <c r="EH26" s="18">
        <v>0</v>
      </c>
      <c r="EI26" s="18">
        <v>50</v>
      </c>
      <c r="EK26" s="18"/>
      <c r="EL26" s="66" t="s">
        <v>49</v>
      </c>
      <c r="EM26" s="18">
        <v>0</v>
      </c>
      <c r="EN26" s="18">
        <v>0</v>
      </c>
      <c r="EO26" s="18">
        <v>0</v>
      </c>
      <c r="EP26" s="67">
        <v>0</v>
      </c>
      <c r="EQ26" s="6">
        <f t="shared" si="140"/>
        <v>0</v>
      </c>
      <c r="ER26" s="67">
        <v>672</v>
      </c>
      <c r="ES26" s="6">
        <f t="shared" si="141"/>
        <v>100</v>
      </c>
      <c r="ET26" s="6">
        <v>0</v>
      </c>
      <c r="EU26" s="6">
        <f t="shared" si="376"/>
        <v>0</v>
      </c>
      <c r="EV26" s="18">
        <v>0</v>
      </c>
      <c r="EW26" s="6">
        <f t="shared" si="377"/>
        <v>0</v>
      </c>
      <c r="EX26" s="6">
        <f t="shared" si="142"/>
        <v>0</v>
      </c>
      <c r="EY26" s="20">
        <f t="shared" si="378"/>
        <v>0</v>
      </c>
      <c r="EZ26" s="6">
        <f t="shared" si="379"/>
        <v>0</v>
      </c>
      <c r="FA26" s="6">
        <f t="shared" si="380"/>
        <v>672</v>
      </c>
      <c r="FB26" s="18">
        <v>0</v>
      </c>
      <c r="FC26" s="18">
        <v>50</v>
      </c>
      <c r="FE26" s="18"/>
      <c r="FF26" s="66" t="s">
        <v>49</v>
      </c>
      <c r="FG26" s="68">
        <v>0</v>
      </c>
      <c r="FH26" s="67">
        <v>0</v>
      </c>
      <c r="FI26" s="67">
        <v>0</v>
      </c>
      <c r="FJ26" s="18">
        <v>0</v>
      </c>
      <c r="FK26" s="6">
        <f t="shared" ref="FK26:FM27" si="408">(FJ26/$FF$4)*100</f>
        <v>0</v>
      </c>
      <c r="FL26" s="18">
        <v>744</v>
      </c>
      <c r="FM26" s="6">
        <f t="shared" si="408"/>
        <v>100</v>
      </c>
      <c r="FN26" s="6">
        <v>0</v>
      </c>
      <c r="FO26" s="6">
        <f t="shared" si="382"/>
        <v>0</v>
      </c>
      <c r="FP26" s="18">
        <v>0</v>
      </c>
      <c r="FQ26" s="6">
        <f t="shared" si="383"/>
        <v>0</v>
      </c>
      <c r="FR26" s="6">
        <f t="shared" ref="FR26:FR27" si="409">((FG26-FP26)/$FF$4)*100</f>
        <v>0</v>
      </c>
      <c r="FS26" s="20">
        <f t="shared" si="143"/>
        <v>0</v>
      </c>
      <c r="FT26" s="6">
        <f t="shared" si="385"/>
        <v>0</v>
      </c>
      <c r="FU26" s="6">
        <f t="shared" si="386"/>
        <v>744</v>
      </c>
      <c r="FV26" s="18">
        <v>0</v>
      </c>
      <c r="FW26" s="18">
        <v>50</v>
      </c>
      <c r="FY26" s="18"/>
      <c r="FZ26" s="66" t="s">
        <v>49</v>
      </c>
      <c r="GA26" s="18">
        <v>0</v>
      </c>
      <c r="GB26" s="18">
        <v>0</v>
      </c>
      <c r="GC26" s="18">
        <v>0</v>
      </c>
      <c r="GD26" s="18">
        <v>0</v>
      </c>
      <c r="GE26" s="6">
        <f t="shared" si="387"/>
        <v>0</v>
      </c>
      <c r="GF26" s="18">
        <v>720</v>
      </c>
      <c r="GG26" s="6">
        <f t="shared" si="144"/>
        <v>100</v>
      </c>
      <c r="GH26" s="6">
        <v>0</v>
      </c>
      <c r="GI26" s="6">
        <f t="shared" si="388"/>
        <v>0</v>
      </c>
      <c r="GJ26" s="18">
        <v>0</v>
      </c>
      <c r="GK26" s="6">
        <f t="shared" si="389"/>
        <v>0</v>
      </c>
      <c r="GL26" s="6">
        <f t="shared" si="145"/>
        <v>0</v>
      </c>
      <c r="GM26" s="20">
        <f t="shared" si="390"/>
        <v>0</v>
      </c>
      <c r="GN26" s="6">
        <f t="shared" si="391"/>
        <v>0</v>
      </c>
      <c r="GO26" s="6">
        <f t="shared" si="392"/>
        <v>720</v>
      </c>
      <c r="GP26" s="18">
        <v>0</v>
      </c>
      <c r="GQ26" s="18">
        <v>50</v>
      </c>
      <c r="GS26" s="18"/>
      <c r="GT26" s="66" t="s">
        <v>49</v>
      </c>
      <c r="GU26" s="18">
        <v>0</v>
      </c>
      <c r="GV26" s="18">
        <v>0</v>
      </c>
      <c r="GW26" s="18">
        <v>0</v>
      </c>
      <c r="GX26" s="18">
        <v>0</v>
      </c>
      <c r="GY26" s="18">
        <f t="shared" si="338"/>
        <v>0</v>
      </c>
      <c r="GZ26" s="18">
        <v>744</v>
      </c>
      <c r="HA26" s="18">
        <f t="shared" si="338"/>
        <v>100</v>
      </c>
      <c r="HB26" s="18">
        <v>0</v>
      </c>
      <c r="HC26" s="6">
        <f t="shared" si="393"/>
        <v>0</v>
      </c>
      <c r="HD26" s="18">
        <v>0</v>
      </c>
      <c r="HE26" s="6">
        <f t="shared" si="394"/>
        <v>0</v>
      </c>
      <c r="HF26" s="6">
        <f t="shared" si="395"/>
        <v>0</v>
      </c>
      <c r="HG26" s="20">
        <f t="shared" si="396"/>
        <v>0</v>
      </c>
      <c r="HH26" s="6">
        <f t="shared" si="397"/>
        <v>0</v>
      </c>
      <c r="HI26" s="6">
        <f t="shared" si="398"/>
        <v>744</v>
      </c>
      <c r="HJ26" s="18">
        <v>0</v>
      </c>
      <c r="HK26" s="18">
        <v>50</v>
      </c>
      <c r="HM26" s="18"/>
      <c r="HN26" s="66" t="s">
        <v>49</v>
      </c>
      <c r="HO26" s="105">
        <v>0</v>
      </c>
      <c r="HP26" s="105">
        <v>0</v>
      </c>
      <c r="HQ26" s="105">
        <v>0</v>
      </c>
      <c r="HR26" s="105">
        <v>0</v>
      </c>
      <c r="HS26" s="6">
        <f t="shared" si="399"/>
        <v>0</v>
      </c>
      <c r="HT26" s="105">
        <v>720</v>
      </c>
      <c r="HU26" s="6">
        <f t="shared" si="400"/>
        <v>100</v>
      </c>
      <c r="HV26" s="105">
        <v>0</v>
      </c>
      <c r="HW26" s="6">
        <f t="shared" si="401"/>
        <v>0</v>
      </c>
      <c r="HX26" s="18">
        <v>0</v>
      </c>
      <c r="HY26" s="6">
        <f t="shared" si="402"/>
        <v>0</v>
      </c>
      <c r="HZ26" s="6">
        <f t="shared" si="403"/>
        <v>0</v>
      </c>
      <c r="IA26" s="20">
        <f t="shared" si="404"/>
        <v>0</v>
      </c>
      <c r="IB26" s="6">
        <f t="shared" si="405"/>
        <v>0</v>
      </c>
      <c r="IC26" s="6">
        <f t="shared" si="406"/>
        <v>720</v>
      </c>
      <c r="ID26" s="107">
        <v>0</v>
      </c>
      <c r="IE26" s="18">
        <v>50</v>
      </c>
      <c r="IG26" s="29">
        <v>0</v>
      </c>
      <c r="IH26" s="9">
        <v>0</v>
      </c>
      <c r="II26" s="9">
        <v>50</v>
      </c>
      <c r="IJ26" s="9" t="s">
        <v>111</v>
      </c>
    </row>
    <row r="27" spans="1:245" ht="13.8" x14ac:dyDescent="0.3">
      <c r="A27" s="18"/>
      <c r="B27" s="66" t="s">
        <v>50</v>
      </c>
      <c r="C27" s="18">
        <v>705.9</v>
      </c>
      <c r="D27" s="18">
        <v>203</v>
      </c>
      <c r="E27" s="18">
        <v>502.9</v>
      </c>
      <c r="F27" s="18">
        <v>29.6</v>
      </c>
      <c r="G27" s="6">
        <f t="shared" si="339"/>
        <v>3.978494623655914</v>
      </c>
      <c r="H27" s="18">
        <v>0</v>
      </c>
      <c r="I27" s="6">
        <f t="shared" si="340"/>
        <v>0</v>
      </c>
      <c r="J27" s="6">
        <v>8.5</v>
      </c>
      <c r="K27" s="6">
        <f t="shared" si="341"/>
        <v>1.14247311827957</v>
      </c>
      <c r="L27" s="18">
        <v>0</v>
      </c>
      <c r="M27" s="6">
        <f>(C27/$B$4)*100</f>
        <v>94.879032258064512</v>
      </c>
      <c r="N27" s="6">
        <f t="shared" si="279"/>
        <v>94.879032258064512</v>
      </c>
      <c r="O27" s="6">
        <f t="shared" si="116"/>
        <v>12.725709372312984</v>
      </c>
      <c r="P27" s="6">
        <f t="shared" si="343"/>
        <v>16.841397849462368</v>
      </c>
      <c r="Q27" s="6">
        <f t="shared" si="344"/>
        <v>744</v>
      </c>
      <c r="R27" s="21">
        <v>6265</v>
      </c>
      <c r="S27" s="18">
        <v>50</v>
      </c>
      <c r="U27" s="18"/>
      <c r="V27" s="66" t="s">
        <v>50</v>
      </c>
      <c r="W27" s="6">
        <f t="shared" si="345"/>
        <v>744</v>
      </c>
      <c r="X27" s="18">
        <v>398</v>
      </c>
      <c r="Y27" s="18">
        <v>346</v>
      </c>
      <c r="Z27" s="18">
        <v>0</v>
      </c>
      <c r="AA27" s="18">
        <f t="shared" si="117"/>
        <v>0</v>
      </c>
      <c r="AB27" s="18">
        <v>0</v>
      </c>
      <c r="AC27" s="18">
        <f t="shared" si="118"/>
        <v>0</v>
      </c>
      <c r="AD27" s="18">
        <v>0</v>
      </c>
      <c r="AE27" s="6">
        <f t="shared" si="346"/>
        <v>0</v>
      </c>
      <c r="AF27" s="18">
        <v>0</v>
      </c>
      <c r="AG27" s="6">
        <f t="shared" si="347"/>
        <v>100</v>
      </c>
      <c r="AH27" s="18">
        <f t="shared" si="119"/>
        <v>100</v>
      </c>
      <c r="AI27" s="19">
        <f t="shared" si="120"/>
        <v>0</v>
      </c>
      <c r="AJ27" s="6">
        <f t="shared" si="348"/>
        <v>35.943548387096776</v>
      </c>
      <c r="AK27" s="6">
        <f t="shared" si="349"/>
        <v>744</v>
      </c>
      <c r="AL27" s="21">
        <v>13371</v>
      </c>
      <c r="AM27" s="18">
        <v>50</v>
      </c>
      <c r="AO27" s="18"/>
      <c r="AP27" s="66" t="s">
        <v>50</v>
      </c>
      <c r="AQ27" s="18">
        <v>720</v>
      </c>
      <c r="AR27" s="18">
        <v>338</v>
      </c>
      <c r="AS27" s="18">
        <v>382</v>
      </c>
      <c r="AT27" s="18">
        <v>0</v>
      </c>
      <c r="AU27" s="18">
        <f t="shared" si="121"/>
        <v>0</v>
      </c>
      <c r="AV27" s="18">
        <v>0</v>
      </c>
      <c r="AW27" s="18">
        <f t="shared" si="122"/>
        <v>0</v>
      </c>
      <c r="AX27" s="18">
        <v>0</v>
      </c>
      <c r="AY27" s="6">
        <f t="shared" si="350"/>
        <v>0</v>
      </c>
      <c r="AZ27" s="18">
        <v>0</v>
      </c>
      <c r="BA27" s="6">
        <f t="shared" si="351"/>
        <v>100</v>
      </c>
      <c r="BB27" s="18">
        <f t="shared" si="123"/>
        <v>100</v>
      </c>
      <c r="BC27" s="19">
        <f t="shared" si="124"/>
        <v>0</v>
      </c>
      <c r="BD27" s="6">
        <f>(BF27/($AP$4*BG27))*100</f>
        <v>32.338888888888889</v>
      </c>
      <c r="BE27" s="6">
        <f t="shared" si="353"/>
        <v>720</v>
      </c>
      <c r="BF27" s="21">
        <v>11642</v>
      </c>
      <c r="BG27" s="18">
        <v>50</v>
      </c>
      <c r="BI27" s="18"/>
      <c r="BJ27" s="66" t="s">
        <v>50</v>
      </c>
      <c r="BK27" s="18">
        <v>744</v>
      </c>
      <c r="BL27" s="18">
        <v>427</v>
      </c>
      <c r="BM27" s="18">
        <v>317</v>
      </c>
      <c r="BN27" s="18">
        <v>0</v>
      </c>
      <c r="BO27" s="19">
        <f t="shared" si="126"/>
        <v>0</v>
      </c>
      <c r="BP27" s="18">
        <v>0</v>
      </c>
      <c r="BQ27" s="18">
        <f t="shared" si="127"/>
        <v>0</v>
      </c>
      <c r="BR27" s="18">
        <v>0</v>
      </c>
      <c r="BS27" s="6">
        <f t="shared" si="354"/>
        <v>0</v>
      </c>
      <c r="BT27" s="18">
        <v>0</v>
      </c>
      <c r="BU27" s="6">
        <f t="shared" si="355"/>
        <v>100</v>
      </c>
      <c r="BV27" s="6">
        <f t="shared" si="128"/>
        <v>100</v>
      </c>
      <c r="BW27" s="6">
        <f t="shared" si="129"/>
        <v>0</v>
      </c>
      <c r="BX27" s="6">
        <f t="shared" si="356"/>
        <v>37.161290322580648</v>
      </c>
      <c r="BY27" s="6">
        <f t="shared" si="357"/>
        <v>744</v>
      </c>
      <c r="BZ27" s="21">
        <v>13824</v>
      </c>
      <c r="CA27" s="18">
        <v>50</v>
      </c>
      <c r="CC27" s="18"/>
      <c r="CD27" s="66" t="s">
        <v>50</v>
      </c>
      <c r="CE27" s="18">
        <v>578.79999999999995</v>
      </c>
      <c r="CF27" s="18">
        <v>162</v>
      </c>
      <c r="CG27" s="18">
        <v>416.8</v>
      </c>
      <c r="CH27" s="18">
        <v>141.19999999999999</v>
      </c>
      <c r="CI27" s="6">
        <f t="shared" si="358"/>
        <v>19.611111111111111</v>
      </c>
      <c r="CJ27" s="18">
        <v>0</v>
      </c>
      <c r="CK27" s="6">
        <f t="shared" si="131"/>
        <v>0</v>
      </c>
      <c r="CL27" s="6">
        <v>0</v>
      </c>
      <c r="CM27" s="6">
        <f t="shared" si="359"/>
        <v>0</v>
      </c>
      <c r="CN27" s="18">
        <v>0</v>
      </c>
      <c r="CO27" s="6">
        <f t="shared" si="360"/>
        <v>80.388888888888886</v>
      </c>
      <c r="CP27" s="6">
        <f t="shared" si="132"/>
        <v>80.388888888888886</v>
      </c>
      <c r="CQ27" s="20">
        <f t="shared" si="361"/>
        <v>46.569920844327171</v>
      </c>
      <c r="CR27" s="6">
        <f t="shared" si="362"/>
        <v>13.763888888888889</v>
      </c>
      <c r="CS27" s="6">
        <f t="shared" si="363"/>
        <v>720</v>
      </c>
      <c r="CT27" s="64">
        <v>4955</v>
      </c>
      <c r="CU27" s="18">
        <v>50</v>
      </c>
      <c r="CW27" s="18"/>
      <c r="CX27" s="66" t="s">
        <v>50</v>
      </c>
      <c r="CY27" s="18">
        <v>724.9</v>
      </c>
      <c r="CZ27" s="18">
        <v>218</v>
      </c>
      <c r="DA27" s="18">
        <v>506.9</v>
      </c>
      <c r="DB27" s="18">
        <v>19.100000000000001</v>
      </c>
      <c r="DC27" s="6">
        <f t="shared" si="133"/>
        <v>2.567204301075269</v>
      </c>
      <c r="DD27" s="18">
        <v>0</v>
      </c>
      <c r="DE27" s="6">
        <f t="shared" si="134"/>
        <v>0</v>
      </c>
      <c r="DF27" s="6">
        <v>0</v>
      </c>
      <c r="DG27" s="6">
        <f t="shared" si="364"/>
        <v>0</v>
      </c>
      <c r="DH27" s="18">
        <v>0</v>
      </c>
      <c r="DI27" s="6">
        <f t="shared" si="365"/>
        <v>97.432795698924721</v>
      </c>
      <c r="DJ27" s="6">
        <f t="shared" si="135"/>
        <v>97.432795698924721</v>
      </c>
      <c r="DK27" s="20">
        <f t="shared" si="136"/>
        <v>8.0556727119358928</v>
      </c>
      <c r="DL27" s="6">
        <f t="shared" si="366"/>
        <v>17.4758064516129</v>
      </c>
      <c r="DM27" s="6">
        <f t="shared" si="367"/>
        <v>744</v>
      </c>
      <c r="DN27" s="21">
        <v>6501</v>
      </c>
      <c r="DO27" s="18">
        <v>50</v>
      </c>
      <c r="DQ27" s="18"/>
      <c r="DR27" s="66" t="s">
        <v>50</v>
      </c>
      <c r="DS27" s="18">
        <v>523.20000000000005</v>
      </c>
      <c r="DT27" s="18">
        <v>247</v>
      </c>
      <c r="DU27" s="18">
        <v>276.2</v>
      </c>
      <c r="DV27" s="18">
        <v>220.8</v>
      </c>
      <c r="DW27" s="6">
        <f t="shared" si="368"/>
        <v>29.677419354838712</v>
      </c>
      <c r="DX27" s="18">
        <v>0</v>
      </c>
      <c r="DY27" s="6">
        <f t="shared" si="369"/>
        <v>0</v>
      </c>
      <c r="DZ27" s="6">
        <v>0</v>
      </c>
      <c r="EA27" s="6">
        <f t="shared" si="370"/>
        <v>0</v>
      </c>
      <c r="EB27" s="18">
        <v>0</v>
      </c>
      <c r="EC27" s="6">
        <f t="shared" si="371"/>
        <v>70.322580645161295</v>
      </c>
      <c r="ED27" s="6">
        <f t="shared" si="372"/>
        <v>70.322580645161295</v>
      </c>
      <c r="EE27" s="20">
        <f t="shared" si="373"/>
        <v>47.199657973492947</v>
      </c>
      <c r="EF27" s="6">
        <f t="shared" si="374"/>
        <v>20.940860215053764</v>
      </c>
      <c r="EG27" s="6">
        <f t="shared" si="375"/>
        <v>744</v>
      </c>
      <c r="EH27" s="21">
        <v>7790</v>
      </c>
      <c r="EI27" s="18">
        <v>50</v>
      </c>
      <c r="EK27" s="18"/>
      <c r="EL27" s="66" t="s">
        <v>50</v>
      </c>
      <c r="EM27" s="18">
        <v>672</v>
      </c>
      <c r="EN27" s="18">
        <v>235</v>
      </c>
      <c r="EO27" s="18">
        <v>437</v>
      </c>
      <c r="EP27" s="67">
        <v>0</v>
      </c>
      <c r="EQ27" s="6">
        <f t="shared" si="140"/>
        <v>0</v>
      </c>
      <c r="ER27" s="67">
        <v>0</v>
      </c>
      <c r="ES27" s="6">
        <f t="shared" si="141"/>
        <v>0</v>
      </c>
      <c r="ET27" s="6">
        <v>0</v>
      </c>
      <c r="EU27" s="6">
        <f t="shared" si="376"/>
        <v>0</v>
      </c>
      <c r="EV27" s="18">
        <v>0</v>
      </c>
      <c r="EW27" s="6">
        <f t="shared" si="377"/>
        <v>90.322580645161281</v>
      </c>
      <c r="EX27" s="6">
        <f t="shared" si="142"/>
        <v>100</v>
      </c>
      <c r="EY27" s="20">
        <f t="shared" si="378"/>
        <v>0</v>
      </c>
      <c r="EZ27" s="6">
        <f t="shared" si="379"/>
        <v>0</v>
      </c>
      <c r="FA27" s="6">
        <f t="shared" si="380"/>
        <v>672</v>
      </c>
      <c r="FB27" s="18">
        <v>0</v>
      </c>
      <c r="FC27" s="18">
        <v>50</v>
      </c>
      <c r="FE27" s="18"/>
      <c r="FF27" s="66" t="s">
        <v>50</v>
      </c>
      <c r="FG27" s="68">
        <v>744</v>
      </c>
      <c r="FH27" s="67">
        <v>379</v>
      </c>
      <c r="FI27" s="67">
        <v>365</v>
      </c>
      <c r="FJ27" s="18">
        <v>0</v>
      </c>
      <c r="FK27" s="6">
        <f t="shared" si="408"/>
        <v>0</v>
      </c>
      <c r="FL27" s="18">
        <v>0</v>
      </c>
      <c r="FM27" s="6">
        <f t="shared" si="408"/>
        <v>0</v>
      </c>
      <c r="FN27" s="6">
        <v>0</v>
      </c>
      <c r="FO27" s="6">
        <f t="shared" si="382"/>
        <v>0</v>
      </c>
      <c r="FP27" s="18">
        <v>0</v>
      </c>
      <c r="FQ27" s="6">
        <f t="shared" si="383"/>
        <v>100</v>
      </c>
      <c r="FR27" s="6">
        <f t="shared" si="409"/>
        <v>100</v>
      </c>
      <c r="FS27" s="20">
        <f t="shared" si="143"/>
        <v>0</v>
      </c>
      <c r="FT27" s="6">
        <f t="shared" si="385"/>
        <v>0</v>
      </c>
      <c r="FU27" s="6">
        <f t="shared" si="386"/>
        <v>744</v>
      </c>
      <c r="FV27" s="18">
        <v>0</v>
      </c>
      <c r="FW27" s="18">
        <v>50</v>
      </c>
      <c r="FY27" s="18"/>
      <c r="FZ27" s="66" t="s">
        <v>50</v>
      </c>
      <c r="GA27" s="18">
        <v>709.7</v>
      </c>
      <c r="GB27" s="18">
        <v>483</v>
      </c>
      <c r="GC27" s="18">
        <v>226.7</v>
      </c>
      <c r="GD27" s="18">
        <v>10.3</v>
      </c>
      <c r="GE27" s="6">
        <f t="shared" si="387"/>
        <v>1.4305555555555556E-2</v>
      </c>
      <c r="GF27" s="18">
        <v>0</v>
      </c>
      <c r="GG27" s="6">
        <f t="shared" si="144"/>
        <v>0</v>
      </c>
      <c r="GH27" s="6">
        <v>0</v>
      </c>
      <c r="GI27" s="6">
        <f t="shared" si="388"/>
        <v>0</v>
      </c>
      <c r="GJ27" s="18">
        <v>0</v>
      </c>
      <c r="GK27" s="6">
        <f t="shared" si="389"/>
        <v>95.38978494623656</v>
      </c>
      <c r="GL27" s="6">
        <f t="shared" si="145"/>
        <v>98.569444444444457</v>
      </c>
      <c r="GM27" s="20">
        <f t="shared" si="390"/>
        <v>2.0879789174944254</v>
      </c>
      <c r="GN27" s="6">
        <f t="shared" si="391"/>
        <v>43.883333333333333</v>
      </c>
      <c r="GO27" s="6">
        <f t="shared" si="392"/>
        <v>720</v>
      </c>
      <c r="GP27" s="64">
        <v>15798</v>
      </c>
      <c r="GQ27" s="18">
        <v>50</v>
      </c>
      <c r="GS27" s="18"/>
      <c r="GT27" s="66" t="s">
        <v>50</v>
      </c>
      <c r="GU27" s="18">
        <v>744</v>
      </c>
      <c r="GV27" s="18">
        <v>277</v>
      </c>
      <c r="GW27" s="18">
        <v>467</v>
      </c>
      <c r="GX27" s="18">
        <v>0</v>
      </c>
      <c r="GY27" s="18">
        <f t="shared" si="338"/>
        <v>0</v>
      </c>
      <c r="GZ27" s="18">
        <v>0</v>
      </c>
      <c r="HA27" s="18">
        <f t="shared" si="338"/>
        <v>0</v>
      </c>
      <c r="HB27" s="18">
        <v>0</v>
      </c>
      <c r="HC27" s="6">
        <f t="shared" si="393"/>
        <v>0</v>
      </c>
      <c r="HD27" s="18">
        <v>0</v>
      </c>
      <c r="HE27" s="6">
        <f t="shared" si="394"/>
        <v>100</v>
      </c>
      <c r="HF27" s="6">
        <f t="shared" si="395"/>
        <v>100</v>
      </c>
      <c r="HG27" s="20">
        <f t="shared" si="396"/>
        <v>0</v>
      </c>
      <c r="HH27" s="6">
        <f t="shared" si="397"/>
        <v>22.959677419354836</v>
      </c>
      <c r="HI27" s="6">
        <f t="shared" si="398"/>
        <v>744</v>
      </c>
      <c r="HJ27" s="21">
        <v>8541</v>
      </c>
      <c r="HK27" s="18">
        <v>50</v>
      </c>
      <c r="HM27" s="18"/>
      <c r="HN27" s="66" t="s">
        <v>50</v>
      </c>
      <c r="HO27" s="105">
        <v>720</v>
      </c>
      <c r="HP27" s="105">
        <v>335</v>
      </c>
      <c r="HQ27" s="105">
        <v>385</v>
      </c>
      <c r="HR27" s="105">
        <v>0</v>
      </c>
      <c r="HS27" s="6">
        <f t="shared" si="399"/>
        <v>0</v>
      </c>
      <c r="HT27" s="105">
        <v>0</v>
      </c>
      <c r="HU27" s="6">
        <f t="shared" si="400"/>
        <v>0</v>
      </c>
      <c r="HV27" s="105">
        <v>0</v>
      </c>
      <c r="HW27" s="6">
        <f t="shared" si="401"/>
        <v>0</v>
      </c>
      <c r="HX27" s="18">
        <v>0</v>
      </c>
      <c r="HY27" s="6">
        <f t="shared" si="402"/>
        <v>100</v>
      </c>
      <c r="HZ27" s="6">
        <f t="shared" si="403"/>
        <v>100</v>
      </c>
      <c r="IA27" s="20">
        <f t="shared" si="404"/>
        <v>0</v>
      </c>
      <c r="IB27" s="6">
        <f t="shared" si="405"/>
        <v>30.575000000000003</v>
      </c>
      <c r="IC27" s="6">
        <f t="shared" si="406"/>
        <v>720</v>
      </c>
      <c r="ID27" s="107">
        <v>11007</v>
      </c>
      <c r="IE27" s="18">
        <v>50</v>
      </c>
      <c r="IG27" s="29">
        <v>50</v>
      </c>
      <c r="IH27" s="9">
        <v>48</v>
      </c>
    </row>
    <row r="28" spans="1:245" ht="13.8" x14ac:dyDescent="0.3">
      <c r="A28" s="18"/>
      <c r="B28" s="66" t="s">
        <v>51</v>
      </c>
      <c r="C28" s="18">
        <v>0</v>
      </c>
      <c r="D28" s="18">
        <v>0</v>
      </c>
      <c r="E28" s="18">
        <v>0</v>
      </c>
      <c r="F28" s="18">
        <v>0</v>
      </c>
      <c r="G28" s="6">
        <f t="shared" si="339"/>
        <v>0</v>
      </c>
      <c r="H28" s="18">
        <v>744</v>
      </c>
      <c r="I28" s="6">
        <f>(H28/$B$4)*100</f>
        <v>100</v>
      </c>
      <c r="J28" s="6">
        <v>0</v>
      </c>
      <c r="K28" s="6">
        <f t="shared" si="341"/>
        <v>0</v>
      </c>
      <c r="L28" s="18">
        <v>0</v>
      </c>
      <c r="M28" s="6">
        <f t="shared" ref="M28" si="410">(C28/$B$4)*100</f>
        <v>0</v>
      </c>
      <c r="N28" s="6">
        <f t="shared" si="279"/>
        <v>0</v>
      </c>
      <c r="O28" s="6">
        <f t="shared" si="116"/>
        <v>0</v>
      </c>
      <c r="P28" s="6">
        <f t="shared" si="343"/>
        <v>0</v>
      </c>
      <c r="Q28" s="6">
        <f t="shared" si="344"/>
        <v>744</v>
      </c>
      <c r="R28" s="18">
        <v>0</v>
      </c>
      <c r="S28" s="18">
        <v>96</v>
      </c>
      <c r="U28" s="18"/>
      <c r="V28" s="66" t="s">
        <v>51</v>
      </c>
      <c r="W28" s="6">
        <f t="shared" si="345"/>
        <v>0</v>
      </c>
      <c r="X28" s="18">
        <v>0</v>
      </c>
      <c r="Y28" s="18">
        <v>0</v>
      </c>
      <c r="Z28" s="18">
        <v>0</v>
      </c>
      <c r="AA28" s="18">
        <f t="shared" si="117"/>
        <v>0</v>
      </c>
      <c r="AB28" s="18">
        <v>744</v>
      </c>
      <c r="AC28" s="18">
        <f t="shared" si="118"/>
        <v>100</v>
      </c>
      <c r="AD28" s="18">
        <v>0</v>
      </c>
      <c r="AE28" s="6">
        <f t="shared" si="346"/>
        <v>0</v>
      </c>
      <c r="AF28" s="18">
        <v>0</v>
      </c>
      <c r="AG28" s="6">
        <f t="shared" si="347"/>
        <v>0</v>
      </c>
      <c r="AH28" s="18">
        <f t="shared" si="119"/>
        <v>0</v>
      </c>
      <c r="AI28" s="19">
        <f t="shared" si="120"/>
        <v>0</v>
      </c>
      <c r="AJ28" s="6">
        <f t="shared" si="348"/>
        <v>0</v>
      </c>
      <c r="AK28" s="6">
        <f t="shared" si="349"/>
        <v>744</v>
      </c>
      <c r="AL28" s="18">
        <v>0</v>
      </c>
      <c r="AM28" s="18">
        <v>96</v>
      </c>
      <c r="AO28" s="18"/>
      <c r="AP28" s="66" t="s">
        <v>51</v>
      </c>
      <c r="AQ28" s="18">
        <v>0</v>
      </c>
      <c r="AR28" s="18">
        <v>0</v>
      </c>
      <c r="AS28" s="18">
        <v>0</v>
      </c>
      <c r="AT28" s="18">
        <v>0</v>
      </c>
      <c r="AU28" s="18">
        <f t="shared" si="121"/>
        <v>0</v>
      </c>
      <c r="AV28" s="18">
        <v>720</v>
      </c>
      <c r="AW28" s="18">
        <f t="shared" si="122"/>
        <v>100</v>
      </c>
      <c r="AX28" s="18">
        <v>0</v>
      </c>
      <c r="AY28" s="6">
        <f t="shared" si="350"/>
        <v>0</v>
      </c>
      <c r="AZ28" s="18">
        <v>0</v>
      </c>
      <c r="BA28" s="6">
        <f t="shared" si="351"/>
        <v>0</v>
      </c>
      <c r="BB28" s="18">
        <f t="shared" si="123"/>
        <v>0</v>
      </c>
      <c r="BC28" s="19">
        <f t="shared" si="124"/>
        <v>0</v>
      </c>
      <c r="BD28" s="6">
        <f t="shared" ref="BD28:BD32" si="411">(BF28/($AP$4*BG28))*100</f>
        <v>0</v>
      </c>
      <c r="BE28" s="6">
        <f t="shared" si="353"/>
        <v>720</v>
      </c>
      <c r="BF28" s="18">
        <v>0</v>
      </c>
      <c r="BG28" s="18">
        <v>96</v>
      </c>
      <c r="BI28" s="18"/>
      <c r="BJ28" s="66" t="s">
        <v>51</v>
      </c>
      <c r="BK28" s="18">
        <v>0</v>
      </c>
      <c r="BL28" s="18">
        <v>0</v>
      </c>
      <c r="BM28" s="18">
        <v>0</v>
      </c>
      <c r="BN28" s="18">
        <v>0</v>
      </c>
      <c r="BO28" s="19">
        <f t="shared" si="126"/>
        <v>0</v>
      </c>
      <c r="BP28" s="18">
        <v>744</v>
      </c>
      <c r="BQ28" s="18">
        <f t="shared" si="127"/>
        <v>100</v>
      </c>
      <c r="BR28" s="18">
        <v>0</v>
      </c>
      <c r="BS28" s="6">
        <f t="shared" si="354"/>
        <v>0</v>
      </c>
      <c r="BT28" s="18">
        <v>0</v>
      </c>
      <c r="BU28" s="6">
        <f t="shared" si="355"/>
        <v>0</v>
      </c>
      <c r="BV28" s="6">
        <f t="shared" si="128"/>
        <v>0</v>
      </c>
      <c r="BW28" s="6">
        <f t="shared" si="129"/>
        <v>0</v>
      </c>
      <c r="BX28" s="6">
        <f t="shared" si="356"/>
        <v>0</v>
      </c>
      <c r="BY28" s="6">
        <f t="shared" si="357"/>
        <v>744</v>
      </c>
      <c r="BZ28" s="18">
        <v>0</v>
      </c>
      <c r="CA28" s="18">
        <v>96</v>
      </c>
      <c r="CC28" s="18"/>
      <c r="CD28" s="66" t="s">
        <v>51</v>
      </c>
      <c r="CE28" s="18">
        <v>0</v>
      </c>
      <c r="CF28" s="18">
        <v>0</v>
      </c>
      <c r="CG28" s="18">
        <v>0</v>
      </c>
      <c r="CH28" s="18">
        <v>0</v>
      </c>
      <c r="CI28" s="6">
        <f>(CH28/$CD$4)*100</f>
        <v>0</v>
      </c>
      <c r="CJ28" s="18">
        <v>720</v>
      </c>
      <c r="CK28" s="6">
        <f>(CJ28/$CD$4)*100</f>
        <v>100</v>
      </c>
      <c r="CL28" s="6">
        <v>0</v>
      </c>
      <c r="CM28" s="6">
        <f t="shared" si="359"/>
        <v>0</v>
      </c>
      <c r="CN28" s="18">
        <v>0</v>
      </c>
      <c r="CO28" s="6">
        <f t="shared" si="360"/>
        <v>0</v>
      </c>
      <c r="CP28" s="6">
        <f t="shared" si="132"/>
        <v>0</v>
      </c>
      <c r="CQ28" s="20">
        <f>IF((AND(CF28=0,CH28=0)),0,(CH28+CN28)/(CF28+CH28)*100)</f>
        <v>0</v>
      </c>
      <c r="CR28" s="6">
        <f t="shared" si="362"/>
        <v>0</v>
      </c>
      <c r="CS28" s="6">
        <f t="shared" si="363"/>
        <v>720</v>
      </c>
      <c r="CT28" s="18">
        <v>0</v>
      </c>
      <c r="CU28" s="18">
        <v>96</v>
      </c>
      <c r="CW28" s="18"/>
      <c r="CX28" s="66" t="s">
        <v>51</v>
      </c>
      <c r="CY28" s="18">
        <v>0</v>
      </c>
      <c r="CZ28" s="18">
        <v>0</v>
      </c>
      <c r="DA28" s="18">
        <v>0</v>
      </c>
      <c r="DB28" s="18">
        <v>0</v>
      </c>
      <c r="DC28" s="6">
        <f>(DB28/$CX$4)*100</f>
        <v>0</v>
      </c>
      <c r="DD28" s="18">
        <v>744</v>
      </c>
      <c r="DE28" s="6">
        <f>(DD28/$CX$4)*100</f>
        <v>100</v>
      </c>
      <c r="DF28" s="6">
        <v>0</v>
      </c>
      <c r="DG28" s="6">
        <f t="shared" si="364"/>
        <v>0</v>
      </c>
      <c r="DH28" s="18">
        <v>0</v>
      </c>
      <c r="DI28" s="6">
        <f t="shared" si="365"/>
        <v>0</v>
      </c>
      <c r="DJ28" s="6">
        <f>((CY28-DH28)/$CX$4)*100</f>
        <v>0</v>
      </c>
      <c r="DK28" s="20">
        <f>IF((AND(CZ28=0,DB28=0)),0,(DB28+DH28)/(CZ28+DB28)*100)</f>
        <v>0</v>
      </c>
      <c r="DL28" s="6">
        <f t="shared" si="366"/>
        <v>0</v>
      </c>
      <c r="DM28" s="6">
        <f t="shared" si="367"/>
        <v>744</v>
      </c>
      <c r="DN28" s="18">
        <v>0</v>
      </c>
      <c r="DO28" s="18">
        <v>96</v>
      </c>
      <c r="DQ28" s="18"/>
      <c r="DR28" s="66" t="s">
        <v>51</v>
      </c>
      <c r="DS28" s="18">
        <v>0</v>
      </c>
      <c r="DT28" s="18">
        <v>0</v>
      </c>
      <c r="DU28" s="18">
        <v>0</v>
      </c>
      <c r="DV28" s="18">
        <v>0</v>
      </c>
      <c r="DW28" s="6">
        <f>(DV28/$DR$4)*100</f>
        <v>0</v>
      </c>
      <c r="DX28" s="18">
        <v>744</v>
      </c>
      <c r="DY28" s="6">
        <f>(DX28/$DR$4)*100</f>
        <v>100</v>
      </c>
      <c r="DZ28" s="6">
        <v>0</v>
      </c>
      <c r="EA28" s="6">
        <f t="shared" si="370"/>
        <v>0</v>
      </c>
      <c r="EB28" s="18">
        <v>0</v>
      </c>
      <c r="EC28" s="6">
        <f t="shared" si="371"/>
        <v>0</v>
      </c>
      <c r="ED28" s="6">
        <f>((DS28-EB28)/$DR$4)*100</f>
        <v>0</v>
      </c>
      <c r="EE28" s="20">
        <f>IF((AND(DT28=0,DV28=0)),0,(DV28+EB28)/(DT28+DV28)*100)</f>
        <v>0</v>
      </c>
      <c r="EF28" s="6">
        <f t="shared" si="374"/>
        <v>0</v>
      </c>
      <c r="EG28" s="6">
        <f t="shared" si="375"/>
        <v>744</v>
      </c>
      <c r="EH28" s="18">
        <v>0</v>
      </c>
      <c r="EI28" s="18">
        <v>96</v>
      </c>
      <c r="EK28" s="18"/>
      <c r="EL28" s="66" t="s">
        <v>51</v>
      </c>
      <c r="EM28" s="18">
        <v>0</v>
      </c>
      <c r="EN28" s="18">
        <v>0</v>
      </c>
      <c r="EO28" s="18">
        <v>0</v>
      </c>
      <c r="EP28" s="18">
        <v>0</v>
      </c>
      <c r="EQ28" s="6">
        <f>(EP28/$EL$4)*100</f>
        <v>0</v>
      </c>
      <c r="ER28" s="18">
        <v>672</v>
      </c>
      <c r="ES28" s="6">
        <f>(ER28/$EL$4)*100</f>
        <v>100</v>
      </c>
      <c r="ET28" s="6">
        <v>0</v>
      </c>
      <c r="EU28" s="6">
        <f t="shared" si="376"/>
        <v>0</v>
      </c>
      <c r="EV28" s="18">
        <v>0</v>
      </c>
      <c r="EW28" s="6">
        <f t="shared" si="377"/>
        <v>0</v>
      </c>
      <c r="EX28" s="6">
        <f>((EM28-EV28)/$EL$4)*100</f>
        <v>0</v>
      </c>
      <c r="EY28" s="20">
        <f>IF((AND(EN28=0,EP28=0)),0,(EP28+EV28)/(EN28+EP28)*100)</f>
        <v>0</v>
      </c>
      <c r="EZ28" s="6">
        <f t="shared" si="379"/>
        <v>0</v>
      </c>
      <c r="FA28" s="6">
        <f t="shared" si="380"/>
        <v>672</v>
      </c>
      <c r="FB28" s="18">
        <v>0</v>
      </c>
      <c r="FC28" s="18">
        <v>96</v>
      </c>
      <c r="FE28" s="18"/>
      <c r="FF28" s="66" t="s">
        <v>51</v>
      </c>
      <c r="FG28" s="18">
        <v>0</v>
      </c>
      <c r="FH28" s="18">
        <v>0</v>
      </c>
      <c r="FI28" s="18">
        <v>0</v>
      </c>
      <c r="FJ28" s="18">
        <v>0</v>
      </c>
      <c r="FK28" s="6">
        <f>(FJ28/$FF$4)*100</f>
        <v>0</v>
      </c>
      <c r="FL28" s="18">
        <v>744</v>
      </c>
      <c r="FM28" s="6">
        <f>(FL28/$FF$4)*100</f>
        <v>100</v>
      </c>
      <c r="FN28" s="6">
        <v>0</v>
      </c>
      <c r="FO28" s="6">
        <f t="shared" si="382"/>
        <v>0</v>
      </c>
      <c r="FP28" s="18">
        <v>0</v>
      </c>
      <c r="FQ28" s="6">
        <f t="shared" si="383"/>
        <v>0</v>
      </c>
      <c r="FR28" s="6">
        <f>((FG28-FP28)/$FF$4)*100</f>
        <v>0</v>
      </c>
      <c r="FS28" s="20">
        <f t="shared" si="143"/>
        <v>0</v>
      </c>
      <c r="FT28" s="6">
        <f t="shared" si="385"/>
        <v>0</v>
      </c>
      <c r="FU28" s="6">
        <f t="shared" si="386"/>
        <v>744</v>
      </c>
      <c r="FV28" s="18">
        <v>0</v>
      </c>
      <c r="FW28" s="18">
        <v>96</v>
      </c>
      <c r="FY28" s="18"/>
      <c r="FZ28" s="66" t="s">
        <v>51</v>
      </c>
      <c r="GA28" s="18">
        <v>0</v>
      </c>
      <c r="GB28" s="18">
        <v>0</v>
      </c>
      <c r="GC28" s="18">
        <v>0</v>
      </c>
      <c r="GD28" s="18">
        <v>0</v>
      </c>
      <c r="GE28" s="6">
        <f t="shared" si="387"/>
        <v>0</v>
      </c>
      <c r="GF28" s="18">
        <v>720</v>
      </c>
      <c r="GG28" s="6">
        <f>(GF28/$FZ$4)*100</f>
        <v>100</v>
      </c>
      <c r="GH28" s="6">
        <v>0</v>
      </c>
      <c r="GI28" s="6">
        <f t="shared" si="388"/>
        <v>0</v>
      </c>
      <c r="GJ28" s="18">
        <v>0</v>
      </c>
      <c r="GK28" s="6">
        <f t="shared" si="389"/>
        <v>0</v>
      </c>
      <c r="GL28" s="6">
        <f>((GA28-GJ28)/$FZ$4)*100</f>
        <v>0</v>
      </c>
      <c r="GM28" s="20">
        <f>IF((AND(GB28=0,GD28=0)),0,(GD28+GJ28)/(GB28+GD28)*100)</f>
        <v>0</v>
      </c>
      <c r="GN28" s="6">
        <f t="shared" si="391"/>
        <v>0</v>
      </c>
      <c r="GO28" s="6">
        <f t="shared" si="392"/>
        <v>720</v>
      </c>
      <c r="GP28" s="18">
        <v>0</v>
      </c>
      <c r="GQ28" s="18">
        <v>96</v>
      </c>
      <c r="GS28" s="18"/>
      <c r="GT28" s="66" t="s">
        <v>51</v>
      </c>
      <c r="GU28" s="18">
        <v>0</v>
      </c>
      <c r="GV28" s="18">
        <v>0</v>
      </c>
      <c r="GW28" s="18">
        <v>0</v>
      </c>
      <c r="GX28" s="18">
        <v>0</v>
      </c>
      <c r="GY28" s="18">
        <f t="shared" si="338"/>
        <v>0</v>
      </c>
      <c r="GZ28" s="18">
        <v>744</v>
      </c>
      <c r="HA28" s="18">
        <f t="shared" si="338"/>
        <v>100</v>
      </c>
      <c r="HB28" s="18">
        <v>0</v>
      </c>
      <c r="HC28" s="6">
        <f t="shared" si="393"/>
        <v>0</v>
      </c>
      <c r="HD28" s="18">
        <v>0</v>
      </c>
      <c r="HE28" s="6">
        <f t="shared" si="394"/>
        <v>0</v>
      </c>
      <c r="HF28" s="6">
        <f t="shared" si="395"/>
        <v>0</v>
      </c>
      <c r="HG28" s="20">
        <f t="shared" si="396"/>
        <v>0</v>
      </c>
      <c r="HH28" s="6">
        <f t="shared" si="397"/>
        <v>0</v>
      </c>
      <c r="HI28" s="6">
        <f t="shared" si="398"/>
        <v>744</v>
      </c>
      <c r="HJ28" s="18">
        <v>0</v>
      </c>
      <c r="HK28" s="18">
        <v>96</v>
      </c>
      <c r="HM28" s="18"/>
      <c r="HN28" s="66" t="s">
        <v>51</v>
      </c>
      <c r="HO28" s="105">
        <v>0</v>
      </c>
      <c r="HP28" s="105">
        <v>0</v>
      </c>
      <c r="HQ28" s="105">
        <v>0</v>
      </c>
      <c r="HR28" s="105">
        <v>0</v>
      </c>
      <c r="HS28" s="6">
        <f t="shared" si="399"/>
        <v>0</v>
      </c>
      <c r="HT28" s="105">
        <v>720</v>
      </c>
      <c r="HU28" s="6">
        <f t="shared" si="400"/>
        <v>100</v>
      </c>
      <c r="HV28" s="105">
        <v>0</v>
      </c>
      <c r="HW28" s="6">
        <f t="shared" si="401"/>
        <v>0</v>
      </c>
      <c r="HX28" s="18">
        <v>0</v>
      </c>
      <c r="HY28" s="6">
        <f t="shared" si="402"/>
        <v>0</v>
      </c>
      <c r="HZ28" s="6">
        <f t="shared" si="403"/>
        <v>0</v>
      </c>
      <c r="IA28" s="20">
        <f t="shared" si="404"/>
        <v>0</v>
      </c>
      <c r="IB28" s="6">
        <f t="shared" si="405"/>
        <v>0</v>
      </c>
      <c r="IC28" s="6">
        <f t="shared" si="406"/>
        <v>720</v>
      </c>
      <c r="ID28" s="107">
        <v>0</v>
      </c>
      <c r="IE28" s="18">
        <v>96</v>
      </c>
      <c r="IG28" s="29">
        <v>0</v>
      </c>
      <c r="IH28" s="9">
        <v>0</v>
      </c>
      <c r="IK28" s="9" t="s">
        <v>112</v>
      </c>
    </row>
    <row r="29" spans="1:245" ht="13.8" x14ac:dyDescent="0.3">
      <c r="A29" s="63"/>
      <c r="B29" s="66" t="s">
        <v>52</v>
      </c>
      <c r="C29" s="18">
        <v>0</v>
      </c>
      <c r="D29" s="18">
        <v>0</v>
      </c>
      <c r="E29" s="18">
        <v>0</v>
      </c>
      <c r="F29" s="18">
        <v>744</v>
      </c>
      <c r="G29" s="6">
        <f>(F29/$B$4)*100</f>
        <v>100</v>
      </c>
      <c r="H29" s="18">
        <v>0</v>
      </c>
      <c r="I29" s="6">
        <f t="shared" si="340"/>
        <v>0</v>
      </c>
      <c r="J29" s="6">
        <v>0</v>
      </c>
      <c r="K29" s="6">
        <f>(J29/$B$4)*100</f>
        <v>0</v>
      </c>
      <c r="L29" s="18">
        <v>0</v>
      </c>
      <c r="M29" s="6">
        <f>(C29/$B$4)*100</f>
        <v>0</v>
      </c>
      <c r="N29" s="6">
        <f t="shared" si="279"/>
        <v>0</v>
      </c>
      <c r="O29" s="6">
        <f t="shared" si="116"/>
        <v>100</v>
      </c>
      <c r="P29" s="6">
        <f t="shared" si="343"/>
        <v>0</v>
      </c>
      <c r="Q29" s="6">
        <f>SUM(D29:F29,H29,J29)</f>
        <v>744</v>
      </c>
      <c r="R29" s="18">
        <v>0</v>
      </c>
      <c r="S29" s="18">
        <v>50</v>
      </c>
      <c r="U29" s="63"/>
      <c r="V29" s="66" t="s">
        <v>52</v>
      </c>
      <c r="W29" s="6">
        <f>$V$4-Z29-AB29-AD29</f>
        <v>0</v>
      </c>
      <c r="X29" s="18">
        <v>0</v>
      </c>
      <c r="Y29" s="18">
        <v>0</v>
      </c>
      <c r="Z29" s="18">
        <v>744</v>
      </c>
      <c r="AA29" s="18">
        <f t="shared" si="117"/>
        <v>100</v>
      </c>
      <c r="AB29" s="18">
        <v>0</v>
      </c>
      <c r="AC29" s="18">
        <f t="shared" si="118"/>
        <v>0</v>
      </c>
      <c r="AD29" s="18">
        <v>0</v>
      </c>
      <c r="AE29" s="6">
        <f>(AD29/$V$4)*100</f>
        <v>0</v>
      </c>
      <c r="AF29" s="18">
        <v>0</v>
      </c>
      <c r="AG29" s="6">
        <f t="shared" si="347"/>
        <v>0</v>
      </c>
      <c r="AH29" s="18">
        <f t="shared" si="119"/>
        <v>0</v>
      </c>
      <c r="AI29" s="6">
        <f t="shared" si="120"/>
        <v>100</v>
      </c>
      <c r="AJ29" s="6">
        <f t="shared" si="348"/>
        <v>0</v>
      </c>
      <c r="AK29" s="6">
        <f>SUM(X29:Z29,AB29,AD29)</f>
        <v>744</v>
      </c>
      <c r="AL29" s="18">
        <v>0</v>
      </c>
      <c r="AM29" s="18">
        <v>50</v>
      </c>
      <c r="AO29" s="63"/>
      <c r="AP29" s="66" t="s">
        <v>52</v>
      </c>
      <c r="AQ29" s="18">
        <v>9</v>
      </c>
      <c r="AR29" s="18">
        <v>9</v>
      </c>
      <c r="AS29" s="18">
        <v>0</v>
      </c>
      <c r="AT29" s="18">
        <v>711</v>
      </c>
      <c r="AU29" s="18">
        <f t="shared" si="121"/>
        <v>98.75</v>
      </c>
      <c r="AV29" s="18">
        <v>0</v>
      </c>
      <c r="AW29" s="18">
        <f t="shared" si="122"/>
        <v>0</v>
      </c>
      <c r="AX29" s="18">
        <v>0</v>
      </c>
      <c r="AY29" s="6">
        <f>(AX29/$AP$4)*100</f>
        <v>0</v>
      </c>
      <c r="AZ29" s="18">
        <v>0</v>
      </c>
      <c r="BA29" s="6">
        <f t="shared" si="351"/>
        <v>1.25</v>
      </c>
      <c r="BB29" s="18">
        <f t="shared" si="123"/>
        <v>1.25</v>
      </c>
      <c r="BC29" s="6">
        <f t="shared" si="124"/>
        <v>98.75</v>
      </c>
      <c r="BD29" s="6">
        <f t="shared" si="411"/>
        <v>1.1944444444444444</v>
      </c>
      <c r="BE29" s="6">
        <f>SUM(AR29:AT29,AV29,AX29)</f>
        <v>720</v>
      </c>
      <c r="BF29" s="18">
        <v>430</v>
      </c>
      <c r="BG29" s="18">
        <v>50</v>
      </c>
      <c r="BI29" s="63"/>
      <c r="BJ29" s="66" t="s">
        <v>52</v>
      </c>
      <c r="BK29" s="18">
        <v>670.6</v>
      </c>
      <c r="BL29" s="18">
        <v>341.5</v>
      </c>
      <c r="BM29" s="18">
        <v>329.1</v>
      </c>
      <c r="BN29" s="18">
        <v>54.8</v>
      </c>
      <c r="BO29" s="6">
        <f t="shared" si="126"/>
        <v>7.365591397849462</v>
      </c>
      <c r="BP29" s="18">
        <v>0</v>
      </c>
      <c r="BQ29" s="18">
        <f t="shared" si="127"/>
        <v>0</v>
      </c>
      <c r="BR29" s="18">
        <v>18.600000000000001</v>
      </c>
      <c r="BS29" s="6">
        <f>(BR29/$BJ$4)*100</f>
        <v>2.5</v>
      </c>
      <c r="BT29" s="18">
        <v>0</v>
      </c>
      <c r="BU29" s="6">
        <f t="shared" si="355"/>
        <v>90.134408602150543</v>
      </c>
      <c r="BV29" s="6">
        <f t="shared" si="128"/>
        <v>90.134408602150543</v>
      </c>
      <c r="BW29" s="6">
        <f t="shared" si="129"/>
        <v>13.827908150391115</v>
      </c>
      <c r="BX29" s="6">
        <f>(BZ29/($BJ$4*CA29))*100</f>
        <v>27.841397849462368</v>
      </c>
      <c r="BY29" s="6">
        <f>SUM(BL29:BN29,BP29,BR29)</f>
        <v>744</v>
      </c>
      <c r="BZ29" s="21">
        <v>10357</v>
      </c>
      <c r="CA29" s="18">
        <v>50</v>
      </c>
      <c r="CC29" s="63"/>
      <c r="CD29" s="66" t="s">
        <v>52</v>
      </c>
      <c r="CE29" s="18">
        <v>671.7</v>
      </c>
      <c r="CF29" s="18">
        <v>119.5</v>
      </c>
      <c r="CG29" s="18">
        <v>552.20000000000005</v>
      </c>
      <c r="CH29" s="18">
        <v>33.4</v>
      </c>
      <c r="CI29" s="6">
        <f t="shared" ref="CI29:CI39" si="412">(CH29/$CD$4)*100</f>
        <v>4.6388888888888893</v>
      </c>
      <c r="CJ29" s="18">
        <v>0</v>
      </c>
      <c r="CK29" s="6">
        <f t="shared" ref="CK29:CK39" si="413">(CJ29/$CD$4)*100</f>
        <v>0</v>
      </c>
      <c r="CL29" s="6">
        <v>14.9</v>
      </c>
      <c r="CM29" s="6">
        <f>(CL29/$CD$4)*100</f>
        <v>2.0694444444444446</v>
      </c>
      <c r="CN29" s="18">
        <v>0</v>
      </c>
      <c r="CO29" s="6">
        <f t="shared" si="360"/>
        <v>93.291666666666671</v>
      </c>
      <c r="CP29" s="6">
        <f t="shared" si="132"/>
        <v>93.291666666666671</v>
      </c>
      <c r="CQ29" s="20">
        <f t="shared" ref="CQ29:CQ48" si="414">IF((AND(CF29=0,CH29=0)),0,(CH29+CN29)/(CF29+CH29)*100)</f>
        <v>21.844342707652061</v>
      </c>
      <c r="CR29" s="6">
        <f>(CT29/($CD$4*CU29))*100</f>
        <v>9.3166666666666664</v>
      </c>
      <c r="CS29" s="6">
        <f>SUM(CF29:CH29,CJ29,CL29)</f>
        <v>720</v>
      </c>
      <c r="CT29" s="64">
        <v>3354</v>
      </c>
      <c r="CU29" s="18">
        <v>50</v>
      </c>
      <c r="CW29" s="63"/>
      <c r="CX29" s="66" t="s">
        <v>52</v>
      </c>
      <c r="CY29" s="18">
        <v>620.9</v>
      </c>
      <c r="CZ29" s="18">
        <v>149.6</v>
      </c>
      <c r="DA29" s="18">
        <v>471.3</v>
      </c>
      <c r="DB29" s="18">
        <v>123.1</v>
      </c>
      <c r="DC29" s="6">
        <f t="shared" ref="DC29:DC78" si="415">(DB29/$CX$4)*100</f>
        <v>16.54569892473118</v>
      </c>
      <c r="DD29" s="18">
        <v>0</v>
      </c>
      <c r="DE29" s="6">
        <f t="shared" ref="DE29:DE78" si="416">(DD29/$CX$4)*100</f>
        <v>0</v>
      </c>
      <c r="DF29" s="6">
        <v>0</v>
      </c>
      <c r="DG29" s="6">
        <f>(DF29/$CX$4)*100</f>
        <v>0</v>
      </c>
      <c r="DH29" s="18">
        <v>0</v>
      </c>
      <c r="DI29" s="6">
        <f t="shared" si="365"/>
        <v>83.454301075268816</v>
      </c>
      <c r="DJ29" s="6">
        <f t="shared" ref="DJ29:DJ32" si="417">((CY29-DH29)/$CX$4)*100</f>
        <v>83.454301075268816</v>
      </c>
      <c r="DK29" s="20">
        <f t="shared" ref="DK29:DK32" si="418">IF((AND(CZ29=0,DB29=0)),0,(DB29+DH29)/(CZ29+DB29)*100)</f>
        <v>45.141180784745139</v>
      </c>
      <c r="DL29" s="6">
        <f>(DN29/($CX$4*DO29))*100</f>
        <v>11.545698924731184</v>
      </c>
      <c r="DM29" s="6">
        <f>SUM(CZ29:DB29,DD29,DF29)</f>
        <v>744</v>
      </c>
      <c r="DN29" s="21">
        <v>4295</v>
      </c>
      <c r="DO29" s="18">
        <v>50</v>
      </c>
      <c r="DQ29" s="63"/>
      <c r="DR29" s="66" t="s">
        <v>52</v>
      </c>
      <c r="DS29" s="18">
        <v>0</v>
      </c>
      <c r="DT29" s="18">
        <v>0</v>
      </c>
      <c r="DU29" s="18">
        <v>0</v>
      </c>
      <c r="DV29" s="18">
        <v>744</v>
      </c>
      <c r="DW29" s="6">
        <f t="shared" ref="DW29:DW78" si="419">(DV29/$DR$4)*100</f>
        <v>100</v>
      </c>
      <c r="DX29" s="18">
        <v>0</v>
      </c>
      <c r="DY29" s="6">
        <f t="shared" ref="DY29:DY78" si="420">(DX29/$DR$4)*100</f>
        <v>0</v>
      </c>
      <c r="DZ29" s="6">
        <v>0</v>
      </c>
      <c r="EA29" s="6">
        <f t="shared" si="370"/>
        <v>0</v>
      </c>
      <c r="EB29" s="18">
        <v>0</v>
      </c>
      <c r="EC29" s="6">
        <f t="shared" si="371"/>
        <v>0</v>
      </c>
      <c r="ED29" s="6">
        <f t="shared" ref="ED29:ED32" si="421">((DS29-EB29)/$DR$4)*100</f>
        <v>0</v>
      </c>
      <c r="EE29" s="20">
        <f t="shared" ref="EE29:EE32" si="422">IF((AND(DT29=0,DV29=0)),0,(DV29+EB29)/(DT29+DV29)*100)</f>
        <v>100</v>
      </c>
      <c r="EF29" s="6">
        <f>(EH29/($DR$4*EI29))*100</f>
        <v>0</v>
      </c>
      <c r="EG29" s="6">
        <f>SUM(DT29:DV29,DX29,DZ29)</f>
        <v>744</v>
      </c>
      <c r="EH29" s="18">
        <v>0</v>
      </c>
      <c r="EI29" s="18">
        <v>50</v>
      </c>
      <c r="EK29" s="63"/>
      <c r="EL29" s="66" t="s">
        <v>52</v>
      </c>
      <c r="EM29" s="17">
        <v>0</v>
      </c>
      <c r="EN29" s="22">
        <v>0</v>
      </c>
      <c r="EO29" s="22">
        <v>0</v>
      </c>
      <c r="EP29" s="18">
        <v>672</v>
      </c>
      <c r="EQ29" s="6">
        <f t="shared" ref="EQ29:EQ78" si="423">(EP29/$EL$4)*100</f>
        <v>100</v>
      </c>
      <c r="ER29" s="22">
        <v>0</v>
      </c>
      <c r="ES29" s="6">
        <f t="shared" ref="ES29:ES78" si="424">(ER29/$EL$4)*100</f>
        <v>0</v>
      </c>
      <c r="ET29" s="6">
        <v>0</v>
      </c>
      <c r="EU29" s="6">
        <f>(ET29/$EL$4)*100</f>
        <v>0</v>
      </c>
      <c r="EV29" s="18">
        <v>0</v>
      </c>
      <c r="EW29" s="6">
        <f t="shared" si="377"/>
        <v>0</v>
      </c>
      <c r="EX29" s="6">
        <f t="shared" ref="EX29:EX32" si="425">((EM29-EV29)/$EL$4)*100</f>
        <v>0</v>
      </c>
      <c r="EY29" s="20">
        <f t="shared" ref="EY29:EY32" si="426">IF((AND(EN29=0,EP29=0)),0,(EP29+EV29)/(EN29+EP29)*100)</f>
        <v>100</v>
      </c>
      <c r="EZ29" s="6">
        <f>(FB29/($EL$4*FC29))*100</f>
        <v>0</v>
      </c>
      <c r="FA29" s="6">
        <f>SUM(EN29:EP29,ER29,ET29)</f>
        <v>672</v>
      </c>
      <c r="FB29" s="18">
        <v>0</v>
      </c>
      <c r="FC29" s="18">
        <v>50</v>
      </c>
      <c r="FE29" s="63"/>
      <c r="FF29" s="66" t="s">
        <v>52</v>
      </c>
      <c r="FG29" s="18">
        <v>0</v>
      </c>
      <c r="FH29" s="18">
        <v>0</v>
      </c>
      <c r="FI29" s="18">
        <v>0</v>
      </c>
      <c r="FJ29" s="18">
        <v>744</v>
      </c>
      <c r="FK29" s="6">
        <f t="shared" ref="FK29" si="427">(FJ29/$FF$4)*100</f>
        <v>100</v>
      </c>
      <c r="FL29" s="18">
        <v>0</v>
      </c>
      <c r="FM29" s="6">
        <f t="shared" ref="FM29" si="428">(FL29/$FF$4)*100</f>
        <v>0</v>
      </c>
      <c r="FN29" s="6">
        <v>0</v>
      </c>
      <c r="FO29" s="6">
        <f>(FN29/$FF$4)*100</f>
        <v>0</v>
      </c>
      <c r="FP29" s="18">
        <v>0</v>
      </c>
      <c r="FQ29" s="6">
        <f t="shared" si="383"/>
        <v>0</v>
      </c>
      <c r="FR29" s="6">
        <f t="shared" ref="FR29" si="429">((FG29-FP29)/$FF$4)*100</f>
        <v>0</v>
      </c>
      <c r="FS29" s="20">
        <f t="shared" si="143"/>
        <v>100</v>
      </c>
      <c r="FT29" s="6">
        <f>(FV29/($FF$4*FW29))*100</f>
        <v>0</v>
      </c>
      <c r="FU29" s="6">
        <f>SUM(FH29:FJ29,FL29,FN29)</f>
        <v>744</v>
      </c>
      <c r="FV29" s="18">
        <v>0</v>
      </c>
      <c r="FW29" s="18">
        <v>50</v>
      </c>
      <c r="FY29" s="63"/>
      <c r="FZ29" s="66" t="s">
        <v>52</v>
      </c>
      <c r="GA29" s="18">
        <v>0</v>
      </c>
      <c r="GB29" s="18">
        <v>0</v>
      </c>
      <c r="GC29" s="18">
        <v>0</v>
      </c>
      <c r="GD29" s="18">
        <v>720</v>
      </c>
      <c r="GE29" s="6">
        <f t="shared" si="387"/>
        <v>1</v>
      </c>
      <c r="GF29" s="18">
        <v>0</v>
      </c>
      <c r="GG29" s="6">
        <f t="shared" ref="GG29:GG51" si="430">(GF29/$FZ$4)*100</f>
        <v>0</v>
      </c>
      <c r="GH29" s="6">
        <v>0</v>
      </c>
      <c r="GI29" s="6">
        <f>(GH29/$FZ$4)*100</f>
        <v>0</v>
      </c>
      <c r="GJ29" s="18">
        <v>0</v>
      </c>
      <c r="GK29" s="6">
        <f t="shared" si="389"/>
        <v>0</v>
      </c>
      <c r="GL29" s="6">
        <f t="shared" ref="GL29:GL36" si="431">((GA29-GJ29)/$FZ$4)*100</f>
        <v>0</v>
      </c>
      <c r="GM29" s="20">
        <f t="shared" ref="GM29:GM36" si="432">IF((AND(GB29=0,GD29=0)),0,(GD29+GJ29)/(GB29+GD29)*100)</f>
        <v>100</v>
      </c>
      <c r="GN29" s="6">
        <f t="shared" si="391"/>
        <v>0</v>
      </c>
      <c r="GO29" s="6">
        <f>SUM(GB29:GD29,GF29,GH29)</f>
        <v>720</v>
      </c>
      <c r="GP29" s="18">
        <v>0</v>
      </c>
      <c r="GQ29" s="18">
        <v>50</v>
      </c>
      <c r="GS29" s="63"/>
      <c r="GT29" s="66" t="s">
        <v>52</v>
      </c>
      <c r="GU29" s="18">
        <v>540.5</v>
      </c>
      <c r="GV29" s="18">
        <v>249.6</v>
      </c>
      <c r="GW29" s="18">
        <v>290.89999999999998</v>
      </c>
      <c r="GX29" s="18">
        <v>186.4</v>
      </c>
      <c r="GY29" s="6">
        <f t="shared" si="338"/>
        <v>25.053763440860216</v>
      </c>
      <c r="GZ29" s="18">
        <v>0</v>
      </c>
      <c r="HA29" s="18">
        <f t="shared" si="338"/>
        <v>0</v>
      </c>
      <c r="HB29" s="18">
        <v>17.100000000000001</v>
      </c>
      <c r="HC29" s="6">
        <f>(HB29/$GT$4)*100</f>
        <v>2.2983870967741939</v>
      </c>
      <c r="HD29" s="18">
        <v>0</v>
      </c>
      <c r="HE29" s="6">
        <f t="shared" si="394"/>
        <v>72.647849462365585</v>
      </c>
      <c r="HF29" s="6">
        <f t="shared" si="395"/>
        <v>72.647849462365585</v>
      </c>
      <c r="HG29" s="20">
        <f t="shared" si="396"/>
        <v>42.752293577981654</v>
      </c>
      <c r="HH29" s="6">
        <f>(HJ29/($GT$4*HK29))*100</f>
        <v>20.091397849462368</v>
      </c>
      <c r="HI29" s="6">
        <f>SUM(GV29:GX29,GZ29,HB29)</f>
        <v>744</v>
      </c>
      <c r="HJ29" s="21">
        <v>7474</v>
      </c>
      <c r="HK29" s="18">
        <v>50</v>
      </c>
      <c r="HM29" s="63"/>
      <c r="HN29" s="66" t="s">
        <v>52</v>
      </c>
      <c r="HO29" s="105">
        <v>719.3</v>
      </c>
      <c r="HP29" s="105">
        <v>457.4</v>
      </c>
      <c r="HQ29" s="105">
        <v>261.89999999999998</v>
      </c>
      <c r="HR29" s="105">
        <v>0.7</v>
      </c>
      <c r="HS29" s="6">
        <f>(HR29/$HN$4)*100</f>
        <v>9.7222222222222224E-2</v>
      </c>
      <c r="HT29" s="105">
        <v>0</v>
      </c>
      <c r="HU29" s="6">
        <f>(HT29/$HN$4)*100</f>
        <v>0</v>
      </c>
      <c r="HV29" s="105">
        <v>0</v>
      </c>
      <c r="HW29" s="6">
        <f>(HV29/$HN$4)*100</f>
        <v>0</v>
      </c>
      <c r="HX29" s="18">
        <v>0</v>
      </c>
      <c r="HY29" s="6">
        <f>(HO29/$HN$4)*100</f>
        <v>99.902777777777771</v>
      </c>
      <c r="HZ29" s="6">
        <f t="shared" si="403"/>
        <v>99.902777777777771</v>
      </c>
      <c r="IA29" s="20">
        <f t="shared" si="404"/>
        <v>0.15280506439642</v>
      </c>
      <c r="IB29" s="6">
        <f>(ID29/($HN$4*IE29))*100</f>
        <v>43.916666666666664</v>
      </c>
      <c r="IC29" s="6">
        <f>SUM(HP29:HR29,HT29,HV29)</f>
        <v>720</v>
      </c>
      <c r="ID29" s="107">
        <v>15810</v>
      </c>
      <c r="IE29" s="18">
        <v>50</v>
      </c>
      <c r="IG29" s="29">
        <v>50</v>
      </c>
      <c r="IH29" s="9">
        <v>50</v>
      </c>
    </row>
    <row r="30" spans="1:245" ht="13.8" x14ac:dyDescent="0.3">
      <c r="A30" s="18"/>
      <c r="B30" s="66" t="s">
        <v>53</v>
      </c>
      <c r="C30" s="18">
        <v>0</v>
      </c>
      <c r="D30" s="18">
        <v>0</v>
      </c>
      <c r="E30" s="18">
        <v>0</v>
      </c>
      <c r="F30" s="18">
        <v>0</v>
      </c>
      <c r="G30" s="6">
        <f t="shared" si="339"/>
        <v>0</v>
      </c>
      <c r="H30" s="18">
        <v>744</v>
      </c>
      <c r="I30" s="6">
        <f t="shared" si="340"/>
        <v>100</v>
      </c>
      <c r="J30" s="6">
        <v>0</v>
      </c>
      <c r="K30" s="6">
        <f t="shared" si="341"/>
        <v>0</v>
      </c>
      <c r="L30" s="18">
        <v>0</v>
      </c>
      <c r="M30" s="6">
        <f t="shared" ref="M30" si="433">(C30/$B$4)*100</f>
        <v>0</v>
      </c>
      <c r="N30" s="6">
        <f t="shared" si="279"/>
        <v>0</v>
      </c>
      <c r="O30" s="6">
        <f t="shared" si="116"/>
        <v>0</v>
      </c>
      <c r="P30" s="6">
        <f t="shared" si="343"/>
        <v>0</v>
      </c>
      <c r="Q30" s="6">
        <f t="shared" si="344"/>
        <v>744</v>
      </c>
      <c r="R30" s="18">
        <v>0</v>
      </c>
      <c r="S30" s="18">
        <v>50</v>
      </c>
      <c r="U30" s="18"/>
      <c r="V30" s="66" t="s">
        <v>53</v>
      </c>
      <c r="W30" s="6">
        <f t="shared" si="345"/>
        <v>0</v>
      </c>
      <c r="X30" s="18">
        <v>0</v>
      </c>
      <c r="Y30" s="18">
        <v>0</v>
      </c>
      <c r="Z30" s="18">
        <v>0</v>
      </c>
      <c r="AA30" s="18">
        <f t="shared" si="117"/>
        <v>0</v>
      </c>
      <c r="AB30" s="18">
        <v>744</v>
      </c>
      <c r="AC30" s="18">
        <f t="shared" si="118"/>
        <v>100</v>
      </c>
      <c r="AD30" s="18">
        <v>0</v>
      </c>
      <c r="AE30" s="6">
        <f t="shared" si="346"/>
        <v>0</v>
      </c>
      <c r="AF30" s="18">
        <v>0</v>
      </c>
      <c r="AG30" s="6">
        <f t="shared" si="347"/>
        <v>0</v>
      </c>
      <c r="AH30" s="18">
        <f t="shared" si="119"/>
        <v>0</v>
      </c>
      <c r="AI30" s="19">
        <f t="shared" si="120"/>
        <v>0</v>
      </c>
      <c r="AJ30" s="6">
        <f t="shared" si="348"/>
        <v>0</v>
      </c>
      <c r="AK30" s="6">
        <f t="shared" si="349"/>
        <v>744</v>
      </c>
      <c r="AL30" s="18">
        <v>0</v>
      </c>
      <c r="AM30" s="18">
        <v>50</v>
      </c>
      <c r="AO30" s="18"/>
      <c r="AP30" s="66" t="s">
        <v>53</v>
      </c>
      <c r="AQ30" s="18">
        <v>0</v>
      </c>
      <c r="AR30" s="18">
        <v>0</v>
      </c>
      <c r="AS30" s="18">
        <v>0</v>
      </c>
      <c r="AT30" s="18">
        <v>0</v>
      </c>
      <c r="AU30" s="18">
        <f t="shared" si="121"/>
        <v>0</v>
      </c>
      <c r="AV30" s="18">
        <v>720</v>
      </c>
      <c r="AW30" s="18">
        <f t="shared" si="122"/>
        <v>100</v>
      </c>
      <c r="AX30" s="18">
        <v>0</v>
      </c>
      <c r="AY30" s="6">
        <f t="shared" si="350"/>
        <v>0</v>
      </c>
      <c r="AZ30" s="18">
        <v>0</v>
      </c>
      <c r="BA30" s="6">
        <f t="shared" si="351"/>
        <v>0</v>
      </c>
      <c r="BB30" s="18">
        <f t="shared" si="123"/>
        <v>0</v>
      </c>
      <c r="BC30" s="19">
        <f t="shared" si="124"/>
        <v>0</v>
      </c>
      <c r="BD30" s="6">
        <f t="shared" si="411"/>
        <v>0</v>
      </c>
      <c r="BE30" s="6">
        <f t="shared" si="353"/>
        <v>720</v>
      </c>
      <c r="BF30" s="18">
        <v>0</v>
      </c>
      <c r="BG30" s="18">
        <v>50</v>
      </c>
      <c r="BI30" s="18"/>
      <c r="BJ30" s="66" t="s">
        <v>53</v>
      </c>
      <c r="BK30" s="18">
        <v>0</v>
      </c>
      <c r="BL30" s="18">
        <v>0</v>
      </c>
      <c r="BM30" s="18">
        <v>0</v>
      </c>
      <c r="BN30" s="18">
        <v>0</v>
      </c>
      <c r="BO30" s="19">
        <f t="shared" si="126"/>
        <v>0</v>
      </c>
      <c r="BP30" s="18">
        <v>744</v>
      </c>
      <c r="BQ30" s="18">
        <f t="shared" si="127"/>
        <v>100</v>
      </c>
      <c r="BR30" s="18">
        <v>0</v>
      </c>
      <c r="BS30" s="6">
        <f t="shared" si="354"/>
        <v>0</v>
      </c>
      <c r="BT30" s="18">
        <v>0</v>
      </c>
      <c r="BU30" s="6">
        <f t="shared" si="355"/>
        <v>0</v>
      </c>
      <c r="BV30" s="6">
        <f t="shared" si="128"/>
        <v>0</v>
      </c>
      <c r="BW30" s="6">
        <f t="shared" si="129"/>
        <v>0</v>
      </c>
      <c r="BX30" s="6">
        <f t="shared" si="356"/>
        <v>8.0645161290322578E-3</v>
      </c>
      <c r="BY30" s="6">
        <f t="shared" si="357"/>
        <v>744</v>
      </c>
      <c r="BZ30" s="18">
        <v>3</v>
      </c>
      <c r="CA30" s="18">
        <v>50</v>
      </c>
      <c r="CC30" s="18"/>
      <c r="CD30" s="66" t="s">
        <v>53</v>
      </c>
      <c r="CE30" s="18">
        <v>0</v>
      </c>
      <c r="CF30" s="18">
        <v>0</v>
      </c>
      <c r="CG30" s="18">
        <v>0</v>
      </c>
      <c r="CH30" s="18">
        <v>0</v>
      </c>
      <c r="CI30" s="6">
        <f t="shared" si="412"/>
        <v>0</v>
      </c>
      <c r="CJ30" s="18">
        <v>720</v>
      </c>
      <c r="CK30" s="6">
        <f t="shared" si="413"/>
        <v>100</v>
      </c>
      <c r="CL30" s="6">
        <v>0</v>
      </c>
      <c r="CM30" s="6">
        <f t="shared" si="359"/>
        <v>0</v>
      </c>
      <c r="CN30" s="18">
        <v>0</v>
      </c>
      <c r="CO30" s="6">
        <f t="shared" si="360"/>
        <v>0</v>
      </c>
      <c r="CP30" s="6">
        <f t="shared" si="132"/>
        <v>0</v>
      </c>
      <c r="CQ30" s="20">
        <f t="shared" si="414"/>
        <v>0</v>
      </c>
      <c r="CR30" s="6">
        <f t="shared" si="362"/>
        <v>0</v>
      </c>
      <c r="CS30" s="6">
        <f t="shared" si="363"/>
        <v>720</v>
      </c>
      <c r="CT30" s="18">
        <v>0</v>
      </c>
      <c r="CU30" s="18">
        <v>50</v>
      </c>
      <c r="CW30" s="18"/>
      <c r="CX30" s="66" t="s">
        <v>53</v>
      </c>
      <c r="CY30" s="18">
        <v>115</v>
      </c>
      <c r="CZ30" s="18">
        <v>22.3</v>
      </c>
      <c r="DA30" s="18">
        <v>92.7</v>
      </c>
      <c r="DB30" s="18">
        <v>12.5</v>
      </c>
      <c r="DC30" s="6">
        <f t="shared" si="415"/>
        <v>1.6801075268817203</v>
      </c>
      <c r="DD30" s="18">
        <v>616.5</v>
      </c>
      <c r="DE30" s="6">
        <f t="shared" si="416"/>
        <v>82.862903225806448</v>
      </c>
      <c r="DF30" s="6">
        <v>0</v>
      </c>
      <c r="DG30" s="6">
        <f t="shared" si="364"/>
        <v>0</v>
      </c>
      <c r="DH30" s="18">
        <v>0</v>
      </c>
      <c r="DI30" s="6">
        <f t="shared" si="365"/>
        <v>15.456989247311828</v>
      </c>
      <c r="DJ30" s="6">
        <f t="shared" si="417"/>
        <v>15.456989247311828</v>
      </c>
      <c r="DK30" s="20">
        <f t="shared" si="418"/>
        <v>35.919540229885058</v>
      </c>
      <c r="DL30" s="6">
        <f t="shared" si="366"/>
        <v>1.803763440860215</v>
      </c>
      <c r="DM30" s="6">
        <f t="shared" si="367"/>
        <v>744</v>
      </c>
      <c r="DN30" s="18">
        <v>671</v>
      </c>
      <c r="DO30" s="18">
        <v>50</v>
      </c>
      <c r="DQ30" s="18"/>
      <c r="DR30" s="66" t="s">
        <v>53</v>
      </c>
      <c r="DS30" s="18">
        <v>12.200000000000045</v>
      </c>
      <c r="DT30" s="18">
        <v>12.200000000000045</v>
      </c>
      <c r="DU30" s="18">
        <v>0</v>
      </c>
      <c r="DV30" s="18">
        <v>731.8</v>
      </c>
      <c r="DW30" s="6">
        <f t="shared" si="419"/>
        <v>98.36021505376344</v>
      </c>
      <c r="DX30" s="18">
        <v>0</v>
      </c>
      <c r="DY30" s="6">
        <f t="shared" si="420"/>
        <v>0</v>
      </c>
      <c r="DZ30" s="6">
        <v>0</v>
      </c>
      <c r="EA30" s="6">
        <f t="shared" si="370"/>
        <v>0</v>
      </c>
      <c r="EB30" s="18">
        <v>0</v>
      </c>
      <c r="EC30" s="6">
        <f t="shared" si="371"/>
        <v>1.6397849462365652</v>
      </c>
      <c r="ED30" s="6">
        <f t="shared" si="421"/>
        <v>1.6397849462365652</v>
      </c>
      <c r="EE30" s="20">
        <f t="shared" si="422"/>
        <v>98.36021505376344</v>
      </c>
      <c r="EF30" s="6">
        <f t="shared" si="374"/>
        <v>1.8252688172043012</v>
      </c>
      <c r="EG30" s="6">
        <f t="shared" si="375"/>
        <v>744</v>
      </c>
      <c r="EH30" s="18">
        <v>679</v>
      </c>
      <c r="EI30" s="18">
        <v>50</v>
      </c>
      <c r="EK30" s="18"/>
      <c r="EL30" s="66" t="s">
        <v>53</v>
      </c>
      <c r="EM30" s="17">
        <v>0</v>
      </c>
      <c r="EN30" s="22">
        <v>0</v>
      </c>
      <c r="EO30" s="22">
        <v>0</v>
      </c>
      <c r="EP30" s="18">
        <v>672</v>
      </c>
      <c r="EQ30" s="6">
        <f t="shared" si="423"/>
        <v>100</v>
      </c>
      <c r="ER30" s="22">
        <v>0</v>
      </c>
      <c r="ES30" s="6">
        <f t="shared" si="424"/>
        <v>0</v>
      </c>
      <c r="ET30" s="6">
        <v>0</v>
      </c>
      <c r="EU30" s="6">
        <f t="shared" si="376"/>
        <v>0</v>
      </c>
      <c r="EV30" s="18">
        <v>0</v>
      </c>
      <c r="EW30" s="6">
        <f t="shared" si="377"/>
        <v>0</v>
      </c>
      <c r="EX30" s="6">
        <f t="shared" si="425"/>
        <v>0</v>
      </c>
      <c r="EY30" s="20">
        <f t="shared" si="426"/>
        <v>100</v>
      </c>
      <c r="EZ30" s="6">
        <f t="shared" si="379"/>
        <v>0</v>
      </c>
      <c r="FA30" s="6">
        <f t="shared" si="380"/>
        <v>672</v>
      </c>
      <c r="FB30" s="18">
        <v>0</v>
      </c>
      <c r="FC30" s="18">
        <v>50</v>
      </c>
      <c r="FE30" s="18"/>
      <c r="FF30" s="66" t="s">
        <v>53</v>
      </c>
      <c r="FG30" s="18">
        <v>0</v>
      </c>
      <c r="FH30" s="18">
        <v>0</v>
      </c>
      <c r="FI30" s="18">
        <v>0</v>
      </c>
      <c r="FJ30" s="18">
        <v>744</v>
      </c>
      <c r="FK30" s="6">
        <f>(FJ30/$FF$4)*100</f>
        <v>100</v>
      </c>
      <c r="FL30" s="18">
        <v>0</v>
      </c>
      <c r="FM30" s="6">
        <f>(FL30/$FF$4)*100</f>
        <v>0</v>
      </c>
      <c r="FN30" s="6">
        <v>0</v>
      </c>
      <c r="FO30" s="6">
        <f t="shared" si="382"/>
        <v>0</v>
      </c>
      <c r="FP30" s="18">
        <v>0</v>
      </c>
      <c r="FQ30" s="6">
        <f t="shared" si="383"/>
        <v>0</v>
      </c>
      <c r="FR30" s="6">
        <f>((FG30-FP30)/$FF$4)*100</f>
        <v>0</v>
      </c>
      <c r="FS30" s="20">
        <f t="shared" si="143"/>
        <v>100</v>
      </c>
      <c r="FT30" s="6">
        <f t="shared" si="385"/>
        <v>0</v>
      </c>
      <c r="FU30" s="6">
        <f t="shared" si="386"/>
        <v>744</v>
      </c>
      <c r="FV30" s="18">
        <v>0</v>
      </c>
      <c r="FW30" s="18">
        <v>50</v>
      </c>
      <c r="FY30" s="18"/>
      <c r="FZ30" s="66" t="s">
        <v>53</v>
      </c>
      <c r="GA30" s="18">
        <v>0</v>
      </c>
      <c r="GB30" s="18">
        <v>0</v>
      </c>
      <c r="GC30" s="18">
        <v>0</v>
      </c>
      <c r="GD30" s="18">
        <v>720</v>
      </c>
      <c r="GE30" s="6">
        <f t="shared" si="387"/>
        <v>1</v>
      </c>
      <c r="GF30" s="18">
        <v>0</v>
      </c>
      <c r="GG30" s="6">
        <f t="shared" si="430"/>
        <v>0</v>
      </c>
      <c r="GH30" s="6">
        <v>0</v>
      </c>
      <c r="GI30" s="6">
        <f t="shared" si="388"/>
        <v>0</v>
      </c>
      <c r="GJ30" s="18">
        <v>0</v>
      </c>
      <c r="GK30" s="6">
        <f t="shared" si="389"/>
        <v>0</v>
      </c>
      <c r="GL30" s="6">
        <f t="shared" si="431"/>
        <v>0</v>
      </c>
      <c r="GM30" s="20">
        <f t="shared" si="432"/>
        <v>100</v>
      </c>
      <c r="GN30" s="6">
        <f t="shared" si="391"/>
        <v>0</v>
      </c>
      <c r="GO30" s="6">
        <f t="shared" si="392"/>
        <v>720</v>
      </c>
      <c r="GP30" s="18">
        <v>0</v>
      </c>
      <c r="GQ30" s="18">
        <v>50</v>
      </c>
      <c r="GS30" s="18"/>
      <c r="GT30" s="66" t="s">
        <v>53</v>
      </c>
      <c r="GU30" s="18">
        <v>541.9</v>
      </c>
      <c r="GV30" s="18">
        <v>263.10000000000002</v>
      </c>
      <c r="GW30" s="18">
        <v>278.8</v>
      </c>
      <c r="GX30" s="18">
        <v>185</v>
      </c>
      <c r="GY30" s="6">
        <f t="shared" si="338"/>
        <v>24.865591397849464</v>
      </c>
      <c r="GZ30" s="18">
        <v>0</v>
      </c>
      <c r="HA30" s="18">
        <f t="shared" si="338"/>
        <v>0</v>
      </c>
      <c r="HB30" s="18">
        <v>17.100000000000001</v>
      </c>
      <c r="HC30" s="6">
        <f t="shared" si="393"/>
        <v>2.2983870967741939</v>
      </c>
      <c r="HD30" s="18">
        <v>0</v>
      </c>
      <c r="HE30" s="6">
        <f t="shared" si="394"/>
        <v>72.836021505376337</v>
      </c>
      <c r="HF30" s="6">
        <f t="shared" si="395"/>
        <v>72.836021505376337</v>
      </c>
      <c r="HG30" s="20">
        <f t="shared" si="396"/>
        <v>41.285427359964295</v>
      </c>
      <c r="HH30" s="6">
        <f t="shared" si="397"/>
        <v>21.00537634408602</v>
      </c>
      <c r="HI30" s="6">
        <f t="shared" si="398"/>
        <v>744.00000000000011</v>
      </c>
      <c r="HJ30" s="21">
        <v>7814</v>
      </c>
      <c r="HK30" s="18">
        <v>50</v>
      </c>
      <c r="HM30" s="18"/>
      <c r="HN30" s="66" t="s">
        <v>53</v>
      </c>
      <c r="HO30" s="105">
        <v>717.3</v>
      </c>
      <c r="HP30" s="105">
        <v>401.5</v>
      </c>
      <c r="HQ30" s="105">
        <v>315.8</v>
      </c>
      <c r="HR30" s="105">
        <v>0</v>
      </c>
      <c r="HS30" s="6">
        <f t="shared" si="399"/>
        <v>0</v>
      </c>
      <c r="HT30" s="105">
        <v>0</v>
      </c>
      <c r="HU30" s="6">
        <f t="shared" ref="HU30:HU32" si="434">(HT30/$HN$4)*100</f>
        <v>0</v>
      </c>
      <c r="HV30" s="105">
        <v>2.7</v>
      </c>
      <c r="HW30" s="6">
        <f t="shared" ref="HW30:HW32" si="435">(HV30/$HN$4)*100</f>
        <v>0.37500000000000006</v>
      </c>
      <c r="HX30" s="18">
        <v>0</v>
      </c>
      <c r="HY30" s="6">
        <f t="shared" ref="HY30:HY32" si="436">(HO30/$HN$4)*100</f>
        <v>99.625</v>
      </c>
      <c r="HZ30" s="6">
        <f t="shared" si="403"/>
        <v>99.625</v>
      </c>
      <c r="IA30" s="20">
        <f t="shared" si="404"/>
        <v>0</v>
      </c>
      <c r="IB30" s="6">
        <f t="shared" ref="IB30:IB32" si="437">(ID30/($HN$4*IE30))*100</f>
        <v>37.81388888888889</v>
      </c>
      <c r="IC30" s="6">
        <f t="shared" si="406"/>
        <v>720</v>
      </c>
      <c r="ID30" s="107">
        <v>13613</v>
      </c>
      <c r="IE30" s="18">
        <v>50</v>
      </c>
      <c r="IG30" s="29">
        <v>50</v>
      </c>
      <c r="IH30" s="9">
        <v>50</v>
      </c>
    </row>
    <row r="31" spans="1:245" ht="13.8" x14ac:dyDescent="0.3">
      <c r="A31" s="18"/>
      <c r="B31" s="66" t="s">
        <v>54</v>
      </c>
      <c r="C31" s="18">
        <v>0</v>
      </c>
      <c r="D31" s="18">
        <v>0</v>
      </c>
      <c r="E31" s="18">
        <v>0</v>
      </c>
      <c r="F31" s="18">
        <v>0</v>
      </c>
      <c r="G31" s="6">
        <f t="shared" si="339"/>
        <v>0</v>
      </c>
      <c r="H31" s="18">
        <v>744</v>
      </c>
      <c r="I31" s="6">
        <f t="shared" si="340"/>
        <v>100</v>
      </c>
      <c r="J31" s="6">
        <v>0</v>
      </c>
      <c r="K31" s="6">
        <f t="shared" si="341"/>
        <v>0</v>
      </c>
      <c r="L31" s="18">
        <v>0</v>
      </c>
      <c r="M31" s="6">
        <f>(C31/$B$4)*100</f>
        <v>0</v>
      </c>
      <c r="N31" s="6">
        <f t="shared" si="279"/>
        <v>0</v>
      </c>
      <c r="O31" s="6">
        <f t="shared" si="116"/>
        <v>0</v>
      </c>
      <c r="P31" s="6">
        <f t="shared" si="343"/>
        <v>0</v>
      </c>
      <c r="Q31" s="6">
        <f t="shared" si="344"/>
        <v>744</v>
      </c>
      <c r="R31" s="18">
        <v>0</v>
      </c>
      <c r="S31" s="18">
        <v>50</v>
      </c>
      <c r="U31" s="18"/>
      <c r="V31" s="66" t="s">
        <v>54</v>
      </c>
      <c r="W31" s="6">
        <f t="shared" si="345"/>
        <v>0</v>
      </c>
      <c r="X31" s="18">
        <v>0</v>
      </c>
      <c r="Y31" s="18">
        <v>0</v>
      </c>
      <c r="Z31" s="18">
        <v>0</v>
      </c>
      <c r="AA31" s="18">
        <f t="shared" si="117"/>
        <v>0</v>
      </c>
      <c r="AB31" s="18">
        <v>744</v>
      </c>
      <c r="AC31" s="18">
        <f t="shared" si="118"/>
        <v>100</v>
      </c>
      <c r="AD31" s="18">
        <v>0</v>
      </c>
      <c r="AE31" s="6">
        <f t="shared" si="346"/>
        <v>0</v>
      </c>
      <c r="AF31" s="18">
        <v>0</v>
      </c>
      <c r="AG31" s="6">
        <f t="shared" si="347"/>
        <v>0</v>
      </c>
      <c r="AH31" s="18">
        <f t="shared" si="119"/>
        <v>0</v>
      </c>
      <c r="AI31" s="19">
        <f t="shared" si="120"/>
        <v>0</v>
      </c>
      <c r="AJ31" s="6">
        <f t="shared" si="348"/>
        <v>0</v>
      </c>
      <c r="AK31" s="6">
        <f t="shared" si="349"/>
        <v>744</v>
      </c>
      <c r="AL31" s="18">
        <v>0</v>
      </c>
      <c r="AM31" s="18">
        <v>50</v>
      </c>
      <c r="AO31" s="18"/>
      <c r="AP31" s="66" t="s">
        <v>54</v>
      </c>
      <c r="AQ31" s="18">
        <v>0</v>
      </c>
      <c r="AR31" s="18">
        <v>0</v>
      </c>
      <c r="AS31" s="18">
        <v>0</v>
      </c>
      <c r="AT31" s="18">
        <v>0</v>
      </c>
      <c r="AU31" s="18">
        <f t="shared" si="121"/>
        <v>0</v>
      </c>
      <c r="AV31" s="18">
        <v>720</v>
      </c>
      <c r="AW31" s="18">
        <f t="shared" si="122"/>
        <v>100</v>
      </c>
      <c r="AX31" s="18">
        <v>0</v>
      </c>
      <c r="AY31" s="6">
        <f t="shared" si="350"/>
        <v>0</v>
      </c>
      <c r="AZ31" s="18">
        <v>0</v>
      </c>
      <c r="BA31" s="6">
        <f t="shared" si="351"/>
        <v>0</v>
      </c>
      <c r="BB31" s="18">
        <f t="shared" si="123"/>
        <v>0</v>
      </c>
      <c r="BC31" s="19">
        <f t="shared" si="124"/>
        <v>0</v>
      </c>
      <c r="BD31" s="6">
        <f t="shared" si="411"/>
        <v>0</v>
      </c>
      <c r="BE31" s="6">
        <f t="shared" si="353"/>
        <v>720</v>
      </c>
      <c r="BF31" s="18">
        <v>0</v>
      </c>
      <c r="BG31" s="18">
        <v>50</v>
      </c>
      <c r="BI31" s="18"/>
      <c r="BJ31" s="66" t="s">
        <v>54</v>
      </c>
      <c r="BK31" s="18">
        <v>4</v>
      </c>
      <c r="BL31" s="18">
        <v>0</v>
      </c>
      <c r="BM31" s="18">
        <v>4</v>
      </c>
      <c r="BN31" s="18">
        <v>0</v>
      </c>
      <c r="BO31" s="19">
        <f t="shared" si="126"/>
        <v>0</v>
      </c>
      <c r="BP31" s="18">
        <v>740</v>
      </c>
      <c r="BQ31" s="6">
        <f t="shared" si="127"/>
        <v>99.462365591397855</v>
      </c>
      <c r="BR31" s="18">
        <v>0</v>
      </c>
      <c r="BS31" s="6">
        <f t="shared" si="354"/>
        <v>0</v>
      </c>
      <c r="BT31" s="18">
        <v>0</v>
      </c>
      <c r="BU31" s="6">
        <f t="shared" si="355"/>
        <v>0.53763440860215062</v>
      </c>
      <c r="BV31" s="6">
        <f t="shared" si="128"/>
        <v>0.53763440860215062</v>
      </c>
      <c r="BW31" s="6">
        <f t="shared" si="129"/>
        <v>0</v>
      </c>
      <c r="BX31" s="6">
        <f t="shared" si="356"/>
        <v>0</v>
      </c>
      <c r="BY31" s="6">
        <f t="shared" si="357"/>
        <v>744</v>
      </c>
      <c r="BZ31" s="18">
        <v>0</v>
      </c>
      <c r="CA31" s="18">
        <v>50</v>
      </c>
      <c r="CC31" s="18"/>
      <c r="CD31" s="66" t="s">
        <v>54</v>
      </c>
      <c r="CE31" s="18">
        <v>0</v>
      </c>
      <c r="CF31" s="18">
        <v>0</v>
      </c>
      <c r="CG31" s="18">
        <v>0</v>
      </c>
      <c r="CH31" s="18">
        <v>0</v>
      </c>
      <c r="CI31" s="6">
        <f t="shared" si="412"/>
        <v>0</v>
      </c>
      <c r="CJ31" s="18">
        <v>720</v>
      </c>
      <c r="CK31" s="6">
        <f t="shared" si="413"/>
        <v>100</v>
      </c>
      <c r="CL31" s="6">
        <v>0</v>
      </c>
      <c r="CM31" s="6">
        <f t="shared" si="359"/>
        <v>0</v>
      </c>
      <c r="CN31" s="18">
        <v>0</v>
      </c>
      <c r="CO31" s="6">
        <f t="shared" si="360"/>
        <v>0</v>
      </c>
      <c r="CP31" s="6">
        <f t="shared" si="132"/>
        <v>0</v>
      </c>
      <c r="CQ31" s="20">
        <f t="shared" si="414"/>
        <v>0</v>
      </c>
      <c r="CR31" s="6">
        <f t="shared" si="362"/>
        <v>0</v>
      </c>
      <c r="CS31" s="6">
        <f t="shared" si="363"/>
        <v>720</v>
      </c>
      <c r="CT31" s="18">
        <v>0</v>
      </c>
      <c r="CU31" s="18">
        <v>50</v>
      </c>
      <c r="CW31" s="18"/>
      <c r="CX31" s="66" t="s">
        <v>54</v>
      </c>
      <c r="CY31" s="18">
        <v>0</v>
      </c>
      <c r="CZ31" s="18">
        <v>0</v>
      </c>
      <c r="DA31" s="18">
        <v>0</v>
      </c>
      <c r="DB31" s="18">
        <v>0</v>
      </c>
      <c r="DC31" s="6">
        <f t="shared" si="415"/>
        <v>0</v>
      </c>
      <c r="DD31" s="18">
        <v>744</v>
      </c>
      <c r="DE31" s="6">
        <f t="shared" si="416"/>
        <v>100</v>
      </c>
      <c r="DF31" s="6">
        <v>0</v>
      </c>
      <c r="DG31" s="6">
        <f t="shared" si="364"/>
        <v>0</v>
      </c>
      <c r="DH31" s="18">
        <v>0</v>
      </c>
      <c r="DI31" s="6">
        <f t="shared" si="365"/>
        <v>0</v>
      </c>
      <c r="DJ31" s="6">
        <f t="shared" si="417"/>
        <v>0</v>
      </c>
      <c r="DK31" s="20">
        <f t="shared" si="418"/>
        <v>0</v>
      </c>
      <c r="DL31" s="6">
        <f t="shared" si="366"/>
        <v>0</v>
      </c>
      <c r="DM31" s="6">
        <f t="shared" si="367"/>
        <v>744</v>
      </c>
      <c r="DN31" s="18">
        <v>0</v>
      </c>
      <c r="DO31" s="18">
        <v>50</v>
      </c>
      <c r="DQ31" s="18"/>
      <c r="DR31" s="66" t="s">
        <v>54</v>
      </c>
      <c r="DS31" s="18">
        <v>0</v>
      </c>
      <c r="DT31" s="18">
        <v>0</v>
      </c>
      <c r="DU31" s="18">
        <v>0</v>
      </c>
      <c r="DV31" s="18">
        <v>0</v>
      </c>
      <c r="DW31" s="6">
        <f t="shared" si="419"/>
        <v>0</v>
      </c>
      <c r="DX31" s="18">
        <v>744</v>
      </c>
      <c r="DY31" s="6">
        <f t="shared" si="420"/>
        <v>100</v>
      </c>
      <c r="DZ31" s="6">
        <v>0</v>
      </c>
      <c r="EA31" s="6">
        <f t="shared" si="370"/>
        <v>0</v>
      </c>
      <c r="EB31" s="18">
        <v>0</v>
      </c>
      <c r="EC31" s="6">
        <f t="shared" si="371"/>
        <v>0</v>
      </c>
      <c r="ED31" s="6">
        <f t="shared" si="421"/>
        <v>0</v>
      </c>
      <c r="EE31" s="20">
        <f t="shared" si="422"/>
        <v>0</v>
      </c>
      <c r="EF31" s="6">
        <f t="shared" si="374"/>
        <v>0</v>
      </c>
      <c r="EG31" s="6">
        <f t="shared" si="375"/>
        <v>744</v>
      </c>
      <c r="EH31" s="18">
        <v>0</v>
      </c>
      <c r="EI31" s="18">
        <v>50</v>
      </c>
      <c r="EK31" s="18"/>
      <c r="EL31" s="66" t="s">
        <v>54</v>
      </c>
      <c r="EM31" s="17">
        <v>0</v>
      </c>
      <c r="EN31" s="22">
        <v>0</v>
      </c>
      <c r="EO31" s="22">
        <v>0</v>
      </c>
      <c r="EP31" s="18">
        <v>0</v>
      </c>
      <c r="EQ31" s="6">
        <f t="shared" si="423"/>
        <v>0</v>
      </c>
      <c r="ER31" s="22">
        <v>672</v>
      </c>
      <c r="ES31" s="6">
        <f t="shared" si="424"/>
        <v>100</v>
      </c>
      <c r="ET31" s="6">
        <v>0</v>
      </c>
      <c r="EU31" s="6">
        <f t="shared" si="376"/>
        <v>0</v>
      </c>
      <c r="EV31" s="18">
        <v>0</v>
      </c>
      <c r="EW31" s="6">
        <f t="shared" si="377"/>
        <v>0</v>
      </c>
      <c r="EX31" s="6">
        <f t="shared" si="425"/>
        <v>0</v>
      </c>
      <c r="EY31" s="20">
        <f t="shared" si="426"/>
        <v>0</v>
      </c>
      <c r="EZ31" s="6">
        <f t="shared" si="379"/>
        <v>0</v>
      </c>
      <c r="FA31" s="6">
        <f t="shared" si="380"/>
        <v>672</v>
      </c>
      <c r="FB31" s="18">
        <v>0</v>
      </c>
      <c r="FC31" s="18">
        <v>50</v>
      </c>
      <c r="FE31" s="18"/>
      <c r="FF31" s="66" t="s">
        <v>54</v>
      </c>
      <c r="FG31" s="18">
        <v>0</v>
      </c>
      <c r="FH31" s="18">
        <v>0</v>
      </c>
      <c r="FI31" s="18">
        <v>0</v>
      </c>
      <c r="FJ31" s="18">
        <v>0</v>
      </c>
      <c r="FK31" s="6">
        <f t="shared" ref="FK31:FK78" si="438">(FJ31/$FF$4)*100</f>
        <v>0</v>
      </c>
      <c r="FL31" s="18">
        <v>744</v>
      </c>
      <c r="FM31" s="6">
        <f t="shared" ref="FM31:FM78" si="439">(FL31/$FF$4)*100</f>
        <v>100</v>
      </c>
      <c r="FN31" s="6">
        <v>0</v>
      </c>
      <c r="FO31" s="6">
        <f t="shared" si="382"/>
        <v>0</v>
      </c>
      <c r="FP31" s="18">
        <v>0</v>
      </c>
      <c r="FQ31" s="6">
        <f t="shared" si="383"/>
        <v>0</v>
      </c>
      <c r="FR31" s="6">
        <f t="shared" ref="FR31:FR32" si="440">((FG31-FP31)/$FF$4)*100</f>
        <v>0</v>
      </c>
      <c r="FS31" s="20">
        <f t="shared" si="143"/>
        <v>0</v>
      </c>
      <c r="FT31" s="6">
        <f t="shared" si="385"/>
        <v>0</v>
      </c>
      <c r="FU31" s="6">
        <f t="shared" si="386"/>
        <v>744</v>
      </c>
      <c r="FV31" s="18">
        <v>0</v>
      </c>
      <c r="FW31" s="18">
        <v>50</v>
      </c>
      <c r="FY31" s="18"/>
      <c r="FZ31" s="66" t="s">
        <v>54</v>
      </c>
      <c r="GA31" s="18">
        <v>0</v>
      </c>
      <c r="GB31" s="18">
        <v>0</v>
      </c>
      <c r="GC31" s="18">
        <v>0</v>
      </c>
      <c r="GD31" s="18">
        <v>0</v>
      </c>
      <c r="GE31" s="6">
        <f t="shared" si="387"/>
        <v>0</v>
      </c>
      <c r="GF31" s="18">
        <v>720</v>
      </c>
      <c r="GG31" s="6">
        <f t="shared" si="430"/>
        <v>100</v>
      </c>
      <c r="GH31" s="6">
        <v>0</v>
      </c>
      <c r="GI31" s="6">
        <f t="shared" si="388"/>
        <v>0</v>
      </c>
      <c r="GJ31" s="18">
        <v>0</v>
      </c>
      <c r="GK31" s="6">
        <f t="shared" si="389"/>
        <v>0</v>
      </c>
      <c r="GL31" s="6">
        <f t="shared" si="431"/>
        <v>0</v>
      </c>
      <c r="GM31" s="20">
        <f t="shared" si="432"/>
        <v>0</v>
      </c>
      <c r="GN31" s="6">
        <f t="shared" si="391"/>
        <v>0</v>
      </c>
      <c r="GO31" s="6">
        <f t="shared" si="392"/>
        <v>720</v>
      </c>
      <c r="GP31" s="18">
        <v>0</v>
      </c>
      <c r="GQ31" s="18">
        <v>50</v>
      </c>
      <c r="GS31" s="18"/>
      <c r="GT31" s="66" t="s">
        <v>54</v>
      </c>
      <c r="GU31" s="18">
        <v>0</v>
      </c>
      <c r="GV31" s="18">
        <v>0</v>
      </c>
      <c r="GW31" s="18">
        <v>0</v>
      </c>
      <c r="GX31" s="18">
        <v>0</v>
      </c>
      <c r="GY31" s="18">
        <f t="shared" si="338"/>
        <v>0</v>
      </c>
      <c r="GZ31" s="18">
        <v>744</v>
      </c>
      <c r="HA31" s="18">
        <f t="shared" si="338"/>
        <v>100</v>
      </c>
      <c r="HB31" s="18">
        <v>0</v>
      </c>
      <c r="HC31" s="6">
        <f t="shared" si="393"/>
        <v>0</v>
      </c>
      <c r="HD31" s="18">
        <v>0</v>
      </c>
      <c r="HE31" s="6">
        <f t="shared" si="394"/>
        <v>0</v>
      </c>
      <c r="HF31" s="6">
        <f t="shared" si="395"/>
        <v>0</v>
      </c>
      <c r="HG31" s="20">
        <f t="shared" si="396"/>
        <v>0</v>
      </c>
      <c r="HH31" s="6">
        <f t="shared" si="397"/>
        <v>0</v>
      </c>
      <c r="HI31" s="6">
        <f t="shared" si="398"/>
        <v>744</v>
      </c>
      <c r="HJ31" s="18">
        <v>0</v>
      </c>
      <c r="HK31" s="18">
        <v>50</v>
      </c>
      <c r="HM31" s="18"/>
      <c r="HN31" s="66" t="s">
        <v>54</v>
      </c>
      <c r="HO31" s="105">
        <v>0</v>
      </c>
      <c r="HP31" s="105">
        <v>0</v>
      </c>
      <c r="HQ31" s="105">
        <v>0</v>
      </c>
      <c r="HR31" s="105">
        <v>0</v>
      </c>
      <c r="HS31" s="6">
        <f t="shared" si="399"/>
        <v>0</v>
      </c>
      <c r="HT31" s="105">
        <v>720</v>
      </c>
      <c r="HU31" s="6">
        <f t="shared" si="434"/>
        <v>100</v>
      </c>
      <c r="HV31" s="105">
        <v>0</v>
      </c>
      <c r="HW31" s="6">
        <f t="shared" si="435"/>
        <v>0</v>
      </c>
      <c r="HX31" s="18">
        <v>0</v>
      </c>
      <c r="HY31" s="6">
        <f t="shared" si="436"/>
        <v>0</v>
      </c>
      <c r="HZ31" s="6">
        <f t="shared" si="403"/>
        <v>0</v>
      </c>
      <c r="IA31" s="20">
        <f t="shared" si="404"/>
        <v>0</v>
      </c>
      <c r="IB31" s="6">
        <f t="shared" si="437"/>
        <v>0</v>
      </c>
      <c r="IC31" s="6">
        <f t="shared" si="406"/>
        <v>720</v>
      </c>
      <c r="ID31" s="107">
        <v>0</v>
      </c>
      <c r="IE31" s="18">
        <v>50</v>
      </c>
      <c r="IG31" s="29">
        <v>0</v>
      </c>
      <c r="IH31" s="9">
        <v>0</v>
      </c>
      <c r="II31" s="9">
        <v>50</v>
      </c>
      <c r="IJ31" s="9" t="s">
        <v>106</v>
      </c>
    </row>
    <row r="32" spans="1:245" ht="13.8" x14ac:dyDescent="0.3">
      <c r="A32" s="18"/>
      <c r="B32" s="66" t="s">
        <v>55</v>
      </c>
      <c r="C32" s="18">
        <v>735.5</v>
      </c>
      <c r="D32" s="18">
        <v>215.9</v>
      </c>
      <c r="E32" s="18">
        <v>519.6</v>
      </c>
      <c r="F32" s="18">
        <v>0</v>
      </c>
      <c r="G32" s="6">
        <f t="shared" si="339"/>
        <v>0</v>
      </c>
      <c r="H32" s="18">
        <v>0</v>
      </c>
      <c r="I32" s="6">
        <f t="shared" si="340"/>
        <v>0</v>
      </c>
      <c r="J32" s="6">
        <v>8.5</v>
      </c>
      <c r="K32" s="6">
        <f t="shared" si="341"/>
        <v>1.14247311827957</v>
      </c>
      <c r="L32" s="18">
        <v>0</v>
      </c>
      <c r="M32" s="6">
        <f t="shared" ref="M32" si="441">(C32/$B$4)*100</f>
        <v>98.857526881720432</v>
      </c>
      <c r="N32" s="6">
        <f t="shared" si="279"/>
        <v>98.857526881720432</v>
      </c>
      <c r="O32" s="6">
        <f t="shared" si="116"/>
        <v>0</v>
      </c>
      <c r="P32" s="6">
        <f t="shared" si="343"/>
        <v>18.96505376344086</v>
      </c>
      <c r="Q32" s="6">
        <f t="shared" si="344"/>
        <v>744</v>
      </c>
      <c r="R32" s="21">
        <v>7055</v>
      </c>
      <c r="S32" s="18">
        <v>50</v>
      </c>
      <c r="U32" s="18"/>
      <c r="V32" s="66" t="s">
        <v>55</v>
      </c>
      <c r="W32" s="6">
        <f>$V$4-Z32-AB32-AD32</f>
        <v>593</v>
      </c>
      <c r="X32" s="18">
        <v>363.9</v>
      </c>
      <c r="Y32" s="18">
        <v>229.1</v>
      </c>
      <c r="Z32" s="18">
        <v>32.1</v>
      </c>
      <c r="AA32" s="6">
        <f t="shared" si="117"/>
        <v>4.314516129032258</v>
      </c>
      <c r="AB32" s="18">
        <v>105.6</v>
      </c>
      <c r="AC32" s="6">
        <f t="shared" si="118"/>
        <v>14.193548387096774</v>
      </c>
      <c r="AD32" s="6">
        <v>13.3</v>
      </c>
      <c r="AE32" s="6">
        <f t="shared" si="346"/>
        <v>1.7876344086021505</v>
      </c>
      <c r="AF32" s="18">
        <v>0</v>
      </c>
      <c r="AG32" s="6">
        <f t="shared" si="347"/>
        <v>79.704301075268816</v>
      </c>
      <c r="AH32" s="6">
        <f t="shared" si="119"/>
        <v>79.704301075268816</v>
      </c>
      <c r="AI32" s="6">
        <f t="shared" si="120"/>
        <v>8.1060606060606073</v>
      </c>
      <c r="AJ32" s="6">
        <f t="shared" si="348"/>
        <v>33.306451612903224</v>
      </c>
      <c r="AK32" s="6">
        <f t="shared" si="349"/>
        <v>744</v>
      </c>
      <c r="AL32" s="21">
        <v>12390</v>
      </c>
      <c r="AM32" s="18">
        <v>50</v>
      </c>
      <c r="AO32" s="18"/>
      <c r="AP32" s="66" t="s">
        <v>55</v>
      </c>
      <c r="AQ32" s="18">
        <v>709.1</v>
      </c>
      <c r="AR32" s="18">
        <v>355.9</v>
      </c>
      <c r="AS32" s="18">
        <v>353.2</v>
      </c>
      <c r="AT32" s="18">
        <v>0</v>
      </c>
      <c r="AU32" s="18">
        <f t="shared" si="121"/>
        <v>0</v>
      </c>
      <c r="AV32" s="18">
        <v>0</v>
      </c>
      <c r="AW32" s="18">
        <f t="shared" si="122"/>
        <v>0</v>
      </c>
      <c r="AX32" s="18">
        <v>10.9</v>
      </c>
      <c r="AY32" s="6">
        <f t="shared" si="350"/>
        <v>1.5138888888888888</v>
      </c>
      <c r="AZ32" s="18">
        <v>0</v>
      </c>
      <c r="BA32" s="6">
        <f t="shared" si="351"/>
        <v>98.486111111111114</v>
      </c>
      <c r="BB32" s="6">
        <f t="shared" si="123"/>
        <v>98.486111111111114</v>
      </c>
      <c r="BC32" s="19">
        <f t="shared" si="124"/>
        <v>0</v>
      </c>
      <c r="BD32" s="6">
        <f t="shared" si="411"/>
        <v>34.719444444444449</v>
      </c>
      <c r="BE32" s="6">
        <f t="shared" si="353"/>
        <v>719.99999999999989</v>
      </c>
      <c r="BF32" s="21">
        <v>12499</v>
      </c>
      <c r="BG32" s="18">
        <v>50</v>
      </c>
      <c r="BI32" s="18"/>
      <c r="BJ32" s="66" t="s">
        <v>55</v>
      </c>
      <c r="BK32" s="18">
        <v>729.3</v>
      </c>
      <c r="BL32" s="18">
        <v>423.7</v>
      </c>
      <c r="BM32" s="18">
        <v>305.60000000000002</v>
      </c>
      <c r="BN32" s="18">
        <v>14.7</v>
      </c>
      <c r="BO32" s="6">
        <f t="shared" si="126"/>
        <v>1.975806451612903</v>
      </c>
      <c r="BP32" s="18">
        <v>0</v>
      </c>
      <c r="BQ32" s="18">
        <f t="shared" si="127"/>
        <v>0</v>
      </c>
      <c r="BR32" s="18">
        <v>0</v>
      </c>
      <c r="BS32" s="6">
        <f t="shared" si="354"/>
        <v>0</v>
      </c>
      <c r="BT32" s="18">
        <v>0</v>
      </c>
      <c r="BU32" s="6">
        <f t="shared" si="355"/>
        <v>98.024193548387089</v>
      </c>
      <c r="BV32" s="6">
        <f t="shared" si="128"/>
        <v>98.024193548387089</v>
      </c>
      <c r="BW32" s="6">
        <f t="shared" si="129"/>
        <v>3.3531021897810218</v>
      </c>
      <c r="BX32" s="6">
        <f t="shared" si="356"/>
        <v>37.583333333333336</v>
      </c>
      <c r="BY32" s="6">
        <f t="shared" si="357"/>
        <v>744</v>
      </c>
      <c r="BZ32" s="21">
        <v>13981</v>
      </c>
      <c r="CA32" s="18">
        <v>50</v>
      </c>
      <c r="CC32" s="18"/>
      <c r="CD32" s="66" t="s">
        <v>55</v>
      </c>
      <c r="CE32" s="18">
        <v>687</v>
      </c>
      <c r="CF32" s="18">
        <v>146.1</v>
      </c>
      <c r="CG32" s="18">
        <v>540.9</v>
      </c>
      <c r="CH32" s="18">
        <v>0</v>
      </c>
      <c r="CI32" s="6">
        <f t="shared" si="412"/>
        <v>0</v>
      </c>
      <c r="CJ32" s="18">
        <v>0</v>
      </c>
      <c r="CK32" s="6">
        <f t="shared" si="413"/>
        <v>0</v>
      </c>
      <c r="CL32" s="6">
        <v>33</v>
      </c>
      <c r="CM32" s="6">
        <f t="shared" si="359"/>
        <v>4.583333333333333</v>
      </c>
      <c r="CN32" s="18">
        <v>0</v>
      </c>
      <c r="CO32" s="6">
        <f t="shared" si="360"/>
        <v>95.416666666666671</v>
      </c>
      <c r="CP32" s="6">
        <f t="shared" si="132"/>
        <v>95.416666666666671</v>
      </c>
      <c r="CQ32" s="20">
        <f t="shared" si="414"/>
        <v>0</v>
      </c>
      <c r="CR32" s="6">
        <f t="shared" si="362"/>
        <v>12.436111111111112</v>
      </c>
      <c r="CS32" s="6">
        <f t="shared" si="363"/>
        <v>720</v>
      </c>
      <c r="CT32" s="64">
        <v>4477</v>
      </c>
      <c r="CU32" s="18">
        <v>50</v>
      </c>
      <c r="CW32" s="18"/>
      <c r="CX32" s="66" t="s">
        <v>55</v>
      </c>
      <c r="CY32" s="18">
        <v>727.6</v>
      </c>
      <c r="CZ32" s="18">
        <v>227.4</v>
      </c>
      <c r="DA32" s="18">
        <v>500.2</v>
      </c>
      <c r="DB32" s="18">
        <v>16.399999999999999</v>
      </c>
      <c r="DC32" s="6">
        <f t="shared" si="415"/>
        <v>2.204301075268817</v>
      </c>
      <c r="DD32" s="18">
        <v>0</v>
      </c>
      <c r="DE32" s="6">
        <f t="shared" si="416"/>
        <v>0</v>
      </c>
      <c r="DF32" s="6">
        <v>0</v>
      </c>
      <c r="DG32" s="6">
        <f t="shared" si="364"/>
        <v>0</v>
      </c>
      <c r="DH32" s="18">
        <v>0</v>
      </c>
      <c r="DI32" s="6">
        <f t="shared" si="365"/>
        <v>97.795698924731184</v>
      </c>
      <c r="DJ32" s="6">
        <f t="shared" si="417"/>
        <v>97.795698924731184</v>
      </c>
      <c r="DK32" s="20">
        <f t="shared" si="418"/>
        <v>6.7268252666119759</v>
      </c>
      <c r="DL32" s="6">
        <f t="shared" si="366"/>
        <v>17.489247311827956</v>
      </c>
      <c r="DM32" s="6">
        <f t="shared" si="367"/>
        <v>744</v>
      </c>
      <c r="DN32" s="21">
        <v>6506</v>
      </c>
      <c r="DO32" s="18">
        <v>50</v>
      </c>
      <c r="DQ32" s="18"/>
      <c r="DR32" s="66" t="s">
        <v>55</v>
      </c>
      <c r="DS32" s="18">
        <v>12.200000000000045</v>
      </c>
      <c r="DT32" s="18">
        <v>12.200000000000045</v>
      </c>
      <c r="DU32" s="18">
        <v>0</v>
      </c>
      <c r="DV32" s="18">
        <v>731.8</v>
      </c>
      <c r="DW32" s="6">
        <f t="shared" si="419"/>
        <v>98.36021505376344</v>
      </c>
      <c r="DX32" s="18">
        <v>0</v>
      </c>
      <c r="DY32" s="6">
        <f t="shared" si="420"/>
        <v>0</v>
      </c>
      <c r="DZ32" s="6">
        <v>0</v>
      </c>
      <c r="EA32" s="6">
        <f t="shared" si="370"/>
        <v>0</v>
      </c>
      <c r="EB32" s="18">
        <v>0</v>
      </c>
      <c r="EC32" s="6">
        <f t="shared" si="371"/>
        <v>1.6397849462365652</v>
      </c>
      <c r="ED32" s="6">
        <f t="shared" si="421"/>
        <v>1.6397849462365652</v>
      </c>
      <c r="EE32" s="20">
        <f t="shared" si="422"/>
        <v>98.36021505376344</v>
      </c>
      <c r="EF32" s="6">
        <f t="shared" si="374"/>
        <v>1.8118279569892475</v>
      </c>
      <c r="EG32" s="6">
        <f t="shared" si="375"/>
        <v>744</v>
      </c>
      <c r="EH32" s="18">
        <v>674</v>
      </c>
      <c r="EI32" s="18">
        <v>50</v>
      </c>
      <c r="EK32" s="18"/>
      <c r="EL32" s="66" t="s">
        <v>55</v>
      </c>
      <c r="EM32" s="17">
        <v>0</v>
      </c>
      <c r="EN32" s="22">
        <v>0</v>
      </c>
      <c r="EO32" s="22">
        <v>0</v>
      </c>
      <c r="EP32" s="18">
        <v>672</v>
      </c>
      <c r="EQ32" s="6">
        <f t="shared" si="423"/>
        <v>100</v>
      </c>
      <c r="ER32" s="22">
        <v>0</v>
      </c>
      <c r="ES32" s="6">
        <f t="shared" si="424"/>
        <v>0</v>
      </c>
      <c r="ET32" s="6">
        <v>0</v>
      </c>
      <c r="EU32" s="6">
        <f t="shared" si="376"/>
        <v>0</v>
      </c>
      <c r="EV32" s="18">
        <v>0</v>
      </c>
      <c r="EW32" s="6">
        <f t="shared" si="377"/>
        <v>0</v>
      </c>
      <c r="EX32" s="6">
        <f t="shared" si="425"/>
        <v>0</v>
      </c>
      <c r="EY32" s="20">
        <f t="shared" si="426"/>
        <v>100</v>
      </c>
      <c r="EZ32" s="6">
        <f t="shared" si="379"/>
        <v>27.669642857142858</v>
      </c>
      <c r="FA32" s="6">
        <f t="shared" si="380"/>
        <v>672</v>
      </c>
      <c r="FB32" s="64">
        <v>9297</v>
      </c>
      <c r="FC32" s="18">
        <v>50</v>
      </c>
      <c r="FE32" s="18"/>
      <c r="FF32" s="66" t="s">
        <v>55</v>
      </c>
      <c r="FG32" s="18">
        <v>0</v>
      </c>
      <c r="FH32" s="18">
        <v>0</v>
      </c>
      <c r="FI32" s="18">
        <v>0</v>
      </c>
      <c r="FJ32" s="18">
        <v>744</v>
      </c>
      <c r="FK32" s="6">
        <f t="shared" si="438"/>
        <v>100</v>
      </c>
      <c r="FL32" s="18">
        <v>0</v>
      </c>
      <c r="FM32" s="6">
        <f t="shared" si="439"/>
        <v>0</v>
      </c>
      <c r="FN32" s="6">
        <v>0</v>
      </c>
      <c r="FO32" s="6">
        <f t="shared" si="382"/>
        <v>0</v>
      </c>
      <c r="FP32" s="18">
        <v>0</v>
      </c>
      <c r="FQ32" s="6">
        <f t="shared" si="383"/>
        <v>0</v>
      </c>
      <c r="FR32" s="6">
        <f t="shared" si="440"/>
        <v>0</v>
      </c>
      <c r="FS32" s="20">
        <f t="shared" si="143"/>
        <v>100</v>
      </c>
      <c r="FT32" s="6">
        <f t="shared" si="385"/>
        <v>21.263440860215056</v>
      </c>
      <c r="FU32" s="6">
        <f t="shared" si="386"/>
        <v>744</v>
      </c>
      <c r="FV32" s="64">
        <v>7910</v>
      </c>
      <c r="FW32" s="18">
        <v>50</v>
      </c>
      <c r="FY32" s="18"/>
      <c r="FZ32" s="66" t="s">
        <v>55</v>
      </c>
      <c r="GA32" s="18">
        <v>0</v>
      </c>
      <c r="GB32" s="18">
        <v>0</v>
      </c>
      <c r="GC32" s="18">
        <v>0</v>
      </c>
      <c r="GD32" s="18">
        <v>720</v>
      </c>
      <c r="GE32" s="6">
        <f t="shared" si="387"/>
        <v>1</v>
      </c>
      <c r="GF32" s="18">
        <v>0</v>
      </c>
      <c r="GG32" s="6">
        <f t="shared" si="430"/>
        <v>0</v>
      </c>
      <c r="GH32" s="6">
        <v>0</v>
      </c>
      <c r="GI32" s="6">
        <f t="shared" si="388"/>
        <v>0</v>
      </c>
      <c r="GJ32" s="18">
        <v>0</v>
      </c>
      <c r="GK32" s="6">
        <f t="shared" si="389"/>
        <v>0</v>
      </c>
      <c r="GL32" s="6">
        <f t="shared" si="431"/>
        <v>0</v>
      </c>
      <c r="GM32" s="20">
        <f t="shared" si="432"/>
        <v>100</v>
      </c>
      <c r="GN32" s="6">
        <f t="shared" si="391"/>
        <v>0</v>
      </c>
      <c r="GO32" s="6">
        <f t="shared" si="392"/>
        <v>720</v>
      </c>
      <c r="GP32" s="18">
        <v>0</v>
      </c>
      <c r="GQ32" s="18">
        <v>50</v>
      </c>
      <c r="GS32" s="18"/>
      <c r="GT32" s="66" t="s">
        <v>55</v>
      </c>
      <c r="GU32" s="18">
        <v>516.79999999999995</v>
      </c>
      <c r="GV32" s="18">
        <v>144.80000000000001</v>
      </c>
      <c r="GW32" s="18">
        <v>372</v>
      </c>
      <c r="GX32" s="18">
        <v>210.1</v>
      </c>
      <c r="GY32" s="6">
        <f t="shared" si="338"/>
        <v>28.23924731182796</v>
      </c>
      <c r="GZ32" s="18">
        <v>0</v>
      </c>
      <c r="HA32" s="18">
        <f t="shared" si="338"/>
        <v>0</v>
      </c>
      <c r="HB32" s="18">
        <v>17.100000000000001</v>
      </c>
      <c r="HC32" s="6">
        <f t="shared" si="393"/>
        <v>2.2983870967741939</v>
      </c>
      <c r="HD32" s="18">
        <v>0</v>
      </c>
      <c r="HE32" s="6">
        <f t="shared" si="394"/>
        <v>69.462365591397841</v>
      </c>
      <c r="HF32" s="6">
        <f t="shared" si="395"/>
        <v>69.462365591397841</v>
      </c>
      <c r="HG32" s="20">
        <f t="shared" si="396"/>
        <v>59.199774584389978</v>
      </c>
      <c r="HH32" s="6">
        <f t="shared" si="397"/>
        <v>11.663978494623656</v>
      </c>
      <c r="HI32" s="6">
        <f t="shared" si="398"/>
        <v>744</v>
      </c>
      <c r="HJ32" s="21">
        <v>4339</v>
      </c>
      <c r="HK32" s="18">
        <v>50</v>
      </c>
      <c r="HM32" s="18"/>
      <c r="HN32" s="66" t="s">
        <v>55</v>
      </c>
      <c r="HO32" s="105">
        <v>720</v>
      </c>
      <c r="HP32" s="105">
        <v>343.2</v>
      </c>
      <c r="HQ32" s="105">
        <v>376.8</v>
      </c>
      <c r="HR32" s="105">
        <v>0</v>
      </c>
      <c r="HS32" s="6">
        <f t="shared" si="399"/>
        <v>0</v>
      </c>
      <c r="HT32" s="105">
        <v>0</v>
      </c>
      <c r="HU32" s="6">
        <f t="shared" si="434"/>
        <v>0</v>
      </c>
      <c r="HV32" s="105">
        <v>0</v>
      </c>
      <c r="HW32" s="6">
        <f t="shared" si="435"/>
        <v>0</v>
      </c>
      <c r="HX32" s="18">
        <v>0</v>
      </c>
      <c r="HY32" s="6">
        <f t="shared" si="436"/>
        <v>100</v>
      </c>
      <c r="HZ32" s="6">
        <f t="shared" si="403"/>
        <v>100</v>
      </c>
      <c r="IA32" s="20">
        <f t="shared" si="404"/>
        <v>0</v>
      </c>
      <c r="IB32" s="6">
        <f t="shared" si="437"/>
        <v>32.9</v>
      </c>
      <c r="IC32" s="6">
        <f t="shared" si="406"/>
        <v>720</v>
      </c>
      <c r="ID32" s="107">
        <v>11844</v>
      </c>
      <c r="IE32" s="18">
        <v>50</v>
      </c>
      <c r="IG32" s="29">
        <v>50</v>
      </c>
      <c r="IH32" s="9">
        <v>50</v>
      </c>
    </row>
    <row r="33" spans="1:245" ht="13.8" hidden="1" x14ac:dyDescent="0.3">
      <c r="A33" s="18"/>
      <c r="B33" s="70" t="s">
        <v>39</v>
      </c>
      <c r="C33" s="24">
        <f>SUM(C23:C32)</f>
        <v>3210.6</v>
      </c>
      <c r="D33" s="24">
        <f t="shared" ref="D33:L33" si="442">SUM(D23:D32)</f>
        <v>1062.9000000000001</v>
      </c>
      <c r="E33" s="24">
        <f t="shared" si="442"/>
        <v>2147.6999999999998</v>
      </c>
      <c r="F33" s="24">
        <f t="shared" si="442"/>
        <v>1033.8</v>
      </c>
      <c r="G33" s="25">
        <f>(G23*S23+G24*S24+G25*S25+G26*S26+G27*S27+G28*S28+G29*S29+G30*S30+G31*S31+G32*S32)/S33</f>
        <v>14.233961784365007</v>
      </c>
      <c r="H33" s="24">
        <f t="shared" si="442"/>
        <v>3161.6</v>
      </c>
      <c r="I33" s="25">
        <f>(I23*S23+I24*S24+I25*S25+I26*S26+I27*S27+I28*S28+I29*S29+I30*S30+I31*S31+I32*S32)/S33</f>
        <v>43.660999709386807</v>
      </c>
      <c r="J33" s="25">
        <f>SUM(J23:J32)</f>
        <v>34</v>
      </c>
      <c r="K33" s="25">
        <f>(K23*S23+K24*S24+K25*S25+K26*S26+K27*S27+K28*S28+K29*S29+K30*S30+K31*S31+K32*S32)/S33</f>
        <v>0.38597064806742226</v>
      </c>
      <c r="L33" s="24">
        <f t="shared" si="442"/>
        <v>0</v>
      </c>
      <c r="M33" s="25">
        <f>(M23*S23+M24*S24+M25*S25+M26*S26+M27*S27+M28*S28+M29*S29+M30*S30+M31*S31+M32*S32)/S33</f>
        <v>41.719067858180757</v>
      </c>
      <c r="N33" s="27">
        <f>(N23*S23+N24*S24+N25*S25+N26*S26+N27*S27+N28*S28+N29*S29+N30*S30+N31*S31+N32*S32)/S33</f>
        <v>41.719067858180757</v>
      </c>
      <c r="O33" s="27">
        <f>(O23*S23+O24*S24+O25*S25+O26*S26+O27*S27+O28*S28+O29*S29+O30*S30+O31*S31+O32*S32)/S33</f>
        <v>21.007302143193566</v>
      </c>
      <c r="P33" s="27">
        <f>(P23*S23+P24*S24+P25*S25+P26*S26+P27*S27+P28*S28+P29*S29+P30*S30+P31*S31+P32*S32)/S33</f>
        <v>7.7026118860796284</v>
      </c>
      <c r="Q33" s="32">
        <f>SUM(Q23:Q32)</f>
        <v>7440</v>
      </c>
      <c r="R33" s="28">
        <f>SUM(R23:R32)</f>
        <v>33926</v>
      </c>
      <c r="S33" s="24">
        <f>SUM(S23:S32)</f>
        <v>592</v>
      </c>
      <c r="U33" s="18"/>
      <c r="V33" s="57" t="s">
        <v>39</v>
      </c>
      <c r="W33" s="24">
        <f>SUM(W23:W32)</f>
        <v>3393.9</v>
      </c>
      <c r="X33" s="24">
        <f t="shared" ref="X33:AF33" si="443">SUM(X23:X32)</f>
        <v>2270.9</v>
      </c>
      <c r="Y33" s="24">
        <f>SUM(Y23:Y32)</f>
        <v>1123</v>
      </c>
      <c r="Z33" s="24">
        <f t="shared" si="443"/>
        <v>925.2</v>
      </c>
      <c r="AA33" s="25">
        <f>(AA23*AM23+AA24*AM24+AA25*AM25+AA26*AM26+AA27*AM27+AA28*AM28+AA29*AM29+AA30*AM30+AA31*AM31+AA32*AM32)/AM33</f>
        <v>11.622529787852368</v>
      </c>
      <c r="AB33" s="24">
        <f t="shared" si="443"/>
        <v>3099.5</v>
      </c>
      <c r="AC33" s="25">
        <f>(AC23*AM23+AC24*AM24+AC25*AM25+AC26*AM26+AC27*AM27+AC28*AM28+AC29*AM29+AC30*AM30+AC31*AM31+AC32*AM32)/AM33</f>
        <v>42.956035672769545</v>
      </c>
      <c r="AD33" s="25">
        <f>SUM(AD23:AD32)</f>
        <v>21.4</v>
      </c>
      <c r="AE33" s="32">
        <f>(AE23*AM23+AE24*AM24+AE25*AM25+AE26*AM26+AE27*AM27+AE28*AM28+AE29*AM29+AE30*AM30+AE31*AM31+AE32*AM32)/AM33</f>
        <v>0.2429344667247893</v>
      </c>
      <c r="AF33" s="24">
        <f t="shared" si="443"/>
        <v>0</v>
      </c>
      <c r="AG33" s="25">
        <f>(AG23*AM23+AG24*AM24+AG25*AM25+AG26*AM26+AG27*AM27+AG28*AM28+AG29*AM29+AG30*AM30+AG31*AM31+AG32*AM32)/AM33</f>
        <v>45.178500072653293</v>
      </c>
      <c r="AH33" s="27">
        <f>(AH23*AM23+AH24*AM24+AH25*AM25+AH26*AM26+AH27*AM27+AH28*AM28+AH29*AM29+AH30*AM30+AH31*AM31+AH32*AM32)/AM33</f>
        <v>45.178500072653293</v>
      </c>
      <c r="AI33" s="27">
        <f>(AI23*AM23+AI24*AM24+AI25*AM25+AI26*AM26+AI27*AM27+AI28*AM28+AI29*AM29+AI30*AM30+AI31*AM31+AI32*AM32)/AM33</f>
        <v>12.874261959777487</v>
      </c>
      <c r="AJ33" s="27">
        <f>(AJ23*AM23+AJ24*AM24+AJ25*AM25+AJ26*AM26+AJ27*AM27+AJ28*AM28+AJ29*AM29+AJ30*AM30+AJ31*AM31+AJ32*AM32)/AM33</f>
        <v>19.074442385934319</v>
      </c>
      <c r="AK33" s="32">
        <f>SUM(AK23:AK32)</f>
        <v>7440</v>
      </c>
      <c r="AL33" s="34">
        <f>SUM(AL23:AL32)</f>
        <v>84013</v>
      </c>
      <c r="AM33" s="31">
        <f>SUM(AM23:AM32)</f>
        <v>592</v>
      </c>
      <c r="AO33" s="18"/>
      <c r="AP33" s="57" t="s">
        <v>39</v>
      </c>
      <c r="AQ33" s="24">
        <f>SUM(AQ23:AQ32)</f>
        <v>3283.9</v>
      </c>
      <c r="AR33" s="24">
        <f t="shared" ref="AR33:AZ33" si="444">SUM(AR23:AR32)</f>
        <v>2266.9</v>
      </c>
      <c r="AS33" s="24">
        <f>SUM(AS23:AS32)</f>
        <v>1017</v>
      </c>
      <c r="AT33" s="24">
        <f t="shared" si="444"/>
        <v>1025.2</v>
      </c>
      <c r="AU33" s="25">
        <f>(AU23*BG23+AU24*BG24+AU25*BG25+AU26*BG26+AU27*BG27+AU28*BG28+AU29*BG29+AU30*BG30+AU31*BG31+AU32*BG32)/BG33</f>
        <v>15.416948198198195</v>
      </c>
      <c r="AV33" s="24">
        <f t="shared" si="444"/>
        <v>2880</v>
      </c>
      <c r="AW33" s="25">
        <f>(AW23*BG23+AW24*BG24+AW25*BG25+AW26*BG26+AW27*BG27+AW28*BG28+AW29*BG29+AW30*BG30+AW31*BG31+AW32*BG32)/BG33</f>
        <v>41.554054054054056</v>
      </c>
      <c r="AX33" s="25">
        <f>SUM(AX23:AX32)</f>
        <v>10.9</v>
      </c>
      <c r="AY33" s="32">
        <f>(AY23*BG23+AY24*BG24+AY25*BG25+AY26*BG26+AY27*BG27+AY28*BG28+AY29*BG29+AY30*BG30+AY31*BG31+AY32*BG32)/BG33</f>
        <v>0.12786223723723725</v>
      </c>
      <c r="AZ33" s="24">
        <f t="shared" si="444"/>
        <v>0</v>
      </c>
      <c r="BA33" s="25">
        <f>(BA23*BG23+BA24*BG24+BA25*BG25+BA26*BG26+BA27*BG27+BA28*BG28+BA29*BG29+BA30*BG30+BA31*BG31+BA32*BG32)/BG33</f>
        <v>42.901135510510514</v>
      </c>
      <c r="BB33" s="27">
        <f>(BB23*BG23+BB24*BG24+BB25*BG25+BB26*BG26+BB27*BG27+BB28*BG28+BB29*BG29+BB30*BG30+BB31*BG31+BB32*BG32)/BG33</f>
        <v>42.901135510510514</v>
      </c>
      <c r="BC33" s="27">
        <f>(BC23*BG23+BC24*BG24+BC25*BG25+BC26*BG26+BC27*BG27+BC28*BG28+BC29*BG29+BC30*BG30+BC31*BG31+BC32*BG32)/BG33</f>
        <v>15.942781551694935</v>
      </c>
      <c r="BD33" s="27">
        <f>(BD23*BG23+BD24*BG24+BD25*BG25+BD26*BG26+BD27*BG27+BD28*BG28+BD29*BG29+BD30*BG30+BD31*BG31+BD32*BG32)/BG33</f>
        <v>20.137715840840841</v>
      </c>
      <c r="BE33" s="32">
        <f>SUM(BE23:BE32)</f>
        <v>7200</v>
      </c>
      <c r="BF33" s="34">
        <f>SUM(BF23:BF32)</f>
        <v>85835</v>
      </c>
      <c r="BG33" s="31">
        <f>SUM(BG23:BG32)</f>
        <v>592</v>
      </c>
      <c r="BI33" s="18"/>
      <c r="BJ33" s="57" t="s">
        <v>39</v>
      </c>
      <c r="BK33" s="24">
        <f>SUM(BK23:BK32)</f>
        <v>4347.2999999999993</v>
      </c>
      <c r="BL33" s="24">
        <f t="shared" ref="BL33:BT33" si="445">SUM(BL23:BL32)</f>
        <v>3013.2</v>
      </c>
      <c r="BM33" s="24">
        <f>SUM(BM23:BM32)</f>
        <v>1334.1</v>
      </c>
      <c r="BN33" s="24">
        <f t="shared" si="445"/>
        <v>92.3</v>
      </c>
      <c r="BO33" s="25">
        <f>(BO23*CA23+BO24*CA24+BO25*CA25+BO26*CA26+BO27*CA27+BO28*CA28+BO29*CA29+BO30*CA30+BO31*CA31+BO32*CA32)/CA33</f>
        <v>1.184612031386225</v>
      </c>
      <c r="BP33" s="24">
        <f t="shared" si="445"/>
        <v>2972</v>
      </c>
      <c r="BQ33" s="25">
        <f>(BQ23*CA23+BQ24*CA24+BQ25*CA25+BQ26*CA26+BQ27*CA27+BQ28*CA28+BQ29*CA29+BQ30*CA30+BQ31*CA31+BQ32*CA32)/CA33</f>
        <v>41.508645742516705</v>
      </c>
      <c r="BR33" s="25">
        <f>SUM(BR23:BR32)</f>
        <v>28.400000000000002</v>
      </c>
      <c r="BS33" s="25">
        <f>(BS23*CA23+BS24*CA24+BS25*CA25+BS26*CA26+BS27*CA27+BS28*CA28+BS29*CA29+BS30*CA30+BS31*CA31+BS32*CA32)/CA33</f>
        <v>0.42474934612031384</v>
      </c>
      <c r="BT33" s="24">
        <f t="shared" si="445"/>
        <v>0</v>
      </c>
      <c r="BU33" s="25">
        <f>(BU23*CA23+BU24*CA24+BU25*CA25+BU26*CA26+BU27*CA27+BU28*CA28+BU29*CA29+BU30*CA30+BU31*CA31+BU32*CA32)/CA33</f>
        <v>56.88199287997675</v>
      </c>
      <c r="BV33" s="27">
        <f>(BV23*CA23+BV24*CA24+BV25*CA25+BV26*CA26+BV27*CA27+BV28*CA28+BV29*CA29+BV30*CA30+BV31*CA31+BV32*CA32)/CA33</f>
        <v>56.88199287997675</v>
      </c>
      <c r="BW33" s="27">
        <f>(BW23*CA23+BW24*CA24+BW25*CA25+BW26*CA26+BW27*CA27+BW28*CA28+BW29*CA29+BW30*CA30+BW31*CA31+BW32*CA32)/CA33</f>
        <v>1.9035214668203981</v>
      </c>
      <c r="BX33" s="27">
        <f>(BX23*CA23+BX24*CA24+BX25*CA25+BX26*CA26+BX27*CA27+BX28*CA28+BX29*CA29+BX30*CA30+BX31*CA31+BX32*CA32)/CA33</f>
        <v>24.958678436501017</v>
      </c>
      <c r="BY33" s="32">
        <f>SUM(BY23:BY32)</f>
        <v>7440</v>
      </c>
      <c r="BZ33" s="34">
        <f>SUM(BZ23:BZ32)</f>
        <v>109930</v>
      </c>
      <c r="CA33" s="31">
        <f>SUM(CA23:CA32)</f>
        <v>592</v>
      </c>
      <c r="CC33" s="18"/>
      <c r="CD33" s="57" t="s">
        <v>39</v>
      </c>
      <c r="CE33" s="24">
        <f>SUM(CE23:CE32)</f>
        <v>3973.8999999999996</v>
      </c>
      <c r="CF33" s="24">
        <f t="shared" ref="CF33:CN33" si="446">SUM(CF23:CF32)</f>
        <v>1282.5999999999999</v>
      </c>
      <c r="CG33" s="24">
        <f>SUM(CG23:CG32)</f>
        <v>2691.3</v>
      </c>
      <c r="CH33" s="24">
        <f t="shared" si="446"/>
        <v>176.6</v>
      </c>
      <c r="CI33" s="25">
        <f>(CI23*CU23+CI24*CU24+CI25*CU25+CI26*CU26+CI27*CU27+CI28*CU28+CI29*CU29+CI30*CU30+CI31*CU31+CI32*CU32)/CU33</f>
        <v>2.0716028528528527</v>
      </c>
      <c r="CJ33" s="24">
        <f t="shared" si="446"/>
        <v>3001.6</v>
      </c>
      <c r="CK33" s="25">
        <f>(CK23*CU23+CK24*CU24+CK25*CU25+CK26*CU26+CK27*CU27+CK28*CU28+CK29*CU29+CK30*CU30+CK31*CU31+CK32*CU32)/CU33</f>
        <v>42.98048048048048</v>
      </c>
      <c r="CL33" s="25">
        <f>SUM(CL23:CL32)</f>
        <v>47.9</v>
      </c>
      <c r="CM33" s="25">
        <f>(CM23*CU23+CM24*CU24+CM25*CU25+CM26*CU26+CM27*CU27+CM28*CU28+CM29*CU29+CM30*CU30+CM31*CU31+CM32*CU32)/CU33</f>
        <v>0.56189001501501501</v>
      </c>
      <c r="CN33" s="24">
        <f t="shared" si="446"/>
        <v>0</v>
      </c>
      <c r="CO33" s="25">
        <f>(CO23*CU23+CO24*CU24+CO25*CU25+CO26*CU26+CO27*CU27+CO28*CU28+CO29*CU29+CO30*CU30+CO31*CU31+CO32*CU32)/CU33</f>
        <v>54.386026651651655</v>
      </c>
      <c r="CP33" s="27">
        <f>(CP23*CU23+CP24*CU24+CP25*CU25+CP26*CU26+CP27*CU27+CP28*CU28+CP29*CU29+CP30*CU30+CP31*CU31+CP32*CU32)/CU33</f>
        <v>54.386026651651655</v>
      </c>
      <c r="CQ33" s="27">
        <f>(CQ23*CU23+CQ24*CU24+CQ25*CU25+CQ26*CU26+CQ27*CU27+CQ28*CU28+CQ29*CU29+CQ30*CU30+CQ31*CU31+CQ32*CU32)/CU33</f>
        <v>5.8266325552836173</v>
      </c>
      <c r="CR33" s="27">
        <f>(CR23*CU23+CR24*CU24+CR25*CU25+CR26*CU26+CR27*CU27+CR28*CU28+CR29*CU29+CR30*CU30+CR31*CU31+CR32*CU32)/CU33</f>
        <v>9.7480292792792795</v>
      </c>
      <c r="CS33" s="32">
        <f>SUM(CS23:CS32)</f>
        <v>7200</v>
      </c>
      <c r="CT33" s="35">
        <f>SUM(CT23:CT32)</f>
        <v>41550</v>
      </c>
      <c r="CU33" s="31">
        <f>SUM(CU23:CU32)</f>
        <v>592</v>
      </c>
      <c r="CW33" s="18"/>
      <c r="CX33" s="57" t="s">
        <v>39</v>
      </c>
      <c r="CY33" s="24">
        <f>SUM(CY23:CY32)</f>
        <v>3934.5</v>
      </c>
      <c r="CZ33" s="24">
        <f t="shared" ref="CZ33:DH33" si="447">SUM(CZ23:CZ32)</f>
        <v>1700.3</v>
      </c>
      <c r="DA33" s="24">
        <f>SUM(DA23:DA32)</f>
        <v>2234.1999999999998</v>
      </c>
      <c r="DB33" s="24">
        <f t="shared" si="447"/>
        <v>657</v>
      </c>
      <c r="DC33" s="25">
        <f>(DC23*DO23+DC24*DO24+DC25*DO25+DC26*DO26+DC27*DO27+DC28*DO28+DC29*DO29+DC30*DO30+DC31*DO31+DC32*DO32)/DO33</f>
        <v>12.271914051147924</v>
      </c>
      <c r="DD33" s="24">
        <f t="shared" si="447"/>
        <v>2848.5</v>
      </c>
      <c r="DE33" s="25">
        <f>(DE23*DO23+DE24*DO24+DE25*DO25+DE26*DO26+DE27*DO27+DE28*DO28+DE29*DO29+DE30*DO30+DE31*DO31+DE32*DO32)/DO33</f>
        <v>40.106664123801217</v>
      </c>
      <c r="DF33" s="25">
        <f>SUM(DF23:DF32)</f>
        <v>0</v>
      </c>
      <c r="DG33" s="32">
        <f>(DG23*DO23+DG24*DO24+DG25*DO25+DG26*DO26+DG27*DO27+DG28*DO28+DG29*DO29+DG30*DO30+DG31*DO31+DG32*DO32)/DO33</f>
        <v>0</v>
      </c>
      <c r="DH33" s="24">
        <f t="shared" si="447"/>
        <v>0</v>
      </c>
      <c r="DI33" s="25">
        <f>(DI23*DO23+DI24*DO24+DI25*DO25+DI26*DO26+DI27*DO27+DI28*DO28+DI29*DO29+DI30*DO30+DI31*DO31+DI32*DO32)/DO33</f>
        <v>47.621421825050852</v>
      </c>
      <c r="DJ33" s="27">
        <f>(DJ23*DO23+DJ24*DO24+DJ25*DO25+DJ26*DO26+DJ27*DO27+DJ28*DO28+DJ29*DO29+DJ30*DO30+DJ31*DO31+DJ32*DO32)/DO33</f>
        <v>47.621421825050852</v>
      </c>
      <c r="DK33" s="27">
        <f>(DK23*DO23+DK24*DO24+DK25*DO25+DK26*DO26+DK27*DO27+DK28*DO28+DK29*DO29+DK30*DO30+DK31*DO31+DK32*DO32)/DO33</f>
        <v>19.230273112326515</v>
      </c>
      <c r="DL33" s="27">
        <f>(DL23*DO23+DL24*DO24+DL25*DO25+DL26*DO26+DL27*DO27+DL28*DO28+DL29*DO29+DL30*DO30+DL31*DO31+DL32*DO32)/DO33</f>
        <v>14.025265184539379</v>
      </c>
      <c r="DM33" s="32">
        <f>SUM(DM23:DM32)</f>
        <v>7440</v>
      </c>
      <c r="DN33" s="34">
        <f>SUM(DN23:DN32)</f>
        <v>61774</v>
      </c>
      <c r="DO33" s="31">
        <f>SUM(DO23:DO32)</f>
        <v>592</v>
      </c>
      <c r="DQ33" s="18"/>
      <c r="DR33" s="57" t="s">
        <v>39</v>
      </c>
      <c r="DS33" s="24">
        <f>SUM(DS23:DS32)</f>
        <v>1670.6000000000001</v>
      </c>
      <c r="DT33" s="24">
        <f t="shared" ref="DT33:EB33" si="448">SUM(DT23:DT32)</f>
        <v>822.40000000000009</v>
      </c>
      <c r="DU33" s="24">
        <f>SUM(DU23:DU32)</f>
        <v>848.2</v>
      </c>
      <c r="DV33" s="24">
        <f t="shared" si="448"/>
        <v>3537.4000000000005</v>
      </c>
      <c r="DW33" s="25">
        <f>(DW23*EI23+DW24*EI24+DW25*EI25+DW26*EI26+DW27*EI27+DW28*EI28+DW29*EI29+DW30*EI30+DW31*EI31+DW32*EI32)/EI33</f>
        <v>47.92711057832026</v>
      </c>
      <c r="DX33" s="24">
        <f t="shared" si="448"/>
        <v>2232</v>
      </c>
      <c r="DY33" s="25">
        <f>(DY23*EI23+DY24*EI24+DY25*EI25+DY26*EI26+DY27*EI27+DY28*EI28+DY29*EI29+DY30*EI30+DY31*EI31+DY32*EI32)/EI33</f>
        <v>33.108108108108105</v>
      </c>
      <c r="DZ33" s="25">
        <f>SUM(DZ23:DZ32)</f>
        <v>0</v>
      </c>
      <c r="EA33" s="32">
        <f>(EA23*EI23+EA24*EI24+EA25*EI25+EA26*EI26+EA27*EI27+EA28*EI28+EA29*EI29+EA30*EI30+EA31*EI31+EA32*EI32)/EI33</f>
        <v>0</v>
      </c>
      <c r="EB33" s="24">
        <f t="shared" si="448"/>
        <v>0</v>
      </c>
      <c r="EC33" s="25">
        <f>(EC23*EI23+EC24*EI24+EC25*EI25+EC26*EI26+EC27*EI27+EC28*EI28+EC29*EI29+EC30*EI30+EC31*EI31+EC32*EI32)/EI33</f>
        <v>18.964781313571642</v>
      </c>
      <c r="ED33" s="27">
        <f>(ED23*EI23+ED24*EI24+ED25*EI25+ED26*EI26+ED27*EI27+ED28*EI28+ED29*EI29+ED30*EI30+ED31*EI31+ED32*EI32)/EI33</f>
        <v>18.964781313571642</v>
      </c>
      <c r="EE33" s="27">
        <f>(EE23*EI23+EE24*EI24+EE25*EI25+EE26*EI26+EE27*EI27+EE28*EI28+EE29*EI29+EE30*EI30+EE31*EI31+EE32*EI32)/EI33</f>
        <v>50.758164191167339</v>
      </c>
      <c r="EF33" s="27">
        <f>(EF23*EI23+EF24*EI24+EF25*EI25+EF26*EI26+EF27*EI27+EF28*EI28+EF29*EI29+EF30*EI30+EF31*EI31+EF32*EI32)/EI33</f>
        <v>6.2881429816913688</v>
      </c>
      <c r="EG33" s="32">
        <f>SUM(EG23:EG32)</f>
        <v>7440</v>
      </c>
      <c r="EH33" s="35">
        <f>SUM(EH23:EH32)</f>
        <v>27696</v>
      </c>
      <c r="EI33" s="31">
        <f>SUM(EI23:EI32)</f>
        <v>592</v>
      </c>
      <c r="EK33" s="18"/>
      <c r="EL33" s="57" t="s">
        <v>39</v>
      </c>
      <c r="EM33" s="24">
        <f>SUM(EM23:EM32)</f>
        <v>1985.2</v>
      </c>
      <c r="EN33" s="24">
        <f t="shared" ref="EN33:EV33" si="449">SUM(EN23:EN32)</f>
        <v>640</v>
      </c>
      <c r="EO33" s="24">
        <f>SUM(EO23:EO32)</f>
        <v>1345.2</v>
      </c>
      <c r="EP33" s="24">
        <f t="shared" si="449"/>
        <v>2689.3</v>
      </c>
      <c r="EQ33" s="25">
        <f>(EQ23*FC23+EQ24*FC24+EQ25*FC25+EQ26*FC26+EQ27*FC27+EQ28*FC28+EQ29*FC29+EQ30*FC30+EQ31*FC31+EQ32*FC32)/FC33</f>
        <v>41.570392937580436</v>
      </c>
      <c r="ER33" s="24">
        <f t="shared" si="449"/>
        <v>2045.5</v>
      </c>
      <c r="ES33" s="25">
        <f>(ES23*FC23+ES24*FC24+ES25*FC25+ES26*FC26+ES27*FC27+ES28*FC28+ES29*FC29+ES30*FC30+ES31*FC31+ES32*FC32)/FC33</f>
        <v>33.478875080437575</v>
      </c>
      <c r="ET33" s="25">
        <f>SUM(ET23:ET32)</f>
        <v>0</v>
      </c>
      <c r="EU33" s="32">
        <f>(EU23*FC23+EU24*FC24+EU25*FC25+EU26*FC26+EU27*FC27+EU28*FC28+EU29*FC29+EU30*FC30+EU31*FC31+EU32*FC32)/FC33</f>
        <v>0</v>
      </c>
      <c r="EV33" s="24">
        <f t="shared" si="449"/>
        <v>0</v>
      </c>
      <c r="EW33" s="25">
        <f>(EW23*FC23+EW24*FC24+EW25*FC25+EW26*FC26+EW27*FC27+EW28*FC28+EW29*FC29+EW30*FC30+EW31*FC31+EW32*FC32)/FC33</f>
        <v>22.536145015983728</v>
      </c>
      <c r="EX33" s="27">
        <f>(EX23*FC23+EX24*FC24+EX25*FC25+EX26*FC26+EX27*FC27+EX28*FC28+EX29*FC29+EX30*FC30+EX31*FC31+EX32*FC32)/FC33</f>
        <v>24.950731981981981</v>
      </c>
      <c r="EY33" s="27">
        <f>(EY23*FC23+EY24*FC24+EY25*FC25+EY26*FC26+EY27*FC27+EY28*FC28+EY29*FC29+EY30*FC30+EY31*FC31+EY32*FC32)/FC33</f>
        <v>41.597230340840248</v>
      </c>
      <c r="EZ33" s="27">
        <f>(EZ23*FC23+EZ24*FC24+EZ25*FC25+EZ26*FC26+EZ27*FC27+EZ28*FC28+EZ29*FC29+EZ30*FC30+EZ31*FC31+EZ32*FC32)/FC33</f>
        <v>7.0714687902187903</v>
      </c>
      <c r="FA33" s="32">
        <f>SUM(FA23:FA32)</f>
        <v>6720</v>
      </c>
      <c r="FB33" s="35">
        <f>SUM(FB23:FB32)</f>
        <v>28132</v>
      </c>
      <c r="FC33" s="31">
        <f>SUM(FC23:FC32)</f>
        <v>592</v>
      </c>
      <c r="FE33" s="18"/>
      <c r="FF33" s="57" t="s">
        <v>39</v>
      </c>
      <c r="FG33" s="24">
        <f>SUM(FG23:FG32)</f>
        <v>1912.5</v>
      </c>
      <c r="FH33" s="24">
        <f t="shared" ref="FH33:FP33" si="450">SUM(FH23:FH32)</f>
        <v>927</v>
      </c>
      <c r="FI33" s="24">
        <f>SUM(FI23:FI32)</f>
        <v>985.5</v>
      </c>
      <c r="FJ33" s="24">
        <f t="shared" si="450"/>
        <v>3295.5</v>
      </c>
      <c r="FK33" s="25">
        <f>(FK23*FW23+FK24*FW24+FK25*FW25+FK26*FW26+FK27*FW27+FK28*FW28+FK29*FW29+FK30*FW30+FK31*FW31+FK32*FW32)/FW33</f>
        <v>45.181042938099395</v>
      </c>
      <c r="FL33" s="24">
        <f t="shared" si="450"/>
        <v>2232</v>
      </c>
      <c r="FM33" s="25">
        <f>(FM23*FW23+FM24*FW24+FM25*FW25+FM26*FW26+FM27*FW27+FM28*FW28+FM29*FW29+FM30*FW30+FM31*FW31+FM32*FW32)/FW33</f>
        <v>33.108108108108105</v>
      </c>
      <c r="FN33" s="25">
        <f>SUM(FN23:FN32)</f>
        <v>0</v>
      </c>
      <c r="FO33" s="32">
        <f>(FO23*FW23+FO24*FW24+FO25*FW25+FO26*FW26+FO27*FW27+FO28*FW28+FO29*FW29+FO30*FW30+FO31*FW31+FO32*FW32)/FW33</f>
        <v>0</v>
      </c>
      <c r="FP33" s="24">
        <f t="shared" si="450"/>
        <v>0</v>
      </c>
      <c r="FQ33" s="25">
        <f>(FQ23*FW23+FQ24*FW24+FQ25*FW25+FQ26*FW26+FQ27*FW27+FQ28*FW28+FQ29*FW29+FQ30*FW30+FQ31*FW31+FQ32*FW32)/FW33</f>
        <v>21.710848953792503</v>
      </c>
      <c r="FR33" s="27">
        <f>(FR23*FW23+FR24*FW24+FR25*FW25+FR26*FW26+FR27*FW27+FR28*FW28+FR29*FW29+FR30*FW30+FR31*FW31+FR32*FW32)/FW33</f>
        <v>21.710848953792503</v>
      </c>
      <c r="FS33" s="27">
        <f>(FS23*FW23+FS24*FW24+FS25*FW25+FS26*FW26+FS27*FW27+FS28*FW28+FS29*FW29+FS30*FW30+FS31*FW31+FS32*FW32)/FW33</f>
        <v>47.881087418015909</v>
      </c>
      <c r="FT33" s="27">
        <f>(FT23*FW23+FT24*FW24+FT25*FW25+FT26*FW26+FT27*FW27+FT28*FW28+FT29*FW29+FT30*FW30+FT31*FW31+FT32*FW32)/FW33</f>
        <v>5.8367843650101721</v>
      </c>
      <c r="FU33" s="32">
        <f>SUM(FU23:FU32)</f>
        <v>7440</v>
      </c>
      <c r="FV33" s="35">
        <f>SUM(FV23:FV32)</f>
        <v>25708</v>
      </c>
      <c r="FW33" s="31">
        <f>SUM(FW23:FW32)</f>
        <v>592</v>
      </c>
      <c r="FY33" s="18"/>
      <c r="FZ33" s="57" t="s">
        <v>39</v>
      </c>
      <c r="GA33" s="24">
        <f>SUM(GA23:GA32)</f>
        <v>2123.5</v>
      </c>
      <c r="GB33" s="24">
        <f t="shared" ref="GB33:GJ33" si="451">SUM(GB23:GB32)</f>
        <v>1492</v>
      </c>
      <c r="GC33" s="24">
        <f>SUM(GC23:GC32)</f>
        <v>631.5</v>
      </c>
      <c r="GD33" s="24">
        <f t="shared" si="451"/>
        <v>2916.5</v>
      </c>
      <c r="GE33" s="159">
        <f>(GE23*GQ23+GE24*GQ24+GE25*GQ25+GE26*GQ26+GE27*GQ27+GE28*GQ28+GE29*GQ29+GE30*GQ30+GE31*GQ31+GE32*GQ32)/GQ33</f>
        <v>0.41982216591591592</v>
      </c>
      <c r="GF33" s="24">
        <f t="shared" si="451"/>
        <v>2160</v>
      </c>
      <c r="GG33" s="25">
        <f>(GG23*GQ23+GG24*GQ24+GG25*GQ25+GG26*GQ26+GG27*GQ27+GG28*GQ28+GG29*GQ29+GG30*GQ30+GG31*GQ31+GG32*GQ32)/GQ33</f>
        <v>33.108108108108105</v>
      </c>
      <c r="GH33" s="25">
        <f>SUM(GH23:GH32)</f>
        <v>0</v>
      </c>
      <c r="GI33" s="32">
        <f>(GI23*GQ23+GI24*GQ24+GI25*GQ25+GI26*GQ26+GI27*GQ27+GI28*GQ28+GI29*GQ29+GI30*GQ30+GI31*GQ31+GI32*GQ32)/GQ33</f>
        <v>0</v>
      </c>
      <c r="GJ33" s="24">
        <f t="shared" si="451"/>
        <v>0</v>
      </c>
      <c r="GK33" s="25">
        <f>(GK23*GQ23+GK24*GQ24+GK25*GQ25+GK26*GQ26+GK27*GQ27+GK28*GQ28+GK29*GQ29+GK30*GQ30+GK31*GQ31+GK32*GQ32)/GQ33</f>
        <v>24.106137387387385</v>
      </c>
      <c r="GL33" s="27">
        <f>(GL23*GQ23+GL24*GQ24+GL25*GQ25+GL26*GQ26+GL27*GQ27+GL28*GQ28+GL29*GQ29+GL30*GQ30+GL31*GQ31+GL32*GQ32)/GQ33</f>
        <v>24.9096753003003</v>
      </c>
      <c r="GM33" s="27">
        <f>(GM23*GQ23+GM24*GQ24+GM25*GQ25+GM26*GQ26+GM27*GQ27+GM28*GQ28+GM29*GQ29+GM30*GQ30+GM31*GQ31+GM32*GQ32)/GQ33</f>
        <v>42.161386065267614</v>
      </c>
      <c r="GN33" s="27">
        <f>(GN23*GQ23+GN24*GQ24+GN25*GQ25+GN26*GQ26+GN27*GQ27+GN28*GQ28+GN29*GQ29+GN30*GQ30+GN31*GQ31+GN32*GQ32)/GQ33</f>
        <v>11.442849099099098</v>
      </c>
      <c r="GO33" s="32">
        <f>SUM(GO23:GO32)</f>
        <v>7200</v>
      </c>
      <c r="GP33" s="35">
        <f>SUM(GP23:GP32)</f>
        <v>48774</v>
      </c>
      <c r="GQ33" s="31">
        <f>SUM(GQ23:GQ32)</f>
        <v>592</v>
      </c>
      <c r="GS33" s="18"/>
      <c r="GT33" s="57" t="s">
        <v>39</v>
      </c>
      <c r="GU33" s="24">
        <f>SUM(GU23:GU32)</f>
        <v>3763.3999999999996</v>
      </c>
      <c r="GV33" s="24">
        <f t="shared" ref="GV33:HD33" si="452">SUM(GV23:GV32)</f>
        <v>1544.4999999999998</v>
      </c>
      <c r="GW33" s="24">
        <f>SUM(GW23:GW32)</f>
        <v>2218.8999999999996</v>
      </c>
      <c r="GX33" s="24">
        <f t="shared" si="452"/>
        <v>1325.5</v>
      </c>
      <c r="GY33" s="25">
        <f>(GY23*HK23+GY24*HK24+GY25*HK25+GY26*HK26+GY27*HK27+GY28*HK28+GY29*HK29+GY30*HK30+GY31*HK31+GY32*HK32)/HK33</f>
        <v>22.817449505957569</v>
      </c>
      <c r="GZ33" s="24">
        <f t="shared" si="452"/>
        <v>2290.3000000000002</v>
      </c>
      <c r="HA33" s="25">
        <f>(HA23*HK23+HA24*HK24+HA25*HK25+HA26*HK26+HA27*HK27+HA28*HK28+HA29*HK29+HA30*HK30+HA31*HK31+HA32*HK32)/HK33</f>
        <v>33.769934248764891</v>
      </c>
      <c r="HB33" s="25">
        <f>SUM(HB23:HB32)</f>
        <v>60.800000000000004</v>
      </c>
      <c r="HC33" s="32">
        <f>(HC23*HK23+HC24*HK24+HC25*HK25+HC26*HK26+HC27*HK27+HC28*HK28+HC29*HK29+HC30*HK30+HC31*HK31+HC32*HK32)/HK33</f>
        <v>0.69020633536762577</v>
      </c>
      <c r="HD33" s="24">
        <f t="shared" si="452"/>
        <v>0</v>
      </c>
      <c r="HE33" s="25">
        <f>(HE23*HK23+HE24*HK24+HE25*HK25+HE26*HK26+HE27*HK27+HE28*HK28+HE29*HK29+HE30*HK30+HE31*HK31+HE32*HK32)/HK33</f>
        <v>42.722409909909906</v>
      </c>
      <c r="HF33" s="27">
        <f>(HF23*HK23+HF24*HK24+HF25*HK25+HF26*HK26+HF27*HK27+HF28*HK28+HF29*HK29+HF30*HK30+HF31*HK31+HF32*HK32)/HK33</f>
        <v>42.722409909909906</v>
      </c>
      <c r="HG33" s="27">
        <f>(HG23*HK23+HG24*HK24+HG25*HK25+HG26*HK26+HG27*HK27+HG28*HK28+HG29*HK29+HG30*HK30+HG31*HK31+HG32*HK32)/HK33</f>
        <v>28.313977662359456</v>
      </c>
      <c r="HH33" s="27">
        <f>(HH23*HK23+HH24*HK24+HH25*HK25+HH26*HK26+HH27*HK27+HH28*HK28+HH29*HK29+HH30*HK30+HH31*HK31+HH32*HK32)/HK33</f>
        <v>10.709550276082535</v>
      </c>
      <c r="HI33" s="32">
        <f>SUM(HI23:HI32)</f>
        <v>7440</v>
      </c>
      <c r="HJ33" s="34">
        <f>SUM(HJ23:HJ32)</f>
        <v>47170</v>
      </c>
      <c r="HK33" s="31">
        <f>SUM(HK23:HK32)</f>
        <v>592</v>
      </c>
      <c r="HM33" s="18"/>
      <c r="HN33" s="57" t="s">
        <v>39</v>
      </c>
      <c r="HO33" s="32">
        <f>SUM(HO23:HO32)</f>
        <v>4293.3</v>
      </c>
      <c r="HP33" s="32">
        <f t="shared" ref="HP33:HR33" si="453">SUM(HP23:HP32)</f>
        <v>2230.1</v>
      </c>
      <c r="HQ33" s="32">
        <f t="shared" si="453"/>
        <v>2063.1999999999998</v>
      </c>
      <c r="HR33" s="32">
        <f t="shared" si="453"/>
        <v>744</v>
      </c>
      <c r="HS33" s="25">
        <f>(HS23*IE23+HS24*IE24+HS25*IE25+HS26*IE26+HS27*IE27+HS28*IE28+HS29*IE29+HS30*IE30+HS31*IE31+HS32*IE32)/IE33</f>
        <v>16.497747747747745</v>
      </c>
      <c r="HT33" s="32">
        <f>SUM(HT23:HT32)</f>
        <v>2160</v>
      </c>
      <c r="HU33" s="32">
        <f>(HU23*IE23+HU24*IE24+HU25*IE25+HU26*IE26+HU27*IE27+HU28*IE28+HU29*IE29+HU30*IE30+HU31*IE31+HU32*IE32)/IE33</f>
        <v>33.108108108108105</v>
      </c>
      <c r="HV33" s="32">
        <f>SUM(HV23:HV32)</f>
        <v>2.7</v>
      </c>
      <c r="HW33" s="32">
        <f>(HW23*IE23+HW24*IE24+HW25*IE25+HW26*IE26+HW27*IE27+HW28*IE28+HW29*IE29+HW30*IE30+HW31*IE31+HW32*IE32)/IE33</f>
        <v>3.16722972972973E-2</v>
      </c>
      <c r="HX33" s="32">
        <f>SUM(HX23:HX32)</f>
        <v>0</v>
      </c>
      <c r="HY33" s="25">
        <f>(HY23*IE23+HY24*IE24+HY25*IE25+HY26*IE26+HY27*IE27+HY28*IE28+HY29*IE29+HY30*IE30+HY31*IE31+HY32*IE32)/IE33</f>
        <v>50.362471846846852</v>
      </c>
      <c r="HZ33" s="25">
        <f>(HZ23*IE23+HZ24*IE24+HZ25*IE25+HZ26*IE26+HZ27*IE27+HZ28*IE28+HZ29*IE29+HZ30*IE30+HZ31*IE31+HZ32*IE32)/IE33</f>
        <v>50.362471846846852</v>
      </c>
      <c r="IA33" s="25">
        <f>(IA23*IE23+IA24*IE24+IA25*IE25+IA26*IE26+IA27*IE27+IA28*IE28+IA29*IE29+IA30*IE30+IA31*IE31+IA32*IE32)/IE33</f>
        <v>16.841604279487093</v>
      </c>
      <c r="IB33" s="25">
        <f>(IB23*IE23+IB24*IE24+IB25*IE25+IB26*IE26+IB27*IE27+IB28*IE28+IB29*IE29+IB30*IE30+IB31*IE31+IB32*IE32)/IE33</f>
        <v>17.792558183183186</v>
      </c>
      <c r="IC33" s="32">
        <f>SUM(IC23:IC32)</f>
        <v>7200</v>
      </c>
      <c r="ID33" s="33">
        <f>SUM(ID23:ID32)</f>
        <v>75839</v>
      </c>
      <c r="IE33" s="31">
        <f>SUM(IE23:IE32)</f>
        <v>592</v>
      </c>
      <c r="IG33" s="29"/>
    </row>
    <row r="34" spans="1:245" ht="13.8" x14ac:dyDescent="0.3">
      <c r="A34" s="36" t="s">
        <v>40</v>
      </c>
      <c r="B34" s="71" t="s">
        <v>47</v>
      </c>
      <c r="C34" s="9">
        <v>744</v>
      </c>
      <c r="D34" s="9">
        <v>99.7</v>
      </c>
      <c r="E34" s="9">
        <v>644.29999999999995</v>
      </c>
      <c r="F34" s="9">
        <v>0</v>
      </c>
      <c r="G34" s="7">
        <f t="shared" si="339"/>
        <v>0</v>
      </c>
      <c r="H34" s="9">
        <v>0</v>
      </c>
      <c r="I34" s="7">
        <f t="shared" si="339"/>
        <v>0</v>
      </c>
      <c r="J34" s="7">
        <v>0</v>
      </c>
      <c r="K34" s="7">
        <f t="shared" si="339"/>
        <v>0</v>
      </c>
      <c r="L34" s="9">
        <v>0</v>
      </c>
      <c r="M34" s="7">
        <f>(C34/$B$4)*100</f>
        <v>100</v>
      </c>
      <c r="N34" s="9">
        <f t="shared" si="279"/>
        <v>100</v>
      </c>
      <c r="O34" s="9">
        <f>IF((AND(D34=0,F34=0)),0,(F34+L34)/(D34+F34)*100)</f>
        <v>0</v>
      </c>
      <c r="P34" s="7">
        <f>(R34/($B$4*S34))*100</f>
        <v>10.72068612391193</v>
      </c>
      <c r="Q34" s="7">
        <f>SUM(D34:F34,H34,J34)</f>
        <v>744</v>
      </c>
      <c r="R34" s="39">
        <v>1675</v>
      </c>
      <c r="S34" s="9">
        <v>21</v>
      </c>
      <c r="U34" s="36" t="s">
        <v>40</v>
      </c>
      <c r="V34" s="71" t="s">
        <v>47</v>
      </c>
      <c r="W34" s="9">
        <v>744</v>
      </c>
      <c r="X34" s="9">
        <v>221.6</v>
      </c>
      <c r="Y34" s="9">
        <v>522.4</v>
      </c>
      <c r="Z34" s="9">
        <v>0</v>
      </c>
      <c r="AA34" s="9">
        <f t="shared" si="117"/>
        <v>0</v>
      </c>
      <c r="AB34" s="9">
        <v>0</v>
      </c>
      <c r="AC34" s="9">
        <f t="shared" si="118"/>
        <v>0</v>
      </c>
      <c r="AD34" s="7">
        <v>0</v>
      </c>
      <c r="AE34" s="7">
        <f t="shared" ref="AE34:AE36" si="454">(AD34/$V$4)*100</f>
        <v>0</v>
      </c>
      <c r="AF34" s="9">
        <v>0</v>
      </c>
      <c r="AG34" s="7">
        <f>(W34/$V$4)*100</f>
        <v>100</v>
      </c>
      <c r="AH34" s="9">
        <f t="shared" si="119"/>
        <v>100</v>
      </c>
      <c r="AI34" s="9">
        <f t="shared" si="120"/>
        <v>0</v>
      </c>
      <c r="AJ34" s="7">
        <f>(AL34/($V$4*AM34))*100</f>
        <v>24.545570916538658</v>
      </c>
      <c r="AK34" s="7">
        <f>SUM(X34:Z34,AB34,AD34)</f>
        <v>744</v>
      </c>
      <c r="AL34" s="39">
        <v>3835</v>
      </c>
      <c r="AM34" s="9">
        <v>21</v>
      </c>
      <c r="AO34" s="36" t="s">
        <v>40</v>
      </c>
      <c r="AP34" s="71" t="s">
        <v>47</v>
      </c>
      <c r="AQ34" s="9">
        <v>720</v>
      </c>
      <c r="AR34" s="9">
        <v>236.3</v>
      </c>
      <c r="AS34" s="9">
        <v>483.7</v>
      </c>
      <c r="AT34" s="9">
        <v>0</v>
      </c>
      <c r="AU34" s="9">
        <f t="shared" si="121"/>
        <v>0</v>
      </c>
      <c r="AV34" s="9">
        <v>0</v>
      </c>
      <c r="AW34" s="9">
        <f t="shared" si="122"/>
        <v>0</v>
      </c>
      <c r="AX34" s="9">
        <v>0</v>
      </c>
      <c r="AY34" s="7">
        <f>(AX34/$AP$4)*100</f>
        <v>0</v>
      </c>
      <c r="AZ34" s="9">
        <v>0</v>
      </c>
      <c r="BA34" s="7">
        <f>(AQ34/$AP$4)*100</f>
        <v>100</v>
      </c>
      <c r="BB34" s="7">
        <f t="shared" ref="BB34:BB58" si="455">((AQ34-AZ34)/$AP$4)*100</f>
        <v>100</v>
      </c>
      <c r="BC34" s="29">
        <f t="shared" ref="BC34:BC58" si="456">IF((AND(AR34=0,AT34=0)),0,(AT34+AZ34)/(AR34+AT34)*100)</f>
        <v>0</v>
      </c>
      <c r="BD34" s="7">
        <f t="shared" ref="BD34:BD36" si="457">(BF34/($AP$4*BG34))*100</f>
        <v>27.850529100529098</v>
      </c>
      <c r="BE34" s="7">
        <f>SUM(AR34:AT34,AV34,AX34)</f>
        <v>720</v>
      </c>
      <c r="BF34" s="9">
        <v>4211</v>
      </c>
      <c r="BG34" s="9">
        <v>21</v>
      </c>
      <c r="BI34" s="36" t="s">
        <v>40</v>
      </c>
      <c r="BJ34" s="71" t="s">
        <v>47</v>
      </c>
      <c r="BK34" s="9">
        <v>744</v>
      </c>
      <c r="BL34" s="9">
        <v>248.8</v>
      </c>
      <c r="BM34" s="9">
        <v>495.2</v>
      </c>
      <c r="BN34" s="9">
        <v>0</v>
      </c>
      <c r="BO34" s="7">
        <f t="shared" si="126"/>
        <v>0</v>
      </c>
      <c r="BP34" s="9">
        <v>0</v>
      </c>
      <c r="BQ34" s="9">
        <f t="shared" si="127"/>
        <v>0</v>
      </c>
      <c r="BR34" s="9">
        <v>0</v>
      </c>
      <c r="BS34" s="7">
        <f>(BR34/$BJ$4)*100</f>
        <v>0</v>
      </c>
      <c r="BT34" s="9">
        <v>0</v>
      </c>
      <c r="BU34" s="7">
        <f t="shared" ref="BU34:BU36" si="458">(BK34/$BJ$4)*100</f>
        <v>100</v>
      </c>
      <c r="BV34" s="7">
        <f t="shared" ref="BV34:BV51" si="459">((BK34-BT34)/$BJ$4)*100</f>
        <v>100</v>
      </c>
      <c r="BW34" s="7">
        <f t="shared" ref="BW34:BW51" si="460">IF((AND(BL34=0,BN34=0)),0,(BN34+BT34)/(BL34+BN34)*100)</f>
        <v>0</v>
      </c>
      <c r="BX34" s="7">
        <f t="shared" ref="BX34:BX36" si="461">(BZ34/($BJ$4*CA34))*100</f>
        <v>28.251408090117771</v>
      </c>
      <c r="BY34" s="7">
        <f>SUM(BL34:BN34,BP34,BR34)</f>
        <v>744</v>
      </c>
      <c r="BZ34" s="39">
        <v>4414</v>
      </c>
      <c r="CA34" s="9">
        <v>21</v>
      </c>
      <c r="CC34" s="36" t="s">
        <v>40</v>
      </c>
      <c r="CD34" s="71" t="s">
        <v>47</v>
      </c>
      <c r="CE34" s="9">
        <v>720</v>
      </c>
      <c r="CF34" s="9">
        <v>69.900000000000006</v>
      </c>
      <c r="CG34" s="9">
        <v>650.1</v>
      </c>
      <c r="CH34" s="9">
        <v>0</v>
      </c>
      <c r="CI34" s="9">
        <f t="shared" si="412"/>
        <v>0</v>
      </c>
      <c r="CJ34" s="9">
        <v>0</v>
      </c>
      <c r="CK34" s="9">
        <f t="shared" si="413"/>
        <v>0</v>
      </c>
      <c r="CL34" s="9">
        <v>0</v>
      </c>
      <c r="CM34" s="7">
        <f>(CL34/$CD$4)*100</f>
        <v>0</v>
      </c>
      <c r="CN34" s="9">
        <v>0</v>
      </c>
      <c r="CO34" s="7">
        <f>(CE34/$CD$4)*100</f>
        <v>100</v>
      </c>
      <c r="CP34" s="7">
        <f t="shared" si="132"/>
        <v>100</v>
      </c>
      <c r="CQ34" s="38">
        <f t="shared" si="414"/>
        <v>0</v>
      </c>
      <c r="CR34" s="7">
        <f t="shared" ref="CR34:CR36" si="462">(CT34/($CD$4*CU34))*100</f>
        <v>8.075396825396826</v>
      </c>
      <c r="CS34" s="7">
        <f>SUM(CF34:CH34,CJ34,CL34)</f>
        <v>720</v>
      </c>
      <c r="CT34" s="39">
        <v>1221</v>
      </c>
      <c r="CU34" s="9">
        <v>21</v>
      </c>
      <c r="CW34" s="36" t="s">
        <v>40</v>
      </c>
      <c r="CX34" s="71" t="s">
        <v>47</v>
      </c>
      <c r="CY34" s="9">
        <v>734</v>
      </c>
      <c r="CZ34" s="9">
        <v>110.1</v>
      </c>
      <c r="DA34" s="9">
        <v>623.9</v>
      </c>
      <c r="DB34" s="9">
        <v>10</v>
      </c>
      <c r="DC34" s="7">
        <f t="shared" si="415"/>
        <v>1.3440860215053763</v>
      </c>
      <c r="DD34" s="9">
        <v>0</v>
      </c>
      <c r="DE34" s="7">
        <f t="shared" si="416"/>
        <v>0</v>
      </c>
      <c r="DF34" s="7">
        <v>0</v>
      </c>
      <c r="DG34" s="7">
        <f>(DF34/$CX$4)*100</f>
        <v>0</v>
      </c>
      <c r="DH34" s="9">
        <v>0</v>
      </c>
      <c r="DI34" s="7">
        <f>(CY34/$V$4)*100</f>
        <v>98.655913978494624</v>
      </c>
      <c r="DJ34" s="7">
        <f t="shared" ref="DJ34:DJ78" si="463">((CY34-DH34)/$CX$4)*100</f>
        <v>98.655913978494624</v>
      </c>
      <c r="DK34" s="38">
        <f t="shared" ref="DK34:DK78" si="464">IF((AND(CZ34=0,DB34=0)),0,(DB34+DH34)/(CZ34+DB34)*100)</f>
        <v>8.3263946711074102</v>
      </c>
      <c r="DL34" s="7">
        <f t="shared" ref="DL34:DL36" si="465">(DN34/($CX$4*DO34))*100</f>
        <v>12.154377880184333</v>
      </c>
      <c r="DM34" s="7">
        <f>SUM(CZ34:DB34,DD34,DF34)</f>
        <v>744</v>
      </c>
      <c r="DN34" s="72">
        <v>1899</v>
      </c>
      <c r="DO34" s="9">
        <v>21</v>
      </c>
      <c r="DQ34" s="36" t="s">
        <v>40</v>
      </c>
      <c r="DR34" s="71" t="s">
        <v>47</v>
      </c>
      <c r="DS34" s="9">
        <v>744</v>
      </c>
      <c r="DT34" s="9">
        <v>150.19999999999999</v>
      </c>
      <c r="DU34" s="9">
        <v>593.79999999999995</v>
      </c>
      <c r="DV34" s="9">
        <v>0</v>
      </c>
      <c r="DW34" s="7">
        <f t="shared" si="419"/>
        <v>0</v>
      </c>
      <c r="DX34" s="9">
        <v>0</v>
      </c>
      <c r="DY34" s="7">
        <f t="shared" si="420"/>
        <v>0</v>
      </c>
      <c r="DZ34" s="7">
        <v>0</v>
      </c>
      <c r="EA34" s="7">
        <f>(DZ34/$DR$4)*100</f>
        <v>0</v>
      </c>
      <c r="EB34" s="9">
        <v>0</v>
      </c>
      <c r="EC34" s="7">
        <f>(DS34/$V$4)*100</f>
        <v>100</v>
      </c>
      <c r="ED34" s="7">
        <f t="shared" ref="ED34:ED78" si="466">((DS34-EB34)/$DR$4)*100</f>
        <v>100</v>
      </c>
      <c r="EE34" s="38">
        <f t="shared" ref="EE34:EE78" si="467">IF((AND(DT34=0,DV34=0)),0,(DV34+EB34)/(DT34+DV34)*100)</f>
        <v>0</v>
      </c>
      <c r="EF34" s="7">
        <f>(EH34/($DR$4*EI34))*100</f>
        <v>16.372247823860729</v>
      </c>
      <c r="EG34" s="7">
        <f>SUM(DT34:DV34,DX34,DZ34)</f>
        <v>744</v>
      </c>
      <c r="EH34" s="39">
        <v>2558</v>
      </c>
      <c r="EI34" s="9">
        <v>21</v>
      </c>
      <c r="EK34" s="36" t="s">
        <v>40</v>
      </c>
      <c r="EL34" s="71" t="s">
        <v>47</v>
      </c>
      <c r="EM34" s="9">
        <v>672</v>
      </c>
      <c r="EN34" s="9">
        <v>103.2</v>
      </c>
      <c r="EO34" s="9">
        <v>568.79999999999995</v>
      </c>
      <c r="EP34" s="9">
        <v>0</v>
      </c>
      <c r="EQ34" s="7">
        <f t="shared" si="423"/>
        <v>0</v>
      </c>
      <c r="ER34" s="9">
        <v>0</v>
      </c>
      <c r="ES34" s="7">
        <f t="shared" si="424"/>
        <v>0</v>
      </c>
      <c r="ET34" s="7">
        <v>0</v>
      </c>
      <c r="EU34" s="7">
        <f>(ET34/$EL$4)*100</f>
        <v>0</v>
      </c>
      <c r="EV34" s="9">
        <v>0</v>
      </c>
      <c r="EW34" s="7">
        <f>(EM34/$V$4)*100</f>
        <v>90.322580645161281</v>
      </c>
      <c r="EX34" s="7">
        <f t="shared" ref="EX34:EX78" si="468">((EM34-EV34)/$EL$4)*100</f>
        <v>100</v>
      </c>
      <c r="EY34" s="38">
        <f t="shared" ref="EY34:EY78" si="469">IF((AND(EN34=0,EP34=0)),0,(EP34+EV34)/(EN34+EP34)*100)</f>
        <v>0</v>
      </c>
      <c r="EZ34" s="7">
        <f t="shared" ref="EZ34:EZ36" si="470">(FB34/($EL$4*FC34))*100</f>
        <v>12.301587301587301</v>
      </c>
      <c r="FA34" s="7">
        <f>SUM(EN34:EP34,ER34,ET34)</f>
        <v>672</v>
      </c>
      <c r="FB34" s="39">
        <v>1736</v>
      </c>
      <c r="FC34" s="9">
        <v>21</v>
      </c>
      <c r="FE34" s="36" t="s">
        <v>40</v>
      </c>
      <c r="FF34" s="71" t="s">
        <v>47</v>
      </c>
      <c r="FG34" s="9">
        <v>744</v>
      </c>
      <c r="FH34" s="9">
        <v>237.5</v>
      </c>
      <c r="FI34" s="9">
        <v>506.5</v>
      </c>
      <c r="FJ34" s="9">
        <v>0</v>
      </c>
      <c r="FK34" s="7">
        <f t="shared" si="438"/>
        <v>0</v>
      </c>
      <c r="FL34" s="9">
        <v>0</v>
      </c>
      <c r="FM34" s="7">
        <f t="shared" si="439"/>
        <v>0</v>
      </c>
      <c r="FN34" s="7">
        <v>0</v>
      </c>
      <c r="FO34" s="7">
        <f t="shared" ref="FO34:FO36" si="471">(FN34/$FF$4)*100</f>
        <v>0</v>
      </c>
      <c r="FP34" s="9">
        <v>0</v>
      </c>
      <c r="FQ34" s="7">
        <f>(FG34/$V$4)*100</f>
        <v>100</v>
      </c>
      <c r="FR34" s="7">
        <f t="shared" ref="FR34:FR78" si="472">((FG34-FP34)/$FF$4)*100</f>
        <v>100</v>
      </c>
      <c r="FS34" s="38">
        <f t="shared" ref="FS34:FS78" si="473">IF((AND(FH34=0,FJ34=0)),0,(FJ34+FP34)/(FH34+FJ34)*100)</f>
        <v>0</v>
      </c>
      <c r="FT34" s="7">
        <f>(FV34/($FF$4*FW34))*100</f>
        <v>25.556835637480802</v>
      </c>
      <c r="FU34" s="7">
        <f>SUM(FH34:FJ34,FL34,FN34)</f>
        <v>744</v>
      </c>
      <c r="FV34" s="39">
        <v>3993</v>
      </c>
      <c r="FW34" s="9">
        <v>21</v>
      </c>
      <c r="FY34" s="36" t="s">
        <v>40</v>
      </c>
      <c r="FZ34" s="71" t="s">
        <v>47</v>
      </c>
      <c r="GA34" s="9">
        <v>600</v>
      </c>
      <c r="GB34" s="9">
        <v>193.3</v>
      </c>
      <c r="GC34" s="9">
        <v>406.7</v>
      </c>
      <c r="GD34" s="9">
        <v>120</v>
      </c>
      <c r="GE34" s="7">
        <f>(GD34/$FZ$4)</f>
        <v>0.16666666666666666</v>
      </c>
      <c r="GF34" s="9">
        <v>0</v>
      </c>
      <c r="GG34" s="9">
        <f t="shared" si="430"/>
        <v>0</v>
      </c>
      <c r="GH34" s="9">
        <v>0</v>
      </c>
      <c r="GI34" s="7">
        <f>(GH34/$FZ$4)*100</f>
        <v>0</v>
      </c>
      <c r="GJ34" s="9">
        <v>0</v>
      </c>
      <c r="GK34" s="7">
        <f>(GA34/$V$4)*100</f>
        <v>80.645161290322577</v>
      </c>
      <c r="GL34" s="7">
        <f t="shared" si="431"/>
        <v>83.333333333333343</v>
      </c>
      <c r="GM34" s="7">
        <f t="shared" si="432"/>
        <v>38.301947015639961</v>
      </c>
      <c r="GN34" s="7">
        <f>(GP34/($FZ$4*GQ34))*100</f>
        <v>20.87962962962963</v>
      </c>
      <c r="GO34" s="7">
        <f>SUM(GB34:GD34,GF34,GH34)</f>
        <v>720</v>
      </c>
      <c r="GP34" s="39">
        <v>3157</v>
      </c>
      <c r="GQ34" s="9">
        <v>21</v>
      </c>
      <c r="GS34" s="36" t="s">
        <v>40</v>
      </c>
      <c r="GT34" s="71" t="s">
        <v>47</v>
      </c>
      <c r="GU34" s="9">
        <v>0</v>
      </c>
      <c r="GV34" s="9">
        <v>0</v>
      </c>
      <c r="GW34" s="9">
        <v>0</v>
      </c>
      <c r="GX34" s="9">
        <v>744</v>
      </c>
      <c r="GY34" s="9">
        <f t="shared" si="338"/>
        <v>100</v>
      </c>
      <c r="GZ34" s="9">
        <v>0</v>
      </c>
      <c r="HA34" s="9">
        <f t="shared" si="338"/>
        <v>0</v>
      </c>
      <c r="HB34" s="9">
        <v>0</v>
      </c>
      <c r="HC34" s="7">
        <f>(HB34/$GT$4)*100</f>
        <v>0</v>
      </c>
      <c r="HD34" s="9">
        <v>0</v>
      </c>
      <c r="HE34" s="7">
        <f>(GU34/$GT$4)*100</f>
        <v>0</v>
      </c>
      <c r="HF34" s="9">
        <f t="shared" si="395"/>
        <v>0</v>
      </c>
      <c r="HG34" s="9">
        <f t="shared" si="396"/>
        <v>100</v>
      </c>
      <c r="HH34" s="7">
        <f t="shared" ref="HH34:HH36" si="474">(HJ34/($GT$4*HK34))*100</f>
        <v>0</v>
      </c>
      <c r="HI34" s="7">
        <f>SUM(GV34:GX34,GZ34,HB34)</f>
        <v>744</v>
      </c>
      <c r="HJ34" s="9">
        <v>0</v>
      </c>
      <c r="HK34" s="9">
        <v>21</v>
      </c>
      <c r="HM34" s="36" t="s">
        <v>40</v>
      </c>
      <c r="HN34" s="71" t="s">
        <v>47</v>
      </c>
      <c r="HO34" s="103">
        <v>0</v>
      </c>
      <c r="HP34" s="103">
        <v>0</v>
      </c>
      <c r="HQ34" s="103">
        <v>0</v>
      </c>
      <c r="HR34" s="103">
        <v>720</v>
      </c>
      <c r="HS34" s="7">
        <f>(HR34/$HN$4)*100</f>
        <v>100</v>
      </c>
      <c r="HT34" s="103">
        <v>0</v>
      </c>
      <c r="HU34" s="7">
        <f>(HT34/$HN$4)*100</f>
        <v>0</v>
      </c>
      <c r="HV34" s="103">
        <v>0</v>
      </c>
      <c r="HW34" s="7">
        <f>(HV34/$HN$4)*100</f>
        <v>0</v>
      </c>
      <c r="HX34" s="103">
        <v>0</v>
      </c>
      <c r="HY34" s="7">
        <f>(HO34/$HN$4)*100</f>
        <v>0</v>
      </c>
      <c r="HZ34" s="41">
        <f>((HO34-HX34)/$HN$4)*100</f>
        <v>0</v>
      </c>
      <c r="IA34" s="41">
        <f t="shared" ref="IA34:IA36" si="475">IF((AND(HP34=0,HR34=0)),0,(HR34+HX34)/(HP34+HR34)*100)</f>
        <v>100</v>
      </c>
      <c r="IB34" s="7">
        <f>(ID34/($HN$4*IE34))*100</f>
        <v>0</v>
      </c>
      <c r="IC34" s="7">
        <f>SUM(HP34:HR34,HT34,HV34)</f>
        <v>720</v>
      </c>
      <c r="ID34" s="104">
        <v>0</v>
      </c>
      <c r="IE34" s="9">
        <v>21</v>
      </c>
      <c r="IG34" s="29">
        <v>0</v>
      </c>
      <c r="IH34" s="9">
        <v>0</v>
      </c>
      <c r="II34" s="9">
        <v>21</v>
      </c>
      <c r="IJ34" s="9" t="s">
        <v>106</v>
      </c>
      <c r="IK34" s="9" t="s">
        <v>113</v>
      </c>
    </row>
    <row r="35" spans="1:245" ht="13.8" x14ac:dyDescent="0.3">
      <c r="A35" s="36" t="s">
        <v>41</v>
      </c>
      <c r="B35" s="71" t="s">
        <v>48</v>
      </c>
      <c r="C35" s="9">
        <v>704</v>
      </c>
      <c r="D35" s="9">
        <v>86.7</v>
      </c>
      <c r="E35" s="9">
        <v>617.29999999999995</v>
      </c>
      <c r="F35" s="9">
        <v>40</v>
      </c>
      <c r="G35" s="7">
        <f t="shared" si="339"/>
        <v>5.376344086021505</v>
      </c>
      <c r="H35" s="9">
        <v>0</v>
      </c>
      <c r="I35" s="7">
        <f t="shared" si="339"/>
        <v>0</v>
      </c>
      <c r="J35" s="7">
        <v>0</v>
      </c>
      <c r="K35" s="7">
        <f t="shared" si="339"/>
        <v>0</v>
      </c>
      <c r="L35" s="9">
        <v>0</v>
      </c>
      <c r="M35" s="7">
        <f t="shared" ref="M35:M36" si="476">(C35/$B$4)*100</f>
        <v>94.623655913978496</v>
      </c>
      <c r="N35" s="7">
        <f t="shared" si="279"/>
        <v>94.623655913978496</v>
      </c>
      <c r="O35" s="7">
        <f t="shared" ref="O35:O36" si="477">IF((AND(D35=0,F35=0)),0,(F35+L35)/(D35+F35)*100)</f>
        <v>31.570639305445937</v>
      </c>
      <c r="P35" s="7">
        <f t="shared" ref="P35:P36" si="478">(R35/($B$4*S35))*100</f>
        <v>9.9014336917562726</v>
      </c>
      <c r="Q35" s="7">
        <f t="shared" ref="Q35:Q36" si="479">SUM(D35:F35,H35,J35)</f>
        <v>744</v>
      </c>
      <c r="R35" s="39">
        <v>1547</v>
      </c>
      <c r="S35" s="9">
        <v>21</v>
      </c>
      <c r="U35" s="36" t="s">
        <v>41</v>
      </c>
      <c r="V35" s="71" t="s">
        <v>48</v>
      </c>
      <c r="W35" s="9">
        <v>744</v>
      </c>
      <c r="X35" s="9">
        <v>199.5</v>
      </c>
      <c r="Y35" s="9">
        <v>544.5</v>
      </c>
      <c r="Z35" s="9">
        <v>0</v>
      </c>
      <c r="AA35" s="9">
        <f t="shared" si="117"/>
        <v>0</v>
      </c>
      <c r="AB35" s="9">
        <v>0</v>
      </c>
      <c r="AC35" s="9">
        <f t="shared" si="118"/>
        <v>0</v>
      </c>
      <c r="AD35" s="7">
        <v>0</v>
      </c>
      <c r="AE35" s="7">
        <f t="shared" si="454"/>
        <v>0</v>
      </c>
      <c r="AF35" s="9">
        <v>0</v>
      </c>
      <c r="AG35" s="7">
        <f t="shared" ref="AG35:AG36" si="480">(W35/$V$4)*100</f>
        <v>100</v>
      </c>
      <c r="AH35" s="9">
        <f t="shared" si="119"/>
        <v>100</v>
      </c>
      <c r="AI35" s="9">
        <f t="shared" si="120"/>
        <v>0</v>
      </c>
      <c r="AJ35" s="7">
        <f t="shared" ref="AJ35:AJ36" si="481">(AL35/($V$4*AM35))*100</f>
        <v>22.875064004096263</v>
      </c>
      <c r="AK35" s="7">
        <f t="shared" ref="AK35:AK36" si="482">SUM(X35:Z35,AB35,AD35)</f>
        <v>744</v>
      </c>
      <c r="AL35" s="39">
        <v>3574</v>
      </c>
      <c r="AM35" s="9">
        <v>21</v>
      </c>
      <c r="AO35" s="36" t="s">
        <v>41</v>
      </c>
      <c r="AP35" s="71" t="s">
        <v>48</v>
      </c>
      <c r="AQ35" s="9">
        <v>720</v>
      </c>
      <c r="AR35" s="9">
        <v>236.8</v>
      </c>
      <c r="AS35" s="9">
        <v>483.2</v>
      </c>
      <c r="AT35" s="9">
        <v>0</v>
      </c>
      <c r="AU35" s="9">
        <f t="shared" si="121"/>
        <v>0</v>
      </c>
      <c r="AV35" s="9">
        <v>0</v>
      </c>
      <c r="AW35" s="9">
        <f t="shared" si="122"/>
        <v>0</v>
      </c>
      <c r="AX35" s="9">
        <v>0</v>
      </c>
      <c r="AY35" s="7">
        <f>(AX35/$AP$4)*100</f>
        <v>0</v>
      </c>
      <c r="AZ35" s="9">
        <v>0</v>
      </c>
      <c r="BA35" s="7">
        <f t="shared" ref="BA35:BA36" si="483">(AQ35/$AP$4)*100</f>
        <v>100</v>
      </c>
      <c r="BB35" s="7">
        <f t="shared" si="455"/>
        <v>100</v>
      </c>
      <c r="BC35" s="29">
        <f t="shared" si="456"/>
        <v>0</v>
      </c>
      <c r="BD35" s="7">
        <f t="shared" si="457"/>
        <v>28.12169312169312</v>
      </c>
      <c r="BE35" s="7">
        <f t="shared" ref="BE35:BE36" si="484">SUM(AR35:AT35,AV35,AX35)</f>
        <v>720</v>
      </c>
      <c r="BF35" s="9">
        <v>4252</v>
      </c>
      <c r="BG35" s="9">
        <v>21</v>
      </c>
      <c r="BI35" s="36" t="s">
        <v>41</v>
      </c>
      <c r="BJ35" s="71" t="s">
        <v>48</v>
      </c>
      <c r="BK35" s="9">
        <v>744</v>
      </c>
      <c r="BL35" s="9">
        <v>235.1</v>
      </c>
      <c r="BM35" s="9">
        <v>508.9</v>
      </c>
      <c r="BN35" s="9">
        <v>0</v>
      </c>
      <c r="BO35" s="7">
        <f t="shared" si="126"/>
        <v>0</v>
      </c>
      <c r="BP35" s="9">
        <v>0</v>
      </c>
      <c r="BQ35" s="9">
        <f t="shared" si="127"/>
        <v>0</v>
      </c>
      <c r="BR35" s="9">
        <v>0</v>
      </c>
      <c r="BS35" s="7">
        <f>(BR35/$BJ$4)*100</f>
        <v>0</v>
      </c>
      <c r="BT35" s="9">
        <v>0</v>
      </c>
      <c r="BU35" s="7">
        <f t="shared" si="458"/>
        <v>100</v>
      </c>
      <c r="BV35" s="7">
        <f t="shared" si="459"/>
        <v>100</v>
      </c>
      <c r="BW35" s="7">
        <f t="shared" si="460"/>
        <v>0</v>
      </c>
      <c r="BX35" s="7">
        <f t="shared" si="461"/>
        <v>26.920122887864821</v>
      </c>
      <c r="BY35" s="7">
        <f t="shared" ref="BY35:BY36" si="485">SUM(BL35:BN35,BP35,BR35)</f>
        <v>744</v>
      </c>
      <c r="BZ35" s="39">
        <v>4206</v>
      </c>
      <c r="CA35" s="9">
        <v>21</v>
      </c>
      <c r="CC35" s="36" t="s">
        <v>41</v>
      </c>
      <c r="CD35" s="71" t="s">
        <v>48</v>
      </c>
      <c r="CE35" s="9">
        <v>720</v>
      </c>
      <c r="CF35" s="9">
        <v>69.7</v>
      </c>
      <c r="CG35" s="9">
        <v>650.29999999999995</v>
      </c>
      <c r="CH35" s="9">
        <v>0</v>
      </c>
      <c r="CI35" s="9">
        <f t="shared" si="412"/>
        <v>0</v>
      </c>
      <c r="CJ35" s="9">
        <v>0</v>
      </c>
      <c r="CK35" s="9">
        <f t="shared" si="413"/>
        <v>0</v>
      </c>
      <c r="CL35" s="9">
        <v>0</v>
      </c>
      <c r="CM35" s="7">
        <f t="shared" ref="CM35" si="486">(CL35/$CD$4)*100</f>
        <v>0</v>
      </c>
      <c r="CN35" s="9">
        <v>0</v>
      </c>
      <c r="CO35" s="7">
        <f>(CE35/$CD$4)*100</f>
        <v>100</v>
      </c>
      <c r="CP35" s="7">
        <f t="shared" si="132"/>
        <v>100</v>
      </c>
      <c r="CQ35" s="38">
        <f t="shared" si="414"/>
        <v>0</v>
      </c>
      <c r="CR35" s="7">
        <f t="shared" si="462"/>
        <v>8.1283068783068781</v>
      </c>
      <c r="CS35" s="7">
        <f t="shared" ref="CS35:CS36" si="487">SUM(CF35:CH35,CJ35,CL35)</f>
        <v>720</v>
      </c>
      <c r="CT35" s="39">
        <v>1229</v>
      </c>
      <c r="CU35" s="9">
        <v>21</v>
      </c>
      <c r="CW35" s="36" t="s">
        <v>41</v>
      </c>
      <c r="CX35" s="71" t="s">
        <v>48</v>
      </c>
      <c r="CY35" s="9">
        <v>744</v>
      </c>
      <c r="CZ35" s="9">
        <v>105.8</v>
      </c>
      <c r="DA35" s="9">
        <v>638.20000000000005</v>
      </c>
      <c r="DB35" s="9">
        <v>0</v>
      </c>
      <c r="DC35" s="7">
        <f t="shared" si="415"/>
        <v>0</v>
      </c>
      <c r="DD35" s="9">
        <v>0</v>
      </c>
      <c r="DE35" s="7">
        <f t="shared" si="416"/>
        <v>0</v>
      </c>
      <c r="DF35" s="7">
        <v>0</v>
      </c>
      <c r="DG35" s="7">
        <f>(DF35/$CX$4)*100</f>
        <v>0</v>
      </c>
      <c r="DH35" s="9">
        <v>0</v>
      </c>
      <c r="DI35" s="7">
        <f t="shared" ref="DI35:DI36" si="488">(CY35/$V$4)*100</f>
        <v>100</v>
      </c>
      <c r="DJ35" s="7">
        <f t="shared" si="463"/>
        <v>100</v>
      </c>
      <c r="DK35" s="38">
        <f t="shared" si="464"/>
        <v>0</v>
      </c>
      <c r="DL35" s="7">
        <f>(DN35/($CX$4*DO35))*100</f>
        <v>11.981566820276496</v>
      </c>
      <c r="DM35" s="7">
        <f t="shared" ref="DM35:DM36" si="489">SUM(CZ35:DB35,DD35,DF35)</f>
        <v>744</v>
      </c>
      <c r="DN35" s="72">
        <v>1872</v>
      </c>
      <c r="DO35" s="9">
        <v>21</v>
      </c>
      <c r="DQ35" s="36" t="s">
        <v>41</v>
      </c>
      <c r="DR35" s="71" t="s">
        <v>48</v>
      </c>
      <c r="DS35" s="9">
        <v>732</v>
      </c>
      <c r="DT35" s="9">
        <v>137</v>
      </c>
      <c r="DU35" s="9">
        <v>595</v>
      </c>
      <c r="DV35" s="9">
        <v>12</v>
      </c>
      <c r="DW35" s="7">
        <f t="shared" si="419"/>
        <v>1.6129032258064515</v>
      </c>
      <c r="DX35" s="9">
        <v>0</v>
      </c>
      <c r="DY35" s="7">
        <f t="shared" si="420"/>
        <v>0</v>
      </c>
      <c r="DZ35" s="7">
        <v>0</v>
      </c>
      <c r="EA35" s="7">
        <f>(DZ35/$DR$4)*100</f>
        <v>0</v>
      </c>
      <c r="EB35" s="9">
        <v>0</v>
      </c>
      <c r="EC35" s="7">
        <f t="shared" ref="EC35:EC36" si="490">(DS35/$V$4)*100</f>
        <v>98.387096774193552</v>
      </c>
      <c r="ED35" s="7">
        <f t="shared" si="466"/>
        <v>98.387096774193552</v>
      </c>
      <c r="EE35" s="38">
        <f t="shared" si="467"/>
        <v>8.0536912751677843</v>
      </c>
      <c r="EF35" s="7">
        <f t="shared" ref="EF35" si="491">(EH35/($DR$4*EI35))*100</f>
        <v>16.199436763952892</v>
      </c>
      <c r="EG35" s="7">
        <f t="shared" ref="EG35:EG36" si="492">SUM(DT35:DV35,DX35,DZ35)</f>
        <v>744</v>
      </c>
      <c r="EH35" s="39">
        <v>2531</v>
      </c>
      <c r="EI35" s="9">
        <v>21</v>
      </c>
      <c r="EK35" s="36" t="s">
        <v>41</v>
      </c>
      <c r="EL35" s="71" t="s">
        <v>48</v>
      </c>
      <c r="EM35" s="9">
        <v>672</v>
      </c>
      <c r="EN35" s="9">
        <v>116.3</v>
      </c>
      <c r="EO35" s="9">
        <v>555.70000000000005</v>
      </c>
      <c r="EP35" s="9">
        <v>0</v>
      </c>
      <c r="EQ35" s="7">
        <f t="shared" si="423"/>
        <v>0</v>
      </c>
      <c r="ER35" s="9">
        <v>0</v>
      </c>
      <c r="ES35" s="7">
        <f t="shared" si="424"/>
        <v>0</v>
      </c>
      <c r="ET35" s="7">
        <v>0</v>
      </c>
      <c r="EU35" s="7">
        <f>(ET35/$EL$4)*100</f>
        <v>0</v>
      </c>
      <c r="EV35" s="9">
        <v>0</v>
      </c>
      <c r="EW35" s="7">
        <f t="shared" ref="EW35:EW36" si="493">(EM35/$V$4)*100</f>
        <v>90.322580645161281</v>
      </c>
      <c r="EX35" s="7">
        <f t="shared" si="468"/>
        <v>100</v>
      </c>
      <c r="EY35" s="38">
        <f t="shared" si="469"/>
        <v>0</v>
      </c>
      <c r="EZ35" s="7">
        <f t="shared" si="470"/>
        <v>15.143140589569162</v>
      </c>
      <c r="FA35" s="7">
        <f t="shared" ref="FA35:FA36" si="494">SUM(EN35:EP35,ER35,ET35)</f>
        <v>672</v>
      </c>
      <c r="FB35" s="39">
        <v>2137</v>
      </c>
      <c r="FC35" s="9">
        <v>21</v>
      </c>
      <c r="FE35" s="36" t="s">
        <v>41</v>
      </c>
      <c r="FF35" s="71" t="s">
        <v>48</v>
      </c>
      <c r="FG35" s="9">
        <v>744</v>
      </c>
      <c r="FH35" s="9">
        <v>286.10000000000002</v>
      </c>
      <c r="FI35" s="9">
        <v>457.9</v>
      </c>
      <c r="FJ35" s="9">
        <v>0</v>
      </c>
      <c r="FK35" s="7">
        <f t="shared" si="438"/>
        <v>0</v>
      </c>
      <c r="FL35" s="9">
        <v>0</v>
      </c>
      <c r="FM35" s="7">
        <f t="shared" si="439"/>
        <v>0</v>
      </c>
      <c r="FN35" s="7">
        <v>0</v>
      </c>
      <c r="FO35" s="7">
        <f t="shared" si="471"/>
        <v>0</v>
      </c>
      <c r="FP35" s="9">
        <v>0</v>
      </c>
      <c r="FQ35" s="7">
        <f t="shared" ref="FQ35:FQ36" si="495">(FG35/$V$4)*100</f>
        <v>100</v>
      </c>
      <c r="FR35" s="7">
        <f t="shared" si="472"/>
        <v>100</v>
      </c>
      <c r="FS35" s="38">
        <f t="shared" si="473"/>
        <v>0</v>
      </c>
      <c r="FT35" s="7">
        <f t="shared" ref="FT35" si="496">(FV35/($FF$4*FW35))*100</f>
        <v>35.170250896057347</v>
      </c>
      <c r="FU35" s="7">
        <f t="shared" ref="FU35:FU36" si="497">SUM(FH35:FJ35,FL35,FN35)</f>
        <v>744</v>
      </c>
      <c r="FV35" s="39">
        <v>5495</v>
      </c>
      <c r="FW35" s="9">
        <v>21</v>
      </c>
      <c r="FY35" s="36" t="s">
        <v>41</v>
      </c>
      <c r="FZ35" s="71" t="s">
        <v>48</v>
      </c>
      <c r="GA35" s="9">
        <v>720</v>
      </c>
      <c r="GB35" s="9">
        <v>405</v>
      </c>
      <c r="GC35" s="9">
        <v>315</v>
      </c>
      <c r="GD35" s="9">
        <v>0</v>
      </c>
      <c r="GE35" s="9">
        <f>(GD35/$FZ$4)</f>
        <v>0</v>
      </c>
      <c r="GF35" s="9">
        <v>0</v>
      </c>
      <c r="GG35" s="9">
        <f t="shared" si="430"/>
        <v>0</v>
      </c>
      <c r="GH35" s="9">
        <v>0</v>
      </c>
      <c r="GI35" s="7">
        <f t="shared" ref="GI35" si="498">(GH35/$FZ$4)*100</f>
        <v>0</v>
      </c>
      <c r="GJ35" s="9">
        <v>0</v>
      </c>
      <c r="GK35" s="7">
        <f t="shared" ref="GK35:GK36" si="499">(GA35/$V$4)*100</f>
        <v>96.774193548387103</v>
      </c>
      <c r="GL35" s="9">
        <f t="shared" si="431"/>
        <v>100</v>
      </c>
      <c r="GM35" s="9">
        <f t="shared" si="432"/>
        <v>0</v>
      </c>
      <c r="GN35" s="7">
        <f>(GP35/($FZ$4*GQ35))*100</f>
        <v>51.547619047619044</v>
      </c>
      <c r="GO35" s="7">
        <f t="shared" ref="GO35:GO36" si="500">SUM(GB35:GD35,GF35,GH35)</f>
        <v>720</v>
      </c>
      <c r="GP35" s="39">
        <v>7794</v>
      </c>
      <c r="GQ35" s="9">
        <v>21</v>
      </c>
      <c r="GS35" s="36" t="s">
        <v>41</v>
      </c>
      <c r="GT35" s="71" t="s">
        <v>48</v>
      </c>
      <c r="GU35" s="9">
        <v>744</v>
      </c>
      <c r="GV35" s="9">
        <v>168.8</v>
      </c>
      <c r="GW35" s="9">
        <v>575.20000000000005</v>
      </c>
      <c r="GX35" s="9">
        <v>0</v>
      </c>
      <c r="GY35" s="9">
        <f t="shared" si="338"/>
        <v>0</v>
      </c>
      <c r="GZ35" s="9">
        <v>0</v>
      </c>
      <c r="HA35" s="9">
        <f t="shared" si="338"/>
        <v>0</v>
      </c>
      <c r="HB35" s="9">
        <v>0</v>
      </c>
      <c r="HC35" s="7">
        <f>(HB35/$GT$4)*100</f>
        <v>0</v>
      </c>
      <c r="HD35" s="9">
        <v>0</v>
      </c>
      <c r="HE35" s="7">
        <f t="shared" ref="HE35:HE36" si="501">(GU35/$GT$4)*100</f>
        <v>100</v>
      </c>
      <c r="HF35" s="9">
        <f t="shared" si="395"/>
        <v>100</v>
      </c>
      <c r="HG35" s="9">
        <f t="shared" si="396"/>
        <v>0</v>
      </c>
      <c r="HH35" s="7">
        <f t="shared" si="474"/>
        <v>20.602918586789553</v>
      </c>
      <c r="HI35" s="7">
        <f t="shared" ref="HI35:HI36" si="502">SUM(GV35:GX35,GZ35,HB35)</f>
        <v>744</v>
      </c>
      <c r="HJ35" s="39">
        <v>3219</v>
      </c>
      <c r="HK35" s="9">
        <v>21</v>
      </c>
      <c r="HM35" s="36" t="s">
        <v>41</v>
      </c>
      <c r="HN35" s="71" t="s">
        <v>48</v>
      </c>
      <c r="HO35" s="103">
        <v>720</v>
      </c>
      <c r="HP35" s="103">
        <v>197.09999999999991</v>
      </c>
      <c r="HQ35" s="103">
        <v>522.90000000000009</v>
      </c>
      <c r="HR35" s="103">
        <v>0</v>
      </c>
      <c r="HS35" s="7">
        <f t="shared" ref="HS35" si="503">(HR35/$HN$4)*100</f>
        <v>0</v>
      </c>
      <c r="HT35" s="103">
        <v>0</v>
      </c>
      <c r="HU35" s="7">
        <f t="shared" ref="HU35" si="504">(HT35/$HN$4)*100</f>
        <v>0</v>
      </c>
      <c r="HV35" s="103">
        <v>0</v>
      </c>
      <c r="HW35" s="7">
        <f t="shared" ref="HW35" si="505">(HV35/$HN$4)*100</f>
        <v>0</v>
      </c>
      <c r="HX35" s="103">
        <v>0</v>
      </c>
      <c r="HY35" s="7">
        <f>(HO35/$HN$4)*100</f>
        <v>100</v>
      </c>
      <c r="HZ35" s="41">
        <f>((HO35-HX35)/$HN$4)*100</f>
        <v>100</v>
      </c>
      <c r="IA35" s="7">
        <f t="shared" si="475"/>
        <v>0</v>
      </c>
      <c r="IB35" s="7">
        <f>(ID35/($HN$4*IE35))*100</f>
        <v>23.538359788359788</v>
      </c>
      <c r="IC35" s="7">
        <f t="shared" ref="IC35:IC36" si="506">SUM(HP35:HR35,HT35,HV35)</f>
        <v>720</v>
      </c>
      <c r="ID35" s="104">
        <v>3559</v>
      </c>
      <c r="IE35" s="9">
        <v>21</v>
      </c>
      <c r="IG35" s="29">
        <v>21</v>
      </c>
      <c r="IH35" s="9">
        <v>18</v>
      </c>
    </row>
    <row r="36" spans="1:245" ht="13.8" x14ac:dyDescent="0.3">
      <c r="B36" s="71" t="s">
        <v>52</v>
      </c>
      <c r="C36" s="9">
        <v>744</v>
      </c>
      <c r="D36" s="9">
        <v>92.4</v>
      </c>
      <c r="E36" s="9">
        <v>651.6</v>
      </c>
      <c r="F36" s="9">
        <v>0</v>
      </c>
      <c r="G36" s="7">
        <f t="shared" si="339"/>
        <v>0</v>
      </c>
      <c r="H36" s="9">
        <v>0</v>
      </c>
      <c r="I36" s="7">
        <f t="shared" si="339"/>
        <v>0</v>
      </c>
      <c r="J36" s="7">
        <v>0</v>
      </c>
      <c r="K36" s="7">
        <f t="shared" si="339"/>
        <v>0</v>
      </c>
      <c r="L36" s="9">
        <v>0</v>
      </c>
      <c r="M36" s="9">
        <f t="shared" si="476"/>
        <v>100</v>
      </c>
      <c r="N36" s="9">
        <f t="shared" si="279"/>
        <v>100</v>
      </c>
      <c r="O36" s="9">
        <f t="shared" si="477"/>
        <v>0</v>
      </c>
      <c r="P36" s="7">
        <f t="shared" si="478"/>
        <v>10.573476702508961</v>
      </c>
      <c r="Q36" s="7">
        <f t="shared" si="479"/>
        <v>744</v>
      </c>
      <c r="R36" s="39">
        <v>1652</v>
      </c>
      <c r="S36" s="9">
        <v>21</v>
      </c>
      <c r="V36" s="71" t="s">
        <v>52</v>
      </c>
      <c r="W36" s="9">
        <v>744</v>
      </c>
      <c r="X36" s="9">
        <v>145.1</v>
      </c>
      <c r="Y36" s="9">
        <v>598.9</v>
      </c>
      <c r="Z36" s="9">
        <v>0</v>
      </c>
      <c r="AA36" s="9">
        <f t="shared" si="117"/>
        <v>0</v>
      </c>
      <c r="AB36" s="9">
        <v>0</v>
      </c>
      <c r="AC36" s="9">
        <f t="shared" si="118"/>
        <v>0</v>
      </c>
      <c r="AD36" s="7">
        <v>0</v>
      </c>
      <c r="AE36" s="7">
        <f t="shared" si="454"/>
        <v>0</v>
      </c>
      <c r="AF36" s="9">
        <v>0</v>
      </c>
      <c r="AG36" s="7">
        <f t="shared" si="480"/>
        <v>100</v>
      </c>
      <c r="AH36" s="9">
        <f t="shared" si="119"/>
        <v>100</v>
      </c>
      <c r="AI36" s="9">
        <f t="shared" si="120"/>
        <v>0</v>
      </c>
      <c r="AJ36" s="7">
        <f t="shared" si="481"/>
        <v>22.791858678955453</v>
      </c>
      <c r="AK36" s="7">
        <f t="shared" si="482"/>
        <v>744</v>
      </c>
      <c r="AL36" s="39">
        <v>3561</v>
      </c>
      <c r="AM36" s="9">
        <v>21</v>
      </c>
      <c r="AP36" s="71" t="s">
        <v>52</v>
      </c>
      <c r="AQ36" s="9">
        <v>720</v>
      </c>
      <c r="AR36" s="9">
        <v>373.1</v>
      </c>
      <c r="AS36" s="9">
        <v>346.9</v>
      </c>
      <c r="AT36" s="9">
        <v>0</v>
      </c>
      <c r="AU36" s="9">
        <f t="shared" si="121"/>
        <v>0</v>
      </c>
      <c r="AV36" s="9">
        <v>0</v>
      </c>
      <c r="AW36" s="9">
        <f t="shared" si="122"/>
        <v>0</v>
      </c>
      <c r="AX36" s="9">
        <v>0</v>
      </c>
      <c r="AY36" s="7">
        <f>(AX36/$AP$4)*100</f>
        <v>0</v>
      </c>
      <c r="AZ36" s="9">
        <v>0</v>
      </c>
      <c r="BA36" s="7">
        <f t="shared" si="483"/>
        <v>100</v>
      </c>
      <c r="BB36" s="7">
        <f t="shared" si="455"/>
        <v>100</v>
      </c>
      <c r="BC36" s="29">
        <f t="shared" si="456"/>
        <v>0</v>
      </c>
      <c r="BD36" s="7">
        <f t="shared" si="457"/>
        <v>27.407407407407408</v>
      </c>
      <c r="BE36" s="7">
        <f t="shared" si="484"/>
        <v>720</v>
      </c>
      <c r="BF36" s="9">
        <v>4144</v>
      </c>
      <c r="BG36" s="9">
        <v>21</v>
      </c>
      <c r="BJ36" s="71" t="s">
        <v>52</v>
      </c>
      <c r="BK36" s="9">
        <v>744</v>
      </c>
      <c r="BL36" s="9">
        <v>250.3</v>
      </c>
      <c r="BM36" s="9">
        <v>493.7</v>
      </c>
      <c r="BN36" s="9">
        <v>0</v>
      </c>
      <c r="BO36" s="7">
        <f t="shared" si="126"/>
        <v>0</v>
      </c>
      <c r="BP36" s="9">
        <v>0</v>
      </c>
      <c r="BQ36" s="9">
        <f t="shared" si="127"/>
        <v>0</v>
      </c>
      <c r="BR36" s="9">
        <v>0</v>
      </c>
      <c r="BS36" s="7">
        <f>(BR36/$BJ$4)*100</f>
        <v>0</v>
      </c>
      <c r="BT36" s="9">
        <v>0</v>
      </c>
      <c r="BU36" s="7">
        <f t="shared" si="458"/>
        <v>100</v>
      </c>
      <c r="BV36" s="7">
        <f t="shared" si="459"/>
        <v>100</v>
      </c>
      <c r="BW36" s="7">
        <f t="shared" si="460"/>
        <v>0</v>
      </c>
      <c r="BX36" s="7">
        <f t="shared" si="461"/>
        <v>28.686635944700463</v>
      </c>
      <c r="BY36" s="7">
        <f t="shared" si="485"/>
        <v>744</v>
      </c>
      <c r="BZ36" s="39">
        <v>4482</v>
      </c>
      <c r="CA36" s="9">
        <v>21</v>
      </c>
      <c r="CD36" s="71" t="s">
        <v>52</v>
      </c>
      <c r="CE36" s="9">
        <v>699</v>
      </c>
      <c r="CF36" s="9">
        <v>69</v>
      </c>
      <c r="CG36" s="9">
        <v>630</v>
      </c>
      <c r="CH36" s="9">
        <v>21</v>
      </c>
      <c r="CI36" s="7">
        <f t="shared" si="412"/>
        <v>2.9166666666666665</v>
      </c>
      <c r="CJ36" s="9">
        <v>0</v>
      </c>
      <c r="CK36" s="9">
        <f t="shared" si="413"/>
        <v>0</v>
      </c>
      <c r="CL36" s="9">
        <v>0</v>
      </c>
      <c r="CM36" s="7">
        <f>(CL36/$CD$4)*100</f>
        <v>0</v>
      </c>
      <c r="CN36" s="9">
        <v>0</v>
      </c>
      <c r="CO36" s="7">
        <f>(CE36/$CD$4)*100</f>
        <v>97.083333333333329</v>
      </c>
      <c r="CP36" s="7">
        <f t="shared" si="132"/>
        <v>97.083333333333329</v>
      </c>
      <c r="CQ36" s="38">
        <f t="shared" si="414"/>
        <v>23.333333333333332</v>
      </c>
      <c r="CR36" s="7">
        <f t="shared" si="462"/>
        <v>8.075396825396826</v>
      </c>
      <c r="CS36" s="7">
        <f t="shared" si="487"/>
        <v>720</v>
      </c>
      <c r="CT36" s="39">
        <v>1221</v>
      </c>
      <c r="CU36" s="9">
        <v>21</v>
      </c>
      <c r="CX36" s="71" t="s">
        <v>52</v>
      </c>
      <c r="CY36" s="9">
        <v>723</v>
      </c>
      <c r="CZ36" s="9">
        <v>106.7</v>
      </c>
      <c r="DA36" s="9">
        <v>616.29999999999995</v>
      </c>
      <c r="DB36" s="9">
        <v>21</v>
      </c>
      <c r="DC36" s="7">
        <f t="shared" si="415"/>
        <v>2.82258064516129</v>
      </c>
      <c r="DD36" s="9">
        <v>0</v>
      </c>
      <c r="DE36" s="7">
        <f t="shared" si="416"/>
        <v>0</v>
      </c>
      <c r="DF36" s="7">
        <v>0</v>
      </c>
      <c r="DG36" s="7">
        <f t="shared" ref="DG36" si="507">(DF36/$CX$4)*100</f>
        <v>0</v>
      </c>
      <c r="DH36" s="9">
        <v>0</v>
      </c>
      <c r="DI36" s="7">
        <f t="shared" si="488"/>
        <v>97.177419354838719</v>
      </c>
      <c r="DJ36" s="7">
        <f t="shared" si="463"/>
        <v>97.177419354838719</v>
      </c>
      <c r="DK36" s="38">
        <f t="shared" si="464"/>
        <v>16.444792482380581</v>
      </c>
      <c r="DL36" s="7">
        <f t="shared" si="465"/>
        <v>12.46799795186892</v>
      </c>
      <c r="DM36" s="7">
        <f t="shared" si="489"/>
        <v>744</v>
      </c>
      <c r="DN36" s="72">
        <v>1948</v>
      </c>
      <c r="DO36" s="9">
        <v>21</v>
      </c>
      <c r="DR36" s="71" t="s">
        <v>52</v>
      </c>
      <c r="DS36" s="9">
        <v>504</v>
      </c>
      <c r="DT36" s="9">
        <v>97.4</v>
      </c>
      <c r="DU36" s="9">
        <v>406.6</v>
      </c>
      <c r="DV36" s="9">
        <v>240</v>
      </c>
      <c r="DW36" s="7">
        <f t="shared" si="419"/>
        <v>32.258064516129032</v>
      </c>
      <c r="DX36" s="9">
        <v>0</v>
      </c>
      <c r="DY36" s="7">
        <f t="shared" si="420"/>
        <v>0</v>
      </c>
      <c r="DZ36" s="7">
        <v>0</v>
      </c>
      <c r="EA36" s="7">
        <f>(DZ36/$DR$4)*100</f>
        <v>0</v>
      </c>
      <c r="EB36" s="9">
        <v>0</v>
      </c>
      <c r="EC36" s="7">
        <f t="shared" si="490"/>
        <v>67.741935483870961</v>
      </c>
      <c r="ED36" s="7">
        <f t="shared" si="466"/>
        <v>67.741935483870961</v>
      </c>
      <c r="EE36" s="38">
        <f t="shared" si="467"/>
        <v>71.132187314759932</v>
      </c>
      <c r="EF36" s="7">
        <f>(EH36/($DR$4*EI36))*100</f>
        <v>11.437532002048131</v>
      </c>
      <c r="EG36" s="7">
        <f t="shared" si="492"/>
        <v>744</v>
      </c>
      <c r="EH36" s="39">
        <v>1787</v>
      </c>
      <c r="EI36" s="9">
        <v>21</v>
      </c>
      <c r="EL36" s="71" t="s">
        <v>52</v>
      </c>
      <c r="EM36" s="9">
        <v>0</v>
      </c>
      <c r="EN36" s="9">
        <v>0</v>
      </c>
      <c r="EO36" s="9">
        <v>0</v>
      </c>
      <c r="EP36" s="9">
        <v>672</v>
      </c>
      <c r="EQ36" s="7">
        <f t="shared" si="423"/>
        <v>100</v>
      </c>
      <c r="ER36" s="9">
        <v>0</v>
      </c>
      <c r="ES36" s="7">
        <f t="shared" si="424"/>
        <v>0</v>
      </c>
      <c r="ET36" s="7">
        <v>0</v>
      </c>
      <c r="EU36" s="7">
        <f>(ET36/$EL$4)*100</f>
        <v>0</v>
      </c>
      <c r="EV36" s="9">
        <v>0</v>
      </c>
      <c r="EW36" s="7">
        <f t="shared" si="493"/>
        <v>0</v>
      </c>
      <c r="EX36" s="7">
        <f t="shared" si="468"/>
        <v>0</v>
      </c>
      <c r="EY36" s="38">
        <f t="shared" si="469"/>
        <v>100</v>
      </c>
      <c r="EZ36" s="7">
        <f t="shared" si="470"/>
        <v>0</v>
      </c>
      <c r="FA36" s="7">
        <f t="shared" si="494"/>
        <v>672</v>
      </c>
      <c r="FB36" s="9">
        <v>0</v>
      </c>
      <c r="FC36" s="9">
        <v>21</v>
      </c>
      <c r="FF36" s="71" t="s">
        <v>52</v>
      </c>
      <c r="FG36" s="9">
        <v>3.7</v>
      </c>
      <c r="FH36" s="9">
        <v>2.7</v>
      </c>
      <c r="FI36" s="9">
        <v>1</v>
      </c>
      <c r="FJ36" s="9">
        <v>740.3</v>
      </c>
      <c r="FK36" s="7">
        <f t="shared" si="438"/>
        <v>99.502688172043008</v>
      </c>
      <c r="FL36" s="9">
        <v>0</v>
      </c>
      <c r="FM36" s="7">
        <f t="shared" si="439"/>
        <v>0</v>
      </c>
      <c r="FN36" s="7">
        <v>0</v>
      </c>
      <c r="FO36" s="7">
        <f t="shared" si="471"/>
        <v>0</v>
      </c>
      <c r="FP36" s="9">
        <v>0</v>
      </c>
      <c r="FQ36" s="7">
        <f t="shared" si="495"/>
        <v>0.49731182795698925</v>
      </c>
      <c r="FR36" s="7">
        <f t="shared" si="472"/>
        <v>0.49731182795698925</v>
      </c>
      <c r="FS36" s="38">
        <f t="shared" si="473"/>
        <v>99.636608344549117</v>
      </c>
      <c r="FT36" s="7">
        <f>(FV36/($FF$4*FW36))*100</f>
        <v>0.2240143369175627</v>
      </c>
      <c r="FU36" s="7">
        <f t="shared" si="497"/>
        <v>744</v>
      </c>
      <c r="FV36" s="9">
        <v>35</v>
      </c>
      <c r="FW36" s="9">
        <v>21</v>
      </c>
      <c r="FZ36" s="71" t="s">
        <v>52</v>
      </c>
      <c r="GA36" s="9">
        <v>0</v>
      </c>
      <c r="GB36" s="9">
        <v>0</v>
      </c>
      <c r="GC36" s="9">
        <v>0</v>
      </c>
      <c r="GD36" s="9">
        <v>720</v>
      </c>
      <c r="GE36" s="9">
        <f>(GD36/$FZ$4)</f>
        <v>1</v>
      </c>
      <c r="GF36" s="9">
        <v>0</v>
      </c>
      <c r="GG36" s="9">
        <f t="shared" si="430"/>
        <v>0</v>
      </c>
      <c r="GH36" s="9">
        <v>0</v>
      </c>
      <c r="GI36" s="7">
        <f>(GH36/$FZ$4)*100</f>
        <v>0</v>
      </c>
      <c r="GJ36" s="9">
        <v>0</v>
      </c>
      <c r="GK36" s="7">
        <f t="shared" si="499"/>
        <v>0</v>
      </c>
      <c r="GL36" s="9">
        <f t="shared" si="431"/>
        <v>0</v>
      </c>
      <c r="GM36" s="7">
        <f t="shared" si="432"/>
        <v>100</v>
      </c>
      <c r="GN36" s="7">
        <f>(GP36/($FZ$4*GQ36))*100</f>
        <v>0</v>
      </c>
      <c r="GO36" s="7">
        <f t="shared" si="500"/>
        <v>720</v>
      </c>
      <c r="GP36" s="9">
        <v>0</v>
      </c>
      <c r="GQ36" s="9">
        <v>21</v>
      </c>
      <c r="GT36" s="71" t="s">
        <v>52</v>
      </c>
      <c r="GU36" s="9">
        <v>0</v>
      </c>
      <c r="GV36" s="9">
        <v>0</v>
      </c>
      <c r="GW36" s="9">
        <v>0</v>
      </c>
      <c r="GX36" s="9">
        <v>744</v>
      </c>
      <c r="GY36" s="9">
        <f t="shared" si="338"/>
        <v>100</v>
      </c>
      <c r="GZ36" s="9">
        <v>0</v>
      </c>
      <c r="HA36" s="9">
        <f t="shared" si="338"/>
        <v>0</v>
      </c>
      <c r="HB36" s="9">
        <v>0</v>
      </c>
      <c r="HC36" s="7">
        <f t="shared" ref="HC36" si="508">(HB36/$GT$4)*100</f>
        <v>0</v>
      </c>
      <c r="HD36" s="9">
        <v>0</v>
      </c>
      <c r="HE36" s="7">
        <f t="shared" si="501"/>
        <v>0</v>
      </c>
      <c r="HF36" s="9">
        <f t="shared" si="395"/>
        <v>0</v>
      </c>
      <c r="HG36" s="9">
        <f t="shared" si="396"/>
        <v>100</v>
      </c>
      <c r="HH36" s="7">
        <f t="shared" si="474"/>
        <v>0</v>
      </c>
      <c r="HI36" s="7">
        <f t="shared" si="502"/>
        <v>744</v>
      </c>
      <c r="HJ36" s="9">
        <v>0</v>
      </c>
      <c r="HK36" s="9">
        <v>21</v>
      </c>
      <c r="HN36" s="71" t="s">
        <v>52</v>
      </c>
      <c r="HO36" s="103">
        <v>0</v>
      </c>
      <c r="HP36" s="103">
        <v>0</v>
      </c>
      <c r="HQ36" s="103">
        <v>0</v>
      </c>
      <c r="HR36" s="103">
        <v>720</v>
      </c>
      <c r="HS36" s="7">
        <f>(HR36/$HN$4)*100</f>
        <v>100</v>
      </c>
      <c r="HT36" s="103">
        <v>0</v>
      </c>
      <c r="HU36" s="7">
        <f>(HT36/$HN$4)*100</f>
        <v>0</v>
      </c>
      <c r="HV36" s="103">
        <v>0</v>
      </c>
      <c r="HW36" s="7">
        <f>(HV36/$HN$4)*100</f>
        <v>0</v>
      </c>
      <c r="HX36" s="103">
        <v>0</v>
      </c>
      <c r="HY36" s="7">
        <f>(HO36/$HN$4)*100</f>
        <v>0</v>
      </c>
      <c r="HZ36" s="41">
        <f>((HO36-HX36)/$HN$4)*100</f>
        <v>0</v>
      </c>
      <c r="IA36" s="41">
        <f t="shared" si="475"/>
        <v>100</v>
      </c>
      <c r="IB36" s="7">
        <f>(ID36/($HN$4*IE36))*100</f>
        <v>0</v>
      </c>
      <c r="IC36" s="7">
        <f t="shared" si="506"/>
        <v>720</v>
      </c>
      <c r="ID36" s="104">
        <v>0</v>
      </c>
      <c r="IE36" s="9">
        <v>21</v>
      </c>
      <c r="IG36" s="29">
        <v>0</v>
      </c>
      <c r="IH36" s="9">
        <v>0</v>
      </c>
      <c r="II36" s="9">
        <v>21</v>
      </c>
      <c r="IJ36" s="9" t="s">
        <v>106</v>
      </c>
    </row>
    <row r="37" spans="1:245" ht="13.8" hidden="1" x14ac:dyDescent="0.3">
      <c r="B37" s="44" t="s">
        <v>39</v>
      </c>
      <c r="C37" s="45">
        <f>SUM(C34:C36)</f>
        <v>2192</v>
      </c>
      <c r="D37" s="45">
        <f t="shared" ref="D37:L37" si="509">SUM(D34:D36)</f>
        <v>278.8</v>
      </c>
      <c r="E37" s="45">
        <f t="shared" si="509"/>
        <v>1913.1999999999998</v>
      </c>
      <c r="F37" s="45">
        <f t="shared" si="509"/>
        <v>40</v>
      </c>
      <c r="G37" s="46">
        <f>(G34*S34+G35*S35+G36*S36)/S37</f>
        <v>1.7921146953405016</v>
      </c>
      <c r="H37" s="45">
        <f t="shared" si="509"/>
        <v>0</v>
      </c>
      <c r="I37" s="46">
        <f>(I34*S34+I35*S35+I36*S36)/S37</f>
        <v>0</v>
      </c>
      <c r="J37" s="45">
        <f t="shared" si="509"/>
        <v>0</v>
      </c>
      <c r="K37" s="46">
        <f>(K34*S34+K35*S35+K36*S36)/S37</f>
        <v>0</v>
      </c>
      <c r="L37" s="45">
        <f t="shared" si="509"/>
        <v>0</v>
      </c>
      <c r="M37" s="46">
        <f>(M34*S34+M35*S35+M36*S36)/S37</f>
        <v>98.207885304659499</v>
      </c>
      <c r="N37" s="8">
        <f>(N34*S34+N35*S35+N36*S36)/S37</f>
        <v>98.207885304659499</v>
      </c>
      <c r="O37" s="8">
        <f>(O34*S34+O35*S35+O36*S36)/S37</f>
        <v>10.523546435148646</v>
      </c>
      <c r="P37" s="8">
        <f>(P34*S34+P35*S35+P36*S36)/S37</f>
        <v>10.398532172725721</v>
      </c>
      <c r="Q37" s="50">
        <f>SUM(Q34:Q36)</f>
        <v>2232</v>
      </c>
      <c r="R37" s="62">
        <f>SUM(R34:R36)</f>
        <v>4874</v>
      </c>
      <c r="S37" s="45">
        <f>SUM(S34:S36)</f>
        <v>63</v>
      </c>
      <c r="V37" s="52" t="s">
        <v>39</v>
      </c>
      <c r="W37" s="49">
        <f>SUM(W34:W36)</f>
        <v>2232</v>
      </c>
      <c r="X37" s="49">
        <f t="shared" ref="X37:AF37" si="510">SUM(X34:X36)</f>
        <v>566.20000000000005</v>
      </c>
      <c r="Y37" s="49">
        <f>SUM(Y34:Y36)</f>
        <v>1665.8000000000002</v>
      </c>
      <c r="Z37" s="49">
        <f t="shared" si="510"/>
        <v>0</v>
      </c>
      <c r="AA37" s="50">
        <f>(AA34*AM34+AA35*AM35+AA36*AM36)/AM37</f>
        <v>0</v>
      </c>
      <c r="AB37" s="49">
        <f t="shared" si="510"/>
        <v>0</v>
      </c>
      <c r="AC37" s="50">
        <f>(AC34*AM34+AC35*AM35+AC36*AM36)/AM37</f>
        <v>0</v>
      </c>
      <c r="AD37" s="50">
        <f>SUM(AD34:AD36)</f>
        <v>0</v>
      </c>
      <c r="AE37" s="50">
        <f>(AE34*AM34+AE35*AM35+AE36*AM36)/AM37</f>
        <v>0</v>
      </c>
      <c r="AF37" s="49">
        <f t="shared" si="510"/>
        <v>0</v>
      </c>
      <c r="AG37" s="46">
        <f>(AG34*AM34+AG35*AM35+AG36*AM36)/AM37</f>
        <v>100</v>
      </c>
      <c r="AH37" s="50">
        <f>(AH34*AM34+AH35*AM35+AH36*AM36)/AM37</f>
        <v>100</v>
      </c>
      <c r="AI37" s="50">
        <f>(AI34*AM34+AI35*AM35+AI36*AM36)/AM37</f>
        <v>0</v>
      </c>
      <c r="AJ37" s="8">
        <f>(AJ34*AM34+AJ35*AM35+AJ36*AM36)/AM37</f>
        <v>23.404164533196791</v>
      </c>
      <c r="AK37" s="50">
        <f>SUM(AK34:AK36)</f>
        <v>2232</v>
      </c>
      <c r="AL37" s="55">
        <f>SUM(AL34:AL36)</f>
        <v>10970</v>
      </c>
      <c r="AM37" s="49">
        <f>SUM(AM34:AM36)</f>
        <v>63</v>
      </c>
      <c r="AP37" s="52" t="s">
        <v>39</v>
      </c>
      <c r="AQ37" s="45">
        <f>SUM(AQ34:AQ36)</f>
        <v>2160</v>
      </c>
      <c r="AR37" s="45">
        <f t="shared" ref="AR37:AZ37" si="511">SUM(AR34:AR36)</f>
        <v>846.2</v>
      </c>
      <c r="AS37" s="45">
        <f>SUM(AS34:AS36)</f>
        <v>1313.8</v>
      </c>
      <c r="AT37" s="45">
        <f t="shared" si="511"/>
        <v>0</v>
      </c>
      <c r="AU37" s="46">
        <f>(AU34*BG34+AU35*BG35+AU36*BG36)/BG37</f>
        <v>0</v>
      </c>
      <c r="AV37" s="45">
        <f t="shared" si="511"/>
        <v>0</v>
      </c>
      <c r="AW37" s="46">
        <f>(AW35*BG35+AW36*BG36)/BG37</f>
        <v>0</v>
      </c>
      <c r="AX37" s="46">
        <f>SUM(AX34:AX36)</f>
        <v>0</v>
      </c>
      <c r="AY37" s="50">
        <f>(AY34*BG34+AY35*BG35+AY36*BG36)/BG37</f>
        <v>0</v>
      </c>
      <c r="AZ37" s="45">
        <f t="shared" si="511"/>
        <v>0</v>
      </c>
      <c r="BA37" s="46">
        <f>(BA34*BG34+BA35*BG35+BA36*BG36)/BG37</f>
        <v>100</v>
      </c>
      <c r="BB37" s="8">
        <f>(BB34*BG34+BB35*BG35+BB36*BG36)/BG37</f>
        <v>100</v>
      </c>
      <c r="BC37" s="8">
        <f>(BC34*BG34+BC35*BG35+BC36*BG36)/BG37</f>
        <v>0</v>
      </c>
      <c r="BD37" s="8">
        <f>(BD34*BG34+BD35*BG35+BD36*BG36)/BG37</f>
        <v>27.793209876543209</v>
      </c>
      <c r="BE37" s="50">
        <f>SUM(BE34:BE36)</f>
        <v>2160</v>
      </c>
      <c r="BF37" s="53">
        <f>SUM(BF34:BF36)</f>
        <v>12607</v>
      </c>
      <c r="BG37" s="49">
        <f>SUM(BG34:BG36)</f>
        <v>63</v>
      </c>
      <c r="BJ37" s="52" t="s">
        <v>39</v>
      </c>
      <c r="BK37" s="45">
        <f>SUM(BK34:BK36)</f>
        <v>2232</v>
      </c>
      <c r="BL37" s="45">
        <f t="shared" ref="BL37:BT37" si="512">SUM(BL34:BL36)</f>
        <v>734.2</v>
      </c>
      <c r="BM37" s="45">
        <f>SUM(BM34:BM36)</f>
        <v>1497.8</v>
      </c>
      <c r="BN37" s="45">
        <f t="shared" si="512"/>
        <v>0</v>
      </c>
      <c r="BO37" s="46">
        <f>(BO34*CA34+BO35*CA35+BO36*CA36)/CA37</f>
        <v>0</v>
      </c>
      <c r="BP37" s="45">
        <f t="shared" si="512"/>
        <v>0</v>
      </c>
      <c r="BQ37" s="46">
        <f>(BQ34*CA34+BQ35*CA35+BQ36*CA36)/CA37</f>
        <v>0</v>
      </c>
      <c r="BR37" s="46">
        <f>SUM(BR34:BR36)</f>
        <v>0</v>
      </c>
      <c r="BS37" s="50">
        <f>(BS34*CA34+BS35*CA35+BS36*CA36)/CA37</f>
        <v>0</v>
      </c>
      <c r="BT37" s="45">
        <f t="shared" si="512"/>
        <v>0</v>
      </c>
      <c r="BU37" s="46">
        <f>(BU34*CA34+BU35*CA35+BU36*CA36)/CA37</f>
        <v>100</v>
      </c>
      <c r="BV37" s="8">
        <f>(BV34*CA34+BV35*CA35+BV36*CA36)/CA37</f>
        <v>100</v>
      </c>
      <c r="BW37" s="8">
        <f>(BW34*CA34+BW35*CA35+BW36*CA36)/CA37</f>
        <v>0</v>
      </c>
      <c r="BX37" s="8">
        <f>(BX34*CA34+BX35*CA35+BX36*CA36)/CA37</f>
        <v>27.952722307561018</v>
      </c>
      <c r="BY37" s="50">
        <f>SUM(BY34:BY36)</f>
        <v>2232</v>
      </c>
      <c r="BZ37" s="55">
        <f>SUM(BZ34:BZ36)</f>
        <v>13102</v>
      </c>
      <c r="CA37" s="49">
        <f>SUM(CA34:CA36)</f>
        <v>63</v>
      </c>
      <c r="CD37" s="52" t="s">
        <v>39</v>
      </c>
      <c r="CE37" s="45">
        <f>SUM(CE34:CE36)</f>
        <v>2139</v>
      </c>
      <c r="CF37" s="45">
        <f t="shared" ref="CF37:CN37" si="513">SUM(CF34:CF36)</f>
        <v>208.60000000000002</v>
      </c>
      <c r="CG37" s="45">
        <f>SUM(CG34:CG36)</f>
        <v>1930.4</v>
      </c>
      <c r="CH37" s="45">
        <f t="shared" si="513"/>
        <v>21</v>
      </c>
      <c r="CI37" s="46">
        <f>(CI34*CU34+CI35*CU35+CI36*CU36)/CU37</f>
        <v>0.97222222222222221</v>
      </c>
      <c r="CJ37" s="45">
        <f t="shared" si="513"/>
        <v>0</v>
      </c>
      <c r="CK37" s="46">
        <f>(CK35*CU35+CK36*CU36)/CU37</f>
        <v>0</v>
      </c>
      <c r="CL37" s="46">
        <f>SUM(CL34:CL36)</f>
        <v>0</v>
      </c>
      <c r="CM37" s="46">
        <f>(CM34*CU34+CM35*CU35+CM36*CU36)/CU37</f>
        <v>0</v>
      </c>
      <c r="CN37" s="45">
        <f t="shared" si="513"/>
        <v>0</v>
      </c>
      <c r="CO37" s="46">
        <f>(CO34*CU34+CO35*CU35+CO36*CU36)/CU37</f>
        <v>99.027777777777771</v>
      </c>
      <c r="CP37" s="8">
        <f>(CP34*CU34+CP35*CU35+CP36*CU36)/CU37</f>
        <v>99.027777777777771</v>
      </c>
      <c r="CQ37" s="8">
        <f>(CQ34*CU34+CQ35*CU35+CQ36*CU36)/CU37</f>
        <v>7.7777777777777777</v>
      </c>
      <c r="CR37" s="8">
        <f>(CR34*CU34+CR35*CU35+CR36*CU36)/CU37</f>
        <v>8.0930335097001755</v>
      </c>
      <c r="CS37" s="50">
        <f>SUM(CS34:CS36)</f>
        <v>2160</v>
      </c>
      <c r="CT37" s="55">
        <f>SUM(CT34:CT36)</f>
        <v>3671</v>
      </c>
      <c r="CU37" s="49">
        <f>SUM(CU34:CU36)</f>
        <v>63</v>
      </c>
      <c r="CX37" s="52" t="s">
        <v>39</v>
      </c>
      <c r="CY37" s="45">
        <f>SUM(CY34:CY36)</f>
        <v>2201</v>
      </c>
      <c r="CZ37" s="45">
        <f t="shared" ref="CZ37:DH37" si="514">SUM(CZ34:CZ36)</f>
        <v>322.59999999999997</v>
      </c>
      <c r="DA37" s="45">
        <f>SUM(DA34:DA36)</f>
        <v>1878.3999999999999</v>
      </c>
      <c r="DB37" s="45">
        <f t="shared" si="514"/>
        <v>31</v>
      </c>
      <c r="DC37" s="46">
        <f>(DC34*DO34+DC35*DO35+DC36*DO36)/DO37</f>
        <v>1.3888888888888886</v>
      </c>
      <c r="DD37" s="45">
        <f t="shared" si="514"/>
        <v>0</v>
      </c>
      <c r="DE37" s="46">
        <f>(DE35*DO35+DE36*DO36)/DO37</f>
        <v>0</v>
      </c>
      <c r="DF37" s="46">
        <f>SUM(DF34:DF36)</f>
        <v>0</v>
      </c>
      <c r="DG37" s="50">
        <f>(DG34*DO34+DG35*DO35+DG36*DO36)/DO37</f>
        <v>0</v>
      </c>
      <c r="DH37" s="45">
        <f t="shared" si="514"/>
        <v>0</v>
      </c>
      <c r="DI37" s="46">
        <f>(DI34*DO34+DI35*DO35+DI36*DO36)/DO37</f>
        <v>98.611111111111114</v>
      </c>
      <c r="DJ37" s="8">
        <f>(DJ34*DO34+DJ35*DO35+DJ36*DO36)/DO37</f>
        <v>98.611111111111114</v>
      </c>
      <c r="DK37" s="8">
        <f>(DK34*DO34+DK35*DO35+DK36*DO36)/DO37</f>
        <v>8.2570623844959972</v>
      </c>
      <c r="DL37" s="8">
        <f>(DL34*DO34+DL35*DO35+DL36*DO36)/DO37</f>
        <v>12.201314217443251</v>
      </c>
      <c r="DM37" s="50">
        <f>SUM(DM34:DM36)</f>
        <v>2232</v>
      </c>
      <c r="DN37" s="73">
        <f>SUM(DN34:DN36)</f>
        <v>5719</v>
      </c>
      <c r="DO37" s="49">
        <f>SUM(DO34:DO36)</f>
        <v>63</v>
      </c>
      <c r="DR37" s="52" t="s">
        <v>39</v>
      </c>
      <c r="DS37" s="45">
        <f>SUM(DS34:DS36)</f>
        <v>1980</v>
      </c>
      <c r="DT37" s="45">
        <f t="shared" ref="DT37:EB37" si="515">SUM(DT34:DT36)</f>
        <v>384.6</v>
      </c>
      <c r="DU37" s="45">
        <f>SUM(DU34:DU36)</f>
        <v>1595.4</v>
      </c>
      <c r="DV37" s="45">
        <f t="shared" si="515"/>
        <v>252</v>
      </c>
      <c r="DW37" s="46">
        <f>(DW34*EI34+DW35*EI35+DW36*EI36)/EI37</f>
        <v>11.29032258064516</v>
      </c>
      <c r="DX37" s="45">
        <f t="shared" si="515"/>
        <v>0</v>
      </c>
      <c r="DY37" s="46">
        <f>(DY35*EI35+DY36*EI36)/EI37</f>
        <v>0</v>
      </c>
      <c r="DZ37" s="46">
        <f>SUM(DZ34:DZ36)</f>
        <v>0</v>
      </c>
      <c r="EA37" s="50">
        <f>(EA34*EI34+EA35*EI35+EA36*EI36)/EI37</f>
        <v>0</v>
      </c>
      <c r="EB37" s="45">
        <f t="shared" si="515"/>
        <v>0</v>
      </c>
      <c r="EC37" s="46">
        <f>(EC34*EI34+EC35*EI35+EC36*EI36)/EI37</f>
        <v>88.709677419354833</v>
      </c>
      <c r="ED37" s="8">
        <f>(ED34*EI34+ED35*EI35+ED36*EI36)/EI37</f>
        <v>88.709677419354833</v>
      </c>
      <c r="EE37" s="8">
        <f>(EE34*EI34+EE35*EI35+EE36*EI36)/EI37</f>
        <v>26.395292863309241</v>
      </c>
      <c r="EF37" s="8">
        <f>(EF34*EI34+EF35*EI35+EF36*EI36)/EI37</f>
        <v>14.669738863287252</v>
      </c>
      <c r="EG37" s="50">
        <f>SUM(EG34:EG36)</f>
        <v>2232</v>
      </c>
      <c r="EH37" s="55">
        <f>SUM(EH34:EH36)</f>
        <v>6876</v>
      </c>
      <c r="EI37" s="49">
        <f>SUM(EI34:EI36)</f>
        <v>63</v>
      </c>
      <c r="EL37" s="44" t="s">
        <v>39</v>
      </c>
      <c r="EM37" s="45">
        <f>SUM(EM34:EM36)</f>
        <v>1344</v>
      </c>
      <c r="EN37" s="45">
        <f t="shared" ref="EN37:EV37" si="516">SUM(EN34:EN36)</f>
        <v>219.5</v>
      </c>
      <c r="EO37" s="45">
        <f>SUM(EO34:EO36)</f>
        <v>1124.5</v>
      </c>
      <c r="EP37" s="45">
        <f t="shared" si="516"/>
        <v>672</v>
      </c>
      <c r="EQ37" s="46">
        <f>(EQ34*FC34+EQ35*FC35+EQ36*FC36)/FC37</f>
        <v>33.333333333333336</v>
      </c>
      <c r="ER37" s="45">
        <f t="shared" si="516"/>
        <v>0</v>
      </c>
      <c r="ES37" s="46">
        <f>(ES35*FC35+ES36*FC36)/FC37</f>
        <v>0</v>
      </c>
      <c r="ET37" s="46">
        <f>SUM(ET34:ET36)</f>
        <v>0</v>
      </c>
      <c r="EU37" s="50">
        <f>(EU34*FC34+EU35*FC35+EU36*FC36)/FC37</f>
        <v>0</v>
      </c>
      <c r="EV37" s="45">
        <f t="shared" si="516"/>
        <v>0</v>
      </c>
      <c r="EW37" s="46">
        <f>(EW34*FC34+EW35*FC35+EW36*FC36)/FC37</f>
        <v>60.215053763440849</v>
      </c>
      <c r="EX37" s="8">
        <f>(EX34*FC34+EX35*FC35+EX36*FC36)/FC37</f>
        <v>66.666666666666671</v>
      </c>
      <c r="EY37" s="8">
        <f>(EY34*FC34+EY35*FC35+EY36*FC36)/FC37</f>
        <v>33.333333333333336</v>
      </c>
      <c r="EZ37" s="8">
        <f>(EZ34*FC34+EZ35*FC35+EZ36*FC36)/FC37</f>
        <v>9.1482426303854893</v>
      </c>
      <c r="FA37" s="50">
        <f>SUM(FA34:FA36)</f>
        <v>2016</v>
      </c>
      <c r="FB37" s="53">
        <f>SUM(FB34:FB36)</f>
        <v>3873</v>
      </c>
      <c r="FC37" s="49">
        <f>SUM(FC34:FC36)</f>
        <v>63</v>
      </c>
      <c r="FF37" s="44" t="s">
        <v>39</v>
      </c>
      <c r="FG37" s="45">
        <f>SUM(FG34:FG36)</f>
        <v>1491.7</v>
      </c>
      <c r="FH37" s="45">
        <f t="shared" ref="FH37:FP37" si="517">SUM(FH34:FH36)</f>
        <v>526.30000000000007</v>
      </c>
      <c r="FI37" s="45">
        <f>SUM(FI34:FI36)</f>
        <v>965.4</v>
      </c>
      <c r="FJ37" s="45">
        <f t="shared" si="517"/>
        <v>740.3</v>
      </c>
      <c r="FK37" s="46">
        <f>(FK34*FW34+FK35*FW35+FK36*FW36)/FW37</f>
        <v>33.167562724014338</v>
      </c>
      <c r="FL37" s="45">
        <f t="shared" si="517"/>
        <v>0</v>
      </c>
      <c r="FM37" s="46">
        <f>(FM35*FW35+FM36*FW36)/FW37</f>
        <v>0</v>
      </c>
      <c r="FN37" s="46">
        <f>SUM(FN34:FN36)</f>
        <v>0</v>
      </c>
      <c r="FO37" s="50">
        <f>(FO34*FW34+FO35*FW35+FO36*FW36)/FW37</f>
        <v>0</v>
      </c>
      <c r="FP37" s="45">
        <f t="shared" si="517"/>
        <v>0</v>
      </c>
      <c r="FQ37" s="46">
        <f>(FQ34*FW34+FQ35*FW35+FQ36*FW36)/FW37</f>
        <v>66.832437275985654</v>
      </c>
      <c r="FR37" s="8">
        <f>(FR34*FW34+FR35*FW35+FR36*FW36)/FW37</f>
        <v>66.832437275985654</v>
      </c>
      <c r="FS37" s="8">
        <f>(FS34*FW34+FS35*FW35+FS36*FW36)/FW37</f>
        <v>33.212202781516368</v>
      </c>
      <c r="FT37" s="8">
        <f>(FT34*FW34+FT35*FW35+FT36*FW36)/FW37</f>
        <v>20.317033623485237</v>
      </c>
      <c r="FU37" s="50">
        <f>SUM(FU34:FU36)</f>
        <v>2232</v>
      </c>
      <c r="FV37" s="53">
        <f>SUM(FV34:FV36)</f>
        <v>9523</v>
      </c>
      <c r="FW37" s="49">
        <f>SUM(FW34:FW36)</f>
        <v>63</v>
      </c>
      <c r="FZ37" s="52" t="s">
        <v>39</v>
      </c>
      <c r="GA37" s="45">
        <f>SUM(GA34:GA36)</f>
        <v>1320</v>
      </c>
      <c r="GB37" s="45">
        <f t="shared" ref="GB37:GJ37" si="518">SUM(GB34:GB36)</f>
        <v>598.29999999999995</v>
      </c>
      <c r="GC37" s="45">
        <f>SUM(GC34:GC36)</f>
        <v>721.7</v>
      </c>
      <c r="GD37" s="45">
        <f t="shared" si="518"/>
        <v>840</v>
      </c>
      <c r="GE37" s="160">
        <f>(GE34*GQ34+GE35*GQ35+GE36*GQ36)/GQ37</f>
        <v>0.3888888888888889</v>
      </c>
      <c r="GF37" s="45">
        <f t="shared" si="518"/>
        <v>0</v>
      </c>
      <c r="GG37" s="46">
        <f>(GG35*GQ35+GG36*GQ36)/GQ37</f>
        <v>0</v>
      </c>
      <c r="GH37" s="46">
        <f>SUM(GH34:GH36)</f>
        <v>0</v>
      </c>
      <c r="GI37" s="46">
        <f>(GI34*GQ34+GI35*GQ35+GI36*GQ36)/GQ37</f>
        <v>0</v>
      </c>
      <c r="GJ37" s="45">
        <f t="shared" si="518"/>
        <v>0</v>
      </c>
      <c r="GK37" s="46">
        <f>(GK34*GQ34+GK35*GQ35+GK36*GQ36)/GQ37</f>
        <v>59.13978494623656</v>
      </c>
      <c r="GL37" s="8">
        <f>(GL34*GQ34+GL35*GQ35+GL36*GQ36)/GQ37</f>
        <v>61.111111111111114</v>
      </c>
      <c r="GM37" s="8">
        <f>(GM34*GQ34+GM35*GQ35+GM36*GQ36)/GQ37</f>
        <v>46.10064900521332</v>
      </c>
      <c r="GN37" s="54">
        <f>(GN34*GQ34+GN35*GQ35+GN36*GQ36)/GQ37</f>
        <v>24.142416225749557</v>
      </c>
      <c r="GO37" s="50">
        <f>SUM(GO34:GO36)</f>
        <v>2160</v>
      </c>
      <c r="GP37" s="53">
        <f>SUM(GP34:GP36)</f>
        <v>10951</v>
      </c>
      <c r="GQ37" s="49">
        <f>SUM(GQ34:GQ36)</f>
        <v>63</v>
      </c>
      <c r="GT37" s="52" t="s">
        <v>39</v>
      </c>
      <c r="GU37" s="45">
        <f>SUM(GU34:GU36)</f>
        <v>744</v>
      </c>
      <c r="GV37" s="45">
        <f t="shared" ref="GV37:HD37" si="519">SUM(GV34:GV36)</f>
        <v>168.8</v>
      </c>
      <c r="GW37" s="45">
        <f>SUM(GW34:GW36)</f>
        <v>575.20000000000005</v>
      </c>
      <c r="GX37" s="45">
        <f t="shared" si="519"/>
        <v>1488</v>
      </c>
      <c r="GY37" s="46">
        <f>(GY34*HK34+GY35*HK35+GY36*HK36)/HK37</f>
        <v>66.666666666666671</v>
      </c>
      <c r="GZ37" s="45">
        <f t="shared" si="519"/>
        <v>0</v>
      </c>
      <c r="HA37" s="46">
        <f>(HA35*HK35+HA36*HK36)/HK37</f>
        <v>0</v>
      </c>
      <c r="HB37" s="46">
        <f>SUM(HB34:HB36)</f>
        <v>0</v>
      </c>
      <c r="HC37" s="46">
        <f>(HC35*HK35+HC36*HK36)/HK37</f>
        <v>0</v>
      </c>
      <c r="HD37" s="45">
        <f t="shared" si="519"/>
        <v>0</v>
      </c>
      <c r="HE37" s="46">
        <f>(HE34*HK34+HE35*HK35+HE36*HK36)/HK37</f>
        <v>33.333333333333336</v>
      </c>
      <c r="HF37" s="8">
        <f>(HF34*HK34+HF35*HK35+HF36*HK36)/HK37</f>
        <v>33.333333333333336</v>
      </c>
      <c r="HG37" s="8">
        <f>(HG34*HK34+HG35*HK35+HG36*HK36)/HK37</f>
        <v>66.666666666666671</v>
      </c>
      <c r="HH37" s="54">
        <f>(HH34*HK34+HH35*HK35+HH36*HK36)/HK37</f>
        <v>6.8676395289298506</v>
      </c>
      <c r="HI37" s="50">
        <f>SUM(HI34:HI36)</f>
        <v>2232</v>
      </c>
      <c r="HJ37" s="53">
        <f>SUM(HJ34:HJ36)</f>
        <v>3219</v>
      </c>
      <c r="HK37" s="49">
        <f>SUM(HK34:HK36)</f>
        <v>63</v>
      </c>
      <c r="HN37" s="74" t="s">
        <v>39</v>
      </c>
      <c r="HO37" s="49">
        <f>SUM(HO34:HO36)</f>
        <v>720</v>
      </c>
      <c r="HP37" s="49">
        <f t="shared" ref="HP37:HR37" si="520">SUM(HP34:HP36)</f>
        <v>197.09999999999991</v>
      </c>
      <c r="HQ37" s="49">
        <f t="shared" si="520"/>
        <v>522.90000000000009</v>
      </c>
      <c r="HR37" s="49">
        <f t="shared" si="520"/>
        <v>1440</v>
      </c>
      <c r="HS37" s="46">
        <f>(HS34*IE34+HS35*IE35+HS36*IE36)/IE37</f>
        <v>66.666666666666671</v>
      </c>
      <c r="HT37" s="49">
        <f t="shared" ref="HT37:HV37" si="521">SUM(HT34:HT36)</f>
        <v>0</v>
      </c>
      <c r="HU37" s="46">
        <f>(HU34*IE34+HU35*IE35+HU36*IE36)/IE37</f>
        <v>0</v>
      </c>
      <c r="HV37" s="49">
        <f t="shared" si="521"/>
        <v>0</v>
      </c>
      <c r="HW37" s="46">
        <f>(HW34*IE34+HW35*IE35+HW36*IE36)/IE37</f>
        <v>0</v>
      </c>
      <c r="HX37" s="49">
        <f t="shared" ref="HX37" si="522">SUM(HX34:HX36)</f>
        <v>0</v>
      </c>
      <c r="HY37" s="50">
        <f>(HY34*IE34+HY35*IE35+HY36*IE36)/IE37</f>
        <v>33.333333333333336</v>
      </c>
      <c r="HZ37" s="54">
        <f>(HZ34*IE34+HZ35*IE35+HZ36*IE36)/IE37</f>
        <v>33.333333333333336</v>
      </c>
      <c r="IA37" s="54">
        <f>(IA34*IE34+IA35*IE35+IA36*IE36)/IE37</f>
        <v>66.666666666666671</v>
      </c>
      <c r="IB37" s="54">
        <f>(IB34*IE34+IB35*IE35+IB36*IE36)/IE37</f>
        <v>7.8461199294532626</v>
      </c>
      <c r="IC37" s="50">
        <f>SUM(IC34:IC36)</f>
        <v>2160</v>
      </c>
      <c r="ID37" s="51">
        <f>SUM(ID34:ID36)</f>
        <v>3559</v>
      </c>
      <c r="IE37" s="49">
        <f>SUM(IE34:IE36)</f>
        <v>63</v>
      </c>
    </row>
    <row r="38" spans="1:245" ht="13.8" x14ac:dyDescent="0.3">
      <c r="A38" s="16" t="s">
        <v>42</v>
      </c>
      <c r="B38" s="66" t="s">
        <v>47</v>
      </c>
      <c r="C38" s="18">
        <v>0</v>
      </c>
      <c r="D38" s="18">
        <v>0</v>
      </c>
      <c r="E38" s="18">
        <v>0</v>
      </c>
      <c r="F38" s="18">
        <v>744</v>
      </c>
      <c r="G38" s="6">
        <f t="shared" si="339"/>
        <v>100</v>
      </c>
      <c r="H38" s="18">
        <v>0</v>
      </c>
      <c r="I38" s="6">
        <f t="shared" si="340"/>
        <v>0</v>
      </c>
      <c r="J38" s="6">
        <v>0</v>
      </c>
      <c r="K38" s="6">
        <f t="shared" ref="K38:K51" si="523">(J38/$B$4)*100</f>
        <v>0</v>
      </c>
      <c r="L38" s="18">
        <v>0</v>
      </c>
      <c r="M38" s="6">
        <f>(C38/$B$4)*100</f>
        <v>0</v>
      </c>
      <c r="N38" s="18">
        <f t="shared" ref="N38:N78" si="524">((C38-L38)/$B$4)*100</f>
        <v>0</v>
      </c>
      <c r="O38" s="18">
        <f t="shared" ref="O38:O63" si="525">IF((AND(D38=0,F38=0)),0,(F38+L38)/(D38+F38)*100)</f>
        <v>100</v>
      </c>
      <c r="P38" s="6">
        <f>(R38/($B$4*S38))*100</f>
        <v>0</v>
      </c>
      <c r="Q38" s="6">
        <f>SUM(D38:F38,H38,J38)</f>
        <v>744</v>
      </c>
      <c r="R38" s="18">
        <v>0</v>
      </c>
      <c r="S38" s="18">
        <v>21</v>
      </c>
      <c r="U38" s="16" t="s">
        <v>42</v>
      </c>
      <c r="V38" s="66" t="s">
        <v>47</v>
      </c>
      <c r="W38" s="18">
        <v>0</v>
      </c>
      <c r="X38" s="18">
        <v>0</v>
      </c>
      <c r="Y38" s="18">
        <v>0</v>
      </c>
      <c r="Z38" s="18">
        <v>744</v>
      </c>
      <c r="AA38" s="18">
        <f t="shared" si="117"/>
        <v>100</v>
      </c>
      <c r="AB38" s="18">
        <v>0</v>
      </c>
      <c r="AC38" s="18">
        <f t="shared" si="118"/>
        <v>0</v>
      </c>
      <c r="AD38" s="18">
        <v>0</v>
      </c>
      <c r="AE38" s="6">
        <f t="shared" si="118"/>
        <v>0</v>
      </c>
      <c r="AF38" s="18">
        <v>0</v>
      </c>
      <c r="AG38" s="6">
        <f>(W38/$V$4)*100</f>
        <v>0</v>
      </c>
      <c r="AH38" s="18">
        <f t="shared" si="119"/>
        <v>0</v>
      </c>
      <c r="AI38" s="18">
        <f t="shared" si="120"/>
        <v>100</v>
      </c>
      <c r="AJ38" s="6">
        <f>(AL38/($V$4*AM38))*100</f>
        <v>0</v>
      </c>
      <c r="AK38" s="6">
        <f>SUM(X38:Z38,AB38,AD38)</f>
        <v>744</v>
      </c>
      <c r="AL38" s="18">
        <v>0</v>
      </c>
      <c r="AM38" s="18">
        <v>21</v>
      </c>
      <c r="AO38" s="16" t="s">
        <v>42</v>
      </c>
      <c r="AP38" s="66" t="s">
        <v>47</v>
      </c>
      <c r="AQ38" s="18">
        <v>0</v>
      </c>
      <c r="AR38" s="18">
        <v>0</v>
      </c>
      <c r="AS38" s="18">
        <v>0</v>
      </c>
      <c r="AT38" s="18">
        <v>720</v>
      </c>
      <c r="AU38" s="18">
        <f t="shared" si="121"/>
        <v>100</v>
      </c>
      <c r="AV38" s="18">
        <v>0</v>
      </c>
      <c r="AW38" s="18">
        <f t="shared" si="122"/>
        <v>0</v>
      </c>
      <c r="AX38" s="18">
        <v>0</v>
      </c>
      <c r="AY38" s="6">
        <f>(AX38/$AP$4)*100</f>
        <v>0</v>
      </c>
      <c r="AZ38" s="18">
        <v>0</v>
      </c>
      <c r="BA38" s="6">
        <f>(AQ38/$AP$4)*100</f>
        <v>0</v>
      </c>
      <c r="BB38" s="6">
        <f t="shared" si="455"/>
        <v>0</v>
      </c>
      <c r="BC38" s="19">
        <f t="shared" si="456"/>
        <v>100</v>
      </c>
      <c r="BD38" s="6">
        <f t="shared" ref="BD38:BD39" si="526">(BF38/($AP$4*BG38))*100</f>
        <v>0</v>
      </c>
      <c r="BE38" s="6">
        <f>SUM(AR38:AT38,AV38,AX38)</f>
        <v>720</v>
      </c>
      <c r="BF38" s="18">
        <v>0</v>
      </c>
      <c r="BG38" s="18">
        <v>21</v>
      </c>
      <c r="BI38" s="16" t="s">
        <v>42</v>
      </c>
      <c r="BJ38" s="66" t="s">
        <v>47</v>
      </c>
      <c r="BK38" s="18">
        <v>0</v>
      </c>
      <c r="BL38" s="18">
        <v>0</v>
      </c>
      <c r="BM38" s="18">
        <v>0</v>
      </c>
      <c r="BN38" s="18">
        <v>744</v>
      </c>
      <c r="BO38" s="6">
        <f t="shared" si="126"/>
        <v>100</v>
      </c>
      <c r="BP38" s="18">
        <v>0</v>
      </c>
      <c r="BQ38" s="18">
        <f t="shared" si="127"/>
        <v>0</v>
      </c>
      <c r="BR38" s="18">
        <v>0</v>
      </c>
      <c r="BS38" s="6">
        <f>(BR38/$BJ$4)*100</f>
        <v>0</v>
      </c>
      <c r="BT38" s="18">
        <v>0</v>
      </c>
      <c r="BU38" s="6">
        <f>(BK38/$BJ$4)*100</f>
        <v>0</v>
      </c>
      <c r="BV38" s="6">
        <f t="shared" si="459"/>
        <v>0</v>
      </c>
      <c r="BW38" s="6">
        <f t="shared" si="460"/>
        <v>100</v>
      </c>
      <c r="BX38" s="6">
        <f t="shared" ref="BX38:BX39" si="527">(BZ38/($BJ$4*CA38))*100</f>
        <v>0</v>
      </c>
      <c r="BY38" s="6">
        <f>SUM(BL38:BN38,BP38,BR38)</f>
        <v>744</v>
      </c>
      <c r="BZ38" s="18">
        <v>0</v>
      </c>
      <c r="CA38" s="18">
        <v>21</v>
      </c>
      <c r="CC38" s="16" t="s">
        <v>42</v>
      </c>
      <c r="CD38" s="66" t="s">
        <v>47</v>
      </c>
      <c r="CE38" s="18">
        <v>0</v>
      </c>
      <c r="CF38" s="18">
        <v>0</v>
      </c>
      <c r="CG38" s="18">
        <v>0</v>
      </c>
      <c r="CH38" s="18">
        <v>720</v>
      </c>
      <c r="CI38" s="6">
        <f t="shared" si="412"/>
        <v>100</v>
      </c>
      <c r="CJ38" s="18">
        <v>0</v>
      </c>
      <c r="CK38" s="18">
        <f t="shared" si="413"/>
        <v>0</v>
      </c>
      <c r="CL38" s="18">
        <v>0</v>
      </c>
      <c r="CM38" s="6">
        <f>(CL38/$CD$4)*100</f>
        <v>0</v>
      </c>
      <c r="CN38" s="18">
        <v>0</v>
      </c>
      <c r="CO38" s="6">
        <f>(CE38/$CD$4)*100</f>
        <v>0</v>
      </c>
      <c r="CP38" s="6">
        <f t="shared" si="132"/>
        <v>0</v>
      </c>
      <c r="CQ38" s="20">
        <f t="shared" si="414"/>
        <v>100</v>
      </c>
      <c r="CR38" s="6">
        <f t="shared" ref="CR38:CR39" si="528">(CT38/($CD$4*CU38))*100</f>
        <v>0</v>
      </c>
      <c r="CS38" s="6">
        <f>SUM(CF38:CH38,CJ38,CL38)</f>
        <v>720</v>
      </c>
      <c r="CT38" s="18">
        <v>0</v>
      </c>
      <c r="CU38" s="18">
        <v>21</v>
      </c>
      <c r="CW38" s="16" t="s">
        <v>42</v>
      </c>
      <c r="CX38" s="66" t="s">
        <v>47</v>
      </c>
      <c r="CY38" s="18">
        <v>24</v>
      </c>
      <c r="CZ38" s="18">
        <v>0</v>
      </c>
      <c r="DA38" s="18">
        <v>24</v>
      </c>
      <c r="DB38" s="18">
        <v>720</v>
      </c>
      <c r="DC38" s="6">
        <f t="shared" si="415"/>
        <v>96.774193548387103</v>
      </c>
      <c r="DD38" s="18">
        <v>0</v>
      </c>
      <c r="DE38" s="6">
        <f t="shared" si="416"/>
        <v>0</v>
      </c>
      <c r="DF38" s="6">
        <v>0</v>
      </c>
      <c r="DG38" s="6">
        <f>(DF38/$CX$4)*100</f>
        <v>0</v>
      </c>
      <c r="DH38" s="18">
        <v>0</v>
      </c>
      <c r="DI38" s="6">
        <f>(CY38/$V$4)*100</f>
        <v>3.225806451612903</v>
      </c>
      <c r="DJ38" s="6">
        <f t="shared" si="463"/>
        <v>3.225806451612903</v>
      </c>
      <c r="DK38" s="20">
        <f t="shared" si="464"/>
        <v>100</v>
      </c>
      <c r="DL38" s="6">
        <f>(DN38/($CX$4*DO38))*100</f>
        <v>0</v>
      </c>
      <c r="DM38" s="6">
        <f>SUM(CZ38:DB38,DD38,DF38)</f>
        <v>744</v>
      </c>
      <c r="DN38" s="18">
        <v>0</v>
      </c>
      <c r="DO38" s="18">
        <v>21</v>
      </c>
      <c r="DQ38" s="16" t="s">
        <v>42</v>
      </c>
      <c r="DR38" s="66" t="s">
        <v>47</v>
      </c>
      <c r="DS38" s="18">
        <v>0</v>
      </c>
      <c r="DT38" s="18">
        <v>0</v>
      </c>
      <c r="DU38" s="18">
        <v>0</v>
      </c>
      <c r="DV38" s="18">
        <v>744</v>
      </c>
      <c r="DW38" s="6">
        <f t="shared" si="419"/>
        <v>100</v>
      </c>
      <c r="DX38" s="18">
        <v>0</v>
      </c>
      <c r="DY38" s="6">
        <f t="shared" si="420"/>
        <v>0</v>
      </c>
      <c r="DZ38" s="6">
        <v>0</v>
      </c>
      <c r="EA38" s="6">
        <f>(DZ38/$DR$4)*100</f>
        <v>0</v>
      </c>
      <c r="EB38" s="18">
        <v>0</v>
      </c>
      <c r="EC38" s="6">
        <f>(DS38/$V$4)*100</f>
        <v>0</v>
      </c>
      <c r="ED38" s="6">
        <f t="shared" si="466"/>
        <v>0</v>
      </c>
      <c r="EE38" s="20">
        <f t="shared" si="467"/>
        <v>100</v>
      </c>
      <c r="EF38" s="6">
        <f>(EH38/($DR$4*EI38))*100</f>
        <v>0</v>
      </c>
      <c r="EG38" s="6">
        <f>SUM(DT38:DV38,DX38,DZ38)</f>
        <v>744</v>
      </c>
      <c r="EH38" s="18">
        <v>0</v>
      </c>
      <c r="EI38" s="18">
        <v>21</v>
      </c>
      <c r="EK38" s="16" t="s">
        <v>42</v>
      </c>
      <c r="EL38" s="66" t="s">
        <v>47</v>
      </c>
      <c r="EM38" s="18">
        <v>0</v>
      </c>
      <c r="EN38" s="18">
        <v>0</v>
      </c>
      <c r="EO38" s="18">
        <v>0</v>
      </c>
      <c r="EP38" s="18">
        <v>672</v>
      </c>
      <c r="EQ38" s="6">
        <f t="shared" si="423"/>
        <v>100</v>
      </c>
      <c r="ER38" s="18">
        <v>0</v>
      </c>
      <c r="ES38" s="6">
        <f t="shared" si="424"/>
        <v>0</v>
      </c>
      <c r="ET38" s="6">
        <v>0</v>
      </c>
      <c r="EU38" s="6">
        <f>(ET38/$EL$4)*100</f>
        <v>0</v>
      </c>
      <c r="EV38" s="18">
        <v>0</v>
      </c>
      <c r="EW38" s="6">
        <f>(EM38/$V$4)*100</f>
        <v>0</v>
      </c>
      <c r="EX38" s="6">
        <f t="shared" si="468"/>
        <v>0</v>
      </c>
      <c r="EY38" s="20">
        <f t="shared" si="469"/>
        <v>100</v>
      </c>
      <c r="EZ38" s="6">
        <f>(FB38/($EL$4*FC38))*100</f>
        <v>0</v>
      </c>
      <c r="FA38" s="6">
        <f>SUM(EN38:EP38,ER38,ET38)</f>
        <v>672</v>
      </c>
      <c r="FB38" s="18">
        <v>0</v>
      </c>
      <c r="FC38" s="18">
        <v>21</v>
      </c>
      <c r="FE38" s="16" t="s">
        <v>42</v>
      </c>
      <c r="FF38" s="66" t="s">
        <v>47</v>
      </c>
      <c r="FG38" s="18">
        <v>0</v>
      </c>
      <c r="FH38" s="18">
        <v>0</v>
      </c>
      <c r="FI38" s="18">
        <v>0</v>
      </c>
      <c r="FJ38" s="18">
        <v>744</v>
      </c>
      <c r="FK38" s="6">
        <f t="shared" si="438"/>
        <v>100</v>
      </c>
      <c r="FL38" s="18">
        <v>0</v>
      </c>
      <c r="FM38" s="6">
        <f t="shared" si="439"/>
        <v>0</v>
      </c>
      <c r="FN38" s="6">
        <v>0</v>
      </c>
      <c r="FO38" s="6">
        <f>(FN38/$FF$4)*100</f>
        <v>0</v>
      </c>
      <c r="FP38" s="18">
        <v>0</v>
      </c>
      <c r="FQ38" s="6">
        <f>(FG38/$V$4)*100</f>
        <v>0</v>
      </c>
      <c r="FR38" s="6">
        <f t="shared" si="472"/>
        <v>0</v>
      </c>
      <c r="FS38" s="20">
        <f t="shared" si="473"/>
        <v>100</v>
      </c>
      <c r="FT38" s="6">
        <f>(FV38/($FF$4*FW38))*100</f>
        <v>0</v>
      </c>
      <c r="FU38" s="6">
        <f>SUM(FH38:FJ38,FL38,FN38)</f>
        <v>744</v>
      </c>
      <c r="FV38" s="18">
        <v>0</v>
      </c>
      <c r="FW38" s="18">
        <v>21</v>
      </c>
      <c r="FY38" s="16" t="s">
        <v>42</v>
      </c>
      <c r="FZ38" s="66" t="s">
        <v>47</v>
      </c>
      <c r="GA38" s="18">
        <v>0</v>
      </c>
      <c r="GB38" s="18">
        <v>0</v>
      </c>
      <c r="GC38" s="18">
        <v>0</v>
      </c>
      <c r="GD38" s="18">
        <v>720</v>
      </c>
      <c r="GE38" s="18">
        <f>(GD38/$FZ$4)</f>
        <v>1</v>
      </c>
      <c r="GF38" s="18">
        <v>0</v>
      </c>
      <c r="GG38" s="18">
        <f t="shared" si="430"/>
        <v>0</v>
      </c>
      <c r="GH38" s="18">
        <v>0</v>
      </c>
      <c r="GI38" s="6">
        <f>(GH38/$FZ$4)*100</f>
        <v>0</v>
      </c>
      <c r="GJ38" s="18">
        <v>0</v>
      </c>
      <c r="GK38" s="6">
        <f>(GA38/$V$4)*100</f>
        <v>0</v>
      </c>
      <c r="GL38" s="18">
        <f t="shared" ref="GL38:GL42" si="529">((GA38-GJ38)/$FZ$4)*100</f>
        <v>0</v>
      </c>
      <c r="GM38" s="6">
        <f t="shared" ref="GM38:GM42" si="530">IF((AND(GB38=0,GD38=0)),0,(GD38+GJ38)/(GB38+GD38)*100)</f>
        <v>100</v>
      </c>
      <c r="GN38" s="6">
        <f>(GP38/($FZ$4*GQ38))*100</f>
        <v>0</v>
      </c>
      <c r="GO38" s="6">
        <f>SUM(GB38:GD38,GF38,GH38)</f>
        <v>720</v>
      </c>
      <c r="GP38" s="18">
        <v>0</v>
      </c>
      <c r="GQ38" s="18">
        <v>21</v>
      </c>
      <c r="GS38" s="16" t="s">
        <v>42</v>
      </c>
      <c r="GT38" s="66" t="s">
        <v>47</v>
      </c>
      <c r="GU38" s="18">
        <v>0</v>
      </c>
      <c r="GV38" s="18">
        <v>0</v>
      </c>
      <c r="GW38" s="18">
        <v>0</v>
      </c>
      <c r="GX38" s="18">
        <v>744</v>
      </c>
      <c r="GY38" s="18">
        <f t="shared" si="338"/>
        <v>100</v>
      </c>
      <c r="GZ38" s="18">
        <v>0</v>
      </c>
      <c r="HA38" s="18">
        <f t="shared" si="338"/>
        <v>0</v>
      </c>
      <c r="HB38" s="18">
        <v>0</v>
      </c>
      <c r="HC38" s="6">
        <f>(HB38/$GT$4)*100</f>
        <v>0</v>
      </c>
      <c r="HD38" s="18">
        <v>0</v>
      </c>
      <c r="HE38" s="6">
        <f>(GU38/$GT$4)*100</f>
        <v>0</v>
      </c>
      <c r="HF38" s="18">
        <f t="shared" si="395"/>
        <v>0</v>
      </c>
      <c r="HG38" s="18">
        <f t="shared" si="396"/>
        <v>100</v>
      </c>
      <c r="HH38" s="6">
        <f t="shared" ref="HH38:HH39" si="531">(HJ38/($GT$4*HK38))*100</f>
        <v>0</v>
      </c>
      <c r="HI38" s="6">
        <f>SUM(GV38:GX38,GZ38,HB38)</f>
        <v>744</v>
      </c>
      <c r="HJ38" s="18">
        <v>0</v>
      </c>
      <c r="HK38" s="18">
        <v>21</v>
      </c>
      <c r="HM38" s="16" t="s">
        <v>42</v>
      </c>
      <c r="HN38" s="66" t="s">
        <v>47</v>
      </c>
      <c r="HO38" s="106">
        <v>0</v>
      </c>
      <c r="HP38" s="106">
        <v>0</v>
      </c>
      <c r="HQ38" s="106">
        <v>0</v>
      </c>
      <c r="HR38" s="106">
        <v>720</v>
      </c>
      <c r="HS38" s="6">
        <f>(HR38/$HN$4)*100</f>
        <v>100</v>
      </c>
      <c r="HT38" s="18">
        <v>0</v>
      </c>
      <c r="HU38" s="6">
        <f>(HT38/$HN$4)*100</f>
        <v>0</v>
      </c>
      <c r="HV38" s="18">
        <v>0</v>
      </c>
      <c r="HW38" s="6">
        <f>(HV38/$HN$4)*100</f>
        <v>0</v>
      </c>
      <c r="HX38" s="18">
        <v>0</v>
      </c>
      <c r="HY38" s="6">
        <f>(HO38/$HN$4)*100</f>
        <v>0</v>
      </c>
      <c r="HZ38" s="68">
        <f>((HO38-HX38)/$HN$4)*100</f>
        <v>0</v>
      </c>
      <c r="IA38" s="68">
        <f t="shared" ref="IA38:IA39" si="532">IF((AND(HP38=0,HR38=0)),0,(HR38+HX38)/(HP38+HR38)*100)</f>
        <v>100</v>
      </c>
      <c r="IB38" s="6">
        <f>(ID38/($HN$4*IE38))*100</f>
        <v>0</v>
      </c>
      <c r="IC38" s="6">
        <f>SUM(HP38:HR38,HT38,HV38)</f>
        <v>720</v>
      </c>
      <c r="ID38" s="18">
        <v>0</v>
      </c>
      <c r="IE38" s="18">
        <v>21</v>
      </c>
      <c r="IG38" s="29">
        <v>0</v>
      </c>
      <c r="IH38" s="9">
        <v>0</v>
      </c>
      <c r="IK38" s="9" t="s">
        <v>112</v>
      </c>
    </row>
    <row r="39" spans="1:245" ht="13.8" x14ac:dyDescent="0.3">
      <c r="A39" s="16" t="s">
        <v>43</v>
      </c>
      <c r="B39" s="66" t="s">
        <v>48</v>
      </c>
      <c r="C39" s="18">
        <v>24</v>
      </c>
      <c r="D39" s="18">
        <v>2.2000000000000002</v>
      </c>
      <c r="E39" s="18">
        <v>21.8</v>
      </c>
      <c r="F39" s="18">
        <v>720</v>
      </c>
      <c r="G39" s="6">
        <f t="shared" si="339"/>
        <v>96.774193548387103</v>
      </c>
      <c r="H39" s="18">
        <v>0</v>
      </c>
      <c r="I39" s="6">
        <f t="shared" si="340"/>
        <v>0</v>
      </c>
      <c r="J39" s="6">
        <v>0</v>
      </c>
      <c r="K39" s="6">
        <f t="shared" si="523"/>
        <v>0</v>
      </c>
      <c r="L39" s="18">
        <v>0</v>
      </c>
      <c r="M39" s="6">
        <f t="shared" ref="M39" si="533">(C39/$B$4)*100</f>
        <v>3.225806451612903</v>
      </c>
      <c r="N39" s="6">
        <f t="shared" si="524"/>
        <v>3.225806451612903</v>
      </c>
      <c r="O39" s="6">
        <f t="shared" si="525"/>
        <v>99.695375242315137</v>
      </c>
      <c r="P39" s="6">
        <f t="shared" ref="P39" si="534">(R39/($B$4*S39))*100</f>
        <v>0.21121351766513058</v>
      </c>
      <c r="Q39" s="6">
        <f t="shared" ref="Q39" si="535">SUM(D39:F39,H39,J39)</f>
        <v>744</v>
      </c>
      <c r="R39" s="18">
        <v>33</v>
      </c>
      <c r="S39" s="18">
        <v>21</v>
      </c>
      <c r="U39" s="16" t="s">
        <v>43</v>
      </c>
      <c r="V39" s="66" t="s">
        <v>48</v>
      </c>
      <c r="W39" s="18">
        <v>3.7</v>
      </c>
      <c r="X39" s="18">
        <v>2.7</v>
      </c>
      <c r="Y39" s="18">
        <v>1</v>
      </c>
      <c r="Z39" s="18">
        <v>740.3</v>
      </c>
      <c r="AA39" s="6">
        <f t="shared" si="117"/>
        <v>99.502688172043008</v>
      </c>
      <c r="AB39" s="18">
        <v>0</v>
      </c>
      <c r="AC39" s="18">
        <f t="shared" si="118"/>
        <v>0</v>
      </c>
      <c r="AD39" s="18">
        <v>0</v>
      </c>
      <c r="AE39" s="6">
        <f t="shared" si="118"/>
        <v>0</v>
      </c>
      <c r="AF39" s="18">
        <v>0</v>
      </c>
      <c r="AG39" s="6">
        <f>(W39/$V$4)*100</f>
        <v>0.49731182795698925</v>
      </c>
      <c r="AH39" s="6">
        <f t="shared" si="119"/>
        <v>0.49731182795698925</v>
      </c>
      <c r="AI39" s="6">
        <f t="shared" si="120"/>
        <v>99.636608344549117</v>
      </c>
      <c r="AJ39" s="6">
        <f t="shared" ref="AJ39" si="536">(AL39/($V$4*AM39))*100</f>
        <v>0.23681515616999488</v>
      </c>
      <c r="AK39" s="6">
        <f t="shared" ref="AK39" si="537">SUM(X39:Z39,AB39,AD39)</f>
        <v>744</v>
      </c>
      <c r="AL39" s="18">
        <v>37</v>
      </c>
      <c r="AM39" s="18">
        <v>21</v>
      </c>
      <c r="AO39" s="16" t="s">
        <v>43</v>
      </c>
      <c r="AP39" s="66" t="s">
        <v>48</v>
      </c>
      <c r="AQ39" s="18">
        <v>9.8000000000000007</v>
      </c>
      <c r="AR39" s="18">
        <v>9.8000000000000007</v>
      </c>
      <c r="AS39" s="18">
        <v>0</v>
      </c>
      <c r="AT39" s="18">
        <v>710.2</v>
      </c>
      <c r="AU39" s="6">
        <f t="shared" si="121"/>
        <v>98.6388888888889</v>
      </c>
      <c r="AV39" s="18">
        <v>0</v>
      </c>
      <c r="AW39" s="18">
        <f t="shared" si="122"/>
        <v>0</v>
      </c>
      <c r="AX39" s="18">
        <v>0</v>
      </c>
      <c r="AY39" s="6">
        <f>(AX39/$AP$4)*100</f>
        <v>0</v>
      </c>
      <c r="AZ39" s="18">
        <v>0</v>
      </c>
      <c r="BA39" s="6">
        <f t="shared" ref="BA39" si="538">(AQ39/$AP$4)*100</f>
        <v>1.3611111111111112</v>
      </c>
      <c r="BB39" s="6">
        <f t="shared" si="455"/>
        <v>1.3611111111111112</v>
      </c>
      <c r="BC39" s="19">
        <f t="shared" si="456"/>
        <v>98.6388888888889</v>
      </c>
      <c r="BD39" s="6">
        <f t="shared" si="526"/>
        <v>1.2050264550264549</v>
      </c>
      <c r="BE39" s="6">
        <f t="shared" ref="BE39" si="539">SUM(AR39:AT39,AV39,AX39)</f>
        <v>720</v>
      </c>
      <c r="BF39" s="18">
        <v>182.2</v>
      </c>
      <c r="BG39" s="18">
        <v>21</v>
      </c>
      <c r="BI39" s="16" t="s">
        <v>43</v>
      </c>
      <c r="BJ39" s="66" t="s">
        <v>48</v>
      </c>
      <c r="BK39" s="18">
        <f>744-BN39-BP39-BR39</f>
        <v>48.200000000000045</v>
      </c>
      <c r="BL39" s="18">
        <v>48.2</v>
      </c>
      <c r="BM39" s="18">
        <v>0</v>
      </c>
      <c r="BN39" s="18">
        <v>695.8</v>
      </c>
      <c r="BO39" s="6">
        <f t="shared" si="126"/>
        <v>93.521505376344081</v>
      </c>
      <c r="BP39" s="18">
        <v>0</v>
      </c>
      <c r="BQ39" s="18">
        <f t="shared" si="127"/>
        <v>0</v>
      </c>
      <c r="BR39" s="18">
        <v>0</v>
      </c>
      <c r="BS39" s="6">
        <f>(BR39/$BJ$4)*100</f>
        <v>0</v>
      </c>
      <c r="BT39" s="18">
        <v>0</v>
      </c>
      <c r="BU39" s="6">
        <f t="shared" ref="BU39" si="540">(BK39/$BJ$4)*100</f>
        <v>6.4784946236559202</v>
      </c>
      <c r="BV39" s="6">
        <f t="shared" si="459"/>
        <v>6.4784946236559202</v>
      </c>
      <c r="BW39" s="6">
        <f t="shared" si="460"/>
        <v>93.521505376344081</v>
      </c>
      <c r="BX39" s="6">
        <f t="shared" si="527"/>
        <v>5.4531490015360982</v>
      </c>
      <c r="BY39" s="6">
        <f t="shared" ref="BY39" si="541">SUM(BL39:BN39,BP39,BR39)</f>
        <v>744</v>
      </c>
      <c r="BZ39" s="18">
        <v>852</v>
      </c>
      <c r="CA39" s="18">
        <v>21</v>
      </c>
      <c r="CC39" s="16" t="s">
        <v>43</v>
      </c>
      <c r="CD39" s="66" t="s">
        <v>48</v>
      </c>
      <c r="CE39" s="18">
        <v>6.2</v>
      </c>
      <c r="CF39" s="18">
        <v>6.2</v>
      </c>
      <c r="CG39" s="18">
        <v>0</v>
      </c>
      <c r="CH39" s="18">
        <v>713.8</v>
      </c>
      <c r="CI39" s="6">
        <f t="shared" si="412"/>
        <v>99.138888888888886</v>
      </c>
      <c r="CJ39" s="18">
        <v>0</v>
      </c>
      <c r="CK39" s="18">
        <f t="shared" si="413"/>
        <v>0</v>
      </c>
      <c r="CL39" s="18">
        <v>0</v>
      </c>
      <c r="CM39" s="6">
        <f t="shared" ref="CM39" si="542">(CL39/$CD$4)*100</f>
        <v>0</v>
      </c>
      <c r="CN39" s="18">
        <v>0</v>
      </c>
      <c r="CO39" s="6">
        <f t="shared" ref="CO39" si="543">(CE39/$CD$4)*100</f>
        <v>0.86111111111111116</v>
      </c>
      <c r="CP39" s="6">
        <f t="shared" si="132"/>
        <v>0.86111111111111116</v>
      </c>
      <c r="CQ39" s="20">
        <f t="shared" si="414"/>
        <v>99.138888888888886</v>
      </c>
      <c r="CR39" s="6">
        <f t="shared" si="528"/>
        <v>0.79365079365079361</v>
      </c>
      <c r="CS39" s="6">
        <f t="shared" ref="CS39" si="544">SUM(CF39:CH39,CJ39,CL39)</f>
        <v>720</v>
      </c>
      <c r="CT39" s="18">
        <v>120</v>
      </c>
      <c r="CU39" s="18">
        <v>21</v>
      </c>
      <c r="CW39" s="16" t="s">
        <v>43</v>
      </c>
      <c r="CX39" s="66" t="s">
        <v>48</v>
      </c>
      <c r="CY39" s="18">
        <v>12.6</v>
      </c>
      <c r="CZ39" s="18">
        <v>12.6</v>
      </c>
      <c r="DA39" s="18">
        <v>0</v>
      </c>
      <c r="DB39" s="18">
        <v>731.4</v>
      </c>
      <c r="DC39" s="6">
        <f t="shared" si="415"/>
        <v>98.306451612903217</v>
      </c>
      <c r="DD39" s="18">
        <v>0</v>
      </c>
      <c r="DE39" s="6">
        <f t="shared" si="416"/>
        <v>0</v>
      </c>
      <c r="DF39" s="6">
        <v>0</v>
      </c>
      <c r="DG39" s="6">
        <f t="shared" ref="DG39" si="545">(DF39/$CX$4)*100</f>
        <v>0</v>
      </c>
      <c r="DH39" s="18">
        <v>0</v>
      </c>
      <c r="DI39" s="6">
        <f>(CY39/$V$4)*100</f>
        <v>1.693548387096774</v>
      </c>
      <c r="DJ39" s="6">
        <f t="shared" si="463"/>
        <v>1.693548387096774</v>
      </c>
      <c r="DK39" s="20">
        <f t="shared" si="464"/>
        <v>98.306451612903217</v>
      </c>
      <c r="DL39" s="6">
        <f t="shared" ref="DL39" si="546">(DN39/($CX$4*DO39))*100</f>
        <v>0.37122375832053256</v>
      </c>
      <c r="DM39" s="6">
        <f t="shared" ref="DM39" si="547">SUM(CZ39:DB39,DD39,DF39)</f>
        <v>744</v>
      </c>
      <c r="DN39" s="18">
        <v>58</v>
      </c>
      <c r="DO39" s="18">
        <v>21</v>
      </c>
      <c r="DQ39" s="16" t="s">
        <v>43</v>
      </c>
      <c r="DR39" s="66" t="s">
        <v>48</v>
      </c>
      <c r="DS39" s="18">
        <v>21.6</v>
      </c>
      <c r="DT39" s="18">
        <v>21.6</v>
      </c>
      <c r="DU39" s="18">
        <v>0</v>
      </c>
      <c r="DV39" s="18">
        <v>722.4</v>
      </c>
      <c r="DW39" s="6">
        <f t="shared" si="419"/>
        <v>97.096774193548384</v>
      </c>
      <c r="DX39" s="18">
        <v>0</v>
      </c>
      <c r="DY39" s="6">
        <f t="shared" si="420"/>
        <v>0</v>
      </c>
      <c r="DZ39" s="6">
        <v>0</v>
      </c>
      <c r="EA39" s="6">
        <f>(DZ39/$DR$4)*100</f>
        <v>0</v>
      </c>
      <c r="EB39" s="18">
        <v>0</v>
      </c>
      <c r="EC39" s="6">
        <f>(DS39/$V$4)*100</f>
        <v>2.903225806451613</v>
      </c>
      <c r="ED39" s="6">
        <f t="shared" si="466"/>
        <v>2.903225806451613</v>
      </c>
      <c r="EE39" s="20">
        <f t="shared" si="467"/>
        <v>97.096774193548384</v>
      </c>
      <c r="EF39" s="6">
        <f t="shared" ref="EF39" si="548">(EH39/($DR$4*EI39))*100</f>
        <v>2.5153609831029189</v>
      </c>
      <c r="EG39" s="6">
        <f t="shared" ref="EG39" si="549">SUM(DT39:DV39,DX39,DZ39)</f>
        <v>744</v>
      </c>
      <c r="EH39" s="18">
        <v>393</v>
      </c>
      <c r="EI39" s="18">
        <v>21</v>
      </c>
      <c r="EK39" s="16" t="s">
        <v>43</v>
      </c>
      <c r="EL39" s="66" t="s">
        <v>48</v>
      </c>
      <c r="EM39" s="18">
        <f>EN39+EO39</f>
        <v>9.9</v>
      </c>
      <c r="EN39" s="18">
        <v>4.7</v>
      </c>
      <c r="EO39" s="18">
        <v>5.2</v>
      </c>
      <c r="EP39" s="18">
        <v>662.1</v>
      </c>
      <c r="EQ39" s="6">
        <f t="shared" si="423"/>
        <v>98.526785714285708</v>
      </c>
      <c r="ER39" s="18">
        <v>0</v>
      </c>
      <c r="ES39" s="6">
        <f t="shared" si="424"/>
        <v>0</v>
      </c>
      <c r="ET39" s="6">
        <v>0</v>
      </c>
      <c r="EU39" s="6">
        <f>(ET39/$EL$4)*100</f>
        <v>0</v>
      </c>
      <c r="EV39" s="18">
        <v>0</v>
      </c>
      <c r="EW39" s="6">
        <f>(EM39/$V$4)*100</f>
        <v>1.3306451612903227</v>
      </c>
      <c r="EX39" s="6">
        <f t="shared" si="468"/>
        <v>1.4732142857142856</v>
      </c>
      <c r="EY39" s="20">
        <f t="shared" si="469"/>
        <v>99.295140971805623</v>
      </c>
      <c r="EZ39" s="6">
        <f t="shared" ref="EZ39" si="550">(FB39/($EL$4*FC39))*100</f>
        <v>0.55272108843537415</v>
      </c>
      <c r="FA39" s="6">
        <f t="shared" ref="FA39" si="551">SUM(EN39:EP39,ER39,ET39)</f>
        <v>672</v>
      </c>
      <c r="FB39" s="18">
        <v>78</v>
      </c>
      <c r="FC39" s="18">
        <v>21</v>
      </c>
      <c r="FE39" s="16" t="s">
        <v>43</v>
      </c>
      <c r="FF39" s="66" t="s">
        <v>48</v>
      </c>
      <c r="FG39" s="18">
        <f>FH39+FI39</f>
        <v>6.9</v>
      </c>
      <c r="FH39" s="18">
        <v>1.2</v>
      </c>
      <c r="FI39" s="18">
        <v>5.7</v>
      </c>
      <c r="FJ39" s="18">
        <v>737.1</v>
      </c>
      <c r="FK39" s="6">
        <f t="shared" si="438"/>
        <v>99.072580645161295</v>
      </c>
      <c r="FL39" s="18">
        <v>0</v>
      </c>
      <c r="FM39" s="6">
        <f t="shared" si="439"/>
        <v>0</v>
      </c>
      <c r="FN39" s="6">
        <v>0</v>
      </c>
      <c r="FO39" s="6">
        <f t="shared" ref="FO39" si="552">(FN39/$FF$4)*100</f>
        <v>0</v>
      </c>
      <c r="FP39" s="18">
        <v>0</v>
      </c>
      <c r="FQ39" s="6">
        <f>(FG39/$V$4)*100</f>
        <v>0.92741935483870974</v>
      </c>
      <c r="FR39" s="6">
        <f t="shared" si="472"/>
        <v>0.92741935483870974</v>
      </c>
      <c r="FS39" s="20">
        <f t="shared" si="473"/>
        <v>99.837464445347408</v>
      </c>
      <c r="FT39" s="6">
        <f t="shared" ref="FT39" si="553">(FV39/($FF$4*FW39))*100</f>
        <v>0.15360983102918588</v>
      </c>
      <c r="FU39" s="6">
        <f t="shared" ref="FU39" si="554">SUM(FH39:FJ39,FL39,FN39)</f>
        <v>744</v>
      </c>
      <c r="FV39" s="18">
        <v>24</v>
      </c>
      <c r="FW39" s="18">
        <v>21</v>
      </c>
      <c r="FY39" s="16" t="s">
        <v>43</v>
      </c>
      <c r="FZ39" s="66" t="s">
        <v>48</v>
      </c>
      <c r="GA39" s="18">
        <v>0</v>
      </c>
      <c r="GB39" s="18">
        <v>0</v>
      </c>
      <c r="GC39" s="18">
        <v>0</v>
      </c>
      <c r="GD39" s="18">
        <v>720</v>
      </c>
      <c r="GE39" s="18">
        <f>(GD39/$FZ$4)</f>
        <v>1</v>
      </c>
      <c r="GF39" s="18">
        <v>0</v>
      </c>
      <c r="GG39" s="18">
        <f t="shared" si="430"/>
        <v>0</v>
      </c>
      <c r="GH39" s="18">
        <v>0</v>
      </c>
      <c r="GI39" s="6">
        <f t="shared" ref="GI39" si="555">(GH39/$FZ$4)*100</f>
        <v>0</v>
      </c>
      <c r="GJ39" s="18">
        <v>0</v>
      </c>
      <c r="GK39" s="6">
        <f>(GA39/$V$4)*100</f>
        <v>0</v>
      </c>
      <c r="GL39" s="18">
        <f t="shared" si="529"/>
        <v>0</v>
      </c>
      <c r="GM39" s="6">
        <f t="shared" si="530"/>
        <v>100</v>
      </c>
      <c r="GN39" s="6">
        <f t="shared" ref="GN39" si="556">(GP39/($FZ$4*GQ39))*100</f>
        <v>0</v>
      </c>
      <c r="GO39" s="6">
        <f t="shared" ref="GO39" si="557">SUM(GB39:GD39,GF39,GH39)</f>
        <v>720</v>
      </c>
      <c r="GP39" s="18">
        <v>0</v>
      </c>
      <c r="GQ39" s="18">
        <v>21</v>
      </c>
      <c r="GS39" s="16" t="s">
        <v>43</v>
      </c>
      <c r="GT39" s="66" t="s">
        <v>48</v>
      </c>
      <c r="GU39" s="18">
        <v>0</v>
      </c>
      <c r="GV39" s="18">
        <v>0</v>
      </c>
      <c r="GW39" s="18">
        <v>0</v>
      </c>
      <c r="GX39" s="18">
        <v>744</v>
      </c>
      <c r="GY39" s="18">
        <f t="shared" ref="GY39:GY78" si="558">(GX39/$GT$4)*100</f>
        <v>100</v>
      </c>
      <c r="GZ39" s="18">
        <v>0</v>
      </c>
      <c r="HA39" s="18">
        <f t="shared" ref="HA39:HA78" si="559">(GZ39/$GT$4)*100</f>
        <v>0</v>
      </c>
      <c r="HB39" s="18">
        <v>0</v>
      </c>
      <c r="HC39" s="6">
        <f t="shared" ref="HC39" si="560">(HB39/$GT$4)*100</f>
        <v>0</v>
      </c>
      <c r="HD39" s="18">
        <v>0</v>
      </c>
      <c r="HE39" s="6">
        <f>(GU39/$GT$4)*100</f>
        <v>0</v>
      </c>
      <c r="HF39" s="18">
        <f t="shared" si="395"/>
        <v>0</v>
      </c>
      <c r="HG39" s="18">
        <f t="shared" si="396"/>
        <v>100</v>
      </c>
      <c r="HH39" s="6">
        <f t="shared" si="531"/>
        <v>0</v>
      </c>
      <c r="HI39" s="6">
        <f t="shared" ref="HI39" si="561">SUM(GV39:GX39,GZ39,HB39)</f>
        <v>744</v>
      </c>
      <c r="HJ39" s="18">
        <v>0</v>
      </c>
      <c r="HK39" s="18">
        <v>21</v>
      </c>
      <c r="HM39" s="16" t="s">
        <v>43</v>
      </c>
      <c r="HN39" s="66" t="s">
        <v>48</v>
      </c>
      <c r="HO39" s="106">
        <v>0</v>
      </c>
      <c r="HP39" s="106">
        <v>0</v>
      </c>
      <c r="HQ39" s="106">
        <v>0</v>
      </c>
      <c r="HR39" s="106">
        <v>720</v>
      </c>
      <c r="HS39" s="6">
        <f t="shared" ref="HS39" si="562">(HR39/$HN$4)*100</f>
        <v>100</v>
      </c>
      <c r="HT39" s="18">
        <v>0</v>
      </c>
      <c r="HU39" s="6">
        <f t="shared" ref="HU39" si="563">(HT39/$HN$4)*100</f>
        <v>0</v>
      </c>
      <c r="HV39" s="18">
        <v>0</v>
      </c>
      <c r="HW39" s="6">
        <f t="shared" ref="HW39" si="564">(HV39/$HN$4)*100</f>
        <v>0</v>
      </c>
      <c r="HX39" s="18">
        <v>0</v>
      </c>
      <c r="HY39" s="6">
        <f>(HO39/$HN$4)*100</f>
        <v>0</v>
      </c>
      <c r="HZ39" s="68">
        <f>((HO39-HX39)/$HN$4)*100</f>
        <v>0</v>
      </c>
      <c r="IA39" s="6">
        <f t="shared" si="532"/>
        <v>100</v>
      </c>
      <c r="IB39" s="6">
        <f>(ID39/($HN$4*IE39))*100</f>
        <v>0</v>
      </c>
      <c r="IC39" s="6">
        <f t="shared" ref="IC39" si="565">SUM(HP39:HR39,HT39,HV39)</f>
        <v>720</v>
      </c>
      <c r="ID39" s="18">
        <v>0</v>
      </c>
      <c r="IE39" s="18">
        <v>21</v>
      </c>
      <c r="IG39" s="29">
        <v>0</v>
      </c>
      <c r="IH39" s="9">
        <v>0</v>
      </c>
      <c r="IK39" s="9" t="s">
        <v>112</v>
      </c>
    </row>
    <row r="40" spans="1:245" ht="13.8" hidden="1" x14ac:dyDescent="0.3">
      <c r="A40" s="16"/>
      <c r="B40" s="70" t="s">
        <v>39</v>
      </c>
      <c r="C40" s="24">
        <f>SUM(C38:C39)</f>
        <v>24</v>
      </c>
      <c r="D40" s="24">
        <f t="shared" ref="D40" si="566">SUM(D38:D39)</f>
        <v>2.2000000000000002</v>
      </c>
      <c r="E40" s="24">
        <f>SUM(E38:E39)</f>
        <v>21.8</v>
      </c>
      <c r="F40" s="24">
        <f t="shared" ref="F40" si="567">SUM(F38:F39)</f>
        <v>1464</v>
      </c>
      <c r="G40" s="25">
        <f>(G38*S38+G39*S39)/S40</f>
        <v>98.387096774193537</v>
      </c>
      <c r="H40" s="31">
        <f t="shared" ref="H40:L40" si="568">SUM(H38:H39)</f>
        <v>0</v>
      </c>
      <c r="I40" s="25">
        <f>(I38*S38+I39*S39)/S40</f>
        <v>0</v>
      </c>
      <c r="J40" s="32">
        <f>SUM(J38:J39)</f>
        <v>0</v>
      </c>
      <c r="K40" s="32">
        <f>(K38*S38+K39*S39)/S40</f>
        <v>0</v>
      </c>
      <c r="L40" s="31">
        <f t="shared" si="568"/>
        <v>0</v>
      </c>
      <c r="M40" s="25">
        <f>(M38*S38+M39*S39)/S40</f>
        <v>1.6129032258064515</v>
      </c>
      <c r="N40" s="27">
        <f>(N38*S38+N39*S39)/S40</f>
        <v>1.6129032258064515</v>
      </c>
      <c r="O40" s="27">
        <f>(O38*S38+O39*S39)/S40</f>
        <v>99.847687621157576</v>
      </c>
      <c r="P40" s="27">
        <f>(P38*S38+P39*S39)/S40</f>
        <v>0.10560675883256529</v>
      </c>
      <c r="Q40" s="32">
        <f>SUM(Q38:Q39)</f>
        <v>1488</v>
      </c>
      <c r="R40" s="24">
        <f>SUM(R38:R39)</f>
        <v>33</v>
      </c>
      <c r="S40" s="24">
        <f>SUM(S38:S39)</f>
        <v>42</v>
      </c>
      <c r="U40" s="16"/>
      <c r="V40" s="57" t="s">
        <v>39</v>
      </c>
      <c r="W40" s="31">
        <f>SUM(W38:W39)</f>
        <v>3.7</v>
      </c>
      <c r="X40" s="31">
        <f t="shared" ref="X40:Z40" si="569">SUM(X38:X39)</f>
        <v>2.7</v>
      </c>
      <c r="Y40" s="31">
        <f>SUM(Y38:Y39)</f>
        <v>1</v>
      </c>
      <c r="Z40" s="31">
        <f t="shared" si="569"/>
        <v>1484.3</v>
      </c>
      <c r="AA40" s="32">
        <f>(AA38*AM38+AA39*AM39)/AM40</f>
        <v>99.751344086021504</v>
      </c>
      <c r="AB40" s="31">
        <f t="shared" ref="AB40:AF40" si="570">SUM(AB38:AB39)</f>
        <v>0</v>
      </c>
      <c r="AC40" s="32">
        <f>(AC38*AM38+AC39*AM39)/AM40</f>
        <v>0</v>
      </c>
      <c r="AD40" s="32">
        <f>SUM(AD38:AD39)</f>
        <v>0</v>
      </c>
      <c r="AE40" s="32">
        <f>SUM(AE38:AE39)</f>
        <v>0</v>
      </c>
      <c r="AF40" s="31">
        <f t="shared" si="570"/>
        <v>0</v>
      </c>
      <c r="AG40" s="25">
        <f>(AG38*AM38+AG39*AM39)/AM40</f>
        <v>0.24865591397849462</v>
      </c>
      <c r="AH40" s="32">
        <f>(AH38*AM38+AH39*AM39)/AM40</f>
        <v>0.24865591397849462</v>
      </c>
      <c r="AI40" s="32">
        <f>(AI38*AM38+AI39*AM39)/AM40</f>
        <v>99.818304172274537</v>
      </c>
      <c r="AJ40" s="27">
        <f>(AJ38*AM38+AJ39*AM39)/AM40</f>
        <v>0.11840757808499743</v>
      </c>
      <c r="AK40" s="32">
        <f>SUM(AK38:AK39)</f>
        <v>1488</v>
      </c>
      <c r="AL40" s="35">
        <f>SUM(AL38:AL39)</f>
        <v>37</v>
      </c>
      <c r="AM40" s="31">
        <f>SUM(AM38:AM39)</f>
        <v>42</v>
      </c>
      <c r="AO40" s="16"/>
      <c r="AP40" s="57" t="s">
        <v>39</v>
      </c>
      <c r="AQ40" s="24">
        <f>SUM(AQ38:AQ39)</f>
        <v>9.8000000000000007</v>
      </c>
      <c r="AR40" s="24">
        <f t="shared" ref="AR40:AT40" si="571">SUM(AR38:AR39)</f>
        <v>9.8000000000000007</v>
      </c>
      <c r="AS40" s="24">
        <f>SUM(AS38:AS39)</f>
        <v>0</v>
      </c>
      <c r="AT40" s="24">
        <f t="shared" si="571"/>
        <v>1430.2</v>
      </c>
      <c r="AU40" s="25">
        <f>(AU38*BG38+AU39*BG39)/BG40</f>
        <v>99.319444444444457</v>
      </c>
      <c r="AV40" s="31">
        <f t="shared" ref="AV40:AZ40" si="572">SUM(AV38:AV39)</f>
        <v>0</v>
      </c>
      <c r="AW40" s="25">
        <f>(AW38*BG38+AW39*BG39)/BG40</f>
        <v>0</v>
      </c>
      <c r="AX40" s="32">
        <f>SUM(AX38:AX39)</f>
        <v>0</v>
      </c>
      <c r="AY40" s="32">
        <f>(AY38*BG38+AY39*BG39)/BG40</f>
        <v>0</v>
      </c>
      <c r="AZ40" s="31">
        <f t="shared" si="572"/>
        <v>0</v>
      </c>
      <c r="BA40" s="25">
        <f>(BA38*BG38+BA39*BG39)/BG40</f>
        <v>0.68055555555555558</v>
      </c>
      <c r="BB40" s="27">
        <f>(BB38*BG38+BB39*BG39)/BG40</f>
        <v>0.68055555555555558</v>
      </c>
      <c r="BC40" s="27">
        <f>(BC38*BG38+BC39*BG39)/BG40</f>
        <v>99.319444444444457</v>
      </c>
      <c r="BD40" s="27">
        <f>(BD38*BG38+BD39*BG39)/BG40</f>
        <v>0.60251322751322745</v>
      </c>
      <c r="BE40" s="32">
        <f>SUM(BE38:BE39)</f>
        <v>1440</v>
      </c>
      <c r="BF40" s="31">
        <f>SUM(BF38:BF39)</f>
        <v>182.2</v>
      </c>
      <c r="BG40" s="31">
        <f>SUM(BG38:BG39)</f>
        <v>42</v>
      </c>
      <c r="BI40" s="16"/>
      <c r="BJ40" s="57" t="s">
        <v>39</v>
      </c>
      <c r="BK40" s="24">
        <f>SUM(BK38:BK39)</f>
        <v>48.200000000000045</v>
      </c>
      <c r="BL40" s="24">
        <f t="shared" ref="BL40:BN40" si="573">SUM(BL38:BL39)</f>
        <v>48.2</v>
      </c>
      <c r="BM40" s="24">
        <f>SUM(BM38:BM39)</f>
        <v>0</v>
      </c>
      <c r="BN40" s="24">
        <f t="shared" si="573"/>
        <v>1439.8</v>
      </c>
      <c r="BO40" s="25">
        <f>(BO38*CA38+BO39*CA39)/CA40</f>
        <v>96.760752688172033</v>
      </c>
      <c r="BP40" s="31">
        <f t="shared" ref="BP40:BT40" si="574">SUM(BP38:BP39)</f>
        <v>0</v>
      </c>
      <c r="BQ40" s="25">
        <f>(BQ38*CA38+BQ39*CA39)/CA40</f>
        <v>0</v>
      </c>
      <c r="BR40" s="32">
        <f>SUM(BR38:BR39)</f>
        <v>0</v>
      </c>
      <c r="BS40" s="32">
        <f>(BS38*CA38+BS39*CA39)/CA40</f>
        <v>0</v>
      </c>
      <c r="BT40" s="31">
        <f t="shared" si="574"/>
        <v>0</v>
      </c>
      <c r="BU40" s="25">
        <f>(BU38*CA38+BU39*CA39)/CA40</f>
        <v>3.2392473118279601</v>
      </c>
      <c r="BV40" s="27">
        <f>(BV38*CA38+BV39*CA39)/CA40</f>
        <v>3.2392473118279601</v>
      </c>
      <c r="BW40" s="27">
        <f>(BW38*CA38+BW39*CA39)/CA40</f>
        <v>96.760752688172033</v>
      </c>
      <c r="BX40" s="27">
        <f>(BX38*CA38+BX39*CA39)/CA40</f>
        <v>2.7265745007680491</v>
      </c>
      <c r="BY40" s="32">
        <f>SUM(BY38:BY39)</f>
        <v>1488</v>
      </c>
      <c r="BZ40" s="31">
        <f>SUM(BZ38:BZ39)</f>
        <v>852</v>
      </c>
      <c r="CA40" s="31">
        <f>SUM(CA38:CA39)</f>
        <v>42</v>
      </c>
      <c r="CC40" s="16"/>
      <c r="CD40" s="57" t="s">
        <v>39</v>
      </c>
      <c r="CE40" s="24">
        <f>SUM(CE38:CE39)</f>
        <v>6.2</v>
      </c>
      <c r="CF40" s="24">
        <f t="shared" ref="CF40:CH40" si="575">SUM(CF38:CF39)</f>
        <v>6.2</v>
      </c>
      <c r="CG40" s="24">
        <f>SUM(CG38:CG39)</f>
        <v>0</v>
      </c>
      <c r="CH40" s="24">
        <f t="shared" si="575"/>
        <v>1433.8</v>
      </c>
      <c r="CI40" s="25">
        <f>(CI38*CU38+CI39*CU39)/CU40</f>
        <v>99.569444444444429</v>
      </c>
      <c r="CJ40" s="31">
        <f t="shared" ref="CJ40:CN40" si="576">SUM(CJ38:CJ39)</f>
        <v>0</v>
      </c>
      <c r="CK40" s="25">
        <f>(CK38*CU38+CK39*CU39)/CU40</f>
        <v>0</v>
      </c>
      <c r="CL40" s="32">
        <f>SUM(CL38:CL39)</f>
        <v>0</v>
      </c>
      <c r="CM40" s="25">
        <f>(CM38*CU38+CM39*CU39)/CU40</f>
        <v>0</v>
      </c>
      <c r="CN40" s="31">
        <f t="shared" si="576"/>
        <v>0</v>
      </c>
      <c r="CO40" s="25">
        <f>(CO38*CU38+CO39*CU39)/CU40</f>
        <v>0.43055555555555564</v>
      </c>
      <c r="CP40" s="27">
        <f>(CP38*CU38+CP39*CU39)/CU40</f>
        <v>0.43055555555555564</v>
      </c>
      <c r="CQ40" s="27">
        <f>(CQ38*CU38+CQ39*CU39)/CU40</f>
        <v>99.569444444444429</v>
      </c>
      <c r="CR40" s="27">
        <f>(CR38*CU38+CR39*CU39)/CU40</f>
        <v>0.39682539682539675</v>
      </c>
      <c r="CS40" s="32">
        <f>SUM(CS38:CS39)</f>
        <v>1440</v>
      </c>
      <c r="CT40" s="31">
        <f>SUM(CT38:CT39)</f>
        <v>120</v>
      </c>
      <c r="CU40" s="31">
        <f>SUM(CU38:CU39)</f>
        <v>42</v>
      </c>
      <c r="CW40" s="16"/>
      <c r="CX40" s="57" t="s">
        <v>39</v>
      </c>
      <c r="CY40" s="24">
        <f>SUM(CY38:CY39)</f>
        <v>36.6</v>
      </c>
      <c r="CZ40" s="24">
        <f t="shared" ref="CZ40:DB40" si="577">SUM(CZ38:CZ39)</f>
        <v>12.6</v>
      </c>
      <c r="DA40" s="24">
        <f>SUM(DA38:DA39)</f>
        <v>24</v>
      </c>
      <c r="DB40" s="24">
        <f t="shared" si="577"/>
        <v>1451.4</v>
      </c>
      <c r="DC40" s="25">
        <f>(DC38*DO38+DC39*DO39)/DO40</f>
        <v>97.540322580645153</v>
      </c>
      <c r="DD40" s="31">
        <f t="shared" ref="DD40:DH40" si="578">SUM(DD38:DD39)</f>
        <v>0</v>
      </c>
      <c r="DE40" s="25">
        <f>(DE38*DO38+DE39*DO39)/DO40</f>
        <v>0</v>
      </c>
      <c r="DF40" s="32">
        <f>SUM(DF38:DF39)</f>
        <v>0</v>
      </c>
      <c r="DG40" s="32">
        <f>(DG38*DO38+DG39*DO39)/DO40</f>
        <v>0</v>
      </c>
      <c r="DH40" s="31">
        <f t="shared" si="578"/>
        <v>0</v>
      </c>
      <c r="DI40" s="25">
        <f>(DI38*DO38+DI39*DO39)/DO40</f>
        <v>2.4596774193548385</v>
      </c>
      <c r="DJ40" s="27">
        <f>(DJ38*DO38+DJ39*DO39)/DO40</f>
        <v>2.4596774193548385</v>
      </c>
      <c r="DK40" s="27">
        <f>(DK38*DO38+DK39*DO39)/DO40</f>
        <v>99.153225806451616</v>
      </c>
      <c r="DL40" s="27">
        <f>(DL38*DO38+DL39*DO39)/DO40</f>
        <v>0.18561187916026628</v>
      </c>
      <c r="DM40" s="32">
        <f>SUM(DM38:DM39)</f>
        <v>1488</v>
      </c>
      <c r="DN40" s="31">
        <f>SUM(DN38:DN39)</f>
        <v>58</v>
      </c>
      <c r="DO40" s="31">
        <f>SUM(DO38:DO39)</f>
        <v>42</v>
      </c>
      <c r="DQ40" s="16"/>
      <c r="DR40" s="57" t="s">
        <v>39</v>
      </c>
      <c r="DS40" s="24">
        <f>SUM(DS38:DS39)</f>
        <v>21.6</v>
      </c>
      <c r="DT40" s="24">
        <f t="shared" ref="DT40:DV40" si="579">SUM(DT38:DT39)</f>
        <v>21.6</v>
      </c>
      <c r="DU40" s="24">
        <f>SUM(DU38:DU39)</f>
        <v>0</v>
      </c>
      <c r="DV40" s="24">
        <f t="shared" si="579"/>
        <v>1466.4</v>
      </c>
      <c r="DW40" s="25">
        <f>(DW38*EI38+DW39*EI39)/EI40</f>
        <v>98.548387096774192</v>
      </c>
      <c r="DX40" s="31">
        <f t="shared" ref="DX40:EB40" si="580">SUM(DX38:DX39)</f>
        <v>0</v>
      </c>
      <c r="DY40" s="25">
        <f>(DY38*EI38+DY39*EI39)/EI40</f>
        <v>0</v>
      </c>
      <c r="DZ40" s="32">
        <f>SUM(DZ38:DZ39)</f>
        <v>0</v>
      </c>
      <c r="EA40" s="32">
        <f>(EA38*EI38+EA39*EI39)/EI40</f>
        <v>0</v>
      </c>
      <c r="EB40" s="31">
        <f t="shared" si="580"/>
        <v>0</v>
      </c>
      <c r="EC40" s="25">
        <f>(EC38*EI38+EC39*EI39)/EI40</f>
        <v>1.4516129032258065</v>
      </c>
      <c r="ED40" s="27">
        <f>(ED38*EI38+ED39*EI39)/EI40</f>
        <v>1.4516129032258065</v>
      </c>
      <c r="EE40" s="27">
        <f>(EE38*EI38+EE39*EI39)/EI40</f>
        <v>98.548387096774192</v>
      </c>
      <c r="EF40" s="27">
        <f>(EF38*EI38+EF39*EI39)/EI40</f>
        <v>1.2576804915514594</v>
      </c>
      <c r="EG40" s="32">
        <f>SUM(EG38:EG39)</f>
        <v>1488</v>
      </c>
      <c r="EH40" s="31">
        <f>SUM(EH38:EH39)</f>
        <v>393</v>
      </c>
      <c r="EI40" s="31">
        <f>SUM(EI38:EI39)</f>
        <v>42</v>
      </c>
      <c r="EK40" s="16"/>
      <c r="EL40" s="57" t="s">
        <v>39</v>
      </c>
      <c r="EM40" s="24">
        <f>SUM(EM38:EM39)</f>
        <v>9.9</v>
      </c>
      <c r="EN40" s="24">
        <f t="shared" ref="EN40:EP40" si="581">SUM(EN38:EN39)</f>
        <v>4.7</v>
      </c>
      <c r="EO40" s="24">
        <f>SUM(EO38:EO39)</f>
        <v>5.2</v>
      </c>
      <c r="EP40" s="24">
        <f t="shared" si="581"/>
        <v>1334.1</v>
      </c>
      <c r="EQ40" s="25">
        <f>(EQ38*FC38+EQ39*FC39)/FC40</f>
        <v>99.263392857142861</v>
      </c>
      <c r="ER40" s="31">
        <f t="shared" ref="ER40:EV40" si="582">SUM(ER38:ER39)</f>
        <v>0</v>
      </c>
      <c r="ES40" s="25">
        <f>(ES38*FC38+ES39*FC39)/FC40</f>
        <v>0</v>
      </c>
      <c r="ET40" s="32">
        <f>SUM(ET38:ET39)</f>
        <v>0</v>
      </c>
      <c r="EU40" s="32">
        <f>(EU38*FC38+EU39*FC39)/FC40</f>
        <v>0</v>
      </c>
      <c r="EV40" s="31">
        <f t="shared" si="582"/>
        <v>0</v>
      </c>
      <c r="EW40" s="25">
        <f>(EW38*FC38+EW39*FC39)/FC40</f>
        <v>0.66532258064516137</v>
      </c>
      <c r="EX40" s="27">
        <f>(EX38*FC38+EX39*FC39)/FC40</f>
        <v>0.73660714285714279</v>
      </c>
      <c r="EY40" s="27">
        <f>(EY38*FC38+EY39*FC39)/FC40</f>
        <v>99.647570485902804</v>
      </c>
      <c r="EZ40" s="27">
        <f>(EZ38*FC38+EZ39*FC39)/FC40</f>
        <v>0.27636054421768708</v>
      </c>
      <c r="FA40" s="32">
        <f>SUM(FA38:FA39)</f>
        <v>1344</v>
      </c>
      <c r="FB40" s="31">
        <f>SUM(FB38:FB39)</f>
        <v>78</v>
      </c>
      <c r="FC40" s="31">
        <f>SUM(FC38:FC39)</f>
        <v>42</v>
      </c>
      <c r="FE40" s="16"/>
      <c r="FF40" s="57" t="s">
        <v>39</v>
      </c>
      <c r="FG40" s="24">
        <f>SUM(FG38:FG39)</f>
        <v>6.9</v>
      </c>
      <c r="FH40" s="24">
        <f t="shared" ref="FH40:FJ40" si="583">SUM(FH38:FH39)</f>
        <v>1.2</v>
      </c>
      <c r="FI40" s="24">
        <f>SUM(FI38:FI39)</f>
        <v>5.7</v>
      </c>
      <c r="FJ40" s="24">
        <f t="shared" si="583"/>
        <v>1481.1</v>
      </c>
      <c r="FK40" s="25">
        <f>(FK38*FW38+FK39*FW39)/FW40</f>
        <v>99.536290322580655</v>
      </c>
      <c r="FL40" s="31">
        <f t="shared" ref="FL40:FP40" si="584">SUM(FL38:FL39)</f>
        <v>0</v>
      </c>
      <c r="FM40" s="25">
        <f>(FM38*FW38+FM39*FW39)/FW40</f>
        <v>0</v>
      </c>
      <c r="FN40" s="32">
        <f>SUM(FN38:FN39)</f>
        <v>0</v>
      </c>
      <c r="FO40" s="32">
        <f>(FO38*FW38+FO39*FW39)/FW40</f>
        <v>0</v>
      </c>
      <c r="FP40" s="31">
        <f t="shared" si="584"/>
        <v>0</v>
      </c>
      <c r="FQ40" s="25">
        <f>(FQ38*FW38+FQ39*FW39)/FW40</f>
        <v>0.46370967741935487</v>
      </c>
      <c r="FR40" s="27">
        <f>(FR38*FW38+FR39*FW39)/FW40</f>
        <v>0.46370967741935487</v>
      </c>
      <c r="FS40" s="27">
        <f>(FS38*FW38+FS39*FW39)/FW40</f>
        <v>99.918732222673711</v>
      </c>
      <c r="FT40" s="27">
        <f>(FT38*FW38+FT39*FW39)/FW40</f>
        <v>7.6804915514592939E-2</v>
      </c>
      <c r="FU40" s="32">
        <f>SUM(FU38:FU39)</f>
        <v>1488</v>
      </c>
      <c r="FV40" s="31">
        <f>SUM(FV38:FV39)</f>
        <v>24</v>
      </c>
      <c r="FW40" s="31">
        <f>SUM(FW38:FW39)</f>
        <v>42</v>
      </c>
      <c r="FY40" s="16"/>
      <c r="FZ40" s="57" t="s">
        <v>39</v>
      </c>
      <c r="GA40" s="24">
        <f>SUM(GA38:GA39)</f>
        <v>0</v>
      </c>
      <c r="GB40" s="24">
        <f t="shared" ref="GB40:GD40" si="585">SUM(GB38:GB39)</f>
        <v>0</v>
      </c>
      <c r="GC40" s="24">
        <f>SUM(GC38:GC39)</f>
        <v>0</v>
      </c>
      <c r="GD40" s="24">
        <f t="shared" si="585"/>
        <v>1440</v>
      </c>
      <c r="GE40" s="159">
        <f>(GE38*GQ38+GE39*GQ39)/GQ40</f>
        <v>1</v>
      </c>
      <c r="GF40" s="31">
        <f t="shared" ref="GF40:GJ40" si="586">SUM(GF38:GF39)</f>
        <v>0</v>
      </c>
      <c r="GG40" s="25">
        <f>(GG38*GQ38+GG39*GQ39)/GQ40</f>
        <v>0</v>
      </c>
      <c r="GH40" s="32">
        <f>SUM(GH38:GH39)</f>
        <v>0</v>
      </c>
      <c r="GI40" s="25">
        <f>(GI38*GQ38+GI39*GQ39)/GQ40</f>
        <v>0</v>
      </c>
      <c r="GJ40" s="31">
        <f t="shared" si="586"/>
        <v>0</v>
      </c>
      <c r="GK40" s="25">
        <f>(GK38*GQ38+GK39*GQ39)/GQ40</f>
        <v>0</v>
      </c>
      <c r="GL40" s="27">
        <f>(GL38*GQ38+GL39*GQ39)/GQ40</f>
        <v>0</v>
      </c>
      <c r="GM40" s="27">
        <f>(GM38*GQ38+GM39*GQ39)/GQ40</f>
        <v>100</v>
      </c>
      <c r="GN40" s="27">
        <f>(GN38*GQ38+GN39*GQ39)/GQ40</f>
        <v>0</v>
      </c>
      <c r="GO40" s="32">
        <f>SUM(GO38:GO39)</f>
        <v>1440</v>
      </c>
      <c r="GP40" s="31">
        <f>SUM(GP38:GP39)</f>
        <v>0</v>
      </c>
      <c r="GQ40" s="31">
        <f>SUM(GQ38:GQ39)</f>
        <v>42</v>
      </c>
      <c r="GS40" s="16"/>
      <c r="GT40" s="57" t="s">
        <v>39</v>
      </c>
      <c r="GU40" s="24">
        <f>SUM(GU38:GU39)</f>
        <v>0</v>
      </c>
      <c r="GV40" s="24">
        <f t="shared" ref="GV40:GX40" si="587">SUM(GV38:GV39)</f>
        <v>0</v>
      </c>
      <c r="GW40" s="24">
        <f>SUM(GW38:GW39)</f>
        <v>0</v>
      </c>
      <c r="GX40" s="24">
        <f t="shared" si="587"/>
        <v>1488</v>
      </c>
      <c r="GY40" s="25">
        <f>(GY38*HK38+GY39*HK39)/HK40</f>
        <v>100</v>
      </c>
      <c r="GZ40" s="31">
        <f t="shared" ref="GZ40:HD40" si="588">SUM(GZ38:GZ39)</f>
        <v>0</v>
      </c>
      <c r="HA40" s="25">
        <f>(HA38*HK38+HA39*HK39)/HK40</f>
        <v>0</v>
      </c>
      <c r="HB40" s="32">
        <f>SUM(HB38:HB39)</f>
        <v>0</v>
      </c>
      <c r="HC40" s="25">
        <f>(HC38*HK38+HC39*HK39)/HK40</f>
        <v>0</v>
      </c>
      <c r="HD40" s="31">
        <f t="shared" si="588"/>
        <v>0</v>
      </c>
      <c r="HE40" s="25">
        <f>(HE38*HK38+HE39*HK39)/HK40</f>
        <v>0</v>
      </c>
      <c r="HF40" s="27">
        <f>(HF38*HK38+HF39*HK39)/HK40</f>
        <v>0</v>
      </c>
      <c r="HG40" s="27">
        <f>(HG38*HK38+HG39*HK39)/HK40</f>
        <v>100</v>
      </c>
      <c r="HH40" s="27">
        <f>(HH38*HK38+HH39*HK39)/HK40</f>
        <v>0</v>
      </c>
      <c r="HI40" s="32">
        <f>SUM(HI38:HI39)</f>
        <v>1488</v>
      </c>
      <c r="HJ40" s="31">
        <f>SUM(HJ38:HJ39)</f>
        <v>0</v>
      </c>
      <c r="HK40" s="31">
        <f>SUM(HK38:HK39)</f>
        <v>42</v>
      </c>
      <c r="HM40" s="16"/>
      <c r="HN40" s="57" t="s">
        <v>39</v>
      </c>
      <c r="HO40" s="61">
        <f>SUM(HO38:HO39)</f>
        <v>0</v>
      </c>
      <c r="HP40" s="61">
        <f t="shared" ref="HP40:HR40" si="589">SUM(HP38:HP39)</f>
        <v>0</v>
      </c>
      <c r="HQ40" s="61">
        <f t="shared" si="589"/>
        <v>0</v>
      </c>
      <c r="HR40" s="61">
        <f t="shared" si="589"/>
        <v>1440</v>
      </c>
      <c r="HS40" s="25">
        <f>(HS38*IE38+HS39*IE39)/IE40</f>
        <v>100</v>
      </c>
      <c r="HT40" s="61">
        <f t="shared" ref="HT40" si="590">SUM(HT38:HT39)</f>
        <v>0</v>
      </c>
      <c r="HU40" s="25">
        <f>(HU38*IE38+HU39*IE39)/IE40</f>
        <v>0</v>
      </c>
      <c r="HV40" s="61">
        <f t="shared" ref="HV40:HX40" si="591">SUM(HV38:HV39)</f>
        <v>0</v>
      </c>
      <c r="HW40" s="25">
        <f>(HW38*IE38+HW39*IE39)/IE40</f>
        <v>0</v>
      </c>
      <c r="HX40" s="61">
        <f t="shared" si="591"/>
        <v>0</v>
      </c>
      <c r="HY40" s="32">
        <f>(HY38*IE38+HY39*IE39)/IE40</f>
        <v>0</v>
      </c>
      <c r="HZ40" s="58">
        <f>(HZ38*IE38+HZ39*IE39)/IE40</f>
        <v>0</v>
      </c>
      <c r="IA40" s="58">
        <f>(IA38*IE38+IA39*IE39)/IE40</f>
        <v>100</v>
      </c>
      <c r="IB40" s="58">
        <f>(IB38*IE38+IB39*IE39)/IE40</f>
        <v>0</v>
      </c>
      <c r="IC40" s="32">
        <f>SUM(IC38:IC39)</f>
        <v>1440</v>
      </c>
      <c r="ID40" s="31">
        <f>SUM(ID38:ID39)</f>
        <v>0</v>
      </c>
      <c r="IE40" s="31">
        <f>SUM(IE38:IE39)</f>
        <v>42</v>
      </c>
      <c r="IG40" s="29"/>
    </row>
    <row r="41" spans="1:245" ht="13.8" x14ac:dyDescent="0.3">
      <c r="A41" s="142" t="s">
        <v>44</v>
      </c>
      <c r="B41" s="71" t="s">
        <v>52</v>
      </c>
      <c r="C41" s="9">
        <v>0</v>
      </c>
      <c r="D41" s="9">
        <v>0</v>
      </c>
      <c r="E41" s="9">
        <v>0</v>
      </c>
      <c r="F41" s="9">
        <v>744</v>
      </c>
      <c r="G41" s="7">
        <f t="shared" si="339"/>
        <v>100</v>
      </c>
      <c r="H41" s="9">
        <v>0</v>
      </c>
      <c r="I41" s="7">
        <f t="shared" si="340"/>
        <v>0</v>
      </c>
      <c r="J41" s="7">
        <v>0</v>
      </c>
      <c r="K41" s="7">
        <f t="shared" si="523"/>
        <v>0</v>
      </c>
      <c r="L41" s="9">
        <v>0</v>
      </c>
      <c r="M41" s="7">
        <f>(C41/$B$4)*100</f>
        <v>0</v>
      </c>
      <c r="N41" s="9">
        <f t="shared" si="524"/>
        <v>0</v>
      </c>
      <c r="O41" s="9">
        <f t="shared" si="525"/>
        <v>100</v>
      </c>
      <c r="P41" s="7">
        <f>(R41/($B$4*S41))*100</f>
        <v>0</v>
      </c>
      <c r="Q41" s="7">
        <f>SUM(D41:F41,H41,J41)</f>
        <v>744</v>
      </c>
      <c r="R41" s="9">
        <v>0</v>
      </c>
      <c r="S41" s="9">
        <v>21</v>
      </c>
      <c r="U41" s="142" t="s">
        <v>44</v>
      </c>
      <c r="V41" s="71" t="s">
        <v>52</v>
      </c>
      <c r="W41" s="9">
        <v>0</v>
      </c>
      <c r="X41" s="9">
        <v>0</v>
      </c>
      <c r="Y41" s="9">
        <v>0</v>
      </c>
      <c r="Z41" s="9">
        <v>744</v>
      </c>
      <c r="AA41" s="9">
        <f t="shared" si="117"/>
        <v>100</v>
      </c>
      <c r="AB41" s="9">
        <v>0</v>
      </c>
      <c r="AC41" s="9">
        <f t="shared" si="118"/>
        <v>0</v>
      </c>
      <c r="AD41" s="9">
        <v>0</v>
      </c>
      <c r="AE41" s="7">
        <f t="shared" si="118"/>
        <v>0</v>
      </c>
      <c r="AF41" s="9">
        <v>0</v>
      </c>
      <c r="AG41" s="7">
        <f>(W41/$V$4)*100</f>
        <v>0</v>
      </c>
      <c r="AH41" s="9">
        <f t="shared" si="119"/>
        <v>0</v>
      </c>
      <c r="AI41" s="9">
        <f t="shared" si="120"/>
        <v>100</v>
      </c>
      <c r="AJ41" s="7">
        <f>(AL41/($V$4*AM41))*100</f>
        <v>0</v>
      </c>
      <c r="AK41" s="7">
        <f>SUM(X41:Z41,AB41,AD41)</f>
        <v>744</v>
      </c>
      <c r="AL41" s="9">
        <v>0</v>
      </c>
      <c r="AM41" s="9">
        <v>21</v>
      </c>
      <c r="AO41" s="142" t="s">
        <v>44</v>
      </c>
      <c r="AP41" s="71" t="s">
        <v>52</v>
      </c>
      <c r="AQ41" s="9">
        <v>0</v>
      </c>
      <c r="AR41" s="9">
        <v>0</v>
      </c>
      <c r="AS41" s="9">
        <v>0</v>
      </c>
      <c r="AT41" s="9">
        <v>720</v>
      </c>
      <c r="AU41" s="9">
        <f t="shared" si="121"/>
        <v>100</v>
      </c>
      <c r="AV41" s="9">
        <v>0</v>
      </c>
      <c r="AW41" s="9">
        <f t="shared" si="122"/>
        <v>0</v>
      </c>
      <c r="AX41" s="9">
        <v>0</v>
      </c>
      <c r="AY41" s="7">
        <f>(AX41/$AP$4)*100</f>
        <v>0</v>
      </c>
      <c r="AZ41" s="9">
        <v>0</v>
      </c>
      <c r="BA41" s="7">
        <f>(AQ41/$AP$4)*100</f>
        <v>0</v>
      </c>
      <c r="BB41" s="7">
        <f t="shared" si="455"/>
        <v>0</v>
      </c>
      <c r="BC41" s="29">
        <f t="shared" si="456"/>
        <v>100</v>
      </c>
      <c r="BD41" s="7">
        <f t="shared" ref="BD41:BD42" si="592">(BF41/($AP$4*BG41))*100</f>
        <v>0</v>
      </c>
      <c r="BE41" s="7">
        <f>SUM(AR41:AT41,AV41,AX41)</f>
        <v>720</v>
      </c>
      <c r="BF41" s="9">
        <v>0</v>
      </c>
      <c r="BG41" s="9">
        <v>21</v>
      </c>
      <c r="BI41" s="142" t="s">
        <v>44</v>
      </c>
      <c r="BJ41" s="71" t="s">
        <v>52</v>
      </c>
      <c r="BK41" s="9">
        <v>0</v>
      </c>
      <c r="BL41" s="9">
        <v>0</v>
      </c>
      <c r="BM41" s="9">
        <v>0</v>
      </c>
      <c r="BN41" s="9">
        <v>744</v>
      </c>
      <c r="BO41" s="7">
        <f t="shared" si="126"/>
        <v>100</v>
      </c>
      <c r="BP41" s="9">
        <v>0</v>
      </c>
      <c r="BQ41" s="9">
        <f t="shared" si="127"/>
        <v>0</v>
      </c>
      <c r="BR41" s="9">
        <v>0</v>
      </c>
      <c r="BS41" s="7">
        <f>(BR41/$BJ$4)*100</f>
        <v>0</v>
      </c>
      <c r="BT41" s="9">
        <v>0</v>
      </c>
      <c r="BU41" s="7">
        <f t="shared" ref="BU41:BU42" si="593">(BK41/$BJ$4)*100</f>
        <v>0</v>
      </c>
      <c r="BV41" s="7">
        <f t="shared" si="459"/>
        <v>0</v>
      </c>
      <c r="BW41" s="7">
        <f t="shared" si="460"/>
        <v>100</v>
      </c>
      <c r="BX41" s="7">
        <f t="shared" ref="BX41:BX42" si="594">(BZ41/($BJ$4*CA41))*100</f>
        <v>0</v>
      </c>
      <c r="BY41" s="7">
        <f>SUM(BL41:BN41,BP41,BR41)</f>
        <v>744</v>
      </c>
      <c r="BZ41" s="9">
        <v>0</v>
      </c>
      <c r="CA41" s="9">
        <v>21</v>
      </c>
      <c r="CC41" s="142" t="s">
        <v>44</v>
      </c>
      <c r="CD41" s="71" t="s">
        <v>52</v>
      </c>
      <c r="CE41" s="9">
        <v>0</v>
      </c>
      <c r="CF41" s="9">
        <v>0</v>
      </c>
      <c r="CG41" s="9">
        <v>0</v>
      </c>
      <c r="CH41" s="9">
        <v>720</v>
      </c>
      <c r="CI41" s="9">
        <f t="shared" ref="CI41:CI42" si="595">(CH41/$CD$4)*100</f>
        <v>100</v>
      </c>
      <c r="CJ41" s="9">
        <v>0</v>
      </c>
      <c r="CK41" s="9">
        <f t="shared" ref="CK41:CK42" si="596">(CJ41/$CD$4)*100</f>
        <v>0</v>
      </c>
      <c r="CL41" s="7">
        <v>0</v>
      </c>
      <c r="CM41" s="7">
        <f>(CL41/$CD$4)*100</f>
        <v>0</v>
      </c>
      <c r="CN41" s="9">
        <v>0</v>
      </c>
      <c r="CO41" s="7">
        <f>(CE41/$CD$4)*100</f>
        <v>0</v>
      </c>
      <c r="CP41" s="7">
        <f t="shared" si="132"/>
        <v>0</v>
      </c>
      <c r="CQ41" s="38">
        <f t="shared" si="414"/>
        <v>100</v>
      </c>
      <c r="CR41" s="7">
        <f t="shared" ref="CR41:CR42" si="597">(CT41/($CD$4*CU41))*100</f>
        <v>0</v>
      </c>
      <c r="CS41" s="7">
        <f>SUM(CF41:CH41,CJ41,CL41)</f>
        <v>720</v>
      </c>
      <c r="CT41" s="9">
        <v>0</v>
      </c>
      <c r="CU41" s="9">
        <v>21</v>
      </c>
      <c r="CW41" s="142" t="s">
        <v>44</v>
      </c>
      <c r="CX41" s="71" t="s">
        <v>52</v>
      </c>
      <c r="CY41" s="9">
        <v>0</v>
      </c>
      <c r="CZ41" s="9">
        <v>0</v>
      </c>
      <c r="DA41" s="9">
        <v>0</v>
      </c>
      <c r="DB41" s="9">
        <v>744</v>
      </c>
      <c r="DC41" s="7">
        <f t="shared" si="415"/>
        <v>100</v>
      </c>
      <c r="DD41" s="9">
        <v>0</v>
      </c>
      <c r="DE41" s="7">
        <f t="shared" si="416"/>
        <v>0</v>
      </c>
      <c r="DF41" s="7">
        <v>0</v>
      </c>
      <c r="DG41" s="7">
        <f>(DF41/$CX$4)*100</f>
        <v>0</v>
      </c>
      <c r="DH41" s="9">
        <v>0</v>
      </c>
      <c r="DI41" s="7">
        <f>(CY41/$V$4)*100</f>
        <v>0</v>
      </c>
      <c r="DJ41" s="7">
        <f t="shared" si="463"/>
        <v>0</v>
      </c>
      <c r="DK41" s="38">
        <f t="shared" si="464"/>
        <v>100</v>
      </c>
      <c r="DL41" s="7">
        <f>(DN41/($CX$4*DO41))*100</f>
        <v>0</v>
      </c>
      <c r="DM41" s="7">
        <f>SUM(CZ41:DB41,DD41,DF41)</f>
        <v>744</v>
      </c>
      <c r="DN41" s="9">
        <v>0</v>
      </c>
      <c r="DO41" s="9">
        <v>21</v>
      </c>
      <c r="DQ41" s="142" t="s">
        <v>44</v>
      </c>
      <c r="DR41" s="71" t="s">
        <v>52</v>
      </c>
      <c r="DS41" s="9">
        <v>0</v>
      </c>
      <c r="DT41" s="9">
        <v>0</v>
      </c>
      <c r="DU41" s="9">
        <v>0</v>
      </c>
      <c r="DV41" s="9">
        <v>744</v>
      </c>
      <c r="DW41" s="7">
        <f t="shared" si="419"/>
        <v>100</v>
      </c>
      <c r="DX41" s="9">
        <v>0</v>
      </c>
      <c r="DY41" s="7">
        <f t="shared" si="420"/>
        <v>0</v>
      </c>
      <c r="DZ41" s="7">
        <v>0</v>
      </c>
      <c r="EA41" s="7">
        <f>(DZ41/$DR$4)*100</f>
        <v>0</v>
      </c>
      <c r="EB41" s="9">
        <v>0</v>
      </c>
      <c r="EC41" s="7">
        <f>(DS41/$V$4)*100</f>
        <v>0</v>
      </c>
      <c r="ED41" s="7">
        <f t="shared" si="466"/>
        <v>0</v>
      </c>
      <c r="EE41" s="38">
        <f t="shared" si="467"/>
        <v>100</v>
      </c>
      <c r="EF41" s="7">
        <f>(EH41/($DR$4*EI41))*100</f>
        <v>0</v>
      </c>
      <c r="EG41" s="7">
        <f>SUM(DT41:DV41,DX41,DZ41)</f>
        <v>744</v>
      </c>
      <c r="EH41" s="9">
        <v>0</v>
      </c>
      <c r="EI41" s="9">
        <v>21</v>
      </c>
      <c r="EK41" s="142" t="s">
        <v>44</v>
      </c>
      <c r="EL41" s="71" t="s">
        <v>52</v>
      </c>
      <c r="EM41" s="9">
        <v>0</v>
      </c>
      <c r="EN41" s="9">
        <v>0</v>
      </c>
      <c r="EO41" s="9">
        <v>0</v>
      </c>
      <c r="EP41" s="9">
        <v>672</v>
      </c>
      <c r="EQ41" s="7">
        <f t="shared" si="423"/>
        <v>100</v>
      </c>
      <c r="ER41" s="9">
        <v>0</v>
      </c>
      <c r="ES41" s="7">
        <f t="shared" si="424"/>
        <v>0</v>
      </c>
      <c r="ET41" s="7">
        <v>0</v>
      </c>
      <c r="EU41" s="7">
        <f>(ET41/$EL$4)*100</f>
        <v>0</v>
      </c>
      <c r="EV41" s="9">
        <v>0</v>
      </c>
      <c r="EW41" s="7">
        <f>(EM41/$V$4)*100</f>
        <v>0</v>
      </c>
      <c r="EX41" s="7">
        <f t="shared" si="468"/>
        <v>0</v>
      </c>
      <c r="EY41" s="38">
        <f t="shared" si="469"/>
        <v>100</v>
      </c>
      <c r="EZ41" s="7">
        <f t="shared" ref="EZ41:EZ42" si="598">(FB41/($EL$4*FC41))*100</f>
        <v>0</v>
      </c>
      <c r="FA41" s="7">
        <f>SUM(EN41:EP41,ER41,ET41)</f>
        <v>672</v>
      </c>
      <c r="FB41" s="9">
        <v>0</v>
      </c>
      <c r="FC41" s="9">
        <v>21</v>
      </c>
      <c r="FE41" s="142" t="s">
        <v>44</v>
      </c>
      <c r="FF41" s="71" t="s">
        <v>52</v>
      </c>
      <c r="FG41" s="9">
        <v>0</v>
      </c>
      <c r="FH41" s="9">
        <v>0</v>
      </c>
      <c r="FI41" s="9">
        <v>0</v>
      </c>
      <c r="FJ41" s="9">
        <v>744</v>
      </c>
      <c r="FK41" s="7">
        <f t="shared" si="438"/>
        <v>100</v>
      </c>
      <c r="FL41" s="9">
        <v>0</v>
      </c>
      <c r="FM41" s="7">
        <f t="shared" si="439"/>
        <v>0</v>
      </c>
      <c r="FN41" s="7">
        <v>0</v>
      </c>
      <c r="FO41" s="7">
        <f t="shared" ref="FO41:FO42" si="599">(FN41/$FF$4)*100</f>
        <v>0</v>
      </c>
      <c r="FP41" s="9">
        <v>0</v>
      </c>
      <c r="FQ41" s="7">
        <f>(FG41/$V$4)*100</f>
        <v>0</v>
      </c>
      <c r="FR41" s="7">
        <f t="shared" si="472"/>
        <v>0</v>
      </c>
      <c r="FS41" s="38">
        <f t="shared" si="473"/>
        <v>100</v>
      </c>
      <c r="FT41" s="7">
        <f>(FV41/($FF$4*FW41))*100</f>
        <v>0</v>
      </c>
      <c r="FU41" s="7">
        <f>SUM(FH41:FJ41,FL41,FN41)</f>
        <v>744</v>
      </c>
      <c r="FV41" s="9">
        <v>0</v>
      </c>
      <c r="FW41" s="9">
        <v>21</v>
      </c>
      <c r="FY41" s="142" t="s">
        <v>44</v>
      </c>
      <c r="FZ41" s="71" t="s">
        <v>52</v>
      </c>
      <c r="GA41" s="9">
        <v>0</v>
      </c>
      <c r="GB41" s="9">
        <v>0</v>
      </c>
      <c r="GC41" s="9">
        <v>0</v>
      </c>
      <c r="GD41" s="9">
        <v>720</v>
      </c>
      <c r="GE41" s="9">
        <f>(GD41/$FZ$4)</f>
        <v>1</v>
      </c>
      <c r="GF41" s="9">
        <v>0</v>
      </c>
      <c r="GG41" s="9">
        <f t="shared" si="430"/>
        <v>0</v>
      </c>
      <c r="GH41" s="9">
        <v>0</v>
      </c>
      <c r="GI41" s="7">
        <f>(GH41/$FZ$4)*100</f>
        <v>0</v>
      </c>
      <c r="GJ41" s="9">
        <v>0</v>
      </c>
      <c r="GK41" s="7">
        <f>(GA41/$V$4)*100</f>
        <v>0</v>
      </c>
      <c r="GL41" s="7">
        <f t="shared" si="529"/>
        <v>0</v>
      </c>
      <c r="GM41" s="7">
        <f t="shared" si="530"/>
        <v>100</v>
      </c>
      <c r="GN41" s="7">
        <f>(GP41/($FZ$4*GQ41))*100</f>
        <v>0</v>
      </c>
      <c r="GO41" s="7">
        <f>SUM(GB41:GD41,GF41,GH41)</f>
        <v>720</v>
      </c>
      <c r="GP41" s="9">
        <v>0</v>
      </c>
      <c r="GQ41" s="9">
        <v>21</v>
      </c>
      <c r="GS41" s="142" t="s">
        <v>44</v>
      </c>
      <c r="GT41" s="71" t="s">
        <v>52</v>
      </c>
      <c r="GU41" s="9">
        <v>0</v>
      </c>
      <c r="GV41" s="9">
        <v>0</v>
      </c>
      <c r="GW41" s="9">
        <v>0</v>
      </c>
      <c r="GX41" s="9">
        <v>744</v>
      </c>
      <c r="GY41" s="9">
        <f t="shared" si="558"/>
        <v>100</v>
      </c>
      <c r="GZ41" s="9">
        <v>0</v>
      </c>
      <c r="HA41" s="9">
        <f t="shared" si="559"/>
        <v>0</v>
      </c>
      <c r="HB41" s="9">
        <v>0</v>
      </c>
      <c r="HC41" s="7">
        <f>(HB41/$GT$4)*100</f>
        <v>0</v>
      </c>
      <c r="HD41" s="9">
        <v>0</v>
      </c>
      <c r="HE41" s="7">
        <f>(GU41/$GT$4)*100</f>
        <v>0</v>
      </c>
      <c r="HF41" s="9">
        <f t="shared" si="395"/>
        <v>0</v>
      </c>
      <c r="HG41" s="9">
        <f t="shared" si="396"/>
        <v>100</v>
      </c>
      <c r="HH41" s="7">
        <f t="shared" ref="HH41:HH42" si="600">(HJ41/($GT$4*HK41))*100</f>
        <v>0</v>
      </c>
      <c r="HI41" s="7">
        <f>SUM(GV41:GX41,GZ41,HB41)</f>
        <v>744</v>
      </c>
      <c r="HJ41" s="9">
        <v>0</v>
      </c>
      <c r="HK41" s="9">
        <v>21</v>
      </c>
      <c r="HM41" s="142" t="s">
        <v>44</v>
      </c>
      <c r="HN41" s="71" t="s">
        <v>52</v>
      </c>
      <c r="HO41" s="9">
        <v>0</v>
      </c>
      <c r="HP41" s="9">
        <v>0</v>
      </c>
      <c r="HQ41" s="9">
        <v>0</v>
      </c>
      <c r="HR41" s="9">
        <v>720</v>
      </c>
      <c r="HS41" s="7">
        <f>(HR41/$HN$4)*100</f>
        <v>100</v>
      </c>
      <c r="HT41" s="9">
        <v>0</v>
      </c>
      <c r="HU41" s="7">
        <f>(HT41/$HN$4)*100</f>
        <v>0</v>
      </c>
      <c r="HV41" s="9">
        <v>0</v>
      </c>
      <c r="HW41" s="7">
        <f>(HV41/$HN$4)*100</f>
        <v>0</v>
      </c>
      <c r="HX41" s="9">
        <v>0</v>
      </c>
      <c r="HY41" s="7">
        <f>(HO41/$HN$4)*100</f>
        <v>0</v>
      </c>
      <c r="HZ41" s="41">
        <f>((HO41-HX41)/$HN$4)*100</f>
        <v>0</v>
      </c>
      <c r="IA41" s="41">
        <f t="shared" ref="IA41:IA42" si="601">IF((AND(HP41=0,HR41=0)),0,(HR41+HX41)/(HP41+HR41)*100)</f>
        <v>100</v>
      </c>
      <c r="IB41" s="7">
        <f>(ID41/($HN$4*IE41))*100</f>
        <v>0</v>
      </c>
      <c r="IC41" s="7">
        <f>SUM(HP41:HR41,HT41,HV41)</f>
        <v>720</v>
      </c>
      <c r="ID41" s="9">
        <v>0</v>
      </c>
      <c r="IE41" s="9">
        <v>21</v>
      </c>
      <c r="IG41" s="29">
        <v>0</v>
      </c>
      <c r="IH41" s="9">
        <v>0</v>
      </c>
      <c r="IK41" s="9" t="s">
        <v>112</v>
      </c>
    </row>
    <row r="42" spans="1:245" ht="13.8" x14ac:dyDescent="0.3">
      <c r="B42" s="71" t="s">
        <v>53</v>
      </c>
      <c r="C42" s="9">
        <v>0</v>
      </c>
      <c r="D42" s="9">
        <v>0</v>
      </c>
      <c r="E42" s="9">
        <v>0</v>
      </c>
      <c r="F42" s="9">
        <v>744</v>
      </c>
      <c r="G42" s="7">
        <f t="shared" si="339"/>
        <v>100</v>
      </c>
      <c r="H42" s="9">
        <v>0</v>
      </c>
      <c r="I42" s="7">
        <f t="shared" si="340"/>
        <v>0</v>
      </c>
      <c r="J42" s="7">
        <v>0</v>
      </c>
      <c r="K42" s="7">
        <f t="shared" si="523"/>
        <v>0</v>
      </c>
      <c r="L42" s="9">
        <v>0</v>
      </c>
      <c r="M42" s="9">
        <f t="shared" ref="M42" si="602">(C42/$B$4)*100</f>
        <v>0</v>
      </c>
      <c r="N42" s="9">
        <f t="shared" si="524"/>
        <v>0</v>
      </c>
      <c r="O42" s="9">
        <f t="shared" si="525"/>
        <v>100</v>
      </c>
      <c r="P42" s="7">
        <f t="shared" ref="P42" si="603">(R42/($B$4*S42))*100</f>
        <v>0</v>
      </c>
      <c r="Q42" s="7">
        <f t="shared" ref="Q42" si="604">SUM(D42:F42,H42,J42)</f>
        <v>744</v>
      </c>
      <c r="R42" s="9">
        <v>0</v>
      </c>
      <c r="S42" s="9">
        <v>21</v>
      </c>
      <c r="V42" s="71" t="s">
        <v>53</v>
      </c>
      <c r="W42" s="9">
        <v>0</v>
      </c>
      <c r="X42" s="9">
        <v>0</v>
      </c>
      <c r="Y42" s="9">
        <v>0</v>
      </c>
      <c r="Z42" s="9">
        <v>744</v>
      </c>
      <c r="AA42" s="9">
        <f t="shared" si="117"/>
        <v>100</v>
      </c>
      <c r="AB42" s="9">
        <v>0</v>
      </c>
      <c r="AC42" s="9">
        <f t="shared" si="118"/>
        <v>0</v>
      </c>
      <c r="AD42" s="9">
        <v>0</v>
      </c>
      <c r="AE42" s="7">
        <f t="shared" si="118"/>
        <v>0</v>
      </c>
      <c r="AF42" s="9">
        <v>0</v>
      </c>
      <c r="AG42" s="7">
        <f>(W42/$V$4)*100</f>
        <v>0</v>
      </c>
      <c r="AH42" s="9">
        <f t="shared" si="119"/>
        <v>0</v>
      </c>
      <c r="AI42" s="9">
        <f t="shared" si="120"/>
        <v>100</v>
      </c>
      <c r="AJ42" s="7">
        <f t="shared" ref="AJ42" si="605">(AL42/($V$4*AM42))*100</f>
        <v>0</v>
      </c>
      <c r="AK42" s="7">
        <f t="shared" ref="AK42" si="606">SUM(X42:Z42,AB42,AD42)</f>
        <v>744</v>
      </c>
      <c r="AL42" s="9">
        <v>0</v>
      </c>
      <c r="AM42" s="9">
        <v>21</v>
      </c>
      <c r="AP42" s="71" t="s">
        <v>53</v>
      </c>
      <c r="AQ42" s="9">
        <v>0</v>
      </c>
      <c r="AR42" s="9">
        <v>0</v>
      </c>
      <c r="AS42" s="9">
        <v>0</v>
      </c>
      <c r="AT42" s="9">
        <v>720</v>
      </c>
      <c r="AU42" s="9">
        <f t="shared" si="121"/>
        <v>100</v>
      </c>
      <c r="AV42" s="9">
        <v>0</v>
      </c>
      <c r="AW42" s="9">
        <f t="shared" si="122"/>
        <v>0</v>
      </c>
      <c r="AX42" s="9">
        <v>0</v>
      </c>
      <c r="AY42" s="7">
        <f>(AX42/$AP$4)*100</f>
        <v>0</v>
      </c>
      <c r="AZ42" s="9">
        <v>0</v>
      </c>
      <c r="BA42" s="7">
        <f t="shared" ref="BA42" si="607">(AQ42/$AP$4)*100</f>
        <v>0</v>
      </c>
      <c r="BB42" s="7">
        <f t="shared" si="455"/>
        <v>0</v>
      </c>
      <c r="BC42" s="29">
        <f t="shared" si="456"/>
        <v>100</v>
      </c>
      <c r="BD42" s="7">
        <f t="shared" si="592"/>
        <v>0</v>
      </c>
      <c r="BE42" s="7">
        <f t="shared" ref="BE42" si="608">SUM(AR42:AT42,AV42,AX42)</f>
        <v>720</v>
      </c>
      <c r="BF42" s="9">
        <v>0</v>
      </c>
      <c r="BG42" s="9">
        <v>21</v>
      </c>
      <c r="BJ42" s="71" t="s">
        <v>53</v>
      </c>
      <c r="BK42" s="9">
        <v>0</v>
      </c>
      <c r="BL42" s="9">
        <v>0</v>
      </c>
      <c r="BM42" s="9">
        <v>0</v>
      </c>
      <c r="BN42" s="9">
        <v>744</v>
      </c>
      <c r="BO42" s="7">
        <f t="shared" si="126"/>
        <v>100</v>
      </c>
      <c r="BP42" s="9">
        <v>0</v>
      </c>
      <c r="BQ42" s="9">
        <f t="shared" si="127"/>
        <v>0</v>
      </c>
      <c r="BR42" s="9">
        <v>0</v>
      </c>
      <c r="BS42" s="7">
        <f>(BR42/$BJ$4)*100</f>
        <v>0</v>
      </c>
      <c r="BT42" s="9">
        <v>0</v>
      </c>
      <c r="BU42" s="7">
        <f t="shared" si="593"/>
        <v>0</v>
      </c>
      <c r="BV42" s="7">
        <f t="shared" si="459"/>
        <v>0</v>
      </c>
      <c r="BW42" s="7">
        <f t="shared" si="460"/>
        <v>100</v>
      </c>
      <c r="BX42" s="7">
        <f t="shared" si="594"/>
        <v>0</v>
      </c>
      <c r="BY42" s="7">
        <f t="shared" ref="BY42" si="609">SUM(BL42:BN42,BP42,BR42)</f>
        <v>744</v>
      </c>
      <c r="BZ42" s="9">
        <v>0</v>
      </c>
      <c r="CA42" s="9">
        <v>21</v>
      </c>
      <c r="CD42" s="71" t="s">
        <v>53</v>
      </c>
      <c r="CE42" s="9">
        <v>0</v>
      </c>
      <c r="CF42" s="9">
        <v>0</v>
      </c>
      <c r="CG42" s="9">
        <v>0</v>
      </c>
      <c r="CH42" s="9">
        <v>720</v>
      </c>
      <c r="CI42" s="7">
        <f t="shared" si="595"/>
        <v>100</v>
      </c>
      <c r="CJ42" s="9">
        <v>0</v>
      </c>
      <c r="CK42" s="9">
        <f t="shared" si="596"/>
        <v>0</v>
      </c>
      <c r="CL42" s="7">
        <v>0</v>
      </c>
      <c r="CM42" s="7">
        <f t="shared" ref="CM42" si="610">(CL42/$CD$4)*100</f>
        <v>0</v>
      </c>
      <c r="CN42" s="9">
        <v>0</v>
      </c>
      <c r="CO42" s="7">
        <f>(CE42/$CD$4)*100</f>
        <v>0</v>
      </c>
      <c r="CP42" s="7">
        <f t="shared" si="132"/>
        <v>0</v>
      </c>
      <c r="CQ42" s="38">
        <f t="shared" si="414"/>
        <v>100</v>
      </c>
      <c r="CR42" s="7">
        <f t="shared" si="597"/>
        <v>0</v>
      </c>
      <c r="CS42" s="7">
        <f t="shared" ref="CS42" si="611">SUM(CF42:CH42,CJ42,CL42)</f>
        <v>720</v>
      </c>
      <c r="CT42" s="9">
        <v>0</v>
      </c>
      <c r="CU42" s="9">
        <v>21</v>
      </c>
      <c r="CX42" s="71" t="s">
        <v>53</v>
      </c>
      <c r="CY42" s="9">
        <v>0</v>
      </c>
      <c r="CZ42" s="9">
        <v>0</v>
      </c>
      <c r="DA42" s="9">
        <v>0</v>
      </c>
      <c r="DB42" s="9">
        <v>744</v>
      </c>
      <c r="DC42" s="7">
        <f t="shared" si="415"/>
        <v>100</v>
      </c>
      <c r="DD42" s="9">
        <v>0</v>
      </c>
      <c r="DE42" s="7">
        <f t="shared" si="416"/>
        <v>0</v>
      </c>
      <c r="DF42" s="7">
        <v>0</v>
      </c>
      <c r="DG42" s="7">
        <f t="shared" ref="DG42" si="612">(DF42/$CX$4)*100</f>
        <v>0</v>
      </c>
      <c r="DH42" s="9">
        <v>0</v>
      </c>
      <c r="DI42" s="7">
        <f>(CY42/$V$4)*100</f>
        <v>0</v>
      </c>
      <c r="DJ42" s="7">
        <f t="shared" si="463"/>
        <v>0</v>
      </c>
      <c r="DK42" s="38">
        <f t="shared" si="464"/>
        <v>100</v>
      </c>
      <c r="DL42" s="7">
        <f t="shared" ref="DL42" si="613">(DN42/($CX$4*DO42))*100</f>
        <v>0</v>
      </c>
      <c r="DM42" s="7">
        <f t="shared" ref="DM42" si="614">SUM(CZ42:DB42,DD42,DF42)</f>
        <v>744</v>
      </c>
      <c r="DN42" s="9">
        <v>0</v>
      </c>
      <c r="DO42" s="9">
        <v>21</v>
      </c>
      <c r="DR42" s="71" t="s">
        <v>53</v>
      </c>
      <c r="DS42" s="9">
        <v>0</v>
      </c>
      <c r="DT42" s="9">
        <v>0</v>
      </c>
      <c r="DU42" s="9">
        <v>0</v>
      </c>
      <c r="DV42" s="9">
        <v>744</v>
      </c>
      <c r="DW42" s="7">
        <f t="shared" si="419"/>
        <v>100</v>
      </c>
      <c r="DX42" s="9">
        <v>0</v>
      </c>
      <c r="DY42" s="7">
        <f t="shared" si="420"/>
        <v>0</v>
      </c>
      <c r="DZ42" s="7">
        <v>0</v>
      </c>
      <c r="EA42" s="7">
        <f>(DZ42/$DR$4)*100</f>
        <v>0</v>
      </c>
      <c r="EB42" s="9">
        <v>0</v>
      </c>
      <c r="EC42" s="7">
        <f>(DS42/$V$4)*100</f>
        <v>0</v>
      </c>
      <c r="ED42" s="7">
        <f t="shared" si="466"/>
        <v>0</v>
      </c>
      <c r="EE42" s="38">
        <f t="shared" si="467"/>
        <v>100</v>
      </c>
      <c r="EF42" s="7">
        <f t="shared" ref="EF42" si="615">(EH42/($DR$4*EI42))*100</f>
        <v>0</v>
      </c>
      <c r="EG42" s="7">
        <f t="shared" ref="EG42" si="616">SUM(DT42:DV42,DX42,DZ42)</f>
        <v>744</v>
      </c>
      <c r="EH42" s="9">
        <v>0</v>
      </c>
      <c r="EI42" s="9">
        <v>21</v>
      </c>
      <c r="EL42" s="71" t="s">
        <v>53</v>
      </c>
      <c r="EM42" s="9">
        <v>0</v>
      </c>
      <c r="EN42" s="9">
        <v>0</v>
      </c>
      <c r="EO42" s="9">
        <v>0</v>
      </c>
      <c r="EP42" s="9">
        <v>672</v>
      </c>
      <c r="EQ42" s="7">
        <f t="shared" si="423"/>
        <v>100</v>
      </c>
      <c r="ER42" s="9">
        <v>0</v>
      </c>
      <c r="ES42" s="7">
        <f t="shared" si="424"/>
        <v>0</v>
      </c>
      <c r="ET42" s="7">
        <v>0</v>
      </c>
      <c r="EU42" s="7">
        <f>(ET42/$EL$4)*100</f>
        <v>0</v>
      </c>
      <c r="EV42" s="9">
        <v>0</v>
      </c>
      <c r="EW42" s="7">
        <f>(EM42/$V$4)*100</f>
        <v>0</v>
      </c>
      <c r="EX42" s="7">
        <f t="shared" si="468"/>
        <v>0</v>
      </c>
      <c r="EY42" s="38">
        <f t="shared" si="469"/>
        <v>100</v>
      </c>
      <c r="EZ42" s="7">
        <f t="shared" si="598"/>
        <v>0</v>
      </c>
      <c r="FA42" s="7">
        <f t="shared" ref="FA42" si="617">SUM(EN42:EP42,ER42,ET42)</f>
        <v>672</v>
      </c>
      <c r="FB42" s="9">
        <v>0</v>
      </c>
      <c r="FC42" s="9">
        <v>21</v>
      </c>
      <c r="FF42" s="71" t="s">
        <v>53</v>
      </c>
      <c r="FG42" s="9">
        <v>0</v>
      </c>
      <c r="FH42" s="9">
        <v>0</v>
      </c>
      <c r="FI42" s="9">
        <v>0</v>
      </c>
      <c r="FJ42" s="9">
        <v>744</v>
      </c>
      <c r="FK42" s="7">
        <f t="shared" si="438"/>
        <v>100</v>
      </c>
      <c r="FL42" s="9">
        <v>0</v>
      </c>
      <c r="FM42" s="7">
        <f t="shared" si="439"/>
        <v>0</v>
      </c>
      <c r="FN42" s="7">
        <v>0</v>
      </c>
      <c r="FO42" s="7">
        <f t="shared" si="599"/>
        <v>0</v>
      </c>
      <c r="FP42" s="9">
        <v>0</v>
      </c>
      <c r="FQ42" s="7">
        <f>(FG42/$V$4)*100</f>
        <v>0</v>
      </c>
      <c r="FR42" s="7">
        <f t="shared" si="472"/>
        <v>0</v>
      </c>
      <c r="FS42" s="38">
        <f t="shared" si="473"/>
        <v>100</v>
      </c>
      <c r="FT42" s="7">
        <f t="shared" ref="FT42" si="618">(FV42/($FF$4*FW42))*100</f>
        <v>0</v>
      </c>
      <c r="FU42" s="7">
        <f t="shared" ref="FU42" si="619">SUM(FH42:FJ42,FL42,FN42)</f>
        <v>744</v>
      </c>
      <c r="FV42" s="9">
        <v>0</v>
      </c>
      <c r="FW42" s="9">
        <v>21</v>
      </c>
      <c r="FZ42" s="71" t="s">
        <v>53</v>
      </c>
      <c r="GA42" s="9">
        <v>0</v>
      </c>
      <c r="GB42" s="9">
        <v>0</v>
      </c>
      <c r="GC42" s="9">
        <v>0</v>
      </c>
      <c r="GD42" s="9">
        <v>720</v>
      </c>
      <c r="GE42" s="9">
        <f>(GD42/$FZ$4)</f>
        <v>1</v>
      </c>
      <c r="GF42" s="9">
        <v>0</v>
      </c>
      <c r="GG42" s="9">
        <f t="shared" si="430"/>
        <v>0</v>
      </c>
      <c r="GH42" s="9">
        <v>0</v>
      </c>
      <c r="GI42" s="7">
        <f t="shared" ref="GI42" si="620">(GH42/$FZ$4)*100</f>
        <v>0</v>
      </c>
      <c r="GJ42" s="9">
        <v>0</v>
      </c>
      <c r="GK42" s="7">
        <f>(GA42/$V$4)*100</f>
        <v>0</v>
      </c>
      <c r="GL42" s="9">
        <f t="shared" si="529"/>
        <v>0</v>
      </c>
      <c r="GM42" s="7">
        <f t="shared" si="530"/>
        <v>100</v>
      </c>
      <c r="GN42" s="7">
        <f>(GP42/($FZ$4*GQ42))*100</f>
        <v>0</v>
      </c>
      <c r="GO42" s="7">
        <f t="shared" ref="GO42" si="621">SUM(GB42:GD42,GF42,GH42)</f>
        <v>720</v>
      </c>
      <c r="GP42" s="9">
        <v>0</v>
      </c>
      <c r="GQ42" s="9">
        <v>21</v>
      </c>
      <c r="GT42" s="71" t="s">
        <v>53</v>
      </c>
      <c r="GU42" s="9">
        <v>0</v>
      </c>
      <c r="GV42" s="9">
        <v>0</v>
      </c>
      <c r="GW42" s="9">
        <v>0</v>
      </c>
      <c r="GX42" s="9">
        <v>744</v>
      </c>
      <c r="GY42" s="9">
        <f t="shared" si="558"/>
        <v>100</v>
      </c>
      <c r="GZ42" s="9">
        <v>0</v>
      </c>
      <c r="HA42" s="9">
        <f t="shared" si="559"/>
        <v>0</v>
      </c>
      <c r="HB42" s="9">
        <v>0</v>
      </c>
      <c r="HC42" s="7">
        <f t="shared" ref="HC42" si="622">(HB42/$GT$4)*100</f>
        <v>0</v>
      </c>
      <c r="HD42" s="9">
        <v>0</v>
      </c>
      <c r="HE42" s="7">
        <f>(GU42/$GT$4)*100</f>
        <v>0</v>
      </c>
      <c r="HF42" s="9">
        <f t="shared" si="395"/>
        <v>0</v>
      </c>
      <c r="HG42" s="9">
        <f t="shared" si="396"/>
        <v>100</v>
      </c>
      <c r="HH42" s="7">
        <f t="shared" si="600"/>
        <v>0</v>
      </c>
      <c r="HI42" s="7">
        <f t="shared" ref="HI42" si="623">SUM(GV42:GX42,GZ42,HB42)</f>
        <v>744</v>
      </c>
      <c r="HJ42" s="9">
        <v>0</v>
      </c>
      <c r="HK42" s="9">
        <v>21</v>
      </c>
      <c r="HN42" s="71" t="s">
        <v>53</v>
      </c>
      <c r="HO42" s="9">
        <v>0</v>
      </c>
      <c r="HP42" s="9">
        <v>0</v>
      </c>
      <c r="HQ42" s="9">
        <v>0</v>
      </c>
      <c r="HR42" s="9">
        <v>720</v>
      </c>
      <c r="HS42" s="7">
        <f t="shared" ref="HS42" si="624">(HR42/$HN$4)*100</f>
        <v>100</v>
      </c>
      <c r="HT42" s="9">
        <v>0</v>
      </c>
      <c r="HU42" s="7">
        <f t="shared" ref="HU42" si="625">(HT42/$HN$4)*100</f>
        <v>0</v>
      </c>
      <c r="HV42" s="9">
        <v>0</v>
      </c>
      <c r="HW42" s="7">
        <f t="shared" ref="HW42" si="626">(HV42/$HN$4)*100</f>
        <v>0</v>
      </c>
      <c r="HX42" s="9">
        <v>0</v>
      </c>
      <c r="HY42" s="7">
        <f>(HO42/$HN$4)*100</f>
        <v>0</v>
      </c>
      <c r="HZ42" s="41">
        <f>((HO42-HX42)/$HN$4)*100</f>
        <v>0</v>
      </c>
      <c r="IA42" s="7">
        <f t="shared" si="601"/>
        <v>100</v>
      </c>
      <c r="IB42" s="7">
        <f>(ID42/($HN$4*IE42))*100</f>
        <v>0</v>
      </c>
      <c r="IC42" s="7">
        <f t="shared" ref="IC42" si="627">SUM(HP42:HR42,HT42,HV42)</f>
        <v>720</v>
      </c>
      <c r="ID42" s="9">
        <v>0</v>
      </c>
      <c r="IE42" s="9">
        <v>21</v>
      </c>
      <c r="IG42" s="29">
        <v>0</v>
      </c>
      <c r="IH42" s="9">
        <v>0</v>
      </c>
      <c r="IK42" s="9" t="s">
        <v>112</v>
      </c>
    </row>
    <row r="43" spans="1:245" ht="13.8" hidden="1" x14ac:dyDescent="0.3">
      <c r="B43" s="44" t="s">
        <v>39</v>
      </c>
      <c r="C43" s="45">
        <f>SUM(C41:C42)</f>
        <v>0</v>
      </c>
      <c r="D43" s="45">
        <f t="shared" ref="D43:F43" si="628">SUM(D41:D42)</f>
        <v>0</v>
      </c>
      <c r="E43" s="45">
        <f>SUM(E41:E42)</f>
        <v>0</v>
      </c>
      <c r="F43" s="45">
        <f t="shared" si="628"/>
        <v>1488</v>
      </c>
      <c r="G43" s="46">
        <f>(G41*S41+G42*S42)/S43</f>
        <v>100</v>
      </c>
      <c r="H43" s="45">
        <f t="shared" ref="H43" si="629">SUM(H41:H42)</f>
        <v>0</v>
      </c>
      <c r="I43" s="46">
        <f>(I41*S41+I42*S42)/S43</f>
        <v>0</v>
      </c>
      <c r="J43" s="46">
        <f>SUM(J41:J42)</f>
        <v>0</v>
      </c>
      <c r="K43" s="50">
        <f>(K41*S41+K42*S42)/S43</f>
        <v>0</v>
      </c>
      <c r="L43" s="45">
        <f t="shared" ref="L43" si="630">SUM(L41:L42)</f>
        <v>0</v>
      </c>
      <c r="M43" s="46">
        <f>(M41*S41+M42*S42)/S43</f>
        <v>0</v>
      </c>
      <c r="N43" s="8">
        <f>(N41*S41+N42*S42)/S43</f>
        <v>0</v>
      </c>
      <c r="O43" s="8">
        <f>(O41*S41+O42*S42)/S43</f>
        <v>100</v>
      </c>
      <c r="P43" s="8">
        <f>(P41*S41+P42*S42)/S43</f>
        <v>0</v>
      </c>
      <c r="Q43" s="50">
        <f>SUM(Q41:Q42)</f>
        <v>1488</v>
      </c>
      <c r="R43" s="45">
        <f>SUM(R41:R42)</f>
        <v>0</v>
      </c>
      <c r="S43" s="45">
        <f>SUM(S41:S42)</f>
        <v>42</v>
      </c>
      <c r="V43" s="52" t="s">
        <v>39</v>
      </c>
      <c r="W43" s="49">
        <f>SUM(W41:W42)</f>
        <v>0</v>
      </c>
      <c r="X43" s="49">
        <f t="shared" ref="X43" si="631">SUM(X41:X42)</f>
        <v>0</v>
      </c>
      <c r="Y43" s="49">
        <f>SUM(Y41:Y42)</f>
        <v>0</v>
      </c>
      <c r="Z43" s="49">
        <f t="shared" ref="Z43" si="632">SUM(Z41:Z42)</f>
        <v>1488</v>
      </c>
      <c r="AA43" s="50">
        <f>(AA41*AM41+AA42*AM42)/AM43</f>
        <v>100</v>
      </c>
      <c r="AB43" s="49">
        <f>SUM(AB41:AB42)</f>
        <v>0</v>
      </c>
      <c r="AC43" s="50">
        <f>(AC41*AM41+AC42*AM42)/AM43</f>
        <v>0</v>
      </c>
      <c r="AD43" s="50">
        <f>SUM(AD41:AD42)</f>
        <v>0</v>
      </c>
      <c r="AE43" s="50">
        <f>(AE41*AM41+AE42*AM42)/AM43</f>
        <v>0</v>
      </c>
      <c r="AF43" s="49">
        <f>SUM(AF41:AF42)</f>
        <v>0</v>
      </c>
      <c r="AG43" s="46">
        <f>(AG41*AM41+AG42*AM42)/AM43</f>
        <v>0</v>
      </c>
      <c r="AH43" s="50">
        <f>(AH41*AM41+AH42*AM42)/AM43</f>
        <v>0</v>
      </c>
      <c r="AI43" s="50">
        <f>(AI41*AM41+AI42*AM42)/AM43</f>
        <v>100</v>
      </c>
      <c r="AJ43" s="8">
        <f>(AJ41*AM41+AJ42*AM42)/AM43</f>
        <v>0</v>
      </c>
      <c r="AK43" s="50">
        <f>SUM(AK41:AK42)</f>
        <v>1488</v>
      </c>
      <c r="AL43" s="49">
        <f>SUM(AL41:AL42)</f>
        <v>0</v>
      </c>
      <c r="AM43" s="49">
        <f>SUM(AM41:AM42)</f>
        <v>42</v>
      </c>
      <c r="AP43" s="52" t="s">
        <v>39</v>
      </c>
      <c r="AQ43" s="49">
        <f>SUM(AQ41:AQ42)</f>
        <v>0</v>
      </c>
      <c r="AR43" s="49">
        <f t="shared" ref="AR43:AT43" si="633">SUM(AR41:AR42)</f>
        <v>0</v>
      </c>
      <c r="AS43" s="49">
        <f>SUM(AS41:AS42)</f>
        <v>0</v>
      </c>
      <c r="AT43" s="49">
        <f t="shared" si="633"/>
        <v>1440</v>
      </c>
      <c r="AU43" s="50">
        <f>(AU41*BG41+AU42*BG42)/BG43</f>
        <v>100</v>
      </c>
      <c r="AV43" s="49">
        <f>SUM(AV41:AV42)</f>
        <v>0</v>
      </c>
      <c r="AW43" s="50">
        <f>(AW41*BG41+AW42*BG42)/BG43</f>
        <v>0</v>
      </c>
      <c r="AX43" s="50">
        <f>SUM(AX41:AX42)</f>
        <v>0</v>
      </c>
      <c r="AY43" s="50">
        <f>(AY41*BG41+AY42*BG42)/BG43</f>
        <v>0</v>
      </c>
      <c r="AZ43" s="49">
        <f>SUM(AZ41:AZ42)</f>
        <v>0</v>
      </c>
      <c r="BA43" s="46">
        <f>(BA41*BG41+BA42*BG42)/BG43</f>
        <v>0</v>
      </c>
      <c r="BB43" s="50">
        <f>(BB41*BG41+BB42*BG42)/BG43</f>
        <v>0</v>
      </c>
      <c r="BC43" s="50">
        <f>(BC41*BG41+BC42*BG42)/BG43</f>
        <v>100</v>
      </c>
      <c r="BD43" s="8">
        <f>(BD41*BG41+BD42*BG42)/BG43</f>
        <v>0</v>
      </c>
      <c r="BE43" s="50">
        <f>SUM(BE41:BE42)</f>
        <v>1440</v>
      </c>
      <c r="BF43" s="49">
        <f>SUM(BF41:BF42)</f>
        <v>0</v>
      </c>
      <c r="BG43" s="49">
        <f>SUM(BG41:BG42)</f>
        <v>42</v>
      </c>
      <c r="BJ43" s="52" t="s">
        <v>39</v>
      </c>
      <c r="BK43" s="49">
        <f>SUM(BK41:BK42)</f>
        <v>0</v>
      </c>
      <c r="BL43" s="49">
        <f t="shared" ref="BL43:BN43" si="634">SUM(BL41:BL42)</f>
        <v>0</v>
      </c>
      <c r="BM43" s="49">
        <f>SUM(BM41:BM42)</f>
        <v>0</v>
      </c>
      <c r="BN43" s="49">
        <f t="shared" si="634"/>
        <v>1488</v>
      </c>
      <c r="BO43" s="50">
        <f>(BO41*CA41+BO42*CA42)/CA43</f>
        <v>100</v>
      </c>
      <c r="BP43" s="49">
        <f>SUM(BP41:BP42)</f>
        <v>0</v>
      </c>
      <c r="BQ43" s="50">
        <f>(BQ41*CA41+BQ42*CA42)/CA43</f>
        <v>0</v>
      </c>
      <c r="BR43" s="50">
        <f>SUM(BR41:BR42)</f>
        <v>0</v>
      </c>
      <c r="BS43" s="50">
        <f>(BS41*CA41+BS42*CA42)/CA43</f>
        <v>0</v>
      </c>
      <c r="BT43" s="49">
        <f>SUM(BT41:BT42)</f>
        <v>0</v>
      </c>
      <c r="BU43" s="46">
        <f>(BU41*CA41+BU42*CA42)/CA43</f>
        <v>0</v>
      </c>
      <c r="BV43" s="50">
        <f>(BV41*CA41+BV42*CA42)/CA43</f>
        <v>0</v>
      </c>
      <c r="BW43" s="50">
        <f>(BW41*CA41+BW42*CA42)/CA43</f>
        <v>100</v>
      </c>
      <c r="BX43" s="8">
        <f>(BX41*CA41+BX42*CA42)/CA43</f>
        <v>0</v>
      </c>
      <c r="BY43" s="50">
        <f>SUM(BY41:BY42)</f>
        <v>1488</v>
      </c>
      <c r="BZ43" s="49">
        <f>SUM(BZ41:BZ42)</f>
        <v>0</v>
      </c>
      <c r="CA43" s="49">
        <f>SUM(CA41:CA42)</f>
        <v>42</v>
      </c>
      <c r="CD43" s="52" t="s">
        <v>39</v>
      </c>
      <c r="CE43" s="49">
        <f>SUM(CE41:CE42)</f>
        <v>0</v>
      </c>
      <c r="CF43" s="49">
        <f t="shared" ref="CF43:CH43" si="635">SUM(CF41:CF42)</f>
        <v>0</v>
      </c>
      <c r="CG43" s="45">
        <f>SUM(CG41:CG42)</f>
        <v>0</v>
      </c>
      <c r="CH43" s="49">
        <f t="shared" si="635"/>
        <v>1440</v>
      </c>
      <c r="CI43" s="50">
        <f>(CI41*CU41+CI42*CU42)/CU43</f>
        <v>100</v>
      </c>
      <c r="CJ43" s="49">
        <f>SUM(CJ41:CJ42)</f>
        <v>0</v>
      </c>
      <c r="CK43" s="50">
        <f>(CK41*CU41+CK42*CU42)/CU43</f>
        <v>0</v>
      </c>
      <c r="CL43" s="46">
        <f>SUM(CL41:CL42)</f>
        <v>0</v>
      </c>
      <c r="CM43" s="46">
        <f>(CM41*CU41+CM42*CU42)/CU43</f>
        <v>0</v>
      </c>
      <c r="CN43" s="49">
        <f>SUM(CN41:CN42)</f>
        <v>0</v>
      </c>
      <c r="CO43" s="46">
        <f>(CO41*CU41+CO42*CU42)/CU43</f>
        <v>0</v>
      </c>
      <c r="CP43" s="50">
        <f>(CP41*CU41+CP42*CU42)/CU43</f>
        <v>0</v>
      </c>
      <c r="CQ43" s="50">
        <f>(CQ41*CU41+CQ42*CU42)/CU43</f>
        <v>100</v>
      </c>
      <c r="CR43" s="8">
        <f>(CR41*CU41+CR42*CU42)/CU43</f>
        <v>0</v>
      </c>
      <c r="CS43" s="50">
        <f>SUM(CS41:CS42)</f>
        <v>1440</v>
      </c>
      <c r="CT43" s="49">
        <f>SUM(CT41:CT42)</f>
        <v>0</v>
      </c>
      <c r="CU43" s="49">
        <f>SUM(CU41:CU42)</f>
        <v>42</v>
      </c>
      <c r="CX43" s="44" t="s">
        <v>39</v>
      </c>
      <c r="CY43" s="49">
        <f>SUM(CY41:CY42)</f>
        <v>0</v>
      </c>
      <c r="CZ43" s="49">
        <f t="shared" ref="CZ43:DB43" si="636">SUM(CZ41:CZ42)</f>
        <v>0</v>
      </c>
      <c r="DA43" s="49">
        <f>SUM(DA41:DA42)</f>
        <v>0</v>
      </c>
      <c r="DB43" s="49">
        <f t="shared" si="636"/>
        <v>1488</v>
      </c>
      <c r="DC43" s="50">
        <f>(DC41*DO41+DC42*DO42)/DO43</f>
        <v>100</v>
      </c>
      <c r="DD43" s="49">
        <f>SUM(DD41:DD42)</f>
        <v>0</v>
      </c>
      <c r="DE43" s="50">
        <f>(DE41*DO41+DE42*DO42)/DO43</f>
        <v>0</v>
      </c>
      <c r="DF43" s="50">
        <f>SUM(DF41:DF42)</f>
        <v>0</v>
      </c>
      <c r="DG43" s="50">
        <f>(DG41*DO41+DG42*DO42)/DO43</f>
        <v>0</v>
      </c>
      <c r="DH43" s="49">
        <f>SUM(DH41:DH42)</f>
        <v>0</v>
      </c>
      <c r="DI43" s="46">
        <f>(DI41*DO41+DI42*DO42)/DO43</f>
        <v>0</v>
      </c>
      <c r="DJ43" s="50">
        <f>(DJ41*DO41+DJ42*DO42)/DO43</f>
        <v>0</v>
      </c>
      <c r="DK43" s="50">
        <f>(DK41*DO41+DK42*DO42)/DO43</f>
        <v>100</v>
      </c>
      <c r="DL43" s="8">
        <f>(DL41*DO41+DL42*DO42)/DO43</f>
        <v>0</v>
      </c>
      <c r="DM43" s="50">
        <f>SUM(DM41:DM42)</f>
        <v>1488</v>
      </c>
      <c r="DN43" s="49">
        <f>SUM(DN41:DN42)</f>
        <v>0</v>
      </c>
      <c r="DO43" s="49">
        <f>SUM(DO41:DO42)</f>
        <v>42</v>
      </c>
      <c r="DR43" s="52" t="s">
        <v>39</v>
      </c>
      <c r="DS43" s="49">
        <f>SUM(DS41:DS42)</f>
        <v>0</v>
      </c>
      <c r="DT43" s="49">
        <f t="shared" ref="DT43:DV43" si="637">SUM(DT41:DT42)</f>
        <v>0</v>
      </c>
      <c r="DU43" s="49">
        <f>SUM(DU41:DU42)</f>
        <v>0</v>
      </c>
      <c r="DV43" s="49">
        <f t="shared" si="637"/>
        <v>1488</v>
      </c>
      <c r="DW43" s="50">
        <f>(DW41*EI41+DW42*EI42)/EI43</f>
        <v>100</v>
      </c>
      <c r="DX43" s="49">
        <f>SUM(DX41:DX42)</f>
        <v>0</v>
      </c>
      <c r="DY43" s="50">
        <f>(DY41*EI41+DY42*EI42)/EI43</f>
        <v>0</v>
      </c>
      <c r="DZ43" s="50">
        <f>SUM(DZ41:DZ42)</f>
        <v>0</v>
      </c>
      <c r="EA43" s="50">
        <f>(EA41*EI41+EA42*EI42)/EI43</f>
        <v>0</v>
      </c>
      <c r="EB43" s="49">
        <f>SUM(EB41:EB42)</f>
        <v>0</v>
      </c>
      <c r="EC43" s="46">
        <f>(EC41*EI41+EC42*EI42)/EI43</f>
        <v>0</v>
      </c>
      <c r="ED43" s="50">
        <f>(ED41*EI41+ED42*EI42)/EI43</f>
        <v>0</v>
      </c>
      <c r="EE43" s="50">
        <f>(EE41*EI41+EE42*EI42)/EI43</f>
        <v>100</v>
      </c>
      <c r="EF43" s="8">
        <f>(EF41*EI41+EF42*EI42)/EI43</f>
        <v>0</v>
      </c>
      <c r="EG43" s="50">
        <f>SUM(EG41:EG42)</f>
        <v>1488</v>
      </c>
      <c r="EH43" s="49">
        <f>SUM(EH41:EH42)</f>
        <v>0</v>
      </c>
      <c r="EI43" s="49">
        <f>SUM(EI41:EI42)</f>
        <v>42</v>
      </c>
      <c r="EL43" s="44" t="s">
        <v>39</v>
      </c>
      <c r="EM43" s="49">
        <f>SUM(EM41:EM42)</f>
        <v>0</v>
      </c>
      <c r="EN43" s="49">
        <f t="shared" ref="EN43:EP43" si="638">SUM(EN41:EN42)</f>
        <v>0</v>
      </c>
      <c r="EO43" s="49">
        <f>SUM(EO41:EO42)</f>
        <v>0</v>
      </c>
      <c r="EP43" s="49">
        <f t="shared" si="638"/>
        <v>1344</v>
      </c>
      <c r="EQ43" s="50">
        <f>(EQ41*FC41+EQ42*FC42)/FC43</f>
        <v>100</v>
      </c>
      <c r="ER43" s="49">
        <f>SUM(ER41:ER42)</f>
        <v>0</v>
      </c>
      <c r="ES43" s="50">
        <f>(ES41*FC41+ES42*FC42)/FC43</f>
        <v>0</v>
      </c>
      <c r="ET43" s="50">
        <f>SUM(ET41:ET42)</f>
        <v>0</v>
      </c>
      <c r="EU43" s="50">
        <f>(EU41*FC41+EU42*FC42)/FC43</f>
        <v>0</v>
      </c>
      <c r="EV43" s="49">
        <f>SUM(EV41:EV42)</f>
        <v>0</v>
      </c>
      <c r="EW43" s="46">
        <f>(EW41*FC41+EW42*FC42)/FC43</f>
        <v>0</v>
      </c>
      <c r="EX43" s="50">
        <f>(EX41*FC41+EX42*FC42)/FC43</f>
        <v>0</v>
      </c>
      <c r="EY43" s="50">
        <f>(EY41*FC41+EY42*FC42)/FC43</f>
        <v>100</v>
      </c>
      <c r="EZ43" s="8">
        <f>(EZ41*FC41+EZ42*FC42)/FC43</f>
        <v>0</v>
      </c>
      <c r="FA43" s="50">
        <f>SUM(FA41:FA42)</f>
        <v>1344</v>
      </c>
      <c r="FB43" s="49">
        <f>SUM(FB41:FB42)</f>
        <v>0</v>
      </c>
      <c r="FC43" s="49">
        <f>SUM(FC41:FC42)</f>
        <v>42</v>
      </c>
      <c r="FF43" s="44" t="s">
        <v>39</v>
      </c>
      <c r="FG43" s="49">
        <f>SUM(FG41:FG42)</f>
        <v>0</v>
      </c>
      <c r="FH43" s="49">
        <f t="shared" ref="FH43:FJ43" si="639">SUM(FH41:FH42)</f>
        <v>0</v>
      </c>
      <c r="FI43" s="49">
        <f>SUM(FI41:FI42)</f>
        <v>0</v>
      </c>
      <c r="FJ43" s="49">
        <f t="shared" si="639"/>
        <v>1488</v>
      </c>
      <c r="FK43" s="50">
        <f>(FK41*FW41+FK42*FW42)/FW43</f>
        <v>100</v>
      </c>
      <c r="FL43" s="49">
        <f>SUM(FL41:FL42)</f>
        <v>0</v>
      </c>
      <c r="FM43" s="50">
        <f>(FM41*FW41+FM42*FW42)/FW43</f>
        <v>0</v>
      </c>
      <c r="FN43" s="50">
        <f>SUM(FN41:FN42)</f>
        <v>0</v>
      </c>
      <c r="FO43" s="50">
        <f>(FO41*FW41+FO42*FW42)/FW43</f>
        <v>0</v>
      </c>
      <c r="FP43" s="49">
        <f>SUM(FP41:FP42)</f>
        <v>0</v>
      </c>
      <c r="FQ43" s="46">
        <f>(FQ41*FW41+FQ42*FW42)/FW43</f>
        <v>0</v>
      </c>
      <c r="FR43" s="50">
        <f>(FR41*FW41+FR42*FW42)/FW43</f>
        <v>0</v>
      </c>
      <c r="FS43" s="50">
        <f>(FS41*FW41+FS42*FW42)/FW43</f>
        <v>100</v>
      </c>
      <c r="FT43" s="8">
        <f>(FT41*FW41+FT42*FW42)/FW43</f>
        <v>0</v>
      </c>
      <c r="FU43" s="50">
        <f>SUM(FU41:FU42)</f>
        <v>1488</v>
      </c>
      <c r="FV43" s="49">
        <f>SUM(FV41:FV42)</f>
        <v>0</v>
      </c>
      <c r="FW43" s="49">
        <f>SUM(FW41:FW42)</f>
        <v>42</v>
      </c>
      <c r="FZ43" s="52" t="s">
        <v>39</v>
      </c>
      <c r="GA43" s="49">
        <f>SUM(GA41:GA42)</f>
        <v>0</v>
      </c>
      <c r="GB43" s="49">
        <f t="shared" ref="GB43:GD43" si="640">SUM(GB41:GB42)</f>
        <v>0</v>
      </c>
      <c r="GC43" s="49">
        <f>SUM(GC41:GC42)</f>
        <v>0</v>
      </c>
      <c r="GD43" s="49">
        <f t="shared" si="640"/>
        <v>1440</v>
      </c>
      <c r="GE43" s="161">
        <f>(GE41*GQ41+GE42*GQ42)/GQ43</f>
        <v>1</v>
      </c>
      <c r="GF43" s="49">
        <f>SUM(GF41:GF42)</f>
        <v>0</v>
      </c>
      <c r="GG43" s="50">
        <f>(GG41*GQ41+GG42*GQ42)/GQ43</f>
        <v>0</v>
      </c>
      <c r="GH43" s="50">
        <f>SUM(GH41:GH42)</f>
        <v>0</v>
      </c>
      <c r="GI43" s="46">
        <f>(GI41*GQ41+GI42*GQ42)/GQ43</f>
        <v>0</v>
      </c>
      <c r="GJ43" s="49">
        <f>SUM(GJ41:GJ42)</f>
        <v>0</v>
      </c>
      <c r="GK43" s="46">
        <f>(GK41*GQ41+GK42*GQ42)/GQ43</f>
        <v>0</v>
      </c>
      <c r="GL43" s="50">
        <f>(GL41*GQ41+GL42*GQ42)/GQ43</f>
        <v>0</v>
      </c>
      <c r="GM43" s="50">
        <f>(GM41*GQ41+GM42*GQ42)/GQ43</f>
        <v>100</v>
      </c>
      <c r="GN43" s="8">
        <f>(GN41*GQ41+GN42*GQ42)/GQ43</f>
        <v>0</v>
      </c>
      <c r="GO43" s="50">
        <f>SUM(GO41:GO42)</f>
        <v>1440</v>
      </c>
      <c r="GP43" s="49">
        <f>SUM(GP41:GP42)</f>
        <v>0</v>
      </c>
      <c r="GQ43" s="49">
        <f>SUM(GQ41:GQ42)</f>
        <v>42</v>
      </c>
      <c r="GT43" s="52" t="s">
        <v>39</v>
      </c>
      <c r="GU43" s="49">
        <f>SUM(GU41:GU42)</f>
        <v>0</v>
      </c>
      <c r="GV43" s="49">
        <f t="shared" ref="GV43:GX43" si="641">SUM(GV41:GV42)</f>
        <v>0</v>
      </c>
      <c r="GW43" s="49">
        <f>SUM(GW41:GW42)</f>
        <v>0</v>
      </c>
      <c r="GX43" s="49">
        <f t="shared" si="641"/>
        <v>1488</v>
      </c>
      <c r="GY43" s="50">
        <f>(GY41*HK41+GY42*HK42)/HK43</f>
        <v>100</v>
      </c>
      <c r="GZ43" s="49">
        <f>SUM(GZ41:GZ42)</f>
        <v>0</v>
      </c>
      <c r="HA43" s="50">
        <f>(HA41*HK41+HA42*HK42)/HK43</f>
        <v>0</v>
      </c>
      <c r="HB43" s="50">
        <f>SUM(HB41:HB42)</f>
        <v>0</v>
      </c>
      <c r="HC43" s="46">
        <f>(HC41*HK41+HC42*HK42)/HK43</f>
        <v>0</v>
      </c>
      <c r="HD43" s="49">
        <f>SUM(HD41:HD42)</f>
        <v>0</v>
      </c>
      <c r="HE43" s="46">
        <f>(HE41*HK41+HE42*HK42)/HK43</f>
        <v>0</v>
      </c>
      <c r="HF43" s="50">
        <f>(HF41*HK41+HF42*HK42)/HK43</f>
        <v>0</v>
      </c>
      <c r="HG43" s="50">
        <f>(HG41*HK41+HG42*HK42)/HK43</f>
        <v>100</v>
      </c>
      <c r="HH43" s="8">
        <f>(HH41*HK41+HH42*HK42)/HK43</f>
        <v>0</v>
      </c>
      <c r="HI43" s="50">
        <f>SUM(HI41:HI42)</f>
        <v>1488</v>
      </c>
      <c r="HJ43" s="49">
        <f>SUM(HJ41:HJ42)</f>
        <v>0</v>
      </c>
      <c r="HK43" s="49">
        <f>SUM(HK41:HK42)</f>
        <v>42</v>
      </c>
      <c r="HN43" s="75" t="s">
        <v>39</v>
      </c>
      <c r="HO43" s="49">
        <f>SUM(HO41:HO42)</f>
        <v>0</v>
      </c>
      <c r="HP43" s="49">
        <f t="shared" ref="HP43" si="642">SUM(HP41:HP42)</f>
        <v>0</v>
      </c>
      <c r="HQ43" s="49">
        <f>SUM(HQ41:HQ42)</f>
        <v>0</v>
      </c>
      <c r="HR43" s="49">
        <f t="shared" ref="HR43" si="643">SUM(HR41:HR42)</f>
        <v>1440</v>
      </c>
      <c r="HS43" s="46">
        <f>(HS41*IE41+HS42*IE42)/IE43</f>
        <v>100</v>
      </c>
      <c r="HT43" s="49">
        <f>SUM(HT41:HT42)</f>
        <v>0</v>
      </c>
      <c r="HU43" s="46">
        <f>(HU41*IE41+HU42*IE42)/IE43</f>
        <v>0</v>
      </c>
      <c r="HV43" s="49">
        <f>SUM(HV41:HV42)</f>
        <v>0</v>
      </c>
      <c r="HW43" s="46">
        <f>(HW41*IE41+HW42*IE42)/IE43</f>
        <v>0</v>
      </c>
      <c r="HX43" s="49">
        <f>SUM(HX41:HX42)</f>
        <v>0</v>
      </c>
      <c r="HY43" s="50">
        <f>(HY41*IE41+HY42*IE42)/IE43</f>
        <v>0</v>
      </c>
      <c r="HZ43" s="54">
        <f>(HZ41*IE41+HZ42*IE42)/IE43</f>
        <v>0</v>
      </c>
      <c r="IA43" s="54">
        <f>(IA41*IE41+IA42*IE42)/IE43</f>
        <v>100</v>
      </c>
      <c r="IB43" s="54">
        <f>(IB41*IE41+IB42*IE42)/IE43</f>
        <v>0</v>
      </c>
      <c r="IC43" s="50">
        <f>SUM(IC41:IC42)</f>
        <v>1440</v>
      </c>
      <c r="ID43" s="49">
        <f>SUM(ID41:ID42)</f>
        <v>0</v>
      </c>
      <c r="IE43" s="49">
        <f>SUM(IE41:IE42)</f>
        <v>42</v>
      </c>
      <c r="IG43" s="29"/>
    </row>
    <row r="44" spans="1:245" ht="13.8" x14ac:dyDescent="0.3">
      <c r="A44" s="63" t="s">
        <v>56</v>
      </c>
      <c r="B44" s="66" t="s">
        <v>47</v>
      </c>
      <c r="C44" s="18">
        <v>0</v>
      </c>
      <c r="D44" s="18">
        <v>0</v>
      </c>
      <c r="E44" s="18">
        <v>0</v>
      </c>
      <c r="F44" s="18">
        <v>0</v>
      </c>
      <c r="G44" s="6">
        <f t="shared" si="339"/>
        <v>0</v>
      </c>
      <c r="H44" s="18">
        <v>744</v>
      </c>
      <c r="I44" s="6">
        <f t="shared" si="340"/>
        <v>100</v>
      </c>
      <c r="J44" s="6">
        <v>0</v>
      </c>
      <c r="K44" s="6">
        <f t="shared" si="523"/>
        <v>0</v>
      </c>
      <c r="L44" s="18">
        <v>0</v>
      </c>
      <c r="M44" s="6">
        <f>(C44/$B$4)*100</f>
        <v>0</v>
      </c>
      <c r="N44" s="18">
        <f t="shared" si="524"/>
        <v>0</v>
      </c>
      <c r="O44" s="18">
        <f t="shared" si="525"/>
        <v>0</v>
      </c>
      <c r="P44" s="6">
        <f>(R44/($B$4*S44))*100</f>
        <v>0</v>
      </c>
      <c r="Q44" s="6">
        <f>SUM(D44:F44,H44,J44)</f>
        <v>744</v>
      </c>
      <c r="R44" s="18">
        <v>0</v>
      </c>
      <c r="S44" s="18">
        <v>21</v>
      </c>
      <c r="U44" s="63" t="s">
        <v>56</v>
      </c>
      <c r="V44" s="66" t="s">
        <v>47</v>
      </c>
      <c r="W44" s="18">
        <v>0</v>
      </c>
      <c r="X44" s="18">
        <v>0</v>
      </c>
      <c r="Y44" s="18">
        <v>0</v>
      </c>
      <c r="Z44" s="18">
        <v>0</v>
      </c>
      <c r="AA44" s="18">
        <f t="shared" ref="AA44:AA51" si="644">(Z44/$V$4)*100</f>
        <v>0</v>
      </c>
      <c r="AB44" s="18">
        <v>744</v>
      </c>
      <c r="AC44" s="18">
        <f t="shared" ref="AC44:AC51" si="645">(AB44/$V$4)*100</f>
        <v>100</v>
      </c>
      <c r="AD44" s="18">
        <v>0</v>
      </c>
      <c r="AE44" s="6">
        <f t="shared" si="118"/>
        <v>0</v>
      </c>
      <c r="AF44" s="18">
        <v>0</v>
      </c>
      <c r="AG44" s="6">
        <f>(W44/$V$4)*100</f>
        <v>0</v>
      </c>
      <c r="AH44" s="18">
        <f t="shared" ref="AH44:AH51" si="646">((W44-AF44)/$V$4)*100</f>
        <v>0</v>
      </c>
      <c r="AI44" s="19">
        <f t="shared" ref="AI44:AI51" si="647">IF((AND(X44=0,Z44=0)),0,(Z44+AF44)/(X44+Z44)*100)</f>
        <v>0</v>
      </c>
      <c r="AJ44" s="6">
        <f>(AL44/($V$4*AM44))*100</f>
        <v>0</v>
      </c>
      <c r="AK44" s="6">
        <f>SUM(X44:Z44,AB44,AD44)</f>
        <v>744</v>
      </c>
      <c r="AL44" s="18">
        <v>0</v>
      </c>
      <c r="AM44" s="18">
        <v>21</v>
      </c>
      <c r="AO44" s="63" t="s">
        <v>56</v>
      </c>
      <c r="AP44" s="66" t="s">
        <v>47</v>
      </c>
      <c r="AQ44" s="18">
        <v>0</v>
      </c>
      <c r="AR44" s="18">
        <v>0</v>
      </c>
      <c r="AS44" s="18">
        <v>0</v>
      </c>
      <c r="AT44" s="18">
        <v>0</v>
      </c>
      <c r="AU44" s="18">
        <f t="shared" si="121"/>
        <v>0</v>
      </c>
      <c r="AV44" s="18">
        <v>720</v>
      </c>
      <c r="AW44" s="18">
        <f t="shared" si="122"/>
        <v>100</v>
      </c>
      <c r="AX44" s="18">
        <v>0</v>
      </c>
      <c r="AY44" s="6">
        <f>(AX44/$AP$4)*100</f>
        <v>0</v>
      </c>
      <c r="AZ44" s="18">
        <v>0</v>
      </c>
      <c r="BA44" s="6">
        <f>(AQ44/$AP$4)*100</f>
        <v>0</v>
      </c>
      <c r="BB44" s="6">
        <f t="shared" si="455"/>
        <v>0</v>
      </c>
      <c r="BC44" s="19">
        <f t="shared" si="456"/>
        <v>0</v>
      </c>
      <c r="BD44" s="6">
        <f t="shared" ref="BD44:BD45" si="648">(BF44/($AP$4*BG44))*100</f>
        <v>0</v>
      </c>
      <c r="BE44" s="6">
        <f>SUM(AR44:AT44,AV44,AX44)</f>
        <v>720</v>
      </c>
      <c r="BF44" s="18">
        <v>0</v>
      </c>
      <c r="BG44" s="18">
        <v>21</v>
      </c>
      <c r="BI44" s="63" t="s">
        <v>56</v>
      </c>
      <c r="BJ44" s="66" t="s">
        <v>47</v>
      </c>
      <c r="BK44" s="18">
        <v>0</v>
      </c>
      <c r="BL44" s="18">
        <v>0</v>
      </c>
      <c r="BM44" s="18">
        <v>0</v>
      </c>
      <c r="BN44" s="18">
        <v>0</v>
      </c>
      <c r="BO44" s="6">
        <f t="shared" si="126"/>
        <v>0</v>
      </c>
      <c r="BP44" s="18">
        <v>744</v>
      </c>
      <c r="BQ44" s="18">
        <f t="shared" si="127"/>
        <v>100</v>
      </c>
      <c r="BR44" s="18">
        <v>0</v>
      </c>
      <c r="BS44" s="6">
        <f>(BR44/$BJ$4)*100</f>
        <v>0</v>
      </c>
      <c r="BT44" s="18">
        <v>0</v>
      </c>
      <c r="BU44" s="6">
        <f>(BK44/$BJ$4)*100</f>
        <v>0</v>
      </c>
      <c r="BV44" s="6">
        <f t="shared" si="459"/>
        <v>0</v>
      </c>
      <c r="BW44" s="6">
        <f t="shared" si="460"/>
        <v>0</v>
      </c>
      <c r="BX44" s="6">
        <f t="shared" ref="BX44:BX45" si="649">(BZ44/($BJ$4*CA44))*100</f>
        <v>0</v>
      </c>
      <c r="BY44" s="6">
        <f>SUM(BL44:BN44,BP44,BR44)</f>
        <v>744</v>
      </c>
      <c r="BZ44" s="18">
        <v>0</v>
      </c>
      <c r="CA44" s="18">
        <v>21</v>
      </c>
      <c r="CC44" s="63" t="s">
        <v>56</v>
      </c>
      <c r="CD44" s="66" t="s">
        <v>47</v>
      </c>
      <c r="CE44" s="18">
        <v>0</v>
      </c>
      <c r="CF44" s="18">
        <v>0</v>
      </c>
      <c r="CG44" s="18">
        <v>0</v>
      </c>
      <c r="CH44" s="18">
        <v>0</v>
      </c>
      <c r="CI44" s="6">
        <f t="shared" ref="CI44:CK48" si="650">(CH44/$CD$4)*100</f>
        <v>0</v>
      </c>
      <c r="CJ44" s="18">
        <v>720</v>
      </c>
      <c r="CK44" s="6">
        <f t="shared" ref="CK44:CK45" si="651">(CJ44/$CD$4)*100</f>
        <v>100</v>
      </c>
      <c r="CL44" s="6">
        <v>0</v>
      </c>
      <c r="CM44" s="6">
        <f>(CL44/$CD$4)*100</f>
        <v>0</v>
      </c>
      <c r="CN44" s="18">
        <v>0</v>
      </c>
      <c r="CO44" s="6">
        <f>(CE44/$CD$4)*100</f>
        <v>0</v>
      </c>
      <c r="CP44" s="6">
        <f t="shared" si="132"/>
        <v>0</v>
      </c>
      <c r="CQ44" s="20">
        <f t="shared" si="414"/>
        <v>0</v>
      </c>
      <c r="CR44" s="6">
        <f t="shared" ref="CR44:CR45" si="652">(CT44/($CD$4*CU44))*100</f>
        <v>0</v>
      </c>
      <c r="CS44" s="6">
        <f>SUM(CF44:CH44,CJ44,CL44)</f>
        <v>720</v>
      </c>
      <c r="CT44" s="18">
        <v>0</v>
      </c>
      <c r="CU44" s="18">
        <v>21</v>
      </c>
      <c r="CW44" s="63" t="s">
        <v>56</v>
      </c>
      <c r="CX44" s="66" t="s">
        <v>47</v>
      </c>
      <c r="CY44" s="18">
        <v>24</v>
      </c>
      <c r="CZ44" s="18">
        <v>0</v>
      </c>
      <c r="DA44" s="18">
        <v>24</v>
      </c>
      <c r="DB44" s="18">
        <v>0</v>
      </c>
      <c r="DC44" s="6">
        <f t="shared" si="415"/>
        <v>0</v>
      </c>
      <c r="DD44" s="18">
        <v>720</v>
      </c>
      <c r="DE44" s="6">
        <f t="shared" si="416"/>
        <v>96.774193548387103</v>
      </c>
      <c r="DF44" s="6">
        <v>0</v>
      </c>
      <c r="DG44" s="6">
        <f>(DF44/$CX$4)*100</f>
        <v>0</v>
      </c>
      <c r="DH44" s="18">
        <v>0</v>
      </c>
      <c r="DI44" s="6">
        <f>(CY44/$V$4)*100</f>
        <v>3.225806451612903</v>
      </c>
      <c r="DJ44" s="6">
        <f t="shared" si="463"/>
        <v>3.225806451612903</v>
      </c>
      <c r="DK44" s="20">
        <f t="shared" si="464"/>
        <v>0</v>
      </c>
      <c r="DL44" s="6">
        <f>(DN44/($CX$4*DO44))*100</f>
        <v>0</v>
      </c>
      <c r="DM44" s="6">
        <f>SUM(CZ44:DB44,DD44,DF44)</f>
        <v>744</v>
      </c>
      <c r="DN44" s="18">
        <v>0</v>
      </c>
      <c r="DO44" s="18">
        <v>21</v>
      </c>
      <c r="DQ44" s="63" t="s">
        <v>56</v>
      </c>
      <c r="DR44" s="66" t="s">
        <v>47</v>
      </c>
      <c r="DS44" s="18">
        <v>0</v>
      </c>
      <c r="DT44" s="18">
        <v>0</v>
      </c>
      <c r="DU44" s="18">
        <v>0</v>
      </c>
      <c r="DV44" s="18">
        <v>0</v>
      </c>
      <c r="DW44" s="6">
        <f t="shared" si="419"/>
        <v>0</v>
      </c>
      <c r="DX44" s="18">
        <v>744</v>
      </c>
      <c r="DY44" s="6">
        <f t="shared" si="420"/>
        <v>100</v>
      </c>
      <c r="DZ44" s="6">
        <v>0</v>
      </c>
      <c r="EA44" s="6">
        <f>(DZ44/$DR$4)*100</f>
        <v>0</v>
      </c>
      <c r="EB44" s="18">
        <v>0</v>
      </c>
      <c r="EC44" s="6">
        <f>(DS44/$V$4)*100</f>
        <v>0</v>
      </c>
      <c r="ED44" s="6">
        <f t="shared" si="466"/>
        <v>0</v>
      </c>
      <c r="EE44" s="20">
        <f t="shared" si="467"/>
        <v>0</v>
      </c>
      <c r="EF44" s="6">
        <f>(EH44/($DR$4*EI44))*100</f>
        <v>0</v>
      </c>
      <c r="EG44" s="6">
        <f>SUM(DT44:DV44,DX44,DZ44)</f>
        <v>744</v>
      </c>
      <c r="EH44" s="18">
        <v>0</v>
      </c>
      <c r="EI44" s="18">
        <v>21</v>
      </c>
      <c r="EK44" s="63" t="s">
        <v>56</v>
      </c>
      <c r="EL44" s="66" t="s">
        <v>47</v>
      </c>
      <c r="EM44" s="18">
        <v>0</v>
      </c>
      <c r="EN44" s="18">
        <v>0</v>
      </c>
      <c r="EO44" s="18">
        <v>0</v>
      </c>
      <c r="EP44" s="18">
        <v>0</v>
      </c>
      <c r="EQ44" s="6">
        <f t="shared" si="423"/>
        <v>0</v>
      </c>
      <c r="ER44" s="18">
        <v>672</v>
      </c>
      <c r="ES44" s="6">
        <f t="shared" si="424"/>
        <v>100</v>
      </c>
      <c r="ET44" s="6">
        <v>0</v>
      </c>
      <c r="EU44" s="6">
        <f>(ET44/$EL$4)*100</f>
        <v>0</v>
      </c>
      <c r="EV44" s="18">
        <v>0</v>
      </c>
      <c r="EW44" s="6">
        <f>(EM44/$V$4)*100</f>
        <v>0</v>
      </c>
      <c r="EX44" s="6">
        <f t="shared" si="468"/>
        <v>0</v>
      </c>
      <c r="EY44" s="20">
        <f t="shared" si="469"/>
        <v>0</v>
      </c>
      <c r="EZ44" s="6">
        <f>(FB44/($EL$4*FC44))*100</f>
        <v>0</v>
      </c>
      <c r="FA44" s="6">
        <f>SUM(EN44:EP44,ER44,ET44)</f>
        <v>672</v>
      </c>
      <c r="FB44" s="18">
        <v>0</v>
      </c>
      <c r="FC44" s="18">
        <v>21</v>
      </c>
      <c r="FE44" s="63" t="s">
        <v>56</v>
      </c>
      <c r="FF44" s="66" t="s">
        <v>47</v>
      </c>
      <c r="FG44" s="18">
        <v>0</v>
      </c>
      <c r="FH44" s="18">
        <v>0</v>
      </c>
      <c r="FI44" s="18">
        <v>0</v>
      </c>
      <c r="FJ44" s="18">
        <v>0</v>
      </c>
      <c r="FK44" s="6">
        <f t="shared" si="438"/>
        <v>0</v>
      </c>
      <c r="FL44" s="18">
        <v>744</v>
      </c>
      <c r="FM44" s="6">
        <f t="shared" si="439"/>
        <v>100</v>
      </c>
      <c r="FN44" s="6">
        <v>0</v>
      </c>
      <c r="FO44" s="6">
        <f>(FN44/$FF$4)*100</f>
        <v>0</v>
      </c>
      <c r="FP44" s="18">
        <v>0</v>
      </c>
      <c r="FQ44" s="6">
        <f>(FG44/$V$4)*100</f>
        <v>0</v>
      </c>
      <c r="FR44" s="6">
        <f t="shared" si="472"/>
        <v>0</v>
      </c>
      <c r="FS44" s="20">
        <f t="shared" si="473"/>
        <v>0</v>
      </c>
      <c r="FT44" s="6">
        <f>(FV44/($FF$4*FW44))*100</f>
        <v>0</v>
      </c>
      <c r="FU44" s="6">
        <f>SUM(FH44:FJ44,FL44,FN44)</f>
        <v>744</v>
      </c>
      <c r="FV44" s="18">
        <v>0</v>
      </c>
      <c r="FW44" s="18">
        <v>21</v>
      </c>
      <c r="FY44" s="63" t="s">
        <v>56</v>
      </c>
      <c r="FZ44" s="66" t="s">
        <v>47</v>
      </c>
      <c r="GA44" s="18">
        <v>0</v>
      </c>
      <c r="GB44" s="18">
        <v>0</v>
      </c>
      <c r="GC44" s="18">
        <v>0</v>
      </c>
      <c r="GD44" s="18">
        <v>0</v>
      </c>
      <c r="GE44" s="18">
        <f>(GD44/$FZ$4)</f>
        <v>0</v>
      </c>
      <c r="GF44" s="18">
        <v>720</v>
      </c>
      <c r="GG44" s="18">
        <f t="shared" si="430"/>
        <v>100</v>
      </c>
      <c r="GH44" s="18">
        <v>0</v>
      </c>
      <c r="GI44" s="6">
        <f>(GH44/$FZ$4)*100</f>
        <v>0</v>
      </c>
      <c r="GJ44" s="18">
        <v>0</v>
      </c>
      <c r="GK44" s="6">
        <f>(GA44/$V$4)*100</f>
        <v>0</v>
      </c>
      <c r="GL44" s="18">
        <f t="shared" ref="GL44:GL48" si="653">((GA44-GJ44)/$FZ$4)*100</f>
        <v>0</v>
      </c>
      <c r="GM44" s="6">
        <f t="shared" ref="GM44:GM48" si="654">IF((AND(GB44=0,GD44=0)),0,(GD44+GJ44)/(GB44+GD44)*100)</f>
        <v>0</v>
      </c>
      <c r="GN44" s="6">
        <f>(GP44/($FZ$4*GQ44))*100</f>
        <v>0</v>
      </c>
      <c r="GO44" s="6">
        <f>SUM(GB44:GD44,GF44,GH44)</f>
        <v>720</v>
      </c>
      <c r="GP44" s="18">
        <v>0</v>
      </c>
      <c r="GQ44" s="18">
        <v>21</v>
      </c>
      <c r="GS44" s="63" t="s">
        <v>56</v>
      </c>
      <c r="GT44" s="66" t="s">
        <v>47</v>
      </c>
      <c r="GU44" s="18">
        <v>0</v>
      </c>
      <c r="GV44" s="18">
        <v>0</v>
      </c>
      <c r="GW44" s="18">
        <v>0</v>
      </c>
      <c r="GX44" s="18">
        <v>0</v>
      </c>
      <c r="GY44" s="18">
        <f t="shared" si="558"/>
        <v>0</v>
      </c>
      <c r="GZ44" s="18">
        <v>744</v>
      </c>
      <c r="HA44" s="18">
        <f t="shared" si="559"/>
        <v>100</v>
      </c>
      <c r="HB44" s="18">
        <v>0</v>
      </c>
      <c r="HC44" s="6">
        <f>(HB44/$GT$4)*100</f>
        <v>0</v>
      </c>
      <c r="HD44" s="18">
        <v>0</v>
      </c>
      <c r="HE44" s="6">
        <f>(GU44/$GT$4)*100</f>
        <v>0</v>
      </c>
      <c r="HF44" s="18">
        <f t="shared" si="395"/>
        <v>0</v>
      </c>
      <c r="HG44" s="18">
        <f t="shared" si="396"/>
        <v>0</v>
      </c>
      <c r="HH44" s="6">
        <f t="shared" ref="HH44:HH45" si="655">(HJ44/($GT$4*HK44))*100</f>
        <v>0</v>
      </c>
      <c r="HI44" s="6">
        <f>SUM(GV44:GX44,GZ44,HB44)</f>
        <v>744</v>
      </c>
      <c r="HJ44" s="18">
        <v>0</v>
      </c>
      <c r="HK44" s="18">
        <v>21</v>
      </c>
      <c r="HM44" s="63" t="s">
        <v>56</v>
      </c>
      <c r="HN44" s="66" t="s">
        <v>47</v>
      </c>
      <c r="HO44" s="18">
        <v>0</v>
      </c>
      <c r="HP44" s="18">
        <v>0</v>
      </c>
      <c r="HQ44" s="18">
        <v>0</v>
      </c>
      <c r="HR44" s="18">
        <v>0</v>
      </c>
      <c r="HS44" s="6">
        <f>(HR44/$HN$4)*100</f>
        <v>0</v>
      </c>
      <c r="HT44" s="18">
        <v>720</v>
      </c>
      <c r="HU44" s="6">
        <f>(HT44/$HN$4)*100</f>
        <v>100</v>
      </c>
      <c r="HV44" s="18">
        <v>0</v>
      </c>
      <c r="HW44" s="6">
        <f>(HV44/$HN$4)*100</f>
        <v>0</v>
      </c>
      <c r="HX44" s="18">
        <v>0</v>
      </c>
      <c r="HY44" s="6">
        <f>(HO44/$HN$4)*100</f>
        <v>0</v>
      </c>
      <c r="HZ44" s="68">
        <f>((HO44-HX44)/$HN$4)*100</f>
        <v>0</v>
      </c>
      <c r="IA44" s="68">
        <f t="shared" ref="IA44:IA45" si="656">IF((AND(HP44=0,HR44=0)),0,(HR44+HX44)/(HP44+HR44)*100)</f>
        <v>0</v>
      </c>
      <c r="IB44" s="6">
        <f>(ID44/($HN$4*IE44))*100</f>
        <v>0</v>
      </c>
      <c r="IC44" s="6">
        <f>SUM(HP44:HR44,HT44,HV44)</f>
        <v>720</v>
      </c>
      <c r="ID44" s="18">
        <v>0</v>
      </c>
      <c r="IE44" s="18">
        <v>21</v>
      </c>
      <c r="IG44" s="29">
        <v>0</v>
      </c>
      <c r="IH44" s="9">
        <v>0</v>
      </c>
      <c r="IK44" s="9" t="s">
        <v>112</v>
      </c>
    </row>
    <row r="45" spans="1:245" ht="13.8" x14ac:dyDescent="0.3">
      <c r="A45" s="18"/>
      <c r="B45" s="66" t="s">
        <v>48</v>
      </c>
      <c r="C45" s="18">
        <v>744</v>
      </c>
      <c r="D45" s="18">
        <v>37.5</v>
      </c>
      <c r="E45" s="18">
        <v>706.5</v>
      </c>
      <c r="F45" s="18">
        <v>0</v>
      </c>
      <c r="G45" s="6">
        <f t="shared" si="339"/>
        <v>0</v>
      </c>
      <c r="H45" s="18">
        <v>0</v>
      </c>
      <c r="I45" s="6">
        <f t="shared" si="340"/>
        <v>0</v>
      </c>
      <c r="J45" s="6">
        <v>0</v>
      </c>
      <c r="K45" s="6">
        <f t="shared" si="523"/>
        <v>0</v>
      </c>
      <c r="L45" s="18">
        <v>0</v>
      </c>
      <c r="M45" s="6">
        <f t="shared" ref="M45" si="657">(C45/$B$4)*100</f>
        <v>100</v>
      </c>
      <c r="N45" s="18">
        <f t="shared" si="524"/>
        <v>100</v>
      </c>
      <c r="O45" s="19">
        <f t="shared" si="525"/>
        <v>0</v>
      </c>
      <c r="P45" s="6">
        <f t="shared" ref="P45" si="658">(R45/($B$4*S45))*100</f>
        <v>3.8466461853558629</v>
      </c>
      <c r="Q45" s="6">
        <f t="shared" ref="Q45" si="659">SUM(D45:F45,H45,J45)</f>
        <v>744</v>
      </c>
      <c r="R45" s="18">
        <v>601</v>
      </c>
      <c r="S45" s="18">
        <v>21</v>
      </c>
      <c r="U45" s="18"/>
      <c r="V45" s="66" t="s">
        <v>48</v>
      </c>
      <c r="W45" s="18">
        <v>744</v>
      </c>
      <c r="X45" s="18">
        <v>162.9</v>
      </c>
      <c r="Y45" s="18">
        <v>581.1</v>
      </c>
      <c r="Z45" s="18">
        <v>0</v>
      </c>
      <c r="AA45" s="6">
        <f t="shared" si="644"/>
        <v>0</v>
      </c>
      <c r="AB45" s="18">
        <v>0</v>
      </c>
      <c r="AC45" s="6">
        <f t="shared" si="645"/>
        <v>0</v>
      </c>
      <c r="AD45" s="6">
        <v>0</v>
      </c>
      <c r="AE45" s="6">
        <f t="shared" ref="AE45" si="660">(AD45/$V$4)*100</f>
        <v>0</v>
      </c>
      <c r="AF45" s="18">
        <v>0</v>
      </c>
      <c r="AG45" s="6">
        <f>(W45/$V$4)*100</f>
        <v>100</v>
      </c>
      <c r="AH45" s="6">
        <f t="shared" si="646"/>
        <v>100</v>
      </c>
      <c r="AI45" s="6">
        <f t="shared" si="647"/>
        <v>0</v>
      </c>
      <c r="AJ45" s="6">
        <f t="shared" ref="AJ45" si="661">(AL45/($V$4*AM45))*100</f>
        <v>16.737071172555044</v>
      </c>
      <c r="AK45" s="6">
        <f t="shared" ref="AK45" si="662">SUM(X45:Z45,AB45,AD45)</f>
        <v>744</v>
      </c>
      <c r="AL45" s="21">
        <v>2615</v>
      </c>
      <c r="AM45" s="18">
        <v>21</v>
      </c>
      <c r="AO45" s="18"/>
      <c r="AP45" s="66" t="s">
        <v>48</v>
      </c>
      <c r="AQ45" s="18">
        <v>600</v>
      </c>
      <c r="AR45" s="18">
        <v>143.69999999999999</v>
      </c>
      <c r="AS45" s="18">
        <v>456.3</v>
      </c>
      <c r="AT45" s="18">
        <v>120</v>
      </c>
      <c r="AU45" s="6">
        <f t="shared" si="121"/>
        <v>16.666666666666664</v>
      </c>
      <c r="AV45" s="18">
        <v>0</v>
      </c>
      <c r="AW45" s="18">
        <f t="shared" si="122"/>
        <v>0</v>
      </c>
      <c r="AX45" s="18">
        <v>0</v>
      </c>
      <c r="AY45" s="6">
        <f>(AX45/$AP$4)*100</f>
        <v>0</v>
      </c>
      <c r="AZ45" s="18">
        <v>0</v>
      </c>
      <c r="BA45" s="6">
        <f t="shared" ref="BA45" si="663">(AQ45/$AP$4)*100</f>
        <v>83.333333333333343</v>
      </c>
      <c r="BB45" s="6">
        <f t="shared" si="455"/>
        <v>83.333333333333343</v>
      </c>
      <c r="BC45" s="19">
        <f t="shared" si="456"/>
        <v>45.506257110352678</v>
      </c>
      <c r="BD45" s="6">
        <f t="shared" si="648"/>
        <v>15.152116402116404</v>
      </c>
      <c r="BE45" s="6">
        <f t="shared" ref="BE45" si="664">SUM(AR45:AT45,AV45,AX45)</f>
        <v>720</v>
      </c>
      <c r="BF45" s="18">
        <v>2291</v>
      </c>
      <c r="BG45" s="18">
        <v>21</v>
      </c>
      <c r="BI45" s="18"/>
      <c r="BJ45" s="66" t="s">
        <v>48</v>
      </c>
      <c r="BK45" s="18">
        <v>576</v>
      </c>
      <c r="BL45" s="18">
        <v>86.9</v>
      </c>
      <c r="BM45" s="18">
        <v>489.1</v>
      </c>
      <c r="BN45" s="18">
        <v>168</v>
      </c>
      <c r="BO45" s="6">
        <f t="shared" si="126"/>
        <v>22.58064516129032</v>
      </c>
      <c r="BP45" s="18">
        <v>0</v>
      </c>
      <c r="BQ45" s="18">
        <f t="shared" si="127"/>
        <v>0</v>
      </c>
      <c r="BR45" s="18">
        <v>0</v>
      </c>
      <c r="BS45" s="6">
        <f>(BR45/$BJ$4)*100</f>
        <v>0</v>
      </c>
      <c r="BT45" s="18">
        <v>0</v>
      </c>
      <c r="BU45" s="6">
        <f t="shared" ref="BU45" si="665">(BK45/$BJ$4)*100</f>
        <v>77.41935483870968</v>
      </c>
      <c r="BV45" s="6">
        <f t="shared" si="459"/>
        <v>77.41935483870968</v>
      </c>
      <c r="BW45" s="6">
        <f t="shared" si="460"/>
        <v>65.908199293840724</v>
      </c>
      <c r="BX45" s="6">
        <f t="shared" si="649"/>
        <v>8.4229390681003586</v>
      </c>
      <c r="BY45" s="6">
        <f t="shared" ref="BY45" si="666">SUM(BL45:BN45,BP45,BR45)</f>
        <v>744</v>
      </c>
      <c r="BZ45" s="21">
        <v>1316</v>
      </c>
      <c r="CA45" s="18">
        <v>21</v>
      </c>
      <c r="CC45" s="18"/>
      <c r="CD45" s="66" t="s">
        <v>48</v>
      </c>
      <c r="CE45" s="18">
        <v>720</v>
      </c>
      <c r="CF45" s="18">
        <v>17</v>
      </c>
      <c r="CG45" s="18">
        <v>703</v>
      </c>
      <c r="CH45" s="18">
        <v>0</v>
      </c>
      <c r="CI45" s="6">
        <f t="shared" si="650"/>
        <v>0</v>
      </c>
      <c r="CJ45" s="18">
        <v>0</v>
      </c>
      <c r="CK45" s="6">
        <f t="shared" si="651"/>
        <v>0</v>
      </c>
      <c r="CL45" s="6">
        <v>0</v>
      </c>
      <c r="CM45" s="6">
        <f t="shared" ref="CM45" si="667">(CL45/$CD$4)*100</f>
        <v>0</v>
      </c>
      <c r="CN45" s="18">
        <v>0</v>
      </c>
      <c r="CO45" s="6">
        <f t="shared" ref="CO45" si="668">(CE45/$CD$4)*100</f>
        <v>100</v>
      </c>
      <c r="CP45" s="6">
        <f t="shared" si="132"/>
        <v>100</v>
      </c>
      <c r="CQ45" s="20">
        <f t="shared" si="414"/>
        <v>0</v>
      </c>
      <c r="CR45" s="6">
        <f t="shared" si="652"/>
        <v>1.7328042328042328</v>
      </c>
      <c r="CS45" s="6">
        <f t="shared" ref="CS45" si="669">SUM(CF45:CH45,CJ45,CL45)</f>
        <v>720</v>
      </c>
      <c r="CT45" s="18">
        <v>262</v>
      </c>
      <c r="CU45" s="18">
        <v>21</v>
      </c>
      <c r="CW45" s="18"/>
      <c r="CX45" s="66" t="s">
        <v>48</v>
      </c>
      <c r="CY45" s="18">
        <v>744</v>
      </c>
      <c r="CZ45" s="18">
        <v>31.2</v>
      </c>
      <c r="DA45" s="18">
        <v>712.8</v>
      </c>
      <c r="DB45" s="18">
        <v>0</v>
      </c>
      <c r="DC45" s="6">
        <f t="shared" si="415"/>
        <v>0</v>
      </c>
      <c r="DD45" s="18">
        <v>0</v>
      </c>
      <c r="DE45" s="6">
        <f t="shared" si="416"/>
        <v>0</v>
      </c>
      <c r="DF45" s="6">
        <v>0</v>
      </c>
      <c r="DG45" s="6">
        <f t="shared" ref="DG45" si="670">(DF45/$CX$4)*100</f>
        <v>0</v>
      </c>
      <c r="DH45" s="18">
        <v>0</v>
      </c>
      <c r="DI45" s="6">
        <f>(CY45/$V$4)*100</f>
        <v>100</v>
      </c>
      <c r="DJ45" s="6">
        <f t="shared" si="463"/>
        <v>100</v>
      </c>
      <c r="DK45" s="20">
        <f t="shared" si="464"/>
        <v>0</v>
      </c>
      <c r="DL45" s="6">
        <f t="shared" ref="DL45" si="671">(DN45/($CX$4*DO45))*100</f>
        <v>3.11699948796723</v>
      </c>
      <c r="DM45" s="6">
        <f t="shared" ref="DM45" si="672">SUM(CZ45:DB45,DD45,DF45)</f>
        <v>744</v>
      </c>
      <c r="DN45" s="18">
        <v>487</v>
      </c>
      <c r="DO45" s="18">
        <v>21</v>
      </c>
      <c r="DQ45" s="18"/>
      <c r="DR45" s="66" t="s">
        <v>48</v>
      </c>
      <c r="DS45" s="18">
        <v>744</v>
      </c>
      <c r="DT45" s="18">
        <v>100.7</v>
      </c>
      <c r="DU45" s="18">
        <v>643.29999999999995</v>
      </c>
      <c r="DV45" s="18">
        <v>0</v>
      </c>
      <c r="DW45" s="6">
        <f t="shared" si="419"/>
        <v>0</v>
      </c>
      <c r="DX45" s="18">
        <v>0</v>
      </c>
      <c r="DY45" s="6">
        <f t="shared" si="420"/>
        <v>0</v>
      </c>
      <c r="DZ45" s="6">
        <v>0</v>
      </c>
      <c r="EA45" s="6">
        <f>(DZ45/$DR$4)*100</f>
        <v>0</v>
      </c>
      <c r="EB45" s="18">
        <v>0</v>
      </c>
      <c r="EC45" s="6">
        <f>(DS45/$V$4)*100</f>
        <v>100</v>
      </c>
      <c r="ED45" s="6">
        <f t="shared" si="466"/>
        <v>100</v>
      </c>
      <c r="EE45" s="20">
        <f t="shared" si="467"/>
        <v>0</v>
      </c>
      <c r="EF45" s="6">
        <f t="shared" ref="EF45" si="673">(EH45/($DR$4*EI45))*100</f>
        <v>9.5878136200716852</v>
      </c>
      <c r="EG45" s="6">
        <f t="shared" ref="EG45" si="674">SUM(DT45:DV45,DX45,DZ45)</f>
        <v>744</v>
      </c>
      <c r="EH45" s="21">
        <v>1498</v>
      </c>
      <c r="EI45" s="18">
        <v>21</v>
      </c>
      <c r="EK45" s="18"/>
      <c r="EL45" s="66" t="s">
        <v>48</v>
      </c>
      <c r="EM45" s="18">
        <v>672</v>
      </c>
      <c r="EN45" s="18">
        <v>66.5</v>
      </c>
      <c r="EO45" s="18">
        <v>605.5</v>
      </c>
      <c r="EP45" s="18">
        <v>0</v>
      </c>
      <c r="EQ45" s="6">
        <f t="shared" si="423"/>
        <v>0</v>
      </c>
      <c r="ER45" s="18">
        <v>0</v>
      </c>
      <c r="ES45" s="6">
        <f t="shared" si="424"/>
        <v>0</v>
      </c>
      <c r="ET45" s="6">
        <v>0</v>
      </c>
      <c r="EU45" s="6">
        <f>(ET45/$EL$4)*100</f>
        <v>0</v>
      </c>
      <c r="EV45" s="18">
        <v>0</v>
      </c>
      <c r="EW45" s="6">
        <f>(EM45/$V$4)*100</f>
        <v>90.322580645161281</v>
      </c>
      <c r="EX45" s="6">
        <f t="shared" si="468"/>
        <v>100</v>
      </c>
      <c r="EY45" s="20">
        <f t="shared" si="469"/>
        <v>0</v>
      </c>
      <c r="EZ45" s="6">
        <f t="shared" ref="EZ45" si="675">(FB45/($EL$4*FC45))*100</f>
        <v>7.1074263038548748</v>
      </c>
      <c r="FA45" s="6">
        <f t="shared" ref="FA45" si="676">SUM(EN45:EP45,ER45,ET45)</f>
        <v>672</v>
      </c>
      <c r="FB45" s="21">
        <v>1003</v>
      </c>
      <c r="FC45" s="18">
        <v>21</v>
      </c>
      <c r="FE45" s="18"/>
      <c r="FF45" s="66" t="s">
        <v>48</v>
      </c>
      <c r="FG45" s="18">
        <v>744</v>
      </c>
      <c r="FH45" s="18">
        <v>166.2</v>
      </c>
      <c r="FI45" s="18">
        <v>577.79999999999995</v>
      </c>
      <c r="FJ45" s="18">
        <v>0</v>
      </c>
      <c r="FK45" s="6">
        <f t="shared" si="438"/>
        <v>0</v>
      </c>
      <c r="FL45" s="18">
        <v>0</v>
      </c>
      <c r="FM45" s="6">
        <f t="shared" si="439"/>
        <v>0</v>
      </c>
      <c r="FN45" s="6">
        <v>0</v>
      </c>
      <c r="FO45" s="6">
        <f t="shared" ref="FO45" si="677">(FN45/$FF$4)*100</f>
        <v>0</v>
      </c>
      <c r="FP45" s="18">
        <v>0</v>
      </c>
      <c r="FQ45" s="6">
        <f>(FG45/$V$4)*100</f>
        <v>100</v>
      </c>
      <c r="FR45" s="6">
        <f t="shared" si="472"/>
        <v>100</v>
      </c>
      <c r="FS45" s="20">
        <f t="shared" si="473"/>
        <v>0</v>
      </c>
      <c r="FT45" s="6">
        <f t="shared" ref="FT45" si="678">(FV45/($FF$4*FW45))*100</f>
        <v>15.97542242703533</v>
      </c>
      <c r="FU45" s="6">
        <f t="shared" ref="FU45" si="679">SUM(FH45:FJ45,FL45,FN45)</f>
        <v>744</v>
      </c>
      <c r="FV45" s="21">
        <v>2496</v>
      </c>
      <c r="FW45" s="18">
        <v>21</v>
      </c>
      <c r="FY45" s="18"/>
      <c r="FZ45" s="66" t="s">
        <v>48</v>
      </c>
      <c r="GA45" s="18">
        <v>720</v>
      </c>
      <c r="GB45" s="18">
        <v>214.3</v>
      </c>
      <c r="GC45" s="18">
        <v>505.7</v>
      </c>
      <c r="GD45" s="18">
        <v>0</v>
      </c>
      <c r="GE45" s="18">
        <f>(GD45/$FZ$4)</f>
        <v>0</v>
      </c>
      <c r="GF45" s="18">
        <v>0</v>
      </c>
      <c r="GG45" s="18">
        <f t="shared" si="430"/>
        <v>0</v>
      </c>
      <c r="GH45" s="18">
        <v>0</v>
      </c>
      <c r="GI45" s="6">
        <f t="shared" ref="GI45" si="680">(GH45/$FZ$4)*100</f>
        <v>0</v>
      </c>
      <c r="GJ45" s="18">
        <v>0</v>
      </c>
      <c r="GK45" s="6">
        <f>(GA45/$V$4)*100</f>
        <v>96.774193548387103</v>
      </c>
      <c r="GL45" s="18">
        <f t="shared" si="653"/>
        <v>100</v>
      </c>
      <c r="GM45" s="6">
        <f t="shared" si="654"/>
        <v>0</v>
      </c>
      <c r="GN45" s="6">
        <f t="shared" ref="GN45" si="681">(GP45/($FZ$4*GQ45))*100</f>
        <v>21.30952380952381</v>
      </c>
      <c r="GO45" s="6">
        <f t="shared" ref="GO45" si="682">SUM(GB45:GD45,GF45,GH45)</f>
        <v>720</v>
      </c>
      <c r="GP45" s="21">
        <v>3222</v>
      </c>
      <c r="GQ45" s="18">
        <v>21</v>
      </c>
      <c r="GS45" s="18"/>
      <c r="GT45" s="66" t="s">
        <v>48</v>
      </c>
      <c r="GU45" s="18">
        <v>744</v>
      </c>
      <c r="GV45" s="18">
        <v>83.1</v>
      </c>
      <c r="GW45" s="18">
        <v>660.9</v>
      </c>
      <c r="GX45" s="18">
        <v>0</v>
      </c>
      <c r="GY45" s="18">
        <f t="shared" si="558"/>
        <v>0</v>
      </c>
      <c r="GZ45" s="18">
        <v>0</v>
      </c>
      <c r="HA45" s="18">
        <f t="shared" si="559"/>
        <v>0</v>
      </c>
      <c r="HB45" s="18">
        <v>0</v>
      </c>
      <c r="HC45" s="6">
        <f t="shared" ref="HC45" si="683">(HB45/$GT$4)*100</f>
        <v>0</v>
      </c>
      <c r="HD45" s="18">
        <v>0</v>
      </c>
      <c r="HE45" s="6">
        <f>(GU45/$GT$4)*100</f>
        <v>100</v>
      </c>
      <c r="HF45" s="18">
        <f t="shared" si="395"/>
        <v>100</v>
      </c>
      <c r="HG45" s="18">
        <f t="shared" si="396"/>
        <v>0</v>
      </c>
      <c r="HH45" s="6">
        <f t="shared" si="655"/>
        <v>8.0133128520225299</v>
      </c>
      <c r="HI45" s="6">
        <f t="shared" ref="HI45" si="684">SUM(GV45:GX45,GZ45,HB45)</f>
        <v>744</v>
      </c>
      <c r="HJ45" s="21">
        <v>1252</v>
      </c>
      <c r="HK45" s="18">
        <v>21</v>
      </c>
      <c r="HM45" s="18"/>
      <c r="HN45" s="66" t="s">
        <v>48</v>
      </c>
      <c r="HO45" s="18">
        <v>720</v>
      </c>
      <c r="HP45" s="18">
        <v>124.1</v>
      </c>
      <c r="HQ45" s="18">
        <v>595.9</v>
      </c>
      <c r="HR45" s="18">
        <v>0</v>
      </c>
      <c r="HS45" s="6">
        <f t="shared" ref="HS45" si="685">(HR45/$HN$4)*100</f>
        <v>0</v>
      </c>
      <c r="HT45" s="18">
        <v>0</v>
      </c>
      <c r="HU45" s="6">
        <f t="shared" ref="HU45" si="686">(HT45/$HN$4)*100</f>
        <v>0</v>
      </c>
      <c r="HV45" s="18">
        <v>0</v>
      </c>
      <c r="HW45" s="6">
        <f t="shared" ref="HW45" si="687">(HV45/$HN$4)*100</f>
        <v>0</v>
      </c>
      <c r="HX45" s="18">
        <v>0</v>
      </c>
      <c r="HY45" s="6">
        <f>(HO45/$HN$4)*100</f>
        <v>100</v>
      </c>
      <c r="HZ45" s="68">
        <f>((HO45-HX45)/$HN$4)*100</f>
        <v>100</v>
      </c>
      <c r="IA45" s="6">
        <f t="shared" si="656"/>
        <v>0</v>
      </c>
      <c r="IB45" s="6">
        <f>(ID45/($HN$4*IE45))*100</f>
        <v>12.347883597883598</v>
      </c>
      <c r="IC45" s="6">
        <f t="shared" ref="IC45" si="688">SUM(HP45:HR45,HT45,HV45)</f>
        <v>720</v>
      </c>
      <c r="ID45" s="109">
        <v>1867</v>
      </c>
      <c r="IE45" s="18">
        <v>21</v>
      </c>
      <c r="IG45" s="29">
        <v>21</v>
      </c>
      <c r="IH45" s="9">
        <v>0</v>
      </c>
      <c r="II45" s="9">
        <v>21</v>
      </c>
      <c r="IJ45" s="9" t="s">
        <v>106</v>
      </c>
      <c r="IK45" s="9" t="s">
        <v>113</v>
      </c>
    </row>
    <row r="46" spans="1:245" ht="13.8" hidden="1" x14ac:dyDescent="0.3">
      <c r="A46" s="18"/>
      <c r="B46" s="70" t="s">
        <v>39</v>
      </c>
      <c r="C46" s="24">
        <f>SUM(C44:C45)</f>
        <v>744</v>
      </c>
      <c r="D46" s="24">
        <f t="shared" ref="D46" si="689">SUM(D44:D45)</f>
        <v>37.5</v>
      </c>
      <c r="E46" s="24">
        <f>SUM(E44:E45)</f>
        <v>706.5</v>
      </c>
      <c r="F46" s="24">
        <f t="shared" ref="F46:L46" si="690">SUM(F44:F45)</f>
        <v>0</v>
      </c>
      <c r="G46" s="25">
        <f>(G44*S44+G45*S45)/S46</f>
        <v>0</v>
      </c>
      <c r="H46" s="24">
        <f t="shared" si="690"/>
        <v>744</v>
      </c>
      <c r="I46" s="25">
        <f>(I44*S44+I45*S45)/S46</f>
        <v>50</v>
      </c>
      <c r="J46" s="25">
        <f>SUM(J44:J45)</f>
        <v>0</v>
      </c>
      <c r="K46" s="32">
        <f>(K44*S44+K45*S45)/S46</f>
        <v>0</v>
      </c>
      <c r="L46" s="24">
        <f t="shared" si="690"/>
        <v>0</v>
      </c>
      <c r="M46" s="25">
        <f>(M44*S44+M45*S45)/S46</f>
        <v>50</v>
      </c>
      <c r="N46" s="27">
        <f>(N44*S44+N45*S45)/S46</f>
        <v>50</v>
      </c>
      <c r="O46" s="27">
        <f>(O44*S44+O45*S45)/S46</f>
        <v>0</v>
      </c>
      <c r="P46" s="27">
        <f>(P44*S44+P45*S45)/S46</f>
        <v>1.9233230926779314</v>
      </c>
      <c r="Q46" s="32">
        <f>SUM(Q44:Q45)</f>
        <v>1488</v>
      </c>
      <c r="R46" s="24">
        <f>SUM(R44:R45)</f>
        <v>601</v>
      </c>
      <c r="S46" s="24">
        <f>SUM(S44:S45)</f>
        <v>42</v>
      </c>
      <c r="U46" s="18"/>
      <c r="V46" s="57" t="s">
        <v>39</v>
      </c>
      <c r="W46" s="31">
        <f>SUM(W44:W45)</f>
        <v>744</v>
      </c>
      <c r="X46" s="31">
        <f t="shared" ref="X46:Z46" si="691">SUM(X44:X45)</f>
        <v>162.9</v>
      </c>
      <c r="Y46" s="31">
        <f>SUM(Y44:Y45)</f>
        <v>581.1</v>
      </c>
      <c r="Z46" s="31">
        <f t="shared" si="691"/>
        <v>0</v>
      </c>
      <c r="AA46" s="32">
        <f>(AA44*AM44+AA45*AM45)/AM46</f>
        <v>0</v>
      </c>
      <c r="AB46" s="31">
        <f t="shared" ref="AB46:AF46" si="692">SUM(AB44:AB45)</f>
        <v>744</v>
      </c>
      <c r="AC46" s="32">
        <f>(AC44*AM44+AC45*AM45)/AM46</f>
        <v>50</v>
      </c>
      <c r="AD46" s="32">
        <f>SUM(AD44:AD45)</f>
        <v>0</v>
      </c>
      <c r="AE46" s="32">
        <f>SUM(AE44:AE45)</f>
        <v>0</v>
      </c>
      <c r="AF46" s="31">
        <f t="shared" si="692"/>
        <v>0</v>
      </c>
      <c r="AG46" s="25">
        <f>(AG44*AM44+AG45*AM45)/AM46</f>
        <v>50</v>
      </c>
      <c r="AH46" s="32">
        <f>(AH44*AM44+AH45*AM45)/AM46</f>
        <v>50</v>
      </c>
      <c r="AI46" s="32">
        <f>(AI44*AM44+AI45*AM45)/AM46</f>
        <v>0</v>
      </c>
      <c r="AJ46" s="27">
        <f>(AJ44*AM44+AJ45*AM45)/AM46</f>
        <v>8.3685355862775221</v>
      </c>
      <c r="AK46" s="32">
        <f>SUM(AK44:AK45)</f>
        <v>1488</v>
      </c>
      <c r="AL46" s="35">
        <f>SUM(AL44:AL45)</f>
        <v>2615</v>
      </c>
      <c r="AM46" s="31">
        <f>SUM(AM44:AM45)</f>
        <v>42</v>
      </c>
      <c r="AO46" s="18"/>
      <c r="AP46" s="57" t="s">
        <v>39</v>
      </c>
      <c r="AQ46" s="31">
        <f>SUM(AQ44:AQ45)</f>
        <v>600</v>
      </c>
      <c r="AR46" s="31">
        <f t="shared" ref="AR46:AT46" si="693">SUM(AR44:AR45)</f>
        <v>143.69999999999999</v>
      </c>
      <c r="AS46" s="31">
        <f>SUM(AS44:AS45)</f>
        <v>456.3</v>
      </c>
      <c r="AT46" s="31">
        <f t="shared" si="693"/>
        <v>120</v>
      </c>
      <c r="AU46" s="32">
        <f>(AU44*BG44+AU45*BG45)/BG46</f>
        <v>8.3333333333333321</v>
      </c>
      <c r="AV46" s="31">
        <f t="shared" ref="AV46:AZ46" si="694">SUM(AV44:AV45)</f>
        <v>720</v>
      </c>
      <c r="AW46" s="32">
        <f>(AW44*BG44+AW45*BG45)/BG46</f>
        <v>50</v>
      </c>
      <c r="AX46" s="32">
        <f>SUM(AX44:AX45)</f>
        <v>0</v>
      </c>
      <c r="AY46" s="32">
        <f>(AY44*BG44+AY45*BG45)/BG46</f>
        <v>0</v>
      </c>
      <c r="AZ46" s="31">
        <f t="shared" si="694"/>
        <v>0</v>
      </c>
      <c r="BA46" s="25">
        <f>(BA44*BG44+BA45*BG45)/BG46</f>
        <v>41.666666666666671</v>
      </c>
      <c r="BB46" s="32">
        <f>(BB44*BG44+BB45*BG45)/BG46</f>
        <v>41.666666666666671</v>
      </c>
      <c r="BC46" s="32">
        <f>(BC44*BG44+BC45*BG45)/BG46</f>
        <v>22.753128555176339</v>
      </c>
      <c r="BD46" s="27">
        <f>(BD44*BG44+BD45*BG45)/BG46</f>
        <v>7.5760582010582009</v>
      </c>
      <c r="BE46" s="32">
        <f>SUM(BE44:BE45)</f>
        <v>1440</v>
      </c>
      <c r="BF46" s="35">
        <f>SUM(BF44:BF45)</f>
        <v>2291</v>
      </c>
      <c r="BG46" s="31">
        <f>SUM(BG44:BG45)</f>
        <v>42</v>
      </c>
      <c r="BI46" s="18"/>
      <c r="BJ46" s="57" t="s">
        <v>39</v>
      </c>
      <c r="BK46" s="31">
        <f>SUM(BK44:BK45)</f>
        <v>576</v>
      </c>
      <c r="BL46" s="31">
        <f t="shared" ref="BL46:BN46" si="695">SUM(BL44:BL45)</f>
        <v>86.9</v>
      </c>
      <c r="BM46" s="31">
        <f>SUM(BM44:BM45)</f>
        <v>489.1</v>
      </c>
      <c r="BN46" s="31">
        <f t="shared" si="695"/>
        <v>168</v>
      </c>
      <c r="BO46" s="32">
        <f>(BO44*CA44+BO45*CA45)/CA46</f>
        <v>11.29032258064516</v>
      </c>
      <c r="BP46" s="31">
        <f t="shared" ref="BP46:BT46" si="696">SUM(BP44:BP45)</f>
        <v>744</v>
      </c>
      <c r="BQ46" s="32">
        <f>(BQ44*CA44+BQ45*CA45)/CA46</f>
        <v>50</v>
      </c>
      <c r="BR46" s="32">
        <f>SUM(BR44:BR45)</f>
        <v>0</v>
      </c>
      <c r="BS46" s="32">
        <f>(BS44*CA44+BS45*CA45)/CA46</f>
        <v>0</v>
      </c>
      <c r="BT46" s="31">
        <f t="shared" si="696"/>
        <v>0</v>
      </c>
      <c r="BU46" s="25">
        <f>(BU44*CA44+BU45*CA45)/CA46</f>
        <v>38.70967741935484</v>
      </c>
      <c r="BV46" s="32">
        <f>(BV44*CA44+BV45*CA45)/CA46</f>
        <v>38.70967741935484</v>
      </c>
      <c r="BW46" s="32">
        <f>(BW44*CA44+BW45*CA45)/CA46</f>
        <v>32.954099646920362</v>
      </c>
      <c r="BX46" s="27">
        <f>(BX44*CA44+BX45*CA45)/CA46</f>
        <v>4.2114695340501793</v>
      </c>
      <c r="BY46" s="32">
        <f>SUM(BY44:BY45)</f>
        <v>1488</v>
      </c>
      <c r="BZ46" s="34">
        <f>SUM(BZ44:BZ45)</f>
        <v>1316</v>
      </c>
      <c r="CA46" s="31">
        <f>SUM(CA44:CA45)</f>
        <v>42</v>
      </c>
      <c r="CC46" s="18"/>
      <c r="CD46" s="57" t="s">
        <v>39</v>
      </c>
      <c r="CE46" s="31">
        <f>SUM(CE44:CE45)</f>
        <v>720</v>
      </c>
      <c r="CF46" s="31">
        <f t="shared" ref="CF46:CH46" si="697">SUM(CF44:CF45)</f>
        <v>17</v>
      </c>
      <c r="CG46" s="31">
        <f>SUM(CG44:CG45)</f>
        <v>703</v>
      </c>
      <c r="CH46" s="31">
        <f t="shared" si="697"/>
        <v>0</v>
      </c>
      <c r="CI46" s="32">
        <f>(CI44*CU44+CI45*CU45)/CU46</f>
        <v>0</v>
      </c>
      <c r="CJ46" s="31">
        <f t="shared" ref="CJ46:CN46" si="698">SUM(CJ44:CJ45)</f>
        <v>720</v>
      </c>
      <c r="CK46" s="32">
        <f>(CK44*CU44+CK45*CU45)/CU46</f>
        <v>50</v>
      </c>
      <c r="CL46" s="32">
        <f>SUM(CL44:CL45)</f>
        <v>0</v>
      </c>
      <c r="CM46" s="25">
        <f>(CM44*CU44+CM45*CU45)/CU46</f>
        <v>0</v>
      </c>
      <c r="CN46" s="31">
        <f t="shared" si="698"/>
        <v>0</v>
      </c>
      <c r="CO46" s="25">
        <f>(CO44*CU44+CO45*CU45)/CU46</f>
        <v>50</v>
      </c>
      <c r="CP46" s="32">
        <f>(CP44*CU44+CP45*CU45)/CU46</f>
        <v>50</v>
      </c>
      <c r="CQ46" s="32">
        <f>(CQ44*CU44+CQ45*CU45)/CU46</f>
        <v>0</v>
      </c>
      <c r="CR46" s="27">
        <f>(CR44*CU44+CR45*CU45)/CU46</f>
        <v>0.86640211640211628</v>
      </c>
      <c r="CS46" s="32">
        <f>SUM(CS44:CS45)</f>
        <v>1440</v>
      </c>
      <c r="CT46" s="31">
        <f>SUM(CT44:CT45)</f>
        <v>262</v>
      </c>
      <c r="CU46" s="31">
        <f>SUM(CU44:CU45)</f>
        <v>42</v>
      </c>
      <c r="CW46" s="18"/>
      <c r="CX46" s="57" t="s">
        <v>39</v>
      </c>
      <c r="CY46" s="31">
        <f>SUM(CY44:CY45)</f>
        <v>768</v>
      </c>
      <c r="CZ46" s="31">
        <f t="shared" ref="CZ46:DB46" si="699">SUM(CZ44:CZ45)</f>
        <v>31.2</v>
      </c>
      <c r="DA46" s="31">
        <f>SUM(DA44:DA45)</f>
        <v>736.8</v>
      </c>
      <c r="DB46" s="31">
        <f t="shared" si="699"/>
        <v>0</v>
      </c>
      <c r="DC46" s="32">
        <f>(DC44*DO44+DC45*DO45)/DO46</f>
        <v>0</v>
      </c>
      <c r="DD46" s="31">
        <f t="shared" ref="DD46:DH46" si="700">SUM(DD44:DD45)</f>
        <v>720</v>
      </c>
      <c r="DE46" s="32">
        <f>(DE44*DO44+DE45*DO45)/DO46</f>
        <v>48.387096774193552</v>
      </c>
      <c r="DF46" s="32">
        <f>SUM(DF44:DF45)</f>
        <v>0</v>
      </c>
      <c r="DG46" s="32">
        <f>(DG44*DO44+DG45*DO45)/DO46</f>
        <v>0</v>
      </c>
      <c r="DH46" s="31">
        <f t="shared" si="700"/>
        <v>0</v>
      </c>
      <c r="DI46" s="25">
        <f>(DI44*DO44+DI45*DO45)/DO46</f>
        <v>51.612903225806448</v>
      </c>
      <c r="DJ46" s="32">
        <f>(DJ44*DO44+DJ45*DO45)/DO46</f>
        <v>51.612903225806448</v>
      </c>
      <c r="DK46" s="32">
        <f>(DK44*DO44+DK45*DO45)/DO46</f>
        <v>0</v>
      </c>
      <c r="DL46" s="27">
        <f>(DL44*DO44+DL45*DO45)/DO46</f>
        <v>1.5584997439836148</v>
      </c>
      <c r="DM46" s="32">
        <f>SUM(DM44:DM45)</f>
        <v>1488</v>
      </c>
      <c r="DN46" s="31">
        <f>SUM(DN44:DN45)</f>
        <v>487</v>
      </c>
      <c r="DO46" s="31">
        <f>SUM(DO44:DO45)</f>
        <v>42</v>
      </c>
      <c r="DQ46" s="18"/>
      <c r="DR46" s="57" t="s">
        <v>39</v>
      </c>
      <c r="DS46" s="31">
        <f>SUM(DS44:DS45)</f>
        <v>744</v>
      </c>
      <c r="DT46" s="31">
        <f t="shared" ref="DT46:DV46" si="701">SUM(DT44:DT45)</f>
        <v>100.7</v>
      </c>
      <c r="DU46" s="31">
        <f>SUM(DU44:DU45)</f>
        <v>643.29999999999995</v>
      </c>
      <c r="DV46" s="31">
        <f t="shared" si="701"/>
        <v>0</v>
      </c>
      <c r="DW46" s="32">
        <f>(DW44*EI44+DW45*EI45)/EI46</f>
        <v>0</v>
      </c>
      <c r="DX46" s="31">
        <f t="shared" ref="DX46:EB46" si="702">SUM(DX44:DX45)</f>
        <v>744</v>
      </c>
      <c r="DY46" s="32">
        <f>(DY44*EI44+DY45*EI45)/EI46</f>
        <v>50</v>
      </c>
      <c r="DZ46" s="32">
        <f>SUM(DZ44:DZ45)</f>
        <v>0</v>
      </c>
      <c r="EA46" s="32">
        <f>(EA44*EI44+EA45*EI45)/EI46</f>
        <v>0</v>
      </c>
      <c r="EB46" s="31">
        <f t="shared" si="702"/>
        <v>0</v>
      </c>
      <c r="EC46" s="25">
        <f>(EC44*EI44+EC45*EI45)/EI46</f>
        <v>50</v>
      </c>
      <c r="ED46" s="32">
        <f>(ED44*EI44+ED45*EI45)/EI46</f>
        <v>50</v>
      </c>
      <c r="EE46" s="32">
        <f>(EE44*EI44+EE45*EI45)/EI46</f>
        <v>0</v>
      </c>
      <c r="EF46" s="27">
        <f>(EF44*EI44+EF45*EI45)/EI46</f>
        <v>4.7939068100358426</v>
      </c>
      <c r="EG46" s="32">
        <f>SUM(EG44:EG45)</f>
        <v>1488</v>
      </c>
      <c r="EH46" s="34">
        <f>SUM(EH44:EH45)</f>
        <v>1498</v>
      </c>
      <c r="EI46" s="31">
        <f>SUM(EI44:EI45)</f>
        <v>42</v>
      </c>
      <c r="EK46" s="18"/>
      <c r="EL46" s="57" t="s">
        <v>39</v>
      </c>
      <c r="EM46" s="31">
        <f>SUM(EM44:EM45)</f>
        <v>672</v>
      </c>
      <c r="EN46" s="31">
        <f t="shared" ref="EN46:EP46" si="703">SUM(EN44:EN45)</f>
        <v>66.5</v>
      </c>
      <c r="EO46" s="31">
        <f>SUM(EO44:EO45)</f>
        <v>605.5</v>
      </c>
      <c r="EP46" s="31">
        <f t="shared" si="703"/>
        <v>0</v>
      </c>
      <c r="EQ46" s="32">
        <f>(EQ44*FC44+EQ45*FC45)/FC46</f>
        <v>0</v>
      </c>
      <c r="ER46" s="31">
        <f t="shared" ref="ER46:EV46" si="704">SUM(ER44:ER45)</f>
        <v>672</v>
      </c>
      <c r="ES46" s="32">
        <f>(ES44*FC44+ES45*FC45)/FC46</f>
        <v>50</v>
      </c>
      <c r="ET46" s="32">
        <f>SUM(ET44:ET45)</f>
        <v>0</v>
      </c>
      <c r="EU46" s="32">
        <f>(EU44*FC44+EU45*FC45)/FC46</f>
        <v>0</v>
      </c>
      <c r="EV46" s="31">
        <f t="shared" si="704"/>
        <v>0</v>
      </c>
      <c r="EW46" s="25">
        <f>(EW44*FC44+EW45*FC45)/FC46</f>
        <v>45.161290322580641</v>
      </c>
      <c r="EX46" s="32">
        <f>(EX44*FC44+EX45*FC45)/FC46</f>
        <v>50</v>
      </c>
      <c r="EY46" s="32">
        <f>(EY44*FC44+EY45*FC45)/FC46</f>
        <v>0</v>
      </c>
      <c r="EZ46" s="27">
        <f>(EZ44*FC44+EZ45*FC45)/FC46</f>
        <v>3.5537131519274374</v>
      </c>
      <c r="FA46" s="32">
        <f>SUM(FA44:FA45)</f>
        <v>1344</v>
      </c>
      <c r="FB46" s="35">
        <f>SUM(FB44:FB45)</f>
        <v>1003</v>
      </c>
      <c r="FC46" s="31">
        <f>SUM(FC44:FC45)</f>
        <v>42</v>
      </c>
      <c r="FE46" s="18"/>
      <c r="FF46" s="57" t="s">
        <v>39</v>
      </c>
      <c r="FG46" s="31">
        <f>SUM(FG44:FG45)</f>
        <v>744</v>
      </c>
      <c r="FH46" s="31">
        <f t="shared" ref="FH46:FJ46" si="705">SUM(FH44:FH45)</f>
        <v>166.2</v>
      </c>
      <c r="FI46" s="31">
        <f>SUM(FI44:FI45)</f>
        <v>577.79999999999995</v>
      </c>
      <c r="FJ46" s="31">
        <f t="shared" si="705"/>
        <v>0</v>
      </c>
      <c r="FK46" s="32">
        <f>(FK44*FW44+FK45*FW45)/FW46</f>
        <v>0</v>
      </c>
      <c r="FL46" s="31">
        <f t="shared" ref="FL46:FP46" si="706">SUM(FL44:FL45)</f>
        <v>744</v>
      </c>
      <c r="FM46" s="32">
        <f>(FM44*FW44+FM45*FW45)/FW46</f>
        <v>50</v>
      </c>
      <c r="FN46" s="32">
        <f>SUM(FN44:FN45)</f>
        <v>0</v>
      </c>
      <c r="FO46" s="32">
        <f>(FO44*FW44+FO45*FW45)/FW46</f>
        <v>0</v>
      </c>
      <c r="FP46" s="31">
        <f t="shared" si="706"/>
        <v>0</v>
      </c>
      <c r="FQ46" s="25">
        <f>(FQ44*FW44+FQ45*FW45)/FW46</f>
        <v>50</v>
      </c>
      <c r="FR46" s="32">
        <f>(FR44*FW44+FR45*FW45)/FW46</f>
        <v>50</v>
      </c>
      <c r="FS46" s="32">
        <f>(FS44*FW44+FS45*FW45)/FW46</f>
        <v>0</v>
      </c>
      <c r="FT46" s="27">
        <f>(FT44*FW44+FT45*FW45)/FW46</f>
        <v>7.9877112135176658</v>
      </c>
      <c r="FU46" s="32">
        <f>SUM(FU44:FU45)</f>
        <v>1488</v>
      </c>
      <c r="FV46" s="35">
        <f>SUM(FV44:FV45)</f>
        <v>2496</v>
      </c>
      <c r="FW46" s="31">
        <f>SUM(FW44:FW45)</f>
        <v>42</v>
      </c>
      <c r="FY46" s="18"/>
      <c r="FZ46" s="70" t="s">
        <v>39</v>
      </c>
      <c r="GA46" s="31">
        <f>SUM(GA44:GA45)</f>
        <v>720</v>
      </c>
      <c r="GB46" s="31">
        <f t="shared" ref="GB46:GD46" si="707">SUM(GB44:GB45)</f>
        <v>214.3</v>
      </c>
      <c r="GC46" s="31">
        <f>SUM(GC44:GC45)</f>
        <v>505.7</v>
      </c>
      <c r="GD46" s="31">
        <f t="shared" si="707"/>
        <v>0</v>
      </c>
      <c r="GE46" s="158">
        <f>(GE44*GQ44+GE45*GQ45)/GQ46</f>
        <v>0</v>
      </c>
      <c r="GF46" s="31">
        <f t="shared" ref="GF46:GJ46" si="708">SUM(GF44:GF45)</f>
        <v>720</v>
      </c>
      <c r="GG46" s="32">
        <f>(GG44*GQ44+GG45*GQ45)/GQ46</f>
        <v>50</v>
      </c>
      <c r="GH46" s="32">
        <f>SUM(GH44:GH45)</f>
        <v>0</v>
      </c>
      <c r="GI46" s="25">
        <f>(GI44*GQ44+GI45*GQ45)/GQ46</f>
        <v>0</v>
      </c>
      <c r="GJ46" s="31">
        <f t="shared" si="708"/>
        <v>0</v>
      </c>
      <c r="GK46" s="25">
        <f>(GK44*GQ44+GK45*GQ45)/GQ46</f>
        <v>48.387096774193552</v>
      </c>
      <c r="GL46" s="32">
        <f>(GL44*GQ44+GL45*GQ45)/GQ46</f>
        <v>50</v>
      </c>
      <c r="GM46" s="32">
        <f>(GM44*GQ44+GM45*GQ45)/GQ46</f>
        <v>0</v>
      </c>
      <c r="GN46" s="27">
        <f>(GN44*GQ44+GN45*GQ45)/GQ46</f>
        <v>10.654761904761905</v>
      </c>
      <c r="GO46" s="32">
        <f>SUM(GO44:GO45)</f>
        <v>1440</v>
      </c>
      <c r="GP46" s="34">
        <f>SUM(GP44:GP45)</f>
        <v>3222</v>
      </c>
      <c r="GQ46" s="31">
        <f>SUM(GQ44:GQ45)</f>
        <v>42</v>
      </c>
      <c r="GS46" s="18"/>
      <c r="GT46" s="57" t="s">
        <v>39</v>
      </c>
      <c r="GU46" s="31">
        <f>SUM(GU44:GU45)</f>
        <v>744</v>
      </c>
      <c r="GV46" s="31">
        <f t="shared" ref="GV46:GX46" si="709">SUM(GV44:GV45)</f>
        <v>83.1</v>
      </c>
      <c r="GW46" s="31">
        <f>SUM(GW44:GW45)</f>
        <v>660.9</v>
      </c>
      <c r="GX46" s="31">
        <f t="shared" si="709"/>
        <v>0</v>
      </c>
      <c r="GY46" s="32">
        <f>(GY44*HK44+GY45*HK45)/HK46</f>
        <v>0</v>
      </c>
      <c r="GZ46" s="31">
        <f t="shared" ref="GZ46:HD46" si="710">SUM(GZ44:GZ45)</f>
        <v>744</v>
      </c>
      <c r="HA46" s="32">
        <f>(HA44*HK44+HA45*HK45)/HK46</f>
        <v>50</v>
      </c>
      <c r="HB46" s="32">
        <f>SUM(HB44:HB45)</f>
        <v>0</v>
      </c>
      <c r="HC46" s="25">
        <f>(HC44*HK44+HC45*HK45)/HK46</f>
        <v>0</v>
      </c>
      <c r="HD46" s="31">
        <f t="shared" si="710"/>
        <v>0</v>
      </c>
      <c r="HE46" s="25">
        <f>(HE44*HK44+HE45*HK45)/HK46</f>
        <v>50</v>
      </c>
      <c r="HF46" s="32">
        <f>(HF44*HK44+HF45*HK45)/HK46</f>
        <v>50</v>
      </c>
      <c r="HG46" s="32">
        <f>(HG44*HK44+HG45*HK45)/HK46</f>
        <v>0</v>
      </c>
      <c r="HH46" s="27">
        <f>(HH44*HK44+HH45*HK45)/HK46</f>
        <v>4.0066564260112649</v>
      </c>
      <c r="HI46" s="32">
        <f>SUM(HI44:HI45)</f>
        <v>1488</v>
      </c>
      <c r="HJ46" s="34">
        <f>SUM(HJ44:HJ45)</f>
        <v>1252</v>
      </c>
      <c r="HK46" s="31">
        <f>SUM(HK44:HK45)</f>
        <v>42</v>
      </c>
      <c r="HM46" s="18"/>
      <c r="HN46" s="57" t="s">
        <v>39</v>
      </c>
      <c r="HO46" s="61">
        <f>SUM(HO44:HO45)</f>
        <v>720</v>
      </c>
      <c r="HP46" s="61">
        <f t="shared" ref="HP46" si="711">SUM(HP44:HP45)</f>
        <v>124.1</v>
      </c>
      <c r="HQ46" s="61">
        <f>SUM(HQ44:HQ45)</f>
        <v>595.9</v>
      </c>
      <c r="HR46" s="61">
        <f t="shared" ref="HR46" si="712">SUM(HR44:HR45)</f>
        <v>0</v>
      </c>
      <c r="HS46" s="25">
        <f>(HS44*IE44+HS45*IE45)/IE46</f>
        <v>0</v>
      </c>
      <c r="HT46" s="31">
        <f>SUM(HT44:HT45)</f>
        <v>720</v>
      </c>
      <c r="HU46" s="25">
        <f>(HU44*IE44+HU45*IE45)/IE46</f>
        <v>50</v>
      </c>
      <c r="HV46" s="31">
        <f>SUM(HV44:HV45)</f>
        <v>0</v>
      </c>
      <c r="HW46" s="25">
        <f>(HW44*IE44+HW45*IE45)/IE46</f>
        <v>0</v>
      </c>
      <c r="HX46" s="31">
        <f>SUM(HX44:HX45)</f>
        <v>0</v>
      </c>
      <c r="HY46" s="32">
        <f>(HY44*IE44+HY45*IE45)/IE46</f>
        <v>50</v>
      </c>
      <c r="HZ46" s="58">
        <f>(HZ44*IE44+HZ45*IE45)/IE46</f>
        <v>50</v>
      </c>
      <c r="IA46" s="58">
        <f>(IA44*IE44+IA45*IE45)/IE46</f>
        <v>0</v>
      </c>
      <c r="IB46" s="58">
        <f>(IB44*IE44+IB45*IE45)/IE46</f>
        <v>6.1739417989417991</v>
      </c>
      <c r="IC46" s="32">
        <f>SUM(IC44:IC45)</f>
        <v>1440</v>
      </c>
      <c r="ID46" s="110">
        <f>SUM(ID44:ID45)</f>
        <v>1867</v>
      </c>
      <c r="IE46" s="31">
        <f>SUM(IE44:IE45)</f>
        <v>42</v>
      </c>
      <c r="IG46" s="29"/>
    </row>
    <row r="47" spans="1:245" ht="13.8" x14ac:dyDescent="0.3">
      <c r="A47" s="142" t="s">
        <v>57</v>
      </c>
      <c r="B47" s="71" t="s">
        <v>47</v>
      </c>
      <c r="C47" s="9">
        <v>0</v>
      </c>
      <c r="D47" s="9">
        <v>0</v>
      </c>
      <c r="E47" s="9">
        <v>0</v>
      </c>
      <c r="F47" s="9">
        <v>744</v>
      </c>
      <c r="G47" s="7">
        <f t="shared" si="339"/>
        <v>100</v>
      </c>
      <c r="H47" s="9">
        <v>0</v>
      </c>
      <c r="I47" s="7">
        <f t="shared" si="340"/>
        <v>0</v>
      </c>
      <c r="J47" s="7">
        <v>0</v>
      </c>
      <c r="K47" s="7">
        <f t="shared" si="523"/>
        <v>0</v>
      </c>
      <c r="L47" s="9">
        <v>0</v>
      </c>
      <c r="M47" s="7">
        <f>(C47/$B$4)*100</f>
        <v>0</v>
      </c>
      <c r="N47" s="9">
        <f t="shared" si="524"/>
        <v>0</v>
      </c>
      <c r="O47" s="9">
        <f t="shared" si="525"/>
        <v>100</v>
      </c>
      <c r="P47" s="7">
        <f>(R47/($B$4*S47))*100</f>
        <v>0</v>
      </c>
      <c r="Q47" s="7">
        <f>SUM(D47:F47,H47,J47)</f>
        <v>744</v>
      </c>
      <c r="R47" s="9">
        <v>0</v>
      </c>
      <c r="S47" s="9">
        <v>21</v>
      </c>
      <c r="U47" s="142" t="s">
        <v>57</v>
      </c>
      <c r="V47" s="71" t="s">
        <v>47</v>
      </c>
      <c r="W47" s="9">
        <v>0</v>
      </c>
      <c r="X47" s="9">
        <v>0</v>
      </c>
      <c r="Y47" s="9">
        <v>0</v>
      </c>
      <c r="Z47" s="9">
        <v>744</v>
      </c>
      <c r="AA47" s="9">
        <f t="shared" si="644"/>
        <v>100</v>
      </c>
      <c r="AB47" s="9">
        <v>0</v>
      </c>
      <c r="AC47" s="9">
        <f t="shared" si="645"/>
        <v>0</v>
      </c>
      <c r="AD47" s="9">
        <v>0</v>
      </c>
      <c r="AE47" s="7">
        <f t="shared" ref="AE47:AE48" si="713">(AD47/$V$4)*100</f>
        <v>0</v>
      </c>
      <c r="AF47" s="9">
        <v>0</v>
      </c>
      <c r="AG47" s="7">
        <f>(W47/$V$4)*100</f>
        <v>0</v>
      </c>
      <c r="AH47" s="9">
        <f t="shared" si="646"/>
        <v>0</v>
      </c>
      <c r="AI47" s="9">
        <f t="shared" si="647"/>
        <v>100</v>
      </c>
      <c r="AJ47" s="7">
        <f>(AL47/($V$4*AM47))*100</f>
        <v>0</v>
      </c>
      <c r="AK47" s="7">
        <f>SUM(X47:Z47,AB47,AD47)</f>
        <v>744</v>
      </c>
      <c r="AL47" s="9">
        <v>0</v>
      </c>
      <c r="AM47" s="9">
        <v>21</v>
      </c>
      <c r="AO47" s="142" t="s">
        <v>57</v>
      </c>
      <c r="AP47" s="71" t="s">
        <v>47</v>
      </c>
      <c r="AQ47" s="9">
        <v>0</v>
      </c>
      <c r="AR47" s="9">
        <v>0</v>
      </c>
      <c r="AS47" s="9">
        <v>0</v>
      </c>
      <c r="AT47" s="9">
        <v>720</v>
      </c>
      <c r="AU47" s="9">
        <f t="shared" si="121"/>
        <v>100</v>
      </c>
      <c r="AV47" s="9">
        <v>0</v>
      </c>
      <c r="AW47" s="9">
        <f t="shared" si="122"/>
        <v>0</v>
      </c>
      <c r="AX47" s="9">
        <v>0</v>
      </c>
      <c r="AY47" s="7">
        <f>(AX47/$AP$4)*100</f>
        <v>0</v>
      </c>
      <c r="AZ47" s="9">
        <v>0</v>
      </c>
      <c r="BA47" s="7">
        <f>(AQ47/$AP$4)*100</f>
        <v>0</v>
      </c>
      <c r="BB47" s="7">
        <f t="shared" si="455"/>
        <v>0</v>
      </c>
      <c r="BC47" s="29">
        <f t="shared" si="456"/>
        <v>100</v>
      </c>
      <c r="BD47" s="7">
        <f t="shared" ref="BD47:BD48" si="714">(BF47/($AP$4*BG47))*100</f>
        <v>0</v>
      </c>
      <c r="BE47" s="7">
        <f>SUM(AR47:AT47,AV47,AX47)</f>
        <v>720</v>
      </c>
      <c r="BF47" s="9">
        <v>0</v>
      </c>
      <c r="BG47" s="9">
        <v>21</v>
      </c>
      <c r="BI47" s="142" t="s">
        <v>57</v>
      </c>
      <c r="BJ47" s="71" t="s">
        <v>47</v>
      </c>
      <c r="BK47" s="9">
        <v>0</v>
      </c>
      <c r="BL47" s="9">
        <v>0</v>
      </c>
      <c r="BM47" s="9">
        <v>0</v>
      </c>
      <c r="BN47" s="9">
        <v>744</v>
      </c>
      <c r="BO47" s="7">
        <f t="shared" si="126"/>
        <v>100</v>
      </c>
      <c r="BP47" s="9">
        <v>0</v>
      </c>
      <c r="BQ47" s="9">
        <f t="shared" si="127"/>
        <v>0</v>
      </c>
      <c r="BR47" s="9">
        <v>0</v>
      </c>
      <c r="BS47" s="7">
        <f>(BR47/$BJ$4)*100</f>
        <v>0</v>
      </c>
      <c r="BT47" s="9">
        <v>0</v>
      </c>
      <c r="BU47" s="7">
        <f t="shared" ref="BU47:BU48" si="715">(BK47/$BJ$4)*100</f>
        <v>0</v>
      </c>
      <c r="BV47" s="7">
        <f t="shared" si="459"/>
        <v>0</v>
      </c>
      <c r="BW47" s="7">
        <f t="shared" si="460"/>
        <v>100</v>
      </c>
      <c r="BX47" s="7">
        <f t="shared" ref="BX47:BX48" si="716">(BZ47/($BJ$4*CA47))*100</f>
        <v>0</v>
      </c>
      <c r="BY47" s="7">
        <f>SUM(BL47:BN47,BP47,BR47)</f>
        <v>744</v>
      </c>
      <c r="BZ47" s="9">
        <v>0</v>
      </c>
      <c r="CA47" s="9">
        <v>21</v>
      </c>
      <c r="CC47" s="142" t="s">
        <v>57</v>
      </c>
      <c r="CD47" s="71" t="s">
        <v>47</v>
      </c>
      <c r="CE47" s="9">
        <v>0</v>
      </c>
      <c r="CF47" s="9">
        <v>0</v>
      </c>
      <c r="CG47" s="9">
        <v>0</v>
      </c>
      <c r="CH47" s="9">
        <v>720</v>
      </c>
      <c r="CI47" s="9">
        <f t="shared" si="650"/>
        <v>100</v>
      </c>
      <c r="CJ47" s="9">
        <v>0</v>
      </c>
      <c r="CK47" s="9">
        <f t="shared" si="650"/>
        <v>0</v>
      </c>
      <c r="CL47" s="9">
        <v>0</v>
      </c>
      <c r="CM47" s="7">
        <f>(CL47/$CD$4)*100</f>
        <v>0</v>
      </c>
      <c r="CN47" s="9">
        <v>0</v>
      </c>
      <c r="CO47" s="7">
        <f>(CE47/$CD$4)*100</f>
        <v>0</v>
      </c>
      <c r="CP47" s="7">
        <f t="shared" si="132"/>
        <v>0</v>
      </c>
      <c r="CQ47" s="38">
        <f t="shared" si="414"/>
        <v>100</v>
      </c>
      <c r="CR47" s="7">
        <f t="shared" ref="CR47:CR48" si="717">(CT47/($CD$4*CU47))*100</f>
        <v>0</v>
      </c>
      <c r="CS47" s="7">
        <f>SUM(CF47:CH47,CJ47,CL47)</f>
        <v>720</v>
      </c>
      <c r="CT47" s="9">
        <v>0</v>
      </c>
      <c r="CU47" s="9">
        <v>21</v>
      </c>
      <c r="CW47" s="142" t="s">
        <v>57</v>
      </c>
      <c r="CX47" s="71" t="s">
        <v>47</v>
      </c>
      <c r="CY47" s="9">
        <v>0</v>
      </c>
      <c r="CZ47" s="9">
        <v>0</v>
      </c>
      <c r="DA47" s="9">
        <v>0</v>
      </c>
      <c r="DB47" s="9">
        <v>744</v>
      </c>
      <c r="DC47" s="7">
        <f t="shared" si="415"/>
        <v>100</v>
      </c>
      <c r="DD47" s="9">
        <v>0</v>
      </c>
      <c r="DE47" s="7">
        <f t="shared" si="416"/>
        <v>0</v>
      </c>
      <c r="DF47" s="7">
        <v>0</v>
      </c>
      <c r="DG47" s="7">
        <f>(DF47/$CX$4)*100</f>
        <v>0</v>
      </c>
      <c r="DH47" s="9">
        <v>0</v>
      </c>
      <c r="DI47" s="7">
        <f>(CY47/$V$4)*100</f>
        <v>0</v>
      </c>
      <c r="DJ47" s="7">
        <f t="shared" si="463"/>
        <v>0</v>
      </c>
      <c r="DK47" s="38">
        <f t="shared" si="464"/>
        <v>100</v>
      </c>
      <c r="DL47" s="7">
        <f>(DN47/($CX$4*DO47))*100</f>
        <v>0</v>
      </c>
      <c r="DM47" s="7">
        <f>SUM(CZ47:DB47,DD47,DF47)</f>
        <v>744</v>
      </c>
      <c r="DN47" s="9">
        <v>0</v>
      </c>
      <c r="DO47" s="9">
        <v>21</v>
      </c>
      <c r="DQ47" s="142" t="s">
        <v>57</v>
      </c>
      <c r="DR47" s="71" t="s">
        <v>47</v>
      </c>
      <c r="DS47" s="9">
        <v>0</v>
      </c>
      <c r="DT47" s="9">
        <v>0</v>
      </c>
      <c r="DU47" s="9">
        <v>0</v>
      </c>
      <c r="DV47" s="9">
        <v>744</v>
      </c>
      <c r="DW47" s="7">
        <f t="shared" si="419"/>
        <v>100</v>
      </c>
      <c r="DX47" s="9">
        <v>0</v>
      </c>
      <c r="DY47" s="7">
        <f t="shared" si="420"/>
        <v>0</v>
      </c>
      <c r="DZ47" s="7">
        <v>0</v>
      </c>
      <c r="EA47" s="7">
        <f>(DZ47/$DR$4)*100</f>
        <v>0</v>
      </c>
      <c r="EB47" s="9">
        <v>0</v>
      </c>
      <c r="EC47" s="7">
        <f>(DS47/$V$4)*100</f>
        <v>0</v>
      </c>
      <c r="ED47" s="7">
        <f t="shared" si="466"/>
        <v>0</v>
      </c>
      <c r="EE47" s="38">
        <f t="shared" si="467"/>
        <v>100</v>
      </c>
      <c r="EF47" s="7">
        <f>(EH47/($DR$4*EI47))*100</f>
        <v>0</v>
      </c>
      <c r="EG47" s="7">
        <f>SUM(DT47:DV47,DX47,DZ47)</f>
        <v>744</v>
      </c>
      <c r="EH47" s="9">
        <v>0</v>
      </c>
      <c r="EI47" s="9">
        <v>21</v>
      </c>
      <c r="EK47" s="142" t="s">
        <v>57</v>
      </c>
      <c r="EL47" s="71" t="s">
        <v>47</v>
      </c>
      <c r="EM47" s="9">
        <v>0</v>
      </c>
      <c r="EN47" s="9">
        <v>0</v>
      </c>
      <c r="EO47" s="9">
        <v>0</v>
      </c>
      <c r="EP47" s="9">
        <v>672</v>
      </c>
      <c r="EQ47" s="7">
        <f t="shared" si="423"/>
        <v>100</v>
      </c>
      <c r="ER47" s="9">
        <v>0</v>
      </c>
      <c r="ES47" s="7">
        <f t="shared" si="424"/>
        <v>0</v>
      </c>
      <c r="ET47" s="7">
        <v>0</v>
      </c>
      <c r="EU47" s="7">
        <f>(ET47/$EL$4)*100</f>
        <v>0</v>
      </c>
      <c r="EV47" s="9">
        <v>0</v>
      </c>
      <c r="EW47" s="7">
        <f>(EM47/$V$4)*100</f>
        <v>0</v>
      </c>
      <c r="EX47" s="7">
        <f t="shared" si="468"/>
        <v>0</v>
      </c>
      <c r="EY47" s="38">
        <f t="shared" si="469"/>
        <v>100</v>
      </c>
      <c r="EZ47" s="7">
        <f t="shared" ref="EZ47:EZ48" si="718">(FB47/($EL$4*FC47))*100</f>
        <v>0</v>
      </c>
      <c r="FA47" s="7">
        <f>SUM(EN47:EP47,ER47,ET47)</f>
        <v>672</v>
      </c>
      <c r="FB47" s="9">
        <v>0</v>
      </c>
      <c r="FC47" s="9">
        <v>21</v>
      </c>
      <c r="FE47" s="142" t="s">
        <v>57</v>
      </c>
      <c r="FF47" s="71" t="s">
        <v>47</v>
      </c>
      <c r="FG47" s="9">
        <v>0</v>
      </c>
      <c r="FH47" s="9">
        <v>0</v>
      </c>
      <c r="FI47" s="9">
        <v>0</v>
      </c>
      <c r="FJ47" s="9">
        <v>744</v>
      </c>
      <c r="FK47" s="7">
        <f t="shared" si="438"/>
        <v>100</v>
      </c>
      <c r="FL47" s="9">
        <v>0</v>
      </c>
      <c r="FM47" s="7">
        <f t="shared" si="439"/>
        <v>0</v>
      </c>
      <c r="FN47" s="7">
        <v>0</v>
      </c>
      <c r="FO47" s="7">
        <f t="shared" ref="FO47:FO48" si="719">(FN47/$FF$4)*100</f>
        <v>0</v>
      </c>
      <c r="FP47" s="9">
        <v>0</v>
      </c>
      <c r="FQ47" s="7">
        <f>(FG47/$V$4)*100</f>
        <v>0</v>
      </c>
      <c r="FR47" s="7">
        <f t="shared" si="472"/>
        <v>0</v>
      </c>
      <c r="FS47" s="38">
        <f t="shared" si="473"/>
        <v>100</v>
      </c>
      <c r="FT47" s="7">
        <f>(FV47/($FF$4*FW47))*100</f>
        <v>0</v>
      </c>
      <c r="FU47" s="7">
        <f>SUM(FH47:FJ47,FL47,FN47)</f>
        <v>744</v>
      </c>
      <c r="FV47" s="9">
        <v>0</v>
      </c>
      <c r="FW47" s="9">
        <v>21</v>
      </c>
      <c r="FY47" s="142" t="s">
        <v>57</v>
      </c>
      <c r="FZ47" s="71" t="s">
        <v>47</v>
      </c>
      <c r="GA47" s="9">
        <v>0</v>
      </c>
      <c r="GB47" s="9">
        <v>0</v>
      </c>
      <c r="GC47" s="9">
        <v>0</v>
      </c>
      <c r="GD47" s="9">
        <v>720</v>
      </c>
      <c r="GE47" s="9">
        <f>(GD47/$FZ$4)</f>
        <v>1</v>
      </c>
      <c r="GF47" s="9">
        <v>0</v>
      </c>
      <c r="GG47" s="9">
        <f t="shared" si="430"/>
        <v>0</v>
      </c>
      <c r="GH47" s="9">
        <v>0</v>
      </c>
      <c r="GI47" s="7">
        <f>(GH47/$FZ$4)*100</f>
        <v>0</v>
      </c>
      <c r="GJ47" s="9">
        <v>0</v>
      </c>
      <c r="GK47" s="7">
        <f>(GA47/$V$4)*100</f>
        <v>0</v>
      </c>
      <c r="GL47" s="9">
        <f t="shared" si="653"/>
        <v>0</v>
      </c>
      <c r="GM47" s="9">
        <f t="shared" si="654"/>
        <v>100</v>
      </c>
      <c r="GN47" s="7">
        <f>(GP47/($FZ$4*GQ47))*100</f>
        <v>0</v>
      </c>
      <c r="GO47" s="7">
        <f>SUM(GB47:GD47,GF47,GH47)</f>
        <v>720</v>
      </c>
      <c r="GP47" s="9">
        <v>0</v>
      </c>
      <c r="GQ47" s="9">
        <v>21</v>
      </c>
      <c r="GS47" s="142" t="s">
        <v>57</v>
      </c>
      <c r="GT47" s="71" t="s">
        <v>47</v>
      </c>
      <c r="GU47" s="9">
        <v>0</v>
      </c>
      <c r="GV47" s="9">
        <v>0</v>
      </c>
      <c r="GW47" s="9">
        <v>0</v>
      </c>
      <c r="GX47" s="9">
        <v>744</v>
      </c>
      <c r="GY47" s="9">
        <f t="shared" si="558"/>
        <v>100</v>
      </c>
      <c r="GZ47" s="9">
        <v>0</v>
      </c>
      <c r="HA47" s="9">
        <f t="shared" si="559"/>
        <v>0</v>
      </c>
      <c r="HB47" s="9">
        <v>0</v>
      </c>
      <c r="HC47" s="7">
        <f>(HB47/$GT$4)*100</f>
        <v>0</v>
      </c>
      <c r="HD47" s="9">
        <v>0</v>
      </c>
      <c r="HE47" s="7">
        <f>(GU47/$GT$4)*100</f>
        <v>0</v>
      </c>
      <c r="HF47" s="9">
        <f t="shared" si="395"/>
        <v>0</v>
      </c>
      <c r="HG47" s="9">
        <f t="shared" si="396"/>
        <v>100</v>
      </c>
      <c r="HH47" s="7">
        <f t="shared" ref="HH47:HH48" si="720">(HJ47/($GT$4*HK47))*100</f>
        <v>0</v>
      </c>
      <c r="HI47" s="7">
        <f>SUM(GV47:GX47,GZ47,HB47)</f>
        <v>744</v>
      </c>
      <c r="HJ47" s="9">
        <v>0</v>
      </c>
      <c r="HK47" s="9">
        <v>21</v>
      </c>
      <c r="HM47" s="142" t="s">
        <v>57</v>
      </c>
      <c r="HN47" s="71" t="s">
        <v>47</v>
      </c>
      <c r="HO47" s="9">
        <v>0</v>
      </c>
      <c r="HP47" s="9">
        <v>0</v>
      </c>
      <c r="HQ47" s="9">
        <v>0</v>
      </c>
      <c r="HR47" s="9">
        <v>720</v>
      </c>
      <c r="HS47" s="7">
        <f>(HR47/$HN$4)*100</f>
        <v>100</v>
      </c>
      <c r="HT47" s="9">
        <v>0</v>
      </c>
      <c r="HU47" s="7">
        <f>(HT47/$HN$4)*100</f>
        <v>0</v>
      </c>
      <c r="HV47" s="9">
        <v>0</v>
      </c>
      <c r="HW47" s="7">
        <f>(HV47/$HN$4)*100</f>
        <v>0</v>
      </c>
      <c r="HX47" s="9">
        <v>0</v>
      </c>
      <c r="HY47" s="7">
        <f>(HO47/$HN$4)*100</f>
        <v>0</v>
      </c>
      <c r="HZ47" s="41">
        <f>((HO47-HX47)/$HN$4)*100</f>
        <v>0</v>
      </c>
      <c r="IA47" s="41">
        <f t="shared" ref="IA47:IA48" si="721">IF((AND(HP47=0,HR47=0)),0,(HR47+HX47)/(HP47+HR47)*100)</f>
        <v>100</v>
      </c>
      <c r="IB47" s="7">
        <f>(ID47/($HN$4*IE47))*100</f>
        <v>0</v>
      </c>
      <c r="IC47" s="7">
        <f>SUM(HP47:HR47,HT47,HV47)</f>
        <v>720</v>
      </c>
      <c r="ID47" s="9">
        <v>0</v>
      </c>
      <c r="IE47" s="9">
        <v>21</v>
      </c>
      <c r="IG47" s="29">
        <v>0</v>
      </c>
      <c r="IH47" s="9">
        <v>0</v>
      </c>
      <c r="IK47" s="9" t="s">
        <v>112</v>
      </c>
    </row>
    <row r="48" spans="1:245" ht="13.8" x14ac:dyDescent="0.3">
      <c r="B48" s="71" t="s">
        <v>48</v>
      </c>
      <c r="C48" s="9">
        <v>744</v>
      </c>
      <c r="D48" s="9">
        <v>39.799999999999997</v>
      </c>
      <c r="E48" s="9">
        <v>704.2</v>
      </c>
      <c r="F48" s="9">
        <v>0</v>
      </c>
      <c r="G48" s="7">
        <f t="shared" si="339"/>
        <v>0</v>
      </c>
      <c r="H48" s="9">
        <v>0</v>
      </c>
      <c r="I48" s="7">
        <f t="shared" si="340"/>
        <v>0</v>
      </c>
      <c r="J48" s="7">
        <v>0</v>
      </c>
      <c r="K48" s="7">
        <f t="shared" si="523"/>
        <v>0</v>
      </c>
      <c r="L48" s="9">
        <v>0</v>
      </c>
      <c r="M48" s="9">
        <f t="shared" ref="M48" si="722">(C48/$B$4)*100</f>
        <v>100</v>
      </c>
      <c r="N48" s="9">
        <f t="shared" si="524"/>
        <v>100</v>
      </c>
      <c r="O48" s="9">
        <f t="shared" si="525"/>
        <v>0</v>
      </c>
      <c r="P48" s="7">
        <f t="shared" ref="P48" si="723">(R48/($B$4*S48))*100</f>
        <v>4.838709677419355</v>
      </c>
      <c r="Q48" s="7">
        <f t="shared" ref="Q48" si="724">SUM(D48:F48,H48,J48)</f>
        <v>744</v>
      </c>
      <c r="R48" s="9">
        <v>756</v>
      </c>
      <c r="S48" s="9">
        <v>21</v>
      </c>
      <c r="V48" s="71" t="s">
        <v>48</v>
      </c>
      <c r="W48" s="9">
        <v>744</v>
      </c>
      <c r="X48" s="9">
        <v>158.6</v>
      </c>
      <c r="Y48" s="9">
        <v>585.4</v>
      </c>
      <c r="Z48" s="9">
        <v>0</v>
      </c>
      <c r="AA48" s="9">
        <f t="shared" si="644"/>
        <v>0</v>
      </c>
      <c r="AB48" s="9">
        <v>0</v>
      </c>
      <c r="AC48" s="9">
        <f t="shared" si="645"/>
        <v>0</v>
      </c>
      <c r="AD48" s="9">
        <v>0</v>
      </c>
      <c r="AE48" s="7">
        <f t="shared" si="713"/>
        <v>0</v>
      </c>
      <c r="AF48" s="9">
        <v>0</v>
      </c>
      <c r="AG48" s="7">
        <f>(W48/$V$4)*100</f>
        <v>100</v>
      </c>
      <c r="AH48" s="9">
        <f t="shared" si="646"/>
        <v>100</v>
      </c>
      <c r="AI48" s="9">
        <f t="shared" si="647"/>
        <v>0</v>
      </c>
      <c r="AJ48" s="7">
        <f t="shared" ref="AJ48" si="725">(AL48/($V$4*AM48))*100</f>
        <v>19.700460829493089</v>
      </c>
      <c r="AK48" s="7">
        <f t="shared" ref="AK48" si="726">SUM(X48:Z48,AB48,AD48)</f>
        <v>744</v>
      </c>
      <c r="AL48" s="39">
        <v>3078</v>
      </c>
      <c r="AM48" s="9">
        <v>21</v>
      </c>
      <c r="AP48" s="71" t="s">
        <v>48</v>
      </c>
      <c r="AQ48" s="9">
        <v>720</v>
      </c>
      <c r="AR48" s="9">
        <v>162.30000000000001</v>
      </c>
      <c r="AS48" s="9">
        <v>557.70000000000005</v>
      </c>
      <c r="AT48" s="9">
        <v>0</v>
      </c>
      <c r="AU48" s="9">
        <f t="shared" si="121"/>
        <v>0</v>
      </c>
      <c r="AV48" s="9">
        <v>0</v>
      </c>
      <c r="AW48" s="9">
        <f t="shared" si="122"/>
        <v>0</v>
      </c>
      <c r="AX48" s="9">
        <v>0</v>
      </c>
      <c r="AY48" s="7">
        <f>(AX48/$AP$4)*100</f>
        <v>0</v>
      </c>
      <c r="AZ48" s="9">
        <v>0</v>
      </c>
      <c r="BA48" s="7">
        <f t="shared" ref="BA48" si="727">(AQ48/$AP$4)*100</f>
        <v>100</v>
      </c>
      <c r="BB48" s="7">
        <f t="shared" si="455"/>
        <v>100</v>
      </c>
      <c r="BC48" s="29">
        <f t="shared" si="456"/>
        <v>0</v>
      </c>
      <c r="BD48" s="7">
        <f t="shared" si="714"/>
        <v>20.68121693121693</v>
      </c>
      <c r="BE48" s="7">
        <f t="shared" ref="BE48" si="728">SUM(AR48:AT48,AV48,AX48)</f>
        <v>720</v>
      </c>
      <c r="BF48" s="9">
        <v>3127</v>
      </c>
      <c r="BG48" s="9">
        <v>21</v>
      </c>
      <c r="BJ48" s="71" t="s">
        <v>48</v>
      </c>
      <c r="BK48" s="9">
        <v>744</v>
      </c>
      <c r="BL48" s="9">
        <v>136.6</v>
      </c>
      <c r="BM48" s="9">
        <v>607.4</v>
      </c>
      <c r="BN48" s="9">
        <v>0</v>
      </c>
      <c r="BO48" s="7">
        <f t="shared" si="126"/>
        <v>0</v>
      </c>
      <c r="BP48" s="9">
        <v>0</v>
      </c>
      <c r="BQ48" s="9">
        <f t="shared" si="127"/>
        <v>0</v>
      </c>
      <c r="BR48" s="9">
        <v>0</v>
      </c>
      <c r="BS48" s="7">
        <f>(BR48/$BJ$4)*100</f>
        <v>0</v>
      </c>
      <c r="BT48" s="9">
        <v>0</v>
      </c>
      <c r="BU48" s="7">
        <f t="shared" si="715"/>
        <v>100</v>
      </c>
      <c r="BV48" s="7">
        <f t="shared" si="459"/>
        <v>100</v>
      </c>
      <c r="BW48" s="7">
        <f t="shared" si="460"/>
        <v>0</v>
      </c>
      <c r="BX48" s="7">
        <f t="shared" si="716"/>
        <v>16.839477726574501</v>
      </c>
      <c r="BY48" s="7">
        <f t="shared" ref="BY48" si="729">SUM(BL48:BN48,BP48,BR48)</f>
        <v>744</v>
      </c>
      <c r="BZ48" s="39">
        <v>2631</v>
      </c>
      <c r="CA48" s="9">
        <v>21</v>
      </c>
      <c r="CD48" s="71" t="s">
        <v>48</v>
      </c>
      <c r="CE48" s="9">
        <v>720</v>
      </c>
      <c r="CF48" s="9">
        <v>20.100000000000001</v>
      </c>
      <c r="CG48" s="9">
        <v>699.9</v>
      </c>
      <c r="CH48" s="9">
        <v>0</v>
      </c>
      <c r="CI48" s="9">
        <f t="shared" si="650"/>
        <v>0</v>
      </c>
      <c r="CJ48" s="9">
        <v>0</v>
      </c>
      <c r="CK48" s="9">
        <f t="shared" si="650"/>
        <v>0</v>
      </c>
      <c r="CL48" s="9">
        <v>0</v>
      </c>
      <c r="CM48" s="7">
        <f t="shared" ref="CM48" si="730">(CL48/$CD$4)*100</f>
        <v>0</v>
      </c>
      <c r="CN48" s="9">
        <v>0</v>
      </c>
      <c r="CO48" s="7">
        <f>(CE48/$CD$4)*100</f>
        <v>100</v>
      </c>
      <c r="CP48" s="7">
        <f t="shared" si="132"/>
        <v>100</v>
      </c>
      <c r="CQ48" s="38">
        <f t="shared" si="414"/>
        <v>0</v>
      </c>
      <c r="CR48" s="7">
        <f t="shared" si="717"/>
        <v>2.5595238095238093</v>
      </c>
      <c r="CS48" s="7">
        <f t="shared" ref="CS48" si="731">SUM(CF48:CH48,CJ48,CL48)</f>
        <v>720</v>
      </c>
      <c r="CT48" s="9">
        <v>387</v>
      </c>
      <c r="CU48" s="9">
        <v>21</v>
      </c>
      <c r="CX48" s="71" t="s">
        <v>48</v>
      </c>
      <c r="CY48" s="9">
        <v>744</v>
      </c>
      <c r="CZ48" s="9">
        <v>36.5</v>
      </c>
      <c r="DA48" s="9">
        <v>707.5</v>
      </c>
      <c r="DB48" s="9">
        <v>0</v>
      </c>
      <c r="DC48" s="7">
        <f t="shared" si="415"/>
        <v>0</v>
      </c>
      <c r="DD48" s="9">
        <v>0</v>
      </c>
      <c r="DE48" s="7">
        <f t="shared" si="416"/>
        <v>0</v>
      </c>
      <c r="DF48" s="7">
        <v>0</v>
      </c>
      <c r="DG48" s="7">
        <f t="shared" ref="DG48" si="732">(DF48/$CX$4)*100</f>
        <v>0</v>
      </c>
      <c r="DH48" s="9">
        <v>0</v>
      </c>
      <c r="DI48" s="7">
        <f>(CY48/$V$4)*100</f>
        <v>100</v>
      </c>
      <c r="DJ48" s="7">
        <f t="shared" si="463"/>
        <v>100</v>
      </c>
      <c r="DK48" s="38">
        <f t="shared" si="464"/>
        <v>0</v>
      </c>
      <c r="DL48" s="7">
        <f t="shared" ref="DL48" si="733">(DN48/($CX$4*DO48))*100</f>
        <v>5.2099334357398872</v>
      </c>
      <c r="DM48" s="7">
        <f t="shared" ref="DM48" si="734">SUM(CZ48:DB48,DD48,DF48)</f>
        <v>744</v>
      </c>
      <c r="DN48" s="9">
        <v>814</v>
      </c>
      <c r="DO48" s="9">
        <v>21</v>
      </c>
      <c r="DR48" s="71" t="s">
        <v>48</v>
      </c>
      <c r="DS48" s="9">
        <v>744</v>
      </c>
      <c r="DT48" s="9">
        <v>92</v>
      </c>
      <c r="DU48" s="9">
        <v>652</v>
      </c>
      <c r="DV48" s="9">
        <v>0</v>
      </c>
      <c r="DW48" s="7">
        <f t="shared" si="419"/>
        <v>0</v>
      </c>
      <c r="DX48" s="9">
        <v>0</v>
      </c>
      <c r="DY48" s="7">
        <f t="shared" si="420"/>
        <v>0</v>
      </c>
      <c r="DZ48" s="7">
        <v>0</v>
      </c>
      <c r="EA48" s="7">
        <f>(DZ48/$DR$4)*100</f>
        <v>0</v>
      </c>
      <c r="EB48" s="9">
        <v>0</v>
      </c>
      <c r="EC48" s="7">
        <f>(DS48/$V$4)*100</f>
        <v>100</v>
      </c>
      <c r="ED48" s="7">
        <f t="shared" si="466"/>
        <v>100</v>
      </c>
      <c r="EE48" s="38">
        <f t="shared" si="467"/>
        <v>0</v>
      </c>
      <c r="EF48" s="7">
        <f t="shared" ref="EF48" si="735">(EH48/($DR$4*EI48))*100</f>
        <v>11.603942652329749</v>
      </c>
      <c r="EG48" s="7">
        <f t="shared" ref="EG48" si="736">SUM(DT48:DV48,DX48,DZ48)</f>
        <v>744</v>
      </c>
      <c r="EH48" s="39">
        <v>1813</v>
      </c>
      <c r="EI48" s="9">
        <v>21</v>
      </c>
      <c r="EL48" s="71" t="s">
        <v>48</v>
      </c>
      <c r="EM48" s="9">
        <v>672</v>
      </c>
      <c r="EN48" s="9">
        <v>66.400000000000006</v>
      </c>
      <c r="EO48" s="9">
        <v>605.6</v>
      </c>
      <c r="EP48" s="9">
        <v>0</v>
      </c>
      <c r="EQ48" s="7">
        <f t="shared" si="423"/>
        <v>0</v>
      </c>
      <c r="ER48" s="9">
        <v>0</v>
      </c>
      <c r="ES48" s="7">
        <f t="shared" si="424"/>
        <v>0</v>
      </c>
      <c r="ET48" s="7">
        <v>0</v>
      </c>
      <c r="EU48" s="7">
        <f>(ET48/$EL$4)*100</f>
        <v>0</v>
      </c>
      <c r="EV48" s="9">
        <v>0</v>
      </c>
      <c r="EW48" s="7">
        <f>(EM48/$V$4)*100</f>
        <v>90.322580645161281</v>
      </c>
      <c r="EX48" s="7">
        <f t="shared" si="468"/>
        <v>100</v>
      </c>
      <c r="EY48" s="38">
        <f t="shared" si="469"/>
        <v>0</v>
      </c>
      <c r="EZ48" s="7">
        <f t="shared" si="718"/>
        <v>9.2616213151927429</v>
      </c>
      <c r="FA48" s="7">
        <f t="shared" ref="FA48" si="737">SUM(EN48:EP48,ER48,ET48)</f>
        <v>672</v>
      </c>
      <c r="FB48" s="39">
        <v>1307</v>
      </c>
      <c r="FC48" s="9">
        <v>21</v>
      </c>
      <c r="FF48" s="71" t="s">
        <v>48</v>
      </c>
      <c r="FG48" s="9">
        <v>744</v>
      </c>
      <c r="FH48" s="9">
        <v>184.8</v>
      </c>
      <c r="FI48" s="9">
        <v>559.20000000000005</v>
      </c>
      <c r="FJ48" s="9">
        <v>0</v>
      </c>
      <c r="FK48" s="7">
        <f t="shared" si="438"/>
        <v>0</v>
      </c>
      <c r="FL48" s="9">
        <v>0</v>
      </c>
      <c r="FM48" s="7">
        <f t="shared" si="439"/>
        <v>0</v>
      </c>
      <c r="FN48" s="7">
        <v>0</v>
      </c>
      <c r="FO48" s="7">
        <f t="shared" si="719"/>
        <v>0</v>
      </c>
      <c r="FP48" s="9">
        <v>0</v>
      </c>
      <c r="FQ48" s="7">
        <f>(FG48/$V$4)*100</f>
        <v>100</v>
      </c>
      <c r="FR48" s="7">
        <f t="shared" si="472"/>
        <v>100</v>
      </c>
      <c r="FS48" s="38">
        <f t="shared" si="473"/>
        <v>0</v>
      </c>
      <c r="FT48" s="7">
        <f t="shared" ref="FT48" si="738">(FV48/($FF$4*FW48))*100</f>
        <v>23.175883256528419</v>
      </c>
      <c r="FU48" s="7">
        <f t="shared" ref="FU48" si="739">SUM(FH48:FJ48,FL48,FN48)</f>
        <v>744</v>
      </c>
      <c r="FV48" s="39">
        <v>3621</v>
      </c>
      <c r="FW48" s="9">
        <v>21</v>
      </c>
      <c r="FZ48" s="71" t="s">
        <v>48</v>
      </c>
      <c r="GA48" s="9">
        <v>720</v>
      </c>
      <c r="GB48" s="9">
        <v>268.3</v>
      </c>
      <c r="GC48" s="9">
        <v>451.7</v>
      </c>
      <c r="GD48" s="9">
        <v>0</v>
      </c>
      <c r="GE48" s="9">
        <f>(GD48/$FZ$4)</f>
        <v>0</v>
      </c>
      <c r="GF48" s="9">
        <v>0</v>
      </c>
      <c r="GG48" s="9">
        <f t="shared" si="430"/>
        <v>0</v>
      </c>
      <c r="GH48" s="9">
        <v>0</v>
      </c>
      <c r="GI48" s="7">
        <f t="shared" ref="GI48" si="740">(GH48/$FZ$4)*100</f>
        <v>0</v>
      </c>
      <c r="GJ48" s="9">
        <v>0</v>
      </c>
      <c r="GK48" s="7">
        <f>(GA48/$V$4)*100</f>
        <v>96.774193548387103</v>
      </c>
      <c r="GL48" s="9">
        <f t="shared" si="653"/>
        <v>100</v>
      </c>
      <c r="GM48" s="9">
        <f t="shared" si="654"/>
        <v>0</v>
      </c>
      <c r="GN48" s="7">
        <f>(GP48/($FZ$4*GQ48))*100</f>
        <v>34.88095238095238</v>
      </c>
      <c r="GO48" s="7">
        <f t="shared" ref="GO48" si="741">SUM(GB48:GD48,GF48,GH48)</f>
        <v>720</v>
      </c>
      <c r="GP48" s="39">
        <v>5274</v>
      </c>
      <c r="GQ48" s="9">
        <v>21</v>
      </c>
      <c r="GT48" s="71" t="s">
        <v>48</v>
      </c>
      <c r="GU48" s="9">
        <v>744</v>
      </c>
      <c r="GV48" s="9">
        <v>104.8</v>
      </c>
      <c r="GW48" s="9">
        <v>639.20000000000005</v>
      </c>
      <c r="GX48" s="9">
        <v>0</v>
      </c>
      <c r="GY48" s="9">
        <f t="shared" si="558"/>
        <v>0</v>
      </c>
      <c r="GZ48" s="9">
        <v>0</v>
      </c>
      <c r="HA48" s="9">
        <f t="shared" si="559"/>
        <v>0</v>
      </c>
      <c r="HB48" s="9">
        <v>0</v>
      </c>
      <c r="HC48" s="7">
        <f t="shared" ref="HC48" si="742">(HB48/$GT$4)*100</f>
        <v>0</v>
      </c>
      <c r="HD48" s="9">
        <v>0</v>
      </c>
      <c r="HE48" s="7">
        <f>(GU48/$GT$4)*100</f>
        <v>100</v>
      </c>
      <c r="HF48" s="9">
        <f t="shared" si="395"/>
        <v>100</v>
      </c>
      <c r="HG48" s="9">
        <f t="shared" si="396"/>
        <v>0</v>
      </c>
      <c r="HH48" s="7">
        <f t="shared" si="720"/>
        <v>12.890424987199181</v>
      </c>
      <c r="HI48" s="7">
        <f t="shared" ref="HI48" si="743">SUM(GV48:GX48,GZ48,HB48)</f>
        <v>744</v>
      </c>
      <c r="HJ48" s="39">
        <v>2014</v>
      </c>
      <c r="HK48" s="9">
        <v>21</v>
      </c>
      <c r="HN48" s="71" t="s">
        <v>48</v>
      </c>
      <c r="HO48" s="9">
        <v>720</v>
      </c>
      <c r="HP48" s="9">
        <v>161.9</v>
      </c>
      <c r="HQ48" s="9">
        <v>558.1</v>
      </c>
      <c r="HR48" s="9">
        <v>0</v>
      </c>
      <c r="HS48" s="7">
        <f t="shared" ref="HS48" si="744">(HR48/$HN$4)*100</f>
        <v>0</v>
      </c>
      <c r="HT48" s="9">
        <v>0</v>
      </c>
      <c r="HU48" s="7">
        <f t="shared" ref="HU48" si="745">(HT48/$HN$4)*100</f>
        <v>0</v>
      </c>
      <c r="HV48" s="9">
        <v>0</v>
      </c>
      <c r="HW48" s="7">
        <f t="shared" ref="HW48" si="746">(HV48/$HN$4)*100</f>
        <v>0</v>
      </c>
      <c r="HX48" s="9">
        <v>0</v>
      </c>
      <c r="HY48" s="7">
        <f>(HO48/$HN$4)*100</f>
        <v>100</v>
      </c>
      <c r="HZ48" s="41">
        <f>((HO48-HX48)/$HN$4)*100</f>
        <v>100</v>
      </c>
      <c r="IA48" s="7">
        <f t="shared" si="721"/>
        <v>0</v>
      </c>
      <c r="IB48" s="7">
        <f>(ID48/($HN$4*IE48))*100</f>
        <v>20.542328042328041</v>
      </c>
      <c r="IC48" s="7">
        <f t="shared" ref="IC48" si="747">SUM(HP48:HR48,HT48,HV48)</f>
        <v>720</v>
      </c>
      <c r="ID48" s="88">
        <v>3106</v>
      </c>
      <c r="IE48" s="9">
        <v>21</v>
      </c>
      <c r="IG48" s="29">
        <v>20</v>
      </c>
      <c r="IH48" s="9">
        <v>20</v>
      </c>
    </row>
    <row r="49" spans="1:245" ht="13.8" hidden="1" x14ac:dyDescent="0.3">
      <c r="B49" s="44" t="s">
        <v>39</v>
      </c>
      <c r="C49" s="45">
        <f>SUM(C47:C48)</f>
        <v>744</v>
      </c>
      <c r="D49" s="45">
        <f t="shared" ref="D49:L49" si="748">SUM(D47:D48)</f>
        <v>39.799999999999997</v>
      </c>
      <c r="E49" s="45">
        <f t="shared" si="748"/>
        <v>704.2</v>
      </c>
      <c r="F49" s="45">
        <f t="shared" si="748"/>
        <v>744</v>
      </c>
      <c r="G49" s="46">
        <f>(G47*S47+G48*S48)/S49</f>
        <v>50</v>
      </c>
      <c r="H49" s="45">
        <f t="shared" si="748"/>
        <v>0</v>
      </c>
      <c r="I49" s="46">
        <f>(I47*S47+I48*S48)/S49</f>
        <v>0</v>
      </c>
      <c r="J49" s="46">
        <f>SUM(J47:J48)</f>
        <v>0</v>
      </c>
      <c r="K49" s="50">
        <f>(K47*S47+K48*S48)/S49</f>
        <v>0</v>
      </c>
      <c r="L49" s="45">
        <f t="shared" si="748"/>
        <v>0</v>
      </c>
      <c r="M49" s="46">
        <f>(M47*S47+M48*S48)/S49</f>
        <v>50</v>
      </c>
      <c r="N49" s="8">
        <f>(N47*S47+N48*S48)/S49</f>
        <v>50</v>
      </c>
      <c r="O49" s="8">
        <f>(O47*S47+O48*S48)/S49</f>
        <v>50</v>
      </c>
      <c r="P49" s="8">
        <f>(P47*S47+P48*S48)/S49</f>
        <v>2.4193548387096775</v>
      </c>
      <c r="Q49" s="50">
        <f>SUM(Q47:Q48)</f>
        <v>1488</v>
      </c>
      <c r="R49" s="76">
        <f>SUM(R47:R48)</f>
        <v>756</v>
      </c>
      <c r="S49" s="45">
        <f>SUM(S47:S48)</f>
        <v>42</v>
      </c>
      <c r="V49" s="52" t="s">
        <v>39</v>
      </c>
      <c r="W49" s="49">
        <f>SUM(W47:W48)</f>
        <v>744</v>
      </c>
      <c r="X49" s="49">
        <f t="shared" ref="X49" si="749">SUM(X47:X48)</f>
        <v>158.6</v>
      </c>
      <c r="Y49" s="49">
        <f>SUM(Y47:Y48)</f>
        <v>585.4</v>
      </c>
      <c r="Z49" s="49">
        <f t="shared" ref="Z49:AF49" si="750">SUM(Z47:Z48)</f>
        <v>744</v>
      </c>
      <c r="AA49" s="50">
        <f>(AA47*AM47+AA48*AM48)/AM49</f>
        <v>50</v>
      </c>
      <c r="AB49" s="49">
        <f t="shared" si="750"/>
        <v>0</v>
      </c>
      <c r="AC49" s="50">
        <f>(AC47*AM47+AC48*AM48)/AM49</f>
        <v>0</v>
      </c>
      <c r="AD49" s="50">
        <f>SUM(AD47:AD48)</f>
        <v>0</v>
      </c>
      <c r="AE49" s="50">
        <f>(AE47*AM47+AE48*AM48)/AM49</f>
        <v>0</v>
      </c>
      <c r="AF49" s="49">
        <f t="shared" si="750"/>
        <v>0</v>
      </c>
      <c r="AG49" s="46">
        <f>(AG47*AM47+AG48*AM48)/AM49</f>
        <v>50</v>
      </c>
      <c r="AH49" s="50">
        <f>(AH47*AM47+AH48*AM48)/AM49</f>
        <v>50</v>
      </c>
      <c r="AI49" s="50">
        <f>(AI47*AM47+AI48*AM48)/AM49</f>
        <v>50</v>
      </c>
      <c r="AJ49" s="8">
        <f>(AJ47*AM47+AJ48*AM48)/AM49</f>
        <v>9.8502304147465445</v>
      </c>
      <c r="AK49" s="50">
        <f>SUM(AK47:AK48)</f>
        <v>1488</v>
      </c>
      <c r="AL49" s="53">
        <f>SUM(AL47:AL48)</f>
        <v>3078</v>
      </c>
      <c r="AM49" s="49">
        <f>SUM(AM47:AM48)</f>
        <v>42</v>
      </c>
      <c r="AP49" s="52" t="s">
        <v>39</v>
      </c>
      <c r="AQ49" s="49">
        <f>SUM(AQ47:AQ48)</f>
        <v>720</v>
      </c>
      <c r="AR49" s="49">
        <f t="shared" ref="AR49:AZ49" si="751">SUM(AR47:AR48)</f>
        <v>162.30000000000001</v>
      </c>
      <c r="AS49" s="49">
        <f>SUM(AS47:AS48)</f>
        <v>557.70000000000005</v>
      </c>
      <c r="AT49" s="49">
        <f t="shared" si="751"/>
        <v>720</v>
      </c>
      <c r="AU49" s="50">
        <f>(AU47*BG47+AU48*BG48)/BG49</f>
        <v>50</v>
      </c>
      <c r="AV49" s="49">
        <f t="shared" si="751"/>
        <v>0</v>
      </c>
      <c r="AW49" s="50">
        <f>(AW47*BG47+AW48*BG48)/BG49</f>
        <v>0</v>
      </c>
      <c r="AX49" s="50">
        <f>SUM(AX47:AX48)</f>
        <v>0</v>
      </c>
      <c r="AY49" s="50">
        <f>(AY47*BG47+AY48*BG48)/BG49</f>
        <v>0</v>
      </c>
      <c r="AZ49" s="49">
        <f t="shared" si="751"/>
        <v>0</v>
      </c>
      <c r="BA49" s="46">
        <f>(BA47*BG47+BA48*BG48)/BG49</f>
        <v>50</v>
      </c>
      <c r="BB49" s="50">
        <f>(BB47*BG47+BB48*BG48)/BG49</f>
        <v>50</v>
      </c>
      <c r="BC49" s="50">
        <f>(BC47*BG47+BC48*BG48)/BG49</f>
        <v>50</v>
      </c>
      <c r="BD49" s="8">
        <f>(BD47*BG47+BD48*BG48)/BG49</f>
        <v>10.340608465608465</v>
      </c>
      <c r="BE49" s="50">
        <f>SUM(BE47:BE48)</f>
        <v>1440</v>
      </c>
      <c r="BF49" s="49">
        <f>SUM(BF47:BF48)</f>
        <v>3127</v>
      </c>
      <c r="BG49" s="49">
        <f>SUM(BG47:BG48)</f>
        <v>42</v>
      </c>
      <c r="BJ49" s="52" t="s">
        <v>39</v>
      </c>
      <c r="BK49" s="49">
        <f>SUM(BK47:BK48)</f>
        <v>744</v>
      </c>
      <c r="BL49" s="49">
        <f t="shared" ref="BL49:BT49" si="752">SUM(BL47:BL48)</f>
        <v>136.6</v>
      </c>
      <c r="BM49" s="49">
        <f>SUM(BM47:BM48)</f>
        <v>607.4</v>
      </c>
      <c r="BN49" s="49">
        <f t="shared" si="752"/>
        <v>744</v>
      </c>
      <c r="BO49" s="50">
        <f>(BO47*CA47+BO48*CA48)/CA49</f>
        <v>50</v>
      </c>
      <c r="BP49" s="49">
        <f t="shared" si="752"/>
        <v>0</v>
      </c>
      <c r="BQ49" s="50">
        <f>(BQ47*CA47+BQ48*CA48)/CA49</f>
        <v>0</v>
      </c>
      <c r="BR49" s="50">
        <f>SUM(BR47:BR48)</f>
        <v>0</v>
      </c>
      <c r="BS49" s="50">
        <f>(BS47*CA47+BS48*CA48)/CA49</f>
        <v>0</v>
      </c>
      <c r="BT49" s="49">
        <f t="shared" si="752"/>
        <v>0</v>
      </c>
      <c r="BU49" s="46">
        <f>(BU47*CA47+BU48*CA48)/CA49</f>
        <v>50</v>
      </c>
      <c r="BV49" s="50">
        <f>(BV47*CA47+BV48*CA48)/CA49</f>
        <v>50</v>
      </c>
      <c r="BW49" s="50">
        <f>(BW47*CA47+BW48*CA48)/CA49</f>
        <v>50</v>
      </c>
      <c r="BX49" s="8">
        <f>(BX47*CA47+BX48*CA48)/CA49</f>
        <v>8.4197388632872503</v>
      </c>
      <c r="BY49" s="50">
        <f>SUM(BY47:BY48)</f>
        <v>1488</v>
      </c>
      <c r="BZ49" s="55">
        <f>SUM(BZ47:BZ48)</f>
        <v>2631</v>
      </c>
      <c r="CA49" s="49">
        <f>SUM(CA47:CA48)</f>
        <v>42</v>
      </c>
      <c r="CD49" s="52" t="s">
        <v>39</v>
      </c>
      <c r="CE49" s="49">
        <f>SUM(CE47:CE48)</f>
        <v>720</v>
      </c>
      <c r="CF49" s="49">
        <f t="shared" ref="CF49:CN49" si="753">SUM(CF47:CF48)</f>
        <v>20.100000000000001</v>
      </c>
      <c r="CG49" s="49">
        <f>SUM(CG47:CG48)</f>
        <v>699.9</v>
      </c>
      <c r="CH49" s="49">
        <f t="shared" si="753"/>
        <v>720</v>
      </c>
      <c r="CI49" s="50">
        <f>(CI47*CU47+CI48*CU48)/CU49</f>
        <v>50</v>
      </c>
      <c r="CJ49" s="49">
        <f t="shared" si="753"/>
        <v>0</v>
      </c>
      <c r="CK49" s="50">
        <f>(CK47*CU47+CK48*CU48)/CU49</f>
        <v>0</v>
      </c>
      <c r="CL49" s="50">
        <f>SUM(CL47:CL48)</f>
        <v>0</v>
      </c>
      <c r="CM49" s="46">
        <f>(CM47*CU47+CM48*CU48)/CU49</f>
        <v>0</v>
      </c>
      <c r="CN49" s="49">
        <f t="shared" si="753"/>
        <v>0</v>
      </c>
      <c r="CO49" s="46">
        <f>(CO47*CU47+CO48*CU48)/CU49</f>
        <v>50</v>
      </c>
      <c r="CP49" s="50">
        <f>(CP47*CU47+CP48*CU48)/CU49</f>
        <v>50</v>
      </c>
      <c r="CQ49" s="50">
        <f>(CQ47*CU47+CQ48*CU48)/CU49</f>
        <v>50</v>
      </c>
      <c r="CR49" s="8">
        <f>(CR47*CU47+CR48*CU48)/CU49</f>
        <v>1.2797619047619047</v>
      </c>
      <c r="CS49" s="50">
        <f>SUM(CS47:CS48)</f>
        <v>1440</v>
      </c>
      <c r="CT49" s="49">
        <f>SUM(CT47:CT48)</f>
        <v>387</v>
      </c>
      <c r="CU49" s="49">
        <f>SUM(CU47:CU48)</f>
        <v>42</v>
      </c>
      <c r="CX49" s="44" t="s">
        <v>39</v>
      </c>
      <c r="CY49" s="49">
        <f>SUM(CY47:CY48)</f>
        <v>744</v>
      </c>
      <c r="CZ49" s="49">
        <f t="shared" ref="CZ49:DH49" si="754">SUM(CZ47:CZ48)</f>
        <v>36.5</v>
      </c>
      <c r="DA49" s="49">
        <f>SUM(DA47:DA48)</f>
        <v>707.5</v>
      </c>
      <c r="DB49" s="49">
        <f t="shared" si="754"/>
        <v>744</v>
      </c>
      <c r="DC49" s="50">
        <f>(DC47*DO47+DC48*DO48)/DO49</f>
        <v>50</v>
      </c>
      <c r="DD49" s="49">
        <f t="shared" si="754"/>
        <v>0</v>
      </c>
      <c r="DE49" s="50">
        <f>(DE47*DO47+DE48*DO48)/DO49</f>
        <v>0</v>
      </c>
      <c r="DF49" s="50">
        <f>SUM(DF47:DF48)</f>
        <v>0</v>
      </c>
      <c r="DG49" s="50">
        <f>(DG47*DO47+DG48*DO48)/DO49</f>
        <v>0</v>
      </c>
      <c r="DH49" s="49">
        <f t="shared" si="754"/>
        <v>0</v>
      </c>
      <c r="DI49" s="46">
        <f>(DI47*DO47+DI48*DO48)/DO49</f>
        <v>50</v>
      </c>
      <c r="DJ49" s="50">
        <f>(DJ47*DO47+DJ48*DO48)/DO49</f>
        <v>50</v>
      </c>
      <c r="DK49" s="50">
        <f>(DK47*DO47+DK48*DO48)/DO49</f>
        <v>50</v>
      </c>
      <c r="DL49" s="8">
        <f>(DL47*DO47+DL48*DO48)/DO49</f>
        <v>2.6049667178699436</v>
      </c>
      <c r="DM49" s="50">
        <f>SUM(DM47:DM48)</f>
        <v>1488</v>
      </c>
      <c r="DN49" s="49">
        <f>SUM(DN47:DN48)</f>
        <v>814</v>
      </c>
      <c r="DO49" s="49">
        <f>SUM(DO47:DO48)</f>
        <v>42</v>
      </c>
      <c r="DR49" s="52" t="s">
        <v>39</v>
      </c>
      <c r="DS49" s="49">
        <f>SUM(DS47:DS48)</f>
        <v>744</v>
      </c>
      <c r="DT49" s="49">
        <f t="shared" ref="DT49:EB49" si="755">SUM(DT47:DT48)</f>
        <v>92</v>
      </c>
      <c r="DU49" s="49">
        <f>SUM(DU47:DU48)</f>
        <v>652</v>
      </c>
      <c r="DV49" s="49">
        <f t="shared" si="755"/>
        <v>744</v>
      </c>
      <c r="DW49" s="50">
        <f>(DW47*EI47+DW48*EI48)/EI49</f>
        <v>50</v>
      </c>
      <c r="DX49" s="49">
        <f t="shared" si="755"/>
        <v>0</v>
      </c>
      <c r="DY49" s="50">
        <f>(DY47*EI47+DY48*EI48)/EI49</f>
        <v>0</v>
      </c>
      <c r="DZ49" s="50">
        <f>SUM(DZ47:DZ48)</f>
        <v>0</v>
      </c>
      <c r="EA49" s="50">
        <f>(EA47*EI47+EA48*EI48)/EI49</f>
        <v>0</v>
      </c>
      <c r="EB49" s="49">
        <f t="shared" si="755"/>
        <v>0</v>
      </c>
      <c r="EC49" s="46">
        <f>(EC47*EI47+EC48*EI48)/EI49</f>
        <v>50</v>
      </c>
      <c r="ED49" s="50">
        <f>(ED47*EI47+ED48*EI48)/EI49</f>
        <v>50</v>
      </c>
      <c r="EE49" s="50">
        <f>(EE47*EI47+EE48*EI48)/EI49</f>
        <v>50</v>
      </c>
      <c r="EF49" s="8">
        <f>(EF47*EI47+EF48*EI48)/EI49</f>
        <v>5.8019713261648747</v>
      </c>
      <c r="EG49" s="50">
        <f>SUM(EG47:EG48)</f>
        <v>1488</v>
      </c>
      <c r="EH49" s="55">
        <f>SUM(EH47:EH48)</f>
        <v>1813</v>
      </c>
      <c r="EI49" s="49">
        <f>SUM(EI47:EI48)</f>
        <v>42</v>
      </c>
      <c r="EL49" s="44" t="s">
        <v>39</v>
      </c>
      <c r="EM49" s="49">
        <f>SUM(EM47:EM48)</f>
        <v>672</v>
      </c>
      <c r="EN49" s="49">
        <f t="shared" ref="EN49:EV49" si="756">SUM(EN47:EN48)</f>
        <v>66.400000000000006</v>
      </c>
      <c r="EO49" s="49">
        <f>SUM(EO47:EO48)</f>
        <v>605.6</v>
      </c>
      <c r="EP49" s="49">
        <f t="shared" si="756"/>
        <v>672</v>
      </c>
      <c r="EQ49" s="50">
        <f>(EQ47*FC47+EQ48*FC48)/FC49</f>
        <v>50</v>
      </c>
      <c r="ER49" s="49">
        <f t="shared" si="756"/>
        <v>0</v>
      </c>
      <c r="ES49" s="50">
        <f>(ES47*FC47+ES48*FC48)/FC49</f>
        <v>0</v>
      </c>
      <c r="ET49" s="50">
        <f>SUM(ET47:ET48)</f>
        <v>0</v>
      </c>
      <c r="EU49" s="50">
        <f>(EU47*FC47+EU48*FC48)/FC49</f>
        <v>0</v>
      </c>
      <c r="EV49" s="49">
        <f t="shared" si="756"/>
        <v>0</v>
      </c>
      <c r="EW49" s="46">
        <f>(EW47*FC47+EW48*FC48)/FC49</f>
        <v>45.161290322580641</v>
      </c>
      <c r="EX49" s="50">
        <f>(EX47*FC47+EX48*FC48)/FC49</f>
        <v>50</v>
      </c>
      <c r="EY49" s="50">
        <f>(EY47*FC47+EY48*FC48)/FC49</f>
        <v>50</v>
      </c>
      <c r="EZ49" s="8">
        <f>(EZ47*FC47+EZ48*FC48)/FC49</f>
        <v>4.6308106575963714</v>
      </c>
      <c r="FA49" s="50">
        <f>SUM(FA47:FA48)</f>
        <v>1344</v>
      </c>
      <c r="FB49" s="53">
        <f>SUM(FB47:FB48)</f>
        <v>1307</v>
      </c>
      <c r="FC49" s="49">
        <f>SUM(FC47:FC48)</f>
        <v>42</v>
      </c>
      <c r="FF49" s="44" t="s">
        <v>39</v>
      </c>
      <c r="FG49" s="49">
        <f>SUM(FG47:FG48)</f>
        <v>744</v>
      </c>
      <c r="FH49" s="49">
        <f t="shared" ref="FH49:FP49" si="757">SUM(FH47:FH48)</f>
        <v>184.8</v>
      </c>
      <c r="FI49" s="49">
        <f>SUM(FI47:FI48)</f>
        <v>559.20000000000005</v>
      </c>
      <c r="FJ49" s="49">
        <f t="shared" si="757"/>
        <v>744</v>
      </c>
      <c r="FK49" s="50">
        <f>(FK47*FW47+FK48*FW48)/FW49</f>
        <v>50</v>
      </c>
      <c r="FL49" s="49">
        <f t="shared" si="757"/>
        <v>0</v>
      </c>
      <c r="FM49" s="50">
        <f>(FM47*FW47+FM48*FW48)/FW49</f>
        <v>0</v>
      </c>
      <c r="FN49" s="50">
        <f>SUM(FN47:FN48)</f>
        <v>0</v>
      </c>
      <c r="FO49" s="50">
        <f>(FO47*FW47+FO48*FW48)/FW49</f>
        <v>0</v>
      </c>
      <c r="FP49" s="49">
        <f t="shared" si="757"/>
        <v>0</v>
      </c>
      <c r="FQ49" s="46">
        <f>(FQ47*FW47+FQ48*FW48)/FW49</f>
        <v>50</v>
      </c>
      <c r="FR49" s="50">
        <f>(FR47*FW47+FR48*FW48)/FW49</f>
        <v>50</v>
      </c>
      <c r="FS49" s="50">
        <f>(FS47*FW47+FS48*FW48)/FW49</f>
        <v>50</v>
      </c>
      <c r="FT49" s="8">
        <f>(FT47*FW47+FT48*FW48)/FW49</f>
        <v>11.587941628264209</v>
      </c>
      <c r="FU49" s="50">
        <f>SUM(FU47:FU48)</f>
        <v>1488</v>
      </c>
      <c r="FV49" s="55">
        <f>SUM(FV47:FV48)</f>
        <v>3621</v>
      </c>
      <c r="FW49" s="49">
        <f>SUM(FW47:FW48)</f>
        <v>42</v>
      </c>
      <c r="FZ49" s="44" t="s">
        <v>39</v>
      </c>
      <c r="GA49" s="49">
        <f>SUM(GA47:GA48)</f>
        <v>720</v>
      </c>
      <c r="GB49" s="49">
        <f t="shared" ref="GB49:GJ49" si="758">SUM(GB47:GB48)</f>
        <v>268.3</v>
      </c>
      <c r="GC49" s="49">
        <f>SUM(GC47:GC48)</f>
        <v>451.7</v>
      </c>
      <c r="GD49" s="49">
        <f t="shared" si="758"/>
        <v>720</v>
      </c>
      <c r="GE49" s="161">
        <f>(GE47*GQ47+GE48*GQ48)/GQ49</f>
        <v>0.5</v>
      </c>
      <c r="GF49" s="49">
        <f t="shared" si="758"/>
        <v>0</v>
      </c>
      <c r="GG49" s="50">
        <f>(GG47*GQ47+GG48*GQ48)/GQ49</f>
        <v>0</v>
      </c>
      <c r="GH49" s="50">
        <f>SUM(GH47:GH48)</f>
        <v>0</v>
      </c>
      <c r="GI49" s="46">
        <f>(GI47*GQ47+GI48*GQ48)/GQ49</f>
        <v>0</v>
      </c>
      <c r="GJ49" s="49">
        <f t="shared" si="758"/>
        <v>0</v>
      </c>
      <c r="GK49" s="46">
        <f>(GK47*GQ47+GK48*GQ48)/GQ49</f>
        <v>48.387096774193552</v>
      </c>
      <c r="GL49" s="50">
        <f>(GL47*GQ47+GL48*GQ48)/GQ49</f>
        <v>50</v>
      </c>
      <c r="GM49" s="50">
        <f>(GM47*GQ47+GM48*GQ48)/GQ49</f>
        <v>50</v>
      </c>
      <c r="GN49" s="8">
        <f>(GN47*GQ47+GN48*GQ48)/GQ49</f>
        <v>17.44047619047619</v>
      </c>
      <c r="GO49" s="50">
        <f>SUM(GO47:GO48)</f>
        <v>1440</v>
      </c>
      <c r="GP49" s="55">
        <f>SUM(GP47:GP48)</f>
        <v>5274</v>
      </c>
      <c r="GQ49" s="49">
        <f>SUM(GQ47:GQ48)</f>
        <v>42</v>
      </c>
      <c r="GT49" s="52" t="s">
        <v>39</v>
      </c>
      <c r="GU49" s="49">
        <f>SUM(GU47:GU48)</f>
        <v>744</v>
      </c>
      <c r="GV49" s="49">
        <f t="shared" ref="GV49:HD49" si="759">SUM(GV47:GV48)</f>
        <v>104.8</v>
      </c>
      <c r="GW49" s="49">
        <f>SUM(GW47:GW48)</f>
        <v>639.20000000000005</v>
      </c>
      <c r="GX49" s="49">
        <f t="shared" si="759"/>
        <v>744</v>
      </c>
      <c r="GY49" s="50">
        <f>(GY47*HK47+GY48*HK48)/HK49</f>
        <v>50</v>
      </c>
      <c r="GZ49" s="49">
        <f t="shared" si="759"/>
        <v>0</v>
      </c>
      <c r="HA49" s="50">
        <f>(HA47*HK47+HA48*HK48)/HK49</f>
        <v>0</v>
      </c>
      <c r="HB49" s="50">
        <f>SUM(HB47:HB48)</f>
        <v>0</v>
      </c>
      <c r="HC49" s="46">
        <f>(HC47*HK47+HC48*HK48)/HK49</f>
        <v>0</v>
      </c>
      <c r="HD49" s="49">
        <f t="shared" si="759"/>
        <v>0</v>
      </c>
      <c r="HE49" s="46">
        <f>(HE47*HK47+HE48*HK48)/HK49</f>
        <v>50</v>
      </c>
      <c r="HF49" s="50">
        <f>(HF47*HK47+HF48*HK48)/HK49</f>
        <v>50</v>
      </c>
      <c r="HG49" s="50">
        <f>(HG47*HK47+HG48*HK48)/HK49</f>
        <v>50</v>
      </c>
      <c r="HH49" s="8">
        <f>(HH47*HK47+HH48*HK48)/HK49</f>
        <v>6.4452124935995903</v>
      </c>
      <c r="HI49" s="50">
        <f>SUM(HI47:HI48)</f>
        <v>1488</v>
      </c>
      <c r="HJ49" s="55">
        <f>SUM(HJ47:HJ48)</f>
        <v>2014</v>
      </c>
      <c r="HK49" s="49">
        <f>SUM(HK47:HK48)</f>
        <v>42</v>
      </c>
      <c r="HN49" s="74" t="s">
        <v>39</v>
      </c>
      <c r="HO49" s="49">
        <f>SUM(HO47:HO48)</f>
        <v>720</v>
      </c>
      <c r="HP49" s="49">
        <f t="shared" ref="HP49" si="760">SUM(HP47:HP48)</f>
        <v>161.9</v>
      </c>
      <c r="HQ49" s="49">
        <f>SUM(HQ47:HQ48)</f>
        <v>558.1</v>
      </c>
      <c r="HR49" s="49">
        <f t="shared" ref="HR49" si="761">SUM(HR47:HR48)</f>
        <v>720</v>
      </c>
      <c r="HS49" s="46">
        <f>(HS47*IE47+HS48*IE48)/IE49</f>
        <v>50</v>
      </c>
      <c r="HT49" s="49">
        <f>SUM(HT47:HT48)</f>
        <v>0</v>
      </c>
      <c r="HU49" s="46">
        <f>(HU47*IE47+HU48*IE48)/IE49</f>
        <v>0</v>
      </c>
      <c r="HV49" s="49">
        <f>SUM(HV47:HV48)</f>
        <v>0</v>
      </c>
      <c r="HW49" s="46">
        <f>(HW47*IE47+HW48*IE48)/IE49</f>
        <v>0</v>
      </c>
      <c r="HX49" s="49">
        <f>SUM(HX47:HX48)</f>
        <v>0</v>
      </c>
      <c r="HY49" s="50">
        <f>(HY47*IE47+HY48*IE48)/IE49</f>
        <v>50</v>
      </c>
      <c r="HZ49" s="54">
        <f>(HZ47*IE47+HZ48*IE48)/IE49</f>
        <v>50</v>
      </c>
      <c r="IA49" s="54">
        <f>(IA47*IE47+IA48*IE48)/IE49</f>
        <v>50</v>
      </c>
      <c r="IB49" s="54">
        <f>(IB47*IE47+IB48*IE48)/IE49</f>
        <v>10.27116402116402</v>
      </c>
      <c r="IC49" s="50">
        <f>SUM(IC47:IC48)</f>
        <v>1440</v>
      </c>
      <c r="ID49" s="89">
        <f>SUM(ID47:ID48)</f>
        <v>3106</v>
      </c>
      <c r="IE49" s="49">
        <f>SUM(IE47:IE48)</f>
        <v>42</v>
      </c>
      <c r="IG49" s="29"/>
    </row>
    <row r="50" spans="1:245" ht="13.8" x14ac:dyDescent="0.3">
      <c r="A50" s="63" t="s">
        <v>58</v>
      </c>
      <c r="B50" s="66" t="s">
        <v>47</v>
      </c>
      <c r="C50" s="18">
        <v>744</v>
      </c>
      <c r="D50" s="18">
        <v>56</v>
      </c>
      <c r="E50" s="18">
        <v>688</v>
      </c>
      <c r="F50" s="18">
        <v>0</v>
      </c>
      <c r="G50" s="6">
        <f t="shared" si="339"/>
        <v>0</v>
      </c>
      <c r="H50" s="18">
        <v>0</v>
      </c>
      <c r="I50" s="6">
        <f t="shared" si="340"/>
        <v>0</v>
      </c>
      <c r="J50" s="6">
        <v>0</v>
      </c>
      <c r="K50" s="6">
        <f t="shared" si="523"/>
        <v>0</v>
      </c>
      <c r="L50" s="18">
        <v>0</v>
      </c>
      <c r="M50" s="6">
        <f>(C50/$B$4)*100</f>
        <v>100</v>
      </c>
      <c r="N50" s="18">
        <f t="shared" si="524"/>
        <v>100</v>
      </c>
      <c r="O50" s="18">
        <f t="shared" si="525"/>
        <v>0</v>
      </c>
      <c r="P50" s="6">
        <f>(R50/($B$4*S50))*100</f>
        <v>6.4900153609831035</v>
      </c>
      <c r="Q50" s="6">
        <f>SUM(D50:F50,H50,J50)</f>
        <v>744</v>
      </c>
      <c r="R50" s="21">
        <v>1014</v>
      </c>
      <c r="S50" s="18">
        <v>21</v>
      </c>
      <c r="U50" s="63" t="s">
        <v>58</v>
      </c>
      <c r="V50" s="66" t="s">
        <v>47</v>
      </c>
      <c r="W50" s="18">
        <v>744</v>
      </c>
      <c r="X50" s="18">
        <v>181.7</v>
      </c>
      <c r="Y50" s="18">
        <v>562.29999999999995</v>
      </c>
      <c r="Z50" s="18">
        <v>0</v>
      </c>
      <c r="AA50" s="18">
        <f t="shared" si="644"/>
        <v>0</v>
      </c>
      <c r="AB50" s="18">
        <v>0</v>
      </c>
      <c r="AC50" s="18">
        <f t="shared" si="645"/>
        <v>0</v>
      </c>
      <c r="AD50" s="18">
        <v>0</v>
      </c>
      <c r="AE50" s="6">
        <f t="shared" ref="AE50:AE51" si="762">(AD50/$V$4)*100</f>
        <v>0</v>
      </c>
      <c r="AF50" s="18">
        <v>0</v>
      </c>
      <c r="AG50" s="6">
        <f>(W50/$V$4)*100</f>
        <v>100</v>
      </c>
      <c r="AH50" s="18">
        <f t="shared" si="646"/>
        <v>100</v>
      </c>
      <c r="AI50" s="18">
        <f t="shared" si="647"/>
        <v>0</v>
      </c>
      <c r="AJ50" s="6">
        <f>(AL50/($V$4*AM50))*100</f>
        <v>21.908602150537636</v>
      </c>
      <c r="AK50" s="6">
        <f>SUM(X50:Z50,AB50,AD50)</f>
        <v>744</v>
      </c>
      <c r="AL50" s="21">
        <v>3423</v>
      </c>
      <c r="AM50" s="18">
        <v>21</v>
      </c>
      <c r="AO50" s="63" t="s">
        <v>58</v>
      </c>
      <c r="AP50" s="66" t="s">
        <v>47</v>
      </c>
      <c r="AQ50" s="18">
        <v>720</v>
      </c>
      <c r="AR50" s="18">
        <v>168</v>
      </c>
      <c r="AS50" s="18">
        <v>552</v>
      </c>
      <c r="AT50" s="18">
        <v>0</v>
      </c>
      <c r="AU50" s="18">
        <f t="shared" si="121"/>
        <v>0</v>
      </c>
      <c r="AV50" s="18">
        <v>0</v>
      </c>
      <c r="AW50" s="18">
        <f t="shared" si="122"/>
        <v>0</v>
      </c>
      <c r="AX50" s="18">
        <v>0</v>
      </c>
      <c r="AY50" s="6">
        <f>(AX50/$AP$4)*100</f>
        <v>0</v>
      </c>
      <c r="AZ50" s="18">
        <v>0</v>
      </c>
      <c r="BA50" s="6">
        <f>(AQ50/$AP$4)*100</f>
        <v>100</v>
      </c>
      <c r="BB50" s="6">
        <f t="shared" si="455"/>
        <v>100</v>
      </c>
      <c r="BC50" s="19">
        <f t="shared" si="456"/>
        <v>0</v>
      </c>
      <c r="BD50" s="6">
        <f t="shared" ref="BD50:BD51" si="763">(BF50/($AP$4*BG50))*100</f>
        <v>21.097883597883598</v>
      </c>
      <c r="BE50" s="6">
        <f>SUM(AR50:AT50,AV50,AX50)</f>
        <v>720</v>
      </c>
      <c r="BF50" s="18">
        <v>3190</v>
      </c>
      <c r="BG50" s="18">
        <v>21</v>
      </c>
      <c r="BI50" s="63" t="s">
        <v>58</v>
      </c>
      <c r="BJ50" s="66" t="s">
        <v>47</v>
      </c>
      <c r="BK50" s="18">
        <v>744</v>
      </c>
      <c r="BL50" s="18">
        <v>143.6</v>
      </c>
      <c r="BM50" s="18">
        <v>600.4</v>
      </c>
      <c r="BN50" s="18">
        <v>0</v>
      </c>
      <c r="BO50" s="6">
        <f t="shared" si="126"/>
        <v>0</v>
      </c>
      <c r="BP50" s="18">
        <v>0</v>
      </c>
      <c r="BQ50" s="18">
        <f t="shared" si="127"/>
        <v>0</v>
      </c>
      <c r="BR50" s="18">
        <v>0</v>
      </c>
      <c r="BS50" s="6">
        <f>(BR50/$BJ$4)*100</f>
        <v>0</v>
      </c>
      <c r="BT50" s="18">
        <v>0</v>
      </c>
      <c r="BU50" s="6">
        <f>(BK50/$BJ$4)*100</f>
        <v>100</v>
      </c>
      <c r="BV50" s="6">
        <f t="shared" si="459"/>
        <v>100</v>
      </c>
      <c r="BW50" s="6">
        <f t="shared" si="460"/>
        <v>0</v>
      </c>
      <c r="BX50" s="6">
        <f t="shared" ref="BX50:BX51" si="764">(BZ50/($BJ$4*CA50))*100</f>
        <v>17.562724014336915</v>
      </c>
      <c r="BY50" s="6">
        <f>SUM(BL50:BN50,BP50,BR50)</f>
        <v>744</v>
      </c>
      <c r="BZ50" s="21">
        <v>2744</v>
      </c>
      <c r="CA50" s="18">
        <v>21</v>
      </c>
      <c r="CC50" s="63" t="s">
        <v>58</v>
      </c>
      <c r="CD50" s="66" t="s">
        <v>47</v>
      </c>
      <c r="CE50" s="18">
        <v>720</v>
      </c>
      <c r="CF50" s="18">
        <v>35.299999999999997</v>
      </c>
      <c r="CG50" s="18">
        <v>684.7</v>
      </c>
      <c r="CH50" s="18">
        <v>0</v>
      </c>
      <c r="CI50" s="6">
        <f t="shared" ref="CI50:CI51" si="765">(CH50/$CD$4)*100</f>
        <v>0</v>
      </c>
      <c r="CJ50" s="18">
        <v>0</v>
      </c>
      <c r="CK50" s="6">
        <f t="shared" ref="CK50:CK51" si="766">(CJ50/$CD$4)*100</f>
        <v>0</v>
      </c>
      <c r="CL50" s="6">
        <v>0</v>
      </c>
      <c r="CM50" s="6">
        <f>(CL50/$CD$4)*100</f>
        <v>0</v>
      </c>
      <c r="CN50" s="18">
        <v>0</v>
      </c>
      <c r="CO50" s="6">
        <f>(CE50/$CD$4)*100</f>
        <v>100</v>
      </c>
      <c r="CP50" s="6">
        <f t="shared" ref="CP50:CP51" si="767">((CE50-CN50)/$CD$4)*100</f>
        <v>100</v>
      </c>
      <c r="CQ50" s="20">
        <f t="shared" ref="CQ50:CQ51" si="768">IF((AND(CF50=0,CH50=0)),0,(CH50+CN50)/(CF50+CH50)*100)</f>
        <v>0</v>
      </c>
      <c r="CR50" s="6">
        <f t="shared" ref="CR50:CR51" si="769">(CT50/($CD$4*CU50))*100</f>
        <v>4.4179894179894177</v>
      </c>
      <c r="CS50" s="6">
        <f>SUM(CF50:CH50,CJ50,CL50)</f>
        <v>720</v>
      </c>
      <c r="CT50" s="18">
        <v>668</v>
      </c>
      <c r="CU50" s="18">
        <v>21</v>
      </c>
      <c r="CW50" s="63" t="s">
        <v>58</v>
      </c>
      <c r="CX50" s="66" t="s">
        <v>47</v>
      </c>
      <c r="CY50" s="18">
        <v>744</v>
      </c>
      <c r="CZ50" s="18">
        <v>55.9</v>
      </c>
      <c r="DA50" s="18">
        <v>688.1</v>
      </c>
      <c r="DB50" s="18">
        <v>0</v>
      </c>
      <c r="DC50" s="6">
        <f t="shared" si="415"/>
        <v>0</v>
      </c>
      <c r="DD50" s="18">
        <v>0</v>
      </c>
      <c r="DE50" s="6">
        <f t="shared" si="416"/>
        <v>0</v>
      </c>
      <c r="DF50" s="6">
        <v>0</v>
      </c>
      <c r="DG50" s="6">
        <f>(DF50/$CX$4)*100</f>
        <v>0</v>
      </c>
      <c r="DH50" s="18">
        <v>0</v>
      </c>
      <c r="DI50" s="6">
        <f>(CY50/$V$4)*100</f>
        <v>100</v>
      </c>
      <c r="DJ50" s="6">
        <f t="shared" si="463"/>
        <v>100</v>
      </c>
      <c r="DK50" s="20">
        <f t="shared" si="464"/>
        <v>0</v>
      </c>
      <c r="DL50" s="6">
        <f>(DN50/($CX$4*DO50))*100</f>
        <v>6.8100358422939076</v>
      </c>
      <c r="DM50" s="6">
        <f>SUM(CZ50:DB50,DD50,DF50)</f>
        <v>744</v>
      </c>
      <c r="DN50" s="18">
        <v>1064</v>
      </c>
      <c r="DO50" s="18">
        <v>21</v>
      </c>
      <c r="DQ50" s="63" t="s">
        <v>58</v>
      </c>
      <c r="DR50" s="66" t="s">
        <v>47</v>
      </c>
      <c r="DS50" s="18">
        <v>744</v>
      </c>
      <c r="DT50" s="18">
        <v>119</v>
      </c>
      <c r="DU50" s="18">
        <v>625</v>
      </c>
      <c r="DV50" s="18">
        <v>0</v>
      </c>
      <c r="DW50" s="6">
        <f t="shared" si="419"/>
        <v>0</v>
      </c>
      <c r="DX50" s="18">
        <v>0</v>
      </c>
      <c r="DY50" s="6">
        <f t="shared" si="420"/>
        <v>0</v>
      </c>
      <c r="DZ50" s="6">
        <v>0</v>
      </c>
      <c r="EA50" s="6">
        <f>(DZ50/$DR$4)*100</f>
        <v>0</v>
      </c>
      <c r="EB50" s="18">
        <v>0</v>
      </c>
      <c r="EC50" s="6">
        <f>(DS50/$V$4)*100</f>
        <v>100</v>
      </c>
      <c r="ED50" s="6">
        <f t="shared" si="466"/>
        <v>100</v>
      </c>
      <c r="EE50" s="20">
        <f t="shared" si="467"/>
        <v>0</v>
      </c>
      <c r="EF50" s="6">
        <f>(EH50/($DR$4*EI50))*100</f>
        <v>15.130568356374807</v>
      </c>
      <c r="EG50" s="6">
        <f>SUM(DT50:DV50,DX50,DZ50)</f>
        <v>744</v>
      </c>
      <c r="EH50" s="21">
        <v>2364</v>
      </c>
      <c r="EI50" s="18">
        <v>21</v>
      </c>
      <c r="EK50" s="63" t="s">
        <v>58</v>
      </c>
      <c r="EL50" s="66" t="s">
        <v>47</v>
      </c>
      <c r="EM50" s="18">
        <v>672</v>
      </c>
      <c r="EN50" s="18">
        <v>93</v>
      </c>
      <c r="EO50" s="18">
        <v>579</v>
      </c>
      <c r="EP50" s="18">
        <v>0</v>
      </c>
      <c r="EQ50" s="6">
        <f t="shared" si="423"/>
        <v>0</v>
      </c>
      <c r="ER50" s="18">
        <v>0</v>
      </c>
      <c r="ES50" s="6">
        <f t="shared" si="424"/>
        <v>0</v>
      </c>
      <c r="ET50" s="6">
        <v>0</v>
      </c>
      <c r="EU50" s="6">
        <f>(ET50/$EL$4)*100</f>
        <v>0</v>
      </c>
      <c r="EV50" s="18">
        <v>0</v>
      </c>
      <c r="EW50" s="6">
        <f>(EM50/$V$4)*100</f>
        <v>90.322580645161281</v>
      </c>
      <c r="EX50" s="6">
        <f t="shared" si="468"/>
        <v>100</v>
      </c>
      <c r="EY50" s="20">
        <f t="shared" si="469"/>
        <v>0</v>
      </c>
      <c r="EZ50" s="6">
        <f>(FB50/($EL$4*FC50))*100</f>
        <v>12.145691609977325</v>
      </c>
      <c r="FA50" s="6">
        <f>SUM(EN50:EP50,ER50,ET50)</f>
        <v>672</v>
      </c>
      <c r="FB50" s="21">
        <v>1714</v>
      </c>
      <c r="FC50" s="18">
        <v>21</v>
      </c>
      <c r="FE50" s="63" t="s">
        <v>58</v>
      </c>
      <c r="FF50" s="66" t="s">
        <v>47</v>
      </c>
      <c r="FG50" s="18">
        <v>744</v>
      </c>
      <c r="FH50" s="18">
        <v>190.5</v>
      </c>
      <c r="FI50" s="18">
        <v>553.5</v>
      </c>
      <c r="FJ50" s="18">
        <v>0</v>
      </c>
      <c r="FK50" s="6">
        <f t="shared" si="438"/>
        <v>0</v>
      </c>
      <c r="FL50" s="18">
        <v>0</v>
      </c>
      <c r="FM50" s="6">
        <f t="shared" si="439"/>
        <v>0</v>
      </c>
      <c r="FN50" s="6">
        <v>0</v>
      </c>
      <c r="FO50" s="6">
        <f>(FN50/$FF$4)*100</f>
        <v>0</v>
      </c>
      <c r="FP50" s="18">
        <v>0</v>
      </c>
      <c r="FQ50" s="6">
        <f>(FG50/$V$4)*100</f>
        <v>100</v>
      </c>
      <c r="FR50" s="6">
        <f t="shared" si="472"/>
        <v>100</v>
      </c>
      <c r="FS50" s="20">
        <f t="shared" si="473"/>
        <v>0</v>
      </c>
      <c r="FT50" s="6">
        <f>(FV50/($FF$4*FW50))*100</f>
        <v>22.574244751664107</v>
      </c>
      <c r="FU50" s="6">
        <f>SUM(FH50:FJ50,FL50,FN50)</f>
        <v>744</v>
      </c>
      <c r="FV50" s="21">
        <v>3527</v>
      </c>
      <c r="FW50" s="18">
        <v>21</v>
      </c>
      <c r="FY50" s="63" t="s">
        <v>58</v>
      </c>
      <c r="FZ50" s="66" t="s">
        <v>47</v>
      </c>
      <c r="GA50" s="18">
        <v>720</v>
      </c>
      <c r="GB50" s="18">
        <v>267.8</v>
      </c>
      <c r="GC50" s="18">
        <v>452.2</v>
      </c>
      <c r="GD50" s="18">
        <v>0</v>
      </c>
      <c r="GE50" s="6">
        <f>(GD50/$FZ$4)</f>
        <v>0</v>
      </c>
      <c r="GF50" s="18">
        <v>0</v>
      </c>
      <c r="GG50" s="18">
        <f t="shared" si="430"/>
        <v>0</v>
      </c>
      <c r="GH50" s="18">
        <v>0</v>
      </c>
      <c r="GI50" s="6">
        <f>(GH50/$FZ$4)*100</f>
        <v>0</v>
      </c>
      <c r="GJ50" s="18">
        <v>0</v>
      </c>
      <c r="GK50" s="6">
        <f>(GA50/$V$4)*100</f>
        <v>96.774193548387103</v>
      </c>
      <c r="GL50" s="18">
        <f t="shared" ref="GL50:GL51" si="770">((GA50-GJ50)/$FZ$4)*100</f>
        <v>100</v>
      </c>
      <c r="GM50" s="6">
        <f t="shared" ref="GM50:GM51" si="771">IF((AND(GB50=0,GD50=0)),0,(GD50+GJ50)/(GB50+GD50)*100)</f>
        <v>0</v>
      </c>
      <c r="GN50" s="6">
        <f>(GP50/($FZ$4*GQ50))*100</f>
        <v>32.31481481481481</v>
      </c>
      <c r="GO50" s="6">
        <f>SUM(GB50:GD50,GF50,GH50)</f>
        <v>720</v>
      </c>
      <c r="GP50" s="77">
        <v>4886</v>
      </c>
      <c r="GQ50" s="18">
        <v>21</v>
      </c>
      <c r="GS50" s="63" t="s">
        <v>58</v>
      </c>
      <c r="GT50" s="66" t="s">
        <v>47</v>
      </c>
      <c r="GU50" s="18">
        <v>744</v>
      </c>
      <c r="GV50" s="18">
        <v>125.1</v>
      </c>
      <c r="GW50" s="18">
        <v>618.9</v>
      </c>
      <c r="GX50" s="18">
        <v>0</v>
      </c>
      <c r="GY50" s="18">
        <f t="shared" si="558"/>
        <v>0</v>
      </c>
      <c r="GZ50" s="18">
        <v>0</v>
      </c>
      <c r="HA50" s="18">
        <f t="shared" si="559"/>
        <v>0</v>
      </c>
      <c r="HB50" s="18">
        <v>0</v>
      </c>
      <c r="HC50" s="6">
        <f>(HB50/$GT$4)*100</f>
        <v>0</v>
      </c>
      <c r="HD50" s="18">
        <v>0</v>
      </c>
      <c r="HE50" s="6">
        <f>(GU50/$GT$4)*100</f>
        <v>100</v>
      </c>
      <c r="HF50" s="18">
        <f t="shared" si="395"/>
        <v>100</v>
      </c>
      <c r="HG50" s="18">
        <f t="shared" si="396"/>
        <v>0</v>
      </c>
      <c r="HH50" s="6">
        <f t="shared" ref="HH50:HH51" si="772">(HJ50/($GT$4*HK50))*100</f>
        <v>14.349718381976444</v>
      </c>
      <c r="HI50" s="6">
        <f>SUM(GV50:GX50,GZ50,HB50)</f>
        <v>744</v>
      </c>
      <c r="HJ50" s="21">
        <v>2242</v>
      </c>
      <c r="HK50" s="18">
        <v>21</v>
      </c>
      <c r="HM50" s="63" t="s">
        <v>58</v>
      </c>
      <c r="HN50" s="66" t="s">
        <v>47</v>
      </c>
      <c r="HO50" s="18">
        <v>720</v>
      </c>
      <c r="HP50" s="18">
        <v>182.6</v>
      </c>
      <c r="HQ50" s="18">
        <v>537.4</v>
      </c>
      <c r="HR50" s="18">
        <v>0</v>
      </c>
      <c r="HS50" s="6">
        <f>(HR50/$HN$4)*100</f>
        <v>0</v>
      </c>
      <c r="HT50" s="18">
        <v>0</v>
      </c>
      <c r="HU50" s="6">
        <f>(HT50/$HN$4)*100</f>
        <v>0</v>
      </c>
      <c r="HV50" s="18">
        <v>0</v>
      </c>
      <c r="HW50" s="6">
        <f>(HV50/$HN$4)*100</f>
        <v>0</v>
      </c>
      <c r="HX50" s="18">
        <v>0</v>
      </c>
      <c r="HY50" s="6">
        <f>(HO50/$HN$4)*100</f>
        <v>100</v>
      </c>
      <c r="HZ50" s="68">
        <f>((HO50-HX50)/$HN$4)*100</f>
        <v>100</v>
      </c>
      <c r="IA50" s="68">
        <f t="shared" ref="IA50:IA51" si="773">IF((AND(HP50=0,HR50=0)),0,(HR50+HX50)/(HP50+HR50)*100)</f>
        <v>0</v>
      </c>
      <c r="IB50" s="6">
        <f>(ID50/($HN$4*IE50))*100</f>
        <v>21.640211640211639</v>
      </c>
      <c r="IC50" s="6">
        <f>SUM(HP50:HR50,HT50,HV50)</f>
        <v>720</v>
      </c>
      <c r="ID50" s="109">
        <v>3272</v>
      </c>
      <c r="IE50" s="18">
        <v>21</v>
      </c>
      <c r="IG50" s="29">
        <v>20</v>
      </c>
      <c r="IH50" s="9">
        <v>20</v>
      </c>
    </row>
    <row r="51" spans="1:245" ht="13.8" x14ac:dyDescent="0.3">
      <c r="A51" s="18"/>
      <c r="B51" s="66" t="s">
        <v>48</v>
      </c>
      <c r="C51" s="18">
        <v>744</v>
      </c>
      <c r="D51" s="18">
        <v>0</v>
      </c>
      <c r="E51" s="18">
        <v>744</v>
      </c>
      <c r="F51" s="18">
        <v>0</v>
      </c>
      <c r="G51" s="6">
        <f t="shared" si="339"/>
        <v>0</v>
      </c>
      <c r="H51" s="18">
        <v>0</v>
      </c>
      <c r="I51" s="6">
        <f t="shared" si="340"/>
        <v>0</v>
      </c>
      <c r="J51" s="6">
        <v>0</v>
      </c>
      <c r="K51" s="6">
        <f t="shared" si="523"/>
        <v>0</v>
      </c>
      <c r="L51" s="18">
        <v>0</v>
      </c>
      <c r="M51" s="6">
        <f t="shared" ref="M51" si="774">(C51/$B$4)*100</f>
        <v>100</v>
      </c>
      <c r="N51" s="18">
        <f t="shared" si="524"/>
        <v>100</v>
      </c>
      <c r="O51" s="19">
        <f t="shared" si="525"/>
        <v>0</v>
      </c>
      <c r="P51" s="6">
        <f t="shared" ref="P51" si="775">(R51/($B$4*S51))*100</f>
        <v>0</v>
      </c>
      <c r="Q51" s="6">
        <f t="shared" ref="Q51" si="776">SUM(D51:F51,H51,J51)</f>
        <v>744</v>
      </c>
      <c r="R51" s="18">
        <v>0</v>
      </c>
      <c r="S51" s="18">
        <v>21</v>
      </c>
      <c r="U51" s="18"/>
      <c r="V51" s="66" t="s">
        <v>48</v>
      </c>
      <c r="W51" s="18">
        <v>744</v>
      </c>
      <c r="X51" s="18">
        <v>0</v>
      </c>
      <c r="Y51" s="18">
        <v>744</v>
      </c>
      <c r="Z51" s="18">
        <v>0</v>
      </c>
      <c r="AA51" s="18">
        <f t="shared" si="644"/>
        <v>0</v>
      </c>
      <c r="AB51" s="18">
        <v>0</v>
      </c>
      <c r="AC51" s="18">
        <f t="shared" si="645"/>
        <v>0</v>
      </c>
      <c r="AD51" s="18">
        <v>0</v>
      </c>
      <c r="AE51" s="6">
        <f t="shared" si="762"/>
        <v>0</v>
      </c>
      <c r="AF51" s="18">
        <v>0</v>
      </c>
      <c r="AG51" s="6">
        <f>(W51/$V$4)*100</f>
        <v>100</v>
      </c>
      <c r="AH51" s="18">
        <f t="shared" si="646"/>
        <v>100</v>
      </c>
      <c r="AI51" s="18">
        <f t="shared" si="647"/>
        <v>0</v>
      </c>
      <c r="AJ51" s="6">
        <f t="shared" ref="AJ51" si="777">(AL51/($V$4*AM51))*100</f>
        <v>0</v>
      </c>
      <c r="AK51" s="6">
        <f t="shared" ref="AK51" si="778">SUM(X51:Z51,AB51,AD51)</f>
        <v>744</v>
      </c>
      <c r="AL51" s="18">
        <v>0</v>
      </c>
      <c r="AM51" s="18">
        <v>21</v>
      </c>
      <c r="AO51" s="18"/>
      <c r="AP51" s="66" t="s">
        <v>48</v>
      </c>
      <c r="AQ51" s="18">
        <v>720</v>
      </c>
      <c r="AR51" s="18">
        <v>0</v>
      </c>
      <c r="AS51" s="18">
        <v>720</v>
      </c>
      <c r="AT51" s="18">
        <v>0</v>
      </c>
      <c r="AU51" s="18">
        <f t="shared" si="121"/>
        <v>0</v>
      </c>
      <c r="AV51" s="18">
        <v>0</v>
      </c>
      <c r="AW51" s="18">
        <f t="shared" si="122"/>
        <v>0</v>
      </c>
      <c r="AX51" s="18">
        <v>0</v>
      </c>
      <c r="AY51" s="6">
        <f>(AX51/$AP$4)*100</f>
        <v>0</v>
      </c>
      <c r="AZ51" s="18">
        <v>0</v>
      </c>
      <c r="BA51" s="6">
        <f t="shared" ref="BA51" si="779">(AQ51/$AP$4)*100</f>
        <v>100</v>
      </c>
      <c r="BB51" s="6">
        <f t="shared" si="455"/>
        <v>100</v>
      </c>
      <c r="BC51" s="19">
        <f t="shared" si="456"/>
        <v>0</v>
      </c>
      <c r="BD51" s="6">
        <f t="shared" si="763"/>
        <v>0</v>
      </c>
      <c r="BE51" s="6">
        <f t="shared" ref="BE51" si="780">SUM(AR51:AT51,AV51,AX51)</f>
        <v>720</v>
      </c>
      <c r="BF51" s="18">
        <v>0</v>
      </c>
      <c r="BG51" s="18">
        <v>21</v>
      </c>
      <c r="BI51" s="18"/>
      <c r="BJ51" s="66" t="s">
        <v>48</v>
      </c>
      <c r="BK51" s="18">
        <v>744</v>
      </c>
      <c r="BL51" s="18">
        <v>0</v>
      </c>
      <c r="BM51" s="18">
        <v>744</v>
      </c>
      <c r="BN51" s="18">
        <v>0</v>
      </c>
      <c r="BO51" s="6">
        <f t="shared" si="126"/>
        <v>0</v>
      </c>
      <c r="BP51" s="18">
        <v>0</v>
      </c>
      <c r="BQ51" s="18">
        <f t="shared" si="127"/>
        <v>0</v>
      </c>
      <c r="BR51" s="18">
        <v>0</v>
      </c>
      <c r="BS51" s="6">
        <f>(BR51/$BJ$4)*100</f>
        <v>0</v>
      </c>
      <c r="BT51" s="18">
        <v>0</v>
      </c>
      <c r="BU51" s="6">
        <f t="shared" ref="BU51" si="781">(BK51/$BJ$4)*100</f>
        <v>100</v>
      </c>
      <c r="BV51" s="6">
        <f t="shared" si="459"/>
        <v>100</v>
      </c>
      <c r="BW51" s="6">
        <f t="shared" si="460"/>
        <v>0</v>
      </c>
      <c r="BX51" s="6">
        <f t="shared" si="764"/>
        <v>0</v>
      </c>
      <c r="BY51" s="6">
        <f t="shared" ref="BY51" si="782">SUM(BL51:BN51,BP51,BR51)</f>
        <v>744</v>
      </c>
      <c r="BZ51" s="18">
        <v>0</v>
      </c>
      <c r="CA51" s="18">
        <v>21</v>
      </c>
      <c r="CC51" s="18"/>
      <c r="CD51" s="66" t="s">
        <v>48</v>
      </c>
      <c r="CE51" s="18">
        <v>720</v>
      </c>
      <c r="CF51" s="18">
        <v>0.3</v>
      </c>
      <c r="CG51" s="18">
        <v>719.7</v>
      </c>
      <c r="CH51" s="18">
        <v>0</v>
      </c>
      <c r="CI51" s="6">
        <f t="shared" si="765"/>
        <v>0</v>
      </c>
      <c r="CJ51" s="18">
        <v>0</v>
      </c>
      <c r="CK51" s="6">
        <f t="shared" si="766"/>
        <v>0</v>
      </c>
      <c r="CL51" s="6">
        <v>0</v>
      </c>
      <c r="CM51" s="6">
        <f t="shared" ref="CM51" si="783">(CL51/$CD$4)*100</f>
        <v>0</v>
      </c>
      <c r="CN51" s="18">
        <v>0</v>
      </c>
      <c r="CO51" s="6">
        <f t="shared" ref="CO51" si="784">(CE51/$CD$4)*100</f>
        <v>100</v>
      </c>
      <c r="CP51" s="6">
        <f t="shared" si="767"/>
        <v>100</v>
      </c>
      <c r="CQ51" s="20">
        <f t="shared" si="768"/>
        <v>0</v>
      </c>
      <c r="CR51" s="6">
        <f t="shared" si="769"/>
        <v>6.6137566137566143E-3</v>
      </c>
      <c r="CS51" s="6">
        <f t="shared" ref="CS51" si="785">SUM(CF51:CH51,CJ51,CL51)</f>
        <v>720</v>
      </c>
      <c r="CT51" s="18">
        <v>1</v>
      </c>
      <c r="CU51" s="18">
        <v>21</v>
      </c>
      <c r="CW51" s="18"/>
      <c r="CX51" s="66" t="s">
        <v>48</v>
      </c>
      <c r="CY51" s="18">
        <v>744</v>
      </c>
      <c r="CZ51" s="18">
        <v>12.9</v>
      </c>
      <c r="DA51" s="18">
        <v>731.1</v>
      </c>
      <c r="DB51" s="18">
        <v>0</v>
      </c>
      <c r="DC51" s="6">
        <f t="shared" si="415"/>
        <v>0</v>
      </c>
      <c r="DD51" s="18">
        <v>0</v>
      </c>
      <c r="DE51" s="6">
        <f t="shared" si="416"/>
        <v>0</v>
      </c>
      <c r="DF51" s="6">
        <v>0</v>
      </c>
      <c r="DG51" s="6">
        <f t="shared" ref="DG51" si="786">(DF51/$CX$4)*100</f>
        <v>0</v>
      </c>
      <c r="DH51" s="18">
        <v>0</v>
      </c>
      <c r="DI51" s="6">
        <f>(CY51/$V$4)*100</f>
        <v>100</v>
      </c>
      <c r="DJ51" s="6">
        <f t="shared" si="463"/>
        <v>100</v>
      </c>
      <c r="DK51" s="20">
        <f t="shared" si="464"/>
        <v>0</v>
      </c>
      <c r="DL51" s="6">
        <f t="shared" ref="DL51" si="787">(DN51/($CX$4*DO51))*100</f>
        <v>1.1840757808499742</v>
      </c>
      <c r="DM51" s="6">
        <f t="shared" ref="DM51" si="788">SUM(CZ51:DB51,DD51,DF51)</f>
        <v>744</v>
      </c>
      <c r="DN51" s="18">
        <v>185</v>
      </c>
      <c r="DO51" s="18">
        <v>21</v>
      </c>
      <c r="DQ51" s="18"/>
      <c r="DR51" s="66" t="s">
        <v>48</v>
      </c>
      <c r="DS51" s="18">
        <v>744</v>
      </c>
      <c r="DT51" s="18">
        <v>55.2</v>
      </c>
      <c r="DU51" s="18">
        <v>688.8</v>
      </c>
      <c r="DV51" s="18">
        <v>0</v>
      </c>
      <c r="DW51" s="6">
        <f t="shared" si="419"/>
        <v>0</v>
      </c>
      <c r="DX51" s="18">
        <v>0</v>
      </c>
      <c r="DY51" s="6">
        <f t="shared" si="420"/>
        <v>0</v>
      </c>
      <c r="DZ51" s="6">
        <v>0</v>
      </c>
      <c r="EA51" s="6">
        <f>(DZ51/$DR$4)*100</f>
        <v>0</v>
      </c>
      <c r="EB51" s="18">
        <v>0</v>
      </c>
      <c r="EC51" s="6">
        <f>(DS51/$V$4)*100</f>
        <v>100</v>
      </c>
      <c r="ED51" s="6">
        <f t="shared" si="466"/>
        <v>100</v>
      </c>
      <c r="EE51" s="20">
        <f t="shared" si="467"/>
        <v>0</v>
      </c>
      <c r="EF51" s="6">
        <f t="shared" ref="EF51" si="789">(EH51/($DR$4*EI51))*100</f>
        <v>5.779569892473118</v>
      </c>
      <c r="EG51" s="6">
        <f t="shared" ref="EG51" si="790">SUM(DT51:DV51,DX51,DZ51)</f>
        <v>744</v>
      </c>
      <c r="EH51" s="18">
        <v>903</v>
      </c>
      <c r="EI51" s="18">
        <v>21</v>
      </c>
      <c r="EK51" s="18"/>
      <c r="EL51" s="66" t="s">
        <v>48</v>
      </c>
      <c r="EM51" s="18">
        <v>672</v>
      </c>
      <c r="EN51" s="18">
        <v>81</v>
      </c>
      <c r="EO51" s="18">
        <v>591</v>
      </c>
      <c r="EP51" s="18">
        <v>0</v>
      </c>
      <c r="EQ51" s="6">
        <f t="shared" si="423"/>
        <v>0</v>
      </c>
      <c r="ER51" s="18">
        <v>0</v>
      </c>
      <c r="ES51" s="6">
        <f t="shared" si="424"/>
        <v>0</v>
      </c>
      <c r="ET51" s="6">
        <v>0</v>
      </c>
      <c r="EU51" s="6">
        <f>(ET51/$EL$4)*100</f>
        <v>0</v>
      </c>
      <c r="EV51" s="18">
        <v>0</v>
      </c>
      <c r="EW51" s="6">
        <f>(EM51/$V$4)*100</f>
        <v>90.322580645161281</v>
      </c>
      <c r="EX51" s="6">
        <f t="shared" si="468"/>
        <v>100</v>
      </c>
      <c r="EY51" s="20">
        <f t="shared" si="469"/>
        <v>0</v>
      </c>
      <c r="EZ51" s="6">
        <f t="shared" ref="EZ51" si="791">(FB51/($EL$4*FC51))*100</f>
        <v>10.607993197278912</v>
      </c>
      <c r="FA51" s="6">
        <f t="shared" ref="FA51" si="792">SUM(EN51:EP51,ER51,ET51)</f>
        <v>672</v>
      </c>
      <c r="FB51" s="21">
        <v>1497</v>
      </c>
      <c r="FC51" s="18">
        <v>21</v>
      </c>
      <c r="FE51" s="18"/>
      <c r="FF51" s="66" t="s">
        <v>48</v>
      </c>
      <c r="FG51" s="18">
        <v>744</v>
      </c>
      <c r="FH51" s="18">
        <v>156.4</v>
      </c>
      <c r="FI51" s="18">
        <v>587.6</v>
      </c>
      <c r="FJ51" s="18">
        <v>0</v>
      </c>
      <c r="FK51" s="6">
        <f t="shared" si="438"/>
        <v>0</v>
      </c>
      <c r="FL51" s="18">
        <v>0</v>
      </c>
      <c r="FM51" s="6">
        <f t="shared" si="439"/>
        <v>0</v>
      </c>
      <c r="FN51" s="6">
        <v>0</v>
      </c>
      <c r="FO51" s="6">
        <f t="shared" ref="FO51" si="793">(FN51/$FF$4)*100</f>
        <v>0</v>
      </c>
      <c r="FP51" s="18">
        <v>0</v>
      </c>
      <c r="FQ51" s="6">
        <f>(FG51/$V$4)*100</f>
        <v>100</v>
      </c>
      <c r="FR51" s="6">
        <f t="shared" si="472"/>
        <v>100</v>
      </c>
      <c r="FS51" s="20">
        <f t="shared" si="473"/>
        <v>0</v>
      </c>
      <c r="FT51" s="6">
        <f t="shared" ref="FT51" si="794">(FV51/($FF$4*FW51))*100</f>
        <v>18.625192012288785</v>
      </c>
      <c r="FU51" s="6">
        <f t="shared" ref="FU51" si="795">SUM(FH51:FJ51,FL51,FN51)</f>
        <v>744</v>
      </c>
      <c r="FV51" s="21">
        <v>2910</v>
      </c>
      <c r="FW51" s="18">
        <v>21</v>
      </c>
      <c r="FY51" s="18"/>
      <c r="FZ51" s="66" t="s">
        <v>48</v>
      </c>
      <c r="GA51" s="18">
        <v>720</v>
      </c>
      <c r="GB51" s="18">
        <v>159.30000000000001</v>
      </c>
      <c r="GC51" s="18">
        <v>560.70000000000005</v>
      </c>
      <c r="GD51" s="18">
        <v>0</v>
      </c>
      <c r="GE51" s="6">
        <f>(GD51/$FZ$4)</f>
        <v>0</v>
      </c>
      <c r="GF51" s="18">
        <v>0</v>
      </c>
      <c r="GG51" s="18">
        <f t="shared" si="430"/>
        <v>0</v>
      </c>
      <c r="GH51" s="18">
        <v>0</v>
      </c>
      <c r="GI51" s="6">
        <f t="shared" ref="GI51" si="796">(GH51/$FZ$4)*100</f>
        <v>0</v>
      </c>
      <c r="GJ51" s="18">
        <v>0</v>
      </c>
      <c r="GK51" s="6">
        <f>(GA51/$V$4)*100</f>
        <v>96.774193548387103</v>
      </c>
      <c r="GL51" s="18">
        <f t="shared" si="770"/>
        <v>100</v>
      </c>
      <c r="GM51" s="6">
        <f t="shared" si="771"/>
        <v>0</v>
      </c>
      <c r="GN51" s="6">
        <f t="shared" ref="GN51" si="797">(GP51/($FZ$4*GQ51))*100</f>
        <v>32.282499999999999</v>
      </c>
      <c r="GO51" s="6">
        <f t="shared" ref="GO51" si="798">SUM(GB51:GD51,GF51,GH51)</f>
        <v>720</v>
      </c>
      <c r="GP51" s="77">
        <v>4881.1139999999996</v>
      </c>
      <c r="GQ51" s="18">
        <v>21</v>
      </c>
      <c r="GS51" s="18"/>
      <c r="GT51" s="66" t="s">
        <v>48</v>
      </c>
      <c r="GU51" s="18">
        <v>744</v>
      </c>
      <c r="GV51" s="18">
        <v>51.8</v>
      </c>
      <c r="GW51" s="18">
        <v>692.2</v>
      </c>
      <c r="GX51" s="18">
        <v>0</v>
      </c>
      <c r="GY51" s="18">
        <f t="shared" si="558"/>
        <v>0</v>
      </c>
      <c r="GZ51" s="18">
        <v>0</v>
      </c>
      <c r="HA51" s="18">
        <f t="shared" si="559"/>
        <v>0</v>
      </c>
      <c r="HB51" s="18">
        <v>0</v>
      </c>
      <c r="HC51" s="6">
        <f t="shared" ref="HC51" si="799">(HB51/$GT$4)*100</f>
        <v>0</v>
      </c>
      <c r="HD51" s="18">
        <v>0</v>
      </c>
      <c r="HE51" s="6">
        <f>(GU51/$GT$4)*100</f>
        <v>100</v>
      </c>
      <c r="HF51" s="18">
        <f t="shared" si="395"/>
        <v>100</v>
      </c>
      <c r="HG51" s="18">
        <f t="shared" si="396"/>
        <v>0</v>
      </c>
      <c r="HH51" s="6">
        <f t="shared" si="772"/>
        <v>5.9523809523809517</v>
      </c>
      <c r="HI51" s="6">
        <f t="shared" ref="HI51" si="800">SUM(GV51:GX51,GZ51,HB51)</f>
        <v>744</v>
      </c>
      <c r="HJ51" s="18">
        <v>930</v>
      </c>
      <c r="HK51" s="18">
        <v>21</v>
      </c>
      <c r="HM51" s="18"/>
      <c r="HN51" s="66" t="s">
        <v>48</v>
      </c>
      <c r="HO51" s="18">
        <v>720</v>
      </c>
      <c r="HP51" s="18">
        <v>117.4</v>
      </c>
      <c r="HQ51" s="18">
        <v>602.6</v>
      </c>
      <c r="HR51" s="18">
        <v>0</v>
      </c>
      <c r="HS51" s="6">
        <f t="shared" ref="HS51" si="801">(HR51/$HN$4)*100</f>
        <v>0</v>
      </c>
      <c r="HT51" s="18">
        <v>0</v>
      </c>
      <c r="HU51" s="6">
        <f t="shared" ref="HU51" si="802">(HT51/$HN$4)*100</f>
        <v>0</v>
      </c>
      <c r="HV51" s="18">
        <v>0</v>
      </c>
      <c r="HW51" s="6">
        <f t="shared" ref="HW51" si="803">(HV51/$HN$4)*100</f>
        <v>0</v>
      </c>
      <c r="HX51" s="18">
        <v>0</v>
      </c>
      <c r="HY51" s="6">
        <f>(HO51/$HN$4)*100</f>
        <v>100</v>
      </c>
      <c r="HZ51" s="68">
        <f>((HO51-HX51)/$HN$4)*100</f>
        <v>100</v>
      </c>
      <c r="IA51" s="6">
        <f t="shared" si="773"/>
        <v>0</v>
      </c>
      <c r="IB51" s="6">
        <f>(ID51/($HN$4*IE51))*100</f>
        <v>13.597883597883598</v>
      </c>
      <c r="IC51" s="6">
        <f t="shared" ref="IC51" si="804">SUM(HP51:HR51,HT51,HV51)</f>
        <v>720</v>
      </c>
      <c r="ID51" s="109">
        <v>2056</v>
      </c>
      <c r="IE51" s="18">
        <v>21</v>
      </c>
      <c r="IG51" s="29">
        <v>21</v>
      </c>
      <c r="IH51" s="9">
        <v>18</v>
      </c>
    </row>
    <row r="52" spans="1:245" ht="13.8" hidden="1" x14ac:dyDescent="0.3">
      <c r="A52" s="18"/>
      <c r="B52" s="70" t="s">
        <v>39</v>
      </c>
      <c r="C52" s="24">
        <f>SUM(C50:C51)</f>
        <v>1488</v>
      </c>
      <c r="D52" s="24">
        <f t="shared" ref="D52:L52" si="805">SUM(D50:D51)</f>
        <v>56</v>
      </c>
      <c r="E52" s="24">
        <f t="shared" si="805"/>
        <v>1432</v>
      </c>
      <c r="F52" s="24">
        <f t="shared" si="805"/>
        <v>0</v>
      </c>
      <c r="G52" s="25">
        <f>(G50*S50+G51*S51)/S52</f>
        <v>0</v>
      </c>
      <c r="H52" s="24">
        <f t="shared" si="805"/>
        <v>0</v>
      </c>
      <c r="I52" s="25">
        <f>(I50*S50+I51*S51)/S52</f>
        <v>0</v>
      </c>
      <c r="J52" s="25">
        <f>SUM(J50:J51)</f>
        <v>0</v>
      </c>
      <c r="K52" s="32">
        <f>(K50*S50+K51*S51)/S52</f>
        <v>0</v>
      </c>
      <c r="L52" s="24">
        <f t="shared" si="805"/>
        <v>0</v>
      </c>
      <c r="M52" s="25">
        <f>(M50*S50+M51*S51)/S52</f>
        <v>100</v>
      </c>
      <c r="N52" s="27">
        <f>(N50*S50+N51*S51)/S52</f>
        <v>100</v>
      </c>
      <c r="O52" s="27">
        <f>(O50*S50+O51*S51)/S52</f>
        <v>0</v>
      </c>
      <c r="P52" s="27">
        <f>(P50*S50+P51*S51)/S52</f>
        <v>3.2450076804915517</v>
      </c>
      <c r="Q52" s="32">
        <f>SUM(Q50:Q51)</f>
        <v>1488</v>
      </c>
      <c r="R52" s="78">
        <f>SUM(R50:R51)</f>
        <v>1014</v>
      </c>
      <c r="S52" s="24">
        <f>SUM(S50:S51)</f>
        <v>42</v>
      </c>
      <c r="U52" s="18"/>
      <c r="V52" s="57" t="s">
        <v>39</v>
      </c>
      <c r="W52" s="31">
        <f>SUM(W50:W51)</f>
        <v>1488</v>
      </c>
      <c r="X52" s="31">
        <f t="shared" ref="X52:Z52" si="806">SUM(X50:X51)</f>
        <v>181.7</v>
      </c>
      <c r="Y52" s="31">
        <f>SUM(Y50:Y51)</f>
        <v>1306.3</v>
      </c>
      <c r="Z52" s="31">
        <f t="shared" si="806"/>
        <v>0</v>
      </c>
      <c r="AA52" s="32">
        <f>(AA50*AM50+AA51*AM51)/AM52</f>
        <v>0</v>
      </c>
      <c r="AB52" s="31">
        <f t="shared" ref="AB52:AF52" si="807">SUM(AB50:AB51)</f>
        <v>0</v>
      </c>
      <c r="AC52" s="32">
        <f>(AC50*AM50+AC51*AM51)/AM52</f>
        <v>0</v>
      </c>
      <c r="AD52" s="32">
        <f>SUM(AD50:AD51)</f>
        <v>0</v>
      </c>
      <c r="AE52" s="32">
        <f>SUM(AE50:AE51)</f>
        <v>0</v>
      </c>
      <c r="AF52" s="31">
        <f t="shared" si="807"/>
        <v>0</v>
      </c>
      <c r="AG52" s="25">
        <f>(AG50*AM50+AG51*AM51)/AM52</f>
        <v>100</v>
      </c>
      <c r="AH52" s="32">
        <f>(AH50*AM50+AH51*AM51)/AM52</f>
        <v>100</v>
      </c>
      <c r="AI52" s="32">
        <f>(AI50*AM50+AI51*AM51)/AM52</f>
        <v>0</v>
      </c>
      <c r="AJ52" s="27">
        <f>(AJ50*AM50+AJ51*AM51)/AM52</f>
        <v>10.954301075268818</v>
      </c>
      <c r="AK52" s="32">
        <f>SUM(AK50:AK51)</f>
        <v>1488</v>
      </c>
      <c r="AL52" s="35">
        <f>SUM(AL50:AL51)</f>
        <v>3423</v>
      </c>
      <c r="AM52" s="31">
        <f>SUM(AM50:AM51)</f>
        <v>42</v>
      </c>
      <c r="AO52" s="18"/>
      <c r="AP52" s="57" t="s">
        <v>39</v>
      </c>
      <c r="AQ52" s="31">
        <f>SUM(AQ50:AQ51)</f>
        <v>1440</v>
      </c>
      <c r="AR52" s="31">
        <f t="shared" ref="AR52:AT52" si="808">SUM(AR50:AR51)</f>
        <v>168</v>
      </c>
      <c r="AS52" s="31">
        <f>SUM(AS50:AS51)</f>
        <v>1272</v>
      </c>
      <c r="AT52" s="31">
        <f t="shared" si="808"/>
        <v>0</v>
      </c>
      <c r="AU52" s="32">
        <f>(AU50*BG50+AU51*BG51)/BG52</f>
        <v>0</v>
      </c>
      <c r="AV52" s="31">
        <f t="shared" ref="AV52:AZ52" si="809">SUM(AV50:AV51)</f>
        <v>0</v>
      </c>
      <c r="AW52" s="32">
        <f>(AW50*BG50+AW51*BG51)/BG52</f>
        <v>0</v>
      </c>
      <c r="AX52" s="32">
        <f>SUM(AX50:AX51)</f>
        <v>0</v>
      </c>
      <c r="AY52" s="32">
        <f>(AY50*BG50+AY51*BG51)/BG52</f>
        <v>0</v>
      </c>
      <c r="AZ52" s="31">
        <f t="shared" si="809"/>
        <v>0</v>
      </c>
      <c r="BA52" s="25">
        <f>(BA50*BG50+BA51*BG51)/BG52</f>
        <v>100</v>
      </c>
      <c r="BB52" s="32">
        <f>(BB50*BG50+BB51*BG51)/BG52</f>
        <v>100</v>
      </c>
      <c r="BC52" s="32">
        <f>(BC50*BG50+BC51*BG51)/BG52</f>
        <v>0</v>
      </c>
      <c r="BD52" s="27">
        <f>(BD50*BG50+BD51*BG51)/BG52</f>
        <v>10.548941798941799</v>
      </c>
      <c r="BE52" s="32">
        <f>SUM(BE50:BE51)</f>
        <v>1440</v>
      </c>
      <c r="BF52" s="35">
        <f>SUM(BF50:BF51)</f>
        <v>3190</v>
      </c>
      <c r="BG52" s="31">
        <f>SUM(BG50:BG51)</f>
        <v>42</v>
      </c>
      <c r="BI52" s="18"/>
      <c r="BJ52" s="57" t="s">
        <v>39</v>
      </c>
      <c r="BK52" s="31">
        <f>SUM(BK50:BK51)</f>
        <v>1488</v>
      </c>
      <c r="BL52" s="31">
        <f t="shared" ref="BL52:BN52" si="810">SUM(BL50:BL51)</f>
        <v>143.6</v>
      </c>
      <c r="BM52" s="31">
        <f>SUM(BM50:BM51)</f>
        <v>1344.4</v>
      </c>
      <c r="BN52" s="31">
        <f t="shared" si="810"/>
        <v>0</v>
      </c>
      <c r="BO52" s="32">
        <f>(BO50*CA50+BO51*CA51)/CA52</f>
        <v>0</v>
      </c>
      <c r="BP52" s="31">
        <f t="shared" ref="BP52:BT52" si="811">SUM(BP50:BP51)</f>
        <v>0</v>
      </c>
      <c r="BQ52" s="32">
        <f>(BQ50*CA50+BQ51*CA51)/CA52</f>
        <v>0</v>
      </c>
      <c r="BR52" s="32">
        <f>SUM(BR50:BR51)</f>
        <v>0</v>
      </c>
      <c r="BS52" s="32">
        <f>(BS50*CA50+BS51*CA51)/CA52</f>
        <v>0</v>
      </c>
      <c r="BT52" s="31">
        <f t="shared" si="811"/>
        <v>0</v>
      </c>
      <c r="BU52" s="25">
        <f>(BU50*CA50+BU51*CA51)/CA52</f>
        <v>100</v>
      </c>
      <c r="BV52" s="32">
        <f>(BV50*CA50+BV51*CA51)/CA52</f>
        <v>100</v>
      </c>
      <c r="BW52" s="32">
        <f>(BW50*CA50+BW51*CA51)/CA52</f>
        <v>0</v>
      </c>
      <c r="BX52" s="27">
        <f>(BX50*CA50+BX51*CA51)/CA52</f>
        <v>8.7813620071684575</v>
      </c>
      <c r="BY52" s="32">
        <f>SUM(BY50:BY51)</f>
        <v>1488</v>
      </c>
      <c r="BZ52" s="35">
        <f>SUM(BZ50:BZ51)</f>
        <v>2744</v>
      </c>
      <c r="CA52" s="31">
        <f>SUM(CA50:CA51)</f>
        <v>42</v>
      </c>
      <c r="CC52" s="18"/>
      <c r="CD52" s="57" t="s">
        <v>39</v>
      </c>
      <c r="CE52" s="31">
        <f>SUM(CE50:CE51)</f>
        <v>1440</v>
      </c>
      <c r="CF52" s="31">
        <f t="shared" ref="CF52:CH52" si="812">SUM(CF50:CF51)</f>
        <v>35.599999999999994</v>
      </c>
      <c r="CG52" s="31">
        <f>SUM(CG50:CG51)</f>
        <v>1404.4</v>
      </c>
      <c r="CH52" s="31">
        <f t="shared" si="812"/>
        <v>0</v>
      </c>
      <c r="CI52" s="32">
        <f>(CI50*CU50+CI51*CU51)/CU52</f>
        <v>0</v>
      </c>
      <c r="CJ52" s="31">
        <f t="shared" ref="CJ52:CN52" si="813">SUM(CJ50:CJ51)</f>
        <v>0</v>
      </c>
      <c r="CK52" s="32">
        <f>(CK50*CU50+CK51*CU51)/CU52</f>
        <v>0</v>
      </c>
      <c r="CL52" s="32">
        <f>SUM(CL50:CL51)</f>
        <v>0</v>
      </c>
      <c r="CM52" s="25">
        <f>(CM50*CU50+CM51*CU51)/CU52</f>
        <v>0</v>
      </c>
      <c r="CN52" s="31">
        <f t="shared" si="813"/>
        <v>0</v>
      </c>
      <c r="CO52" s="25">
        <f>(CO50*CU50+CO51*CU51)/CU52</f>
        <v>100</v>
      </c>
      <c r="CP52" s="32">
        <f>(CP50*CU50+CP51*CU51)/CU52</f>
        <v>100</v>
      </c>
      <c r="CQ52" s="32">
        <f>(CQ50*CU50+CQ51*CU51)/CU52</f>
        <v>0</v>
      </c>
      <c r="CR52" s="27">
        <f>(CR50*CU50+CR51*CU51)/CU52</f>
        <v>2.212301587301587</v>
      </c>
      <c r="CS52" s="32">
        <f>SUM(CS50:CS51)</f>
        <v>1440</v>
      </c>
      <c r="CT52" s="31">
        <f>SUM(CT50:CT51)</f>
        <v>669</v>
      </c>
      <c r="CU52" s="31">
        <f>SUM(CU50:CU51)</f>
        <v>42</v>
      </c>
      <c r="CW52" s="18"/>
      <c r="CX52" s="57" t="s">
        <v>39</v>
      </c>
      <c r="CY52" s="31">
        <f>SUM(CY50:CY51)</f>
        <v>1488</v>
      </c>
      <c r="CZ52" s="31">
        <f t="shared" ref="CZ52:DB52" si="814">SUM(CZ50:CZ51)</f>
        <v>68.8</v>
      </c>
      <c r="DA52" s="31">
        <f>SUM(DA50:DA51)</f>
        <v>1419.2</v>
      </c>
      <c r="DB52" s="31">
        <f t="shared" si="814"/>
        <v>0</v>
      </c>
      <c r="DC52" s="32">
        <f>(DC50*DO50+DC51*DO51)/DO52</f>
        <v>0</v>
      </c>
      <c r="DD52" s="31">
        <f t="shared" ref="DD52:DH52" si="815">SUM(DD50:DD51)</f>
        <v>0</v>
      </c>
      <c r="DE52" s="32">
        <f>(DE50*DO50+DE51*DO51)/DO52</f>
        <v>0</v>
      </c>
      <c r="DF52" s="32">
        <f>SUM(DF50:DF51)</f>
        <v>0</v>
      </c>
      <c r="DG52" s="32">
        <f>(DG50*DO50+DG51*DO51)/DO52</f>
        <v>0</v>
      </c>
      <c r="DH52" s="31">
        <f t="shared" si="815"/>
        <v>0</v>
      </c>
      <c r="DI52" s="25">
        <f>(DI50*DO50+DI51*DO51)/DO52</f>
        <v>100</v>
      </c>
      <c r="DJ52" s="32">
        <f>(DJ50*DO50+DJ51*DO51)/DO52</f>
        <v>100</v>
      </c>
      <c r="DK52" s="32">
        <f>(DK50*DO50+DK51*DO51)/DO52</f>
        <v>0</v>
      </c>
      <c r="DL52" s="27">
        <f>(DL50*DO50+DL51*DO51)/DO52</f>
        <v>3.9970558115719412</v>
      </c>
      <c r="DM52" s="32">
        <f>SUM(DM50:DM51)</f>
        <v>1488</v>
      </c>
      <c r="DN52" s="35">
        <f>SUM(DN50:DN51)</f>
        <v>1249</v>
      </c>
      <c r="DO52" s="31">
        <f>SUM(DO50:DO51)</f>
        <v>42</v>
      </c>
      <c r="DQ52" s="18"/>
      <c r="DR52" s="57" t="s">
        <v>39</v>
      </c>
      <c r="DS52" s="31">
        <f>SUM(DS50:DS51)</f>
        <v>1488</v>
      </c>
      <c r="DT52" s="31">
        <f t="shared" ref="DT52:DV52" si="816">SUM(DT50:DT51)</f>
        <v>174.2</v>
      </c>
      <c r="DU52" s="31">
        <f>SUM(DU50:DU51)</f>
        <v>1313.8</v>
      </c>
      <c r="DV52" s="31">
        <f t="shared" si="816"/>
        <v>0</v>
      </c>
      <c r="DW52" s="32">
        <f>(DW50*EI50+DW51*EI51)/EI52</f>
        <v>0</v>
      </c>
      <c r="DX52" s="31">
        <f t="shared" ref="DX52:EB52" si="817">SUM(DX50:DX51)</f>
        <v>0</v>
      </c>
      <c r="DY52" s="32">
        <f>(DY50*EI50+DY51*EI51)/EI52</f>
        <v>0</v>
      </c>
      <c r="DZ52" s="32">
        <f>SUM(DZ50:DZ51)</f>
        <v>0</v>
      </c>
      <c r="EA52" s="32">
        <f>(EA50*EI50+EA51*EI51)/EI52</f>
        <v>0</v>
      </c>
      <c r="EB52" s="31">
        <f t="shared" si="817"/>
        <v>0</v>
      </c>
      <c r="EC52" s="25">
        <f>(EC50*EI50+EC51*EI51)/EI52</f>
        <v>100</v>
      </c>
      <c r="ED52" s="32">
        <f>(ED50*EI50+ED51*EI51)/EI52</f>
        <v>100</v>
      </c>
      <c r="EE52" s="32">
        <f>(EE50*EI50+EE51*EI51)/EI52</f>
        <v>0</v>
      </c>
      <c r="EF52" s="27">
        <f>(EF50*EI50+EF51*EI51)/EI52</f>
        <v>10.455069124423963</v>
      </c>
      <c r="EG52" s="32">
        <f>SUM(EG50:EG51)</f>
        <v>1488</v>
      </c>
      <c r="EH52" s="35">
        <f>SUM(EH50:EH51)</f>
        <v>3267</v>
      </c>
      <c r="EI52" s="31">
        <f>SUM(EI50:EI51)</f>
        <v>42</v>
      </c>
      <c r="EK52" s="18"/>
      <c r="EL52" s="70" t="s">
        <v>39</v>
      </c>
      <c r="EM52" s="31">
        <f>SUM(EM50:EM51)</f>
        <v>1344</v>
      </c>
      <c r="EN52" s="31">
        <f t="shared" ref="EN52:EP52" si="818">SUM(EN50:EN51)</f>
        <v>174</v>
      </c>
      <c r="EO52" s="31">
        <f>SUM(EO50:EO51)</f>
        <v>1170</v>
      </c>
      <c r="EP52" s="31">
        <f t="shared" si="818"/>
        <v>0</v>
      </c>
      <c r="EQ52" s="32">
        <f>(EQ50*FC50+EQ51*FC51)/FC52</f>
        <v>0</v>
      </c>
      <c r="ER52" s="31">
        <f t="shared" ref="ER52:EV52" si="819">SUM(ER50:ER51)</f>
        <v>0</v>
      </c>
      <c r="ES52" s="32">
        <f>(ES50*FC50+ES51*FC51)/FC52</f>
        <v>0</v>
      </c>
      <c r="ET52" s="32">
        <f>SUM(ET50:ET51)</f>
        <v>0</v>
      </c>
      <c r="EU52" s="32">
        <f>(EU50*FC50+EU51*FC51)/FC52</f>
        <v>0</v>
      </c>
      <c r="EV52" s="31">
        <f t="shared" si="819"/>
        <v>0</v>
      </c>
      <c r="EW52" s="25">
        <f>(EW50*FC50+EW51*FC51)/FC52</f>
        <v>90.322580645161281</v>
      </c>
      <c r="EX52" s="32">
        <f>(EX50*FC50+EX51*FC51)/FC52</f>
        <v>100</v>
      </c>
      <c r="EY52" s="32">
        <f>(EY50*FC50+EY51*FC51)/FC52</f>
        <v>0</v>
      </c>
      <c r="EZ52" s="27">
        <f>(EZ50*FC50+EZ51*FC51)/FC52</f>
        <v>11.376842403628117</v>
      </c>
      <c r="FA52" s="32">
        <f>SUM(FA50:FA51)</f>
        <v>1344</v>
      </c>
      <c r="FB52" s="35">
        <f>SUM(FB50:FB51)</f>
        <v>3211</v>
      </c>
      <c r="FC52" s="31">
        <f>SUM(FC50:FC51)</f>
        <v>42</v>
      </c>
      <c r="FE52" s="18"/>
      <c r="FF52" s="57" t="s">
        <v>39</v>
      </c>
      <c r="FG52" s="31">
        <f>SUM(FG50:FG51)</f>
        <v>1488</v>
      </c>
      <c r="FH52" s="31">
        <f t="shared" ref="FH52:FJ52" si="820">SUM(FH50:FH51)</f>
        <v>346.9</v>
      </c>
      <c r="FI52" s="31">
        <f>SUM(FI50:FI51)</f>
        <v>1141.0999999999999</v>
      </c>
      <c r="FJ52" s="31">
        <f t="shared" si="820"/>
        <v>0</v>
      </c>
      <c r="FK52" s="32">
        <f>(FK50*FW50+FK51*FW51)/FW52</f>
        <v>0</v>
      </c>
      <c r="FL52" s="31">
        <f t="shared" ref="FL52:FP52" si="821">SUM(FL50:FL51)</f>
        <v>0</v>
      </c>
      <c r="FM52" s="32">
        <f>(FM50*FW50+FM51*FW51)/FW52</f>
        <v>0</v>
      </c>
      <c r="FN52" s="32">
        <f>SUM(FN50:FN51)</f>
        <v>0</v>
      </c>
      <c r="FO52" s="32">
        <f>(FO50*FW50+FO51*FW51)/FW52</f>
        <v>0</v>
      </c>
      <c r="FP52" s="31">
        <f t="shared" si="821"/>
        <v>0</v>
      </c>
      <c r="FQ52" s="25">
        <f>(FQ50*FW50+FQ51*FW51)/FW52</f>
        <v>100</v>
      </c>
      <c r="FR52" s="32">
        <f>(FR50*FW50+FR51*FW51)/FW52</f>
        <v>100</v>
      </c>
      <c r="FS52" s="32">
        <f>(FS50*FW50+FS51*FW51)/FW52</f>
        <v>0</v>
      </c>
      <c r="FT52" s="27">
        <f>(FT50*FW50+FT51*FW51)/FW52</f>
        <v>20.599718381976448</v>
      </c>
      <c r="FU52" s="32">
        <f>SUM(FU50:FU51)</f>
        <v>1488</v>
      </c>
      <c r="FV52" s="34">
        <f>SUM(FV50:FV51)</f>
        <v>6437</v>
      </c>
      <c r="FW52" s="31">
        <f>SUM(FW50:FW51)</f>
        <v>42</v>
      </c>
      <c r="FY52" s="18"/>
      <c r="FZ52" s="70" t="s">
        <v>39</v>
      </c>
      <c r="GA52" s="31">
        <f>SUM(GA50:GA51)</f>
        <v>1440</v>
      </c>
      <c r="GB52" s="31">
        <f t="shared" ref="GB52:GD52" si="822">SUM(GB50:GB51)</f>
        <v>427.1</v>
      </c>
      <c r="GC52" s="31">
        <f>SUM(GC50:GC51)</f>
        <v>1012.9000000000001</v>
      </c>
      <c r="GD52" s="31">
        <f t="shared" si="822"/>
        <v>0</v>
      </c>
      <c r="GE52" s="158">
        <f>(GE50*GQ50+GE51*GQ51)/GQ52</f>
        <v>0</v>
      </c>
      <c r="GF52" s="31">
        <f t="shared" ref="GF52:GJ52" si="823">SUM(GF50:GF51)</f>
        <v>0</v>
      </c>
      <c r="GG52" s="32">
        <f>(GG50*GQ50+GG51*GQ51)/GQ52</f>
        <v>0</v>
      </c>
      <c r="GH52" s="32">
        <f>SUM(GH50:GH51)</f>
        <v>0</v>
      </c>
      <c r="GI52" s="25">
        <f>(GI50*GQ50+GI51*GQ51)/GQ52</f>
        <v>0</v>
      </c>
      <c r="GJ52" s="31">
        <f t="shared" si="823"/>
        <v>0</v>
      </c>
      <c r="GK52" s="25">
        <f>(GK50*GQ50+GK51*GQ51)/GQ52</f>
        <v>96.774193548387103</v>
      </c>
      <c r="GL52" s="32">
        <f>(GL50*GQ50+GL51*GQ51)/GQ52</f>
        <v>100</v>
      </c>
      <c r="GM52" s="32">
        <f>(GM50*GQ50+GM51*GQ51)/GQ52</f>
        <v>0</v>
      </c>
      <c r="GN52" s="27">
        <f>(GN50*GQ50+GN51*GQ51)/GQ52</f>
        <v>32.298657407407404</v>
      </c>
      <c r="GO52" s="32">
        <f>SUM(GO50:GO51)</f>
        <v>1440</v>
      </c>
      <c r="GP52" s="79">
        <f>SUM(GP50:GP51)</f>
        <v>9767.1139999999996</v>
      </c>
      <c r="GQ52" s="31">
        <f>SUM(GQ50:GQ51)</f>
        <v>42</v>
      </c>
      <c r="GS52" s="18"/>
      <c r="GT52" s="57" t="s">
        <v>39</v>
      </c>
      <c r="GU52" s="31">
        <f>SUM(GU50:GU51)</f>
        <v>1488</v>
      </c>
      <c r="GV52" s="31">
        <f t="shared" ref="GV52:GX52" si="824">SUM(GV50:GV51)</f>
        <v>176.89999999999998</v>
      </c>
      <c r="GW52" s="31">
        <f>SUM(GW50:GW51)</f>
        <v>1311.1</v>
      </c>
      <c r="GX52" s="31">
        <f t="shared" si="824"/>
        <v>0</v>
      </c>
      <c r="GY52" s="32">
        <f>(GY50*HK50+GY51*HK51)/HK52</f>
        <v>0</v>
      </c>
      <c r="GZ52" s="31">
        <f t="shared" ref="GZ52:HD52" si="825">SUM(GZ50:GZ51)</f>
        <v>0</v>
      </c>
      <c r="HA52" s="32">
        <f>(HA50*HK50+HA51*HK51)/HK52</f>
        <v>0</v>
      </c>
      <c r="HB52" s="32">
        <f>SUM(HB50:HB51)</f>
        <v>0</v>
      </c>
      <c r="HC52" s="25">
        <f>(HC50*HK50+HC51*HK51)/HK52</f>
        <v>0</v>
      </c>
      <c r="HD52" s="31">
        <f t="shared" si="825"/>
        <v>0</v>
      </c>
      <c r="HE52" s="25">
        <f>(HE50*HK50+HE51*HK51)/HK52</f>
        <v>100</v>
      </c>
      <c r="HF52" s="32">
        <f>(HF50*HK50+HF51*HK51)/HK52</f>
        <v>100</v>
      </c>
      <c r="HG52" s="32">
        <f>(HG50*HK50+HG51*HK51)/HK52</f>
        <v>0</v>
      </c>
      <c r="HH52" s="27">
        <f>(HH50*HK50+HH51*HK51)/HK52</f>
        <v>10.151049667178698</v>
      </c>
      <c r="HI52" s="32">
        <f>SUM(HI50:HI51)</f>
        <v>1488</v>
      </c>
      <c r="HJ52" s="35">
        <f>SUM(HJ50:HJ51)</f>
        <v>3172</v>
      </c>
      <c r="HK52" s="31">
        <f>SUM(HK50:HK51)</f>
        <v>42</v>
      </c>
      <c r="HM52" s="18"/>
      <c r="HN52" s="57" t="s">
        <v>39</v>
      </c>
      <c r="HO52" s="61">
        <f>SUM(HO50:HO51)</f>
        <v>1440</v>
      </c>
      <c r="HP52" s="61">
        <f t="shared" ref="HP52" si="826">SUM(HP50:HP51)</f>
        <v>300</v>
      </c>
      <c r="HQ52" s="61">
        <f>SUM(HQ50:HQ51)</f>
        <v>1140</v>
      </c>
      <c r="HR52" s="61">
        <f t="shared" ref="HR52" si="827">SUM(HR50:HR51)</f>
        <v>0</v>
      </c>
      <c r="HS52" s="25">
        <f>(HS50*IE50+HS51*IE51)/IE52</f>
        <v>0</v>
      </c>
      <c r="HT52" s="31">
        <f>SUM(HT50:HT51)</f>
        <v>0</v>
      </c>
      <c r="HU52" s="25">
        <f>(HU50*IE50+HU51*IE51)/IE52</f>
        <v>0</v>
      </c>
      <c r="HV52" s="31">
        <f>SUM(HV50:HV51)</f>
        <v>0</v>
      </c>
      <c r="HW52" s="25">
        <f>(HW50*IE50+HW51*IE51)/IE52</f>
        <v>0</v>
      </c>
      <c r="HX52" s="31">
        <f>SUM(HX50:HX51)</f>
        <v>0</v>
      </c>
      <c r="HY52" s="32">
        <f>(HY50*IE50+HY51*IE51)/IE52</f>
        <v>100</v>
      </c>
      <c r="HZ52" s="58">
        <f>(HZ50*IE50+HZ51*IE51)/IE52</f>
        <v>100</v>
      </c>
      <c r="IA52" s="58">
        <f>(IA50*IE50+IA51*IE51)/IE52</f>
        <v>0</v>
      </c>
      <c r="IB52" s="58">
        <f>(IB50*IE50+IB51*IE51)/IE52</f>
        <v>17.61904761904762</v>
      </c>
      <c r="IC52" s="32">
        <f>SUM(IC50:IC51)</f>
        <v>1440</v>
      </c>
      <c r="ID52" s="110">
        <f>SUM(ID50:ID51)</f>
        <v>5328</v>
      </c>
      <c r="IE52" s="31">
        <f>SUM(IE50:IE51)</f>
        <v>42</v>
      </c>
      <c r="IG52" s="29"/>
    </row>
    <row r="53" spans="1:245" ht="13.8" x14ac:dyDescent="0.25">
      <c r="A53" s="142" t="s">
        <v>59</v>
      </c>
      <c r="B53" s="71" t="s">
        <v>60</v>
      </c>
      <c r="C53" s="9">
        <v>744</v>
      </c>
      <c r="D53" s="9">
        <v>21.3</v>
      </c>
      <c r="E53" s="9">
        <v>722.7</v>
      </c>
      <c r="F53" s="9">
        <v>0</v>
      </c>
      <c r="G53" s="7">
        <f t="shared" si="339"/>
        <v>0</v>
      </c>
      <c r="H53" s="9">
        <v>0</v>
      </c>
      <c r="I53" s="7">
        <f t="shared" si="340"/>
        <v>0</v>
      </c>
      <c r="J53" s="7">
        <v>0</v>
      </c>
      <c r="K53" s="7">
        <f t="shared" ref="K53:K55" si="828">(J53/$B$4)*100</f>
        <v>0</v>
      </c>
      <c r="L53" s="9">
        <v>0</v>
      </c>
      <c r="M53" s="7">
        <f>(C53/$B$4)*100</f>
        <v>100</v>
      </c>
      <c r="N53" s="9">
        <f t="shared" si="524"/>
        <v>100</v>
      </c>
      <c r="O53" s="9">
        <f t="shared" si="525"/>
        <v>0</v>
      </c>
      <c r="P53" s="7">
        <f>(R53/($B$4*S53))*100</f>
        <v>1.7771804062126644</v>
      </c>
      <c r="Q53" s="7">
        <f>SUM(D53:F53,H53,J53)</f>
        <v>744</v>
      </c>
      <c r="R53" s="9">
        <v>357</v>
      </c>
      <c r="S53" s="9">
        <v>27</v>
      </c>
      <c r="U53" s="142" t="s">
        <v>59</v>
      </c>
      <c r="V53" s="71" t="s">
        <v>60</v>
      </c>
      <c r="W53" s="80">
        <v>744</v>
      </c>
      <c r="X53" s="80">
        <v>226.1</v>
      </c>
      <c r="Y53" s="80">
        <v>517.9</v>
      </c>
      <c r="Z53" s="9">
        <v>0</v>
      </c>
      <c r="AA53" s="7">
        <f t="shared" ref="AA53:AC63" si="829">(Z53/$V$4)*100</f>
        <v>0</v>
      </c>
      <c r="AB53" s="9">
        <v>0</v>
      </c>
      <c r="AC53" s="7">
        <f t="shared" si="829"/>
        <v>0</v>
      </c>
      <c r="AD53" s="7">
        <v>0</v>
      </c>
      <c r="AE53" s="7">
        <f t="shared" ref="AE53:AE55" si="830">(AD53/$V$4)*100</f>
        <v>0</v>
      </c>
      <c r="AF53" s="9">
        <v>0</v>
      </c>
      <c r="AG53" s="7">
        <f>(W53/$V$4)*100</f>
        <v>100</v>
      </c>
      <c r="AH53" s="7">
        <f t="shared" ref="AH53:AH58" si="831">((W53-AF53)/$V$4)*100</f>
        <v>100</v>
      </c>
      <c r="AI53" s="38">
        <f>IF((AND(X53=0,Z53=0)),0,(Z53+AF53)/(X53+Z53)*100)</f>
        <v>0</v>
      </c>
      <c r="AJ53" s="7">
        <f>(AL53/($V$4*AM53))*100</f>
        <v>29.61469534050179</v>
      </c>
      <c r="AK53" s="7">
        <f>SUM(X53:Z53,AB53,AD53)</f>
        <v>744</v>
      </c>
      <c r="AL53" s="39">
        <v>5949</v>
      </c>
      <c r="AM53" s="9">
        <v>27</v>
      </c>
      <c r="AO53" s="142" t="s">
        <v>59</v>
      </c>
      <c r="AP53" s="71" t="s">
        <v>60</v>
      </c>
      <c r="AQ53" s="9">
        <v>720</v>
      </c>
      <c r="AR53" s="9">
        <v>192.3</v>
      </c>
      <c r="AS53" s="9">
        <v>527.70000000000005</v>
      </c>
      <c r="AT53" s="9">
        <v>0</v>
      </c>
      <c r="AU53" s="7">
        <f t="shared" ref="AU53:AU63" si="832">(AT53/$AP$4)*100</f>
        <v>0</v>
      </c>
      <c r="AV53" s="9">
        <v>0</v>
      </c>
      <c r="AW53" s="7">
        <f t="shared" ref="AW53:AW55" si="833">(AV53/$AP$4)*100</f>
        <v>0</v>
      </c>
      <c r="AX53" s="7">
        <v>0</v>
      </c>
      <c r="AY53" s="7">
        <f>(AX53/$AP$4)*100</f>
        <v>0</v>
      </c>
      <c r="AZ53" s="9">
        <v>0</v>
      </c>
      <c r="BA53" s="7">
        <f>(AQ53/$AP$4)*100</f>
        <v>100</v>
      </c>
      <c r="BB53" s="7">
        <f t="shared" si="455"/>
        <v>100</v>
      </c>
      <c r="BC53" s="29">
        <f t="shared" si="456"/>
        <v>0</v>
      </c>
      <c r="BD53" s="7">
        <f t="shared" ref="BD53:BD55" si="834">(BF53/($AP$4*BG53))*100</f>
        <v>25.720164609053498</v>
      </c>
      <c r="BE53" s="7">
        <f>SUM(AR53:AT53,AV53,AX53)</f>
        <v>720</v>
      </c>
      <c r="BF53" s="39">
        <v>5000</v>
      </c>
      <c r="BG53" s="9">
        <v>27</v>
      </c>
      <c r="BI53" s="142" t="s">
        <v>59</v>
      </c>
      <c r="BJ53" s="71" t="s">
        <v>60</v>
      </c>
      <c r="BK53" s="37">
        <v>744</v>
      </c>
      <c r="BL53" s="37">
        <v>188.1</v>
      </c>
      <c r="BM53" s="37">
        <v>555.9</v>
      </c>
      <c r="BN53" s="9">
        <v>0</v>
      </c>
      <c r="BO53" s="7">
        <f t="shared" ref="BO53:BQ63" si="835">(BN53/$BJ$4)*100</f>
        <v>0</v>
      </c>
      <c r="BP53" s="9">
        <v>0</v>
      </c>
      <c r="BQ53" s="7">
        <f t="shared" si="835"/>
        <v>0</v>
      </c>
      <c r="BR53" s="7">
        <v>0</v>
      </c>
      <c r="BS53" s="7">
        <f>(BR53/$BJ$4)*100</f>
        <v>0</v>
      </c>
      <c r="BT53" s="9">
        <v>0</v>
      </c>
      <c r="BU53" s="7">
        <f t="shared" ref="BU53:BU55" si="836">(BK53/$BJ$4)*100</f>
        <v>100</v>
      </c>
      <c r="BV53" s="7">
        <f>((BK53-BT53)/$BJ$4)*100</f>
        <v>100</v>
      </c>
      <c r="BW53" s="38">
        <f>IF((AND(BL53=0,BN53=0)),0,(BN53+BT53)/(BL53+BN53)*100)</f>
        <v>0</v>
      </c>
      <c r="BX53" s="7">
        <f t="shared" ref="BX53:BX55" si="837">(BZ53/($BJ$4*CA53))*100</f>
        <v>22.466148944643567</v>
      </c>
      <c r="BY53" s="7">
        <f>SUM(BL53:BN53,BP53,BR53)</f>
        <v>744</v>
      </c>
      <c r="BZ53" s="39">
        <v>4513</v>
      </c>
      <c r="CA53" s="9">
        <v>27</v>
      </c>
      <c r="CC53" s="142" t="s">
        <v>59</v>
      </c>
      <c r="CD53" s="71" t="s">
        <v>60</v>
      </c>
      <c r="CE53" s="80">
        <v>720</v>
      </c>
      <c r="CF53" s="80">
        <v>66.72</v>
      </c>
      <c r="CG53" s="80">
        <v>653.28</v>
      </c>
      <c r="CH53" s="80">
        <v>0</v>
      </c>
      <c r="CI53" s="7">
        <f t="shared" ref="CI53:CK63" si="838">(CH53/$CD$4)*100</f>
        <v>0</v>
      </c>
      <c r="CJ53" s="9">
        <v>0</v>
      </c>
      <c r="CK53" s="7">
        <f t="shared" si="838"/>
        <v>0</v>
      </c>
      <c r="CL53" s="7">
        <v>0</v>
      </c>
      <c r="CM53" s="7">
        <f>(CL53/$CD$4)*100</f>
        <v>0</v>
      </c>
      <c r="CN53" s="9">
        <v>0</v>
      </c>
      <c r="CO53" s="7">
        <f>(CE53/$CD$4)*100</f>
        <v>100</v>
      </c>
      <c r="CP53" s="7">
        <f t="shared" ref="CP53:CP63" si="839">((CE53-CN53)/$CD$4)*100</f>
        <v>100</v>
      </c>
      <c r="CQ53" s="38">
        <f>IF((AND(CF53=0,CH53=0)),0,(CH53+CN53)/(CF53+CH53)*100)</f>
        <v>0</v>
      </c>
      <c r="CR53" s="7">
        <f t="shared" ref="CR53:CR55" si="840">(CT53/($CD$4*CU53))*100</f>
        <v>8.4927983539094658</v>
      </c>
      <c r="CS53" s="7">
        <f>SUM(CF53:CH53,CJ53,CL53)</f>
        <v>720</v>
      </c>
      <c r="CT53" s="81">
        <v>1651</v>
      </c>
      <c r="CU53" s="9">
        <v>27</v>
      </c>
      <c r="CW53" s="142" t="s">
        <v>59</v>
      </c>
      <c r="CX53" s="71" t="s">
        <v>60</v>
      </c>
      <c r="CY53" s="9">
        <v>744</v>
      </c>
      <c r="CZ53" s="9">
        <v>100.28</v>
      </c>
      <c r="DA53" s="9">
        <v>643.72</v>
      </c>
      <c r="DB53" s="9">
        <v>0</v>
      </c>
      <c r="DC53" s="7">
        <f t="shared" si="415"/>
        <v>0</v>
      </c>
      <c r="DD53" s="9">
        <v>0</v>
      </c>
      <c r="DE53" s="7">
        <f t="shared" si="416"/>
        <v>0</v>
      </c>
      <c r="DF53" s="7">
        <v>0</v>
      </c>
      <c r="DG53" s="7">
        <f>(DF53/$CX$4)*100</f>
        <v>0</v>
      </c>
      <c r="DH53" s="9">
        <v>0</v>
      </c>
      <c r="DI53" s="7">
        <f>(CY53/$V$4)*100</f>
        <v>100</v>
      </c>
      <c r="DJ53" s="7">
        <f t="shared" si="463"/>
        <v>100</v>
      </c>
      <c r="DK53" s="38">
        <f t="shared" si="464"/>
        <v>0</v>
      </c>
      <c r="DL53" s="7">
        <f t="shared" ref="DL53:DL55" si="841">(DN53/($CX$4*DO53))*100</f>
        <v>12.564715252887297</v>
      </c>
      <c r="DM53" s="7">
        <f>SUM(CZ53:DB53,DD53,DF53)</f>
        <v>744</v>
      </c>
      <c r="DN53" s="72">
        <v>2524</v>
      </c>
      <c r="DO53" s="9">
        <v>27</v>
      </c>
      <c r="DQ53" s="142" t="s">
        <v>59</v>
      </c>
      <c r="DR53" s="71" t="s">
        <v>60</v>
      </c>
      <c r="DS53" s="9">
        <v>378</v>
      </c>
      <c r="DT53" s="9">
        <v>33.5</v>
      </c>
      <c r="DU53" s="9">
        <v>344.5</v>
      </c>
      <c r="DV53" s="9">
        <v>366</v>
      </c>
      <c r="DW53" s="7">
        <f t="shared" si="419"/>
        <v>49.193548387096776</v>
      </c>
      <c r="DX53" s="9">
        <v>0</v>
      </c>
      <c r="DY53" s="7">
        <f t="shared" si="420"/>
        <v>0</v>
      </c>
      <c r="DZ53" s="7">
        <v>0</v>
      </c>
      <c r="EA53" s="7">
        <f>(DZ53/$DR$4)*100</f>
        <v>0</v>
      </c>
      <c r="EB53" s="9">
        <v>0</v>
      </c>
      <c r="EC53" s="7">
        <f>(DS53/$V$4)*100</f>
        <v>50.806451612903224</v>
      </c>
      <c r="ED53" s="7">
        <f t="shared" si="466"/>
        <v>50.806451612903224</v>
      </c>
      <c r="EE53" s="38">
        <f t="shared" si="467"/>
        <v>91.614518147684606</v>
      </c>
      <c r="EF53" s="7">
        <f>(EH53/($DR$4*EI53))*100</f>
        <v>4.3707686180804455</v>
      </c>
      <c r="EG53" s="7">
        <f>SUM(DT53:DV53,DX53,DZ53)</f>
        <v>744</v>
      </c>
      <c r="EH53" s="9">
        <v>878</v>
      </c>
      <c r="EI53" s="9">
        <v>27</v>
      </c>
      <c r="EK53" s="142" t="s">
        <v>59</v>
      </c>
      <c r="EL53" s="71" t="s">
        <v>60</v>
      </c>
      <c r="EM53" s="9">
        <v>624</v>
      </c>
      <c r="EN53" s="9">
        <v>84.6</v>
      </c>
      <c r="EO53" s="9">
        <v>539.4</v>
      </c>
      <c r="EP53" s="9">
        <v>48</v>
      </c>
      <c r="EQ53" s="7">
        <f t="shared" si="423"/>
        <v>7.1428571428571423</v>
      </c>
      <c r="ER53" s="9">
        <v>0</v>
      </c>
      <c r="ES53" s="7">
        <f t="shared" si="424"/>
        <v>0</v>
      </c>
      <c r="ET53" s="7">
        <v>0</v>
      </c>
      <c r="EU53" s="7">
        <f>(ET53/$EL$4)*100</f>
        <v>0</v>
      </c>
      <c r="EV53" s="9">
        <v>0</v>
      </c>
      <c r="EW53" s="7">
        <f>(EM53/$V$4)*100</f>
        <v>83.870967741935488</v>
      </c>
      <c r="EX53" s="7">
        <f t="shared" si="468"/>
        <v>92.857142857142861</v>
      </c>
      <c r="EY53" s="38">
        <f t="shared" si="469"/>
        <v>36.199095022624434</v>
      </c>
      <c r="EZ53" s="7">
        <f t="shared" ref="EZ53:EZ55" si="842">(FB53/($EL$4*FC53))*100</f>
        <v>12.422839506172838</v>
      </c>
      <c r="FA53" s="7">
        <f>SUM(EN53:EP53,ER53,ET53)</f>
        <v>672</v>
      </c>
      <c r="FB53" s="39">
        <v>2254</v>
      </c>
      <c r="FC53" s="9">
        <v>27</v>
      </c>
      <c r="FE53" s="142" t="s">
        <v>59</v>
      </c>
      <c r="FF53" s="71" t="s">
        <v>60</v>
      </c>
      <c r="FG53" s="9">
        <v>744</v>
      </c>
      <c r="FH53" s="9">
        <v>309.89999999999998</v>
      </c>
      <c r="FI53" s="9">
        <v>434.1</v>
      </c>
      <c r="FJ53" s="9">
        <v>0</v>
      </c>
      <c r="FK53" s="7">
        <f t="shared" si="438"/>
        <v>0</v>
      </c>
      <c r="FL53" s="9">
        <v>0</v>
      </c>
      <c r="FM53" s="7">
        <f t="shared" si="439"/>
        <v>0</v>
      </c>
      <c r="FN53" s="7">
        <v>0</v>
      </c>
      <c r="FO53" s="7">
        <f t="shared" ref="FO53:FO55" si="843">(FN53/$FF$4)*100</f>
        <v>0</v>
      </c>
      <c r="FP53" s="9">
        <v>0</v>
      </c>
      <c r="FQ53" s="7">
        <f>(FG53/$V$4)*100</f>
        <v>100</v>
      </c>
      <c r="FR53" s="7">
        <f t="shared" si="472"/>
        <v>100</v>
      </c>
      <c r="FS53" s="38">
        <f t="shared" si="473"/>
        <v>0</v>
      </c>
      <c r="FT53" s="7">
        <f>(FV53/($FF$4*FW53))*100</f>
        <v>42.612504978096375</v>
      </c>
      <c r="FU53" s="7">
        <f>SUM(FH53:FJ53,FL53,FN53)</f>
        <v>744</v>
      </c>
      <c r="FV53" s="39">
        <v>8560</v>
      </c>
      <c r="FW53" s="9">
        <v>27</v>
      </c>
      <c r="FY53" s="142" t="s">
        <v>59</v>
      </c>
      <c r="FZ53" s="71" t="s">
        <v>60</v>
      </c>
      <c r="GA53" s="9">
        <v>696</v>
      </c>
      <c r="GB53" s="9">
        <v>569.4</v>
      </c>
      <c r="GC53" s="9">
        <v>126.6</v>
      </c>
      <c r="GD53" s="9">
        <v>24</v>
      </c>
      <c r="GE53" s="7">
        <f>(GD53/$FZ$4)</f>
        <v>3.3333333333333333E-2</v>
      </c>
      <c r="GF53" s="9">
        <v>0</v>
      </c>
      <c r="GG53" s="7">
        <f t="shared" ref="GG53:GG55" si="844">(GF53/$FZ$4)*100</f>
        <v>0</v>
      </c>
      <c r="GH53" s="7">
        <v>0</v>
      </c>
      <c r="GI53" s="7">
        <f>(GH53/$FZ$4)*100</f>
        <v>0</v>
      </c>
      <c r="GJ53" s="9">
        <v>0</v>
      </c>
      <c r="GK53" s="7">
        <f>(GA53/$V$4)*100</f>
        <v>93.548387096774192</v>
      </c>
      <c r="GL53" s="7">
        <f t="shared" ref="GL53:GL55" si="845">((GA53-GJ53)/$FZ$4)*100</f>
        <v>96.666666666666671</v>
      </c>
      <c r="GM53" s="38">
        <f>IF((AND(GB53=0,GD53=0)),0,(GD53+GJ53)/(GB53+GD53)*100)</f>
        <v>4.0444893832153692</v>
      </c>
      <c r="GN53" s="7">
        <f>(GP53/($FZ$4*GQ53))*100</f>
        <v>82.330246913580254</v>
      </c>
      <c r="GO53" s="7">
        <f>SUM(GB53:GD53,GF53,GH53)</f>
        <v>720</v>
      </c>
      <c r="GP53" s="82">
        <v>16005</v>
      </c>
      <c r="GQ53" s="9">
        <v>27</v>
      </c>
      <c r="GS53" s="142" t="s">
        <v>59</v>
      </c>
      <c r="GT53" s="71" t="s">
        <v>60</v>
      </c>
      <c r="GU53" s="9">
        <v>576</v>
      </c>
      <c r="GV53" s="9">
        <v>185</v>
      </c>
      <c r="GW53" s="9">
        <v>391</v>
      </c>
      <c r="GX53" s="9">
        <v>168</v>
      </c>
      <c r="GY53" s="7">
        <f t="shared" si="558"/>
        <v>22.58064516129032</v>
      </c>
      <c r="GZ53" s="9">
        <v>0</v>
      </c>
      <c r="HA53" s="9">
        <f t="shared" si="559"/>
        <v>0</v>
      </c>
      <c r="HB53" s="9">
        <v>0</v>
      </c>
      <c r="HC53" s="7">
        <f>(HB53/$GT$4)*100</f>
        <v>0</v>
      </c>
      <c r="HD53" s="9">
        <v>0</v>
      </c>
      <c r="HE53" s="7">
        <f>(GU53/$GT$4)*100</f>
        <v>77.41935483870968</v>
      </c>
      <c r="HF53" s="7">
        <f t="shared" si="395"/>
        <v>77.41935483870968</v>
      </c>
      <c r="HG53" s="7">
        <f t="shared" si="396"/>
        <v>47.59206798866856</v>
      </c>
      <c r="HH53" s="7">
        <f t="shared" ref="HH53:HH55" si="846">(HJ53/($GT$4*HK53))*100</f>
        <v>24.636598964555954</v>
      </c>
      <c r="HI53" s="7">
        <f>SUM(GV53:GX53,GZ53,HB53)</f>
        <v>744</v>
      </c>
      <c r="HJ53" s="39">
        <v>4949</v>
      </c>
      <c r="HK53" s="9">
        <v>27</v>
      </c>
      <c r="HM53" s="142" t="s">
        <v>59</v>
      </c>
      <c r="HN53" s="71" t="s">
        <v>60</v>
      </c>
      <c r="HO53" s="9">
        <v>720</v>
      </c>
      <c r="HP53" s="9">
        <v>146.19999999999999</v>
      </c>
      <c r="HQ53" s="9">
        <v>573.79999999999995</v>
      </c>
      <c r="HR53" s="9">
        <v>0</v>
      </c>
      <c r="HS53" s="7">
        <f>(HR53/$HN$4)*100</f>
        <v>0</v>
      </c>
      <c r="HT53" s="9">
        <v>0</v>
      </c>
      <c r="HU53" s="7">
        <f>(HT53/$HN$4)*100</f>
        <v>0</v>
      </c>
      <c r="HV53" s="9">
        <v>0</v>
      </c>
      <c r="HW53" s="7">
        <f>(HV53/$HN$4)*100</f>
        <v>0</v>
      </c>
      <c r="HX53" s="9">
        <v>0</v>
      </c>
      <c r="HY53" s="7">
        <f>(HO53/$HN$4)*100</f>
        <v>100</v>
      </c>
      <c r="HZ53" s="41">
        <f>((HO53-HX53)/$HN$4)*100</f>
        <v>100</v>
      </c>
      <c r="IA53" s="41">
        <f t="shared" ref="IA53:IA55" si="847">IF((AND(HP53=0,HR53=0)),0,(HR53+HX53)/(HP53+HR53)*100)</f>
        <v>0</v>
      </c>
      <c r="IB53" s="7">
        <f>(ID53/($HN$4*IE53))*100</f>
        <v>19.763374485596707</v>
      </c>
      <c r="IC53" s="7">
        <f>SUM(HP53:HR53,HT53,HV53)</f>
        <v>720</v>
      </c>
      <c r="ID53" s="88">
        <v>3842</v>
      </c>
      <c r="IE53" s="9">
        <v>27</v>
      </c>
      <c r="IG53" s="29">
        <v>27</v>
      </c>
      <c r="IH53" s="9">
        <v>27</v>
      </c>
    </row>
    <row r="54" spans="1:245" ht="13.8" x14ac:dyDescent="0.25">
      <c r="A54" s="142" t="s">
        <v>61</v>
      </c>
      <c r="B54" s="71" t="s">
        <v>62</v>
      </c>
      <c r="C54" s="9">
        <v>744</v>
      </c>
      <c r="D54" s="9">
        <v>31.6</v>
      </c>
      <c r="E54" s="9">
        <v>712.4</v>
      </c>
      <c r="F54" s="9">
        <v>0</v>
      </c>
      <c r="G54" s="7">
        <f t="shared" si="339"/>
        <v>0</v>
      </c>
      <c r="H54" s="9">
        <v>0</v>
      </c>
      <c r="I54" s="7">
        <f t="shared" si="340"/>
        <v>0</v>
      </c>
      <c r="J54" s="7">
        <v>0</v>
      </c>
      <c r="K54" s="7">
        <f t="shared" si="828"/>
        <v>0</v>
      </c>
      <c r="L54" s="9">
        <v>0</v>
      </c>
      <c r="M54" s="7">
        <f t="shared" ref="M54" si="848">(C54/$B$4)*100</f>
        <v>100</v>
      </c>
      <c r="N54" s="9">
        <f t="shared" si="524"/>
        <v>100</v>
      </c>
      <c r="O54" s="9">
        <f t="shared" si="525"/>
        <v>0</v>
      </c>
      <c r="P54" s="7">
        <f t="shared" ref="P54:P55" si="849">(R54/($B$4*S54))*100</f>
        <v>3.6688570290720826</v>
      </c>
      <c r="Q54" s="7">
        <f t="shared" ref="Q54:Q55" si="850">SUM(D54:F54,H54,J54)</f>
        <v>744</v>
      </c>
      <c r="R54" s="9">
        <v>737</v>
      </c>
      <c r="S54" s="9">
        <v>27</v>
      </c>
      <c r="U54" s="142" t="s">
        <v>61</v>
      </c>
      <c r="V54" s="71" t="s">
        <v>62</v>
      </c>
      <c r="W54" s="80">
        <v>744</v>
      </c>
      <c r="X54" s="80">
        <v>234.2</v>
      </c>
      <c r="Y54" s="80">
        <v>509.8</v>
      </c>
      <c r="Z54" s="9">
        <v>0</v>
      </c>
      <c r="AA54" s="7">
        <f t="shared" si="829"/>
        <v>0</v>
      </c>
      <c r="AB54" s="9">
        <v>0</v>
      </c>
      <c r="AC54" s="7">
        <f t="shared" si="829"/>
        <v>0</v>
      </c>
      <c r="AD54" s="7">
        <v>0</v>
      </c>
      <c r="AE54" s="7">
        <f t="shared" si="830"/>
        <v>0</v>
      </c>
      <c r="AF54" s="9">
        <v>0</v>
      </c>
      <c r="AG54" s="7">
        <f>(W54/$V$4)*100</f>
        <v>100</v>
      </c>
      <c r="AH54" s="7">
        <f t="shared" si="831"/>
        <v>100</v>
      </c>
      <c r="AI54" s="38">
        <f>IF((AND(X54=0,Z54=0)),0,(Z54+AF54)/(X54+Z54)*100)</f>
        <v>0</v>
      </c>
      <c r="AJ54" s="7">
        <f t="shared" ref="AJ54" si="851">(AL54/($V$4*AM54))*100</f>
        <v>28.952608522500995</v>
      </c>
      <c r="AK54" s="7">
        <f t="shared" ref="AK54:AK55" si="852">SUM(X54:Z54,AB54,AD54)</f>
        <v>744</v>
      </c>
      <c r="AL54" s="39">
        <v>5816</v>
      </c>
      <c r="AM54" s="9">
        <v>27</v>
      </c>
      <c r="AO54" s="142" t="s">
        <v>61</v>
      </c>
      <c r="AP54" s="71" t="s">
        <v>62</v>
      </c>
      <c r="AQ54" s="9">
        <v>720</v>
      </c>
      <c r="AR54" s="9">
        <v>189.6</v>
      </c>
      <c r="AS54" s="9">
        <v>530.4</v>
      </c>
      <c r="AT54" s="9">
        <v>0</v>
      </c>
      <c r="AU54" s="7">
        <f t="shared" si="832"/>
        <v>0</v>
      </c>
      <c r="AV54" s="9">
        <v>0</v>
      </c>
      <c r="AW54" s="7">
        <f t="shared" si="833"/>
        <v>0</v>
      </c>
      <c r="AX54" s="7">
        <v>0</v>
      </c>
      <c r="AY54" s="7">
        <f>(AX54/$AP$4)*100</f>
        <v>0</v>
      </c>
      <c r="AZ54" s="9">
        <v>0</v>
      </c>
      <c r="BA54" s="7">
        <f t="shared" ref="BA54" si="853">(AQ54/$AP$4)*100</f>
        <v>100</v>
      </c>
      <c r="BB54" s="7">
        <f t="shared" si="455"/>
        <v>100</v>
      </c>
      <c r="BC54" s="29">
        <f t="shared" si="456"/>
        <v>0</v>
      </c>
      <c r="BD54" s="7">
        <f t="shared" si="834"/>
        <v>24.994855967078188</v>
      </c>
      <c r="BE54" s="7">
        <f t="shared" ref="BE54:BE55" si="854">SUM(AR54:AT54,AV54,AX54)</f>
        <v>720</v>
      </c>
      <c r="BF54" s="39">
        <v>4859</v>
      </c>
      <c r="BG54" s="9">
        <v>27</v>
      </c>
      <c r="BI54" s="142" t="s">
        <v>61</v>
      </c>
      <c r="BJ54" s="71" t="s">
        <v>62</v>
      </c>
      <c r="BK54" s="37">
        <v>624</v>
      </c>
      <c r="BL54" s="37">
        <v>174.3</v>
      </c>
      <c r="BM54" s="37">
        <v>449.7</v>
      </c>
      <c r="BN54" s="9">
        <v>120</v>
      </c>
      <c r="BO54" s="7">
        <f t="shared" si="835"/>
        <v>16.129032258064516</v>
      </c>
      <c r="BP54" s="9">
        <v>0</v>
      </c>
      <c r="BQ54" s="7">
        <f t="shared" si="835"/>
        <v>0</v>
      </c>
      <c r="BR54" s="7">
        <v>0</v>
      </c>
      <c r="BS54" s="7">
        <f>(BR54/$BJ$4)*100</f>
        <v>0</v>
      </c>
      <c r="BT54" s="9">
        <v>0</v>
      </c>
      <c r="BU54" s="7">
        <f t="shared" si="836"/>
        <v>83.870967741935488</v>
      </c>
      <c r="BV54" s="7">
        <f>((BK54-BT54)/$BJ$4)*100</f>
        <v>83.870967741935488</v>
      </c>
      <c r="BW54" s="38">
        <f>IF((AND(BL54=0,BN54=0)),0,(BN54+BT54)/(BL54+BN54)*100)</f>
        <v>40.774719673802238</v>
      </c>
      <c r="BX54" s="7">
        <f t="shared" si="837"/>
        <v>22.62046993229789</v>
      </c>
      <c r="BY54" s="7">
        <f t="shared" ref="BY54:BY55" si="855">SUM(BL54:BN54,BP54,BR54)</f>
        <v>744</v>
      </c>
      <c r="BZ54" s="39">
        <v>4544</v>
      </c>
      <c r="CA54" s="9">
        <v>27</v>
      </c>
      <c r="CC54" s="142" t="s">
        <v>61</v>
      </c>
      <c r="CD54" s="71" t="s">
        <v>62</v>
      </c>
      <c r="CE54" s="37">
        <v>718</v>
      </c>
      <c r="CF54" s="37">
        <v>65.430000000000007</v>
      </c>
      <c r="CG54" s="37">
        <v>652.57000000000005</v>
      </c>
      <c r="CH54" s="37">
        <v>2</v>
      </c>
      <c r="CI54" s="7">
        <f t="shared" si="838"/>
        <v>0.27777777777777779</v>
      </c>
      <c r="CJ54" s="9">
        <v>0</v>
      </c>
      <c r="CK54" s="7">
        <f t="shared" si="838"/>
        <v>0</v>
      </c>
      <c r="CL54" s="7">
        <v>0</v>
      </c>
      <c r="CM54" s="7">
        <f t="shared" ref="CM54" si="856">(CL54/$CD$4)*100</f>
        <v>0</v>
      </c>
      <c r="CN54" s="9">
        <v>0</v>
      </c>
      <c r="CO54" s="7">
        <f>(CE54/$CD$4)*100</f>
        <v>99.722222222222229</v>
      </c>
      <c r="CP54" s="7">
        <f t="shared" si="839"/>
        <v>99.722222222222229</v>
      </c>
      <c r="CQ54" s="38">
        <f t="shared" ref="CQ54" si="857">IF((AND(CF54=0,CH54=0)),0,(CH54+CN54)/(CF54+CH54)*100)</f>
        <v>2.9660388551090016</v>
      </c>
      <c r="CR54" s="7">
        <f t="shared" si="840"/>
        <v>8.1018518518518512</v>
      </c>
      <c r="CS54" s="7">
        <f t="shared" ref="CS54:CS55" si="858">SUM(CF54:CH54,CJ54,CL54)</f>
        <v>720</v>
      </c>
      <c r="CT54" s="81">
        <v>1575</v>
      </c>
      <c r="CU54" s="9">
        <v>27</v>
      </c>
      <c r="CW54" s="142" t="s">
        <v>61</v>
      </c>
      <c r="CX54" s="71" t="s">
        <v>62</v>
      </c>
      <c r="CY54" s="9">
        <v>732</v>
      </c>
      <c r="CZ54" s="9">
        <v>101.07</v>
      </c>
      <c r="DA54" s="9">
        <v>630.92999999999995</v>
      </c>
      <c r="DB54" s="9">
        <v>12</v>
      </c>
      <c r="DC54" s="7">
        <f t="shared" si="415"/>
        <v>1.6129032258064515</v>
      </c>
      <c r="DD54" s="9">
        <v>0</v>
      </c>
      <c r="DE54" s="7">
        <f t="shared" si="416"/>
        <v>0</v>
      </c>
      <c r="DF54" s="7">
        <v>0</v>
      </c>
      <c r="DG54" s="7">
        <f t="shared" ref="DG54" si="859">(DF54/$CX$4)*100</f>
        <v>0</v>
      </c>
      <c r="DH54" s="9">
        <v>0</v>
      </c>
      <c r="DI54" s="7">
        <f>(CY54/$V$4)*100</f>
        <v>98.387096774193552</v>
      </c>
      <c r="DJ54" s="7">
        <f t="shared" si="463"/>
        <v>98.387096774193552</v>
      </c>
      <c r="DK54" s="38">
        <f t="shared" si="464"/>
        <v>10.612894667020431</v>
      </c>
      <c r="DL54" s="7">
        <f>(DN54/($CX$4*DO54))*100</f>
        <v>12.987853444842692</v>
      </c>
      <c r="DM54" s="7">
        <f t="shared" ref="DM54:DM55" si="860">SUM(CZ54:DB54,DD54,DF54)</f>
        <v>744</v>
      </c>
      <c r="DN54" s="72">
        <v>2609</v>
      </c>
      <c r="DO54" s="9">
        <v>27</v>
      </c>
      <c r="DQ54" s="142" t="s">
        <v>61</v>
      </c>
      <c r="DR54" s="71" t="s">
        <v>62</v>
      </c>
      <c r="DS54" s="9">
        <v>744</v>
      </c>
      <c r="DT54" s="9">
        <v>136.6</v>
      </c>
      <c r="DU54" s="9">
        <v>607.4</v>
      </c>
      <c r="DV54" s="9">
        <v>0</v>
      </c>
      <c r="DW54" s="7">
        <f t="shared" si="419"/>
        <v>0</v>
      </c>
      <c r="DX54" s="9">
        <v>0</v>
      </c>
      <c r="DY54" s="7">
        <f t="shared" si="420"/>
        <v>0</v>
      </c>
      <c r="DZ54" s="7">
        <v>0</v>
      </c>
      <c r="EA54" s="7">
        <f>(DZ54/$DR$4)*100</f>
        <v>0</v>
      </c>
      <c r="EB54" s="9">
        <v>0</v>
      </c>
      <c r="EC54" s="7">
        <f>(DS54/$V$4)*100</f>
        <v>100</v>
      </c>
      <c r="ED54" s="7">
        <f t="shared" si="466"/>
        <v>100</v>
      </c>
      <c r="EE54" s="38">
        <f t="shared" si="467"/>
        <v>0</v>
      </c>
      <c r="EF54" s="7">
        <f t="shared" ref="EF54:EF55" si="861">(EH54/($DR$4*EI54))*100</f>
        <v>18.17005177220231</v>
      </c>
      <c r="EG54" s="7">
        <f t="shared" ref="EG54:EG55" si="862">SUM(DT54:DV54,DX54,DZ54)</f>
        <v>744</v>
      </c>
      <c r="EH54" s="39">
        <v>3650</v>
      </c>
      <c r="EI54" s="9">
        <v>27</v>
      </c>
      <c r="EK54" s="142" t="s">
        <v>61</v>
      </c>
      <c r="EL54" s="71" t="s">
        <v>62</v>
      </c>
      <c r="EM54" s="9">
        <v>672</v>
      </c>
      <c r="EN54" s="9">
        <v>120.2</v>
      </c>
      <c r="EO54" s="9">
        <v>551.79999999999995</v>
      </c>
      <c r="EP54" s="9">
        <v>0</v>
      </c>
      <c r="EQ54" s="7">
        <f t="shared" si="423"/>
        <v>0</v>
      </c>
      <c r="ER54" s="9">
        <v>0</v>
      </c>
      <c r="ES54" s="7">
        <f t="shared" si="424"/>
        <v>0</v>
      </c>
      <c r="ET54" s="7">
        <v>0</v>
      </c>
      <c r="EU54" s="7">
        <f>(ET54/$EL$4)*100</f>
        <v>0</v>
      </c>
      <c r="EV54" s="9">
        <v>0</v>
      </c>
      <c r="EW54" s="7">
        <f>(EM54/$V$4)*100</f>
        <v>90.322580645161281</v>
      </c>
      <c r="EX54" s="7">
        <f t="shared" si="468"/>
        <v>100</v>
      </c>
      <c r="EY54" s="38">
        <f t="shared" si="469"/>
        <v>0</v>
      </c>
      <c r="EZ54" s="7">
        <f t="shared" si="842"/>
        <v>18.149250440917108</v>
      </c>
      <c r="FA54" s="7">
        <f t="shared" ref="FA54:FA55" si="863">SUM(EN54:EP54,ER54,ET54)</f>
        <v>672</v>
      </c>
      <c r="FB54" s="39">
        <v>3293</v>
      </c>
      <c r="FC54" s="9">
        <v>27</v>
      </c>
      <c r="FE54" s="142" t="s">
        <v>61</v>
      </c>
      <c r="FF54" s="71" t="s">
        <v>62</v>
      </c>
      <c r="FG54" s="9">
        <v>744</v>
      </c>
      <c r="FH54" s="9">
        <v>319.89999999999998</v>
      </c>
      <c r="FI54" s="9">
        <v>424.1</v>
      </c>
      <c r="FJ54" s="9">
        <v>0</v>
      </c>
      <c r="FK54" s="7">
        <f t="shared" si="438"/>
        <v>0</v>
      </c>
      <c r="FL54" s="9">
        <v>0</v>
      </c>
      <c r="FM54" s="7">
        <f t="shared" si="439"/>
        <v>0</v>
      </c>
      <c r="FN54" s="7">
        <v>0</v>
      </c>
      <c r="FO54" s="7">
        <f t="shared" si="843"/>
        <v>0</v>
      </c>
      <c r="FP54" s="9">
        <v>0</v>
      </c>
      <c r="FQ54" s="7">
        <f>(FG54/$V$4)*100</f>
        <v>100</v>
      </c>
      <c r="FR54" s="7">
        <f t="shared" si="472"/>
        <v>100</v>
      </c>
      <c r="FS54" s="38">
        <f t="shared" si="473"/>
        <v>0</v>
      </c>
      <c r="FT54" s="7">
        <f t="shared" ref="FT54" si="864">(FV54/($FF$4*FW54))*100</f>
        <v>43.453803265631223</v>
      </c>
      <c r="FU54" s="7">
        <f t="shared" ref="FU54:FU55" si="865">SUM(FH54:FJ54,FL54,FN54)</f>
        <v>744</v>
      </c>
      <c r="FV54" s="39">
        <v>8729</v>
      </c>
      <c r="FW54" s="9">
        <v>27</v>
      </c>
      <c r="FY54" s="142" t="s">
        <v>61</v>
      </c>
      <c r="FZ54" s="71" t="s">
        <v>62</v>
      </c>
      <c r="GA54" s="9">
        <v>552</v>
      </c>
      <c r="GB54" s="9">
        <v>300.89999999999998</v>
      </c>
      <c r="GC54" s="9">
        <v>251.1</v>
      </c>
      <c r="GD54" s="9">
        <v>168</v>
      </c>
      <c r="GE54" s="7">
        <f t="shared" ref="GE54:GE55" si="866">(GD54/$FZ$4)</f>
        <v>0.23333333333333334</v>
      </c>
      <c r="GF54" s="9">
        <v>0</v>
      </c>
      <c r="GG54" s="7">
        <f t="shared" si="844"/>
        <v>0</v>
      </c>
      <c r="GH54" s="7">
        <v>0</v>
      </c>
      <c r="GI54" s="7">
        <f t="shared" ref="GI54" si="867">(GH54/$FZ$4)*100</f>
        <v>0</v>
      </c>
      <c r="GJ54" s="9">
        <v>0</v>
      </c>
      <c r="GK54" s="7">
        <f>(GA54/$V$4)*100</f>
        <v>74.193548387096769</v>
      </c>
      <c r="GL54" s="7">
        <f t="shared" si="845"/>
        <v>76.666666666666671</v>
      </c>
      <c r="GM54" s="38">
        <f t="shared" ref="GM54" si="868">IF((AND(GB54=0,GD54=0)),0,(GD54+GJ54)/(GB54+GD54)*100)</f>
        <v>35.82853486884197</v>
      </c>
      <c r="GN54" s="7">
        <f>(GP54/($FZ$4*GQ54))*100</f>
        <v>42.407407407407405</v>
      </c>
      <c r="GO54" s="7">
        <f t="shared" ref="GO54:GO55" si="869">SUM(GB54:GD54,GF54,GH54)</f>
        <v>720</v>
      </c>
      <c r="GP54" s="82">
        <v>8244</v>
      </c>
      <c r="GQ54" s="9">
        <v>27</v>
      </c>
      <c r="GS54" s="142" t="s">
        <v>61</v>
      </c>
      <c r="GT54" s="71" t="s">
        <v>62</v>
      </c>
      <c r="GU54" s="9">
        <v>48</v>
      </c>
      <c r="GV54" s="9">
        <v>10.1</v>
      </c>
      <c r="GW54" s="9">
        <v>37.9</v>
      </c>
      <c r="GX54" s="9">
        <v>696</v>
      </c>
      <c r="GY54" s="7">
        <f t="shared" si="558"/>
        <v>93.548387096774192</v>
      </c>
      <c r="GZ54" s="9">
        <v>0</v>
      </c>
      <c r="HA54" s="9">
        <f t="shared" si="559"/>
        <v>0</v>
      </c>
      <c r="HB54" s="9">
        <v>0</v>
      </c>
      <c r="HC54" s="7">
        <f>(HB54/$GT$4)*100</f>
        <v>0</v>
      </c>
      <c r="HD54" s="9">
        <v>0</v>
      </c>
      <c r="HE54" s="7">
        <f t="shared" ref="HE54:HE55" si="870">(GU54/$GT$4)*100</f>
        <v>6.4516129032258061</v>
      </c>
      <c r="HF54" s="7">
        <f t="shared" si="395"/>
        <v>6.4516129032258061</v>
      </c>
      <c r="HG54" s="7">
        <f t="shared" si="396"/>
        <v>98.569607704291172</v>
      </c>
      <c r="HH54" s="7">
        <f t="shared" si="846"/>
        <v>1.3291517323775388</v>
      </c>
      <c r="HI54" s="7">
        <f t="shared" ref="HI54:HI55" si="871">SUM(GV54:GX54,GZ54,HB54)</f>
        <v>744</v>
      </c>
      <c r="HJ54" s="9">
        <v>267</v>
      </c>
      <c r="HK54" s="9">
        <v>27</v>
      </c>
      <c r="HM54" s="142" t="s">
        <v>61</v>
      </c>
      <c r="HN54" s="71" t="s">
        <v>62</v>
      </c>
      <c r="HO54" s="9">
        <v>720</v>
      </c>
      <c r="HP54" s="9">
        <v>127.4</v>
      </c>
      <c r="HQ54" s="9">
        <v>592.6</v>
      </c>
      <c r="HR54" s="9">
        <v>0</v>
      </c>
      <c r="HS54" s="7">
        <f t="shared" ref="HS54" si="872">(HR54/$HN$4)*100</f>
        <v>0</v>
      </c>
      <c r="HT54" s="9">
        <v>0</v>
      </c>
      <c r="HU54" s="7">
        <f t="shared" ref="HU54" si="873">(HT54/$HN$4)*100</f>
        <v>0</v>
      </c>
      <c r="HV54" s="9">
        <v>0</v>
      </c>
      <c r="HW54" s="7">
        <f t="shared" ref="HW54" si="874">(HV54/$HN$4)*100</f>
        <v>0</v>
      </c>
      <c r="HX54" s="9">
        <v>0</v>
      </c>
      <c r="HY54" s="7">
        <f>(HO54/$HN$4)*100</f>
        <v>100</v>
      </c>
      <c r="HZ54" s="41">
        <f>((HO54-HX54)/$HN$4)*100</f>
        <v>100</v>
      </c>
      <c r="IA54" s="7">
        <f t="shared" si="847"/>
        <v>0</v>
      </c>
      <c r="IB54" s="7">
        <f>(ID54/($HN$4*IE54))*100</f>
        <v>17.217078189300413</v>
      </c>
      <c r="IC54" s="7">
        <f t="shared" ref="IC54:IC55" si="875">SUM(HP54:HR54,HT54,HV54)</f>
        <v>720</v>
      </c>
      <c r="ID54" s="88">
        <v>3347</v>
      </c>
      <c r="IE54" s="9">
        <v>27</v>
      </c>
      <c r="IG54" s="29">
        <v>27</v>
      </c>
      <c r="IH54" s="9">
        <v>27</v>
      </c>
    </row>
    <row r="55" spans="1:245" ht="13.8" x14ac:dyDescent="0.25">
      <c r="B55" s="71" t="s">
        <v>63</v>
      </c>
      <c r="C55" s="9">
        <v>744</v>
      </c>
      <c r="D55" s="9">
        <v>25.2</v>
      </c>
      <c r="E55" s="9">
        <v>718.8</v>
      </c>
      <c r="F55" s="9">
        <v>0</v>
      </c>
      <c r="G55" s="7">
        <f t="shared" si="339"/>
        <v>0</v>
      </c>
      <c r="H55" s="9">
        <v>0</v>
      </c>
      <c r="I55" s="7">
        <f t="shared" si="340"/>
        <v>0</v>
      </c>
      <c r="J55" s="7">
        <v>0</v>
      </c>
      <c r="K55" s="7">
        <f t="shared" si="828"/>
        <v>0</v>
      </c>
      <c r="L55" s="9">
        <v>0</v>
      </c>
      <c r="M55" s="7">
        <f>(C55/$B$4)*100</f>
        <v>100</v>
      </c>
      <c r="N55" s="9">
        <f t="shared" si="524"/>
        <v>100</v>
      </c>
      <c r="O55" s="9">
        <f t="shared" si="525"/>
        <v>0</v>
      </c>
      <c r="P55" s="7">
        <f t="shared" si="849"/>
        <v>2.6334129828753485</v>
      </c>
      <c r="Q55" s="7">
        <f t="shared" si="850"/>
        <v>744</v>
      </c>
      <c r="R55" s="9">
        <v>529</v>
      </c>
      <c r="S55" s="9">
        <v>27</v>
      </c>
      <c r="V55" s="71" t="s">
        <v>63</v>
      </c>
      <c r="W55" s="80">
        <v>744</v>
      </c>
      <c r="X55" s="80">
        <v>217.9</v>
      </c>
      <c r="Y55" s="80">
        <v>526.1</v>
      </c>
      <c r="Z55" s="9">
        <v>0</v>
      </c>
      <c r="AA55" s="7">
        <f t="shared" si="829"/>
        <v>0</v>
      </c>
      <c r="AB55" s="9">
        <v>0</v>
      </c>
      <c r="AC55" s="7">
        <f t="shared" si="829"/>
        <v>0</v>
      </c>
      <c r="AD55" s="7">
        <v>0</v>
      </c>
      <c r="AE55" s="7">
        <f t="shared" si="830"/>
        <v>0</v>
      </c>
      <c r="AF55" s="9">
        <v>0</v>
      </c>
      <c r="AG55" s="7">
        <f>(W55/$V$4)*100</f>
        <v>100</v>
      </c>
      <c r="AH55" s="7">
        <f t="shared" si="831"/>
        <v>100</v>
      </c>
      <c r="AI55" s="38">
        <f>IF((AND(X55=0,Z55=0)),0,(Z55+AF55)/(X55+Z55)*100)</f>
        <v>0</v>
      </c>
      <c r="AJ55" s="7">
        <f>(AL55/($V$4*AM55))*100</f>
        <v>21.704500199123856</v>
      </c>
      <c r="AK55" s="7">
        <f t="shared" si="852"/>
        <v>744</v>
      </c>
      <c r="AL55" s="39">
        <v>4360</v>
      </c>
      <c r="AM55" s="9">
        <v>27</v>
      </c>
      <c r="AP55" s="71" t="s">
        <v>63</v>
      </c>
      <c r="AQ55" s="9">
        <v>704</v>
      </c>
      <c r="AR55" s="9">
        <v>136.19999999999999</v>
      </c>
      <c r="AS55" s="9">
        <v>567.79999999999995</v>
      </c>
      <c r="AT55" s="9">
        <v>16</v>
      </c>
      <c r="AU55" s="7">
        <f t="shared" si="832"/>
        <v>2.2222222222222223</v>
      </c>
      <c r="AV55" s="9">
        <v>0</v>
      </c>
      <c r="AW55" s="7">
        <f t="shared" si="833"/>
        <v>0</v>
      </c>
      <c r="AX55" s="7">
        <v>0</v>
      </c>
      <c r="AY55" s="7">
        <f>(AX55/$AP$4)*100</f>
        <v>0</v>
      </c>
      <c r="AZ55" s="9">
        <v>0</v>
      </c>
      <c r="BA55" s="7">
        <f>(AQ55/$AP$4)*100</f>
        <v>97.777777777777771</v>
      </c>
      <c r="BB55" s="7">
        <f t="shared" si="455"/>
        <v>97.777777777777771</v>
      </c>
      <c r="BC55" s="29">
        <f t="shared" si="456"/>
        <v>10.512483574244417</v>
      </c>
      <c r="BD55" s="7">
        <f t="shared" si="834"/>
        <v>16.491769547325102</v>
      </c>
      <c r="BE55" s="7">
        <f t="shared" si="854"/>
        <v>720</v>
      </c>
      <c r="BF55" s="39">
        <v>3206</v>
      </c>
      <c r="BG55" s="9">
        <v>27</v>
      </c>
      <c r="BJ55" s="71" t="s">
        <v>63</v>
      </c>
      <c r="BK55" s="37">
        <v>744</v>
      </c>
      <c r="BL55" s="37">
        <v>189.3</v>
      </c>
      <c r="BM55" s="37">
        <v>554.70000000000005</v>
      </c>
      <c r="BN55" s="9">
        <v>0</v>
      </c>
      <c r="BO55" s="7">
        <f t="shared" si="835"/>
        <v>0</v>
      </c>
      <c r="BP55" s="9">
        <v>0</v>
      </c>
      <c r="BQ55" s="7">
        <f t="shared" si="835"/>
        <v>0</v>
      </c>
      <c r="BR55" s="7">
        <v>0</v>
      </c>
      <c r="BS55" s="7">
        <f>(BR55/$BJ$4)*100</f>
        <v>0</v>
      </c>
      <c r="BT55" s="9">
        <v>0</v>
      </c>
      <c r="BU55" s="7">
        <f t="shared" si="836"/>
        <v>100</v>
      </c>
      <c r="BV55" s="7">
        <f>((BK55-BT55)/$BJ$4)*100</f>
        <v>100</v>
      </c>
      <c r="BW55" s="38">
        <f>IF((AND(BL55=0,BN55=0)),0,(BN55+BT55)/(BL55+BN55)*100)</f>
        <v>0</v>
      </c>
      <c r="BX55" s="7">
        <f t="shared" si="837"/>
        <v>22.914177618478693</v>
      </c>
      <c r="BY55" s="7">
        <f t="shared" si="855"/>
        <v>744</v>
      </c>
      <c r="BZ55" s="39">
        <v>4603</v>
      </c>
      <c r="CA55" s="9">
        <v>27</v>
      </c>
      <c r="CD55" s="71" t="s">
        <v>63</v>
      </c>
      <c r="CE55" s="80">
        <v>720</v>
      </c>
      <c r="CF55" s="80">
        <v>65.930000000000007</v>
      </c>
      <c r="CG55" s="80">
        <v>654.07000000000005</v>
      </c>
      <c r="CH55" s="80">
        <v>0</v>
      </c>
      <c r="CI55" s="7">
        <f t="shared" si="838"/>
        <v>0</v>
      </c>
      <c r="CJ55" s="9">
        <v>0</v>
      </c>
      <c r="CK55" s="7">
        <f t="shared" si="838"/>
        <v>0</v>
      </c>
      <c r="CL55" s="7">
        <v>0</v>
      </c>
      <c r="CM55" s="7">
        <f>(CL55/$CD$4)*100</f>
        <v>0</v>
      </c>
      <c r="CN55" s="9">
        <v>0</v>
      </c>
      <c r="CO55" s="7">
        <f>(CE55/$CD$4)*100</f>
        <v>100</v>
      </c>
      <c r="CP55" s="7">
        <f t="shared" si="839"/>
        <v>100</v>
      </c>
      <c r="CQ55" s="38">
        <f>IF((AND(CF55=0,CH55=0)),0,(CH55+CN55)/(CF55+CH55)*100)</f>
        <v>0</v>
      </c>
      <c r="CR55" s="7">
        <f t="shared" si="840"/>
        <v>8.2150205761316872</v>
      </c>
      <c r="CS55" s="7">
        <f t="shared" si="858"/>
        <v>720</v>
      </c>
      <c r="CT55" s="81">
        <v>1597</v>
      </c>
      <c r="CU55" s="9">
        <v>27</v>
      </c>
      <c r="CX55" s="71" t="s">
        <v>63</v>
      </c>
      <c r="CY55" s="9">
        <v>742</v>
      </c>
      <c r="CZ55" s="9">
        <v>108.37</v>
      </c>
      <c r="DA55" s="9">
        <v>633.63</v>
      </c>
      <c r="DB55" s="9">
        <v>2</v>
      </c>
      <c r="DC55" s="7">
        <f t="shared" si="415"/>
        <v>0.26881720430107531</v>
      </c>
      <c r="DD55" s="9">
        <v>0</v>
      </c>
      <c r="DE55" s="7">
        <f t="shared" si="416"/>
        <v>0</v>
      </c>
      <c r="DF55" s="7">
        <v>0</v>
      </c>
      <c r="DG55" s="7">
        <f>(DF55/$CX$4)*100</f>
        <v>0</v>
      </c>
      <c r="DH55" s="9">
        <v>0</v>
      </c>
      <c r="DI55" s="7">
        <f>(CY55/$V$4)*100</f>
        <v>99.731182795698928</v>
      </c>
      <c r="DJ55" s="7">
        <f t="shared" si="463"/>
        <v>99.731182795698928</v>
      </c>
      <c r="DK55" s="38">
        <f t="shared" si="464"/>
        <v>1.8120866177403279</v>
      </c>
      <c r="DL55" s="7">
        <f t="shared" si="841"/>
        <v>13.102349661489447</v>
      </c>
      <c r="DM55" s="7">
        <f t="shared" si="860"/>
        <v>744</v>
      </c>
      <c r="DN55" s="72">
        <v>2632</v>
      </c>
      <c r="DO55" s="9">
        <v>27</v>
      </c>
      <c r="DR55" s="71" t="s">
        <v>63</v>
      </c>
      <c r="DS55" s="9">
        <v>732</v>
      </c>
      <c r="DT55" s="9">
        <v>118.9</v>
      </c>
      <c r="DU55" s="9">
        <v>613.1</v>
      </c>
      <c r="DV55" s="9">
        <v>12</v>
      </c>
      <c r="DW55" s="7">
        <f t="shared" si="419"/>
        <v>1.6129032258064515</v>
      </c>
      <c r="DX55" s="9">
        <v>0</v>
      </c>
      <c r="DY55" s="7">
        <f t="shared" si="420"/>
        <v>0</v>
      </c>
      <c r="DZ55" s="7">
        <v>0</v>
      </c>
      <c r="EA55" s="7">
        <f>(DZ55/$DR$4)*100</f>
        <v>0</v>
      </c>
      <c r="EB55" s="9">
        <v>0</v>
      </c>
      <c r="EC55" s="7">
        <f>(DS55/$V$4)*100</f>
        <v>98.387096774193552</v>
      </c>
      <c r="ED55" s="7">
        <f t="shared" si="466"/>
        <v>98.387096774193552</v>
      </c>
      <c r="EE55" s="38">
        <f t="shared" si="467"/>
        <v>9.1673032849503429</v>
      </c>
      <c r="EF55" s="7">
        <f t="shared" si="861"/>
        <v>11.544205495818399</v>
      </c>
      <c r="EG55" s="7">
        <f t="shared" si="862"/>
        <v>744</v>
      </c>
      <c r="EH55" s="39">
        <v>2319</v>
      </c>
      <c r="EI55" s="9">
        <v>27</v>
      </c>
      <c r="EL55" s="71" t="s">
        <v>63</v>
      </c>
      <c r="EM55" s="9">
        <v>672</v>
      </c>
      <c r="EN55" s="9">
        <v>113.3</v>
      </c>
      <c r="EO55" s="9">
        <v>558.70000000000005</v>
      </c>
      <c r="EP55" s="9">
        <v>0</v>
      </c>
      <c r="EQ55" s="7">
        <f t="shared" si="423"/>
        <v>0</v>
      </c>
      <c r="ER55" s="9">
        <v>0</v>
      </c>
      <c r="ES55" s="7">
        <f t="shared" si="424"/>
        <v>0</v>
      </c>
      <c r="ET55" s="7">
        <v>0</v>
      </c>
      <c r="EU55" s="7">
        <f>(ET55/$EL$4)*100</f>
        <v>0</v>
      </c>
      <c r="EV55" s="9">
        <v>0</v>
      </c>
      <c r="EW55" s="7">
        <f>(EM55/$V$4)*100</f>
        <v>90.322580645161281</v>
      </c>
      <c r="EX55" s="7">
        <f t="shared" si="468"/>
        <v>100</v>
      </c>
      <c r="EY55" s="38">
        <f t="shared" si="469"/>
        <v>0</v>
      </c>
      <c r="EZ55" s="7">
        <f t="shared" si="842"/>
        <v>14.236111111111111</v>
      </c>
      <c r="FA55" s="7">
        <f t="shared" si="863"/>
        <v>672</v>
      </c>
      <c r="FB55" s="39">
        <v>2583</v>
      </c>
      <c r="FC55" s="9">
        <v>27</v>
      </c>
      <c r="FF55" s="71" t="s">
        <v>63</v>
      </c>
      <c r="FG55" s="9">
        <v>744</v>
      </c>
      <c r="FH55" s="9">
        <v>309.8</v>
      </c>
      <c r="FI55" s="9">
        <v>434.2</v>
      </c>
      <c r="FJ55" s="9">
        <v>0</v>
      </c>
      <c r="FK55" s="7">
        <f t="shared" si="438"/>
        <v>0</v>
      </c>
      <c r="FL55" s="9">
        <v>0</v>
      </c>
      <c r="FM55" s="7">
        <f t="shared" si="439"/>
        <v>0</v>
      </c>
      <c r="FN55" s="7">
        <v>0</v>
      </c>
      <c r="FO55" s="7">
        <f t="shared" si="843"/>
        <v>0</v>
      </c>
      <c r="FP55" s="9">
        <v>0</v>
      </c>
      <c r="FQ55" s="7">
        <f>(FG55/$V$4)*100</f>
        <v>100</v>
      </c>
      <c r="FR55" s="7">
        <f t="shared" si="472"/>
        <v>100</v>
      </c>
      <c r="FS55" s="38">
        <f t="shared" si="473"/>
        <v>0</v>
      </c>
      <c r="FT55" s="7">
        <f>(FV55/($FF$4*FW55))*100</f>
        <v>39.222421346077255</v>
      </c>
      <c r="FU55" s="7">
        <f t="shared" si="865"/>
        <v>744</v>
      </c>
      <c r="FV55" s="39">
        <v>7879</v>
      </c>
      <c r="FW55" s="9">
        <v>27</v>
      </c>
      <c r="FZ55" s="71" t="s">
        <v>63</v>
      </c>
      <c r="GA55" s="9">
        <v>702</v>
      </c>
      <c r="GB55" s="9">
        <v>531.29999999999995</v>
      </c>
      <c r="GC55" s="9">
        <v>170.7</v>
      </c>
      <c r="GD55" s="9">
        <v>18</v>
      </c>
      <c r="GE55" s="7">
        <f t="shared" si="866"/>
        <v>2.5000000000000001E-2</v>
      </c>
      <c r="GF55" s="9">
        <v>0</v>
      </c>
      <c r="GG55" s="7">
        <f t="shared" si="844"/>
        <v>0</v>
      </c>
      <c r="GH55" s="7">
        <v>0</v>
      </c>
      <c r="GI55" s="7">
        <f>(GH55/$FZ$4)*100</f>
        <v>0</v>
      </c>
      <c r="GJ55" s="9">
        <v>0</v>
      </c>
      <c r="GK55" s="7">
        <f>(GA55/$V$4)*100</f>
        <v>94.354838709677423</v>
      </c>
      <c r="GL55" s="7">
        <f t="shared" si="845"/>
        <v>97.5</v>
      </c>
      <c r="GM55" s="38">
        <f>IF((AND(GB55=0,GD55=0)),0,(GD55+GJ55)/(GB55+GD55)*100)</f>
        <v>3.2768978700163847</v>
      </c>
      <c r="GN55" s="7">
        <f>(GP55/($FZ$4*GQ55))*100</f>
        <v>61.682098765432102</v>
      </c>
      <c r="GO55" s="7">
        <f t="shared" si="869"/>
        <v>720</v>
      </c>
      <c r="GP55" s="82">
        <v>11991</v>
      </c>
      <c r="GQ55" s="9">
        <v>27</v>
      </c>
      <c r="GT55" s="71" t="s">
        <v>63</v>
      </c>
      <c r="GU55" s="9">
        <v>576</v>
      </c>
      <c r="GV55" s="9">
        <v>180.5</v>
      </c>
      <c r="GW55" s="9">
        <v>395.5</v>
      </c>
      <c r="GX55" s="9">
        <v>168</v>
      </c>
      <c r="GY55" s="7">
        <f t="shared" si="558"/>
        <v>22.58064516129032</v>
      </c>
      <c r="GZ55" s="9">
        <v>0</v>
      </c>
      <c r="HA55" s="9">
        <f t="shared" si="559"/>
        <v>0</v>
      </c>
      <c r="HB55" s="9">
        <v>0</v>
      </c>
      <c r="HC55" s="7">
        <f t="shared" ref="HC55" si="876">(HB55/$GT$4)*100</f>
        <v>0</v>
      </c>
      <c r="HD55" s="9">
        <v>0</v>
      </c>
      <c r="HE55" s="7">
        <f t="shared" si="870"/>
        <v>77.41935483870968</v>
      </c>
      <c r="HF55" s="7">
        <f t="shared" si="395"/>
        <v>77.41935483870968</v>
      </c>
      <c r="HG55" s="7">
        <f t="shared" si="396"/>
        <v>48.206599713055951</v>
      </c>
      <c r="HH55" s="7">
        <f t="shared" si="846"/>
        <v>18.010752688172044</v>
      </c>
      <c r="HI55" s="7">
        <f t="shared" si="871"/>
        <v>744</v>
      </c>
      <c r="HJ55" s="39">
        <v>3618</v>
      </c>
      <c r="HK55" s="9">
        <v>27</v>
      </c>
      <c r="HN55" s="71" t="s">
        <v>63</v>
      </c>
      <c r="HO55" s="9">
        <v>720</v>
      </c>
      <c r="HP55" s="9">
        <v>144.4</v>
      </c>
      <c r="HQ55" s="9">
        <v>575.6</v>
      </c>
      <c r="HR55" s="9">
        <v>0</v>
      </c>
      <c r="HS55" s="7">
        <f>(HR55/$HN$4)*100</f>
        <v>0</v>
      </c>
      <c r="HT55" s="9">
        <v>0</v>
      </c>
      <c r="HU55" s="7">
        <f>(HT55/$HN$4)*100</f>
        <v>0</v>
      </c>
      <c r="HV55" s="9">
        <v>0</v>
      </c>
      <c r="HW55" s="7">
        <f>(HV55/$HN$4)*100</f>
        <v>0</v>
      </c>
      <c r="HX55" s="9">
        <v>0</v>
      </c>
      <c r="HY55" s="7">
        <f>(HO55/$HN$4)*100</f>
        <v>100</v>
      </c>
      <c r="HZ55" s="41">
        <f>((HO55-HX55)/$HN$4)*100</f>
        <v>100</v>
      </c>
      <c r="IA55" s="41">
        <f t="shared" si="847"/>
        <v>0</v>
      </c>
      <c r="IB55" s="7">
        <f>(ID55/($HN$4*IE55))*100</f>
        <v>17.530864197530864</v>
      </c>
      <c r="IC55" s="7">
        <f t="shared" si="875"/>
        <v>720</v>
      </c>
      <c r="ID55" s="88">
        <v>3408</v>
      </c>
      <c r="IE55" s="9">
        <v>27</v>
      </c>
      <c r="IG55" s="29">
        <v>26</v>
      </c>
      <c r="IH55" s="9">
        <v>27</v>
      </c>
    </row>
    <row r="56" spans="1:245" ht="13.8" hidden="1" x14ac:dyDescent="0.3">
      <c r="B56" s="44" t="s">
        <v>39</v>
      </c>
      <c r="C56" s="45">
        <f>SUM(C53:C55)</f>
        <v>2232</v>
      </c>
      <c r="D56" s="45">
        <f t="shared" ref="D56:L56" si="877">SUM(D53:D55)</f>
        <v>78.100000000000009</v>
      </c>
      <c r="E56" s="45">
        <f t="shared" si="877"/>
        <v>2153.8999999999996</v>
      </c>
      <c r="F56" s="45">
        <f t="shared" si="877"/>
        <v>0</v>
      </c>
      <c r="G56" s="46">
        <f>(G53*S53+G54*S54+G55*S55)/S56</f>
        <v>0</v>
      </c>
      <c r="H56" s="45">
        <f t="shared" si="877"/>
        <v>0</v>
      </c>
      <c r="I56" s="46">
        <f>(I53*S53+I54*S54+I55*S55)/S56</f>
        <v>0</v>
      </c>
      <c r="J56" s="46">
        <f>SUM(J53:J55)</f>
        <v>0</v>
      </c>
      <c r="K56" s="46">
        <f>(K53*S53+K54*S54+K55*S55)/S56</f>
        <v>0</v>
      </c>
      <c r="L56" s="45">
        <f t="shared" si="877"/>
        <v>0</v>
      </c>
      <c r="M56" s="46">
        <f>(M53*S53+M54*S54+M55*S55)/S56</f>
        <v>100</v>
      </c>
      <c r="N56" s="8">
        <f>(N53*S53+N54*S54+N55*S55)/S56</f>
        <v>100</v>
      </c>
      <c r="O56" s="8">
        <f>(O53*S53+O54*S54+O55*S55)/S56</f>
        <v>0</v>
      </c>
      <c r="P56" s="8">
        <f>(P53*S53+P54*S54+P55*S55)/S56</f>
        <v>2.6931501393866983</v>
      </c>
      <c r="Q56" s="50">
        <f>SUM(Q53:Q55)</f>
        <v>2232</v>
      </c>
      <c r="R56" s="83">
        <f>SUM(R53:R55)</f>
        <v>1623</v>
      </c>
      <c r="S56" s="45">
        <f>SUM(S53:S55)</f>
        <v>81</v>
      </c>
      <c r="V56" s="52" t="s">
        <v>39</v>
      </c>
      <c r="W56" s="49">
        <f>SUM(W53:W55)</f>
        <v>2232</v>
      </c>
      <c r="X56" s="49">
        <f t="shared" ref="X56" si="878">SUM(X53:X55)</f>
        <v>678.19999999999993</v>
      </c>
      <c r="Y56" s="49">
        <f>SUM(Y53:Y55)</f>
        <v>1553.8000000000002</v>
      </c>
      <c r="Z56" s="49">
        <f t="shared" ref="Z56:AF56" si="879">SUM(Z53:Z55)</f>
        <v>0</v>
      </c>
      <c r="AA56" s="50">
        <f>(AA53*AM53+AA54*AM54+AA55*AM55)/AM56</f>
        <v>0</v>
      </c>
      <c r="AB56" s="49">
        <f t="shared" si="879"/>
        <v>0</v>
      </c>
      <c r="AC56" s="50">
        <f>(AC53*AM53+AC54*AM54+AC55*AM55)/AM56</f>
        <v>0</v>
      </c>
      <c r="AD56" s="50">
        <f>SUM(AD53:AD55)</f>
        <v>0</v>
      </c>
      <c r="AE56" s="50">
        <f>(AE53*AM53+AE54*AM54+AE55*AM55)/AM56</f>
        <v>0</v>
      </c>
      <c r="AF56" s="49">
        <f t="shared" si="879"/>
        <v>0</v>
      </c>
      <c r="AG56" s="46">
        <f>(AG53*AM53+AG54*AM54+AG55*AM55)/AM56</f>
        <v>100</v>
      </c>
      <c r="AH56" s="50">
        <f>(AH53*AM53+AH54*AM54+AH55*AM55)/AM56</f>
        <v>100</v>
      </c>
      <c r="AI56" s="50">
        <f>(AI53*AM53+AI54*AM54+AI55*AM55)/AM56</f>
        <v>0</v>
      </c>
      <c r="AJ56" s="8">
        <f>(AJ53*AM53+AJ54*AM54+AJ55*AM55)/AM56</f>
        <v>26.757268020708882</v>
      </c>
      <c r="AK56" s="50">
        <f>SUM(AK53:AK55)</f>
        <v>2232</v>
      </c>
      <c r="AL56" s="55">
        <f>SUM(AL53:AL55)</f>
        <v>16125</v>
      </c>
      <c r="AM56" s="49">
        <f>SUM(AM53:AM55)</f>
        <v>81</v>
      </c>
      <c r="AP56" s="52" t="s">
        <v>39</v>
      </c>
      <c r="AQ56" s="45">
        <f>SUM(AQ53:AQ55)</f>
        <v>2144</v>
      </c>
      <c r="AR56" s="45">
        <f t="shared" ref="AR56:AZ56" si="880">SUM(AR53:AR55)</f>
        <v>518.09999999999991</v>
      </c>
      <c r="AS56" s="45">
        <f>SUM(AS53:AS55)</f>
        <v>1625.8999999999999</v>
      </c>
      <c r="AT56" s="45">
        <f t="shared" si="880"/>
        <v>16</v>
      </c>
      <c r="AU56" s="46">
        <f>(AU53*BG53+AU54*BG54+AU55*BG55)/BG56</f>
        <v>0.7407407407407407</v>
      </c>
      <c r="AV56" s="45">
        <f t="shared" si="880"/>
        <v>0</v>
      </c>
      <c r="AW56" s="46">
        <f>(AW53*BG53+AW54*BG54+AW55*BG55)/BG56</f>
        <v>0</v>
      </c>
      <c r="AX56" s="46">
        <f>SUM(AX53:AX55)</f>
        <v>0</v>
      </c>
      <c r="AY56" s="50">
        <f>(AY53*BG53+AY54*BG54+AY55*BG55)/BG56</f>
        <v>0</v>
      </c>
      <c r="AZ56" s="45">
        <f t="shared" si="880"/>
        <v>0</v>
      </c>
      <c r="BA56" s="46">
        <f>(BA53*BG53+BA54*BG54+BA55*BG55)/BG56</f>
        <v>99.259259259259252</v>
      </c>
      <c r="BB56" s="8">
        <f>(BB53*BG53+BB54*BG54+BB55*BG55)/BG56</f>
        <v>99.259259259259252</v>
      </c>
      <c r="BC56" s="8">
        <f>(BC53*BG53+BC54*BG54+BC55*BG55)/BG56</f>
        <v>3.5041611914148056</v>
      </c>
      <c r="BD56" s="8">
        <f>(BD53*BG53+BD54*BG54+BD55*BG55)/BG56</f>
        <v>22.402263374485599</v>
      </c>
      <c r="BE56" s="50">
        <f>SUM(BE53:BE55)</f>
        <v>2160</v>
      </c>
      <c r="BF56" s="55">
        <f>SUM(BF53:BF55)</f>
        <v>13065</v>
      </c>
      <c r="BG56" s="49">
        <f>SUM(BG53:BG55)</f>
        <v>81</v>
      </c>
      <c r="BJ56" s="52" t="s">
        <v>39</v>
      </c>
      <c r="BK56" s="45">
        <f>SUM(BK53:BK55)</f>
        <v>2112</v>
      </c>
      <c r="BL56" s="45">
        <f t="shared" ref="BL56:BT56" si="881">SUM(BL53:BL55)</f>
        <v>551.70000000000005</v>
      </c>
      <c r="BM56" s="45">
        <f>SUM(BM53:BM55)</f>
        <v>1560.3</v>
      </c>
      <c r="BN56" s="45">
        <f t="shared" si="881"/>
        <v>120</v>
      </c>
      <c r="BO56" s="46">
        <f>(BO53*CA53+BO54*CA54+BO55*CA55)/CA56</f>
        <v>5.3763440860215059</v>
      </c>
      <c r="BP56" s="45">
        <f t="shared" si="881"/>
        <v>0</v>
      </c>
      <c r="BQ56" s="46">
        <f>(BQ53*CA53+BQ54*CA54+BQ55*CA55)/CA56</f>
        <v>0</v>
      </c>
      <c r="BR56" s="46">
        <f>SUM(BR53:BR55)</f>
        <v>0</v>
      </c>
      <c r="BS56" s="50">
        <f>(BS53*CA53+BS54*CA54+BS55*CA55)/CA56</f>
        <v>0</v>
      </c>
      <c r="BT56" s="45">
        <f t="shared" si="881"/>
        <v>0</v>
      </c>
      <c r="BU56" s="46">
        <f>(BU53*CA53+BU54*CA54+BU55*CA55)/CA56</f>
        <v>94.623655913978496</v>
      </c>
      <c r="BV56" s="8">
        <f>(BV53*CA53+BV54*CA54+BV55*CA55)/CA56</f>
        <v>94.623655913978496</v>
      </c>
      <c r="BW56" s="8">
        <f>(BW53*CA53+BW54*CA54+BW55*CA55)/CA56</f>
        <v>13.591573224600745</v>
      </c>
      <c r="BX56" s="8">
        <f>(BX53*CA53+BX54*CA54+BX55*CA55)/CA56</f>
        <v>22.66693216514005</v>
      </c>
      <c r="BY56" s="50">
        <f>SUM(BY53:BY55)</f>
        <v>2232</v>
      </c>
      <c r="BZ56" s="55">
        <f>SUM(BZ53:BZ55)</f>
        <v>13660</v>
      </c>
      <c r="CA56" s="49">
        <f>SUM(CA53:CA55)</f>
        <v>81</v>
      </c>
      <c r="CD56" s="52" t="s">
        <v>39</v>
      </c>
      <c r="CE56" s="45">
        <f>SUM(CE53:CE55)</f>
        <v>2158</v>
      </c>
      <c r="CF56" s="45">
        <f t="shared" ref="CF56:CN56" si="882">SUM(CF53:CF55)</f>
        <v>198.08</v>
      </c>
      <c r="CG56" s="45">
        <f>SUM(CG53:CG55)</f>
        <v>1959.92</v>
      </c>
      <c r="CH56" s="45">
        <f t="shared" si="882"/>
        <v>2</v>
      </c>
      <c r="CI56" s="46">
        <f>(CI53*CU53+CI54*CU54+CI55*CU55)/CU56</f>
        <v>9.2592592592592587E-2</v>
      </c>
      <c r="CJ56" s="45">
        <f t="shared" si="882"/>
        <v>0</v>
      </c>
      <c r="CK56" s="46">
        <f>(CK53*CU53+CK54*CU54+CK55*CU55)/CU56</f>
        <v>0</v>
      </c>
      <c r="CL56" s="46">
        <f>SUM(CL53:CL55)</f>
        <v>0</v>
      </c>
      <c r="CM56" s="46">
        <f>(CM53*CU53+CM54*CU54+CM55*CU55)/CU56</f>
        <v>0</v>
      </c>
      <c r="CN56" s="45">
        <f t="shared" si="882"/>
        <v>0</v>
      </c>
      <c r="CO56" s="46">
        <f>(CO53*CU53+CO54*CU54+CO55*CU55)/CU56</f>
        <v>99.907407407407405</v>
      </c>
      <c r="CP56" s="8">
        <f>(CP53*CU53+CP54*CU54+CP55*CU55)/CU56</f>
        <v>99.907407407407405</v>
      </c>
      <c r="CQ56" s="8">
        <f>(CQ53*CU53+CQ54*CU54+CQ55*CU55)/CU56</f>
        <v>0.98867961836966711</v>
      </c>
      <c r="CR56" s="8">
        <f>(CR53*CU53+CR54*CU54+CR55*CU55)/CU56</f>
        <v>8.2698902606310014</v>
      </c>
      <c r="CS56" s="50">
        <f>SUM(CS53:CS55)</f>
        <v>2160</v>
      </c>
      <c r="CT56" s="53">
        <f>SUM(CT53:CT55)</f>
        <v>4823</v>
      </c>
      <c r="CU56" s="49">
        <f>SUM(CU53:CU55)</f>
        <v>81</v>
      </c>
      <c r="CX56" s="52" t="s">
        <v>39</v>
      </c>
      <c r="CY56" s="45">
        <f>SUM(CY53:CY55)</f>
        <v>2218</v>
      </c>
      <c r="CZ56" s="45">
        <f t="shared" ref="CZ56:DH56" si="883">SUM(CZ53:CZ55)</f>
        <v>309.72000000000003</v>
      </c>
      <c r="DA56" s="45">
        <f>SUM(DA53:DA55)</f>
        <v>1908.2800000000002</v>
      </c>
      <c r="DB56" s="45">
        <f t="shared" si="883"/>
        <v>14</v>
      </c>
      <c r="DC56" s="46">
        <f>(DC53*DO53+DC54*DO54+DC55*DO55)/DO56</f>
        <v>0.62724014336917566</v>
      </c>
      <c r="DD56" s="45">
        <f t="shared" si="883"/>
        <v>0</v>
      </c>
      <c r="DE56" s="46">
        <f>(DE53*DO53+DE54*DO54+DE55*DO55)/DO56</f>
        <v>0</v>
      </c>
      <c r="DF56" s="46">
        <f>SUM(DF53:DF55)</f>
        <v>0</v>
      </c>
      <c r="DG56" s="50">
        <f>(DG53*DO53+DG54*DO54+DG55*DO55)/DO56</f>
        <v>0</v>
      </c>
      <c r="DH56" s="45">
        <f t="shared" si="883"/>
        <v>0</v>
      </c>
      <c r="DI56" s="46">
        <f>(DI53*DO53+DI54*DO54+DI55*DO55)/DO56</f>
        <v>99.372759856630822</v>
      </c>
      <c r="DJ56" s="8">
        <f>(DJ53*DO53+DJ54*DO54+DJ55*DO55)/DO56</f>
        <v>99.372759856630822</v>
      </c>
      <c r="DK56" s="8">
        <f>(DK53*DO53+DK54*DO54+DK55*DO55)/DO56</f>
        <v>4.1416604282535863</v>
      </c>
      <c r="DL56" s="8">
        <f>(DL53*DO53+DL54*DO54+DL55*DO55)/DO56</f>
        <v>12.884972786406479</v>
      </c>
      <c r="DM56" s="50">
        <f>SUM(DM53:DM55)</f>
        <v>2232</v>
      </c>
      <c r="DN56" s="73">
        <f>SUM(DN53:DN55)</f>
        <v>7765</v>
      </c>
      <c r="DO56" s="49">
        <f>SUM(DO53:DO55)</f>
        <v>81</v>
      </c>
      <c r="DR56" s="52" t="s">
        <v>39</v>
      </c>
      <c r="DS56" s="45">
        <f>SUM(DS53:DS55)</f>
        <v>1854</v>
      </c>
      <c r="DT56" s="45">
        <f t="shared" ref="DT56:EB56" si="884">SUM(DT53:DT55)</f>
        <v>289</v>
      </c>
      <c r="DU56" s="45">
        <f>SUM(DU53:DU55)</f>
        <v>1565</v>
      </c>
      <c r="DV56" s="45">
        <f t="shared" si="884"/>
        <v>378</v>
      </c>
      <c r="DW56" s="46">
        <f>(DW53*EI53+DW54*EI54+DW55*EI55)/EI56</f>
        <v>16.93548387096774</v>
      </c>
      <c r="DX56" s="45">
        <f t="shared" si="884"/>
        <v>0</v>
      </c>
      <c r="DY56" s="46">
        <f>(DY53*EI53+DY54*EI54+DY55*EI55)/EI56</f>
        <v>0</v>
      </c>
      <c r="DZ56" s="46">
        <f>SUM(DZ53:DZ55)</f>
        <v>0</v>
      </c>
      <c r="EA56" s="50">
        <f>(EA53*EI53+EA54*EI54+EA55*EI55)/EI56</f>
        <v>0</v>
      </c>
      <c r="EB56" s="45">
        <f t="shared" si="884"/>
        <v>0</v>
      </c>
      <c r="EC56" s="46">
        <f>(EC53*EI53+EC54*EI54+EC55*EI55)/EI56</f>
        <v>83.06451612903227</v>
      </c>
      <c r="ED56" s="8">
        <f>(ED53*EI53+ED54*EI54+ED55*EI55)/EI56</f>
        <v>83.06451612903227</v>
      </c>
      <c r="EE56" s="8">
        <f>(EE53*EI53+EE54*EI54+EE55*EI55)/EI56</f>
        <v>33.593940477544983</v>
      </c>
      <c r="EF56" s="8">
        <f>(EF53*EI53+EF54*EI54+EF55*EI55)/EI56</f>
        <v>11.361675295367052</v>
      </c>
      <c r="EG56" s="50">
        <f>SUM(EG53:EG55)</f>
        <v>2232</v>
      </c>
      <c r="EH56" s="55">
        <f>SUM(EH53:EH55)</f>
        <v>6847</v>
      </c>
      <c r="EI56" s="49">
        <f>SUM(EI53:EI55)</f>
        <v>81</v>
      </c>
      <c r="EL56" s="44" t="s">
        <v>39</v>
      </c>
      <c r="EM56" s="45">
        <f>SUM(EM53:EM55)</f>
        <v>1968</v>
      </c>
      <c r="EN56" s="45">
        <f t="shared" ref="EN56:EV56" si="885">SUM(EN53:EN55)</f>
        <v>318.10000000000002</v>
      </c>
      <c r="EO56" s="45">
        <f>SUM(EO53:EO55)</f>
        <v>1649.8999999999999</v>
      </c>
      <c r="EP56" s="45">
        <f t="shared" si="885"/>
        <v>48</v>
      </c>
      <c r="EQ56" s="46">
        <f>(EQ53*FC53+EQ54*FC54+EQ55*FC55)/FC56</f>
        <v>2.3809523809523805</v>
      </c>
      <c r="ER56" s="45">
        <f t="shared" si="885"/>
        <v>0</v>
      </c>
      <c r="ES56" s="46">
        <f>(ES53*FC53+ES54*FC54+ES55*FC55)/FC56</f>
        <v>0</v>
      </c>
      <c r="ET56" s="46">
        <f>SUM(ET53:ET55)</f>
        <v>0</v>
      </c>
      <c r="EU56" s="50">
        <f>(EU53*FC53+EU54*FC54+EU55*FC55)/FC56</f>
        <v>0</v>
      </c>
      <c r="EV56" s="45">
        <f t="shared" si="885"/>
        <v>0</v>
      </c>
      <c r="EW56" s="46">
        <f>(EW53*FC53+EW54*FC54+EW55*FC55)/FC56</f>
        <v>88.172043010752688</v>
      </c>
      <c r="EX56" s="8">
        <f>(EX53*FC53+EX54*FC54+EX55*FC55)/FC56</f>
        <v>97.61904761904762</v>
      </c>
      <c r="EY56" s="8">
        <f>(EY53*FC53+EY54*FC54+EY55*FC55)/FC56</f>
        <v>12.066365007541478</v>
      </c>
      <c r="EZ56" s="8">
        <f>(EZ53*FC53+EZ54*FC54+EZ55*FC55)/FC56</f>
        <v>14.936067019400351</v>
      </c>
      <c r="FA56" s="50">
        <f>SUM(FA53:FA55)</f>
        <v>2016</v>
      </c>
      <c r="FB56" s="55">
        <f>SUM(FB53:FB55)</f>
        <v>8130</v>
      </c>
      <c r="FC56" s="49">
        <f>SUM(FC53:FC55)</f>
        <v>81</v>
      </c>
      <c r="FF56" s="52" t="s">
        <v>39</v>
      </c>
      <c r="FG56" s="45">
        <f>SUM(FG53:FG55)</f>
        <v>2232</v>
      </c>
      <c r="FH56" s="45">
        <f t="shared" ref="FH56:FP56" si="886">SUM(FH53:FH55)</f>
        <v>939.59999999999991</v>
      </c>
      <c r="FI56" s="45">
        <f>SUM(FI53:FI55)</f>
        <v>1292.4000000000001</v>
      </c>
      <c r="FJ56" s="45">
        <f t="shared" si="886"/>
        <v>0</v>
      </c>
      <c r="FK56" s="46">
        <f>(FK53*FW53+FK54*FW54+FK55*FW55)/FW56</f>
        <v>0</v>
      </c>
      <c r="FL56" s="45">
        <f t="shared" si="886"/>
        <v>0</v>
      </c>
      <c r="FM56" s="46">
        <f>(FM53*FW53+FM54*FW54+FM55*FW55)/FW56</f>
        <v>0</v>
      </c>
      <c r="FN56" s="46">
        <f>SUM(FN53:FN55)</f>
        <v>0</v>
      </c>
      <c r="FO56" s="50">
        <f>(FO53*FW53+FO54*FW54+FO55*FW55)/FW56</f>
        <v>0</v>
      </c>
      <c r="FP56" s="45">
        <f t="shared" si="886"/>
        <v>0</v>
      </c>
      <c r="FQ56" s="46">
        <f>(FQ53*FW53+FQ54*FW54+FQ55*FW55)/FW56</f>
        <v>100</v>
      </c>
      <c r="FR56" s="8">
        <f>(FR53*FW53+FR54*FW54+FR55*FW55)/FW56</f>
        <v>100</v>
      </c>
      <c r="FS56" s="8">
        <f>(FS53*FW53+FS54*FW54+FS55*FW55)/FW56</f>
        <v>0</v>
      </c>
      <c r="FT56" s="8">
        <f>(FT53*FW53+FT54*FW54+FT55*FW55)/FW56</f>
        <v>41.762909863268277</v>
      </c>
      <c r="FU56" s="50">
        <f>SUM(FU53:FU55)</f>
        <v>2232</v>
      </c>
      <c r="FV56" s="55">
        <f>SUM(FV53:FV55)</f>
        <v>25168</v>
      </c>
      <c r="FW56" s="49">
        <f>SUM(FW53:FW55)</f>
        <v>81</v>
      </c>
      <c r="FZ56" s="52" t="s">
        <v>39</v>
      </c>
      <c r="GA56" s="45">
        <f>SUM(GA53:GA55)</f>
        <v>1950</v>
      </c>
      <c r="GB56" s="45">
        <f t="shared" ref="GB56:GJ56" si="887">SUM(GB53:GB55)</f>
        <v>1401.6</v>
      </c>
      <c r="GC56" s="45">
        <f>SUM(GC53:GC55)</f>
        <v>548.4</v>
      </c>
      <c r="GD56" s="45">
        <f t="shared" si="887"/>
        <v>210</v>
      </c>
      <c r="GE56" s="160">
        <f>(GE53*GQ53+GE54*GQ54+GE55*GQ55)/GQ56</f>
        <v>9.7222222222222224E-2</v>
      </c>
      <c r="GF56" s="45">
        <f t="shared" si="887"/>
        <v>0</v>
      </c>
      <c r="GG56" s="46">
        <f>(GG53*GQ53+GG54*GQ54+GG55*GQ55)/GQ56</f>
        <v>0</v>
      </c>
      <c r="GH56" s="46">
        <f>SUM(GH53:GH55)</f>
        <v>0</v>
      </c>
      <c r="GI56" s="46">
        <f>(GI53*GQ53+GI54*GQ54+GI55*GQ55)/GQ56</f>
        <v>0</v>
      </c>
      <c r="GJ56" s="45">
        <f t="shared" si="887"/>
        <v>0</v>
      </c>
      <c r="GK56" s="46">
        <f>(GK53*GQ53+GK54*GQ54+GK55*GQ55)/GQ56</f>
        <v>87.365591397849471</v>
      </c>
      <c r="GL56" s="8">
        <f>(GL53*GQ53+GL54*GQ54+GL55*GQ55)/GQ56</f>
        <v>90.277777777777771</v>
      </c>
      <c r="GM56" s="8">
        <f>(GM53*GQ53+GM54*GQ54+GM55*GQ55)/GQ56</f>
        <v>14.383307374024575</v>
      </c>
      <c r="GN56" s="54">
        <f>(GN53*GQ53+GN54*GQ54+GN55*GQ55)/GQ56</f>
        <v>62.139917695473258</v>
      </c>
      <c r="GO56" s="50">
        <f>SUM(GO53:GO55)</f>
        <v>2160</v>
      </c>
      <c r="GP56" s="84">
        <f>SUM(GP53:GP55)</f>
        <v>36240</v>
      </c>
      <c r="GQ56" s="49">
        <f>SUM(GQ53:GQ55)</f>
        <v>81</v>
      </c>
      <c r="GT56" s="52" t="s">
        <v>39</v>
      </c>
      <c r="GU56" s="45">
        <f>SUM(GU53:GU55)</f>
        <v>1200</v>
      </c>
      <c r="GV56" s="45">
        <f t="shared" ref="GV56:HD56" si="888">SUM(GV53:GV55)</f>
        <v>375.6</v>
      </c>
      <c r="GW56" s="45">
        <f>SUM(GW53:GW55)</f>
        <v>824.4</v>
      </c>
      <c r="GX56" s="45">
        <f t="shared" si="888"/>
        <v>1032</v>
      </c>
      <c r="GY56" s="46">
        <f>(GY53*HK53+GY54*HK54+GY55*HK55)/HK56</f>
        <v>46.236559139784944</v>
      </c>
      <c r="GZ56" s="45">
        <f t="shared" si="888"/>
        <v>0</v>
      </c>
      <c r="HA56" s="46">
        <f>(HA53*HK53+HA54*HK54+HA55*HK55)/HK56</f>
        <v>0</v>
      </c>
      <c r="HB56" s="46">
        <f>SUM(HB53:HB55)</f>
        <v>0</v>
      </c>
      <c r="HC56" s="46">
        <f>(HC54*HK54+HC55*HK55)/HK56</f>
        <v>0</v>
      </c>
      <c r="HD56" s="45">
        <f t="shared" si="888"/>
        <v>0</v>
      </c>
      <c r="HE56" s="46">
        <f>(HE53*HK53+HE54*HK54+HE55*HK55)/HK56</f>
        <v>53.763440860215056</v>
      </c>
      <c r="HF56" s="8">
        <f>(HF53*HK53+HF54*HK54+HF55*HK55)/HK56</f>
        <v>53.763440860215056</v>
      </c>
      <c r="HG56" s="8">
        <f>(HG53*HK53+HG54*HK54+HG55*HK55)/HK56</f>
        <v>64.789425135338547</v>
      </c>
      <c r="HH56" s="54">
        <f>(HH53*HK53+HH54*HK54+HH55*HK55)/HK56</f>
        <v>14.658834461701847</v>
      </c>
      <c r="HI56" s="50">
        <f>SUM(HI53:HI55)</f>
        <v>2232</v>
      </c>
      <c r="HJ56" s="55">
        <f>SUM(HJ53:HJ55)</f>
        <v>8834</v>
      </c>
      <c r="HK56" s="49">
        <f>SUM(HK53:HK55)</f>
        <v>81</v>
      </c>
      <c r="HN56" s="74" t="s">
        <v>39</v>
      </c>
      <c r="HO56" s="49">
        <f>SUM(HO53:HO55)</f>
        <v>2160</v>
      </c>
      <c r="HP56" s="49">
        <f t="shared" ref="HP56" si="889">SUM(HP53:HP55)</f>
        <v>418</v>
      </c>
      <c r="HQ56" s="49">
        <f>SUM(HQ53:HQ55)</f>
        <v>1742</v>
      </c>
      <c r="HR56" s="49">
        <f t="shared" ref="HR56" si="890">SUM(HR53:HR55)</f>
        <v>0</v>
      </c>
      <c r="HS56" s="46">
        <f>(HS53*IE53+HS54*IE54+HS55*IE55)/IE56</f>
        <v>0</v>
      </c>
      <c r="HT56" s="49">
        <f t="shared" ref="HT56" si="891">SUM(HT53:HT55)</f>
        <v>0</v>
      </c>
      <c r="HU56" s="46">
        <f>(HU53*IE53+HU54*IE54+HU55*IE55)/IE56</f>
        <v>0</v>
      </c>
      <c r="HV56" s="49">
        <f>SUM(HV53:HV55)</f>
        <v>0</v>
      </c>
      <c r="HW56" s="46">
        <f>(HW53*IE53+HW54*IE54+HW55*IE55)/IE56</f>
        <v>0</v>
      </c>
      <c r="HX56" s="49">
        <f t="shared" ref="HX56" si="892">SUM(HX53:HX55)</f>
        <v>0</v>
      </c>
      <c r="HY56" s="50">
        <f>(HY53*IE53+HY54*IE54+HY55*IE55)/IE56</f>
        <v>100</v>
      </c>
      <c r="HZ56" s="54">
        <f>(HZ53*IE53+HZ54*IE54+HZ55*IE55)/IE56</f>
        <v>100</v>
      </c>
      <c r="IA56" s="54">
        <f>(IA53*IE53+IA54*IE54+IA55*IE55)/IE56</f>
        <v>0</v>
      </c>
      <c r="IB56" s="54">
        <f>(IB53*IE53+IB54*IE54+IB55*IE55)/IE56</f>
        <v>18.170438957475994</v>
      </c>
      <c r="IC56" s="50">
        <f>SUM(IC53:IC55)</f>
        <v>2160</v>
      </c>
      <c r="ID56" s="89">
        <f>SUM(ID53:ID55)</f>
        <v>10597</v>
      </c>
      <c r="IE56" s="49">
        <f>SUM(IE53:IE55)</f>
        <v>81</v>
      </c>
      <c r="IG56" s="29"/>
    </row>
    <row r="57" spans="1:245" ht="13.8" x14ac:dyDescent="0.25">
      <c r="A57" s="63" t="s">
        <v>64</v>
      </c>
      <c r="B57" s="66" t="s">
        <v>65</v>
      </c>
      <c r="C57" s="18">
        <v>744</v>
      </c>
      <c r="D57" s="18">
        <v>159</v>
      </c>
      <c r="E57" s="18">
        <v>585</v>
      </c>
      <c r="F57" s="18">
        <v>0</v>
      </c>
      <c r="G57" s="6">
        <f t="shared" si="339"/>
        <v>0</v>
      </c>
      <c r="H57" s="18">
        <v>0</v>
      </c>
      <c r="I57" s="6">
        <f t="shared" si="340"/>
        <v>0</v>
      </c>
      <c r="J57" s="6">
        <v>0</v>
      </c>
      <c r="K57" s="6">
        <f t="shared" ref="K57:K58" si="893">(J57/$B$4)*100</f>
        <v>0</v>
      </c>
      <c r="L57" s="18">
        <v>0</v>
      </c>
      <c r="M57" s="6">
        <f>(C57/$B$4)*100</f>
        <v>100</v>
      </c>
      <c r="N57" s="18">
        <f t="shared" si="524"/>
        <v>100</v>
      </c>
      <c r="O57" s="18">
        <f t="shared" si="525"/>
        <v>0</v>
      </c>
      <c r="P57" s="6">
        <f>(R57/($B$4*S57))*100</f>
        <v>13.390355164548712</v>
      </c>
      <c r="Q57" s="6">
        <f>SUM(D57:F57,H57,J57)</f>
        <v>744</v>
      </c>
      <c r="R57" s="77">
        <v>8219</v>
      </c>
      <c r="S57" s="18">
        <v>82.5</v>
      </c>
      <c r="U57" s="63" t="s">
        <v>64</v>
      </c>
      <c r="V57" s="66" t="s">
        <v>65</v>
      </c>
      <c r="W57" s="85">
        <v>744</v>
      </c>
      <c r="X57" s="85">
        <v>441</v>
      </c>
      <c r="Y57" s="85">
        <v>303</v>
      </c>
      <c r="Z57" s="18">
        <v>0</v>
      </c>
      <c r="AA57" s="6">
        <f t="shared" si="829"/>
        <v>0</v>
      </c>
      <c r="AB57" s="18">
        <v>0</v>
      </c>
      <c r="AC57" s="6">
        <f t="shared" si="829"/>
        <v>0</v>
      </c>
      <c r="AD57" s="6">
        <v>0</v>
      </c>
      <c r="AE57" s="6">
        <f t="shared" ref="AE57:AE58" si="894">(AD57/$V$4)*100</f>
        <v>0</v>
      </c>
      <c r="AF57" s="18">
        <v>0</v>
      </c>
      <c r="AG57" s="6">
        <f>(W57/$V$4)*100</f>
        <v>100</v>
      </c>
      <c r="AH57" s="18">
        <f t="shared" si="831"/>
        <v>100</v>
      </c>
      <c r="AI57" s="19">
        <f t="shared" ref="AI57:AI58" si="895">IF((AND(X57=0,Z57=0)),0,(Z57+AF57)/(X57+Z57)*100)</f>
        <v>0</v>
      </c>
      <c r="AJ57" s="6">
        <f>(AL57/($V$4*AM57))*100</f>
        <v>41.270772238514176</v>
      </c>
      <c r="AK57" s="6">
        <f>SUM(X57:Z57,AB57,AD57)</f>
        <v>744</v>
      </c>
      <c r="AL57" s="21">
        <v>25332</v>
      </c>
      <c r="AM57" s="18">
        <v>82.5</v>
      </c>
      <c r="AO57" s="63" t="s">
        <v>64</v>
      </c>
      <c r="AP57" s="66" t="s">
        <v>65</v>
      </c>
      <c r="AQ57" s="18">
        <v>720</v>
      </c>
      <c r="AR57" s="18">
        <v>499.88</v>
      </c>
      <c r="AS57" s="18">
        <v>220.12</v>
      </c>
      <c r="AT57" s="18">
        <v>0</v>
      </c>
      <c r="AU57" s="6">
        <f t="shared" si="832"/>
        <v>0</v>
      </c>
      <c r="AV57" s="18">
        <v>0</v>
      </c>
      <c r="AW57" s="18">
        <f>(AV57/$AP$4)*100</f>
        <v>0</v>
      </c>
      <c r="AX57" s="18">
        <v>0</v>
      </c>
      <c r="AY57" s="6">
        <f>(AX57/$AP$4)*100</f>
        <v>0</v>
      </c>
      <c r="AZ57" s="18">
        <v>0</v>
      </c>
      <c r="BA57" s="6">
        <f>(AQ57/$AP$4)*100</f>
        <v>100</v>
      </c>
      <c r="BB57" s="6">
        <f t="shared" si="455"/>
        <v>100</v>
      </c>
      <c r="BC57" s="19">
        <f t="shared" si="456"/>
        <v>0</v>
      </c>
      <c r="BD57" s="6">
        <f t="shared" ref="BD57:BD58" si="896">(BF57/($AP$4*BG57))*100</f>
        <v>48.813131313131315</v>
      </c>
      <c r="BE57" s="6">
        <f>SUM(AR57:AT57,AV57,AX57)</f>
        <v>720</v>
      </c>
      <c r="BF57" s="21">
        <v>28995</v>
      </c>
      <c r="BG57" s="18">
        <v>82.5</v>
      </c>
      <c r="BI57" s="63" t="s">
        <v>64</v>
      </c>
      <c r="BJ57" s="66" t="s">
        <v>65</v>
      </c>
      <c r="BK57" s="18">
        <v>744</v>
      </c>
      <c r="BL57" s="18">
        <v>420.2</v>
      </c>
      <c r="BM57" s="18">
        <v>323.89999999999998</v>
      </c>
      <c r="BN57" s="18">
        <v>0</v>
      </c>
      <c r="BO57" s="18">
        <f t="shared" si="835"/>
        <v>0</v>
      </c>
      <c r="BP57" s="18">
        <v>0</v>
      </c>
      <c r="BQ57" s="18">
        <f t="shared" si="835"/>
        <v>0</v>
      </c>
      <c r="BR57" s="18">
        <v>0</v>
      </c>
      <c r="BS57" s="6">
        <f>(BR57/$BJ$4)*100</f>
        <v>0</v>
      </c>
      <c r="BT57" s="18">
        <v>0</v>
      </c>
      <c r="BU57" s="6">
        <f>(BK57/$BJ$4)*100</f>
        <v>100</v>
      </c>
      <c r="BV57" s="6">
        <f t="shared" ref="BV57:BV78" si="897">((BK57-BT57)/$BJ$4)*100</f>
        <v>100</v>
      </c>
      <c r="BW57" s="20">
        <f t="shared" ref="BW57:BW78" si="898">IF((AND(BL57=0,BN57=0)),0,(BN57+BT57)/(BL57+BN57)*100)</f>
        <v>0</v>
      </c>
      <c r="BX57" s="6">
        <f t="shared" ref="BX57:BX58" si="899">(BZ57/($BJ$4*CA57))*100</f>
        <v>40.035842293906811</v>
      </c>
      <c r="BY57" s="6">
        <f>SUM(BL57:BN57,BP57,BR57)</f>
        <v>744.09999999999991</v>
      </c>
      <c r="BZ57" s="21">
        <v>24574</v>
      </c>
      <c r="CA57" s="18">
        <v>82.5</v>
      </c>
      <c r="CC57" s="63" t="s">
        <v>64</v>
      </c>
      <c r="CD57" s="66" t="s">
        <v>65</v>
      </c>
      <c r="CE57" s="18">
        <v>492.7</v>
      </c>
      <c r="CF57" s="18">
        <v>106.28</v>
      </c>
      <c r="CG57" s="18">
        <v>386.37</v>
      </c>
      <c r="CH57" s="18">
        <v>76</v>
      </c>
      <c r="CI57" s="6">
        <f t="shared" si="838"/>
        <v>10.555555555555555</v>
      </c>
      <c r="CJ57" s="18">
        <v>151.35</v>
      </c>
      <c r="CK57" s="6">
        <f t="shared" si="838"/>
        <v>21.020833333333332</v>
      </c>
      <c r="CL57" s="6">
        <v>0</v>
      </c>
      <c r="CM57" s="6">
        <f>(CL57/$CD$4)*100</f>
        <v>0</v>
      </c>
      <c r="CN57" s="18">
        <v>0</v>
      </c>
      <c r="CO57" s="6">
        <f>(CE57/$CD$4)*100</f>
        <v>68.430555555555543</v>
      </c>
      <c r="CP57" s="6">
        <f t="shared" si="839"/>
        <v>68.430555555555543</v>
      </c>
      <c r="CQ57" s="20">
        <f t="shared" ref="CQ57:CQ58" si="900">IF((AND(CF57=0,CH57=0)),0,(CH57+CN57)/(CF57+CH57)*100)</f>
        <v>41.694096993636165</v>
      </c>
      <c r="CR57" s="6">
        <f>(CT57/($CD$4*CU57))*100</f>
        <v>9.1851851851851851</v>
      </c>
      <c r="CS57" s="6">
        <f>SUM(CF57:CH57,CJ57,CL57)</f>
        <v>720</v>
      </c>
      <c r="CT57" s="64">
        <v>5456</v>
      </c>
      <c r="CU57" s="18">
        <v>82.5</v>
      </c>
      <c r="CW57" s="63" t="s">
        <v>64</v>
      </c>
      <c r="CX57" s="66" t="s">
        <v>65</v>
      </c>
      <c r="CY57" s="18">
        <v>744</v>
      </c>
      <c r="CZ57" s="18">
        <v>332.9</v>
      </c>
      <c r="DA57" s="18">
        <v>411.1</v>
      </c>
      <c r="DB57" s="18">
        <v>0</v>
      </c>
      <c r="DC57" s="6">
        <f t="shared" si="415"/>
        <v>0</v>
      </c>
      <c r="DD57" s="18">
        <v>0</v>
      </c>
      <c r="DE57" s="6">
        <f t="shared" si="416"/>
        <v>0</v>
      </c>
      <c r="DF57" s="6">
        <v>0</v>
      </c>
      <c r="DG57" s="6">
        <f>(DF57/$CX$4)*100</f>
        <v>0</v>
      </c>
      <c r="DH57" s="18">
        <v>0</v>
      </c>
      <c r="DI57" s="6">
        <f>(CY57/$V$4)*100</f>
        <v>100</v>
      </c>
      <c r="DJ57" s="6">
        <f t="shared" si="463"/>
        <v>100</v>
      </c>
      <c r="DK57" s="20">
        <f t="shared" si="464"/>
        <v>0</v>
      </c>
      <c r="DL57" s="6">
        <f>(DN57/($CX$4*DO57))*100</f>
        <v>28.11665037471489</v>
      </c>
      <c r="DM57" s="6">
        <f>SUM(CZ57:DB57,DD57,DF57)</f>
        <v>744</v>
      </c>
      <c r="DN57" s="77">
        <v>17258</v>
      </c>
      <c r="DO57" s="18">
        <v>82.5</v>
      </c>
      <c r="DQ57" s="63" t="s">
        <v>64</v>
      </c>
      <c r="DR57" s="66" t="s">
        <v>65</v>
      </c>
      <c r="DS57" s="18">
        <v>744</v>
      </c>
      <c r="DT57" s="18">
        <v>368</v>
      </c>
      <c r="DU57" s="18">
        <v>376</v>
      </c>
      <c r="DV57" s="18">
        <v>0</v>
      </c>
      <c r="DW57" s="6">
        <f t="shared" si="419"/>
        <v>0</v>
      </c>
      <c r="DX57" s="18">
        <v>0</v>
      </c>
      <c r="DY57" s="6">
        <f t="shared" si="420"/>
        <v>0</v>
      </c>
      <c r="DZ57" s="6">
        <v>0</v>
      </c>
      <c r="EA57" s="6">
        <f>(DZ57/$DR$4)*100</f>
        <v>0</v>
      </c>
      <c r="EB57" s="18">
        <v>0</v>
      </c>
      <c r="EC57" s="6">
        <f>(DS57/$V$4)*100</f>
        <v>100</v>
      </c>
      <c r="ED57" s="6">
        <f t="shared" si="466"/>
        <v>100</v>
      </c>
      <c r="EE57" s="20">
        <f t="shared" si="467"/>
        <v>0</v>
      </c>
      <c r="EF57" s="6">
        <f>(EH57/($DR$4*EI57))*100</f>
        <v>33.80254154447703</v>
      </c>
      <c r="EG57" s="6">
        <f>SUM(DT57:DV57,DX57,DZ57)</f>
        <v>744</v>
      </c>
      <c r="EH57" s="77">
        <v>20748</v>
      </c>
      <c r="EI57" s="18">
        <v>82.5</v>
      </c>
      <c r="EK57" s="63" t="s">
        <v>64</v>
      </c>
      <c r="EL57" s="66" t="s">
        <v>65</v>
      </c>
      <c r="EM57" s="18">
        <v>670.9</v>
      </c>
      <c r="EN57" s="18">
        <v>284.98</v>
      </c>
      <c r="EO57" s="18">
        <v>385.87</v>
      </c>
      <c r="EP57" s="18">
        <v>1.1499999999999999</v>
      </c>
      <c r="EQ57" s="6">
        <f t="shared" si="423"/>
        <v>0.17113095238095236</v>
      </c>
      <c r="ER57" s="18">
        <v>0</v>
      </c>
      <c r="ES57" s="6">
        <f t="shared" si="424"/>
        <v>0</v>
      </c>
      <c r="ET57" s="6">
        <v>0</v>
      </c>
      <c r="EU57" s="6">
        <f>(ET57/$EL$4)*100</f>
        <v>0</v>
      </c>
      <c r="EV57" s="18">
        <v>0</v>
      </c>
      <c r="EW57" s="6">
        <f>(EM57/$V$4)*100</f>
        <v>90.174731182795696</v>
      </c>
      <c r="EX57" s="6">
        <f t="shared" si="468"/>
        <v>99.836309523809518</v>
      </c>
      <c r="EY57" s="20">
        <f t="shared" si="469"/>
        <v>0.4019152133645546</v>
      </c>
      <c r="EZ57" s="6">
        <f>(FB57/($EL$4*FC57))*100</f>
        <v>27.463924963924963</v>
      </c>
      <c r="FA57" s="6">
        <f>SUM(EN57:EP57,ER57,ET57)</f>
        <v>672</v>
      </c>
      <c r="FB57" s="21">
        <v>15226</v>
      </c>
      <c r="FC57" s="18">
        <v>82.5</v>
      </c>
      <c r="FE57" s="63" t="s">
        <v>64</v>
      </c>
      <c r="FF57" s="66" t="s">
        <v>65</v>
      </c>
      <c r="FG57" s="18">
        <v>738.1</v>
      </c>
      <c r="FH57" s="18">
        <v>452.6</v>
      </c>
      <c r="FI57" s="18">
        <v>285.5</v>
      </c>
      <c r="FJ57" s="18">
        <v>5.9</v>
      </c>
      <c r="FK57" s="6">
        <f t="shared" si="438"/>
        <v>0.79301075268817212</v>
      </c>
      <c r="FL57" s="18">
        <v>0</v>
      </c>
      <c r="FM57" s="6">
        <f t="shared" si="439"/>
        <v>0</v>
      </c>
      <c r="FN57" s="6">
        <v>0</v>
      </c>
      <c r="FO57" s="6">
        <f>(FN57/$FF$4)*100</f>
        <v>0</v>
      </c>
      <c r="FP57" s="18">
        <v>0</v>
      </c>
      <c r="FQ57" s="6">
        <f>(FG57/$V$4)*100</f>
        <v>99.206989247311824</v>
      </c>
      <c r="FR57" s="6">
        <f t="shared" si="472"/>
        <v>99.206989247311824</v>
      </c>
      <c r="FS57" s="20">
        <f t="shared" si="473"/>
        <v>1.28680479825518</v>
      </c>
      <c r="FT57" s="6">
        <f>(FV57/($FF$4*FW57))*100</f>
        <v>39.620397523623332</v>
      </c>
      <c r="FU57" s="6">
        <f>SUM(FH57:FJ57,FL57,FN57)</f>
        <v>744</v>
      </c>
      <c r="FV57" s="21">
        <v>24319</v>
      </c>
      <c r="FW57" s="18">
        <v>82.5</v>
      </c>
      <c r="FY57" s="63" t="s">
        <v>64</v>
      </c>
      <c r="FZ57" s="66" t="s">
        <v>65</v>
      </c>
      <c r="GA57" s="18">
        <v>707.58</v>
      </c>
      <c r="GB57" s="18">
        <v>464.9</v>
      </c>
      <c r="GC57" s="18">
        <v>242.68</v>
      </c>
      <c r="GD57" s="18">
        <v>0</v>
      </c>
      <c r="GE57" s="6">
        <f>(GD57/$FZ$4)</f>
        <v>0</v>
      </c>
      <c r="GF57" s="18">
        <v>0</v>
      </c>
      <c r="GG57" s="6">
        <f t="shared" ref="GG57:GG63" si="901">(GF57/$FZ$4)*100</f>
        <v>0</v>
      </c>
      <c r="GH57" s="6">
        <v>12.42</v>
      </c>
      <c r="GI57" s="6">
        <f>(GH57/$FZ$4)*100</f>
        <v>1.7250000000000001</v>
      </c>
      <c r="GJ57" s="18">
        <v>0</v>
      </c>
      <c r="GK57" s="6">
        <f>(GA57/$V$4)*100</f>
        <v>95.104838709677423</v>
      </c>
      <c r="GL57" s="6">
        <f t="shared" ref="GL57:GL58" si="902">((GA57-GJ57)/$FZ$4)*100</f>
        <v>98.275000000000006</v>
      </c>
      <c r="GM57" s="20">
        <f t="shared" ref="GM57:GM58" si="903">IF((AND(GB57=0,GD57=0)),0,(GD57+GJ57)/(GB57+GD57)*100)</f>
        <v>0</v>
      </c>
      <c r="GN57" s="6">
        <f>(GP57/($FZ$4*GQ57))*100</f>
        <v>45.838383838383841</v>
      </c>
      <c r="GO57" s="6">
        <f>SUM(GB57:GD57,GF57,GH57)</f>
        <v>719.99999999999989</v>
      </c>
      <c r="GP57" s="86">
        <v>27228</v>
      </c>
      <c r="GQ57" s="18">
        <v>82.5</v>
      </c>
      <c r="GS57" s="63" t="s">
        <v>64</v>
      </c>
      <c r="GT57" s="66" t="s">
        <v>65</v>
      </c>
      <c r="GU57" s="18">
        <v>663.5</v>
      </c>
      <c r="GV57" s="18">
        <v>233.87</v>
      </c>
      <c r="GW57" s="18">
        <v>429.67</v>
      </c>
      <c r="GX57" s="18">
        <v>0</v>
      </c>
      <c r="GY57" s="18">
        <f t="shared" si="558"/>
        <v>0</v>
      </c>
      <c r="GZ57" s="18">
        <v>80.47</v>
      </c>
      <c r="HA57" s="6">
        <f t="shared" si="559"/>
        <v>10.815860215053764</v>
      </c>
      <c r="HB57" s="19">
        <v>0</v>
      </c>
      <c r="HC57" s="6">
        <f>(HB57/$GT$4)*100</f>
        <v>0</v>
      </c>
      <c r="HD57" s="18">
        <v>0</v>
      </c>
      <c r="HE57" s="6">
        <f>(GU57/$GT$4)*100</f>
        <v>89.180107526881727</v>
      </c>
      <c r="HF57" s="6">
        <f t="shared" si="395"/>
        <v>89.180107526881727</v>
      </c>
      <c r="HG57" s="18">
        <f t="shared" si="396"/>
        <v>0</v>
      </c>
      <c r="HH57" s="6">
        <f t="shared" ref="HH57:HH58" si="904">(HJ57/($GT$4*HK57))*100</f>
        <v>20.711958292603455</v>
      </c>
      <c r="HI57" s="19">
        <v>744</v>
      </c>
      <c r="HJ57" s="21">
        <v>12713</v>
      </c>
      <c r="HK57" s="18">
        <v>82.5</v>
      </c>
      <c r="HM57" s="63" t="s">
        <v>64</v>
      </c>
      <c r="HN57" s="66" t="s">
        <v>65</v>
      </c>
      <c r="HO57" s="18">
        <v>720</v>
      </c>
      <c r="HP57" s="18">
        <v>339.2</v>
      </c>
      <c r="HQ57" s="18">
        <v>380.8</v>
      </c>
      <c r="HR57" s="18">
        <v>0</v>
      </c>
      <c r="HS57" s="6">
        <f>(HR57/$HN$4)*100</f>
        <v>0</v>
      </c>
      <c r="HT57" s="18">
        <v>0</v>
      </c>
      <c r="HU57" s="6">
        <f>(HT57/$HN$4)*100</f>
        <v>0</v>
      </c>
      <c r="HV57" s="18">
        <v>0</v>
      </c>
      <c r="HW57" s="6">
        <f>(HV57/$HN$4)*100</f>
        <v>0</v>
      </c>
      <c r="HX57" s="18">
        <v>0</v>
      </c>
      <c r="HY57" s="6">
        <f>(HO57/$HN$4)*100</f>
        <v>100</v>
      </c>
      <c r="HZ57" s="68">
        <f>((HO57-HX57)/$HN$4)*100</f>
        <v>100</v>
      </c>
      <c r="IA57" s="68">
        <f t="shared" ref="IA57:IA58" si="905">IF((AND(HP57=0,HR57=0)),0,(HR57+HX57)/(HP57+HR57)*100)</f>
        <v>0</v>
      </c>
      <c r="IB57" s="6">
        <f>(ID57/($HN$4*IE57))*100</f>
        <v>34.897306397306401</v>
      </c>
      <c r="IC57" s="6">
        <f>SUM(HP57:HR57,HT57,HV57)</f>
        <v>720</v>
      </c>
      <c r="ID57" s="109">
        <v>20729</v>
      </c>
      <c r="IE57" s="18">
        <v>82.5</v>
      </c>
      <c r="IG57" s="29">
        <v>77</v>
      </c>
      <c r="IH57" s="9">
        <v>77</v>
      </c>
    </row>
    <row r="58" spans="1:245" ht="13.8" x14ac:dyDescent="0.25">
      <c r="A58" s="18"/>
      <c r="B58" s="66" t="s">
        <v>66</v>
      </c>
      <c r="C58" s="18">
        <v>744</v>
      </c>
      <c r="D58" s="18">
        <v>211.4</v>
      </c>
      <c r="E58" s="18">
        <v>532.6</v>
      </c>
      <c r="F58" s="18">
        <v>0</v>
      </c>
      <c r="G58" s="6">
        <f t="shared" si="339"/>
        <v>0</v>
      </c>
      <c r="H58" s="18">
        <v>0</v>
      </c>
      <c r="I58" s="6">
        <f t="shared" si="340"/>
        <v>0</v>
      </c>
      <c r="J58" s="6">
        <v>0</v>
      </c>
      <c r="K58" s="6">
        <f t="shared" si="893"/>
        <v>0</v>
      </c>
      <c r="L58" s="18">
        <v>0</v>
      </c>
      <c r="M58" s="6">
        <f t="shared" ref="M58" si="906">(C58/$B$4)*100</f>
        <v>100</v>
      </c>
      <c r="N58" s="18">
        <f t="shared" si="524"/>
        <v>100</v>
      </c>
      <c r="O58" s="19">
        <f t="shared" si="525"/>
        <v>0</v>
      </c>
      <c r="P58" s="6">
        <f t="shared" ref="P58" si="907">(R58/($B$4*S58))*100</f>
        <v>18.154121863799283</v>
      </c>
      <c r="Q58" s="6">
        <f t="shared" ref="Q58" si="908">SUM(D58:F58,H58,J58)</f>
        <v>744</v>
      </c>
      <c r="R58" s="77">
        <v>11143</v>
      </c>
      <c r="S58" s="18">
        <v>82.5</v>
      </c>
      <c r="U58" s="18"/>
      <c r="V58" s="66" t="s">
        <v>66</v>
      </c>
      <c r="W58" s="85">
        <v>735</v>
      </c>
      <c r="X58" s="85">
        <v>418.6</v>
      </c>
      <c r="Y58" s="85">
        <v>316.39999999999998</v>
      </c>
      <c r="Z58" s="18">
        <v>0</v>
      </c>
      <c r="AA58" s="6">
        <f t="shared" si="829"/>
        <v>0</v>
      </c>
      <c r="AB58" s="18">
        <v>0</v>
      </c>
      <c r="AC58" s="6">
        <f t="shared" si="829"/>
        <v>0</v>
      </c>
      <c r="AD58" s="6">
        <v>9</v>
      </c>
      <c r="AE58" s="6">
        <f t="shared" si="894"/>
        <v>1.2096774193548387</v>
      </c>
      <c r="AF58" s="18">
        <v>0</v>
      </c>
      <c r="AG58" s="6">
        <f>(W58/$V$4)*100</f>
        <v>98.790322580645167</v>
      </c>
      <c r="AH58" s="6">
        <f t="shared" si="831"/>
        <v>98.790322580645167</v>
      </c>
      <c r="AI58" s="6">
        <f t="shared" si="895"/>
        <v>0</v>
      </c>
      <c r="AJ58" s="6">
        <f t="shared" ref="AJ58" si="909">(AL58/($V$4*AM58))*100</f>
        <v>39.330400782013683</v>
      </c>
      <c r="AK58" s="6">
        <f t="shared" ref="AK58" si="910">SUM(X58:Z58,AB58,AD58)</f>
        <v>744</v>
      </c>
      <c r="AL58" s="21">
        <v>24141</v>
      </c>
      <c r="AM58" s="18">
        <v>82.5</v>
      </c>
      <c r="AO58" s="18"/>
      <c r="AP58" s="66" t="s">
        <v>66</v>
      </c>
      <c r="AQ58" s="18">
        <v>715.2</v>
      </c>
      <c r="AR58" s="18">
        <v>405.7</v>
      </c>
      <c r="AS58" s="18">
        <v>309.45</v>
      </c>
      <c r="AT58" s="18">
        <v>4.8499999999999996</v>
      </c>
      <c r="AU58" s="6">
        <f t="shared" si="832"/>
        <v>0.67361111111111105</v>
      </c>
      <c r="AV58" s="18">
        <v>0</v>
      </c>
      <c r="AW58" s="18">
        <f>(AV58/$AP$4)*100</f>
        <v>0</v>
      </c>
      <c r="AX58" s="18">
        <v>0</v>
      </c>
      <c r="AY58" s="6">
        <f>(AX58/$AP$4)*100</f>
        <v>0</v>
      </c>
      <c r="AZ58" s="18">
        <v>0</v>
      </c>
      <c r="BA58" s="6">
        <f t="shared" ref="BA58" si="911">(AQ58/$AP$4)*100</f>
        <v>99.333333333333343</v>
      </c>
      <c r="BB58" s="6">
        <f t="shared" si="455"/>
        <v>99.333333333333343</v>
      </c>
      <c r="BC58" s="19">
        <f t="shared" si="456"/>
        <v>1.1813421020582144</v>
      </c>
      <c r="BD58" s="6">
        <f t="shared" si="896"/>
        <v>38.459595959595958</v>
      </c>
      <c r="BE58" s="6">
        <f t="shared" ref="BE58" si="912">SUM(AR58:AT58,AV58,AX58)</f>
        <v>720</v>
      </c>
      <c r="BF58" s="21">
        <v>22845</v>
      </c>
      <c r="BG58" s="18">
        <v>82.5</v>
      </c>
      <c r="BI58" s="18"/>
      <c r="BJ58" s="66" t="s">
        <v>66</v>
      </c>
      <c r="BK58" s="18">
        <v>725.4</v>
      </c>
      <c r="BL58" s="18">
        <v>434.7</v>
      </c>
      <c r="BM58" s="18">
        <v>290.60000000000002</v>
      </c>
      <c r="BN58" s="18">
        <v>18.7</v>
      </c>
      <c r="BO58" s="6">
        <f t="shared" si="835"/>
        <v>2.513440860215054</v>
      </c>
      <c r="BP58" s="18">
        <v>0</v>
      </c>
      <c r="BQ58" s="18">
        <f t="shared" si="835"/>
        <v>0</v>
      </c>
      <c r="BR58" s="18">
        <v>0</v>
      </c>
      <c r="BS58" s="6">
        <f>(BR58/$BJ$4)*100</f>
        <v>0</v>
      </c>
      <c r="BT58" s="18">
        <v>0</v>
      </c>
      <c r="BU58" s="6">
        <f t="shared" ref="BU58" si="913">(BK58/$BJ$4)*100</f>
        <v>97.5</v>
      </c>
      <c r="BV58" s="6">
        <f t="shared" si="897"/>
        <v>97.5</v>
      </c>
      <c r="BW58" s="20">
        <f t="shared" si="898"/>
        <v>4.1243934715483013</v>
      </c>
      <c r="BX58" s="6">
        <f t="shared" si="899"/>
        <v>39.835451287064188</v>
      </c>
      <c r="BY58" s="6">
        <f t="shared" ref="BY58" si="914">SUM(BL58:BN58,BP58,BR58)</f>
        <v>744</v>
      </c>
      <c r="BZ58" s="21">
        <v>24451</v>
      </c>
      <c r="CA58" s="18">
        <v>82.5</v>
      </c>
      <c r="CC58" s="18"/>
      <c r="CD58" s="66" t="s">
        <v>66</v>
      </c>
      <c r="CE58" s="18">
        <v>553.4</v>
      </c>
      <c r="CF58" s="18">
        <v>165.22</v>
      </c>
      <c r="CG58" s="18">
        <v>388.18</v>
      </c>
      <c r="CH58" s="18">
        <v>76.03</v>
      </c>
      <c r="CI58" s="6">
        <f t="shared" si="838"/>
        <v>10.559722222222222</v>
      </c>
      <c r="CJ58" s="18">
        <v>90.57</v>
      </c>
      <c r="CK58" s="6">
        <f t="shared" si="838"/>
        <v>12.579166666666666</v>
      </c>
      <c r="CL58" s="6">
        <v>0</v>
      </c>
      <c r="CM58" s="6">
        <f t="shared" ref="CM58" si="915">(CL58/$CD$4)*100</f>
        <v>0</v>
      </c>
      <c r="CN58" s="18">
        <v>0</v>
      </c>
      <c r="CO58" s="6">
        <f t="shared" ref="CO58" si="916">(CE58/$CD$4)*100</f>
        <v>76.861111111111114</v>
      </c>
      <c r="CP58" s="6">
        <f t="shared" si="839"/>
        <v>76.861111111111114</v>
      </c>
      <c r="CQ58" s="20">
        <f t="shared" si="900"/>
        <v>31.515025906735751</v>
      </c>
      <c r="CR58" s="6">
        <f t="shared" ref="CR58" si="917">(CT58/($CD$4*CU58))*100</f>
        <v>13.803030303030303</v>
      </c>
      <c r="CS58" s="6">
        <f t="shared" ref="CS58" si="918">SUM(CF58:CH58,CJ58,CL58)</f>
        <v>720</v>
      </c>
      <c r="CT58" s="64">
        <v>8199</v>
      </c>
      <c r="CU58" s="18">
        <v>82.5</v>
      </c>
      <c r="CW58" s="18"/>
      <c r="CX58" s="66" t="s">
        <v>66</v>
      </c>
      <c r="CY58" s="18">
        <v>738.8</v>
      </c>
      <c r="CZ58" s="18">
        <v>276.10000000000002</v>
      </c>
      <c r="DA58" s="18">
        <v>462.6</v>
      </c>
      <c r="DB58" s="18">
        <v>5.3</v>
      </c>
      <c r="DC58" s="6">
        <f t="shared" si="415"/>
        <v>0.71236559139784938</v>
      </c>
      <c r="DD58" s="18">
        <v>0</v>
      </c>
      <c r="DE58" s="6">
        <f t="shared" si="416"/>
        <v>0</v>
      </c>
      <c r="DF58" s="6">
        <v>0</v>
      </c>
      <c r="DG58" s="6">
        <f t="shared" ref="DG58" si="919">(DF58/$CX$4)*100</f>
        <v>0</v>
      </c>
      <c r="DH58" s="18">
        <v>0</v>
      </c>
      <c r="DI58" s="6">
        <f>(CY58/$V$4)*100</f>
        <v>99.3010752688172</v>
      </c>
      <c r="DJ58" s="6">
        <f t="shared" si="463"/>
        <v>99.3010752688172</v>
      </c>
      <c r="DK58" s="20">
        <f t="shared" si="464"/>
        <v>1.8834399431414355</v>
      </c>
      <c r="DL58" s="6">
        <f t="shared" ref="DL58" si="920">(DN58/($CX$4*DO58))*100</f>
        <v>23.492994460736398</v>
      </c>
      <c r="DM58" s="6">
        <f t="shared" ref="DM58" si="921">SUM(CZ58:DB58,DD58,DF58)</f>
        <v>744</v>
      </c>
      <c r="DN58" s="77">
        <v>14420</v>
      </c>
      <c r="DO58" s="18">
        <v>82.5</v>
      </c>
      <c r="DQ58" s="18"/>
      <c r="DR58" s="66" t="s">
        <v>66</v>
      </c>
      <c r="DS58" s="18">
        <v>735.1</v>
      </c>
      <c r="DT58" s="18">
        <v>295.39999999999998</v>
      </c>
      <c r="DU58" s="18">
        <v>439.7</v>
      </c>
      <c r="DV58" s="18">
        <v>8.9</v>
      </c>
      <c r="DW58" s="6">
        <f t="shared" si="419"/>
        <v>1.196236559139785</v>
      </c>
      <c r="DX58" s="18">
        <v>0</v>
      </c>
      <c r="DY58" s="6">
        <f t="shared" si="420"/>
        <v>0</v>
      </c>
      <c r="DZ58" s="6">
        <v>0</v>
      </c>
      <c r="EA58" s="6">
        <f>(DZ58/$DR$4)*100</f>
        <v>0</v>
      </c>
      <c r="EB58" s="18">
        <v>0</v>
      </c>
      <c r="EC58" s="6">
        <f>(DS58/$V$4)*100</f>
        <v>98.803763440860209</v>
      </c>
      <c r="ED58" s="6">
        <f t="shared" si="466"/>
        <v>98.803763440860209</v>
      </c>
      <c r="EE58" s="20">
        <f t="shared" si="467"/>
        <v>2.9247453171212623</v>
      </c>
      <c r="EF58" s="6">
        <f t="shared" ref="EF58" si="922">(EH58/($DR$4*EI58))*100</f>
        <v>26.045943304007817</v>
      </c>
      <c r="EG58" s="6">
        <f t="shared" ref="EG58" si="923">SUM(DT58:DV58,DX58,DZ58)</f>
        <v>743.99999999999989</v>
      </c>
      <c r="EH58" s="77">
        <v>15987</v>
      </c>
      <c r="EI58" s="18">
        <v>82.5</v>
      </c>
      <c r="EK58" s="18"/>
      <c r="EL58" s="66" t="s">
        <v>66</v>
      </c>
      <c r="EM58" s="18">
        <v>653.5</v>
      </c>
      <c r="EN58" s="18">
        <v>276.92</v>
      </c>
      <c r="EO58" s="18">
        <v>376.53</v>
      </c>
      <c r="EP58" s="18">
        <v>11.23</v>
      </c>
      <c r="EQ58" s="6">
        <f t="shared" si="423"/>
        <v>1.6711309523809523</v>
      </c>
      <c r="ER58" s="18">
        <v>0</v>
      </c>
      <c r="ES58" s="6">
        <f t="shared" si="424"/>
        <v>0</v>
      </c>
      <c r="ET58" s="6">
        <v>7.32</v>
      </c>
      <c r="EU58" s="6">
        <f>(ET58/$EL$4)*100</f>
        <v>1.0892857142857144</v>
      </c>
      <c r="EV58" s="18">
        <v>0</v>
      </c>
      <c r="EW58" s="6">
        <f>(EM58/$V$4)*100</f>
        <v>87.836021505376351</v>
      </c>
      <c r="EX58" s="6">
        <f t="shared" si="468"/>
        <v>97.24702380952381</v>
      </c>
      <c r="EY58" s="20">
        <f t="shared" si="469"/>
        <v>3.8972757244490714</v>
      </c>
      <c r="EZ58" s="6">
        <f t="shared" ref="EZ58" si="924">(FB58/($EL$4*FC58))*100</f>
        <v>26.426767676767675</v>
      </c>
      <c r="FA58" s="6">
        <f t="shared" ref="FA58" si="925">SUM(EN58:EP58,ER58,ET58)</f>
        <v>672.00000000000011</v>
      </c>
      <c r="FB58" s="21">
        <v>14651</v>
      </c>
      <c r="FC58" s="18">
        <v>82.5</v>
      </c>
      <c r="FE58" s="18"/>
      <c r="FF58" s="66" t="s">
        <v>66</v>
      </c>
      <c r="FG58" s="18">
        <v>742.3</v>
      </c>
      <c r="FH58" s="18">
        <v>408.3</v>
      </c>
      <c r="FI58" s="18">
        <v>334</v>
      </c>
      <c r="FJ58" s="18">
        <v>1.7</v>
      </c>
      <c r="FK58" s="6">
        <f t="shared" si="438"/>
        <v>0.228494623655914</v>
      </c>
      <c r="FL58" s="18">
        <v>0</v>
      </c>
      <c r="FM58" s="6">
        <f t="shared" si="439"/>
        <v>0</v>
      </c>
      <c r="FN58" s="6">
        <v>0</v>
      </c>
      <c r="FO58" s="6">
        <f t="shared" ref="FO58" si="926">(FN58/$FF$4)*100</f>
        <v>0</v>
      </c>
      <c r="FP58" s="18">
        <v>0</v>
      </c>
      <c r="FQ58" s="6">
        <f>(FG58/$V$4)*100</f>
        <v>99.771505376344081</v>
      </c>
      <c r="FR58" s="6">
        <f t="shared" si="472"/>
        <v>99.771505376344081</v>
      </c>
      <c r="FS58" s="20">
        <f t="shared" si="473"/>
        <v>0.41463414634146345</v>
      </c>
      <c r="FT58" s="6">
        <f t="shared" ref="FT58" si="927">(FV58/($FF$4*FW58))*100</f>
        <v>36.244705115672858</v>
      </c>
      <c r="FU58" s="6">
        <f t="shared" ref="FU58" si="928">SUM(FH58:FJ58,FL58,FN58)</f>
        <v>744</v>
      </c>
      <c r="FV58" s="21">
        <v>22247</v>
      </c>
      <c r="FW58" s="18">
        <v>82.5</v>
      </c>
      <c r="FY58" s="18"/>
      <c r="FZ58" s="66" t="s">
        <v>66</v>
      </c>
      <c r="GA58" s="18">
        <v>711.12</v>
      </c>
      <c r="GB58" s="18">
        <v>455.1</v>
      </c>
      <c r="GC58" s="18">
        <v>256.02</v>
      </c>
      <c r="GD58" s="18">
        <v>0</v>
      </c>
      <c r="GE58" s="6">
        <f>(GD58/$FZ$4)</f>
        <v>0</v>
      </c>
      <c r="GF58" s="18">
        <v>0</v>
      </c>
      <c r="GG58" s="6">
        <f t="shared" si="901"/>
        <v>0</v>
      </c>
      <c r="GH58" s="6">
        <v>8.8800000000000008</v>
      </c>
      <c r="GI58" s="6">
        <f t="shared" ref="GI58" si="929">(GH58/$FZ$4)*100</f>
        <v>1.2333333333333334</v>
      </c>
      <c r="GJ58" s="18">
        <v>0</v>
      </c>
      <c r="GK58" s="6">
        <f>(GA58/$V$4)*100</f>
        <v>95.58064516129032</v>
      </c>
      <c r="GL58" s="6">
        <f t="shared" si="902"/>
        <v>98.766666666666666</v>
      </c>
      <c r="GM58" s="20">
        <f t="shared" si="903"/>
        <v>0</v>
      </c>
      <c r="GN58" s="6">
        <f t="shared" ref="GN58" si="930">(GP58/($FZ$4*GQ58))*100</f>
        <v>44.31818181818182</v>
      </c>
      <c r="GO58" s="6">
        <f t="shared" ref="GO58" si="931">SUM(GB58:GD58,GF58,GH58)</f>
        <v>720</v>
      </c>
      <c r="GP58" s="86">
        <v>26325</v>
      </c>
      <c r="GQ58" s="18">
        <v>82.5</v>
      </c>
      <c r="GS58" s="18"/>
      <c r="GT58" s="66" t="s">
        <v>66</v>
      </c>
      <c r="GU58" s="18">
        <v>439.2</v>
      </c>
      <c r="GV58" s="18">
        <v>161.05000000000001</v>
      </c>
      <c r="GW58" s="18">
        <v>278.12</v>
      </c>
      <c r="GX58" s="18">
        <v>202.5</v>
      </c>
      <c r="GY58" s="6">
        <f t="shared" si="558"/>
        <v>27.217741935483868</v>
      </c>
      <c r="GZ58" s="18">
        <v>102.33</v>
      </c>
      <c r="HA58" s="18">
        <f t="shared" si="559"/>
        <v>13.754032258064516</v>
      </c>
      <c r="HB58" s="18">
        <v>0</v>
      </c>
      <c r="HC58" s="6">
        <f t="shared" ref="HC58" si="932">(HB58/$GT$4)*100</f>
        <v>0</v>
      </c>
      <c r="HD58" s="18">
        <v>0</v>
      </c>
      <c r="HE58" s="6">
        <f>(GU58/$GT$4)*100</f>
        <v>59.032258064516128</v>
      </c>
      <c r="HF58" s="6">
        <f t="shared" si="395"/>
        <v>59.032258064516128</v>
      </c>
      <c r="HG58" s="6">
        <f t="shared" si="396"/>
        <v>55.700728923119236</v>
      </c>
      <c r="HH58" s="6">
        <f t="shared" si="904"/>
        <v>13.789507983056371</v>
      </c>
      <c r="HI58" s="19">
        <f t="shared" ref="HI58" si="933">SUM(GV58:GX58,GZ58,HB58)</f>
        <v>744.00000000000011</v>
      </c>
      <c r="HJ58" s="21">
        <v>8464</v>
      </c>
      <c r="HK58" s="18">
        <v>82.5</v>
      </c>
      <c r="HM58" s="18"/>
      <c r="HN58" s="66" t="s">
        <v>66</v>
      </c>
      <c r="HO58" s="18">
        <v>0</v>
      </c>
      <c r="HP58" s="18">
        <v>0</v>
      </c>
      <c r="HQ58" s="18">
        <v>0</v>
      </c>
      <c r="HR58" s="18">
        <v>720</v>
      </c>
      <c r="HS58" s="6">
        <f t="shared" ref="HS58" si="934">(HR58/$HN$4)*100</f>
        <v>100</v>
      </c>
      <c r="HT58" s="18">
        <v>0</v>
      </c>
      <c r="HU58" s="6">
        <f t="shared" ref="HU58" si="935">(HT58/$HN$4)*100</f>
        <v>0</v>
      </c>
      <c r="HV58" s="18">
        <v>0</v>
      </c>
      <c r="HW58" s="6">
        <f t="shared" ref="HW58" si="936">(HV58/$HN$4)*100</f>
        <v>0</v>
      </c>
      <c r="HX58" s="18">
        <v>0</v>
      </c>
      <c r="HY58" s="6">
        <f>(HO58/$HN$4)*100</f>
        <v>0</v>
      </c>
      <c r="HZ58" s="68">
        <f>((HO58-HX58)/$HN$4)*100</f>
        <v>0</v>
      </c>
      <c r="IA58" s="6">
        <f t="shared" si="905"/>
        <v>100</v>
      </c>
      <c r="IB58" s="6">
        <f>(ID58/($HN$4*IE58))*100</f>
        <v>0</v>
      </c>
      <c r="IC58" s="6">
        <f t="shared" ref="IC58" si="937">SUM(HP58:HR58,HT58,HV58)</f>
        <v>720</v>
      </c>
      <c r="ID58" s="18">
        <v>0</v>
      </c>
      <c r="IE58" s="18">
        <v>82.5</v>
      </c>
      <c r="IG58" s="29">
        <v>0</v>
      </c>
      <c r="IH58" s="9">
        <v>0</v>
      </c>
    </row>
    <row r="59" spans="1:245" ht="13.8" hidden="1" x14ac:dyDescent="0.3">
      <c r="A59" s="18"/>
      <c r="B59" s="57" t="s">
        <v>39</v>
      </c>
      <c r="C59" s="31">
        <f>SUM(C57:C58)</f>
        <v>1488</v>
      </c>
      <c r="D59" s="31">
        <f t="shared" ref="D59:L59" si="938">SUM(D57:D58)</f>
        <v>370.4</v>
      </c>
      <c r="E59" s="31">
        <f t="shared" si="938"/>
        <v>1117.5999999999999</v>
      </c>
      <c r="F59" s="31">
        <f t="shared" si="938"/>
        <v>0</v>
      </c>
      <c r="G59" s="25">
        <f>(G57*S57+G58*S58)/S59</f>
        <v>0</v>
      </c>
      <c r="H59" s="31">
        <f t="shared" si="938"/>
        <v>0</v>
      </c>
      <c r="I59" s="25">
        <f>(I57*S57+I58*S58)/S59</f>
        <v>0</v>
      </c>
      <c r="J59" s="32">
        <f>SUM(J57:J58)</f>
        <v>0</v>
      </c>
      <c r="K59" s="32">
        <f>(K57*S57+K58*S58)/S59</f>
        <v>0</v>
      </c>
      <c r="L59" s="31">
        <f t="shared" si="938"/>
        <v>0</v>
      </c>
      <c r="M59" s="25">
        <f>(M57*S57+M58*S58)/S59</f>
        <v>100</v>
      </c>
      <c r="N59" s="27">
        <f>(N57*S57+N58*S58)/S59</f>
        <v>100</v>
      </c>
      <c r="O59" s="27">
        <f>(O57*S57+O58*S58)/S59</f>
        <v>0</v>
      </c>
      <c r="P59" s="27">
        <f>(P57*S57+P58*S58)/S59</f>
        <v>15.772238514173996</v>
      </c>
      <c r="Q59" s="32">
        <f>SUM(Q57:Q58)</f>
        <v>1488</v>
      </c>
      <c r="R59" s="79">
        <f>SUM(R57:R58)</f>
        <v>19362</v>
      </c>
      <c r="S59" s="31">
        <f>SUM(S57:S58)</f>
        <v>165</v>
      </c>
      <c r="U59" s="18"/>
      <c r="V59" s="57" t="s">
        <v>39</v>
      </c>
      <c r="W59" s="31">
        <f>SUM(W57:W58)</f>
        <v>1479</v>
      </c>
      <c r="X59" s="31">
        <f t="shared" ref="X59:Z59" si="939">SUM(X57:X58)</f>
        <v>859.6</v>
      </c>
      <c r="Y59" s="31">
        <f>SUM(Y57:Y58)</f>
        <v>619.4</v>
      </c>
      <c r="Z59" s="31">
        <f t="shared" si="939"/>
        <v>0</v>
      </c>
      <c r="AA59" s="32">
        <f>(AA57*AM57+AA58*AM58)/AM59</f>
        <v>0</v>
      </c>
      <c r="AB59" s="31">
        <f t="shared" ref="AB59:AF59" si="940">SUM(AB57:AB58)</f>
        <v>0</v>
      </c>
      <c r="AC59" s="32">
        <f>(AC57*AM57+AC58*AM58)/AM59</f>
        <v>0</v>
      </c>
      <c r="AD59" s="32">
        <f>SUM(AD57:AD58)</f>
        <v>9</v>
      </c>
      <c r="AE59" s="32">
        <f>SUM(AE57:AE58)</f>
        <v>1.2096774193548387</v>
      </c>
      <c r="AF59" s="31">
        <f t="shared" si="940"/>
        <v>0</v>
      </c>
      <c r="AG59" s="25">
        <f>(AG57*AM57+AG58*AM58)/AM59</f>
        <v>99.395161290322591</v>
      </c>
      <c r="AH59" s="32">
        <f>(AH57*AM57+AH58*AM58)/AM59</f>
        <v>99.395161290322591</v>
      </c>
      <c r="AI59" s="32">
        <f>(AI57*AM57+AI58*AM58)/AM59</f>
        <v>0</v>
      </c>
      <c r="AJ59" s="27">
        <f>(AJ57*AM57+AJ58*AM58)/AM59</f>
        <v>40.300586510263926</v>
      </c>
      <c r="AK59" s="32">
        <f>SUM(AK57:AK58)</f>
        <v>1488</v>
      </c>
      <c r="AL59" s="35">
        <f>SUM(AL57:AL58)</f>
        <v>49473</v>
      </c>
      <c r="AM59" s="31">
        <f>SUM(AM57:AM58)</f>
        <v>165</v>
      </c>
      <c r="AO59" s="18"/>
      <c r="AP59" s="57" t="s">
        <v>39</v>
      </c>
      <c r="AQ59" s="31">
        <f>SUM(AQ57:AQ58)</f>
        <v>1435.2</v>
      </c>
      <c r="AR59" s="31">
        <f t="shared" ref="AR59:AT59" si="941">SUM(AR57:AR58)</f>
        <v>905.57999999999993</v>
      </c>
      <c r="AS59" s="31">
        <f>SUM(AS57:AS58)</f>
        <v>529.56999999999994</v>
      </c>
      <c r="AT59" s="31">
        <f t="shared" si="941"/>
        <v>4.8499999999999996</v>
      </c>
      <c r="AU59" s="32">
        <f>(AU57*BG57+AU58*BG58)/BG59</f>
        <v>0.33680555555555552</v>
      </c>
      <c r="AV59" s="31">
        <f t="shared" ref="AV59:AZ59" si="942">SUM(AV57:AV58)</f>
        <v>0</v>
      </c>
      <c r="AW59" s="32">
        <f>(AW57*BG57+AW58*BG58)/BG59</f>
        <v>0</v>
      </c>
      <c r="AX59" s="32">
        <f>SUM(AX57:AX58)</f>
        <v>0</v>
      </c>
      <c r="AY59" s="32">
        <f>(AY57*BG57+AY58*BG58)/BG59</f>
        <v>0</v>
      </c>
      <c r="AZ59" s="31">
        <f t="shared" si="942"/>
        <v>0</v>
      </c>
      <c r="BA59" s="25">
        <f>(BA57*BG57+BA58*BG58)/BG59</f>
        <v>99.666666666666671</v>
      </c>
      <c r="BB59" s="32">
        <f>(BB57*BG57+BB58*BG58)/BG59</f>
        <v>99.666666666666671</v>
      </c>
      <c r="BC59" s="32">
        <f>(BC57*BG57+BC58*BG58)/BG59</f>
        <v>0.59067105102910722</v>
      </c>
      <c r="BD59" s="27">
        <f>(BD57*BG57+BD58*BG58)/BG59</f>
        <v>43.636363636363633</v>
      </c>
      <c r="BE59" s="32">
        <f>SUM(BE57:BE58)</f>
        <v>1440</v>
      </c>
      <c r="BF59" s="34">
        <f>SUM(BF57:BF58)</f>
        <v>51840</v>
      </c>
      <c r="BG59" s="31">
        <f>SUM(BG57:BG58)</f>
        <v>165</v>
      </c>
      <c r="BI59" s="18"/>
      <c r="BJ59" s="57" t="s">
        <v>39</v>
      </c>
      <c r="BK59" s="31">
        <f>SUM(BK57:BK58)</f>
        <v>1469.4</v>
      </c>
      <c r="BL59" s="31">
        <f t="shared" ref="BL59:BN59" si="943">SUM(BL57:BL58)</f>
        <v>854.9</v>
      </c>
      <c r="BM59" s="31">
        <f>SUM(BM57:BM58)</f>
        <v>614.5</v>
      </c>
      <c r="BN59" s="31">
        <f t="shared" si="943"/>
        <v>18.7</v>
      </c>
      <c r="BO59" s="32">
        <f>(BO57*CA57+BO58*CA58)/CA59</f>
        <v>1.256720430107527</v>
      </c>
      <c r="BP59" s="31">
        <f t="shared" ref="BP59:BT59" si="944">SUM(BP57:BP58)</f>
        <v>0</v>
      </c>
      <c r="BQ59" s="32">
        <f>(BQ57*CA57+BQ58*CA58)/CA59</f>
        <v>0</v>
      </c>
      <c r="BR59" s="32">
        <f>SUM(BR57:BR58)</f>
        <v>0</v>
      </c>
      <c r="BS59" s="32">
        <f>(BS57*CA57+BS58*CA58)/CA59</f>
        <v>0</v>
      </c>
      <c r="BT59" s="31">
        <f t="shared" si="944"/>
        <v>0</v>
      </c>
      <c r="BU59" s="25">
        <f>(BU57*CA57+BU58*CA58)/CA59</f>
        <v>98.75</v>
      </c>
      <c r="BV59" s="32">
        <f>(BV57*CA57+BV58*CA58)/CA59</f>
        <v>98.75</v>
      </c>
      <c r="BW59" s="32">
        <f>(BW57*CA57+BW58*CA58)/CA59</f>
        <v>2.0621967357741506</v>
      </c>
      <c r="BX59" s="27">
        <f>(BX57*CA57+BX58*CA58)/CA59</f>
        <v>39.935646790485499</v>
      </c>
      <c r="BY59" s="32">
        <f>SUM(BY57:BY58)</f>
        <v>1488.1</v>
      </c>
      <c r="BZ59" s="34">
        <f>SUM(BZ57:BZ58)</f>
        <v>49025</v>
      </c>
      <c r="CA59" s="31">
        <f>SUM(CA57:CA58)</f>
        <v>165</v>
      </c>
      <c r="CC59" s="18"/>
      <c r="CD59" s="57" t="s">
        <v>39</v>
      </c>
      <c r="CE59" s="31">
        <f>SUM(CE57:CE58)</f>
        <v>1046.0999999999999</v>
      </c>
      <c r="CF59" s="31">
        <f t="shared" ref="CF59:CH59" si="945">SUM(CF57:CF58)</f>
        <v>271.5</v>
      </c>
      <c r="CG59" s="31">
        <f>SUM(CG57:CG58)</f>
        <v>774.55</v>
      </c>
      <c r="CH59" s="31">
        <f t="shared" si="945"/>
        <v>152.03</v>
      </c>
      <c r="CI59" s="32">
        <f>(CI57*CU57+CI58*CU58)/CU59</f>
        <v>10.557638888888889</v>
      </c>
      <c r="CJ59" s="31">
        <f t="shared" ref="CJ59:CN59" si="946">SUM(CJ57:CJ58)</f>
        <v>241.92</v>
      </c>
      <c r="CK59" s="32">
        <f>(CK57*CU57+CK58*CU58)/CU59</f>
        <v>16.8</v>
      </c>
      <c r="CL59" s="32">
        <f>SUM(CL57:CL58)</f>
        <v>0</v>
      </c>
      <c r="CM59" s="25">
        <f>(CM57*CU57+CM58*CU58)/CU59</f>
        <v>0</v>
      </c>
      <c r="CN59" s="31">
        <f t="shared" si="946"/>
        <v>0</v>
      </c>
      <c r="CO59" s="25">
        <f>(CO57*CU57+CO58*CU58)/CU59</f>
        <v>72.645833333333329</v>
      </c>
      <c r="CP59" s="32">
        <f>(CP57*CU57+CP58*CU58)/CU59</f>
        <v>72.645833333333329</v>
      </c>
      <c r="CQ59" s="32">
        <f>(CQ57*CU57+CQ58*CU58)/CU59</f>
        <v>36.604561450185955</v>
      </c>
      <c r="CR59" s="27">
        <f>(CR57*CU57+CR58*CU58)/CU59</f>
        <v>11.494107744107744</v>
      </c>
      <c r="CS59" s="32">
        <f>SUM(CS57:CS58)</f>
        <v>1440</v>
      </c>
      <c r="CT59" s="35">
        <f>SUM(CT57:CT58)</f>
        <v>13655</v>
      </c>
      <c r="CU59" s="31">
        <f>SUM(CU57:CU58)</f>
        <v>165</v>
      </c>
      <c r="CW59" s="18"/>
      <c r="CX59" s="57" t="s">
        <v>39</v>
      </c>
      <c r="CY59" s="31">
        <f>SUM(CY57:CY58)</f>
        <v>1482.8</v>
      </c>
      <c r="CZ59" s="31">
        <f t="shared" ref="CZ59:DB59" si="947">SUM(CZ57:CZ58)</f>
        <v>609</v>
      </c>
      <c r="DA59" s="31">
        <f>SUM(DA57:DA58)</f>
        <v>873.7</v>
      </c>
      <c r="DB59" s="31">
        <f t="shared" si="947"/>
        <v>5.3</v>
      </c>
      <c r="DC59" s="32">
        <f>(DC57*DO57+DC58*DO58)/DO59</f>
        <v>0.35618279569892469</v>
      </c>
      <c r="DD59" s="31">
        <f t="shared" ref="DD59:DH59" si="948">SUM(DD57:DD58)</f>
        <v>0</v>
      </c>
      <c r="DE59" s="32">
        <f>(DE57*DO57+DE58*DO58)/DO59</f>
        <v>0</v>
      </c>
      <c r="DF59" s="32">
        <f>SUM(DF57:DF58)</f>
        <v>0</v>
      </c>
      <c r="DG59" s="32">
        <f>(DG57*DO57+DG58*DO58)/DO59</f>
        <v>0</v>
      </c>
      <c r="DH59" s="31">
        <f t="shared" si="948"/>
        <v>0</v>
      </c>
      <c r="DI59" s="25">
        <f>(DI57*DO57+DI58*DO58)/DO59</f>
        <v>99.650537634408593</v>
      </c>
      <c r="DJ59" s="32">
        <f>(DJ57*DO57+DJ58*DO58)/DO59</f>
        <v>99.650537634408593</v>
      </c>
      <c r="DK59" s="32">
        <f>(DK57*DO57+DK58*DO58)/DO59</f>
        <v>0.94171997157071774</v>
      </c>
      <c r="DL59" s="27">
        <f>(DL57*DO57+DL58*DO58)/DO59</f>
        <v>25.804822417725646</v>
      </c>
      <c r="DM59" s="32">
        <f>SUM(DM57:DM58)</f>
        <v>1488</v>
      </c>
      <c r="DN59" s="79">
        <f>SUM(DN57:DN58)</f>
        <v>31678</v>
      </c>
      <c r="DO59" s="31">
        <f>SUM(DO57:DO58)</f>
        <v>165</v>
      </c>
      <c r="DQ59" s="18"/>
      <c r="DR59" s="57" t="s">
        <v>39</v>
      </c>
      <c r="DS59" s="31">
        <f>SUM(DS57:DS58)</f>
        <v>1479.1</v>
      </c>
      <c r="DT59" s="31">
        <f t="shared" ref="DT59:DV59" si="949">SUM(DT57:DT58)</f>
        <v>663.4</v>
      </c>
      <c r="DU59" s="31">
        <f>SUM(DU57:DU58)</f>
        <v>815.7</v>
      </c>
      <c r="DV59" s="31">
        <f t="shared" si="949"/>
        <v>8.9</v>
      </c>
      <c r="DW59" s="32">
        <f>(DW57*EI57+DW58*EI58)/EI59</f>
        <v>0.5981182795698925</v>
      </c>
      <c r="DX59" s="31">
        <f t="shared" ref="DX59:EB59" si="950">SUM(DX57:DX58)</f>
        <v>0</v>
      </c>
      <c r="DY59" s="32">
        <f>(DY57*EI57+DY58*EI58)/EI59</f>
        <v>0</v>
      </c>
      <c r="DZ59" s="32">
        <f>SUM(DZ57:DZ58)</f>
        <v>0</v>
      </c>
      <c r="EA59" s="32">
        <f>(EA57*EI57+EA58*EI58)/EI59</f>
        <v>0</v>
      </c>
      <c r="EB59" s="31">
        <f t="shared" si="950"/>
        <v>0</v>
      </c>
      <c r="EC59" s="25">
        <f>(EC57*EI57+EC58*EI58)/EI59</f>
        <v>99.401881720430097</v>
      </c>
      <c r="ED59" s="32">
        <f>(ED57*EI57+ED58*EI58)/EI59</f>
        <v>99.401881720430097</v>
      </c>
      <c r="EE59" s="32">
        <f>(EE57*EI57+EE58*EI58)/EI59</f>
        <v>1.4623726585606311</v>
      </c>
      <c r="EF59" s="27">
        <f>(EF57*EI57+EF58*EI58)/EI59</f>
        <v>29.924242424242426</v>
      </c>
      <c r="EG59" s="32">
        <f>SUM(EG57:EG58)</f>
        <v>1488</v>
      </c>
      <c r="EH59" s="79">
        <f>SUM(EH57:EH58)</f>
        <v>36735</v>
      </c>
      <c r="EI59" s="31">
        <f>SUM(EI57:EI58)</f>
        <v>165</v>
      </c>
      <c r="EK59" s="18"/>
      <c r="EL59" s="57" t="s">
        <v>39</v>
      </c>
      <c r="EM59" s="31">
        <f>SUM(EM57:EM58)</f>
        <v>1324.4</v>
      </c>
      <c r="EN59" s="31">
        <f t="shared" ref="EN59:EP59" si="951">SUM(EN57:EN58)</f>
        <v>561.90000000000009</v>
      </c>
      <c r="EO59" s="31">
        <f>SUM(EO57:EO58)</f>
        <v>762.4</v>
      </c>
      <c r="EP59" s="31">
        <f t="shared" si="951"/>
        <v>12.38</v>
      </c>
      <c r="EQ59" s="32">
        <f>(EQ57*FC57+EQ58*FC58)/FC59</f>
        <v>0.92113095238095222</v>
      </c>
      <c r="ER59" s="31">
        <f t="shared" ref="ER59:EV59" si="952">SUM(ER57:ER58)</f>
        <v>0</v>
      </c>
      <c r="ES59" s="32">
        <f>(ES57*FC57+ES58*FC58)/FC59</f>
        <v>0</v>
      </c>
      <c r="ET59" s="32">
        <f>SUM(ET57:ET58)</f>
        <v>7.32</v>
      </c>
      <c r="EU59" s="32">
        <f>(EU57*FC57+EU58*FC58)/FC59</f>
        <v>0.54464285714285721</v>
      </c>
      <c r="EV59" s="31">
        <f t="shared" si="952"/>
        <v>0</v>
      </c>
      <c r="EW59" s="25">
        <f>(EW57*FC57+EW58*FC58)/FC59</f>
        <v>89.005376344086017</v>
      </c>
      <c r="EX59" s="32">
        <f>(EX57*FC57+EX58*FC58)/FC59</f>
        <v>98.541666666666671</v>
      </c>
      <c r="EY59" s="32">
        <f>(EY57*FC57+EY58*FC58)/FC59</f>
        <v>2.1495954689068131</v>
      </c>
      <c r="EZ59" s="27">
        <f>(EZ57*FC57+EZ58*FC58)/FC59</f>
        <v>26.945346320346321</v>
      </c>
      <c r="FA59" s="32">
        <f>SUM(FA57:FA58)</f>
        <v>1344</v>
      </c>
      <c r="FB59" s="35">
        <f>SUM(FB57:FB58)</f>
        <v>29877</v>
      </c>
      <c r="FC59" s="31">
        <f>SUM(FC57:FC58)</f>
        <v>165</v>
      </c>
      <c r="FE59" s="18"/>
      <c r="FF59" s="57" t="s">
        <v>39</v>
      </c>
      <c r="FG59" s="31">
        <f>SUM(FG57:FG58)</f>
        <v>1480.4</v>
      </c>
      <c r="FH59" s="31">
        <f t="shared" ref="FH59:FJ59" si="953">SUM(FH57:FH58)</f>
        <v>860.90000000000009</v>
      </c>
      <c r="FI59" s="31">
        <f>SUM(FI57:FI58)</f>
        <v>619.5</v>
      </c>
      <c r="FJ59" s="31">
        <f t="shared" si="953"/>
        <v>7.6000000000000005</v>
      </c>
      <c r="FK59" s="32">
        <f>(FK57*FW57+FK58*FW58)/FW59</f>
        <v>0.510752688172043</v>
      </c>
      <c r="FL59" s="31">
        <f t="shared" ref="FL59:FP59" si="954">SUM(FL57:FL58)</f>
        <v>0</v>
      </c>
      <c r="FM59" s="32">
        <f>(FM57*FW57+FM58*FW58)/FW59</f>
        <v>0</v>
      </c>
      <c r="FN59" s="32">
        <f>SUM(FN57:FN58)</f>
        <v>0</v>
      </c>
      <c r="FO59" s="32">
        <f>(FO57*FW57+FO58*FW58)/FW59</f>
        <v>0</v>
      </c>
      <c r="FP59" s="31">
        <f t="shared" si="954"/>
        <v>0</v>
      </c>
      <c r="FQ59" s="25">
        <f>(FQ57*FW57+FQ58*FW58)/FW59</f>
        <v>99.489247311827967</v>
      </c>
      <c r="FR59" s="32">
        <f>(FR57*FW57+FR58*FW58)/FW59</f>
        <v>99.489247311827967</v>
      </c>
      <c r="FS59" s="32">
        <f>(FS57*FW57+FS58*FW58)/FW59</f>
        <v>0.85071947229832168</v>
      </c>
      <c r="FT59" s="27">
        <f>(FT57*FW57+FT58*FW58)/FW59</f>
        <v>37.932551319648091</v>
      </c>
      <c r="FU59" s="32">
        <f>SUM(FU57:FU58)</f>
        <v>1488</v>
      </c>
      <c r="FV59" s="34">
        <f>SUM(FV57:FV58)</f>
        <v>46566</v>
      </c>
      <c r="FW59" s="31">
        <f>SUM(FW57:FW58)</f>
        <v>165</v>
      </c>
      <c r="FY59" s="18"/>
      <c r="FZ59" s="57" t="s">
        <v>39</v>
      </c>
      <c r="GA59" s="31">
        <f>SUM(GA57:GA58)</f>
        <v>1418.7</v>
      </c>
      <c r="GB59" s="31">
        <f t="shared" ref="GB59:GD59" si="955">SUM(GB57:GB58)</f>
        <v>920</v>
      </c>
      <c r="GC59" s="32">
        <f>SUM(GC57:GC58)</f>
        <v>498.7</v>
      </c>
      <c r="GD59" s="31">
        <f t="shared" si="955"/>
        <v>0</v>
      </c>
      <c r="GE59" s="158">
        <f>(GE57*GQ57+GE58*GQ58)/GQ59</f>
        <v>0</v>
      </c>
      <c r="GF59" s="31">
        <f t="shared" ref="GF59:GJ59" si="956">SUM(GF57:GF58)</f>
        <v>0</v>
      </c>
      <c r="GG59" s="32">
        <f>(GG57*GQ57+GG58*GQ58)/GQ59</f>
        <v>0</v>
      </c>
      <c r="GH59" s="32">
        <f>SUM(GH57:GH58)</f>
        <v>21.3</v>
      </c>
      <c r="GI59" s="25">
        <f>(GI57*GQ57+GI58*GQ58)/GQ59</f>
        <v>1.4791666666666667</v>
      </c>
      <c r="GJ59" s="31">
        <f t="shared" si="956"/>
        <v>0</v>
      </c>
      <c r="GK59" s="25">
        <f>(GK57*GQ57+GK58*GQ58)/GQ59</f>
        <v>95.342741935483872</v>
      </c>
      <c r="GL59" s="32">
        <f>(GL57*GQ57+GL58*GQ58)/GQ59</f>
        <v>98.520833333333329</v>
      </c>
      <c r="GM59" s="32">
        <f>(GM57*GQ57+GM58*GQ58)/GQ59</f>
        <v>0</v>
      </c>
      <c r="GN59" s="27">
        <f>(GN57*GQ57+GN58*GQ58)/GQ59</f>
        <v>45.078282828282831</v>
      </c>
      <c r="GO59" s="32">
        <f>SUM(GO57:GO58)</f>
        <v>1440</v>
      </c>
      <c r="GP59" s="87">
        <f>SUM(GP57:GP58)</f>
        <v>53553</v>
      </c>
      <c r="GQ59" s="31">
        <f>SUM(GQ57:GQ58)</f>
        <v>165</v>
      </c>
      <c r="GS59" s="18"/>
      <c r="GT59" s="57" t="s">
        <v>39</v>
      </c>
      <c r="GU59" s="31">
        <f>SUM(GU57:GU58)</f>
        <v>1102.7</v>
      </c>
      <c r="GV59" s="31">
        <f t="shared" ref="GV59:GX59" si="957">SUM(GV57:GV58)</f>
        <v>394.92</v>
      </c>
      <c r="GW59" s="31">
        <f>SUM(GW57:GW58)</f>
        <v>707.79</v>
      </c>
      <c r="GX59" s="31">
        <f t="shared" si="957"/>
        <v>202.5</v>
      </c>
      <c r="GY59" s="32">
        <f>(GY57*HK57+GY58*HK58)/HK59</f>
        <v>13.608870967741934</v>
      </c>
      <c r="GZ59" s="31">
        <f t="shared" ref="GZ59:HD59" si="958">SUM(GZ57:GZ58)</f>
        <v>182.8</v>
      </c>
      <c r="HA59" s="32">
        <f>(HA57*HK57+HA58*HK58)/HK59</f>
        <v>12.28494623655914</v>
      </c>
      <c r="HB59" s="32">
        <f>SUM(HB57:HB58)</f>
        <v>0</v>
      </c>
      <c r="HC59" s="25">
        <f>(HC57*HK57+HC58*HK58)/HK59</f>
        <v>0</v>
      </c>
      <c r="HD59" s="31">
        <f t="shared" si="958"/>
        <v>0</v>
      </c>
      <c r="HE59" s="25">
        <f>(HE57*HK57+HE58*HK58)/HK59</f>
        <v>74.106182795698928</v>
      </c>
      <c r="HF59" s="32">
        <f>(HF57*HK57+HF58*HK58)/HK59</f>
        <v>74.106182795698928</v>
      </c>
      <c r="HG59" s="32">
        <f>(HG57*HK57+HG58*HK58)/HK59</f>
        <v>27.850364461559618</v>
      </c>
      <c r="HH59" s="27">
        <f>(HH57*HK57+HH58*HK58)/HK59</f>
        <v>17.250733137829911</v>
      </c>
      <c r="HI59" s="32">
        <f>SUM(HI57:HI58)</f>
        <v>1488</v>
      </c>
      <c r="HJ59" s="34">
        <f>SUM(HJ57:HJ58)</f>
        <v>21177</v>
      </c>
      <c r="HK59" s="31">
        <f>SUM(HK57:HK58)</f>
        <v>165</v>
      </c>
      <c r="HM59" s="18"/>
      <c r="HN59" s="57" t="s">
        <v>39</v>
      </c>
      <c r="HO59" s="61">
        <f>SUM(HO57:HO58)</f>
        <v>720</v>
      </c>
      <c r="HP59" s="61">
        <f t="shared" ref="HP59:HR59" si="959">SUM(HP57:HP58)</f>
        <v>339.2</v>
      </c>
      <c r="HQ59" s="61">
        <f t="shared" si="959"/>
        <v>380.8</v>
      </c>
      <c r="HR59" s="61">
        <f t="shared" si="959"/>
        <v>720</v>
      </c>
      <c r="HS59" s="25">
        <f>(HS57*IE57+HS58*IE58)/IE59</f>
        <v>50</v>
      </c>
      <c r="HT59" s="31">
        <f>SUM(HT57:HT58)</f>
        <v>0</v>
      </c>
      <c r="HU59" s="25">
        <f>(HU57*IE57+HU58*IE58)/IE59</f>
        <v>0</v>
      </c>
      <c r="HV59" s="31">
        <f>SUM(HV57:HV58)</f>
        <v>0</v>
      </c>
      <c r="HW59" s="25">
        <f>(HW57*IE57+HW58*IE58)/IE59</f>
        <v>0</v>
      </c>
      <c r="HX59" s="31">
        <f>SUM(HX57:HX58)</f>
        <v>0</v>
      </c>
      <c r="HY59" s="32">
        <f>(HY57*IE57+HY58*IE58)/IE59</f>
        <v>50</v>
      </c>
      <c r="HZ59" s="58">
        <f>(HZ57*IE57+HZ58*IE58)/IE59</f>
        <v>50</v>
      </c>
      <c r="IA59" s="58">
        <f>(IA57*IE57+IA58*IE58)/IE59</f>
        <v>50</v>
      </c>
      <c r="IB59" s="58">
        <f>(IB57*IE57+IB58*IE58)/IE59</f>
        <v>17.448653198653201</v>
      </c>
      <c r="IC59" s="32">
        <f>SUM(IC57:IC58)</f>
        <v>1440</v>
      </c>
      <c r="ID59" s="110">
        <f>SUM(ID57:ID58)</f>
        <v>20729</v>
      </c>
      <c r="IE59" s="31">
        <f>SUM(IE57:IE58)</f>
        <v>165</v>
      </c>
      <c r="IG59" s="29"/>
    </row>
    <row r="60" spans="1:245" ht="13.8" x14ac:dyDescent="0.3">
      <c r="A60" s="142" t="s">
        <v>67</v>
      </c>
      <c r="B60" s="71" t="s">
        <v>68</v>
      </c>
      <c r="C60" s="9">
        <f>1456/2</f>
        <v>728</v>
      </c>
      <c r="D60" s="9">
        <f>626/2</f>
        <v>313</v>
      </c>
      <c r="E60" s="9">
        <f>830/2</f>
        <v>415</v>
      </c>
      <c r="F60" s="9">
        <v>0</v>
      </c>
      <c r="G60" s="7">
        <f t="shared" si="339"/>
        <v>0</v>
      </c>
      <c r="H60" s="9">
        <v>0</v>
      </c>
      <c r="I60" s="7">
        <f t="shared" si="340"/>
        <v>0</v>
      </c>
      <c r="J60" s="7">
        <f>32/2</f>
        <v>16</v>
      </c>
      <c r="K60" s="7">
        <f t="shared" ref="K60:K63" si="960">(J60/$B$4)*100</f>
        <v>2.1505376344086025</v>
      </c>
      <c r="L60" s="9">
        <v>0</v>
      </c>
      <c r="M60" s="7">
        <f>(C60/$B$4)*100</f>
        <v>97.849462365591393</v>
      </c>
      <c r="N60" s="7">
        <f t="shared" si="524"/>
        <v>97.849462365591393</v>
      </c>
      <c r="O60" s="9">
        <f t="shared" si="525"/>
        <v>0</v>
      </c>
      <c r="P60" s="7">
        <f>(R60/($B$4*S60))*100</f>
        <v>33.805718475073313</v>
      </c>
      <c r="Q60" s="7">
        <f>SUM(D60:F60,H60,J60)</f>
        <v>744</v>
      </c>
      <c r="R60" s="72">
        <v>13833.3</v>
      </c>
      <c r="S60" s="9">
        <v>55</v>
      </c>
      <c r="U60" s="142" t="s">
        <v>67</v>
      </c>
      <c r="V60" s="71" t="s">
        <v>68</v>
      </c>
      <c r="W60" s="9">
        <f>1488/2</f>
        <v>744</v>
      </c>
      <c r="X60" s="9">
        <f>871.5/2</f>
        <v>435.75</v>
      </c>
      <c r="Y60" s="9">
        <f>616.5/2</f>
        <v>308.25</v>
      </c>
      <c r="Z60" s="9">
        <v>0</v>
      </c>
      <c r="AA60" s="7">
        <f t="shared" si="829"/>
        <v>0</v>
      </c>
      <c r="AB60" s="9">
        <f>0/2</f>
        <v>0</v>
      </c>
      <c r="AC60" s="7">
        <f t="shared" si="829"/>
        <v>0</v>
      </c>
      <c r="AD60" s="7">
        <v>0</v>
      </c>
      <c r="AE60" s="7">
        <f t="shared" ref="AE60:AE63" si="961">(AD60/$V$4)*100</f>
        <v>0</v>
      </c>
      <c r="AF60" s="9">
        <v>0</v>
      </c>
      <c r="AG60" s="7">
        <f>(W60/$V$4)*100</f>
        <v>100</v>
      </c>
      <c r="AH60" s="7">
        <f t="shared" ref="AH60:AH63" si="962">((W60-AF60)/$V$4)*100</f>
        <v>100</v>
      </c>
      <c r="AI60" s="38">
        <f>IF((AND(X60=0,Z60=0)),0,(Z60+AF60)/(X60+Z60)*100)</f>
        <v>0</v>
      </c>
      <c r="AJ60" s="7">
        <f>(AL60/($V$4*AM60))*100</f>
        <v>43.959433040078203</v>
      </c>
      <c r="AK60" s="7">
        <f>SUM(X60:Z60,AB60,AD60)</f>
        <v>744</v>
      </c>
      <c r="AL60" s="82">
        <v>17988.2</v>
      </c>
      <c r="AM60" s="9">
        <v>55</v>
      </c>
      <c r="AO60" s="142" t="s">
        <v>67</v>
      </c>
      <c r="AP60" s="71" t="s">
        <v>68</v>
      </c>
      <c r="AQ60" s="9">
        <f>1440/2</f>
        <v>720</v>
      </c>
      <c r="AR60" s="9">
        <f>818.4/2</f>
        <v>409.2</v>
      </c>
      <c r="AS60" s="9">
        <f>621.6/2</f>
        <v>310.8</v>
      </c>
      <c r="AT60" s="9">
        <v>0</v>
      </c>
      <c r="AU60" s="7">
        <f t="shared" si="832"/>
        <v>0</v>
      </c>
      <c r="AV60" s="9">
        <v>0</v>
      </c>
      <c r="AW60" s="9">
        <f>(AV60/$AP$4)*100</f>
        <v>0</v>
      </c>
      <c r="AX60" s="9">
        <v>0</v>
      </c>
      <c r="AY60" s="7">
        <f>(AX60/$AP$4)*100</f>
        <v>0</v>
      </c>
      <c r="AZ60" s="9">
        <v>0</v>
      </c>
      <c r="BA60" s="7">
        <f>(AQ60/$AP$4)*100</f>
        <v>100</v>
      </c>
      <c r="BB60" s="7">
        <f t="shared" ref="BB60:BB63" si="963">((AQ60-AZ60)/$AP$4)*100</f>
        <v>100</v>
      </c>
      <c r="BC60" s="29">
        <f t="shared" ref="BC60:BC63" si="964">IF((AND(AR60=0,AT60=0)),0,(AT60+AZ60)/(AR60+AT60)*100)</f>
        <v>0</v>
      </c>
      <c r="BD60" s="7">
        <f t="shared" ref="BD60:BD63" si="965">(BF60/($AP$4*BG60))*100</f>
        <v>43.480303030303027</v>
      </c>
      <c r="BE60" s="7">
        <f>SUM(AR60:AT60,AV60,AX60)</f>
        <v>720</v>
      </c>
      <c r="BF60" s="72">
        <v>17218.2</v>
      </c>
      <c r="BG60" s="9">
        <v>55</v>
      </c>
      <c r="BI60" s="142" t="s">
        <v>67</v>
      </c>
      <c r="BJ60" s="71" t="s">
        <v>68</v>
      </c>
      <c r="BK60" s="9">
        <f>1488/2</f>
        <v>744</v>
      </c>
      <c r="BL60" s="9">
        <f>815.9/2</f>
        <v>407.95</v>
      </c>
      <c r="BM60" s="9">
        <f>672.1/2</f>
        <v>336.05</v>
      </c>
      <c r="BN60" s="9">
        <v>0</v>
      </c>
      <c r="BO60" s="7">
        <f t="shared" si="835"/>
        <v>0</v>
      </c>
      <c r="BP60" s="9">
        <v>0</v>
      </c>
      <c r="BQ60" s="7">
        <f t="shared" si="835"/>
        <v>0</v>
      </c>
      <c r="BR60" s="7">
        <v>0</v>
      </c>
      <c r="BS60" s="7">
        <f>(BR60/$BJ$4)*100</f>
        <v>0</v>
      </c>
      <c r="BT60" s="9">
        <v>0</v>
      </c>
      <c r="BU60" s="7">
        <f t="shared" ref="BU60:BU63" si="966">(BK60/$BJ$4)*100</f>
        <v>100</v>
      </c>
      <c r="BV60" s="7">
        <f t="shared" si="897"/>
        <v>100</v>
      </c>
      <c r="BW60" s="38">
        <f t="shared" si="898"/>
        <v>0</v>
      </c>
      <c r="BX60" s="7">
        <f t="shared" ref="BX60:BX63" si="967">(BZ60/($BJ$4*CA60))*100</f>
        <v>43.528347996089927</v>
      </c>
      <c r="BY60" s="7">
        <f>SUM(BL60:BN60,BP60,BR60)</f>
        <v>744</v>
      </c>
      <c r="BZ60" s="72">
        <v>17811.8</v>
      </c>
      <c r="CA60" s="9">
        <v>55</v>
      </c>
      <c r="CC60" s="142" t="s">
        <v>67</v>
      </c>
      <c r="CD60" s="71" t="s">
        <v>68</v>
      </c>
      <c r="CE60" s="9">
        <f>1440/2</f>
        <v>720</v>
      </c>
      <c r="CF60" s="9">
        <f>608.1/2</f>
        <v>304.05</v>
      </c>
      <c r="CG60" s="9">
        <f>831.9/2</f>
        <v>415.95</v>
      </c>
      <c r="CH60" s="9">
        <v>0</v>
      </c>
      <c r="CI60" s="7">
        <f t="shared" si="838"/>
        <v>0</v>
      </c>
      <c r="CJ60" s="9">
        <v>0</v>
      </c>
      <c r="CK60" s="9">
        <f t="shared" si="838"/>
        <v>0</v>
      </c>
      <c r="CL60" s="7">
        <v>0</v>
      </c>
      <c r="CM60" s="7">
        <f>(CL60/$CD$4)*100</f>
        <v>0</v>
      </c>
      <c r="CN60" s="9">
        <v>0</v>
      </c>
      <c r="CO60" s="7">
        <f>(CE60/$CD$4)*100</f>
        <v>100</v>
      </c>
      <c r="CP60" s="7">
        <f t="shared" si="839"/>
        <v>100</v>
      </c>
      <c r="CQ60" s="38">
        <f>IF((AND(CF60=0,CH60=0)),0,(CH60+CN60)/(CF60+CH60)*100)</f>
        <v>0</v>
      </c>
      <c r="CR60" s="7">
        <f t="shared" ref="CR60:CR63" si="968">(CT60/($CD$4*CU60))*100</f>
        <v>33.005555555555553</v>
      </c>
      <c r="CS60" s="7">
        <f>SUM(CF60:CH60,CJ60,CL60)</f>
        <v>720</v>
      </c>
      <c r="CT60" s="88">
        <v>13070.2</v>
      </c>
      <c r="CU60" s="9">
        <v>55</v>
      </c>
      <c r="CW60" s="142" t="s">
        <v>67</v>
      </c>
      <c r="CX60" s="71" t="s">
        <v>68</v>
      </c>
      <c r="CY60" s="9">
        <f>1488/2</f>
        <v>744</v>
      </c>
      <c r="CZ60" s="9">
        <f>773.5/2</f>
        <v>386.75</v>
      </c>
      <c r="DA60" s="9">
        <f>714.5/2</f>
        <v>357.25</v>
      </c>
      <c r="DB60" s="9">
        <v>0</v>
      </c>
      <c r="DC60" s="7">
        <f t="shared" si="415"/>
        <v>0</v>
      </c>
      <c r="DD60" s="9">
        <v>0</v>
      </c>
      <c r="DE60" s="7">
        <f t="shared" si="416"/>
        <v>0</v>
      </c>
      <c r="DF60" s="7">
        <v>0</v>
      </c>
      <c r="DG60" s="7">
        <f>(DF60/$CX$4)*100</f>
        <v>0</v>
      </c>
      <c r="DH60" s="9">
        <v>0</v>
      </c>
      <c r="DI60" s="7">
        <f>(CY60/$V$4)*100</f>
        <v>100</v>
      </c>
      <c r="DJ60" s="7">
        <f t="shared" si="463"/>
        <v>100</v>
      </c>
      <c r="DK60" s="38">
        <f t="shared" si="464"/>
        <v>0</v>
      </c>
      <c r="DL60" s="7">
        <f>(DN60/($CX$4*DO60))*100</f>
        <v>41.575757575757571</v>
      </c>
      <c r="DM60" s="7">
        <f>SUM(CZ60:DB60,DD60,DF60)</f>
        <v>744</v>
      </c>
      <c r="DN60" s="72">
        <v>17012.8</v>
      </c>
      <c r="DO60" s="9">
        <v>55</v>
      </c>
      <c r="DQ60" s="142" t="s">
        <v>67</v>
      </c>
      <c r="DR60" s="71" t="s">
        <v>68</v>
      </c>
      <c r="DS60" s="9">
        <f>1488/2</f>
        <v>744</v>
      </c>
      <c r="DT60" s="9">
        <f>595.3/2</f>
        <v>297.64999999999998</v>
      </c>
      <c r="DU60" s="9">
        <f>892.7/2</f>
        <v>446.35</v>
      </c>
      <c r="DV60" s="9">
        <v>0</v>
      </c>
      <c r="DW60" s="7">
        <f t="shared" si="419"/>
        <v>0</v>
      </c>
      <c r="DX60" s="9">
        <v>0</v>
      </c>
      <c r="DY60" s="7">
        <f t="shared" si="420"/>
        <v>0</v>
      </c>
      <c r="DZ60" s="7">
        <v>0</v>
      </c>
      <c r="EA60" s="7">
        <f>(DZ60/$DR$4)*100</f>
        <v>0</v>
      </c>
      <c r="EB60" s="9">
        <v>0</v>
      </c>
      <c r="EC60" s="7">
        <f>(DS60/$V$4)*100</f>
        <v>100</v>
      </c>
      <c r="ED60" s="7">
        <f t="shared" si="466"/>
        <v>100</v>
      </c>
      <c r="EE60" s="38">
        <f t="shared" si="467"/>
        <v>0</v>
      </c>
      <c r="EF60" s="7">
        <f>(EH60/($DR$4*EI60))*100</f>
        <v>31.731671554252198</v>
      </c>
      <c r="EG60" s="7">
        <f>SUM(DT60:DV60,DX60,DZ60)</f>
        <v>744</v>
      </c>
      <c r="EH60" s="72">
        <v>12984.6</v>
      </c>
      <c r="EI60" s="9">
        <v>55</v>
      </c>
      <c r="EK60" s="142" t="s">
        <v>67</v>
      </c>
      <c r="EL60" s="71" t="s">
        <v>68</v>
      </c>
      <c r="EM60" s="9">
        <f>405/2</f>
        <v>202.5</v>
      </c>
      <c r="EN60" s="9">
        <f>42.4/2</f>
        <v>21.2</v>
      </c>
      <c r="EO60" s="9">
        <f>362.6/2</f>
        <v>181.3</v>
      </c>
      <c r="EP60" s="9">
        <f>939/2</f>
        <v>469.5</v>
      </c>
      <c r="EQ60" s="7">
        <f t="shared" si="423"/>
        <v>69.866071428571431</v>
      </c>
      <c r="ER60" s="9">
        <v>0</v>
      </c>
      <c r="ES60" s="7">
        <f t="shared" si="424"/>
        <v>0</v>
      </c>
      <c r="ET60" s="7">
        <v>0</v>
      </c>
      <c r="EU60" s="7">
        <f>(ET60/$EL$4)*100</f>
        <v>0</v>
      </c>
      <c r="EV60" s="9">
        <v>0</v>
      </c>
      <c r="EW60" s="7">
        <f>(EM60/$V$4)*100</f>
        <v>27.217741935483868</v>
      </c>
      <c r="EX60" s="7">
        <f t="shared" si="468"/>
        <v>30.133928571428569</v>
      </c>
      <c r="EY60" s="38">
        <f t="shared" si="469"/>
        <v>95.679641328714084</v>
      </c>
      <c r="EZ60" s="7">
        <f t="shared" ref="EZ60:EZ63" si="969">(FB60/($EL$4*FC60))*100</f>
        <v>2.7483766233766231</v>
      </c>
      <c r="FA60" s="7">
        <f>SUM(EN60:EP60,ER60,ET60)</f>
        <v>672</v>
      </c>
      <c r="FB60" s="72">
        <v>1015.8</v>
      </c>
      <c r="FC60" s="9">
        <v>55</v>
      </c>
      <c r="FE60" s="142" t="s">
        <v>67</v>
      </c>
      <c r="FF60" s="71" t="s">
        <v>68</v>
      </c>
      <c r="FG60" s="9">
        <v>0</v>
      </c>
      <c r="FH60" s="9">
        <v>0</v>
      </c>
      <c r="FI60" s="9">
        <v>0</v>
      </c>
      <c r="FJ60" s="9">
        <f>1488/2</f>
        <v>744</v>
      </c>
      <c r="FK60" s="7">
        <f t="shared" si="438"/>
        <v>100</v>
      </c>
      <c r="FL60" s="9">
        <v>0</v>
      </c>
      <c r="FM60" s="7">
        <f t="shared" si="439"/>
        <v>0</v>
      </c>
      <c r="FN60" s="7">
        <v>0</v>
      </c>
      <c r="FO60" s="7">
        <f t="shared" ref="FO60:FO63" si="970">(FN60/$FF$4)*100</f>
        <v>0</v>
      </c>
      <c r="FP60" s="9">
        <v>0</v>
      </c>
      <c r="FQ60" s="7">
        <f>(FG60/$V$4)*100</f>
        <v>0</v>
      </c>
      <c r="FR60" s="7">
        <f t="shared" si="472"/>
        <v>0</v>
      </c>
      <c r="FS60" s="38">
        <f t="shared" si="473"/>
        <v>100</v>
      </c>
      <c r="FT60" s="7">
        <f>(FV60/($FF$4*FW60))*100</f>
        <v>0</v>
      </c>
      <c r="FU60" s="7">
        <f>SUM(FH60:FJ60,FL60,FN60)</f>
        <v>744</v>
      </c>
      <c r="FV60" s="9">
        <v>0</v>
      </c>
      <c r="FW60" s="9">
        <v>55</v>
      </c>
      <c r="FY60" s="142" t="s">
        <v>67</v>
      </c>
      <c r="FZ60" s="71" t="s">
        <v>68</v>
      </c>
      <c r="GA60" s="9">
        <v>0</v>
      </c>
      <c r="GB60" s="9">
        <v>0</v>
      </c>
      <c r="GC60" s="9">
        <v>0</v>
      </c>
      <c r="GD60" s="9">
        <f>1440/2</f>
        <v>720</v>
      </c>
      <c r="GE60" s="7">
        <f>(GD60/$FZ$4)</f>
        <v>1</v>
      </c>
      <c r="GF60" s="9">
        <v>0</v>
      </c>
      <c r="GG60" s="9">
        <f t="shared" si="901"/>
        <v>0</v>
      </c>
      <c r="GH60" s="9">
        <v>0</v>
      </c>
      <c r="GI60" s="7">
        <f>(GH60/$FZ$4)*100</f>
        <v>0</v>
      </c>
      <c r="GJ60" s="9">
        <v>0</v>
      </c>
      <c r="GK60" s="7">
        <f>(GA60/$V$4)*100</f>
        <v>0</v>
      </c>
      <c r="GL60" s="7">
        <f t="shared" ref="GL60:GL63" si="971">((GA60-GJ60)/$FZ$4)*100</f>
        <v>0</v>
      </c>
      <c r="GM60" s="38">
        <f t="shared" ref="GM60:GM63" si="972">IF((AND(GB60=0,GD60=0)),0,(GD60+GJ60)/(GB60+GD60)*100)</f>
        <v>100</v>
      </c>
      <c r="GN60" s="7">
        <f>(GP60/($FZ$4*GQ60))*100</f>
        <v>0</v>
      </c>
      <c r="GO60" s="7">
        <f>SUM(GB60:GD60,GF60,GH60)</f>
        <v>720</v>
      </c>
      <c r="GP60" s="9">
        <v>0</v>
      </c>
      <c r="GQ60" s="9">
        <v>55</v>
      </c>
      <c r="GS60" s="142" t="s">
        <v>67</v>
      </c>
      <c r="GT60" s="71" t="s">
        <v>68</v>
      </c>
      <c r="GU60" s="9">
        <v>0</v>
      </c>
      <c r="GV60" s="9">
        <v>0</v>
      </c>
      <c r="GW60" s="9">
        <v>0</v>
      </c>
      <c r="GX60" s="9">
        <f>1488/2</f>
        <v>744</v>
      </c>
      <c r="GY60" s="9">
        <f t="shared" si="558"/>
        <v>100</v>
      </c>
      <c r="GZ60" s="9">
        <v>0</v>
      </c>
      <c r="HA60" s="9">
        <f t="shared" si="559"/>
        <v>0</v>
      </c>
      <c r="HB60" s="9">
        <v>0</v>
      </c>
      <c r="HC60" s="7">
        <f>(HB60/$GT$4)*100</f>
        <v>0</v>
      </c>
      <c r="HD60" s="9">
        <v>0</v>
      </c>
      <c r="HE60" s="7">
        <f>(GU60/$GT$4)*100</f>
        <v>0</v>
      </c>
      <c r="HF60" s="9">
        <f t="shared" si="395"/>
        <v>0</v>
      </c>
      <c r="HG60" s="9">
        <f t="shared" si="396"/>
        <v>100</v>
      </c>
      <c r="HH60" s="7">
        <f t="shared" ref="HH60:HH63" si="973">(HJ60/($GT$4*HK60))*100</f>
        <v>0</v>
      </c>
      <c r="HI60" s="7">
        <f>SUM(GV60:GX60,GZ60,HB60)</f>
        <v>744</v>
      </c>
      <c r="HJ60" s="9">
        <v>0</v>
      </c>
      <c r="HK60" s="9">
        <v>55</v>
      </c>
      <c r="HM60" s="142" t="s">
        <v>67</v>
      </c>
      <c r="HN60" s="71" t="s">
        <v>68</v>
      </c>
      <c r="HO60" s="9">
        <v>0</v>
      </c>
      <c r="HP60" s="9">
        <v>0</v>
      </c>
      <c r="HQ60" s="9">
        <v>0</v>
      </c>
      <c r="HR60" s="9">
        <f>1440/2</f>
        <v>720</v>
      </c>
      <c r="HS60" s="7">
        <f>(HR60/$HN$4)*100</f>
        <v>100</v>
      </c>
      <c r="HT60" s="9">
        <v>0</v>
      </c>
      <c r="HU60" s="7">
        <f>(HT60/$HN$4)*100</f>
        <v>0</v>
      </c>
      <c r="HV60" s="9">
        <v>0</v>
      </c>
      <c r="HW60" s="7">
        <f>(HV60/$HN$4)*100</f>
        <v>0</v>
      </c>
      <c r="HX60" s="9">
        <v>0</v>
      </c>
      <c r="HY60" s="7">
        <f>(HO60/$HN$4)*100</f>
        <v>0</v>
      </c>
      <c r="HZ60" s="41">
        <f>((HO60-HX60)/$HN$4)*100</f>
        <v>0</v>
      </c>
      <c r="IA60" s="41">
        <f t="shared" ref="IA60:IA63" si="974">IF((AND(HP60=0,HR60=0)),0,(HR60+HX60)/(HP60+HR60)*100)</f>
        <v>100</v>
      </c>
      <c r="IB60" s="7">
        <f>(ID60/($HN$4*IE60))*100</f>
        <v>0</v>
      </c>
      <c r="IC60" s="7">
        <f>SUM(HP60:HR60,HT60,HV60)</f>
        <v>720</v>
      </c>
      <c r="ID60" s="9">
        <v>0</v>
      </c>
      <c r="IE60" s="9">
        <v>55</v>
      </c>
      <c r="IG60" s="29">
        <v>0</v>
      </c>
      <c r="IH60" s="9">
        <v>0</v>
      </c>
      <c r="II60" s="9">
        <v>55</v>
      </c>
      <c r="IJ60" s="9" t="s">
        <v>106</v>
      </c>
      <c r="IK60" s="9" t="s">
        <v>107</v>
      </c>
    </row>
    <row r="61" spans="1:245" ht="13.8" x14ac:dyDescent="0.3">
      <c r="B61" s="71" t="s">
        <v>65</v>
      </c>
      <c r="C61" s="9">
        <f>1478/2</f>
        <v>739</v>
      </c>
      <c r="D61" s="9">
        <f>527.2/2</f>
        <v>263.60000000000002</v>
      </c>
      <c r="E61" s="9">
        <f>950.8/2</f>
        <v>475.4</v>
      </c>
      <c r="F61" s="9">
        <v>0</v>
      </c>
      <c r="G61" s="7">
        <f t="shared" si="339"/>
        <v>0</v>
      </c>
      <c r="H61" s="9">
        <v>0</v>
      </c>
      <c r="I61" s="7">
        <f t="shared" si="340"/>
        <v>0</v>
      </c>
      <c r="J61" s="7">
        <f>10/2</f>
        <v>5</v>
      </c>
      <c r="K61" s="7">
        <f t="shared" si="960"/>
        <v>0.67204301075268813</v>
      </c>
      <c r="L61" s="9">
        <v>0</v>
      </c>
      <c r="M61" s="7">
        <f t="shared" ref="M61" si="975">(C61/$B$4)*100</f>
        <v>99.327956989247312</v>
      </c>
      <c r="N61" s="7">
        <f t="shared" si="524"/>
        <v>99.327956989247312</v>
      </c>
      <c r="O61" s="9">
        <f t="shared" si="525"/>
        <v>0</v>
      </c>
      <c r="P61" s="7">
        <f t="shared" ref="P61:P63" si="976">(R61/($B$4*S61))*100</f>
        <v>28.705767350928639</v>
      </c>
      <c r="Q61" s="7">
        <f t="shared" ref="Q61:Q63" si="977">SUM(D61:F61,H61,J61)</f>
        <v>744</v>
      </c>
      <c r="R61" s="72">
        <v>11746.4</v>
      </c>
      <c r="S61" s="9">
        <v>55</v>
      </c>
      <c r="V61" s="71" t="s">
        <v>65</v>
      </c>
      <c r="W61" s="9">
        <f>1457.5/2</f>
        <v>728.75</v>
      </c>
      <c r="X61" s="9">
        <f>824.6/2</f>
        <v>412.3</v>
      </c>
      <c r="Y61" s="9">
        <f>632.9/2</f>
        <v>316.45</v>
      </c>
      <c r="Z61" s="9">
        <f>30.5/2</f>
        <v>15.25</v>
      </c>
      <c r="AA61" s="7">
        <f t="shared" si="829"/>
        <v>2.049731182795699</v>
      </c>
      <c r="AB61" s="9">
        <f>0/2</f>
        <v>0</v>
      </c>
      <c r="AC61" s="7">
        <f t="shared" si="829"/>
        <v>0</v>
      </c>
      <c r="AD61" s="7">
        <v>0</v>
      </c>
      <c r="AE61" s="7">
        <f t="shared" si="961"/>
        <v>0</v>
      </c>
      <c r="AF61" s="9">
        <v>0</v>
      </c>
      <c r="AG61" s="7">
        <f>(W61/$V$4)*100</f>
        <v>97.950268817204304</v>
      </c>
      <c r="AH61" s="7">
        <f t="shared" si="962"/>
        <v>97.950268817204304</v>
      </c>
      <c r="AI61" s="38">
        <f>IF((AND(X61=0,Z61=0)),0,(Z61+AF61)/(X61+Z61)*100)</f>
        <v>3.566834288387323</v>
      </c>
      <c r="AJ61" s="7">
        <f t="shared" ref="AJ61:AJ63" si="978">(AL61/($V$4*AM61))*100</f>
        <v>41.46847507331379</v>
      </c>
      <c r="AK61" s="7">
        <f t="shared" ref="AK61:AK63" si="979">SUM(X61:Z61,AB61,AD61)</f>
        <v>744</v>
      </c>
      <c r="AL61" s="82">
        <v>16968.900000000001</v>
      </c>
      <c r="AM61" s="9">
        <v>55</v>
      </c>
      <c r="AP61" s="71" t="s">
        <v>65</v>
      </c>
      <c r="AQ61" s="9">
        <f>1415/2</f>
        <v>707.5</v>
      </c>
      <c r="AR61" s="9">
        <f>705.9/2</f>
        <v>352.95</v>
      </c>
      <c r="AS61" s="9">
        <f>709.1/2</f>
        <v>354.55</v>
      </c>
      <c r="AT61" s="9">
        <f>25/2</f>
        <v>12.5</v>
      </c>
      <c r="AU61" s="7">
        <f t="shared" si="832"/>
        <v>1.7361111111111112</v>
      </c>
      <c r="AV61" s="9">
        <v>0</v>
      </c>
      <c r="AW61" s="9">
        <f t="shared" ref="AW61:AW63" si="980">(AV61/$AP$4)*100</f>
        <v>0</v>
      </c>
      <c r="AX61" s="9">
        <v>0</v>
      </c>
      <c r="AY61" s="7">
        <f>(AX61/$AP$4)*100</f>
        <v>0</v>
      </c>
      <c r="AZ61" s="9">
        <v>0</v>
      </c>
      <c r="BA61" s="7">
        <f t="shared" ref="BA61" si="981">(AQ61/$AP$4)*100</f>
        <v>98.263888888888886</v>
      </c>
      <c r="BB61" s="7">
        <f t="shared" si="963"/>
        <v>98.263888888888886</v>
      </c>
      <c r="BC61" s="29">
        <f t="shared" si="964"/>
        <v>3.4204405527431931</v>
      </c>
      <c r="BD61" s="7">
        <f t="shared" si="965"/>
        <v>38.015404040404043</v>
      </c>
      <c r="BE61" s="7">
        <f t="shared" ref="BE61:BE63" si="982">SUM(AR61:AT61,AV61,AX61)</f>
        <v>720</v>
      </c>
      <c r="BF61" s="72">
        <v>15054.1</v>
      </c>
      <c r="BG61" s="9">
        <v>55</v>
      </c>
      <c r="BJ61" s="71" t="s">
        <v>65</v>
      </c>
      <c r="BK61" s="9">
        <f>1488/2</f>
        <v>744</v>
      </c>
      <c r="BL61" s="9">
        <f>782.3/2</f>
        <v>391.15</v>
      </c>
      <c r="BM61" s="9">
        <f>705.7/2</f>
        <v>352.85</v>
      </c>
      <c r="BN61" s="9">
        <v>0</v>
      </c>
      <c r="BO61" s="7">
        <f t="shared" si="835"/>
        <v>0</v>
      </c>
      <c r="BP61" s="9">
        <v>0</v>
      </c>
      <c r="BQ61" s="7">
        <f t="shared" si="835"/>
        <v>0</v>
      </c>
      <c r="BR61" s="7">
        <v>0</v>
      </c>
      <c r="BS61" s="7">
        <f>(BR61/$BJ$4)*100</f>
        <v>0</v>
      </c>
      <c r="BT61" s="9">
        <v>0</v>
      </c>
      <c r="BU61" s="7">
        <f t="shared" si="966"/>
        <v>100</v>
      </c>
      <c r="BV61" s="7">
        <f t="shared" si="897"/>
        <v>100</v>
      </c>
      <c r="BW61" s="38">
        <f t="shared" si="898"/>
        <v>0</v>
      </c>
      <c r="BX61" s="7">
        <f t="shared" si="967"/>
        <v>41.717986314760509</v>
      </c>
      <c r="BY61" s="7">
        <f t="shared" ref="BY61:BY63" si="983">SUM(BL61:BN61,BP61,BR61)</f>
        <v>744</v>
      </c>
      <c r="BZ61" s="72">
        <v>17071</v>
      </c>
      <c r="CA61" s="9">
        <v>55</v>
      </c>
      <c r="CD61" s="71" t="s">
        <v>65</v>
      </c>
      <c r="CE61" s="9">
        <f>1426/2</f>
        <v>713</v>
      </c>
      <c r="CF61" s="9">
        <f>485/2</f>
        <v>242.5</v>
      </c>
      <c r="CG61" s="9">
        <f>941/2</f>
        <v>470.5</v>
      </c>
      <c r="CH61" s="9">
        <v>0</v>
      </c>
      <c r="CI61" s="7">
        <f t="shared" si="838"/>
        <v>0</v>
      </c>
      <c r="CJ61" s="9">
        <f>14/2</f>
        <v>7</v>
      </c>
      <c r="CK61" s="7">
        <f t="shared" si="838"/>
        <v>0.97222222222222221</v>
      </c>
      <c r="CL61" s="7">
        <v>0</v>
      </c>
      <c r="CM61" s="7">
        <f>(CL61/$CD$4)*100</f>
        <v>0</v>
      </c>
      <c r="CN61" s="9">
        <v>0</v>
      </c>
      <c r="CO61" s="7">
        <f>(CE61/$CD$4)*100</f>
        <v>99.027777777777786</v>
      </c>
      <c r="CP61" s="7">
        <f t="shared" si="839"/>
        <v>99.027777777777786</v>
      </c>
      <c r="CQ61" s="38">
        <f t="shared" ref="CQ61" si="984">IF((AND(CF61=0,CH61=0)),0,(CH61+CN61)/(CF61+CH61)*100)</f>
        <v>0</v>
      </c>
      <c r="CR61" s="7">
        <f t="shared" si="968"/>
        <v>26.095202020202024</v>
      </c>
      <c r="CS61" s="7">
        <f t="shared" ref="CS61:CS63" si="985">SUM(CF61:CH61,CJ61,CL61)</f>
        <v>720</v>
      </c>
      <c r="CT61" s="88">
        <v>10333.700000000001</v>
      </c>
      <c r="CU61" s="9">
        <v>55</v>
      </c>
      <c r="CX61" s="71" t="s">
        <v>65</v>
      </c>
      <c r="CY61" s="9">
        <f>1417.7/2</f>
        <v>708.85</v>
      </c>
      <c r="CZ61" s="9">
        <f>571.1/2</f>
        <v>285.55</v>
      </c>
      <c r="DA61" s="9">
        <f>846.6/2</f>
        <v>423.3</v>
      </c>
      <c r="DB61" s="9">
        <f>51.5/2</f>
        <v>25.75</v>
      </c>
      <c r="DC61" s="7">
        <f t="shared" si="415"/>
        <v>3.461021505376344</v>
      </c>
      <c r="DD61" s="9">
        <f>18.8/2</f>
        <v>9.4</v>
      </c>
      <c r="DE61" s="7">
        <f t="shared" si="416"/>
        <v>1.2634408602150538</v>
      </c>
      <c r="DF61" s="7">
        <v>0</v>
      </c>
      <c r="DG61" s="7">
        <f t="shared" ref="DG61" si="986">(DF61/$CX$4)*100</f>
        <v>0</v>
      </c>
      <c r="DH61" s="9">
        <v>0</v>
      </c>
      <c r="DI61" s="7">
        <f>(CY61/$V$4)*100</f>
        <v>95.275537634408607</v>
      </c>
      <c r="DJ61" s="7">
        <f t="shared" si="463"/>
        <v>95.275537634408607</v>
      </c>
      <c r="DK61" s="38">
        <f t="shared" si="464"/>
        <v>8.271763572116928</v>
      </c>
      <c r="DL61" s="7">
        <f t="shared" ref="DL61:DL63" si="987">(DN61/($CX$4*DO61))*100</f>
        <v>31.376099706744871</v>
      </c>
      <c r="DM61" s="7">
        <f t="shared" ref="DM61:DM63" si="988">SUM(CZ61:DB61,DD61,DF61)</f>
        <v>744</v>
      </c>
      <c r="DN61" s="72">
        <v>12839.1</v>
      </c>
      <c r="DO61" s="9">
        <v>55</v>
      </c>
      <c r="DR61" s="71" t="s">
        <v>65</v>
      </c>
      <c r="DS61" s="9">
        <f>1488/2</f>
        <v>744</v>
      </c>
      <c r="DT61" s="7">
        <f>677.6/2</f>
        <v>338.8</v>
      </c>
      <c r="DU61" s="7">
        <f>810.4/2</f>
        <v>405.2</v>
      </c>
      <c r="DV61" s="9">
        <v>0</v>
      </c>
      <c r="DW61" s="7">
        <f t="shared" si="419"/>
        <v>0</v>
      </c>
      <c r="DX61" s="9">
        <v>0</v>
      </c>
      <c r="DY61" s="7">
        <f t="shared" si="420"/>
        <v>0</v>
      </c>
      <c r="DZ61" s="7">
        <v>0</v>
      </c>
      <c r="EA61" s="7">
        <f>(DZ61/$DR$4)*100</f>
        <v>0</v>
      </c>
      <c r="EB61" s="9">
        <v>0</v>
      </c>
      <c r="EC61" s="7">
        <f>(DS61/$V$4)*100</f>
        <v>100</v>
      </c>
      <c r="ED61" s="7">
        <f t="shared" si="466"/>
        <v>100</v>
      </c>
      <c r="EE61" s="38">
        <f t="shared" si="467"/>
        <v>0</v>
      </c>
      <c r="EF61" s="7">
        <f t="shared" ref="EF61:EF63" si="989">(EH61/($DR$4*EI61))*100</f>
        <v>36.380009775171068</v>
      </c>
      <c r="EG61" s="7">
        <f t="shared" ref="EG61:EG63" si="990">SUM(DT61:DV61,DX61,DZ61)</f>
        <v>744</v>
      </c>
      <c r="EH61" s="72">
        <v>14886.7</v>
      </c>
      <c r="EI61" s="9">
        <v>55</v>
      </c>
      <c r="EL61" s="71" t="s">
        <v>65</v>
      </c>
      <c r="EM61" s="9">
        <f>1344/2</f>
        <v>672</v>
      </c>
      <c r="EN61" s="9">
        <f>429.2/2</f>
        <v>214.6</v>
      </c>
      <c r="EO61" s="9">
        <f>914.8/2</f>
        <v>457.4</v>
      </c>
      <c r="EP61" s="9">
        <v>0</v>
      </c>
      <c r="EQ61" s="7">
        <f t="shared" si="423"/>
        <v>0</v>
      </c>
      <c r="ER61" s="9">
        <v>0</v>
      </c>
      <c r="ES61" s="7">
        <f t="shared" si="424"/>
        <v>0</v>
      </c>
      <c r="ET61" s="7">
        <v>0</v>
      </c>
      <c r="EU61" s="7">
        <f>(ET61/$EL$4)*100</f>
        <v>0</v>
      </c>
      <c r="EV61" s="9">
        <v>0</v>
      </c>
      <c r="EW61" s="7">
        <f>(EM61/$V$4)*100</f>
        <v>90.322580645161281</v>
      </c>
      <c r="EX61" s="7">
        <f t="shared" si="468"/>
        <v>100</v>
      </c>
      <c r="EY61" s="38">
        <f t="shared" si="469"/>
        <v>0</v>
      </c>
      <c r="EZ61" s="7">
        <f t="shared" si="969"/>
        <v>26.768939393939391</v>
      </c>
      <c r="FA61" s="7">
        <f t="shared" ref="FA61:FA63" si="991">SUM(EN61:EP61,ER61,ET61)</f>
        <v>672</v>
      </c>
      <c r="FB61" s="72">
        <v>9893.7999999999993</v>
      </c>
      <c r="FC61" s="9">
        <v>55</v>
      </c>
      <c r="FF61" s="71" t="s">
        <v>65</v>
      </c>
      <c r="FG61" s="9">
        <f>1488/2</f>
        <v>744</v>
      </c>
      <c r="FH61" s="9">
        <f>527.2/2</f>
        <v>263.60000000000002</v>
      </c>
      <c r="FI61" s="9">
        <f>960.8/2</f>
        <v>480.4</v>
      </c>
      <c r="FJ61" s="9">
        <v>0</v>
      </c>
      <c r="FK61" s="7">
        <f t="shared" si="438"/>
        <v>0</v>
      </c>
      <c r="FL61" s="9">
        <v>0</v>
      </c>
      <c r="FM61" s="7">
        <f t="shared" si="439"/>
        <v>0</v>
      </c>
      <c r="FN61" s="7">
        <v>0</v>
      </c>
      <c r="FO61" s="7">
        <f t="shared" si="970"/>
        <v>0</v>
      </c>
      <c r="FP61" s="9">
        <v>0</v>
      </c>
      <c r="FQ61" s="7">
        <f>(FG61/$V$4)*100</f>
        <v>100</v>
      </c>
      <c r="FR61" s="7">
        <f t="shared" si="472"/>
        <v>100</v>
      </c>
      <c r="FS61" s="38">
        <f t="shared" si="473"/>
        <v>0</v>
      </c>
      <c r="FT61" s="7">
        <f t="shared" ref="FT61" si="992">(FV61/($FF$4*FW61))*100</f>
        <v>30.412512218963826</v>
      </c>
      <c r="FU61" s="7">
        <f t="shared" ref="FU61:FU63" si="993">SUM(FH61:FJ61,FL61,FN61)</f>
        <v>744</v>
      </c>
      <c r="FV61" s="72">
        <v>12444.8</v>
      </c>
      <c r="FW61" s="9">
        <v>55</v>
      </c>
      <c r="FZ61" s="71" t="s">
        <v>65</v>
      </c>
      <c r="GA61" s="9">
        <f>1440/2</f>
        <v>720</v>
      </c>
      <c r="GB61" s="9">
        <f>489.9/2</f>
        <v>244.95</v>
      </c>
      <c r="GC61" s="9">
        <f>(471.2+478.9)/2</f>
        <v>475.04999999999995</v>
      </c>
      <c r="GD61" s="9">
        <v>0</v>
      </c>
      <c r="GE61" s="7">
        <f t="shared" ref="GE61:GE63" si="994">(GD61/$FZ$4)</f>
        <v>0</v>
      </c>
      <c r="GF61" s="9">
        <v>0</v>
      </c>
      <c r="GG61" s="9">
        <f t="shared" si="901"/>
        <v>0</v>
      </c>
      <c r="GH61" s="9">
        <v>0</v>
      </c>
      <c r="GI61" s="7">
        <f t="shared" ref="GI61" si="995">(GH61/$FZ$4)*100</f>
        <v>0</v>
      </c>
      <c r="GJ61" s="9">
        <v>0</v>
      </c>
      <c r="GK61" s="7">
        <f>(GA61/$V$4)*100</f>
        <v>96.774193548387103</v>
      </c>
      <c r="GL61" s="7">
        <f t="shared" si="971"/>
        <v>100</v>
      </c>
      <c r="GM61" s="38">
        <f t="shared" si="972"/>
        <v>0</v>
      </c>
      <c r="GN61" s="7">
        <f>(GP61/($FZ$4*GQ61))*100</f>
        <v>28.836111111111112</v>
      </c>
      <c r="GO61" s="7">
        <f t="shared" ref="GO61:GO63" si="996">SUM(GB61:GD61,GF61,GH61)</f>
        <v>720</v>
      </c>
      <c r="GP61" s="72">
        <v>11419.1</v>
      </c>
      <c r="GQ61" s="9">
        <v>55</v>
      </c>
      <c r="GT61" s="71" t="s">
        <v>65</v>
      </c>
      <c r="GU61" s="9">
        <f>1488/2</f>
        <v>744</v>
      </c>
      <c r="GV61" s="9">
        <f>133.4/2</f>
        <v>66.7</v>
      </c>
      <c r="GW61" s="9">
        <f>1354.6/2</f>
        <v>677.3</v>
      </c>
      <c r="GX61" s="9">
        <v>0</v>
      </c>
      <c r="GY61" s="9">
        <f t="shared" si="558"/>
        <v>0</v>
      </c>
      <c r="GZ61" s="9">
        <v>0</v>
      </c>
      <c r="HA61" s="9">
        <f t="shared" si="559"/>
        <v>0</v>
      </c>
      <c r="HB61" s="9">
        <v>0</v>
      </c>
      <c r="HC61" s="7">
        <f>(HB61/$GT$4)*100</f>
        <v>0</v>
      </c>
      <c r="HD61" s="9">
        <v>0</v>
      </c>
      <c r="HE61" s="7">
        <f t="shared" ref="HE61:HE63" si="997">(GU61/$GT$4)*100</f>
        <v>100</v>
      </c>
      <c r="HF61" s="9">
        <f t="shared" si="395"/>
        <v>100</v>
      </c>
      <c r="HG61" s="7">
        <f t="shared" si="396"/>
        <v>0</v>
      </c>
      <c r="HH61" s="7">
        <f t="shared" si="973"/>
        <v>7.4709188660801562</v>
      </c>
      <c r="HI61" s="7">
        <f t="shared" ref="HI61:HI63" si="998">SUM(GV61:GX61,GZ61,HB61)</f>
        <v>744</v>
      </c>
      <c r="HJ61" s="72">
        <v>3057.1</v>
      </c>
      <c r="HK61" s="9">
        <v>55</v>
      </c>
      <c r="HN61" s="71" t="s">
        <v>65</v>
      </c>
      <c r="HO61" s="9">
        <f>(520.25+520.25)/2</f>
        <v>520.25</v>
      </c>
      <c r="HP61" s="9">
        <f>(94.1+86.7)/2</f>
        <v>90.4</v>
      </c>
      <c r="HQ61" s="9">
        <f>(426.15+433.55)/2</f>
        <v>429.85</v>
      </c>
      <c r="HR61" s="9">
        <v>0</v>
      </c>
      <c r="HS61" s="7">
        <f t="shared" ref="HS61" si="999">(HR61/$HN$4)*100</f>
        <v>0</v>
      </c>
      <c r="HT61" s="9">
        <v>0</v>
      </c>
      <c r="HU61" s="7">
        <f t="shared" ref="HU61" si="1000">(HT61/$HN$4)*100</f>
        <v>0</v>
      </c>
      <c r="HV61" s="9">
        <f>(199.75+199.75)/2</f>
        <v>199.75</v>
      </c>
      <c r="HW61" s="7">
        <f t="shared" ref="HW61" si="1001">(HV61/$HN$4)*100</f>
        <v>27.743055555555557</v>
      </c>
      <c r="HX61" s="9">
        <v>0</v>
      </c>
      <c r="HY61" s="7">
        <f>(HO61/$HN$4)*100</f>
        <v>72.256944444444443</v>
      </c>
      <c r="HZ61" s="41">
        <f>((HO61-HX61)/$HN$4)*100</f>
        <v>72.256944444444443</v>
      </c>
      <c r="IA61" s="7">
        <f t="shared" si="974"/>
        <v>0</v>
      </c>
      <c r="IB61" s="7">
        <f>(ID61/($HN$4*IE61))*100</f>
        <v>9.8739898989898993</v>
      </c>
      <c r="IC61" s="7">
        <f t="shared" ref="IC61:IC63" si="1002">SUM(HP61:HR61,HT61,HV61)</f>
        <v>720</v>
      </c>
      <c r="ID61" s="9">
        <v>3910.1</v>
      </c>
      <c r="IE61" s="9">
        <v>55</v>
      </c>
      <c r="IG61" s="29">
        <v>0</v>
      </c>
      <c r="IH61" s="9">
        <v>0</v>
      </c>
      <c r="II61" s="9">
        <v>55</v>
      </c>
      <c r="IJ61" s="9" t="s">
        <v>106</v>
      </c>
      <c r="IK61" s="9" t="s">
        <v>107</v>
      </c>
    </row>
    <row r="62" spans="1:245" ht="13.8" x14ac:dyDescent="0.3">
      <c r="B62" s="9">
        <v>3</v>
      </c>
      <c r="C62" s="9">
        <f>639/2</f>
        <v>319.5</v>
      </c>
      <c r="D62" s="9">
        <f>194.7/2</f>
        <v>97.35</v>
      </c>
      <c r="E62" s="9">
        <f>444.3/2</f>
        <v>222.15</v>
      </c>
      <c r="F62" s="9">
        <f>849/2</f>
        <v>424.5</v>
      </c>
      <c r="G62" s="7">
        <f t="shared" si="339"/>
        <v>57.056451612903224</v>
      </c>
      <c r="H62" s="9">
        <v>0</v>
      </c>
      <c r="I62" s="7">
        <f t="shared" si="340"/>
        <v>0</v>
      </c>
      <c r="J62" s="7">
        <v>0</v>
      </c>
      <c r="K62" s="7">
        <f t="shared" si="960"/>
        <v>0</v>
      </c>
      <c r="L62" s="9">
        <v>0</v>
      </c>
      <c r="M62" s="7">
        <f>(C62/$B$4)*100</f>
        <v>42.943548387096776</v>
      </c>
      <c r="N62" s="7">
        <f t="shared" si="524"/>
        <v>42.943548387096776</v>
      </c>
      <c r="O62" s="7">
        <f t="shared" si="525"/>
        <v>81.34521414199483</v>
      </c>
      <c r="P62" s="7">
        <f t="shared" si="976"/>
        <v>9.804007820136853</v>
      </c>
      <c r="Q62" s="7">
        <f t="shared" si="977"/>
        <v>744</v>
      </c>
      <c r="R62" s="72">
        <v>4011.8</v>
      </c>
      <c r="S62" s="9">
        <v>55</v>
      </c>
      <c r="V62" s="9">
        <v>3</v>
      </c>
      <c r="W62" s="9">
        <f>699.75/2</f>
        <v>349.875</v>
      </c>
      <c r="X62" s="9">
        <f>333.5/2</f>
        <v>166.75</v>
      </c>
      <c r="Y62" s="7">
        <f>366.25/2</f>
        <v>183.125</v>
      </c>
      <c r="Z62" s="9">
        <f>781.5/2</f>
        <v>390.75</v>
      </c>
      <c r="AA62" s="7">
        <f t="shared" si="829"/>
        <v>52.520161290322577</v>
      </c>
      <c r="AB62" s="9">
        <v>0</v>
      </c>
      <c r="AC62" s="7">
        <f t="shared" si="829"/>
        <v>0</v>
      </c>
      <c r="AD62" s="7">
        <f>6.75/2</f>
        <v>3.375</v>
      </c>
      <c r="AE62" s="7">
        <f t="shared" si="961"/>
        <v>0.45362903225806456</v>
      </c>
      <c r="AF62" s="9">
        <v>0</v>
      </c>
      <c r="AG62" s="7">
        <f>(W62/$V$4)*100</f>
        <v>47.026209677419359</v>
      </c>
      <c r="AH62" s="7">
        <f t="shared" si="962"/>
        <v>47.026209677419359</v>
      </c>
      <c r="AI62" s="38">
        <f>IF((AND(X62=0,Z62=0)),0,(Z62+AF62)/(X62+Z62)*100)</f>
        <v>70.08968609865471</v>
      </c>
      <c r="AJ62" s="7">
        <f>(AL62/($V$4*AM62))*100</f>
        <v>17.878787878787879</v>
      </c>
      <c r="AK62" s="7">
        <f t="shared" si="979"/>
        <v>744</v>
      </c>
      <c r="AL62" s="82">
        <v>7316</v>
      </c>
      <c r="AM62" s="9">
        <v>55</v>
      </c>
      <c r="AP62" s="9">
        <v>3</v>
      </c>
      <c r="AQ62" s="7">
        <f>678.75/2</f>
        <v>339.375</v>
      </c>
      <c r="AR62" s="9">
        <f>353.1/2</f>
        <v>176.55</v>
      </c>
      <c r="AS62" s="7">
        <f>325.65/2</f>
        <v>162.82499999999999</v>
      </c>
      <c r="AT62" s="7">
        <f>753.25/2</f>
        <v>376.625</v>
      </c>
      <c r="AU62" s="7">
        <f t="shared" si="832"/>
        <v>52.309027777777771</v>
      </c>
      <c r="AV62" s="9">
        <v>0</v>
      </c>
      <c r="AW62" s="9">
        <f t="shared" si="980"/>
        <v>0</v>
      </c>
      <c r="AX62" s="9">
        <f>8/2</f>
        <v>4</v>
      </c>
      <c r="AY62" s="7">
        <f>(AX62/$AP$4)*100</f>
        <v>0.55555555555555558</v>
      </c>
      <c r="AZ62" s="9">
        <v>0</v>
      </c>
      <c r="BA62" s="7">
        <f>(AQ62/$AP$4)*100</f>
        <v>47.135416666666671</v>
      </c>
      <c r="BB62" s="7">
        <f t="shared" si="963"/>
        <v>47.135416666666671</v>
      </c>
      <c r="BC62" s="29">
        <f t="shared" si="964"/>
        <v>68.084240972567457</v>
      </c>
      <c r="BD62" s="7">
        <f t="shared" si="965"/>
        <v>20.06818181818182</v>
      </c>
      <c r="BE62" s="7">
        <f t="shared" si="982"/>
        <v>720</v>
      </c>
      <c r="BF62" s="72">
        <v>7947</v>
      </c>
      <c r="BG62" s="9">
        <v>55</v>
      </c>
      <c r="BJ62" s="9">
        <v>3</v>
      </c>
      <c r="BK62" s="9">
        <f>614/2</f>
        <v>307</v>
      </c>
      <c r="BL62" s="9">
        <f>253.2/2</f>
        <v>126.6</v>
      </c>
      <c r="BM62" s="9">
        <f>360.8/2</f>
        <v>180.4</v>
      </c>
      <c r="BN62" s="9">
        <v>372</v>
      </c>
      <c r="BO62" s="7">
        <f t="shared" si="835"/>
        <v>50</v>
      </c>
      <c r="BP62" s="9">
        <v>65</v>
      </c>
      <c r="BQ62" s="7">
        <f t="shared" si="835"/>
        <v>8.736559139784946</v>
      </c>
      <c r="BR62" s="7">
        <v>0</v>
      </c>
      <c r="BS62" s="7">
        <f>(BR62/$BJ$4)*100</f>
        <v>0</v>
      </c>
      <c r="BT62" s="9">
        <v>0</v>
      </c>
      <c r="BU62" s="7">
        <f t="shared" si="966"/>
        <v>41.263440860215056</v>
      </c>
      <c r="BV62" s="7">
        <f t="shared" si="897"/>
        <v>41.263440860215056</v>
      </c>
      <c r="BW62" s="38">
        <f t="shared" si="898"/>
        <v>74.608904933814685</v>
      </c>
      <c r="BX62" s="7">
        <f t="shared" si="967"/>
        <v>13.951612903225808</v>
      </c>
      <c r="BY62" s="7">
        <f t="shared" si="983"/>
        <v>744</v>
      </c>
      <c r="BZ62" s="72">
        <v>5709</v>
      </c>
      <c r="CA62" s="9">
        <v>55</v>
      </c>
      <c r="CD62" s="9">
        <v>3</v>
      </c>
      <c r="CE62" s="9">
        <f>590/2</f>
        <v>295</v>
      </c>
      <c r="CF62" s="9">
        <f>208.4/2</f>
        <v>104.2</v>
      </c>
      <c r="CG62" s="9">
        <f>381.6/2</f>
        <v>190.8</v>
      </c>
      <c r="CH62" s="9">
        <f>720/2</f>
        <v>360</v>
      </c>
      <c r="CI62" s="7">
        <f t="shared" si="838"/>
        <v>50</v>
      </c>
      <c r="CJ62" s="9">
        <f>130/2</f>
        <v>65</v>
      </c>
      <c r="CK62" s="7">
        <f t="shared" si="838"/>
        <v>9.0277777777777768</v>
      </c>
      <c r="CL62" s="7">
        <v>0</v>
      </c>
      <c r="CM62" s="7">
        <f t="shared" ref="CM62" si="1003">(CL62/$CD$4)*100</f>
        <v>0</v>
      </c>
      <c r="CN62" s="9">
        <v>0</v>
      </c>
      <c r="CO62" s="7">
        <f>(CE62/$CD$4)*100</f>
        <v>40.972222222222221</v>
      </c>
      <c r="CP62" s="7">
        <f t="shared" si="839"/>
        <v>40.972222222222221</v>
      </c>
      <c r="CQ62" s="38">
        <f>IF((AND(CF62=0,CH62=0)),0,(CH62+CN62)/(CF62+CH62)*100)</f>
        <v>77.552778974579923</v>
      </c>
      <c r="CR62" s="7">
        <f t="shared" si="968"/>
        <v>11.33358585858586</v>
      </c>
      <c r="CS62" s="7">
        <f t="shared" si="985"/>
        <v>720</v>
      </c>
      <c r="CT62" s="88">
        <v>4488.1000000000004</v>
      </c>
      <c r="CU62" s="9">
        <v>55</v>
      </c>
      <c r="CX62" s="9">
        <v>3</v>
      </c>
      <c r="CY62" s="9">
        <f>715.3/2</f>
        <v>357.65</v>
      </c>
      <c r="CZ62" s="9">
        <f>255.4/2</f>
        <v>127.7</v>
      </c>
      <c r="DA62" s="9">
        <f>459.9/2</f>
        <v>229.95</v>
      </c>
      <c r="DB62" s="9">
        <f>772.7/2</f>
        <v>386.35</v>
      </c>
      <c r="DC62" s="7">
        <f t="shared" si="415"/>
        <v>51.928763440860216</v>
      </c>
      <c r="DD62" s="9">
        <v>0</v>
      </c>
      <c r="DE62" s="7">
        <f t="shared" si="416"/>
        <v>0</v>
      </c>
      <c r="DF62" s="7">
        <v>0</v>
      </c>
      <c r="DG62" s="7">
        <f>(DF62/$CX$4)*100</f>
        <v>0</v>
      </c>
      <c r="DH62" s="9">
        <v>0</v>
      </c>
      <c r="DI62" s="7">
        <f>(CY62/$V$4)*100</f>
        <v>48.071236559139777</v>
      </c>
      <c r="DJ62" s="7">
        <f t="shared" si="463"/>
        <v>48.071236559139777</v>
      </c>
      <c r="DK62" s="38">
        <f t="shared" si="464"/>
        <v>75.158058554615309</v>
      </c>
      <c r="DL62" s="7">
        <f>(DN62/($CX$4*DO62))*100</f>
        <v>13.587487781036167</v>
      </c>
      <c r="DM62" s="7">
        <f t="shared" si="988"/>
        <v>744</v>
      </c>
      <c r="DN62" s="72">
        <v>5560</v>
      </c>
      <c r="DO62" s="9">
        <v>55</v>
      </c>
      <c r="DR62" s="9">
        <v>3</v>
      </c>
      <c r="DS62" s="9">
        <f>744/2</f>
        <v>372</v>
      </c>
      <c r="DT62" s="7">
        <f>303.8/2</f>
        <v>151.9</v>
      </c>
      <c r="DU62" s="7">
        <f>440.2/2</f>
        <v>220.1</v>
      </c>
      <c r="DV62" s="9">
        <f>744/2</f>
        <v>372</v>
      </c>
      <c r="DW62" s="7">
        <f t="shared" si="419"/>
        <v>50</v>
      </c>
      <c r="DX62" s="9">
        <v>0</v>
      </c>
      <c r="DY62" s="7">
        <f t="shared" si="420"/>
        <v>0</v>
      </c>
      <c r="DZ62" s="7">
        <v>0</v>
      </c>
      <c r="EA62" s="7">
        <f>(DZ62/$DR$4)*100</f>
        <v>0</v>
      </c>
      <c r="EB62" s="9">
        <v>0</v>
      </c>
      <c r="EC62" s="7">
        <f>(DS62/$V$4)*100</f>
        <v>50</v>
      </c>
      <c r="ED62" s="7">
        <f t="shared" si="466"/>
        <v>50</v>
      </c>
      <c r="EE62" s="38">
        <f t="shared" si="467"/>
        <v>71.005917159763328</v>
      </c>
      <c r="EF62" s="7">
        <f t="shared" si="989"/>
        <v>15.977517106549366</v>
      </c>
      <c r="EG62" s="7">
        <f t="shared" si="990"/>
        <v>744</v>
      </c>
      <c r="EH62" s="72">
        <v>6538</v>
      </c>
      <c r="EI62" s="9">
        <v>55</v>
      </c>
      <c r="EL62" s="9">
        <v>3</v>
      </c>
      <c r="EM62" s="9">
        <f>624/2</f>
        <v>312</v>
      </c>
      <c r="EN62" s="9">
        <f>151.7/2</f>
        <v>75.849999999999994</v>
      </c>
      <c r="EO62" s="9">
        <f>472.3/2</f>
        <v>236.15</v>
      </c>
      <c r="EP62" s="9">
        <f>720/2</f>
        <v>360</v>
      </c>
      <c r="EQ62" s="7">
        <f t="shared" si="423"/>
        <v>53.571428571428569</v>
      </c>
      <c r="ER62" s="9">
        <v>0</v>
      </c>
      <c r="ES62" s="7">
        <f t="shared" si="424"/>
        <v>0</v>
      </c>
      <c r="ET62" s="7">
        <v>0</v>
      </c>
      <c r="EU62" s="7">
        <f>(ET62/$EL$4)*100</f>
        <v>0</v>
      </c>
      <c r="EV62" s="9">
        <v>0</v>
      </c>
      <c r="EW62" s="7">
        <f>(EM62/$V$4)*100</f>
        <v>41.935483870967744</v>
      </c>
      <c r="EX62" s="7">
        <f t="shared" si="468"/>
        <v>46.428571428571431</v>
      </c>
      <c r="EY62" s="38">
        <f t="shared" si="469"/>
        <v>82.597223815532857</v>
      </c>
      <c r="EZ62" s="7">
        <f t="shared" si="969"/>
        <v>9.0205627705627709</v>
      </c>
      <c r="FA62" s="7">
        <f t="shared" si="991"/>
        <v>672</v>
      </c>
      <c r="FB62" s="72">
        <v>3334</v>
      </c>
      <c r="FC62" s="9">
        <v>55</v>
      </c>
      <c r="FF62" s="9">
        <v>3</v>
      </c>
      <c r="FG62" s="9">
        <f>751.9/2</f>
        <v>375.95</v>
      </c>
      <c r="FH62" s="9">
        <f>204.5/2</f>
        <v>102.25</v>
      </c>
      <c r="FI62" s="9">
        <f>547.4/2</f>
        <v>273.7</v>
      </c>
      <c r="FJ62" s="9">
        <f>736.1/2</f>
        <v>368.05</v>
      </c>
      <c r="FK62" s="7">
        <f t="shared" si="438"/>
        <v>49.469086021505376</v>
      </c>
      <c r="FL62" s="9">
        <v>0</v>
      </c>
      <c r="FM62" s="7">
        <f t="shared" si="439"/>
        <v>0</v>
      </c>
      <c r="FN62" s="7">
        <v>0</v>
      </c>
      <c r="FO62" s="7">
        <f t="shared" si="970"/>
        <v>0</v>
      </c>
      <c r="FP62" s="9">
        <v>0</v>
      </c>
      <c r="FQ62" s="7">
        <f>(FG62/$V$4)*100</f>
        <v>50.530913978494617</v>
      </c>
      <c r="FR62" s="7">
        <f t="shared" si="472"/>
        <v>50.530913978494617</v>
      </c>
      <c r="FS62" s="38">
        <f t="shared" si="473"/>
        <v>78.258558366999793</v>
      </c>
      <c r="FT62" s="7">
        <f>(FV62/($FF$4*FW62))*100</f>
        <v>10.689149560117302</v>
      </c>
      <c r="FU62" s="7">
        <f t="shared" si="993"/>
        <v>744</v>
      </c>
      <c r="FV62" s="72">
        <v>4374</v>
      </c>
      <c r="FW62" s="9">
        <v>55</v>
      </c>
      <c r="FZ62" s="9">
        <v>3</v>
      </c>
      <c r="GA62" s="9">
        <f>720/2</f>
        <v>360</v>
      </c>
      <c r="GB62" s="9">
        <f>235/2</f>
        <v>117.5</v>
      </c>
      <c r="GC62" s="9">
        <f>(485+0)/2</f>
        <v>242.5</v>
      </c>
      <c r="GD62" s="9">
        <f>720/2</f>
        <v>360</v>
      </c>
      <c r="GE62" s="7">
        <f t="shared" si="994"/>
        <v>0.5</v>
      </c>
      <c r="GF62" s="9">
        <v>0</v>
      </c>
      <c r="GG62" s="9">
        <f t="shared" si="901"/>
        <v>0</v>
      </c>
      <c r="GH62" s="9">
        <v>0</v>
      </c>
      <c r="GI62" s="7">
        <f>(GH62/$FZ$4)*100</f>
        <v>0</v>
      </c>
      <c r="GJ62" s="9">
        <v>0</v>
      </c>
      <c r="GK62" s="7">
        <f>(GA62/$V$4)*100</f>
        <v>48.387096774193552</v>
      </c>
      <c r="GL62" s="7">
        <f t="shared" si="971"/>
        <v>50</v>
      </c>
      <c r="GM62" s="38">
        <f t="shared" si="972"/>
        <v>75.392670157068068</v>
      </c>
      <c r="GN62" s="7">
        <f>(GP62/($FZ$4*GQ62))*100</f>
        <v>12.795454545454547</v>
      </c>
      <c r="GO62" s="7">
        <f t="shared" si="996"/>
        <v>720</v>
      </c>
      <c r="GP62" s="72">
        <v>5067</v>
      </c>
      <c r="GQ62" s="9">
        <v>55</v>
      </c>
      <c r="GT62" s="9">
        <v>3</v>
      </c>
      <c r="GU62" s="9">
        <f>744/2</f>
        <v>372</v>
      </c>
      <c r="GV62" s="9">
        <f>61.3/2</f>
        <v>30.65</v>
      </c>
      <c r="GW62" s="9">
        <f>682.7/2</f>
        <v>341.35</v>
      </c>
      <c r="GX62" s="9">
        <f>744/2</f>
        <v>372</v>
      </c>
      <c r="GY62" s="9">
        <f t="shared" si="558"/>
        <v>50</v>
      </c>
      <c r="GZ62" s="9">
        <v>0</v>
      </c>
      <c r="HA62" s="9">
        <f t="shared" si="559"/>
        <v>0</v>
      </c>
      <c r="HB62" s="9">
        <v>0</v>
      </c>
      <c r="HC62" s="7">
        <f t="shared" ref="HC62" si="1004">(HB62/$GT$4)*100</f>
        <v>0</v>
      </c>
      <c r="HD62" s="9">
        <v>0</v>
      </c>
      <c r="HE62" s="7">
        <f t="shared" si="997"/>
        <v>50</v>
      </c>
      <c r="HF62" s="9">
        <f t="shared" si="395"/>
        <v>50</v>
      </c>
      <c r="HG62" s="7">
        <f t="shared" si="396"/>
        <v>92.387929963988583</v>
      </c>
      <c r="HH62" s="7">
        <f t="shared" si="973"/>
        <v>3.2209188660801567</v>
      </c>
      <c r="HI62" s="7">
        <f t="shared" si="998"/>
        <v>744</v>
      </c>
      <c r="HJ62" s="72">
        <v>1318</v>
      </c>
      <c r="HK62" s="9">
        <v>55</v>
      </c>
      <c r="HN62" s="9">
        <v>3</v>
      </c>
      <c r="HO62" s="9">
        <f>720/2</f>
        <v>360</v>
      </c>
      <c r="HP62" s="9">
        <f>85.8/2</f>
        <v>42.9</v>
      </c>
      <c r="HQ62" s="9">
        <f>634.2/2</f>
        <v>317.10000000000002</v>
      </c>
      <c r="HR62" s="9">
        <f>720/2</f>
        <v>360</v>
      </c>
      <c r="HS62" s="7">
        <f>(HR62/$HN$4)*100</f>
        <v>50</v>
      </c>
      <c r="HT62" s="9">
        <v>0</v>
      </c>
      <c r="HU62" s="7">
        <f>(HT62/$HN$4)*100</f>
        <v>0</v>
      </c>
      <c r="HV62" s="9">
        <v>0</v>
      </c>
      <c r="HW62" s="7">
        <f>(HV62/$HN$4)*100</f>
        <v>0</v>
      </c>
      <c r="HX62" s="9">
        <v>0</v>
      </c>
      <c r="HY62" s="7">
        <f>(HO62/$HN$4)*100</f>
        <v>50</v>
      </c>
      <c r="HZ62" s="41">
        <f>((HO62-HX62)/$HN$4)*100</f>
        <v>50</v>
      </c>
      <c r="IA62" s="41">
        <f t="shared" si="974"/>
        <v>89.352196574832462</v>
      </c>
      <c r="IB62" s="7">
        <f>(ID62/($HN$4*IE62))*100</f>
        <v>4.6098484848484844</v>
      </c>
      <c r="IC62" s="7">
        <f t="shared" si="1002"/>
        <v>720</v>
      </c>
      <c r="ID62" s="9">
        <v>1825.5</v>
      </c>
      <c r="IE62" s="9">
        <v>55</v>
      </c>
      <c r="IG62" s="29">
        <v>24</v>
      </c>
      <c r="IH62" s="9">
        <v>24</v>
      </c>
      <c r="II62" s="9">
        <v>24</v>
      </c>
      <c r="IJ62" s="9" t="s">
        <v>106</v>
      </c>
      <c r="IK62" s="9" t="s">
        <v>107</v>
      </c>
    </row>
    <row r="63" spans="1:245" ht="13.8" x14ac:dyDescent="0.3">
      <c r="B63" s="9">
        <v>4</v>
      </c>
      <c r="C63" s="9">
        <f>922/2</f>
        <v>461</v>
      </c>
      <c r="D63" s="9">
        <f>285.2/2</f>
        <v>142.6</v>
      </c>
      <c r="E63" s="9">
        <f>636.8/2</f>
        <v>318.39999999999998</v>
      </c>
      <c r="F63" s="9">
        <f>534/2</f>
        <v>267</v>
      </c>
      <c r="G63" s="7">
        <f t="shared" si="339"/>
        <v>35.887096774193552</v>
      </c>
      <c r="H63" s="9">
        <v>0</v>
      </c>
      <c r="I63" s="7">
        <f t="shared" si="340"/>
        <v>0</v>
      </c>
      <c r="J63" s="7">
        <f>32/2</f>
        <v>16</v>
      </c>
      <c r="K63" s="7">
        <f t="shared" si="960"/>
        <v>2.1505376344086025</v>
      </c>
      <c r="L63" s="9">
        <v>0</v>
      </c>
      <c r="M63" s="7">
        <f t="shared" ref="M63" si="1005">(C63/$B$4)*100</f>
        <v>61.962365591397848</v>
      </c>
      <c r="N63" s="7">
        <f t="shared" si="524"/>
        <v>61.962365591397848</v>
      </c>
      <c r="O63" s="7">
        <f t="shared" si="525"/>
        <v>65.185546875</v>
      </c>
      <c r="P63" s="7">
        <f t="shared" si="976"/>
        <v>13.539345063538613</v>
      </c>
      <c r="Q63" s="7">
        <f t="shared" si="977"/>
        <v>744</v>
      </c>
      <c r="R63" s="72">
        <v>5540.3</v>
      </c>
      <c r="S63" s="9">
        <v>55</v>
      </c>
      <c r="V63" s="9">
        <v>4</v>
      </c>
      <c r="W63" s="9">
        <f>714.5/2</f>
        <v>357.25</v>
      </c>
      <c r="X63" s="9">
        <f>351.6/2</f>
        <v>175.8</v>
      </c>
      <c r="Y63" s="9">
        <f>362.9/2</f>
        <v>181.45</v>
      </c>
      <c r="Z63" s="9">
        <f>766/2</f>
        <v>383</v>
      </c>
      <c r="AA63" s="7">
        <f t="shared" si="829"/>
        <v>51.478494623655912</v>
      </c>
      <c r="AB63" s="9">
        <v>0</v>
      </c>
      <c r="AC63" s="7">
        <f t="shared" si="829"/>
        <v>0</v>
      </c>
      <c r="AD63" s="7">
        <f>7.5/2</f>
        <v>3.75</v>
      </c>
      <c r="AE63" s="7">
        <f t="shared" si="961"/>
        <v>0.50403225806451613</v>
      </c>
      <c r="AF63" s="9">
        <v>0</v>
      </c>
      <c r="AG63" s="7">
        <f>(W63/$V$4)*100</f>
        <v>48.017473118279568</v>
      </c>
      <c r="AH63" s="7">
        <f t="shared" si="962"/>
        <v>48.017473118279568</v>
      </c>
      <c r="AI63" s="38">
        <f>IF((AND(X63=0,Z63=0)),0,(Z63+AF63)/(X63+Z63)*100)</f>
        <v>68.5397279885469</v>
      </c>
      <c r="AJ63" s="7">
        <f t="shared" si="978"/>
        <v>19.604349951124146</v>
      </c>
      <c r="AK63" s="7">
        <f t="shared" si="979"/>
        <v>744</v>
      </c>
      <c r="AL63" s="82">
        <v>8022.1</v>
      </c>
      <c r="AM63" s="9">
        <v>55</v>
      </c>
      <c r="AP63" s="9">
        <v>4</v>
      </c>
      <c r="AQ63" s="9">
        <f>677/2</f>
        <v>338.5</v>
      </c>
      <c r="AR63" s="9">
        <f>350.2/2</f>
        <v>175.1</v>
      </c>
      <c r="AS63" s="9">
        <f>326.8/2</f>
        <v>163.4</v>
      </c>
      <c r="AT63" s="9">
        <f>763/2</f>
        <v>381.5</v>
      </c>
      <c r="AU63" s="7">
        <f t="shared" si="832"/>
        <v>52.986111111111114</v>
      </c>
      <c r="AV63" s="9">
        <v>0</v>
      </c>
      <c r="AW63" s="9">
        <f t="shared" si="980"/>
        <v>0</v>
      </c>
      <c r="AX63" s="9">
        <v>0</v>
      </c>
      <c r="AY63" s="7">
        <f>(AX63/$AP$4)*100</f>
        <v>0</v>
      </c>
      <c r="AZ63" s="9">
        <v>0</v>
      </c>
      <c r="BA63" s="7">
        <f>(AQ63/$AP$4)*100</f>
        <v>47.013888888888886</v>
      </c>
      <c r="BB63" s="7">
        <f t="shared" si="963"/>
        <v>47.013888888888886</v>
      </c>
      <c r="BC63" s="29">
        <f t="shared" si="964"/>
        <v>68.541142651814596</v>
      </c>
      <c r="BD63" s="7">
        <f t="shared" si="965"/>
        <v>20.303030303030305</v>
      </c>
      <c r="BE63" s="7">
        <f t="shared" si="982"/>
        <v>720</v>
      </c>
      <c r="BF63" s="72">
        <v>8040</v>
      </c>
      <c r="BG63" s="9">
        <v>55</v>
      </c>
      <c r="BJ63" s="9">
        <v>4</v>
      </c>
      <c r="BK63" s="9">
        <f>744/2</f>
        <v>372</v>
      </c>
      <c r="BL63" s="9">
        <f>339.4/2</f>
        <v>169.7</v>
      </c>
      <c r="BM63" s="9">
        <f>404.6/2</f>
        <v>202.3</v>
      </c>
      <c r="BN63" s="9">
        <v>372</v>
      </c>
      <c r="BO63" s="7">
        <f t="shared" si="835"/>
        <v>50</v>
      </c>
      <c r="BP63" s="9">
        <v>0</v>
      </c>
      <c r="BQ63" s="7">
        <f t="shared" si="835"/>
        <v>0</v>
      </c>
      <c r="BR63" s="7">
        <v>0</v>
      </c>
      <c r="BS63" s="7">
        <f>(BR63/$BJ$4)*100</f>
        <v>0</v>
      </c>
      <c r="BT63" s="9">
        <v>0</v>
      </c>
      <c r="BU63" s="7">
        <f t="shared" si="966"/>
        <v>50</v>
      </c>
      <c r="BV63" s="7">
        <f t="shared" si="897"/>
        <v>50</v>
      </c>
      <c r="BW63" s="38">
        <f t="shared" si="898"/>
        <v>68.672697064796012</v>
      </c>
      <c r="BX63" s="7">
        <f t="shared" si="967"/>
        <v>18.939149560117301</v>
      </c>
      <c r="BY63" s="7">
        <f t="shared" si="983"/>
        <v>744</v>
      </c>
      <c r="BZ63" s="72">
        <v>7749.9</v>
      </c>
      <c r="CA63" s="9">
        <v>55</v>
      </c>
      <c r="CD63" s="9">
        <v>4</v>
      </c>
      <c r="CE63" s="9">
        <f>720/2</f>
        <v>360</v>
      </c>
      <c r="CF63" s="9">
        <f>193.4/2</f>
        <v>96.7</v>
      </c>
      <c r="CG63" s="9">
        <f>526.6/2</f>
        <v>263.3</v>
      </c>
      <c r="CH63" s="9">
        <f>720/2</f>
        <v>360</v>
      </c>
      <c r="CI63" s="7">
        <f t="shared" si="838"/>
        <v>50</v>
      </c>
      <c r="CJ63" s="9">
        <v>0</v>
      </c>
      <c r="CK63" s="9">
        <f t="shared" si="838"/>
        <v>0</v>
      </c>
      <c r="CL63" s="7">
        <v>0</v>
      </c>
      <c r="CM63" s="7">
        <f>(CL63/$CD$4)*100</f>
        <v>0</v>
      </c>
      <c r="CN63" s="9">
        <v>0</v>
      </c>
      <c r="CO63" s="7">
        <f>(CE63/$CD$4)*100</f>
        <v>50</v>
      </c>
      <c r="CP63" s="7">
        <f t="shared" si="839"/>
        <v>50</v>
      </c>
      <c r="CQ63" s="38">
        <f>IF((AND(CF63=0,CH63=0)),0,(CH63+CN63)/(CF63+CH63)*100)</f>
        <v>78.82636303919422</v>
      </c>
      <c r="CR63" s="7">
        <f t="shared" si="968"/>
        <v>10.999747474747473</v>
      </c>
      <c r="CS63" s="7">
        <f t="shared" si="985"/>
        <v>720</v>
      </c>
      <c r="CT63" s="88">
        <v>4355.8999999999996</v>
      </c>
      <c r="CU63" s="9">
        <v>55</v>
      </c>
      <c r="CX63" s="9">
        <v>4</v>
      </c>
      <c r="CY63" s="9">
        <f>744/2</f>
        <v>372</v>
      </c>
      <c r="CZ63" s="9">
        <f>299.4/2</f>
        <v>149.69999999999999</v>
      </c>
      <c r="DA63" s="9">
        <f>444.6/2</f>
        <v>222.3</v>
      </c>
      <c r="DB63" s="9">
        <f>744/2</f>
        <v>372</v>
      </c>
      <c r="DC63" s="7">
        <f t="shared" si="415"/>
        <v>50</v>
      </c>
      <c r="DD63" s="9">
        <v>0</v>
      </c>
      <c r="DE63" s="7">
        <f t="shared" si="416"/>
        <v>0</v>
      </c>
      <c r="DF63" s="7">
        <v>0</v>
      </c>
      <c r="DG63" s="7">
        <f>(DF63/$CX$4)*100</f>
        <v>0</v>
      </c>
      <c r="DH63" s="9">
        <v>0</v>
      </c>
      <c r="DI63" s="7">
        <f>(CY63/$V$4)*100</f>
        <v>50</v>
      </c>
      <c r="DJ63" s="7">
        <f t="shared" si="463"/>
        <v>50</v>
      </c>
      <c r="DK63" s="38">
        <f t="shared" si="464"/>
        <v>71.305347901092574</v>
      </c>
      <c r="DL63" s="7">
        <f t="shared" si="987"/>
        <v>16.779081133919842</v>
      </c>
      <c r="DM63" s="7">
        <f t="shared" si="988"/>
        <v>744</v>
      </c>
      <c r="DN63" s="72">
        <v>6866</v>
      </c>
      <c r="DO63" s="9">
        <v>55</v>
      </c>
      <c r="DR63" s="9">
        <v>4</v>
      </c>
      <c r="DS63" s="9">
        <f>744/2</f>
        <v>372</v>
      </c>
      <c r="DT63" s="9">
        <f>326.7/2</f>
        <v>163.35</v>
      </c>
      <c r="DU63" s="9">
        <f>417.3/2</f>
        <v>208.65</v>
      </c>
      <c r="DV63" s="9">
        <f>744/2</f>
        <v>372</v>
      </c>
      <c r="DW63" s="7">
        <f t="shared" si="419"/>
        <v>50</v>
      </c>
      <c r="DX63" s="9">
        <v>0</v>
      </c>
      <c r="DY63" s="7">
        <f t="shared" si="420"/>
        <v>0</v>
      </c>
      <c r="DZ63" s="7">
        <v>0</v>
      </c>
      <c r="EA63" s="7">
        <f>(DZ63/$DR$4)*100</f>
        <v>0</v>
      </c>
      <c r="EB63" s="9">
        <v>0</v>
      </c>
      <c r="EC63" s="7">
        <f>(DS63/$V$4)*100</f>
        <v>50</v>
      </c>
      <c r="ED63" s="7">
        <f t="shared" si="466"/>
        <v>50</v>
      </c>
      <c r="EE63" s="38">
        <f t="shared" si="467"/>
        <v>69.487251330905011</v>
      </c>
      <c r="EF63" s="7">
        <f t="shared" si="989"/>
        <v>18.563049853372434</v>
      </c>
      <c r="EG63" s="7">
        <f t="shared" si="990"/>
        <v>744</v>
      </c>
      <c r="EH63" s="72">
        <v>7596</v>
      </c>
      <c r="EI63" s="9">
        <v>55</v>
      </c>
      <c r="EL63" s="9">
        <v>4</v>
      </c>
      <c r="EM63" s="9">
        <f>672/2</f>
        <v>336</v>
      </c>
      <c r="EN63" s="9">
        <f>184/2</f>
        <v>92</v>
      </c>
      <c r="EO63" s="9">
        <f>488/2</f>
        <v>244</v>
      </c>
      <c r="EP63" s="9">
        <f>672/2</f>
        <v>336</v>
      </c>
      <c r="EQ63" s="7">
        <f t="shared" si="423"/>
        <v>50</v>
      </c>
      <c r="ER63" s="9">
        <v>0</v>
      </c>
      <c r="ES63" s="7">
        <f t="shared" si="424"/>
        <v>0</v>
      </c>
      <c r="ET63" s="7">
        <v>0</v>
      </c>
      <c r="EU63" s="7">
        <f>(ET63/$EL$4)*100</f>
        <v>0</v>
      </c>
      <c r="EV63" s="9">
        <v>0</v>
      </c>
      <c r="EW63" s="7">
        <f>(EM63/$V$4)*100</f>
        <v>45.161290322580641</v>
      </c>
      <c r="EX63" s="7">
        <f t="shared" si="468"/>
        <v>50</v>
      </c>
      <c r="EY63" s="38">
        <f t="shared" si="469"/>
        <v>78.504672897196258</v>
      </c>
      <c r="EZ63" s="7">
        <f t="shared" si="969"/>
        <v>11.594155844155845</v>
      </c>
      <c r="FA63" s="7">
        <f t="shared" si="991"/>
        <v>672</v>
      </c>
      <c r="FB63" s="72">
        <v>4285.2</v>
      </c>
      <c r="FC63" s="9">
        <v>55</v>
      </c>
      <c r="FF63" s="9">
        <v>4</v>
      </c>
      <c r="FG63" s="9">
        <f>744/2</f>
        <v>372</v>
      </c>
      <c r="FH63" s="9">
        <f>210/2</f>
        <v>105</v>
      </c>
      <c r="FI63" s="9">
        <f>534/2</f>
        <v>267</v>
      </c>
      <c r="FJ63" s="9">
        <f>744/2</f>
        <v>372</v>
      </c>
      <c r="FK63" s="7">
        <f t="shared" si="438"/>
        <v>50</v>
      </c>
      <c r="FL63" s="9">
        <v>0</v>
      </c>
      <c r="FM63" s="7">
        <f t="shared" si="439"/>
        <v>0</v>
      </c>
      <c r="FN63" s="7">
        <v>0</v>
      </c>
      <c r="FO63" s="7">
        <f t="shared" si="970"/>
        <v>0</v>
      </c>
      <c r="FP63" s="9">
        <v>0</v>
      </c>
      <c r="FQ63" s="7">
        <f>(FG63/$V$4)*100</f>
        <v>50</v>
      </c>
      <c r="FR63" s="7">
        <f t="shared" si="472"/>
        <v>50</v>
      </c>
      <c r="FS63" s="38">
        <f t="shared" si="473"/>
        <v>77.987421383647799</v>
      </c>
      <c r="FT63" s="7">
        <f>(FV63/($FF$4*FW63))*100</f>
        <v>11.756598240469209</v>
      </c>
      <c r="FU63" s="7">
        <f t="shared" si="993"/>
        <v>744</v>
      </c>
      <c r="FV63" s="72">
        <v>4810.8</v>
      </c>
      <c r="FW63" s="9">
        <v>55</v>
      </c>
      <c r="FZ63" s="9">
        <v>4</v>
      </c>
      <c r="GA63" s="9">
        <f>720/2</f>
        <v>360</v>
      </c>
      <c r="GB63" s="9">
        <f>224.3/2</f>
        <v>112.15</v>
      </c>
      <c r="GC63" s="9">
        <f>(495.7+0)/2</f>
        <v>247.85</v>
      </c>
      <c r="GD63" s="9">
        <f>720/2</f>
        <v>360</v>
      </c>
      <c r="GE63" s="7">
        <f t="shared" si="994"/>
        <v>0.5</v>
      </c>
      <c r="GF63" s="9">
        <v>0</v>
      </c>
      <c r="GG63" s="9">
        <f t="shared" si="901"/>
        <v>0</v>
      </c>
      <c r="GH63" s="9">
        <v>0</v>
      </c>
      <c r="GI63" s="7">
        <f>(GH63/$FZ$4)*100</f>
        <v>0</v>
      </c>
      <c r="GJ63" s="9">
        <v>0</v>
      </c>
      <c r="GK63" s="7">
        <f>(GA63/$V$4)*100</f>
        <v>48.387096774193552</v>
      </c>
      <c r="GL63" s="7">
        <f t="shared" si="971"/>
        <v>50</v>
      </c>
      <c r="GM63" s="38">
        <f t="shared" si="972"/>
        <v>76.24695541671079</v>
      </c>
      <c r="GN63" s="7">
        <f>(GP63/($FZ$4*GQ63))*100</f>
        <v>12.844949494949494</v>
      </c>
      <c r="GO63" s="7">
        <f t="shared" si="996"/>
        <v>720</v>
      </c>
      <c r="GP63" s="72">
        <v>5086.6000000000004</v>
      </c>
      <c r="GQ63" s="9">
        <v>55</v>
      </c>
      <c r="GT63" s="9">
        <v>4</v>
      </c>
      <c r="GU63" s="9">
        <f>744/2</f>
        <v>372</v>
      </c>
      <c r="GV63" s="9">
        <f>54.8/2</f>
        <v>27.4</v>
      </c>
      <c r="GW63" s="9">
        <f>689.2/2</f>
        <v>344.6</v>
      </c>
      <c r="GX63" s="9">
        <f>744/2</f>
        <v>372</v>
      </c>
      <c r="GY63" s="9">
        <f t="shared" si="558"/>
        <v>50</v>
      </c>
      <c r="GZ63" s="9">
        <v>0</v>
      </c>
      <c r="HA63" s="9">
        <f t="shared" si="559"/>
        <v>0</v>
      </c>
      <c r="HB63" s="9">
        <v>0</v>
      </c>
      <c r="HC63" s="7">
        <f>(HB63/$GT$4)*100</f>
        <v>0</v>
      </c>
      <c r="HD63" s="9">
        <v>0</v>
      </c>
      <c r="HE63" s="7">
        <f t="shared" si="997"/>
        <v>50</v>
      </c>
      <c r="HF63" s="9">
        <f t="shared" si="395"/>
        <v>50</v>
      </c>
      <c r="HG63" s="7">
        <f t="shared" si="396"/>
        <v>93.139709564346532</v>
      </c>
      <c r="HH63" s="7">
        <f t="shared" si="973"/>
        <v>2.9838709677419355</v>
      </c>
      <c r="HI63" s="7">
        <f t="shared" si="998"/>
        <v>744</v>
      </c>
      <c r="HJ63" s="72">
        <v>1221</v>
      </c>
      <c r="HK63" s="9">
        <v>55</v>
      </c>
      <c r="HN63" s="9">
        <v>4</v>
      </c>
      <c r="HO63" s="9">
        <f>720/2</f>
        <v>360</v>
      </c>
      <c r="HP63" s="9">
        <f>82.2/2</f>
        <v>41.1</v>
      </c>
      <c r="HQ63" s="9">
        <f>637.8/2</f>
        <v>318.89999999999998</v>
      </c>
      <c r="HR63" s="9">
        <f>720/2</f>
        <v>360</v>
      </c>
      <c r="HS63" s="7">
        <f>(HR63/$HN$4)*100</f>
        <v>50</v>
      </c>
      <c r="HT63" s="9">
        <v>0</v>
      </c>
      <c r="HU63" s="7">
        <f>(HT63/$HN$4)*100</f>
        <v>0</v>
      </c>
      <c r="HV63" s="9">
        <v>0</v>
      </c>
      <c r="HW63" s="7">
        <f>(HV63/$HN$4)*100</f>
        <v>0</v>
      </c>
      <c r="HX63" s="9">
        <v>0</v>
      </c>
      <c r="HY63" s="7">
        <f>(HO63/$HN$4)*100</f>
        <v>50</v>
      </c>
      <c r="HZ63" s="41">
        <f>((HO63-HX63)/$HN$4)*100</f>
        <v>50</v>
      </c>
      <c r="IA63" s="41">
        <f t="shared" si="974"/>
        <v>89.75317875841435</v>
      </c>
      <c r="IB63" s="7">
        <f>(ID63/($HN$4*IE63))*100</f>
        <v>4.7042929292929294</v>
      </c>
      <c r="IC63" s="7">
        <f t="shared" si="1002"/>
        <v>720</v>
      </c>
      <c r="ID63" s="9">
        <v>1862.9</v>
      </c>
      <c r="IE63" s="9">
        <v>55</v>
      </c>
      <c r="IG63" s="29">
        <v>24</v>
      </c>
      <c r="IH63" s="9">
        <v>24</v>
      </c>
      <c r="II63" s="9">
        <v>24</v>
      </c>
      <c r="IJ63" s="9" t="s">
        <v>106</v>
      </c>
      <c r="IK63" s="9" t="s">
        <v>107</v>
      </c>
    </row>
    <row r="64" spans="1:245" ht="13.8" hidden="1" x14ac:dyDescent="0.3">
      <c r="B64" s="44" t="s">
        <v>39</v>
      </c>
      <c r="C64" s="45">
        <f>SUM(C60:C63)</f>
        <v>2247.5</v>
      </c>
      <c r="D64" s="45">
        <f t="shared" ref="D64:L64" si="1006">SUM(D60:D63)</f>
        <v>816.55000000000007</v>
      </c>
      <c r="E64" s="45">
        <f>SUM(E60:E63)</f>
        <v>1430.9499999999998</v>
      </c>
      <c r="F64" s="45">
        <f t="shared" si="1006"/>
        <v>691.5</v>
      </c>
      <c r="G64" s="46">
        <f>(G60*S60+G61*S61+G62*S62+G63*S63)/S64</f>
        <v>23.235887096774196</v>
      </c>
      <c r="H64" s="45">
        <f t="shared" si="1006"/>
        <v>0</v>
      </c>
      <c r="I64" s="46">
        <f>(I60*S60+I61*S61+I62*S62+I63*S63)/S64</f>
        <v>0</v>
      </c>
      <c r="J64" s="46">
        <f>SUM(J60:J63)</f>
        <v>37</v>
      </c>
      <c r="K64" s="46">
        <f>(K60*S60+K61*S61+K62*S62+K63*S63)/S64</f>
        <v>1.2432795698924732</v>
      </c>
      <c r="L64" s="45">
        <f t="shared" si="1006"/>
        <v>0</v>
      </c>
      <c r="M64" s="46">
        <f>(M60*S60+M61*S61+M62*S62+M63*S63)/S64</f>
        <v>75.520833333333329</v>
      </c>
      <c r="N64" s="8">
        <f>(N60*S60+N61*S61+N62*S62+N63*S63)/S64</f>
        <v>75.520833333333329</v>
      </c>
      <c r="O64" s="8">
        <f>(O60*S60+O61*S61+O62*S62+O63*S63)/S64</f>
        <v>36.632690254248708</v>
      </c>
      <c r="P64" s="8">
        <f>(P60*S60+P61*S61+P62*S62+P63*S63)/S64</f>
        <v>21.463709677419356</v>
      </c>
      <c r="Q64" s="50">
        <f>SUM(Q60:Q63)</f>
        <v>2976</v>
      </c>
      <c r="R64" s="83">
        <f>SUM(R60:R63)</f>
        <v>35131.799999999996</v>
      </c>
      <c r="S64" s="45">
        <f>SUM(S60:S63)</f>
        <v>220</v>
      </c>
      <c r="V64" s="52" t="s">
        <v>39</v>
      </c>
      <c r="W64" s="49">
        <f>SUM(W60:W63)</f>
        <v>2179.875</v>
      </c>
      <c r="X64" s="49">
        <f t="shared" ref="X64:AF64" si="1007">SUM(X60:X63)</f>
        <v>1190.5999999999999</v>
      </c>
      <c r="Y64" s="49">
        <f>SUM(Y60:Y63)</f>
        <v>989.27500000000009</v>
      </c>
      <c r="Z64" s="49">
        <f t="shared" si="1007"/>
        <v>789</v>
      </c>
      <c r="AA64" s="50">
        <f>(AA60*AM60+AA61*AM61+AA62*AM62+AA63*AM63)/AM64</f>
        <v>26.512096774193544</v>
      </c>
      <c r="AB64" s="49">
        <f t="shared" si="1007"/>
        <v>0</v>
      </c>
      <c r="AC64" s="50">
        <f>(AC60*AM60+AC61*AM61+AC62*AM62+AC63*AM63)/AM64</f>
        <v>0</v>
      </c>
      <c r="AD64" s="50">
        <f>SUM(AD60:AD63)</f>
        <v>7.125</v>
      </c>
      <c r="AE64" s="50">
        <f>(AE60*AM60+AE61*AM61+AE62*AM62+AE63*AM63)/AM64</f>
        <v>0.23941532258064516</v>
      </c>
      <c r="AF64" s="49">
        <f t="shared" si="1007"/>
        <v>0</v>
      </c>
      <c r="AG64" s="46">
        <f>(AG60*AM60+AG61*AM61+AG62*AM62+AG63*AM63)/AM64</f>
        <v>73.248487903225808</v>
      </c>
      <c r="AH64" s="50">
        <f>(AH60*AM60+AH61*AM61+AH62*AM62+AH63*AM63)/AM64</f>
        <v>73.248487903225808</v>
      </c>
      <c r="AI64" s="50">
        <f>(AI60*AM60+AI61*AM61+AI62*AM62+AI63*AM63)/AM64</f>
        <v>35.549062093897234</v>
      </c>
      <c r="AJ64" s="8">
        <f>(AJ60*AM60+AJ61*AM61+AJ62*AM62+AJ63*AM63)/AM64</f>
        <v>30.727761485826001</v>
      </c>
      <c r="AK64" s="50">
        <f>SUM(AK60:AK63)</f>
        <v>2976</v>
      </c>
      <c r="AL64" s="55">
        <f>SUM(AL60:AL63)</f>
        <v>50295.200000000004</v>
      </c>
      <c r="AM64" s="49">
        <f>SUM(AM60:AM63)</f>
        <v>220</v>
      </c>
      <c r="AP64" s="52" t="s">
        <v>39</v>
      </c>
      <c r="AQ64" s="49">
        <f>SUM(AQ60:AQ63)</f>
        <v>2105.375</v>
      </c>
      <c r="AR64" s="49">
        <f t="shared" ref="AR64:AZ64" si="1008">SUM(AR60:AR63)</f>
        <v>1113.8</v>
      </c>
      <c r="AS64" s="50">
        <f>SUM(AS60:AS63)</f>
        <v>991.57499999999993</v>
      </c>
      <c r="AT64" s="49">
        <f t="shared" si="1008"/>
        <v>770.625</v>
      </c>
      <c r="AU64" s="50">
        <f>(AU60*BG60+AU61*BG61+AU62*BG62+AU63*BG63)/BG64</f>
        <v>26.7578125</v>
      </c>
      <c r="AV64" s="49">
        <f t="shared" si="1008"/>
        <v>0</v>
      </c>
      <c r="AW64" s="50">
        <f>(AW60*BG60+AW61*BG61+AW62*BG62+AW63*BG63)/BG64</f>
        <v>0</v>
      </c>
      <c r="AX64" s="50">
        <f>SUM(AX60:AX63)</f>
        <v>4</v>
      </c>
      <c r="AY64" s="50">
        <f>(AY60*BG60+AY61*BG61+AY62*BG62+AY63*BG63)/BG64</f>
        <v>0.1388888888888889</v>
      </c>
      <c r="AZ64" s="49">
        <f t="shared" si="1008"/>
        <v>0</v>
      </c>
      <c r="BA64" s="46">
        <f>(BA60*BG60+BA61*BG61+BA62*BG62+BA63*BG63)/BG64</f>
        <v>73.1032986111111</v>
      </c>
      <c r="BB64" s="50">
        <f>(BB60*BG60+BB61*BG61+BB62*BG62+BB63*BG63)/BG64</f>
        <v>73.1032986111111</v>
      </c>
      <c r="BC64" s="50">
        <f>(BC60*BG60+BC61*BG61+BC62*BG62+BC63*BG63)/BG64</f>
        <v>35.01145604428131</v>
      </c>
      <c r="BD64" s="8">
        <f>(BD60*BG60+BD61*BG61+BD62*BG62+BD63*BG63)/BG64</f>
        <v>30.466729797979799</v>
      </c>
      <c r="BE64" s="50">
        <f>SUM(BE60:BE63)</f>
        <v>2880</v>
      </c>
      <c r="BF64" s="73">
        <f>SUM(BF60:BF63)</f>
        <v>48259.3</v>
      </c>
      <c r="BG64" s="49">
        <f>SUM(BG60:BG63)</f>
        <v>220</v>
      </c>
      <c r="BJ64" s="52" t="s">
        <v>39</v>
      </c>
      <c r="BK64" s="49">
        <f>SUM(BK60:BK63)</f>
        <v>2167</v>
      </c>
      <c r="BL64" s="49">
        <f t="shared" ref="BL64:BT64" si="1009">SUM(BL60:BL63)</f>
        <v>1095.3999999999999</v>
      </c>
      <c r="BM64" s="49">
        <f>SUM(BM60:BM63)</f>
        <v>1071.6000000000001</v>
      </c>
      <c r="BN64" s="49">
        <f t="shared" si="1009"/>
        <v>744</v>
      </c>
      <c r="BO64" s="50">
        <f>(BO60*CA60+BO61*CA61+BO62*CA62+BO63*CA63)/CA64</f>
        <v>25</v>
      </c>
      <c r="BP64" s="49">
        <f t="shared" si="1009"/>
        <v>65</v>
      </c>
      <c r="BQ64" s="50">
        <f>(BQ60*CA60+BQ61*CA61+BQ62*CA62+BQ63*CA63)/CA64</f>
        <v>2.1841397849462365</v>
      </c>
      <c r="BR64" s="50">
        <f>SUM(BR60:BR63)</f>
        <v>0</v>
      </c>
      <c r="BS64" s="50">
        <f>(BS60*CA60+BS61*CA61+BS62*CA62+BS63*CA63)/CA64</f>
        <v>0</v>
      </c>
      <c r="BT64" s="49">
        <f t="shared" si="1009"/>
        <v>0</v>
      </c>
      <c r="BU64" s="46">
        <f>(BU60*CA60+BU61*CA61+BU62*CA62+BU63*CA63)/CA64</f>
        <v>72.81586021505376</v>
      </c>
      <c r="BV64" s="50">
        <f>(BV60*CA60+BV61*CA61+BV62*CA62+BV63*CA63)/CA64</f>
        <v>72.81586021505376</v>
      </c>
      <c r="BW64" s="50">
        <f>(BW60*CA60+BW61*CA61+BW62*CA62+BW63*CA63)/CA64</f>
        <v>35.820400499652671</v>
      </c>
      <c r="BX64" s="8">
        <f>(BX60*CA60+BX61*CA61+BX62*CA62+BX63*CA63)/CA64</f>
        <v>29.534274193548391</v>
      </c>
      <c r="BY64" s="50">
        <f>SUM(BY60:BY63)</f>
        <v>2976</v>
      </c>
      <c r="BZ64" s="73">
        <f>SUM(BZ60:BZ63)</f>
        <v>48341.700000000004</v>
      </c>
      <c r="CA64" s="49">
        <f>SUM(CA60:CA63)</f>
        <v>220</v>
      </c>
      <c r="CD64" s="52" t="s">
        <v>39</v>
      </c>
      <c r="CE64" s="49">
        <f>SUM(CE60:CE63)</f>
        <v>2088</v>
      </c>
      <c r="CF64" s="49">
        <f t="shared" ref="CF64:CN64" si="1010">SUM(CF60:CF63)</f>
        <v>747.45</v>
      </c>
      <c r="CG64" s="49">
        <f>SUM(CG60:CG63)</f>
        <v>1340.55</v>
      </c>
      <c r="CH64" s="49">
        <f t="shared" si="1010"/>
        <v>720</v>
      </c>
      <c r="CI64" s="50">
        <f>(CI60*CU60+CI61*CU61+CI62*CU62+CI63*CU63)/CU64</f>
        <v>25</v>
      </c>
      <c r="CJ64" s="49">
        <f t="shared" si="1010"/>
        <v>72</v>
      </c>
      <c r="CK64" s="50">
        <f>(CK60*CU60+CK61*CU61+CK62*CU62+CK63*CU63)/CU64</f>
        <v>2.4999999999999996</v>
      </c>
      <c r="CL64" s="50">
        <f>SUM(CL60:CL63)</f>
        <v>0</v>
      </c>
      <c r="CM64" s="46">
        <f>(CM60*CU60+CM61*CU61+CM62*CU62+CM63*CU63)/CU64</f>
        <v>0</v>
      </c>
      <c r="CN64" s="49">
        <f t="shared" si="1010"/>
        <v>0</v>
      </c>
      <c r="CO64" s="46">
        <f>(CO60*CU60+CO61*CU61+CO62*CU62+CO63*CU63)/CU64</f>
        <v>72.5</v>
      </c>
      <c r="CP64" s="50">
        <f>(CP60*CU60+CP61*CU61+CP62*CU62+CP63*CU63)/CU64</f>
        <v>72.5</v>
      </c>
      <c r="CQ64" s="50">
        <f>(CQ60*CU60+CQ61*CU61+CQ62*CU62+CQ63*CU63)/CU64</f>
        <v>39.094785503443539</v>
      </c>
      <c r="CR64" s="8">
        <f>(CR60*CU60+CR61*CU61+CR62*CU62+CR63*CU63)/CU64</f>
        <v>20.358522727272728</v>
      </c>
      <c r="CS64" s="50">
        <f>SUM(CS60:CS63)</f>
        <v>2880</v>
      </c>
      <c r="CT64" s="89">
        <f>SUM(CT60:CT63)</f>
        <v>32247.9</v>
      </c>
      <c r="CU64" s="49">
        <f>SUM(CU60:CU63)</f>
        <v>220</v>
      </c>
      <c r="CX64" s="52" t="s">
        <v>39</v>
      </c>
      <c r="CY64" s="49">
        <f>SUM(CY60:CY63)</f>
        <v>2182.5</v>
      </c>
      <c r="CZ64" s="49">
        <f t="shared" ref="CZ64:DH64" si="1011">SUM(CZ60:CZ63)</f>
        <v>949.7</v>
      </c>
      <c r="DA64" s="49">
        <f>SUM(DA60:DA63)</f>
        <v>1232.8</v>
      </c>
      <c r="DB64" s="49">
        <f t="shared" si="1011"/>
        <v>784.1</v>
      </c>
      <c r="DC64" s="50">
        <f>(DC60*DO60+DC61*DO61+DC62*DO62+DC63*DO63)/DO64</f>
        <v>26.347446236559136</v>
      </c>
      <c r="DD64" s="49">
        <f t="shared" si="1011"/>
        <v>9.4</v>
      </c>
      <c r="DE64" s="50">
        <f>(DE60*DO60+DE61*DO61+DE62*DO62+DE63*DO63)/DO64</f>
        <v>0.31586021505376344</v>
      </c>
      <c r="DF64" s="50">
        <f>SUM(DF60:DF63)</f>
        <v>0</v>
      </c>
      <c r="DG64" s="50">
        <f>(DG60*DO60+DG61*DO61+DG62*DO62+DG63*DO63)/DO64</f>
        <v>0</v>
      </c>
      <c r="DH64" s="49">
        <f t="shared" si="1011"/>
        <v>0</v>
      </c>
      <c r="DI64" s="46">
        <f>(DI60*DO60+DI61*DO61+DI62*DO62+DI63*DO63)/DO64</f>
        <v>73.336693548387103</v>
      </c>
      <c r="DJ64" s="50">
        <f>(DJ60*DO60+DJ61*DO61+DJ62*DO62+DJ63*DO63)/DO64</f>
        <v>73.336693548387103</v>
      </c>
      <c r="DK64" s="50">
        <f>(DK60*DO60+DK61*DO61+DK62*DO62+DK63*DO63)/DO64</f>
        <v>38.683792506956202</v>
      </c>
      <c r="DL64" s="8">
        <f>(DL60*DO60+DL61*DO61+DL62*DO62+DL63*DO63)/DO64</f>
        <v>25.829606549364616</v>
      </c>
      <c r="DM64" s="50">
        <f>SUM(DM60:DM63)</f>
        <v>2976</v>
      </c>
      <c r="DN64" s="73">
        <f>SUM(DN60:DN63)</f>
        <v>42277.9</v>
      </c>
      <c r="DO64" s="49">
        <f>SUM(DO60:DO63)</f>
        <v>220</v>
      </c>
      <c r="DR64" s="52" t="s">
        <v>39</v>
      </c>
      <c r="DS64" s="49">
        <f>SUM(DS60:DS63)</f>
        <v>2232</v>
      </c>
      <c r="DT64" s="49">
        <f t="shared" ref="DT64:EB64" si="1012">SUM(DT60:DT63)</f>
        <v>951.7</v>
      </c>
      <c r="DU64" s="49">
        <f>SUM(DU60:DU63)</f>
        <v>1280.3</v>
      </c>
      <c r="DV64" s="49">
        <f t="shared" si="1012"/>
        <v>744</v>
      </c>
      <c r="DW64" s="50">
        <f>(DW60*EI60+DW61*EI61+DW62*EI62+DW63*EI63)/EI64</f>
        <v>25</v>
      </c>
      <c r="DX64" s="49">
        <f t="shared" si="1012"/>
        <v>0</v>
      </c>
      <c r="DY64" s="50">
        <f>(DY60*EI60+DY61*EI61+DY62*EI62+DY63*EI63)/EI64</f>
        <v>0</v>
      </c>
      <c r="DZ64" s="50">
        <f>SUM(DZ60:DZ63)</f>
        <v>0</v>
      </c>
      <c r="EA64" s="50">
        <f>(EA60*EI60+EA61*EI61+EA62*EI62+EA63*EI63)/EI64</f>
        <v>0</v>
      </c>
      <c r="EB64" s="49">
        <f t="shared" si="1012"/>
        <v>0</v>
      </c>
      <c r="EC64" s="46">
        <f>(EC60*EI60+EC61*EI61+EC62*EI62+EC63*EI63)/EI64</f>
        <v>75</v>
      </c>
      <c r="ED64" s="50">
        <f>(ED60*EI60+ED61*EI61+ED62*EI62+ED63*EI63)/EI64</f>
        <v>75</v>
      </c>
      <c r="EE64" s="50">
        <f>(EE60*EI60+EE61*EI61+EE62*EI62+EE63*EI63)/EI64</f>
        <v>35.123292122667088</v>
      </c>
      <c r="EF64" s="8">
        <f>(EF60*EI60+EF61*EI61+EF62*EI62+EF63*EI63)/EI64</f>
        <v>25.663062072336267</v>
      </c>
      <c r="EG64" s="50">
        <f>SUM(EG60:EG63)</f>
        <v>2976</v>
      </c>
      <c r="EH64" s="73">
        <f>SUM(EH60:EH63)</f>
        <v>42005.3</v>
      </c>
      <c r="EI64" s="49">
        <f>SUM(EI60:EI63)</f>
        <v>220</v>
      </c>
      <c r="EL64" s="44" t="s">
        <v>39</v>
      </c>
      <c r="EM64" s="49">
        <f>SUM(EM60:EM63)</f>
        <v>1522.5</v>
      </c>
      <c r="EN64" s="49">
        <f t="shared" ref="EN64:EV64" si="1013">SUM(EN60:EN63)</f>
        <v>403.65</v>
      </c>
      <c r="EO64" s="49">
        <f>SUM(EO60:EO63)</f>
        <v>1118.8499999999999</v>
      </c>
      <c r="EP64" s="49">
        <f t="shared" si="1013"/>
        <v>1165.5</v>
      </c>
      <c r="EQ64" s="50">
        <f>(EQ60*FC60+EQ61*FC61+EQ62*FC62+EQ63*FC63)/FC64</f>
        <v>43.359375</v>
      </c>
      <c r="ER64" s="49">
        <f t="shared" si="1013"/>
        <v>0</v>
      </c>
      <c r="ES64" s="50">
        <f>(ES60*FC60+ES61*FC61+ES62*FC62+ES63*FC63)/FC64</f>
        <v>0</v>
      </c>
      <c r="ET64" s="50">
        <f>SUM(ET60:ET63)</f>
        <v>0</v>
      </c>
      <c r="EU64" s="50">
        <f>(EU60*FC60+EU61*FC61+EU62*FC62+EU63*FC63)/FC64</f>
        <v>0</v>
      </c>
      <c r="EV64" s="49">
        <f t="shared" si="1013"/>
        <v>0</v>
      </c>
      <c r="EW64" s="46">
        <f>(EW60*FC60+EW61*FC61+EW62*FC62+EW63*FC63)/FC64</f>
        <v>51.159274193548384</v>
      </c>
      <c r="EX64" s="50">
        <f>(EX60*FC60+EX61*FC61+EX62*FC62+EX63*FC63)/FC64</f>
        <v>56.640625</v>
      </c>
      <c r="EY64" s="50">
        <f>(EY60*FC60+EY61*FC61+EY62*FC62+EY63*FC63)/FC64</f>
        <v>64.195384510360796</v>
      </c>
      <c r="EZ64" s="8">
        <f>(EZ60*FC60+EZ61*FC61+EZ62*FC62+EZ63*FC63)/FC64</f>
        <v>12.533008658008658</v>
      </c>
      <c r="FA64" s="50">
        <f>SUM(FA60:FA63)</f>
        <v>2688</v>
      </c>
      <c r="FB64" s="73">
        <f>SUM(FB60:FB63)</f>
        <v>18528.8</v>
      </c>
      <c r="FC64" s="49">
        <f>SUM(FC60:FC63)</f>
        <v>220</v>
      </c>
      <c r="FF64" s="52" t="s">
        <v>39</v>
      </c>
      <c r="FG64" s="49">
        <f>SUM(FG60:FG63)</f>
        <v>1491.95</v>
      </c>
      <c r="FH64" s="49">
        <f t="shared" ref="FH64:FP64" si="1014">SUM(FH60:FH63)</f>
        <v>470.85</v>
      </c>
      <c r="FI64" s="49">
        <f>SUM(FI60:FI63)</f>
        <v>1021.0999999999999</v>
      </c>
      <c r="FJ64" s="49">
        <f t="shared" si="1014"/>
        <v>1484.05</v>
      </c>
      <c r="FK64" s="50">
        <f>(FK60*FW60+FK61*FW61+FK62*FW62+FK63*FW63)/FW64</f>
        <v>49.867271505376351</v>
      </c>
      <c r="FL64" s="49">
        <f t="shared" si="1014"/>
        <v>0</v>
      </c>
      <c r="FM64" s="50">
        <f>(FM60*FW60+FM61*FW61+FM62*FW62+FM63*FW63)/FW64</f>
        <v>0</v>
      </c>
      <c r="FN64" s="50">
        <f>SUM(FN60:FN63)</f>
        <v>0</v>
      </c>
      <c r="FO64" s="50">
        <f>(FO60*FW60+FO61*FW61+FO62*FW62+FO63*FW63)/FW64</f>
        <v>0</v>
      </c>
      <c r="FP64" s="49">
        <f t="shared" si="1014"/>
        <v>0</v>
      </c>
      <c r="FQ64" s="46">
        <f>(FQ60*FW60+FQ61*FW61+FQ62*FW62+FQ63*FW63)/FW64</f>
        <v>50.132728494623649</v>
      </c>
      <c r="FR64" s="50">
        <f>(FR60*FW60+FR61*FW61+FR62*FW62+FR63*FW63)/FW64</f>
        <v>50.132728494623649</v>
      </c>
      <c r="FS64" s="50">
        <f>(FS60*FW60+FS61*FW61+FS62*FW62+FS63*FW63)/FW64</f>
        <v>64.061494937661905</v>
      </c>
      <c r="FT64" s="8">
        <f>(FT60*FW60+FT61*FW61+FT62*FW62+FT63*FW63)/FW64</f>
        <v>13.214565004887582</v>
      </c>
      <c r="FU64" s="50">
        <f>SUM(FU60:FU63)</f>
        <v>2976</v>
      </c>
      <c r="FV64" s="73">
        <f>SUM(FV60:FV63)</f>
        <v>21629.599999999999</v>
      </c>
      <c r="FW64" s="49">
        <f>SUM(FW60:FW63)</f>
        <v>220</v>
      </c>
      <c r="FZ64" s="52" t="s">
        <v>39</v>
      </c>
      <c r="GA64" s="49">
        <f>SUM(GA60:GA63)</f>
        <v>1440</v>
      </c>
      <c r="GB64" s="49">
        <f t="shared" ref="GB64:GJ64" si="1015">SUM(GB60:GB63)</f>
        <v>474.6</v>
      </c>
      <c r="GC64" s="49">
        <f>SUM(GC60:GC63)</f>
        <v>965.4</v>
      </c>
      <c r="GD64" s="49">
        <f t="shared" si="1015"/>
        <v>1440</v>
      </c>
      <c r="GE64" s="161">
        <f>(GE60*GQ60+GE61*GQ61+GE62*GQ62+GE63*GQ63)/GQ64</f>
        <v>0.5</v>
      </c>
      <c r="GF64" s="49">
        <f t="shared" si="1015"/>
        <v>0</v>
      </c>
      <c r="GG64" s="50">
        <f>(GG60*GQ60+GG61*GQ61+GG62*GQ62+GG63*GQ63)/GQ64</f>
        <v>0</v>
      </c>
      <c r="GH64" s="50">
        <f>SUM(GH60:GH63)</f>
        <v>0</v>
      </c>
      <c r="GI64" s="46">
        <f>(GI60*GQ60+GI61*GQ61+GI62*GQ62+GI63*GQ63)/GQ64</f>
        <v>0</v>
      </c>
      <c r="GJ64" s="49">
        <f t="shared" si="1015"/>
        <v>0</v>
      </c>
      <c r="GK64" s="46">
        <f>(GK60*GQ60+GK61*GQ61+GK62*GQ62+GK63*GQ63)/GQ64</f>
        <v>48.387096774193552</v>
      </c>
      <c r="GL64" s="50">
        <f>(GL60*GQ60+GL61*GQ61+GL62*GQ62+GL63*GQ63)/GQ64</f>
        <v>50</v>
      </c>
      <c r="GM64" s="50">
        <f>(GM60*GQ60+GM61*GQ61+GM62*GQ62+GM63*GQ63)/GQ64</f>
        <v>62.909906393444707</v>
      </c>
      <c r="GN64" s="54">
        <f>(GN60*GQ60+GN61*GQ61+GN62*GQ62+GN63*GQ63)/GQ64</f>
        <v>13.619128787878788</v>
      </c>
      <c r="GO64" s="50">
        <f>SUM(GO60:GO63)</f>
        <v>2880</v>
      </c>
      <c r="GP64" s="73">
        <f>SUM(GP60:GP63)</f>
        <v>21572.699999999997</v>
      </c>
      <c r="GQ64" s="49">
        <f>SUM(GQ60:GQ63)</f>
        <v>220</v>
      </c>
      <c r="GT64" s="44" t="s">
        <v>39</v>
      </c>
      <c r="GU64" s="49">
        <f>SUM(GU60:GU63)</f>
        <v>1488</v>
      </c>
      <c r="GV64" s="49">
        <f t="shared" ref="GV64:HD64" si="1016">SUM(GV60:GV63)</f>
        <v>124.75</v>
      </c>
      <c r="GW64" s="49">
        <f>SUM(GW60:GW63)</f>
        <v>1363.25</v>
      </c>
      <c r="GX64" s="49">
        <f t="shared" si="1016"/>
        <v>1488</v>
      </c>
      <c r="GY64" s="50">
        <f>(GY60*HK60+GY61*HK61+GY62*HK62+GY63*HK63)/HK64</f>
        <v>50</v>
      </c>
      <c r="GZ64" s="49">
        <f t="shared" si="1016"/>
        <v>0</v>
      </c>
      <c r="HA64" s="50">
        <f>(HA60*HK60+HA61*HK61+HA62*HK62+HA63*HK63)/HK64</f>
        <v>0</v>
      </c>
      <c r="HB64" s="50">
        <f>SUM(HB60:HB63)</f>
        <v>0</v>
      </c>
      <c r="HC64" s="46">
        <f>(HC60*HK60+HC61*HK61+HC62*HK62+HC63*HK63)/HK64</f>
        <v>0</v>
      </c>
      <c r="HD64" s="49">
        <f t="shared" si="1016"/>
        <v>0</v>
      </c>
      <c r="HE64" s="46">
        <f>(HE60*HK60+HE61*HK61+HE62*HK62+HE63*HK63)/HK64</f>
        <v>50</v>
      </c>
      <c r="HF64" s="90">
        <f>(HF60*HK60+HF61*HK61+HF62*HK62+HF63*HK63)/HK64</f>
        <v>50</v>
      </c>
      <c r="HG64" s="50">
        <f>(HG60*HK60+HG61*HK61+HG62*HK62+HG63*HK63)/HK64</f>
        <v>71.381909882083775</v>
      </c>
      <c r="HH64" s="54">
        <f>(HH60*HK60+HH61*HK61+HH62*HK62+HH63*HK63)/HK64</f>
        <v>3.4189271749755621</v>
      </c>
      <c r="HI64" s="50">
        <f>SUM(HI60:HI63)</f>
        <v>2976</v>
      </c>
      <c r="HJ64" s="73">
        <f>SUM(HJ60:HJ63)</f>
        <v>5596.1</v>
      </c>
      <c r="HK64" s="49">
        <f>SUM(HK60:HK63)</f>
        <v>220</v>
      </c>
      <c r="HN64" s="91" t="s">
        <v>39</v>
      </c>
      <c r="HO64" s="49">
        <f>SUM(HO60:HO63)</f>
        <v>1240.25</v>
      </c>
      <c r="HP64" s="49">
        <f t="shared" ref="HP64" si="1017">SUM(HP60:HP63)</f>
        <v>174.4</v>
      </c>
      <c r="HQ64" s="49">
        <f>SUM(HQ60:HQ63)</f>
        <v>1065.8499999999999</v>
      </c>
      <c r="HR64" s="49">
        <f t="shared" ref="HR64" si="1018">SUM(HR60:HR63)</f>
        <v>1440</v>
      </c>
      <c r="HS64" s="46">
        <f>(HS60*IE60+HS61*IE61+HS62*IE62+HS63*IE63)/IE64</f>
        <v>50</v>
      </c>
      <c r="HT64" s="49">
        <f>SUM(HT60:HT63)</f>
        <v>0</v>
      </c>
      <c r="HU64" s="46">
        <f>(HU60*IE60+HU61*IE61+HU62*IE62+HU63*IE63)/IE64</f>
        <v>0</v>
      </c>
      <c r="HV64" s="49">
        <f>SUM(HV60:HV63)</f>
        <v>199.75</v>
      </c>
      <c r="HW64" s="46">
        <f>(HW60*IE60+HW61*IE61+HW62*IE62+HW63*IE63)/IE64</f>
        <v>6.9357638888888893</v>
      </c>
      <c r="HX64" s="49">
        <f>SUM(HX60:HX63)</f>
        <v>0</v>
      </c>
      <c r="HY64" s="50">
        <f>(HY60*IE60+HY61*IE61+HY62*IE62+HY63*IE63)/IE64</f>
        <v>43.064236111111114</v>
      </c>
      <c r="HZ64" s="54">
        <f>(HZ60*IE60+HZ61*IE61+HZ62*IE62+HZ63*IE63)/IE64</f>
        <v>43.064236111111114</v>
      </c>
      <c r="IA64" s="54">
        <f>(IA60*IE60+IA61*IE61+IA62*IE62+IA63*IE63)/IE64</f>
        <v>69.776343833311699</v>
      </c>
      <c r="IB64" s="54">
        <f>(IB60*IE60+IB61*IE61+IB62*IE62+IB63*IE63)/IE64</f>
        <v>4.7970328282828278</v>
      </c>
      <c r="IC64" s="50">
        <f>SUM(IC60:IC63)</f>
        <v>2880</v>
      </c>
      <c r="ID64" s="49">
        <f>SUM(ID60:ID63)</f>
        <v>7598.5</v>
      </c>
      <c r="IE64" s="49">
        <f>SUM(IE60:IE63)</f>
        <v>220</v>
      </c>
      <c r="IG64" s="7"/>
    </row>
    <row r="65" spans="1:245" ht="13.8" x14ac:dyDescent="0.25">
      <c r="A65" s="63" t="s">
        <v>69</v>
      </c>
      <c r="B65" s="18" t="s">
        <v>70</v>
      </c>
      <c r="C65" s="18">
        <f>$B$4-F65-H65-J65</f>
        <v>744</v>
      </c>
      <c r="D65" s="18">
        <v>609</v>
      </c>
      <c r="E65" s="18">
        <v>135</v>
      </c>
      <c r="F65" s="18">
        <v>0</v>
      </c>
      <c r="G65" s="18">
        <f t="shared" si="339"/>
        <v>0</v>
      </c>
      <c r="H65" s="18">
        <v>0</v>
      </c>
      <c r="I65" s="18">
        <f t="shared" si="340"/>
        <v>0</v>
      </c>
      <c r="J65" s="18">
        <v>0</v>
      </c>
      <c r="K65" s="6">
        <f>(J65/$B$4)*100</f>
        <v>0</v>
      </c>
      <c r="L65" s="18">
        <v>0</v>
      </c>
      <c r="M65" s="6">
        <f>(C65/$B$4)*100</f>
        <v>100</v>
      </c>
      <c r="N65" s="18">
        <f t="shared" si="524"/>
        <v>100</v>
      </c>
      <c r="O65" s="18">
        <f>IF((AND(D65=0,F65=0)),0,(F65+L65)/(D65+F65)*100)</f>
        <v>0</v>
      </c>
      <c r="P65" s="6">
        <f>(R65/($B$4*S65))*100</f>
        <v>80.083166666666656</v>
      </c>
      <c r="Q65" s="6">
        <f>SUM(D65:F65,H65,J65)</f>
        <v>744</v>
      </c>
      <c r="R65" s="77">
        <v>14895.468999999999</v>
      </c>
      <c r="S65" s="18">
        <v>25</v>
      </c>
      <c r="U65" s="63" t="s">
        <v>69</v>
      </c>
      <c r="V65" s="18" t="s">
        <v>70</v>
      </c>
      <c r="W65" s="18">
        <f>$V$4-Z65-AB65-AD65</f>
        <v>744</v>
      </c>
      <c r="X65" s="18">
        <v>554</v>
      </c>
      <c r="Y65" s="18">
        <v>190</v>
      </c>
      <c r="Z65" s="18">
        <v>0</v>
      </c>
      <c r="AA65" s="18">
        <f>(Z65/$V$4)*100</f>
        <v>0</v>
      </c>
      <c r="AB65" s="18">
        <v>0</v>
      </c>
      <c r="AC65" s="18">
        <f>(AB65/$V$4)*100</f>
        <v>0</v>
      </c>
      <c r="AD65" s="18">
        <v>0</v>
      </c>
      <c r="AE65" s="18">
        <f>(AD65/$V$4)*100</f>
        <v>0</v>
      </c>
      <c r="AF65" s="18">
        <v>0</v>
      </c>
      <c r="AG65" s="6">
        <f>(W65/$V$4)*100</f>
        <v>100</v>
      </c>
      <c r="AH65" s="18">
        <f>((W65-AF65)/$V$4)*100</f>
        <v>100</v>
      </c>
      <c r="AI65" s="18">
        <f>IF((AND(X65=0,Z65=0)),0,(Z65+AF65)/(X65+Z65)*100)</f>
        <v>0</v>
      </c>
      <c r="AJ65" s="6">
        <f>(AL65/($V$4*AM65))*100</f>
        <v>72.176440860215052</v>
      </c>
      <c r="AK65" s="6">
        <f>SUM(X65:Z65,AB65,AD65)</f>
        <v>744</v>
      </c>
      <c r="AL65" s="77">
        <v>13424.817999999999</v>
      </c>
      <c r="AM65" s="18">
        <v>25</v>
      </c>
      <c r="AO65" s="63" t="s">
        <v>69</v>
      </c>
      <c r="AP65" s="18" t="s">
        <v>70</v>
      </c>
      <c r="AQ65" s="18">
        <f>$AP$4-AT65-AV65-AX65</f>
        <v>720</v>
      </c>
      <c r="AR65" s="18">
        <v>641</v>
      </c>
      <c r="AS65" s="17">
        <f>720-AR65</f>
        <v>79</v>
      </c>
      <c r="AT65" s="18">
        <v>0</v>
      </c>
      <c r="AU65" s="18">
        <f>(AT65/$AP$4)*100</f>
        <v>0</v>
      </c>
      <c r="AV65" s="18">
        <v>0</v>
      </c>
      <c r="AW65" s="18">
        <f>(AV65/$AP$4)*100</f>
        <v>0</v>
      </c>
      <c r="AX65" s="18">
        <v>0</v>
      </c>
      <c r="AY65" s="18">
        <f>(AX65/$V$4)*100</f>
        <v>0</v>
      </c>
      <c r="AZ65" s="18">
        <v>0</v>
      </c>
      <c r="BA65" s="6">
        <f>(AQ65/$AP$4)*100</f>
        <v>100</v>
      </c>
      <c r="BB65" s="18">
        <f>((AQ65-AZ65)/$AP$4)*100</f>
        <v>100</v>
      </c>
      <c r="BC65" s="18">
        <f>IF((AND(AR65=0,AT65=0)),0,(AT65+AZ65)/(AR65+AT65)*100)</f>
        <v>0</v>
      </c>
      <c r="BD65" s="6">
        <f>(BF65/($AP$4*BG65))*100</f>
        <v>87.831661111111117</v>
      </c>
      <c r="BE65" s="6">
        <f>SUM(AR65:AT65,AV65,AX65)</f>
        <v>720</v>
      </c>
      <c r="BF65" s="77">
        <v>15809.699000000001</v>
      </c>
      <c r="BG65" s="18">
        <v>25</v>
      </c>
      <c r="BI65" s="63" t="s">
        <v>69</v>
      </c>
      <c r="BJ65" s="18" t="s">
        <v>70</v>
      </c>
      <c r="BK65" s="6">
        <f>$BJ$4-BN65-BP65-BR65</f>
        <v>744</v>
      </c>
      <c r="BL65" s="18">
        <v>459</v>
      </c>
      <c r="BM65" s="17">
        <f>744-BL65</f>
        <v>285</v>
      </c>
      <c r="BN65" s="18">
        <v>0</v>
      </c>
      <c r="BO65" s="6">
        <f t="shared" ref="BO65:BQ78" si="1019">(BN65/$BJ$4)*100</f>
        <v>0</v>
      </c>
      <c r="BP65" s="18">
        <v>0</v>
      </c>
      <c r="BQ65" s="6">
        <f t="shared" si="1019"/>
        <v>0</v>
      </c>
      <c r="BR65" s="6">
        <v>0</v>
      </c>
      <c r="BS65" s="6">
        <f>(BR65/$BJ$4)*100</f>
        <v>0</v>
      </c>
      <c r="BT65" s="18">
        <v>0</v>
      </c>
      <c r="BU65" s="6">
        <f>(BK65/$BJ$4)*100</f>
        <v>100</v>
      </c>
      <c r="BV65" s="6">
        <f t="shared" si="897"/>
        <v>100</v>
      </c>
      <c r="BW65" s="20">
        <f t="shared" si="898"/>
        <v>0</v>
      </c>
      <c r="BX65" s="6">
        <f>(BZ65/($BJ$4*CA65))*100</f>
        <v>61.450435483870969</v>
      </c>
      <c r="BY65" s="6">
        <f>SUM(BL65:BN65,BP65,BR65)</f>
        <v>744</v>
      </c>
      <c r="BZ65" s="86">
        <v>11429.781000000001</v>
      </c>
      <c r="CA65" s="18">
        <v>25</v>
      </c>
      <c r="CC65" s="63" t="s">
        <v>69</v>
      </c>
      <c r="CD65" s="18" t="s">
        <v>70</v>
      </c>
      <c r="CE65" s="6">
        <f>$CD$4-CH65-CJ65-CL65</f>
        <v>656.57999999999993</v>
      </c>
      <c r="CF65" s="6">
        <v>436.83</v>
      </c>
      <c r="CG65" s="6">
        <v>219.75</v>
      </c>
      <c r="CH65" s="18">
        <v>6.95</v>
      </c>
      <c r="CI65" s="6">
        <f t="shared" ref="CI65:CI66" si="1020">(CH65/$CD$4)*100</f>
        <v>0.96527777777777779</v>
      </c>
      <c r="CJ65" s="18">
        <v>0</v>
      </c>
      <c r="CK65" s="6">
        <f t="shared" ref="CK65:CK69" si="1021">(CJ65/$CD$4)*100</f>
        <v>0</v>
      </c>
      <c r="CL65" s="6">
        <v>56.47</v>
      </c>
      <c r="CM65" s="6">
        <f>(CL65/$CD$4)*100</f>
        <v>7.8430555555555559</v>
      </c>
      <c r="CN65" s="18">
        <v>0</v>
      </c>
      <c r="CO65" s="6">
        <f>(CE65/$CD$4)*100</f>
        <v>91.191666666666663</v>
      </c>
      <c r="CP65" s="6">
        <f t="shared" ref="CP65:CP78" si="1022">((CE65-CN65)/$CD$4)*100</f>
        <v>91.191666666666663</v>
      </c>
      <c r="CQ65" s="20">
        <f>IF((AND(CF65=0,CH65=0)),0,(CH65+CN65)/(CF65+CH65)*100)</f>
        <v>1.5660913065032225</v>
      </c>
      <c r="CR65" s="6">
        <f>(CT65/($CD$4*CU65))*100</f>
        <v>68.429238888888889</v>
      </c>
      <c r="CS65" s="6">
        <f>SUM(CF65:CH65,CJ65,CL65)</f>
        <v>720</v>
      </c>
      <c r="CT65" s="86">
        <v>12317.263000000001</v>
      </c>
      <c r="CU65" s="18">
        <v>25</v>
      </c>
      <c r="CV65" s="7"/>
      <c r="CW65" s="63" t="s">
        <v>69</v>
      </c>
      <c r="CX65" s="18" t="s">
        <v>70</v>
      </c>
      <c r="CY65" s="6">
        <f>$CX$4-DB65-DD65-DF65</f>
        <v>733.47</v>
      </c>
      <c r="CZ65" s="18">
        <v>592.97</v>
      </c>
      <c r="DA65" s="18">
        <v>140.5</v>
      </c>
      <c r="DB65" s="18">
        <v>10.53</v>
      </c>
      <c r="DC65" s="6">
        <f t="shared" si="415"/>
        <v>1.4153225806451613</v>
      </c>
      <c r="DD65" s="18">
        <v>0</v>
      </c>
      <c r="DE65" s="6">
        <f t="shared" si="416"/>
        <v>0</v>
      </c>
      <c r="DF65" s="121">
        <v>0</v>
      </c>
      <c r="DG65" s="6">
        <f>(DF65/$CX$4)*100</f>
        <v>0</v>
      </c>
      <c r="DH65" s="18">
        <v>0</v>
      </c>
      <c r="DI65" s="6">
        <f>(CY65/$V$4)*100</f>
        <v>98.584677419354833</v>
      </c>
      <c r="DJ65" s="6">
        <f t="shared" si="463"/>
        <v>98.584677419354833</v>
      </c>
      <c r="DK65" s="20">
        <f t="shared" si="464"/>
        <v>1.7448218724109361</v>
      </c>
      <c r="DL65" s="6">
        <f>(DN65/($CX$4*DO65))*100</f>
        <v>82.508005376344087</v>
      </c>
      <c r="DM65" s="6">
        <f>SUM(CZ65:DB65,DD65,DF65)</f>
        <v>744</v>
      </c>
      <c r="DN65" s="86">
        <v>15346.489</v>
      </c>
      <c r="DO65" s="18">
        <v>25</v>
      </c>
      <c r="DQ65" s="63" t="s">
        <v>69</v>
      </c>
      <c r="DR65" s="18" t="s">
        <v>70</v>
      </c>
      <c r="DS65" s="6">
        <f>$DR$4-DV65-DX65-DZ65</f>
        <v>634.16999999999996</v>
      </c>
      <c r="DT65" s="18">
        <v>379.08</v>
      </c>
      <c r="DU65" s="18">
        <v>255.09</v>
      </c>
      <c r="DV65" s="18">
        <v>72.45</v>
      </c>
      <c r="DW65" s="6">
        <f t="shared" si="419"/>
        <v>9.737903225806452</v>
      </c>
      <c r="DX65" s="18">
        <v>37.380000000000003</v>
      </c>
      <c r="DY65" s="6">
        <f t="shared" si="420"/>
        <v>5.024193548387097</v>
      </c>
      <c r="DZ65" s="6">
        <v>0</v>
      </c>
      <c r="EA65" s="6">
        <f>(DZ65/$DR$4)*100</f>
        <v>0</v>
      </c>
      <c r="EB65" s="18">
        <v>0</v>
      </c>
      <c r="EC65" s="6">
        <f>(DS65/$V$4)*100</f>
        <v>85.237903225806448</v>
      </c>
      <c r="ED65" s="6">
        <f t="shared" si="466"/>
        <v>85.237903225806448</v>
      </c>
      <c r="EE65" s="20">
        <f t="shared" si="467"/>
        <v>16.045445485349813</v>
      </c>
      <c r="EF65" s="6">
        <f>(EH65/($DR$4*EI65))*100</f>
        <v>52.967784946236563</v>
      </c>
      <c r="EG65" s="6">
        <f>SUM(DT65:DV65,DX65,DZ65)</f>
        <v>744</v>
      </c>
      <c r="EH65" s="77">
        <v>9852.0079999999998</v>
      </c>
      <c r="EI65" s="18">
        <v>25</v>
      </c>
      <c r="EK65" s="63" t="s">
        <v>69</v>
      </c>
      <c r="EL65" s="18" t="s">
        <v>70</v>
      </c>
      <c r="EM65" s="6">
        <f>$EL$4-EP65-ER65-ET65</f>
        <v>645.4</v>
      </c>
      <c r="EN65" s="18">
        <v>367.68</v>
      </c>
      <c r="EO65" s="18">
        <v>277.72000000000003</v>
      </c>
      <c r="EP65" s="18">
        <v>26.6</v>
      </c>
      <c r="EQ65" s="6">
        <f t="shared" si="423"/>
        <v>3.9583333333333339</v>
      </c>
      <c r="ER65" s="18">
        <v>0</v>
      </c>
      <c r="ES65" s="6">
        <f t="shared" si="424"/>
        <v>0</v>
      </c>
      <c r="ET65" s="6">
        <v>0</v>
      </c>
      <c r="EU65" s="6">
        <f>(ET65/$EL$4)*100</f>
        <v>0</v>
      </c>
      <c r="EV65" s="18">
        <v>0</v>
      </c>
      <c r="EW65" s="6">
        <f>(EM65/$V$4)*100</f>
        <v>86.747311827956992</v>
      </c>
      <c r="EX65" s="6">
        <f t="shared" si="468"/>
        <v>96.041666666666657</v>
      </c>
      <c r="EY65" s="20">
        <f t="shared" si="469"/>
        <v>6.746474586588211</v>
      </c>
      <c r="EZ65" s="6">
        <f>(FB65/($EL$4*FC65))*100</f>
        <v>55.725982142857141</v>
      </c>
      <c r="FA65" s="6">
        <f>SUM(EN65:EP65,ER65,ET65)</f>
        <v>672.00000000000011</v>
      </c>
      <c r="FB65" s="86">
        <v>9361.9650000000001</v>
      </c>
      <c r="FC65" s="18">
        <v>25</v>
      </c>
      <c r="FE65" s="63" t="s">
        <v>69</v>
      </c>
      <c r="FF65" s="18" t="s">
        <v>70</v>
      </c>
      <c r="FG65" s="6">
        <f>$FF$4-FJ65-FL65-FN65</f>
        <v>541.76</v>
      </c>
      <c r="FH65" s="18">
        <v>448.62</v>
      </c>
      <c r="FI65" s="18">
        <v>93.14</v>
      </c>
      <c r="FJ65" s="18">
        <v>202.24</v>
      </c>
      <c r="FK65" s="6">
        <f t="shared" si="438"/>
        <v>27.182795698924732</v>
      </c>
      <c r="FL65" s="18">
        <v>0</v>
      </c>
      <c r="FM65" s="6">
        <f t="shared" si="439"/>
        <v>0</v>
      </c>
      <c r="FN65" s="6">
        <v>0</v>
      </c>
      <c r="FO65" s="6">
        <f>(FN65/$FF$4)*100</f>
        <v>0</v>
      </c>
      <c r="FP65" s="18">
        <v>0</v>
      </c>
      <c r="FQ65" s="6">
        <f>(FG65/$V$4)*100</f>
        <v>72.817204301075265</v>
      </c>
      <c r="FR65" s="6">
        <f t="shared" si="472"/>
        <v>72.817204301075265</v>
      </c>
      <c r="FS65" s="20">
        <f t="shared" si="473"/>
        <v>31.07273453584488</v>
      </c>
      <c r="FT65" s="6">
        <f>(FV65/($FF$4*FW65))*100</f>
        <v>59.178790322580646</v>
      </c>
      <c r="FU65" s="6">
        <f>SUM(FH65:FJ65,FL65,FN65)</f>
        <v>744</v>
      </c>
      <c r="FV65" s="86">
        <v>11007.254999999999</v>
      </c>
      <c r="FW65" s="18">
        <v>25</v>
      </c>
      <c r="FY65" s="63" t="s">
        <v>69</v>
      </c>
      <c r="FZ65" s="18" t="s">
        <v>70</v>
      </c>
      <c r="GA65" s="6">
        <f>$FZ$4-GD65-GF65-GH65</f>
        <v>642.27</v>
      </c>
      <c r="GB65" s="18">
        <v>495.33</v>
      </c>
      <c r="GC65" s="18">
        <v>146.94</v>
      </c>
      <c r="GD65" s="18">
        <v>77.73</v>
      </c>
      <c r="GE65" s="6">
        <f>(GD65/$FZ$4)</f>
        <v>0.10795833333333334</v>
      </c>
      <c r="GF65" s="18">
        <v>0</v>
      </c>
      <c r="GG65" s="6">
        <f t="shared" ref="GG65:GG69" si="1023">(GF65/$FZ$4)*100</f>
        <v>0</v>
      </c>
      <c r="GH65" s="6">
        <v>0</v>
      </c>
      <c r="GI65" s="6">
        <f>(GH65/$FZ$4)*100</f>
        <v>0</v>
      </c>
      <c r="GJ65" s="18">
        <v>0</v>
      </c>
      <c r="GK65" s="6">
        <f>(GA65/$V$4)*100</f>
        <v>86.326612903225808</v>
      </c>
      <c r="GL65" s="6">
        <f t="shared" ref="GL65:GL69" si="1024">((GA65-GJ65)/$FZ$4)*100</f>
        <v>89.204166666666666</v>
      </c>
      <c r="GM65" s="20">
        <f>IF((AND(GB65=0,GD65=0)),0,(GD65+GJ65)/(GB65+GD65)*100)</f>
        <v>13.564024709454509</v>
      </c>
      <c r="GN65" s="6">
        <f>(GP65/($FZ$4*GQ65))*100</f>
        <v>70.455555555555563</v>
      </c>
      <c r="GO65" s="6">
        <f>SUM(GB65:GD65,GF65,GH65)</f>
        <v>720</v>
      </c>
      <c r="GP65" s="77">
        <v>12682</v>
      </c>
      <c r="GQ65" s="18">
        <v>25</v>
      </c>
      <c r="GS65" s="63" t="s">
        <v>69</v>
      </c>
      <c r="GT65" s="18" t="s">
        <v>70</v>
      </c>
      <c r="GU65" s="18">
        <f>$GT$4-GX65-GZ65-HB65</f>
        <v>0</v>
      </c>
      <c r="GV65" s="18">
        <v>0</v>
      </c>
      <c r="GW65" s="105">
        <v>0</v>
      </c>
      <c r="GX65" s="18">
        <v>744</v>
      </c>
      <c r="GY65" s="18">
        <f t="shared" si="558"/>
        <v>100</v>
      </c>
      <c r="GZ65" s="18">
        <v>0</v>
      </c>
      <c r="HA65" s="18">
        <f t="shared" si="559"/>
        <v>0</v>
      </c>
      <c r="HB65" s="18">
        <v>0</v>
      </c>
      <c r="HC65" s="6">
        <f>(HB65/$GT$4)*100</f>
        <v>0</v>
      </c>
      <c r="HD65" s="18">
        <v>0</v>
      </c>
      <c r="HE65" s="6">
        <f>(GU65/$GT$4)*100</f>
        <v>0</v>
      </c>
      <c r="HF65" s="6">
        <f>((GU65-HD65)/$GT$4)*100</f>
        <v>0</v>
      </c>
      <c r="HG65" s="18">
        <f t="shared" si="396"/>
        <v>100</v>
      </c>
      <c r="HH65" s="6">
        <f>(HJ65/($GT$4*HK65))*100</f>
        <v>0</v>
      </c>
      <c r="HI65" s="6">
        <f>SUM(GV65:GX65,GZ65,HB65)</f>
        <v>744</v>
      </c>
      <c r="HJ65" s="18">
        <v>0</v>
      </c>
      <c r="HK65" s="18">
        <v>25</v>
      </c>
      <c r="HM65" s="63" t="s">
        <v>69</v>
      </c>
      <c r="HN65" s="18" t="s">
        <v>70</v>
      </c>
      <c r="HO65" s="111">
        <f>$HN$4-HR65-HT65-HV65</f>
        <v>720</v>
      </c>
      <c r="HP65" s="111">
        <v>24.44</v>
      </c>
      <c r="HQ65" s="18">
        <v>695.56</v>
      </c>
      <c r="HR65" s="111">
        <v>0</v>
      </c>
      <c r="HS65" s="18">
        <f>(HR65/$HN$4)*100</f>
        <v>0</v>
      </c>
      <c r="HT65" s="18">
        <v>0</v>
      </c>
      <c r="HU65" s="18">
        <f>(HT65/$HN$4)*100</f>
        <v>0</v>
      </c>
      <c r="HV65" s="18">
        <v>0</v>
      </c>
      <c r="HW65" s="18">
        <f>(HV65/$HN$4)*100</f>
        <v>0</v>
      </c>
      <c r="HX65" s="18">
        <v>0</v>
      </c>
      <c r="HY65" s="6">
        <f>(HO65/$HN$4)*100</f>
        <v>100</v>
      </c>
      <c r="HZ65" s="6">
        <f>((HO65-HX65)/$HN$4)*100</f>
        <v>100</v>
      </c>
      <c r="IA65" s="20">
        <f>IF((AND(HP65=0,HR65=0)),0,(HR65+HX65)/(HP65+HR65)*100)</f>
        <v>0</v>
      </c>
      <c r="IB65" s="6">
        <f>(ID65/($HN$4*IE65))*100</f>
        <v>3.123561111111111</v>
      </c>
      <c r="IC65" s="6">
        <f>SUM(HP65:HR65,HT65,HV65)</f>
        <v>720</v>
      </c>
      <c r="ID65" s="112">
        <v>562.24099999999999</v>
      </c>
      <c r="IE65" s="18">
        <v>25</v>
      </c>
      <c r="IG65" s="29">
        <v>25</v>
      </c>
      <c r="IH65" s="9">
        <v>25</v>
      </c>
    </row>
    <row r="66" spans="1:245" ht="13.8" x14ac:dyDescent="0.25">
      <c r="A66" s="18"/>
      <c r="B66" s="18" t="s">
        <v>71</v>
      </c>
      <c r="C66" s="18">
        <f t="shared" ref="C66:C78" si="1025">$B$4-F66-H66-J66</f>
        <v>744</v>
      </c>
      <c r="D66" s="18">
        <v>594</v>
      </c>
      <c r="E66" s="18">
        <v>150</v>
      </c>
      <c r="F66" s="18">
        <v>0</v>
      </c>
      <c r="G66" s="18">
        <f t="shared" si="339"/>
        <v>0</v>
      </c>
      <c r="H66" s="18">
        <v>0</v>
      </c>
      <c r="I66" s="18">
        <f t="shared" si="340"/>
        <v>0</v>
      </c>
      <c r="J66" s="18">
        <v>0</v>
      </c>
      <c r="K66" s="6">
        <f t="shared" ref="K66:K78" si="1026">(J66/$B$4)*100</f>
        <v>0</v>
      </c>
      <c r="L66" s="18">
        <v>0</v>
      </c>
      <c r="M66" s="6">
        <f t="shared" ref="M66" si="1027">(C66/$B$4)*100</f>
        <v>100</v>
      </c>
      <c r="N66" s="18">
        <f t="shared" si="524"/>
        <v>100</v>
      </c>
      <c r="O66" s="18">
        <f t="shared" ref="O66:O78" si="1028">IF((AND(D66=0,F66=0)),0,(F66+L66)/(D66+F66)*100)</f>
        <v>0</v>
      </c>
      <c r="P66" s="6">
        <f t="shared" ref="P66:P78" si="1029">(R66/($B$4*S66))*100</f>
        <v>79.934801075268808</v>
      </c>
      <c r="Q66" s="6">
        <f t="shared" ref="Q66:Q78" si="1030">SUM(D66:F66,H66,J66)</f>
        <v>744</v>
      </c>
      <c r="R66" s="77">
        <v>14867.873</v>
      </c>
      <c r="S66" s="18">
        <v>25</v>
      </c>
      <c r="U66" s="18"/>
      <c r="V66" s="18" t="s">
        <v>71</v>
      </c>
      <c r="W66" s="18">
        <f t="shared" ref="W66:W78" si="1031">$V$4-Z66-AB66-AD66</f>
        <v>744</v>
      </c>
      <c r="X66" s="18">
        <v>524</v>
      </c>
      <c r="Y66" s="18">
        <v>220</v>
      </c>
      <c r="Z66" s="18">
        <v>0</v>
      </c>
      <c r="AA66" s="18">
        <f t="shared" ref="AA66:AE78" si="1032">(Z66/$V$4)*100</f>
        <v>0</v>
      </c>
      <c r="AB66" s="18">
        <v>0</v>
      </c>
      <c r="AC66" s="18">
        <f t="shared" si="1032"/>
        <v>0</v>
      </c>
      <c r="AD66" s="18">
        <v>0</v>
      </c>
      <c r="AE66" s="18">
        <f t="shared" si="1032"/>
        <v>0</v>
      </c>
      <c r="AF66" s="18">
        <v>0</v>
      </c>
      <c r="AG66" s="6">
        <f t="shared" ref="AG66:AG78" si="1033">(W66/$V$4)*100</f>
        <v>100</v>
      </c>
      <c r="AH66" s="18">
        <f t="shared" ref="AH66:AH78" si="1034">((W66-AF66)/$V$4)*100</f>
        <v>100</v>
      </c>
      <c r="AI66" s="18">
        <f t="shared" ref="AI66:AI78" si="1035">IF((AND(X66=0,Z66=0)),0,(Z66+AF66)/(X66+Z66)*100)</f>
        <v>0</v>
      </c>
      <c r="AJ66" s="6">
        <f t="shared" ref="AJ66:AJ78" si="1036">(AL66/($V$4*AM66))*100</f>
        <v>67.39929032258064</v>
      </c>
      <c r="AK66" s="6">
        <f t="shared" ref="AK66:AK78" si="1037">SUM(X66:Z66,AB66,AD66)</f>
        <v>744</v>
      </c>
      <c r="AL66" s="77">
        <v>12536.268</v>
      </c>
      <c r="AM66" s="18">
        <v>25</v>
      </c>
      <c r="AO66" s="18"/>
      <c r="AP66" s="18" t="s">
        <v>71</v>
      </c>
      <c r="AQ66" s="18">
        <f t="shared" ref="AQ66:AQ78" si="1038">$AP$4-AT66-AV66-AX66</f>
        <v>720</v>
      </c>
      <c r="AR66" s="18">
        <v>632</v>
      </c>
      <c r="AS66" s="17">
        <f t="shared" ref="AS66:AS74" si="1039">720-AR66</f>
        <v>88</v>
      </c>
      <c r="AT66" s="18">
        <v>0</v>
      </c>
      <c r="AU66" s="18">
        <f t="shared" ref="AU66:AU78" si="1040">(AT66/$AP$4)*100</f>
        <v>0</v>
      </c>
      <c r="AV66" s="18">
        <v>0</v>
      </c>
      <c r="AW66" s="18">
        <f t="shared" ref="AW66:AW78" si="1041">(AV66/$AP$4)*100</f>
        <v>0</v>
      </c>
      <c r="AX66" s="18">
        <v>0</v>
      </c>
      <c r="AY66" s="18">
        <f t="shared" ref="AY66:AY78" si="1042">(AX66/$V$4)*100</f>
        <v>0</v>
      </c>
      <c r="AZ66" s="18">
        <v>0</v>
      </c>
      <c r="BA66" s="6">
        <f t="shared" ref="BA66:BA78" si="1043">(AQ66/$AP$4)*100</f>
        <v>100</v>
      </c>
      <c r="BB66" s="18">
        <f t="shared" ref="BB66:BB78" si="1044">((AQ66-AZ66)/$AP$4)*100</f>
        <v>100</v>
      </c>
      <c r="BC66" s="18">
        <f t="shared" ref="BC66:BC78" si="1045">IF((AND(AR66=0,AT66=0)),0,(AT66+AZ66)/(AR66+AT66)*100)</f>
        <v>0</v>
      </c>
      <c r="BD66" s="6">
        <f t="shared" ref="BD66:BD68" si="1046">(BF66/($AP$4*BG66))*100</f>
        <v>88.599205555555557</v>
      </c>
      <c r="BE66" s="6">
        <f t="shared" ref="BE66:BE78" si="1047">SUM(AR66:AT66,AV66,AX66)</f>
        <v>720</v>
      </c>
      <c r="BF66" s="77">
        <v>15947.857</v>
      </c>
      <c r="BG66" s="18">
        <v>25</v>
      </c>
      <c r="BI66" s="18"/>
      <c r="BJ66" s="18" t="s">
        <v>71</v>
      </c>
      <c r="BK66" s="6">
        <f t="shared" ref="BK66:BK78" si="1048">$BJ$4-BN66-BP66-BR66</f>
        <v>744</v>
      </c>
      <c r="BL66" s="18">
        <v>588</v>
      </c>
      <c r="BM66" s="17">
        <f t="shared" ref="BM66:BM74" si="1049">744-BL66</f>
        <v>156</v>
      </c>
      <c r="BN66" s="18">
        <v>0</v>
      </c>
      <c r="BO66" s="6">
        <f t="shared" si="1019"/>
        <v>0</v>
      </c>
      <c r="BP66" s="18">
        <v>0</v>
      </c>
      <c r="BQ66" s="6">
        <f t="shared" si="1019"/>
        <v>0</v>
      </c>
      <c r="BR66" s="6">
        <v>0</v>
      </c>
      <c r="BS66" s="6">
        <f t="shared" ref="BS66:BS78" si="1050">(BR66/$BJ$4)*100</f>
        <v>0</v>
      </c>
      <c r="BT66" s="18">
        <v>0</v>
      </c>
      <c r="BU66" s="6">
        <f t="shared" ref="BU66:BU78" si="1051">(BK66/$BJ$4)*100</f>
        <v>100</v>
      </c>
      <c r="BV66" s="6">
        <f t="shared" si="897"/>
        <v>100</v>
      </c>
      <c r="BW66" s="20">
        <f t="shared" si="898"/>
        <v>0</v>
      </c>
      <c r="BX66" s="6">
        <f t="shared" ref="BX66:BX78" si="1052">(BZ66/($BJ$4*CA66))*100</f>
        <v>79.414225806451611</v>
      </c>
      <c r="BY66" s="6">
        <f t="shared" ref="BY66:BY78" si="1053">SUM(BL66:BN66,BP66,BR66)</f>
        <v>744</v>
      </c>
      <c r="BZ66" s="86">
        <v>14771.046</v>
      </c>
      <c r="CA66" s="18">
        <v>25</v>
      </c>
      <c r="CC66" s="18"/>
      <c r="CD66" s="18" t="s">
        <v>71</v>
      </c>
      <c r="CE66" s="6">
        <f t="shared" ref="CE66:CE78" si="1054">$CD$4-CH66-CJ66-CL66</f>
        <v>665.46</v>
      </c>
      <c r="CF66" s="6">
        <v>554.51</v>
      </c>
      <c r="CG66" s="6">
        <v>110.95000000000005</v>
      </c>
      <c r="CH66" s="18">
        <v>54.54</v>
      </c>
      <c r="CI66" s="6">
        <f t="shared" si="1020"/>
        <v>7.5750000000000002</v>
      </c>
      <c r="CJ66" s="18">
        <v>0</v>
      </c>
      <c r="CK66" s="6">
        <f t="shared" si="1021"/>
        <v>0</v>
      </c>
      <c r="CL66" s="6">
        <v>0</v>
      </c>
      <c r="CM66" s="6">
        <f t="shared" ref="CM66:CM78" si="1055">(CL66/$CD$4)*100</f>
        <v>0</v>
      </c>
      <c r="CN66" s="18">
        <v>0</v>
      </c>
      <c r="CO66" s="6">
        <f t="shared" ref="CO66:CO78" si="1056">(CE66/$CD$4)*100</f>
        <v>92.424999999999997</v>
      </c>
      <c r="CP66" s="6">
        <f t="shared" si="1022"/>
        <v>92.424999999999997</v>
      </c>
      <c r="CQ66" s="20">
        <f t="shared" ref="CQ66" si="1057">IF((AND(CF66=0,CH66=0)),0,(CH66+CN66)/(CF66+CH66)*100)</f>
        <v>8.9549298087184965</v>
      </c>
      <c r="CR66" s="6">
        <f t="shared" ref="CR66:CR78" si="1058">(CT66/($CD$4*CU66))*100</f>
        <v>79.912833333333339</v>
      </c>
      <c r="CS66" s="6">
        <f t="shared" ref="CS66:CS78" si="1059">SUM(CF66:CH66,CJ66,CL66)</f>
        <v>720</v>
      </c>
      <c r="CT66" s="86">
        <v>14384.31</v>
      </c>
      <c r="CU66" s="18">
        <v>25</v>
      </c>
      <c r="CV66" s="7"/>
      <c r="CW66" s="18"/>
      <c r="CX66" s="18" t="s">
        <v>71</v>
      </c>
      <c r="CY66" s="6">
        <f t="shared" ref="CY66:CY78" si="1060">$CX$4-DB66-DD66-DF66</f>
        <v>669.25</v>
      </c>
      <c r="CZ66" s="18">
        <v>597.33000000000004</v>
      </c>
      <c r="DA66" s="18">
        <v>71.919999999999959</v>
      </c>
      <c r="DB66" s="18">
        <v>10.53</v>
      </c>
      <c r="DC66" s="6">
        <f t="shared" si="415"/>
        <v>1.4153225806451613</v>
      </c>
      <c r="DD66" s="18">
        <v>0</v>
      </c>
      <c r="DE66" s="6">
        <f t="shared" si="416"/>
        <v>0</v>
      </c>
      <c r="DF66" s="121">
        <v>64.22</v>
      </c>
      <c r="DG66" s="6">
        <f t="shared" ref="DG66:DG68" si="1061">(DF66/$CX$4)*100</f>
        <v>8.6317204301075279</v>
      </c>
      <c r="DH66" s="18">
        <v>0</v>
      </c>
      <c r="DI66" s="6">
        <f t="shared" ref="DI66:DI78" si="1062">(CY66/$V$4)*100</f>
        <v>89.952956989247312</v>
      </c>
      <c r="DJ66" s="6">
        <f t="shared" si="463"/>
        <v>89.952956989247312</v>
      </c>
      <c r="DK66" s="20">
        <f t="shared" si="464"/>
        <v>1.7323067811667159</v>
      </c>
      <c r="DL66" s="6">
        <f t="shared" ref="DL66:DL78" si="1063">(DN66/($CX$4*DO66))*100</f>
        <v>84.75827956989248</v>
      </c>
      <c r="DM66" s="6">
        <f t="shared" ref="DM66:DM78" si="1064">SUM(CZ66:DB66,DD66,DF66)</f>
        <v>744</v>
      </c>
      <c r="DN66" s="86">
        <v>15765.04</v>
      </c>
      <c r="DO66" s="18">
        <v>25</v>
      </c>
      <c r="DQ66" s="18"/>
      <c r="DR66" s="18" t="s">
        <v>71</v>
      </c>
      <c r="DS66" s="6">
        <f t="shared" ref="DS66:DS78" si="1065">$DR$4-DV66-DX66-DZ66</f>
        <v>688.14</v>
      </c>
      <c r="DT66" s="18">
        <v>449.57</v>
      </c>
      <c r="DU66" s="18">
        <v>238.57</v>
      </c>
      <c r="DV66" s="18">
        <v>23.7</v>
      </c>
      <c r="DW66" s="6">
        <f t="shared" si="419"/>
        <v>3.1854838709677415</v>
      </c>
      <c r="DX66" s="18">
        <v>32.159999999999997</v>
      </c>
      <c r="DY66" s="6">
        <f t="shared" si="420"/>
        <v>4.32258064516129</v>
      </c>
      <c r="DZ66" s="6">
        <v>0</v>
      </c>
      <c r="EA66" s="6">
        <f t="shared" ref="EA66:EA68" si="1066">(DZ66/$DR$4)*100</f>
        <v>0</v>
      </c>
      <c r="EB66" s="18">
        <v>0</v>
      </c>
      <c r="EC66" s="6">
        <f t="shared" ref="EC66:EC78" si="1067">(DS66/$V$4)*100</f>
        <v>92.491935483870975</v>
      </c>
      <c r="ED66" s="6">
        <f t="shared" si="466"/>
        <v>92.491935483870975</v>
      </c>
      <c r="EE66" s="20">
        <f t="shared" si="467"/>
        <v>5.0077122995330363</v>
      </c>
      <c r="EF66" s="6">
        <f t="shared" ref="EF66:EF78" si="1068">(EH66/($DR$4*EI66))*100</f>
        <v>67.316634408602155</v>
      </c>
      <c r="EG66" s="6">
        <f t="shared" ref="EG66:EG78" si="1069">SUM(DT66:DV66,DX66,DZ66)</f>
        <v>744</v>
      </c>
      <c r="EH66" s="77">
        <v>12520.894</v>
      </c>
      <c r="EI66" s="18">
        <v>25</v>
      </c>
      <c r="EK66" s="18"/>
      <c r="EL66" s="18" t="s">
        <v>71</v>
      </c>
      <c r="EM66" s="6">
        <f t="shared" ref="EM66:EM78" si="1070">$EL$4-EP66-ER66-ET66</f>
        <v>656.47</v>
      </c>
      <c r="EN66" s="18">
        <v>225.24</v>
      </c>
      <c r="EO66" s="18">
        <v>431.23</v>
      </c>
      <c r="EP66" s="18">
        <v>15.53</v>
      </c>
      <c r="EQ66" s="6">
        <f t="shared" si="423"/>
        <v>2.3110119047619047</v>
      </c>
      <c r="ER66" s="18">
        <v>0</v>
      </c>
      <c r="ES66" s="6">
        <f t="shared" si="424"/>
        <v>0</v>
      </c>
      <c r="ET66" s="6">
        <v>0</v>
      </c>
      <c r="EU66" s="6">
        <f t="shared" ref="EU66:EU68" si="1071">(ET66/$EL$4)*100</f>
        <v>0</v>
      </c>
      <c r="EV66" s="18">
        <v>0</v>
      </c>
      <c r="EW66" s="6">
        <f t="shared" ref="EW66:EW78" si="1072">(EM66/$V$4)*100</f>
        <v>88.235215053763454</v>
      </c>
      <c r="EX66" s="6">
        <f t="shared" si="468"/>
        <v>97.688988095238088</v>
      </c>
      <c r="EY66" s="20">
        <f t="shared" si="469"/>
        <v>6.4501391369356647</v>
      </c>
      <c r="EZ66" s="6">
        <f t="shared" ref="EZ66:EZ78" si="1073">(FB66/($EL$4*FC66))*100</f>
        <v>32.784952380952383</v>
      </c>
      <c r="FA66" s="6">
        <f t="shared" ref="FA66:FA78" si="1074">SUM(EN66:EP66,ER66,ET66)</f>
        <v>672</v>
      </c>
      <c r="FB66" s="86">
        <v>5507.8720000000003</v>
      </c>
      <c r="FC66" s="18">
        <v>25</v>
      </c>
      <c r="FE66" s="18"/>
      <c r="FF66" s="18" t="s">
        <v>71</v>
      </c>
      <c r="FG66" s="6">
        <f t="shared" ref="FG66:FG78" si="1075">$FF$4-FJ66-FL66-FN66</f>
        <v>736.42</v>
      </c>
      <c r="FH66" s="18">
        <v>523.04999999999995</v>
      </c>
      <c r="FI66" s="18">
        <v>213.37</v>
      </c>
      <c r="FJ66" s="18">
        <v>7.58</v>
      </c>
      <c r="FK66" s="6">
        <f t="shared" si="438"/>
        <v>1.0188172043010753</v>
      </c>
      <c r="FL66" s="18">
        <v>0</v>
      </c>
      <c r="FM66" s="6">
        <f t="shared" si="439"/>
        <v>0</v>
      </c>
      <c r="FN66" s="6">
        <v>0</v>
      </c>
      <c r="FO66" s="6">
        <f t="shared" ref="FO66:FO78" si="1076">(FN66/$FF$4)*100</f>
        <v>0</v>
      </c>
      <c r="FP66" s="18">
        <v>0</v>
      </c>
      <c r="FQ66" s="6">
        <f t="shared" ref="FQ66:FQ78" si="1077">(FG66/$V$4)*100</f>
        <v>98.981182795698913</v>
      </c>
      <c r="FR66" s="6">
        <f t="shared" si="472"/>
        <v>98.981182795698913</v>
      </c>
      <c r="FS66" s="20">
        <f t="shared" si="473"/>
        <v>1.4284906620432316</v>
      </c>
      <c r="FT66" s="6">
        <f t="shared" ref="FT66:FT78" si="1078">(FV66/($FF$4*FW66))*100</f>
        <v>70.275322580645167</v>
      </c>
      <c r="FU66" s="6">
        <f t="shared" ref="FU66:FU78" si="1079">SUM(FH66:FJ66,FL66,FN66)</f>
        <v>744</v>
      </c>
      <c r="FV66" s="86">
        <v>13071.21</v>
      </c>
      <c r="FW66" s="18">
        <v>25</v>
      </c>
      <c r="FY66" s="18"/>
      <c r="FZ66" s="18" t="s">
        <v>71</v>
      </c>
      <c r="GA66" s="6">
        <f t="shared" ref="GA66:GA78" si="1080">$FZ$4-GD66-GF66-GH66</f>
        <v>607.37</v>
      </c>
      <c r="GB66" s="18">
        <v>545.47</v>
      </c>
      <c r="GC66" s="18">
        <v>61.9</v>
      </c>
      <c r="GD66" s="18">
        <v>112.63</v>
      </c>
      <c r="GE66" s="6">
        <f t="shared" ref="GE66:GE78" si="1081">(GD66/$FZ$4)</f>
        <v>0.15643055555555554</v>
      </c>
      <c r="GF66" s="18">
        <v>0</v>
      </c>
      <c r="GG66" s="6">
        <f t="shared" si="1023"/>
        <v>0</v>
      </c>
      <c r="GH66" s="6">
        <v>0</v>
      </c>
      <c r="GI66" s="6">
        <f t="shared" ref="GI66:GI78" si="1082">(GH66/$FZ$4)*100</f>
        <v>0</v>
      </c>
      <c r="GJ66" s="18">
        <v>0</v>
      </c>
      <c r="GK66" s="6">
        <f t="shared" ref="GK66:GK78" si="1083">(GA66/$V$4)*100</f>
        <v>81.635752688172047</v>
      </c>
      <c r="GL66" s="6">
        <f t="shared" si="1024"/>
        <v>84.356944444444451</v>
      </c>
      <c r="GM66" s="20">
        <f t="shared" ref="GM66:GM69" si="1084">IF((AND(GB66=0,GD66=0)),0,(GD66+GJ66)/(GB66+GD66)*100)</f>
        <v>17.114420300866129</v>
      </c>
      <c r="GN66" s="6">
        <f t="shared" ref="GN66:GN78" si="1085">(GP66/($FZ$4*GQ66))*100</f>
        <v>79.044111111111121</v>
      </c>
      <c r="GO66" s="6">
        <f t="shared" ref="GO66:GO78" si="1086">SUM(GB66:GD66,GF66,GH66)</f>
        <v>720</v>
      </c>
      <c r="GP66" s="77">
        <v>14227.94</v>
      </c>
      <c r="GQ66" s="18">
        <v>25</v>
      </c>
      <c r="GS66" s="18"/>
      <c r="GT66" s="18" t="s">
        <v>71</v>
      </c>
      <c r="GU66" s="18">
        <f t="shared" ref="GU66:GU78" si="1087">$GT$4-GX66-GZ66-HB66</f>
        <v>743.6</v>
      </c>
      <c r="GV66" s="18">
        <v>544.57000000000005</v>
      </c>
      <c r="GW66" s="105">
        <v>199.03</v>
      </c>
      <c r="GX66" s="18">
        <v>0.4</v>
      </c>
      <c r="GY66" s="6">
        <f t="shared" si="558"/>
        <v>5.3763440860215055E-2</v>
      </c>
      <c r="GZ66" s="18">
        <v>0</v>
      </c>
      <c r="HA66" s="18">
        <f t="shared" si="559"/>
        <v>0</v>
      </c>
      <c r="HB66" s="18">
        <v>0</v>
      </c>
      <c r="HC66" s="6">
        <f t="shared" ref="HC66:HC78" si="1088">(HB66/$GT$4)*100</f>
        <v>0</v>
      </c>
      <c r="HD66" s="18">
        <v>0</v>
      </c>
      <c r="HE66" s="6">
        <f t="shared" ref="HE66:HE78" si="1089">(GU66/$GT$4)*100</f>
        <v>99.946236559139791</v>
      </c>
      <c r="HF66" s="6">
        <f t="shared" ref="HF66:HF78" si="1090">((GU66-HD66)/$GT$4)*100</f>
        <v>99.946236559139791</v>
      </c>
      <c r="HG66" s="6">
        <f t="shared" si="396"/>
        <v>7.33985356992128E-2</v>
      </c>
      <c r="HH66" s="6">
        <f t="shared" ref="HH66:HH78" si="1091">(HJ66/($GT$4*HK66))*100</f>
        <v>76.745806451612893</v>
      </c>
      <c r="HI66" s="6">
        <f t="shared" ref="HI66:HI78" si="1092">SUM(GV66:GX66,GZ66,HB66)</f>
        <v>744</v>
      </c>
      <c r="HJ66" s="77">
        <v>14274.72</v>
      </c>
      <c r="HK66" s="18">
        <v>25</v>
      </c>
      <c r="HM66" s="18"/>
      <c r="HN66" s="18" t="s">
        <v>71</v>
      </c>
      <c r="HO66" s="111">
        <f t="shared" ref="HO66:HO78" si="1093">$HN$4-HR66-HT66-HV66</f>
        <v>552.48</v>
      </c>
      <c r="HP66" s="111">
        <v>429.36</v>
      </c>
      <c r="HQ66" s="18">
        <v>123.12</v>
      </c>
      <c r="HR66" s="111">
        <v>167.52</v>
      </c>
      <c r="HS66" s="6">
        <f t="shared" ref="HS66:HS78" si="1094">(HR66/$HN$4)*100</f>
        <v>23.266666666666669</v>
      </c>
      <c r="HT66" s="18">
        <v>0</v>
      </c>
      <c r="HU66" s="18">
        <f t="shared" ref="HU66:HW78" si="1095">(HT66/$HN$4)*100</f>
        <v>0</v>
      </c>
      <c r="HV66" s="18">
        <v>0</v>
      </c>
      <c r="HW66" s="18">
        <f t="shared" si="1095"/>
        <v>0</v>
      </c>
      <c r="HX66" s="18">
        <v>0</v>
      </c>
      <c r="HY66" s="6">
        <f t="shared" ref="HY66:HY70" si="1096">(HO66/$HN$4)*100</f>
        <v>76.733333333333334</v>
      </c>
      <c r="HZ66" s="6">
        <f t="shared" ref="HZ66:HZ74" si="1097">((HO66-HX66)/$HN$4)*100</f>
        <v>76.733333333333334</v>
      </c>
      <c r="IA66" s="20">
        <f t="shared" ref="IA66:IA78" si="1098">IF((AND(HP66=0,HR66=0)),0,(HR66+HX66)/(HP66+HR66)*100)</f>
        <v>28.065942903096104</v>
      </c>
      <c r="IB66" s="6">
        <f t="shared" ref="IB66:IB70" si="1099">(ID66/($HN$4*IE66))*100</f>
        <v>61.498866666666665</v>
      </c>
      <c r="IC66" s="6">
        <f t="shared" ref="IC66:IC78" si="1100">SUM(HP66:HR66,HT66,HV66)</f>
        <v>720</v>
      </c>
      <c r="ID66" s="112">
        <v>11069.796</v>
      </c>
      <c r="IE66" s="18">
        <v>25</v>
      </c>
      <c r="IG66" s="29">
        <v>25</v>
      </c>
      <c r="IH66" s="9">
        <v>25</v>
      </c>
    </row>
    <row r="67" spans="1:245" ht="13.8" x14ac:dyDescent="0.25">
      <c r="A67" s="18"/>
      <c r="B67" s="18" t="s">
        <v>72</v>
      </c>
      <c r="C67" s="18">
        <f t="shared" si="1025"/>
        <v>0</v>
      </c>
      <c r="D67" s="18">
        <v>0</v>
      </c>
      <c r="E67" s="18">
        <v>0</v>
      </c>
      <c r="F67" s="18">
        <v>0</v>
      </c>
      <c r="G67" s="18">
        <f t="shared" si="339"/>
        <v>0</v>
      </c>
      <c r="H67" s="18">
        <v>744</v>
      </c>
      <c r="I67" s="18">
        <f t="shared" si="340"/>
        <v>100</v>
      </c>
      <c r="J67" s="18">
        <v>0</v>
      </c>
      <c r="K67" s="6">
        <f t="shared" si="1026"/>
        <v>0</v>
      </c>
      <c r="L67" s="18">
        <v>0</v>
      </c>
      <c r="M67" s="6">
        <f>(C67/$B$4)*100</f>
        <v>0</v>
      </c>
      <c r="N67" s="18">
        <f t="shared" si="524"/>
        <v>0</v>
      </c>
      <c r="O67" s="18">
        <f t="shared" si="1028"/>
        <v>0</v>
      </c>
      <c r="P67" s="6">
        <f t="shared" si="1029"/>
        <v>0</v>
      </c>
      <c r="Q67" s="6">
        <f t="shared" si="1030"/>
        <v>744</v>
      </c>
      <c r="R67" s="18">
        <v>0</v>
      </c>
      <c r="S67" s="18">
        <v>25</v>
      </c>
      <c r="U67" s="18"/>
      <c r="V67" s="18" t="s">
        <v>72</v>
      </c>
      <c r="W67" s="18">
        <f t="shared" si="1031"/>
        <v>744</v>
      </c>
      <c r="X67" s="18">
        <v>325</v>
      </c>
      <c r="Y67" s="18">
        <v>419</v>
      </c>
      <c r="Z67" s="18">
        <v>0</v>
      </c>
      <c r="AA67" s="18">
        <f t="shared" si="1032"/>
        <v>0</v>
      </c>
      <c r="AB67" s="18">
        <v>0</v>
      </c>
      <c r="AC67" s="18">
        <f t="shared" si="1032"/>
        <v>0</v>
      </c>
      <c r="AD67" s="18">
        <v>0</v>
      </c>
      <c r="AE67" s="18">
        <f t="shared" si="1032"/>
        <v>0</v>
      </c>
      <c r="AF67" s="18">
        <v>0</v>
      </c>
      <c r="AG67" s="6">
        <f t="shared" si="1033"/>
        <v>100</v>
      </c>
      <c r="AH67" s="18">
        <f t="shared" si="1034"/>
        <v>100</v>
      </c>
      <c r="AI67" s="18">
        <f t="shared" si="1035"/>
        <v>0</v>
      </c>
      <c r="AJ67" s="6">
        <f t="shared" si="1036"/>
        <v>43.518833333333333</v>
      </c>
      <c r="AK67" s="6">
        <f t="shared" si="1037"/>
        <v>744</v>
      </c>
      <c r="AL67" s="77">
        <v>8094.5029999999997</v>
      </c>
      <c r="AM67" s="18">
        <v>25</v>
      </c>
      <c r="AO67" s="18"/>
      <c r="AP67" s="18" t="s">
        <v>72</v>
      </c>
      <c r="AQ67" s="18">
        <f t="shared" si="1038"/>
        <v>720</v>
      </c>
      <c r="AR67" s="18">
        <v>637</v>
      </c>
      <c r="AS67" s="17">
        <f t="shared" si="1039"/>
        <v>83</v>
      </c>
      <c r="AT67" s="18">
        <v>0</v>
      </c>
      <c r="AU67" s="18">
        <f t="shared" si="1040"/>
        <v>0</v>
      </c>
      <c r="AV67" s="18">
        <v>0</v>
      </c>
      <c r="AW67" s="18">
        <f t="shared" si="1041"/>
        <v>0</v>
      </c>
      <c r="AX67" s="18">
        <v>0</v>
      </c>
      <c r="AY67" s="18">
        <f t="shared" si="1042"/>
        <v>0</v>
      </c>
      <c r="AZ67" s="18">
        <v>0</v>
      </c>
      <c r="BA67" s="6">
        <f t="shared" si="1043"/>
        <v>100</v>
      </c>
      <c r="BB67" s="18">
        <f t="shared" si="1044"/>
        <v>100</v>
      </c>
      <c r="BC67" s="18">
        <f t="shared" si="1045"/>
        <v>0</v>
      </c>
      <c r="BD67" s="6">
        <f t="shared" si="1046"/>
        <v>91.115555555555545</v>
      </c>
      <c r="BE67" s="6">
        <f t="shared" si="1047"/>
        <v>720</v>
      </c>
      <c r="BF67" s="92">
        <v>16400.8</v>
      </c>
      <c r="BG67" s="18">
        <v>25</v>
      </c>
      <c r="BI67" s="18"/>
      <c r="BJ67" s="18" t="s">
        <v>72</v>
      </c>
      <c r="BK67" s="6">
        <f t="shared" si="1048"/>
        <v>744</v>
      </c>
      <c r="BL67" s="18">
        <v>550</v>
      </c>
      <c r="BM67" s="17">
        <f t="shared" si="1049"/>
        <v>194</v>
      </c>
      <c r="BN67" s="18">
        <v>0</v>
      </c>
      <c r="BO67" s="6">
        <f t="shared" si="1019"/>
        <v>0</v>
      </c>
      <c r="BP67" s="18">
        <v>0</v>
      </c>
      <c r="BQ67" s="6">
        <f t="shared" si="1019"/>
        <v>0</v>
      </c>
      <c r="BR67" s="6">
        <v>0</v>
      </c>
      <c r="BS67" s="6">
        <f t="shared" si="1050"/>
        <v>0</v>
      </c>
      <c r="BT67" s="18">
        <v>0</v>
      </c>
      <c r="BU67" s="6">
        <f t="shared" si="1051"/>
        <v>100</v>
      </c>
      <c r="BV67" s="6">
        <f t="shared" si="897"/>
        <v>100</v>
      </c>
      <c r="BW67" s="20">
        <f t="shared" si="898"/>
        <v>0</v>
      </c>
      <c r="BX67" s="6">
        <f t="shared" si="1052"/>
        <v>74.803822580645161</v>
      </c>
      <c r="BY67" s="6">
        <f t="shared" si="1053"/>
        <v>744</v>
      </c>
      <c r="BZ67" s="86">
        <v>13913.511</v>
      </c>
      <c r="CA67" s="18">
        <v>25</v>
      </c>
      <c r="CC67" s="18"/>
      <c r="CD67" s="18" t="s">
        <v>72</v>
      </c>
      <c r="CE67" s="6">
        <f t="shared" si="1054"/>
        <v>656.9</v>
      </c>
      <c r="CF67" s="6">
        <v>496.67</v>
      </c>
      <c r="CG67" s="6">
        <v>160.23000000000002</v>
      </c>
      <c r="CH67" s="18">
        <v>63.1</v>
      </c>
      <c r="CI67" s="6">
        <f>(CH67/$CD$4)*100</f>
        <v>8.7638888888888893</v>
      </c>
      <c r="CJ67" s="18">
        <v>0</v>
      </c>
      <c r="CK67" s="6">
        <f t="shared" si="1021"/>
        <v>0</v>
      </c>
      <c r="CL67" s="6">
        <v>0</v>
      </c>
      <c r="CM67" s="6">
        <f t="shared" si="1055"/>
        <v>0</v>
      </c>
      <c r="CN67" s="18">
        <v>0</v>
      </c>
      <c r="CO67" s="6">
        <f t="shared" si="1056"/>
        <v>91.2361111111111</v>
      </c>
      <c r="CP67" s="6">
        <f t="shared" si="1022"/>
        <v>91.2361111111111</v>
      </c>
      <c r="CQ67" s="20">
        <f>IF((AND(CF67=0,CH67=0)),0,(CH67+CN67)/(CF67+CH67)*100)</f>
        <v>11.272486914268361</v>
      </c>
      <c r="CR67" s="6">
        <f t="shared" si="1058"/>
        <v>73.326777777777778</v>
      </c>
      <c r="CS67" s="6">
        <f t="shared" si="1059"/>
        <v>720.00000000000011</v>
      </c>
      <c r="CT67" s="86">
        <v>13198.82</v>
      </c>
      <c r="CU67" s="18">
        <v>25</v>
      </c>
      <c r="CV67" s="7"/>
      <c r="CW67" s="18"/>
      <c r="CX67" s="18" t="s">
        <v>72</v>
      </c>
      <c r="CY67" s="6">
        <f t="shared" si="1060"/>
        <v>677.77</v>
      </c>
      <c r="CZ67" s="18">
        <v>491.64</v>
      </c>
      <c r="DA67" s="18">
        <v>186.13</v>
      </c>
      <c r="DB67" s="18">
        <v>3.35</v>
      </c>
      <c r="DC67" s="6">
        <f t="shared" si="415"/>
        <v>0.45026881720430112</v>
      </c>
      <c r="DD67" s="18">
        <v>0</v>
      </c>
      <c r="DE67" s="6">
        <f t="shared" si="416"/>
        <v>0</v>
      </c>
      <c r="DF67" s="121">
        <v>62.88</v>
      </c>
      <c r="DG67" s="6">
        <f t="shared" si="1061"/>
        <v>8.4516129032258061</v>
      </c>
      <c r="DH67" s="18">
        <v>0</v>
      </c>
      <c r="DI67" s="6">
        <f t="shared" si="1062"/>
        <v>91.098118279569889</v>
      </c>
      <c r="DJ67" s="6">
        <f t="shared" si="463"/>
        <v>91.098118279569889</v>
      </c>
      <c r="DK67" s="20">
        <f t="shared" si="464"/>
        <v>0.67678134911816401</v>
      </c>
      <c r="DL67" s="6">
        <f t="shared" si="1063"/>
        <v>69.80591397849463</v>
      </c>
      <c r="DM67" s="6">
        <f t="shared" si="1064"/>
        <v>744</v>
      </c>
      <c r="DN67" s="86">
        <v>12983.9</v>
      </c>
      <c r="DO67" s="18">
        <v>25</v>
      </c>
      <c r="DQ67" s="18"/>
      <c r="DR67" s="18" t="s">
        <v>72</v>
      </c>
      <c r="DS67" s="6">
        <f t="shared" si="1065"/>
        <v>688.54</v>
      </c>
      <c r="DT67" s="18">
        <v>419.18</v>
      </c>
      <c r="DU67" s="18">
        <v>269.36</v>
      </c>
      <c r="DV67" s="18">
        <v>23.7</v>
      </c>
      <c r="DW67" s="6">
        <f t="shared" si="419"/>
        <v>3.1854838709677415</v>
      </c>
      <c r="DX67" s="18">
        <v>31.76</v>
      </c>
      <c r="DY67" s="6">
        <f t="shared" si="420"/>
        <v>4.2688172043010759</v>
      </c>
      <c r="DZ67" s="6">
        <v>0</v>
      </c>
      <c r="EA67" s="6">
        <f t="shared" si="1066"/>
        <v>0</v>
      </c>
      <c r="EB67" s="18">
        <v>0</v>
      </c>
      <c r="EC67" s="6">
        <f t="shared" si="1067"/>
        <v>92.545698924731184</v>
      </c>
      <c r="ED67" s="6">
        <f t="shared" si="466"/>
        <v>92.545698924731184</v>
      </c>
      <c r="EE67" s="20">
        <f t="shared" si="467"/>
        <v>5.3513367052023124</v>
      </c>
      <c r="EF67" s="6">
        <f t="shared" si="1068"/>
        <v>60.928908602150536</v>
      </c>
      <c r="EG67" s="6">
        <f t="shared" si="1069"/>
        <v>744</v>
      </c>
      <c r="EH67" s="77">
        <v>11332.777</v>
      </c>
      <c r="EI67" s="18">
        <v>25</v>
      </c>
      <c r="EK67" s="18"/>
      <c r="EL67" s="18" t="s">
        <v>72</v>
      </c>
      <c r="EM67" s="6">
        <f t="shared" si="1070"/>
        <v>672</v>
      </c>
      <c r="EN67" s="18">
        <v>247.84</v>
      </c>
      <c r="EO67" s="18">
        <v>424.16</v>
      </c>
      <c r="EP67" s="18">
        <v>0</v>
      </c>
      <c r="EQ67" s="6">
        <f t="shared" si="423"/>
        <v>0</v>
      </c>
      <c r="ER67" s="18">
        <v>0</v>
      </c>
      <c r="ES67" s="6">
        <f t="shared" si="424"/>
        <v>0</v>
      </c>
      <c r="ET67" s="6">
        <v>0</v>
      </c>
      <c r="EU67" s="6">
        <f t="shared" si="1071"/>
        <v>0</v>
      </c>
      <c r="EV67" s="18">
        <v>0</v>
      </c>
      <c r="EW67" s="6">
        <f t="shared" si="1072"/>
        <v>90.322580645161281</v>
      </c>
      <c r="EX67" s="6">
        <f t="shared" si="468"/>
        <v>100</v>
      </c>
      <c r="EY67" s="20">
        <f t="shared" si="469"/>
        <v>0</v>
      </c>
      <c r="EZ67" s="6">
        <f t="shared" si="1073"/>
        <v>36.574130952380948</v>
      </c>
      <c r="FA67" s="6">
        <f t="shared" si="1074"/>
        <v>672</v>
      </c>
      <c r="FB67" s="86">
        <v>6144.4539999999997</v>
      </c>
      <c r="FC67" s="18">
        <v>25</v>
      </c>
      <c r="FE67" s="18"/>
      <c r="FF67" s="18" t="s">
        <v>72</v>
      </c>
      <c r="FG67" s="6">
        <f t="shared" si="1075"/>
        <v>734.15</v>
      </c>
      <c r="FH67" s="18">
        <v>522.04</v>
      </c>
      <c r="FI67" s="18">
        <v>212.11</v>
      </c>
      <c r="FJ67" s="18">
        <v>9.85</v>
      </c>
      <c r="FK67" s="6">
        <f t="shared" si="438"/>
        <v>1.3239247311827957</v>
      </c>
      <c r="FL67" s="18">
        <v>0</v>
      </c>
      <c r="FM67" s="6">
        <f t="shared" si="439"/>
        <v>0</v>
      </c>
      <c r="FN67" s="6">
        <v>0</v>
      </c>
      <c r="FO67" s="6">
        <f t="shared" si="1076"/>
        <v>0</v>
      </c>
      <c r="FP67" s="18">
        <v>0</v>
      </c>
      <c r="FQ67" s="6">
        <f t="shared" si="1077"/>
        <v>98.6760752688172</v>
      </c>
      <c r="FR67" s="6">
        <f t="shared" si="472"/>
        <v>98.6760752688172</v>
      </c>
      <c r="FS67" s="20">
        <f t="shared" si="473"/>
        <v>1.8518866682960762</v>
      </c>
      <c r="FT67" s="6">
        <f t="shared" si="1078"/>
        <v>70.278327956989244</v>
      </c>
      <c r="FU67" s="6">
        <f t="shared" si="1079"/>
        <v>744</v>
      </c>
      <c r="FV67" s="86">
        <v>13071.769</v>
      </c>
      <c r="FW67" s="18">
        <v>25</v>
      </c>
      <c r="FY67" s="18"/>
      <c r="FZ67" s="18" t="s">
        <v>72</v>
      </c>
      <c r="GA67" s="6">
        <f t="shared" si="1080"/>
        <v>720</v>
      </c>
      <c r="GB67" s="18">
        <v>584.85</v>
      </c>
      <c r="GC67" s="18">
        <v>135.15</v>
      </c>
      <c r="GD67" s="18">
        <v>0</v>
      </c>
      <c r="GE67" s="6">
        <f t="shared" si="1081"/>
        <v>0</v>
      </c>
      <c r="GF67" s="18">
        <v>0</v>
      </c>
      <c r="GG67" s="6">
        <f t="shared" si="1023"/>
        <v>0</v>
      </c>
      <c r="GH67" s="6">
        <v>0</v>
      </c>
      <c r="GI67" s="6">
        <f t="shared" si="1082"/>
        <v>0</v>
      </c>
      <c r="GJ67" s="18">
        <v>0</v>
      </c>
      <c r="GK67" s="6">
        <f t="shared" si="1083"/>
        <v>96.774193548387103</v>
      </c>
      <c r="GL67" s="6">
        <f t="shared" si="1024"/>
        <v>100</v>
      </c>
      <c r="GM67" s="20">
        <f t="shared" si="1084"/>
        <v>0</v>
      </c>
      <c r="GN67" s="6">
        <f t="shared" si="1085"/>
        <v>86.602833333333336</v>
      </c>
      <c r="GO67" s="6">
        <f t="shared" si="1086"/>
        <v>720</v>
      </c>
      <c r="GP67" s="77">
        <v>15588.51</v>
      </c>
      <c r="GQ67" s="18">
        <v>25</v>
      </c>
      <c r="GS67" s="18"/>
      <c r="GT67" s="18" t="s">
        <v>72</v>
      </c>
      <c r="GU67" s="18">
        <f t="shared" si="1087"/>
        <v>732.95</v>
      </c>
      <c r="GV67" s="18">
        <v>517.04</v>
      </c>
      <c r="GW67" s="105">
        <v>215.91</v>
      </c>
      <c r="GX67" s="18">
        <v>11.05</v>
      </c>
      <c r="GY67" s="6">
        <f t="shared" si="558"/>
        <v>1.485215053763441</v>
      </c>
      <c r="GZ67" s="18">
        <v>0</v>
      </c>
      <c r="HA67" s="18">
        <f t="shared" si="559"/>
        <v>0</v>
      </c>
      <c r="HB67" s="18">
        <v>0</v>
      </c>
      <c r="HC67" s="6">
        <f t="shared" si="1088"/>
        <v>0</v>
      </c>
      <c r="HD67" s="18">
        <v>0</v>
      </c>
      <c r="HE67" s="6">
        <f t="shared" si="1089"/>
        <v>98.51478494623656</v>
      </c>
      <c r="HF67" s="6">
        <f t="shared" si="1090"/>
        <v>98.51478494623656</v>
      </c>
      <c r="HG67" s="6">
        <f t="shared" si="396"/>
        <v>2.0924463633092851</v>
      </c>
      <c r="HH67" s="6">
        <f t="shared" si="1091"/>
        <v>72.609677419354838</v>
      </c>
      <c r="HI67" s="6">
        <f t="shared" si="1092"/>
        <v>743.99999999999989</v>
      </c>
      <c r="HJ67" s="77">
        <v>13505.4</v>
      </c>
      <c r="HK67" s="18">
        <v>25</v>
      </c>
      <c r="HM67" s="18"/>
      <c r="HN67" s="18" t="s">
        <v>72</v>
      </c>
      <c r="HO67" s="111">
        <f t="shared" si="1093"/>
        <v>720</v>
      </c>
      <c r="HP67" s="111">
        <v>561.36</v>
      </c>
      <c r="HQ67" s="18">
        <v>158.63999999999999</v>
      </c>
      <c r="HR67" s="111">
        <v>0</v>
      </c>
      <c r="HS67" s="18">
        <f t="shared" si="1094"/>
        <v>0</v>
      </c>
      <c r="HT67" s="18">
        <v>0</v>
      </c>
      <c r="HU67" s="18">
        <f t="shared" si="1095"/>
        <v>0</v>
      </c>
      <c r="HV67" s="18">
        <v>0</v>
      </c>
      <c r="HW67" s="18">
        <f t="shared" si="1095"/>
        <v>0</v>
      </c>
      <c r="HX67" s="18">
        <v>0</v>
      </c>
      <c r="HY67" s="6">
        <f t="shared" si="1096"/>
        <v>100</v>
      </c>
      <c r="HZ67" s="6">
        <f t="shared" si="1097"/>
        <v>100</v>
      </c>
      <c r="IA67" s="20">
        <f t="shared" si="1098"/>
        <v>0</v>
      </c>
      <c r="IB67" s="6">
        <f t="shared" si="1099"/>
        <v>76.006505555555563</v>
      </c>
      <c r="IC67" s="6">
        <f t="shared" si="1100"/>
        <v>720</v>
      </c>
      <c r="ID67" s="112">
        <v>13681.171</v>
      </c>
      <c r="IE67" s="18">
        <v>25</v>
      </c>
      <c r="IG67" s="29">
        <v>25</v>
      </c>
      <c r="IH67" s="9">
        <v>25</v>
      </c>
    </row>
    <row r="68" spans="1:245" ht="13.8" x14ac:dyDescent="0.25">
      <c r="A68" s="18"/>
      <c r="B68" s="18" t="s">
        <v>73</v>
      </c>
      <c r="C68" s="18">
        <f t="shared" si="1025"/>
        <v>744</v>
      </c>
      <c r="D68" s="18">
        <v>608</v>
      </c>
      <c r="E68" s="18">
        <v>136</v>
      </c>
      <c r="F68" s="18">
        <v>0</v>
      </c>
      <c r="G68" s="18">
        <f t="shared" si="339"/>
        <v>0</v>
      </c>
      <c r="H68" s="18">
        <v>0</v>
      </c>
      <c r="I68" s="18">
        <f t="shared" si="340"/>
        <v>0</v>
      </c>
      <c r="J68" s="18">
        <v>0</v>
      </c>
      <c r="K68" s="6">
        <f t="shared" si="1026"/>
        <v>0</v>
      </c>
      <c r="L68" s="18">
        <v>0</v>
      </c>
      <c r="M68" s="6">
        <f t="shared" ref="M68" si="1101">(C68/$B$4)*100</f>
        <v>100</v>
      </c>
      <c r="N68" s="18">
        <f t="shared" si="524"/>
        <v>100</v>
      </c>
      <c r="O68" s="18">
        <f t="shared" si="1028"/>
        <v>0</v>
      </c>
      <c r="P68" s="6">
        <f t="shared" si="1029"/>
        <v>82.060295698924733</v>
      </c>
      <c r="Q68" s="6">
        <f t="shared" si="1030"/>
        <v>744</v>
      </c>
      <c r="R68" s="77">
        <v>15263.215</v>
      </c>
      <c r="S68" s="18">
        <v>25</v>
      </c>
      <c r="U68" s="18"/>
      <c r="V68" s="18" t="s">
        <v>73</v>
      </c>
      <c r="W68" s="18">
        <f t="shared" si="1031"/>
        <v>744</v>
      </c>
      <c r="X68" s="18">
        <v>600</v>
      </c>
      <c r="Y68" s="18">
        <v>144</v>
      </c>
      <c r="Z68" s="18">
        <v>0</v>
      </c>
      <c r="AA68" s="18">
        <f t="shared" si="1032"/>
        <v>0</v>
      </c>
      <c r="AB68" s="18">
        <v>0</v>
      </c>
      <c r="AC68" s="18">
        <f t="shared" si="1032"/>
        <v>0</v>
      </c>
      <c r="AD68" s="18">
        <v>0</v>
      </c>
      <c r="AE68" s="18">
        <f t="shared" si="1032"/>
        <v>0</v>
      </c>
      <c r="AF68" s="18">
        <v>0</v>
      </c>
      <c r="AG68" s="6">
        <f t="shared" si="1033"/>
        <v>100</v>
      </c>
      <c r="AH68" s="18">
        <f t="shared" si="1034"/>
        <v>100</v>
      </c>
      <c r="AI68" s="18">
        <f t="shared" si="1035"/>
        <v>0</v>
      </c>
      <c r="AJ68" s="6">
        <f t="shared" si="1036"/>
        <v>79.972634408602147</v>
      </c>
      <c r="AK68" s="6">
        <f t="shared" si="1037"/>
        <v>744</v>
      </c>
      <c r="AL68" s="77">
        <v>14874.91</v>
      </c>
      <c r="AM68" s="18">
        <v>25</v>
      </c>
      <c r="AO68" s="18"/>
      <c r="AP68" s="18" t="s">
        <v>73</v>
      </c>
      <c r="AQ68" s="18">
        <f t="shared" si="1038"/>
        <v>720</v>
      </c>
      <c r="AR68" s="18">
        <v>643</v>
      </c>
      <c r="AS68" s="17">
        <f t="shared" si="1039"/>
        <v>77</v>
      </c>
      <c r="AT68" s="18">
        <v>0</v>
      </c>
      <c r="AU68" s="18">
        <f t="shared" si="1040"/>
        <v>0</v>
      </c>
      <c r="AV68" s="18">
        <v>0</v>
      </c>
      <c r="AW68" s="18">
        <f t="shared" si="1041"/>
        <v>0</v>
      </c>
      <c r="AX68" s="18">
        <v>0</v>
      </c>
      <c r="AY68" s="18">
        <f t="shared" si="1042"/>
        <v>0</v>
      </c>
      <c r="AZ68" s="18">
        <v>0</v>
      </c>
      <c r="BA68" s="6">
        <f t="shared" si="1043"/>
        <v>100</v>
      </c>
      <c r="BB68" s="18">
        <f t="shared" si="1044"/>
        <v>100</v>
      </c>
      <c r="BC68" s="18">
        <f t="shared" si="1045"/>
        <v>0</v>
      </c>
      <c r="BD68" s="6">
        <f t="shared" si="1046"/>
        <v>89.910772222222221</v>
      </c>
      <c r="BE68" s="6">
        <f t="shared" si="1047"/>
        <v>720</v>
      </c>
      <c r="BF68" s="92">
        <v>16183.939</v>
      </c>
      <c r="BG68" s="18">
        <v>25</v>
      </c>
      <c r="BI68" s="18"/>
      <c r="BJ68" s="18" t="s">
        <v>73</v>
      </c>
      <c r="BK68" s="6">
        <f t="shared" si="1048"/>
        <v>744</v>
      </c>
      <c r="BL68" s="18">
        <v>596</v>
      </c>
      <c r="BM68" s="17">
        <f t="shared" si="1049"/>
        <v>148</v>
      </c>
      <c r="BN68" s="18">
        <v>0</v>
      </c>
      <c r="BO68" s="6">
        <f t="shared" si="1019"/>
        <v>0</v>
      </c>
      <c r="BP68" s="18">
        <v>0</v>
      </c>
      <c r="BQ68" s="6">
        <f t="shared" si="1019"/>
        <v>0</v>
      </c>
      <c r="BR68" s="6">
        <v>0</v>
      </c>
      <c r="BS68" s="6">
        <f t="shared" si="1050"/>
        <v>0</v>
      </c>
      <c r="BT68" s="18">
        <v>0</v>
      </c>
      <c r="BU68" s="6">
        <f t="shared" si="1051"/>
        <v>100</v>
      </c>
      <c r="BV68" s="6">
        <f t="shared" si="897"/>
        <v>100</v>
      </c>
      <c r="BW68" s="20">
        <f t="shared" si="898"/>
        <v>0</v>
      </c>
      <c r="BX68" s="6">
        <f t="shared" si="1052"/>
        <v>80.198344086021507</v>
      </c>
      <c r="BY68" s="6">
        <f t="shared" si="1053"/>
        <v>744</v>
      </c>
      <c r="BZ68" s="86">
        <v>14916.892</v>
      </c>
      <c r="CA68" s="18">
        <v>25</v>
      </c>
      <c r="CC68" s="18"/>
      <c r="CD68" s="18" t="s">
        <v>73</v>
      </c>
      <c r="CE68" s="6">
        <f t="shared" si="1054"/>
        <v>409.36</v>
      </c>
      <c r="CF68" s="6">
        <v>322.10000000000002</v>
      </c>
      <c r="CG68" s="6">
        <v>87.259999999999991</v>
      </c>
      <c r="CH68" s="18">
        <v>310.64</v>
      </c>
      <c r="CI68" s="6">
        <f t="shared" ref="CI68:CI78" si="1102">(CH68/$CD$4)*100</f>
        <v>43.144444444444439</v>
      </c>
      <c r="CJ68" s="18">
        <v>0</v>
      </c>
      <c r="CK68" s="6">
        <f t="shared" si="1021"/>
        <v>0</v>
      </c>
      <c r="CL68" s="6">
        <v>0</v>
      </c>
      <c r="CM68" s="6">
        <f t="shared" si="1055"/>
        <v>0</v>
      </c>
      <c r="CN68" s="18">
        <v>0</v>
      </c>
      <c r="CO68" s="6">
        <f t="shared" si="1056"/>
        <v>56.855555555555561</v>
      </c>
      <c r="CP68" s="6">
        <f t="shared" si="1022"/>
        <v>56.855555555555561</v>
      </c>
      <c r="CQ68" s="20">
        <f t="shared" ref="CQ68:CQ78" si="1103">IF((AND(CF68=0,CH68=0)),0,(CH68+CN68)/(CF68+CH68)*100)</f>
        <v>49.094414767519041</v>
      </c>
      <c r="CR68" s="6">
        <f t="shared" si="1058"/>
        <v>46.31677777777778</v>
      </c>
      <c r="CS68" s="6">
        <f t="shared" si="1059"/>
        <v>720</v>
      </c>
      <c r="CT68" s="86">
        <v>8337.02</v>
      </c>
      <c r="CU68" s="18">
        <v>25</v>
      </c>
      <c r="CV68" s="7"/>
      <c r="CW68" s="18"/>
      <c r="CX68" s="18" t="s">
        <v>73</v>
      </c>
      <c r="CY68" s="6">
        <f t="shared" si="1060"/>
        <v>0</v>
      </c>
      <c r="CZ68" s="18">
        <v>0</v>
      </c>
      <c r="DA68" s="18">
        <v>0</v>
      </c>
      <c r="DB68" s="18">
        <v>744</v>
      </c>
      <c r="DC68" s="6">
        <f t="shared" si="415"/>
        <v>100</v>
      </c>
      <c r="DD68" s="18">
        <v>0</v>
      </c>
      <c r="DE68" s="6">
        <f t="shared" si="416"/>
        <v>0</v>
      </c>
      <c r="DF68" s="121">
        <v>0</v>
      </c>
      <c r="DG68" s="6">
        <f t="shared" si="1061"/>
        <v>0</v>
      </c>
      <c r="DH68" s="18">
        <v>0</v>
      </c>
      <c r="DI68" s="6">
        <f t="shared" si="1062"/>
        <v>0</v>
      </c>
      <c r="DJ68" s="6">
        <f t="shared" si="463"/>
        <v>0</v>
      </c>
      <c r="DK68" s="20">
        <f t="shared" si="464"/>
        <v>100</v>
      </c>
      <c r="DL68" s="6">
        <f t="shared" si="1063"/>
        <v>0</v>
      </c>
      <c r="DM68" s="6">
        <f t="shared" si="1064"/>
        <v>744</v>
      </c>
      <c r="DN68" s="18">
        <v>0</v>
      </c>
      <c r="DO68" s="18">
        <v>25</v>
      </c>
      <c r="DQ68" s="18"/>
      <c r="DR68" s="18" t="s">
        <v>73</v>
      </c>
      <c r="DS68" s="6">
        <f t="shared" si="1065"/>
        <v>0</v>
      </c>
      <c r="DT68" s="18">
        <v>0</v>
      </c>
      <c r="DU68" s="18">
        <v>0</v>
      </c>
      <c r="DV68" s="18">
        <v>744</v>
      </c>
      <c r="DW68" s="6">
        <f t="shared" si="419"/>
        <v>100</v>
      </c>
      <c r="DX68" s="18">
        <v>0</v>
      </c>
      <c r="DY68" s="6">
        <f t="shared" si="420"/>
        <v>0</v>
      </c>
      <c r="DZ68" s="6">
        <v>0</v>
      </c>
      <c r="EA68" s="6">
        <f t="shared" si="1066"/>
        <v>0</v>
      </c>
      <c r="EB68" s="18">
        <v>0</v>
      </c>
      <c r="EC68" s="6">
        <f t="shared" si="1067"/>
        <v>0</v>
      </c>
      <c r="ED68" s="6">
        <f t="shared" si="466"/>
        <v>0</v>
      </c>
      <c r="EE68" s="20">
        <f t="shared" si="467"/>
        <v>100</v>
      </c>
      <c r="EF68" s="6">
        <f t="shared" si="1068"/>
        <v>0</v>
      </c>
      <c r="EG68" s="6">
        <f t="shared" si="1069"/>
        <v>744</v>
      </c>
      <c r="EH68" s="18">
        <v>0</v>
      </c>
      <c r="EI68" s="18">
        <v>25</v>
      </c>
      <c r="EK68" s="18"/>
      <c r="EL68" s="18" t="s">
        <v>73</v>
      </c>
      <c r="EM68" s="6">
        <f t="shared" si="1070"/>
        <v>0</v>
      </c>
      <c r="EN68" s="18">
        <v>0</v>
      </c>
      <c r="EO68" s="18">
        <v>0</v>
      </c>
      <c r="EP68" s="18">
        <v>672</v>
      </c>
      <c r="EQ68" s="6">
        <f t="shared" si="423"/>
        <v>100</v>
      </c>
      <c r="ER68" s="18">
        <v>0</v>
      </c>
      <c r="ES68" s="6">
        <f t="shared" si="424"/>
        <v>0</v>
      </c>
      <c r="ET68" s="6">
        <v>0</v>
      </c>
      <c r="EU68" s="6">
        <f t="shared" si="1071"/>
        <v>0</v>
      </c>
      <c r="EV68" s="18">
        <v>0</v>
      </c>
      <c r="EW68" s="6">
        <f t="shared" si="1072"/>
        <v>0</v>
      </c>
      <c r="EX68" s="6">
        <f t="shared" si="468"/>
        <v>0</v>
      </c>
      <c r="EY68" s="20">
        <f t="shared" si="469"/>
        <v>100</v>
      </c>
      <c r="EZ68" s="6">
        <f t="shared" si="1073"/>
        <v>0</v>
      </c>
      <c r="FA68" s="6">
        <f t="shared" si="1074"/>
        <v>672</v>
      </c>
      <c r="FB68" s="18">
        <v>0</v>
      </c>
      <c r="FC68" s="18">
        <v>25</v>
      </c>
      <c r="FE68" s="18"/>
      <c r="FF68" s="18" t="s">
        <v>73</v>
      </c>
      <c r="FG68" s="6">
        <f t="shared" si="1075"/>
        <v>0</v>
      </c>
      <c r="FH68" s="18">
        <v>0</v>
      </c>
      <c r="FI68" s="18">
        <v>0</v>
      </c>
      <c r="FJ68" s="18">
        <v>744</v>
      </c>
      <c r="FK68" s="6">
        <f t="shared" si="438"/>
        <v>100</v>
      </c>
      <c r="FL68" s="18">
        <v>0</v>
      </c>
      <c r="FM68" s="6">
        <f t="shared" si="439"/>
        <v>0</v>
      </c>
      <c r="FN68" s="6">
        <v>0</v>
      </c>
      <c r="FO68" s="6">
        <f t="shared" si="1076"/>
        <v>0</v>
      </c>
      <c r="FP68" s="18">
        <v>0</v>
      </c>
      <c r="FQ68" s="6">
        <f t="shared" si="1077"/>
        <v>0</v>
      </c>
      <c r="FR68" s="6">
        <f t="shared" si="472"/>
        <v>0</v>
      </c>
      <c r="FS68" s="20">
        <f t="shared" si="473"/>
        <v>100</v>
      </c>
      <c r="FT68" s="6">
        <f t="shared" si="1078"/>
        <v>0</v>
      </c>
      <c r="FU68" s="6">
        <f t="shared" si="1079"/>
        <v>744</v>
      </c>
      <c r="FV68" s="18">
        <v>0</v>
      </c>
      <c r="FW68" s="18">
        <v>25</v>
      </c>
      <c r="FY68" s="18"/>
      <c r="FZ68" s="18" t="s">
        <v>73</v>
      </c>
      <c r="GA68" s="6">
        <f t="shared" si="1080"/>
        <v>0</v>
      </c>
      <c r="GB68" s="18">
        <v>0</v>
      </c>
      <c r="GC68" s="18">
        <v>0</v>
      </c>
      <c r="GD68" s="18">
        <v>720</v>
      </c>
      <c r="GE68" s="6">
        <f t="shared" si="1081"/>
        <v>1</v>
      </c>
      <c r="GF68" s="18">
        <v>0</v>
      </c>
      <c r="GG68" s="6">
        <f t="shared" si="1023"/>
        <v>0</v>
      </c>
      <c r="GH68" s="6">
        <v>0</v>
      </c>
      <c r="GI68" s="6">
        <f t="shared" si="1082"/>
        <v>0</v>
      </c>
      <c r="GJ68" s="18">
        <v>0</v>
      </c>
      <c r="GK68" s="6">
        <f t="shared" si="1083"/>
        <v>0</v>
      </c>
      <c r="GL68" s="6">
        <f t="shared" si="1024"/>
        <v>0</v>
      </c>
      <c r="GM68" s="20">
        <f t="shared" si="1084"/>
        <v>100</v>
      </c>
      <c r="GN68" s="6">
        <f t="shared" si="1085"/>
        <v>0</v>
      </c>
      <c r="GO68" s="6">
        <f t="shared" si="1086"/>
        <v>720</v>
      </c>
      <c r="GP68" s="18">
        <v>0</v>
      </c>
      <c r="GQ68" s="18">
        <v>25</v>
      </c>
      <c r="GS68" s="18"/>
      <c r="GT68" s="18" t="s">
        <v>73</v>
      </c>
      <c r="GU68" s="18">
        <f t="shared" si="1087"/>
        <v>0</v>
      </c>
      <c r="GV68" s="18">
        <v>0</v>
      </c>
      <c r="GW68" s="105">
        <v>0</v>
      </c>
      <c r="GX68" s="18">
        <v>744</v>
      </c>
      <c r="GY68" s="18">
        <f t="shared" si="558"/>
        <v>100</v>
      </c>
      <c r="GZ68" s="18">
        <v>0</v>
      </c>
      <c r="HA68" s="18">
        <f t="shared" si="559"/>
        <v>0</v>
      </c>
      <c r="HB68" s="18">
        <v>0</v>
      </c>
      <c r="HC68" s="6">
        <f t="shared" si="1088"/>
        <v>0</v>
      </c>
      <c r="HD68" s="18">
        <v>0</v>
      </c>
      <c r="HE68" s="6">
        <f t="shared" si="1089"/>
        <v>0</v>
      </c>
      <c r="HF68" s="6">
        <f t="shared" si="1090"/>
        <v>0</v>
      </c>
      <c r="HG68" s="18">
        <f t="shared" si="396"/>
        <v>100</v>
      </c>
      <c r="HH68" s="6">
        <f t="shared" si="1091"/>
        <v>0</v>
      </c>
      <c r="HI68" s="6">
        <f t="shared" si="1092"/>
        <v>744</v>
      </c>
      <c r="HJ68" s="18">
        <v>0</v>
      </c>
      <c r="HK68" s="18">
        <v>25</v>
      </c>
      <c r="HM68" s="18"/>
      <c r="HN68" s="18" t="s">
        <v>73</v>
      </c>
      <c r="HO68" s="111">
        <f t="shared" si="1093"/>
        <v>0</v>
      </c>
      <c r="HP68" s="111">
        <v>0</v>
      </c>
      <c r="HQ68" s="18">
        <v>0</v>
      </c>
      <c r="HR68" s="111">
        <v>720</v>
      </c>
      <c r="HS68" s="18">
        <f t="shared" si="1094"/>
        <v>100</v>
      </c>
      <c r="HT68" s="18">
        <v>0</v>
      </c>
      <c r="HU68" s="18">
        <f t="shared" si="1095"/>
        <v>0</v>
      </c>
      <c r="HV68" s="18">
        <v>0</v>
      </c>
      <c r="HW68" s="18">
        <f t="shared" si="1095"/>
        <v>0</v>
      </c>
      <c r="HX68" s="18">
        <v>0</v>
      </c>
      <c r="HY68" s="6">
        <f t="shared" si="1096"/>
        <v>0</v>
      </c>
      <c r="HZ68" s="6">
        <f t="shared" si="1097"/>
        <v>0</v>
      </c>
      <c r="IA68" s="20">
        <f t="shared" si="1098"/>
        <v>100</v>
      </c>
      <c r="IB68" s="6">
        <f t="shared" si="1099"/>
        <v>0</v>
      </c>
      <c r="IC68" s="6">
        <f t="shared" si="1100"/>
        <v>720</v>
      </c>
      <c r="ID68" s="132">
        <v>0</v>
      </c>
      <c r="IE68" s="18">
        <v>25</v>
      </c>
      <c r="IG68" s="29">
        <v>0</v>
      </c>
      <c r="II68" s="9">
        <v>25</v>
      </c>
      <c r="IJ68" s="9" t="s">
        <v>106</v>
      </c>
      <c r="IK68" s="9" t="s">
        <v>114</v>
      </c>
    </row>
    <row r="69" spans="1:245" ht="13.8" x14ac:dyDescent="0.25">
      <c r="A69" s="18"/>
      <c r="B69" s="18" t="s">
        <v>74</v>
      </c>
      <c r="C69" s="18">
        <f t="shared" si="1025"/>
        <v>744</v>
      </c>
      <c r="D69" s="18">
        <v>579</v>
      </c>
      <c r="E69" s="18">
        <v>165</v>
      </c>
      <c r="F69" s="18">
        <v>0</v>
      </c>
      <c r="G69" s="18">
        <f t="shared" si="339"/>
        <v>0</v>
      </c>
      <c r="H69" s="18">
        <v>0</v>
      </c>
      <c r="I69" s="18">
        <f t="shared" si="340"/>
        <v>0</v>
      </c>
      <c r="J69" s="18">
        <v>0</v>
      </c>
      <c r="K69" s="6">
        <f t="shared" si="1026"/>
        <v>0</v>
      </c>
      <c r="L69" s="18">
        <v>0</v>
      </c>
      <c r="M69" s="6">
        <f>(C69/$B$4)*100</f>
        <v>100</v>
      </c>
      <c r="N69" s="18">
        <f t="shared" si="524"/>
        <v>100</v>
      </c>
      <c r="O69" s="18">
        <f t="shared" si="1028"/>
        <v>0</v>
      </c>
      <c r="P69" s="6">
        <f t="shared" si="1029"/>
        <v>78.538118279569886</v>
      </c>
      <c r="Q69" s="6">
        <f t="shared" si="1030"/>
        <v>744</v>
      </c>
      <c r="R69" s="77">
        <v>14608.09</v>
      </c>
      <c r="S69" s="18">
        <v>25</v>
      </c>
      <c r="U69" s="18"/>
      <c r="V69" s="18" t="s">
        <v>74</v>
      </c>
      <c r="W69" s="18">
        <f t="shared" si="1031"/>
        <v>744</v>
      </c>
      <c r="X69" s="18">
        <v>571</v>
      </c>
      <c r="Y69" s="18">
        <v>173</v>
      </c>
      <c r="Z69" s="18">
        <v>0</v>
      </c>
      <c r="AA69" s="18">
        <f t="shared" si="1032"/>
        <v>0</v>
      </c>
      <c r="AB69" s="18">
        <v>0</v>
      </c>
      <c r="AC69" s="18">
        <f t="shared" si="1032"/>
        <v>0</v>
      </c>
      <c r="AD69" s="18">
        <v>0</v>
      </c>
      <c r="AE69" s="18">
        <f t="shared" si="1032"/>
        <v>0</v>
      </c>
      <c r="AF69" s="18">
        <v>0</v>
      </c>
      <c r="AG69" s="6">
        <f t="shared" si="1033"/>
        <v>100</v>
      </c>
      <c r="AH69" s="18">
        <f t="shared" si="1034"/>
        <v>100</v>
      </c>
      <c r="AI69" s="18">
        <f t="shared" si="1035"/>
        <v>0</v>
      </c>
      <c r="AJ69" s="6">
        <f t="shared" si="1036"/>
        <v>77.112268817204296</v>
      </c>
      <c r="AK69" s="6">
        <f t="shared" si="1037"/>
        <v>744</v>
      </c>
      <c r="AL69" s="77">
        <v>14342.882</v>
      </c>
      <c r="AM69" s="18">
        <v>25</v>
      </c>
      <c r="AO69" s="18"/>
      <c r="AP69" s="18" t="s">
        <v>74</v>
      </c>
      <c r="AQ69" s="18">
        <f t="shared" si="1038"/>
        <v>720</v>
      </c>
      <c r="AR69" s="18">
        <v>643</v>
      </c>
      <c r="AS69" s="17">
        <f t="shared" si="1039"/>
        <v>77</v>
      </c>
      <c r="AT69" s="18">
        <v>0</v>
      </c>
      <c r="AU69" s="18">
        <f t="shared" si="1040"/>
        <v>0</v>
      </c>
      <c r="AV69" s="18">
        <v>0</v>
      </c>
      <c r="AW69" s="18">
        <f t="shared" si="1041"/>
        <v>0</v>
      </c>
      <c r="AX69" s="18">
        <v>0</v>
      </c>
      <c r="AY69" s="18">
        <f t="shared" si="1042"/>
        <v>0</v>
      </c>
      <c r="AZ69" s="18">
        <v>0</v>
      </c>
      <c r="BA69" s="6">
        <f t="shared" si="1043"/>
        <v>100</v>
      </c>
      <c r="BB69" s="18">
        <f t="shared" si="1044"/>
        <v>100</v>
      </c>
      <c r="BC69" s="18">
        <f t="shared" si="1045"/>
        <v>0</v>
      </c>
      <c r="BD69" s="6">
        <f>(BF69/($AP$4*BG69))*100</f>
        <v>90.567355555555551</v>
      </c>
      <c r="BE69" s="6">
        <f t="shared" si="1047"/>
        <v>720</v>
      </c>
      <c r="BF69" s="92">
        <v>16302.124</v>
      </c>
      <c r="BG69" s="18">
        <v>25</v>
      </c>
      <c r="BI69" s="18"/>
      <c r="BJ69" s="18" t="s">
        <v>74</v>
      </c>
      <c r="BK69" s="6">
        <f t="shared" si="1048"/>
        <v>744</v>
      </c>
      <c r="BL69" s="18">
        <v>489</v>
      </c>
      <c r="BM69" s="17">
        <f t="shared" si="1049"/>
        <v>255</v>
      </c>
      <c r="BN69" s="18">
        <v>0</v>
      </c>
      <c r="BO69" s="6">
        <f t="shared" si="1019"/>
        <v>0</v>
      </c>
      <c r="BP69" s="18">
        <v>0</v>
      </c>
      <c r="BQ69" s="6">
        <f t="shared" si="1019"/>
        <v>0</v>
      </c>
      <c r="BR69" s="6">
        <v>0</v>
      </c>
      <c r="BS69" s="6">
        <f t="shared" si="1050"/>
        <v>0</v>
      </c>
      <c r="BT69" s="18">
        <v>0</v>
      </c>
      <c r="BU69" s="6">
        <f t="shared" si="1051"/>
        <v>100</v>
      </c>
      <c r="BV69" s="6">
        <f t="shared" si="897"/>
        <v>100</v>
      </c>
      <c r="BW69" s="20">
        <f t="shared" si="898"/>
        <v>0</v>
      </c>
      <c r="BX69" s="6">
        <f t="shared" si="1052"/>
        <v>66.570870967741939</v>
      </c>
      <c r="BY69" s="6">
        <f t="shared" si="1053"/>
        <v>744</v>
      </c>
      <c r="BZ69" s="86">
        <v>12382.182000000001</v>
      </c>
      <c r="CA69" s="18">
        <v>25</v>
      </c>
      <c r="CC69" s="18"/>
      <c r="CD69" s="18" t="s">
        <v>74</v>
      </c>
      <c r="CE69" s="6">
        <f t="shared" si="1054"/>
        <v>662.05</v>
      </c>
      <c r="CF69" s="6">
        <v>492.14</v>
      </c>
      <c r="CG69" s="6">
        <v>169.90999999999997</v>
      </c>
      <c r="CH69" s="18">
        <v>57.95</v>
      </c>
      <c r="CI69" s="6">
        <f t="shared" si="1102"/>
        <v>8.0486111111111125</v>
      </c>
      <c r="CJ69" s="18">
        <v>0</v>
      </c>
      <c r="CK69" s="6">
        <f t="shared" si="1021"/>
        <v>0</v>
      </c>
      <c r="CL69" s="6">
        <v>0</v>
      </c>
      <c r="CM69" s="6">
        <f t="shared" si="1055"/>
        <v>0</v>
      </c>
      <c r="CN69" s="18">
        <v>0</v>
      </c>
      <c r="CO69" s="6">
        <f t="shared" si="1056"/>
        <v>91.951388888888886</v>
      </c>
      <c r="CP69" s="6">
        <f t="shared" si="1022"/>
        <v>91.951388888888886</v>
      </c>
      <c r="CQ69" s="20">
        <f t="shared" si="1103"/>
        <v>10.5346397862168</v>
      </c>
      <c r="CR69" s="6">
        <f t="shared" si="1058"/>
        <v>70.12433333333334</v>
      </c>
      <c r="CS69" s="6">
        <f t="shared" si="1059"/>
        <v>720</v>
      </c>
      <c r="CT69" s="86">
        <v>12622.38</v>
      </c>
      <c r="CU69" s="18">
        <v>25</v>
      </c>
      <c r="CV69" s="7"/>
      <c r="CW69" s="18"/>
      <c r="CX69" s="18" t="s">
        <v>74</v>
      </c>
      <c r="CY69" s="6">
        <f t="shared" si="1060"/>
        <v>659.73</v>
      </c>
      <c r="CZ69" s="18">
        <v>542.52</v>
      </c>
      <c r="DA69" s="18">
        <v>117.21000000000004</v>
      </c>
      <c r="DB69" s="18">
        <v>21.49</v>
      </c>
      <c r="DC69" s="6">
        <f t="shared" si="415"/>
        <v>2.8884408602150535</v>
      </c>
      <c r="DD69" s="18">
        <v>0</v>
      </c>
      <c r="DE69" s="6">
        <f t="shared" si="416"/>
        <v>0</v>
      </c>
      <c r="DF69" s="121">
        <v>62.78</v>
      </c>
      <c r="DG69" s="6">
        <f>(DF69/$CX$4)*100</f>
        <v>8.4381720430107521</v>
      </c>
      <c r="DH69" s="18">
        <v>0</v>
      </c>
      <c r="DI69" s="6">
        <f t="shared" si="1062"/>
        <v>88.673387096774192</v>
      </c>
      <c r="DJ69" s="6">
        <f t="shared" si="463"/>
        <v>88.673387096774192</v>
      </c>
      <c r="DK69" s="20">
        <f t="shared" si="464"/>
        <v>3.8102161309196645</v>
      </c>
      <c r="DL69" s="6">
        <f t="shared" si="1063"/>
        <v>75.981774193548389</v>
      </c>
      <c r="DM69" s="6">
        <f t="shared" si="1064"/>
        <v>744</v>
      </c>
      <c r="DN69" s="86">
        <v>14132.61</v>
      </c>
      <c r="DO69" s="18">
        <v>25</v>
      </c>
      <c r="DQ69" s="18"/>
      <c r="DR69" s="18" t="s">
        <v>74</v>
      </c>
      <c r="DS69" s="6">
        <f t="shared" si="1065"/>
        <v>670.90000000000009</v>
      </c>
      <c r="DT69" s="18">
        <v>432.32</v>
      </c>
      <c r="DU69" s="18">
        <v>238.58</v>
      </c>
      <c r="DV69" s="18">
        <v>44.81</v>
      </c>
      <c r="DW69" s="6">
        <f t="shared" si="419"/>
        <v>6.0228494623655919</v>
      </c>
      <c r="DX69" s="18">
        <v>28.29</v>
      </c>
      <c r="DY69" s="6">
        <f t="shared" si="420"/>
        <v>3.80241935483871</v>
      </c>
      <c r="DZ69" s="6">
        <v>0</v>
      </c>
      <c r="EA69" s="6">
        <f>(DZ69/$DR$4)*100</f>
        <v>0</v>
      </c>
      <c r="EB69" s="18">
        <v>0</v>
      </c>
      <c r="EC69" s="6">
        <f t="shared" si="1067"/>
        <v>90.174731182795711</v>
      </c>
      <c r="ED69" s="6">
        <f t="shared" si="466"/>
        <v>90.174731182795711</v>
      </c>
      <c r="EE69" s="20">
        <f t="shared" si="467"/>
        <v>9.3915704315385753</v>
      </c>
      <c r="EF69" s="6">
        <f t="shared" si="1068"/>
        <v>64.978919354838709</v>
      </c>
      <c r="EG69" s="6">
        <f t="shared" si="1069"/>
        <v>744</v>
      </c>
      <c r="EH69" s="77">
        <v>12086.079</v>
      </c>
      <c r="EI69" s="18">
        <v>25</v>
      </c>
      <c r="EK69" s="18"/>
      <c r="EL69" s="18" t="s">
        <v>74</v>
      </c>
      <c r="EM69" s="6">
        <f t="shared" si="1070"/>
        <v>669.38</v>
      </c>
      <c r="EN69" s="18">
        <v>389.37</v>
      </c>
      <c r="EO69" s="18">
        <v>280.01</v>
      </c>
      <c r="EP69" s="18">
        <v>2.62</v>
      </c>
      <c r="EQ69" s="6">
        <f t="shared" si="423"/>
        <v>0.38988095238095238</v>
      </c>
      <c r="ER69" s="18">
        <v>0</v>
      </c>
      <c r="ES69" s="6">
        <f t="shared" si="424"/>
        <v>0</v>
      </c>
      <c r="ET69" s="6">
        <v>0</v>
      </c>
      <c r="EU69" s="6">
        <f>(ET69/$EL$4)*100</f>
        <v>0</v>
      </c>
      <c r="EV69" s="18">
        <v>0</v>
      </c>
      <c r="EW69" s="6">
        <f t="shared" si="1072"/>
        <v>89.97043010752688</v>
      </c>
      <c r="EX69" s="6">
        <f t="shared" si="468"/>
        <v>99.610119047619051</v>
      </c>
      <c r="EY69" s="20">
        <f t="shared" si="469"/>
        <v>0.6683843975611623</v>
      </c>
      <c r="EZ69" s="6">
        <f t="shared" si="1073"/>
        <v>60.326815476190475</v>
      </c>
      <c r="FA69" s="6">
        <f t="shared" si="1074"/>
        <v>672</v>
      </c>
      <c r="FB69" s="86">
        <v>10134.905000000001</v>
      </c>
      <c r="FC69" s="18">
        <v>25</v>
      </c>
      <c r="FE69" s="18"/>
      <c r="FF69" s="18" t="s">
        <v>74</v>
      </c>
      <c r="FG69" s="6">
        <f t="shared" si="1075"/>
        <v>696.06</v>
      </c>
      <c r="FH69" s="18">
        <v>550.78</v>
      </c>
      <c r="FI69" s="18">
        <v>145.28</v>
      </c>
      <c r="FJ69" s="18">
        <v>47.94</v>
      </c>
      <c r="FK69" s="6">
        <f t="shared" si="438"/>
        <v>6.443548387096774</v>
      </c>
      <c r="FL69" s="18">
        <v>0</v>
      </c>
      <c r="FM69" s="6">
        <f t="shared" si="439"/>
        <v>0</v>
      </c>
      <c r="FN69" s="6">
        <v>0</v>
      </c>
      <c r="FO69" s="6">
        <f t="shared" si="1076"/>
        <v>0</v>
      </c>
      <c r="FP69" s="18">
        <v>0</v>
      </c>
      <c r="FQ69" s="6">
        <f t="shared" si="1077"/>
        <v>93.556451612903217</v>
      </c>
      <c r="FR69" s="6">
        <f t="shared" si="472"/>
        <v>93.556451612903217</v>
      </c>
      <c r="FS69" s="20">
        <f t="shared" si="473"/>
        <v>8.0070817744521641</v>
      </c>
      <c r="FT69" s="6">
        <f t="shared" si="1078"/>
        <v>71.657177419354838</v>
      </c>
      <c r="FU69" s="6">
        <f t="shared" si="1079"/>
        <v>744</v>
      </c>
      <c r="FV69" s="86">
        <v>13328.235000000001</v>
      </c>
      <c r="FW69" s="18">
        <v>25</v>
      </c>
      <c r="FY69" s="18"/>
      <c r="FZ69" s="18" t="s">
        <v>74</v>
      </c>
      <c r="GA69" s="6">
        <f t="shared" si="1080"/>
        <v>605.70000000000005</v>
      </c>
      <c r="GB69" s="18">
        <v>513.89</v>
      </c>
      <c r="GC69" s="18">
        <v>91.81</v>
      </c>
      <c r="GD69" s="18">
        <v>114.3</v>
      </c>
      <c r="GE69" s="6">
        <f t="shared" si="1081"/>
        <v>0.15875</v>
      </c>
      <c r="GF69" s="18">
        <v>0</v>
      </c>
      <c r="GG69" s="6">
        <f t="shared" si="1023"/>
        <v>0</v>
      </c>
      <c r="GH69" s="6">
        <v>0</v>
      </c>
      <c r="GI69" s="6">
        <f t="shared" si="1082"/>
        <v>0</v>
      </c>
      <c r="GJ69" s="18">
        <v>0</v>
      </c>
      <c r="GK69" s="6">
        <f t="shared" si="1083"/>
        <v>81.411290322580655</v>
      </c>
      <c r="GL69" s="6">
        <f t="shared" si="1024"/>
        <v>84.125</v>
      </c>
      <c r="GM69" s="20">
        <f t="shared" si="1084"/>
        <v>18.195132046037028</v>
      </c>
      <c r="GN69" s="6">
        <f t="shared" si="1085"/>
        <v>66.316888888888897</v>
      </c>
      <c r="GO69" s="6">
        <f t="shared" si="1086"/>
        <v>720</v>
      </c>
      <c r="GP69" s="77">
        <v>11937.04</v>
      </c>
      <c r="GQ69" s="18">
        <v>25</v>
      </c>
      <c r="GS69" s="18"/>
      <c r="GT69" s="18" t="s">
        <v>74</v>
      </c>
      <c r="GU69" s="18">
        <f t="shared" si="1087"/>
        <v>744</v>
      </c>
      <c r="GV69" s="18">
        <v>579.46</v>
      </c>
      <c r="GW69" s="105">
        <v>164.54000000000099</v>
      </c>
      <c r="GX69" s="18">
        <v>0</v>
      </c>
      <c r="GY69" s="18">
        <f t="shared" si="558"/>
        <v>0</v>
      </c>
      <c r="GZ69" s="18">
        <v>0</v>
      </c>
      <c r="HA69" s="18">
        <f t="shared" si="559"/>
        <v>0</v>
      </c>
      <c r="HB69" s="18">
        <v>0</v>
      </c>
      <c r="HC69" s="6">
        <f t="shared" si="1088"/>
        <v>0</v>
      </c>
      <c r="HD69" s="18">
        <v>0</v>
      </c>
      <c r="HE69" s="6">
        <f t="shared" si="1089"/>
        <v>100</v>
      </c>
      <c r="HF69" s="6">
        <f t="shared" si="1090"/>
        <v>100</v>
      </c>
      <c r="HG69" s="18">
        <f t="shared" si="396"/>
        <v>0</v>
      </c>
      <c r="HH69" s="6">
        <f t="shared" si="1091"/>
        <v>77.799139784946234</v>
      </c>
      <c r="HI69" s="6">
        <f t="shared" si="1092"/>
        <v>744.00000000000102</v>
      </c>
      <c r="HJ69" s="77">
        <v>14470.64</v>
      </c>
      <c r="HK69" s="18">
        <v>25</v>
      </c>
      <c r="HM69" s="18"/>
      <c r="HN69" s="18" t="s">
        <v>74</v>
      </c>
      <c r="HO69" s="111">
        <f t="shared" si="1093"/>
        <v>720</v>
      </c>
      <c r="HP69" s="111">
        <v>566.45000000000005</v>
      </c>
      <c r="HQ69" s="18">
        <v>153.54999999999995</v>
      </c>
      <c r="HR69" s="111">
        <v>0</v>
      </c>
      <c r="HS69" s="18">
        <f t="shared" si="1094"/>
        <v>0</v>
      </c>
      <c r="HT69" s="18">
        <v>0</v>
      </c>
      <c r="HU69" s="18">
        <f t="shared" si="1095"/>
        <v>0</v>
      </c>
      <c r="HV69" s="18">
        <v>0</v>
      </c>
      <c r="HW69" s="18">
        <f t="shared" si="1095"/>
        <v>0</v>
      </c>
      <c r="HX69" s="18">
        <v>0</v>
      </c>
      <c r="HY69" s="6">
        <f t="shared" si="1096"/>
        <v>100</v>
      </c>
      <c r="HZ69" s="6">
        <f t="shared" si="1097"/>
        <v>100</v>
      </c>
      <c r="IA69" s="20">
        <f t="shared" si="1098"/>
        <v>0</v>
      </c>
      <c r="IB69" s="6">
        <f t="shared" si="1099"/>
        <v>78.5173611111111</v>
      </c>
      <c r="IC69" s="6">
        <f t="shared" si="1100"/>
        <v>720</v>
      </c>
      <c r="ID69" s="112">
        <v>14133.125</v>
      </c>
      <c r="IE69" s="18">
        <v>25</v>
      </c>
      <c r="IG69" s="29">
        <v>25</v>
      </c>
      <c r="IH69" s="9">
        <v>25</v>
      </c>
    </row>
    <row r="70" spans="1:245" ht="13.8" x14ac:dyDescent="0.25">
      <c r="A70" s="18"/>
      <c r="B70" s="18" t="s">
        <v>75</v>
      </c>
      <c r="C70" s="18">
        <f t="shared" si="1025"/>
        <v>744</v>
      </c>
      <c r="D70" s="18">
        <v>521</v>
      </c>
      <c r="E70" s="18">
        <v>223</v>
      </c>
      <c r="F70" s="18">
        <v>0</v>
      </c>
      <c r="G70" s="18">
        <f t="shared" si="339"/>
        <v>0</v>
      </c>
      <c r="H70" s="18">
        <v>0</v>
      </c>
      <c r="I70" s="18">
        <f t="shared" si="340"/>
        <v>0</v>
      </c>
      <c r="J70" s="18">
        <v>0</v>
      </c>
      <c r="K70" s="6">
        <f t="shared" si="1026"/>
        <v>0</v>
      </c>
      <c r="L70" s="18">
        <v>0</v>
      </c>
      <c r="M70" s="6">
        <f t="shared" ref="M70" si="1104">(C70/$B$4)*100</f>
        <v>100</v>
      </c>
      <c r="N70" s="18">
        <f t="shared" si="524"/>
        <v>100</v>
      </c>
      <c r="O70" s="18">
        <f t="shared" si="1028"/>
        <v>0</v>
      </c>
      <c r="P70" s="6">
        <f t="shared" si="1029"/>
        <v>71.1039623655914</v>
      </c>
      <c r="Q70" s="6">
        <f t="shared" si="1030"/>
        <v>744</v>
      </c>
      <c r="R70" s="77">
        <v>13225.337</v>
      </c>
      <c r="S70" s="18">
        <v>25</v>
      </c>
      <c r="U70" s="18"/>
      <c r="V70" s="18" t="s">
        <v>75</v>
      </c>
      <c r="W70" s="18">
        <f t="shared" si="1031"/>
        <v>744</v>
      </c>
      <c r="X70" s="18">
        <v>593</v>
      </c>
      <c r="Y70" s="18">
        <v>151</v>
      </c>
      <c r="Z70" s="18">
        <v>0</v>
      </c>
      <c r="AA70" s="18">
        <f t="shared" si="1032"/>
        <v>0</v>
      </c>
      <c r="AB70" s="18">
        <v>0</v>
      </c>
      <c r="AC70" s="18">
        <f t="shared" si="1032"/>
        <v>0</v>
      </c>
      <c r="AD70" s="18">
        <v>0</v>
      </c>
      <c r="AE70" s="18">
        <f t="shared" si="1032"/>
        <v>0</v>
      </c>
      <c r="AF70" s="18">
        <v>0</v>
      </c>
      <c r="AG70" s="6">
        <f t="shared" si="1033"/>
        <v>100</v>
      </c>
      <c r="AH70" s="18">
        <f t="shared" si="1034"/>
        <v>100</v>
      </c>
      <c r="AI70" s="18">
        <f t="shared" si="1035"/>
        <v>0</v>
      </c>
      <c r="AJ70" s="6">
        <f t="shared" si="1036"/>
        <v>80.753822580645163</v>
      </c>
      <c r="AK70" s="6">
        <f t="shared" si="1037"/>
        <v>744</v>
      </c>
      <c r="AL70" s="77">
        <v>15020.210999999999</v>
      </c>
      <c r="AM70" s="18">
        <v>25</v>
      </c>
      <c r="AO70" s="18"/>
      <c r="AP70" s="18" t="s">
        <v>75</v>
      </c>
      <c r="AQ70" s="18">
        <f t="shared" si="1038"/>
        <v>720</v>
      </c>
      <c r="AR70" s="18">
        <v>632</v>
      </c>
      <c r="AS70" s="17">
        <f t="shared" si="1039"/>
        <v>88</v>
      </c>
      <c r="AT70" s="18">
        <v>0</v>
      </c>
      <c r="AU70" s="18">
        <f t="shared" si="1040"/>
        <v>0</v>
      </c>
      <c r="AV70" s="18">
        <v>0</v>
      </c>
      <c r="AW70" s="18">
        <f t="shared" si="1041"/>
        <v>0</v>
      </c>
      <c r="AX70" s="18">
        <v>0</v>
      </c>
      <c r="AY70" s="18">
        <f t="shared" si="1042"/>
        <v>0</v>
      </c>
      <c r="AZ70" s="18">
        <v>0</v>
      </c>
      <c r="BA70" s="6">
        <f t="shared" si="1043"/>
        <v>100</v>
      </c>
      <c r="BB70" s="18">
        <f t="shared" si="1044"/>
        <v>100</v>
      </c>
      <c r="BC70" s="18">
        <f t="shared" si="1045"/>
        <v>0</v>
      </c>
      <c r="BD70" s="6">
        <f t="shared" ref="BD70:BD72" si="1105">(BF70/($AP$4*BG70))*100</f>
        <v>87.3649611111111</v>
      </c>
      <c r="BE70" s="6">
        <f t="shared" si="1047"/>
        <v>720</v>
      </c>
      <c r="BF70" s="92">
        <v>15725.692999999999</v>
      </c>
      <c r="BG70" s="18">
        <v>25</v>
      </c>
      <c r="BI70" s="18"/>
      <c r="BJ70" s="18" t="s">
        <v>75</v>
      </c>
      <c r="BK70" s="6">
        <f t="shared" si="1048"/>
        <v>744</v>
      </c>
      <c r="BL70" s="18">
        <v>603</v>
      </c>
      <c r="BM70" s="17">
        <f t="shared" si="1049"/>
        <v>141</v>
      </c>
      <c r="BN70" s="18">
        <v>0</v>
      </c>
      <c r="BO70" s="6">
        <f t="shared" si="1019"/>
        <v>0</v>
      </c>
      <c r="BP70" s="18">
        <v>0</v>
      </c>
      <c r="BQ70" s="6">
        <f t="shared" si="1019"/>
        <v>0</v>
      </c>
      <c r="BR70" s="6">
        <v>0</v>
      </c>
      <c r="BS70" s="6">
        <f t="shared" si="1050"/>
        <v>0</v>
      </c>
      <c r="BT70" s="18">
        <v>0</v>
      </c>
      <c r="BU70" s="6">
        <f t="shared" si="1051"/>
        <v>100</v>
      </c>
      <c r="BV70" s="6">
        <f t="shared" si="897"/>
        <v>100</v>
      </c>
      <c r="BW70" s="20">
        <f t="shared" si="898"/>
        <v>0</v>
      </c>
      <c r="BX70" s="6">
        <f t="shared" si="1052"/>
        <v>80.940231182795699</v>
      </c>
      <c r="BY70" s="6">
        <f t="shared" si="1053"/>
        <v>744</v>
      </c>
      <c r="BZ70" s="86">
        <v>15054.883</v>
      </c>
      <c r="CA70" s="18">
        <v>25</v>
      </c>
      <c r="CC70" s="18"/>
      <c r="CD70" s="18" t="s">
        <v>75</v>
      </c>
      <c r="CE70" s="6">
        <f t="shared" si="1054"/>
        <v>506.64</v>
      </c>
      <c r="CF70" s="6">
        <v>428.48</v>
      </c>
      <c r="CG70" s="6">
        <v>78.159999999999968</v>
      </c>
      <c r="CH70" s="18">
        <v>213.36</v>
      </c>
      <c r="CI70" s="6">
        <f t="shared" si="1102"/>
        <v>29.633333333333333</v>
      </c>
      <c r="CJ70" s="18">
        <v>0</v>
      </c>
      <c r="CK70" s="6">
        <f>(CJ70/$CD$4)*100</f>
        <v>0</v>
      </c>
      <c r="CL70" s="6">
        <v>0</v>
      </c>
      <c r="CM70" s="6">
        <f t="shared" si="1055"/>
        <v>0</v>
      </c>
      <c r="CN70" s="18">
        <v>0</v>
      </c>
      <c r="CO70" s="6">
        <f t="shared" si="1056"/>
        <v>70.36666666666666</v>
      </c>
      <c r="CP70" s="6">
        <f t="shared" si="1022"/>
        <v>70.36666666666666</v>
      </c>
      <c r="CQ70" s="20">
        <f t="shared" si="1103"/>
        <v>33.241929452823129</v>
      </c>
      <c r="CR70" s="6">
        <f t="shared" si="1058"/>
        <v>62.015500000000003</v>
      </c>
      <c r="CS70" s="6">
        <f t="shared" si="1059"/>
        <v>720</v>
      </c>
      <c r="CT70" s="86">
        <v>11162.79</v>
      </c>
      <c r="CU70" s="18">
        <v>25</v>
      </c>
      <c r="CV70" s="7"/>
      <c r="CW70" s="18"/>
      <c r="CX70" s="18" t="s">
        <v>75</v>
      </c>
      <c r="CY70" s="6">
        <f t="shared" si="1060"/>
        <v>677.17</v>
      </c>
      <c r="CZ70" s="18">
        <v>533.91</v>
      </c>
      <c r="DA70" s="18">
        <v>143.26</v>
      </c>
      <c r="DB70" s="18">
        <v>0</v>
      </c>
      <c r="DC70" s="6">
        <f t="shared" si="415"/>
        <v>0</v>
      </c>
      <c r="DD70" s="18">
        <v>0</v>
      </c>
      <c r="DE70" s="6">
        <f t="shared" si="416"/>
        <v>0</v>
      </c>
      <c r="DF70" s="121">
        <v>66.83</v>
      </c>
      <c r="DG70" s="6">
        <f t="shared" ref="DG70:DG78" si="1106">(DF70/$CX$4)*100</f>
        <v>8.98252688172043</v>
      </c>
      <c r="DH70" s="18">
        <v>0</v>
      </c>
      <c r="DI70" s="6">
        <f t="shared" si="1062"/>
        <v>91.017473118279568</v>
      </c>
      <c r="DJ70" s="6">
        <f t="shared" si="463"/>
        <v>91.017473118279568</v>
      </c>
      <c r="DK70" s="20">
        <f t="shared" si="464"/>
        <v>0</v>
      </c>
      <c r="DL70" s="6">
        <f t="shared" si="1063"/>
        <v>71.924591397849454</v>
      </c>
      <c r="DM70" s="6">
        <f t="shared" si="1064"/>
        <v>744</v>
      </c>
      <c r="DN70" s="86">
        <v>13377.974</v>
      </c>
      <c r="DO70" s="18">
        <v>25</v>
      </c>
      <c r="DQ70" s="18"/>
      <c r="DR70" s="18" t="s">
        <v>75</v>
      </c>
      <c r="DS70" s="6">
        <f t="shared" si="1065"/>
        <v>693.3</v>
      </c>
      <c r="DT70" s="18">
        <v>440.26</v>
      </c>
      <c r="DU70" s="18">
        <v>253.04</v>
      </c>
      <c r="DV70" s="18">
        <v>23.7</v>
      </c>
      <c r="DW70" s="6">
        <f t="shared" si="419"/>
        <v>3.1854838709677415</v>
      </c>
      <c r="DX70" s="18">
        <v>27</v>
      </c>
      <c r="DY70" s="6">
        <f t="shared" si="420"/>
        <v>3.6290322580645165</v>
      </c>
      <c r="DZ70" s="6">
        <v>0</v>
      </c>
      <c r="EA70" s="6">
        <f t="shared" ref="EA70:EA78" si="1107">(DZ70/$DR$4)*100</f>
        <v>0</v>
      </c>
      <c r="EB70" s="18">
        <v>0</v>
      </c>
      <c r="EC70" s="6">
        <f t="shared" si="1067"/>
        <v>93.18548387096773</v>
      </c>
      <c r="ED70" s="6">
        <f t="shared" si="466"/>
        <v>93.18548387096773</v>
      </c>
      <c r="EE70" s="20">
        <f t="shared" si="467"/>
        <v>5.1081989826709204</v>
      </c>
      <c r="EF70" s="6">
        <f t="shared" si="1068"/>
        <v>66.669870967741929</v>
      </c>
      <c r="EG70" s="6">
        <f t="shared" si="1069"/>
        <v>744</v>
      </c>
      <c r="EH70" s="77">
        <v>12400.596</v>
      </c>
      <c r="EI70" s="18">
        <v>25</v>
      </c>
      <c r="EK70" s="18"/>
      <c r="EL70" s="18" t="s">
        <v>75</v>
      </c>
      <c r="EM70" s="6">
        <f>$EL$4-EP70-ER70-ET70</f>
        <v>672</v>
      </c>
      <c r="EN70" s="18">
        <v>242.1</v>
      </c>
      <c r="EO70" s="18">
        <v>429.9</v>
      </c>
      <c r="EP70" s="18">
        <v>0</v>
      </c>
      <c r="EQ70" s="6">
        <f t="shared" si="423"/>
        <v>0</v>
      </c>
      <c r="ER70" s="18">
        <v>0</v>
      </c>
      <c r="ES70" s="6">
        <f t="shared" si="424"/>
        <v>0</v>
      </c>
      <c r="ET70" s="6">
        <v>0</v>
      </c>
      <c r="EU70" s="6">
        <f t="shared" ref="EU70:EU78" si="1108">(ET70/$EL$4)*100</f>
        <v>0</v>
      </c>
      <c r="EV70" s="18">
        <v>0</v>
      </c>
      <c r="EW70" s="6">
        <f t="shared" si="1072"/>
        <v>90.322580645161281</v>
      </c>
      <c r="EX70" s="6">
        <f t="shared" si="468"/>
        <v>100</v>
      </c>
      <c r="EY70" s="20">
        <f t="shared" si="469"/>
        <v>0</v>
      </c>
      <c r="EZ70" s="6">
        <f t="shared" si="1073"/>
        <v>35.409892857142857</v>
      </c>
      <c r="FA70" s="6">
        <f t="shared" si="1074"/>
        <v>672</v>
      </c>
      <c r="FB70" s="86">
        <v>5948.8620000000001</v>
      </c>
      <c r="FC70" s="18">
        <v>25</v>
      </c>
      <c r="FE70" s="18"/>
      <c r="FF70" s="18" t="s">
        <v>75</v>
      </c>
      <c r="FG70" s="6">
        <f t="shared" si="1075"/>
        <v>735.45</v>
      </c>
      <c r="FH70" s="18">
        <v>547.04</v>
      </c>
      <c r="FI70" s="18">
        <v>188.41</v>
      </c>
      <c r="FJ70" s="18">
        <v>8.5500000000000007</v>
      </c>
      <c r="FK70" s="6">
        <f t="shared" si="438"/>
        <v>1.149193548387097</v>
      </c>
      <c r="FL70" s="18">
        <v>0</v>
      </c>
      <c r="FM70" s="6">
        <f t="shared" si="439"/>
        <v>0</v>
      </c>
      <c r="FN70" s="6">
        <v>0</v>
      </c>
      <c r="FO70" s="6">
        <f t="shared" si="1076"/>
        <v>0</v>
      </c>
      <c r="FP70" s="18">
        <v>0</v>
      </c>
      <c r="FQ70" s="6">
        <f t="shared" si="1077"/>
        <v>98.850806451612911</v>
      </c>
      <c r="FR70" s="6">
        <f t="shared" si="472"/>
        <v>98.850806451612911</v>
      </c>
      <c r="FS70" s="20">
        <f t="shared" si="473"/>
        <v>1.5389045879155496</v>
      </c>
      <c r="FT70" s="6">
        <f t="shared" si="1078"/>
        <v>73.438413978494623</v>
      </c>
      <c r="FU70" s="6">
        <f t="shared" si="1079"/>
        <v>743.99999999999989</v>
      </c>
      <c r="FV70" s="86">
        <v>13659.545</v>
      </c>
      <c r="FW70" s="18">
        <v>25</v>
      </c>
      <c r="FY70" s="18"/>
      <c r="FZ70" s="18" t="s">
        <v>75</v>
      </c>
      <c r="GA70" s="6">
        <f>$FZ$4-GD70-GF70-GH70</f>
        <v>720</v>
      </c>
      <c r="GB70" s="18">
        <v>589.34</v>
      </c>
      <c r="GC70" s="18">
        <v>130.66</v>
      </c>
      <c r="GD70" s="18">
        <v>0</v>
      </c>
      <c r="GE70" s="6">
        <f t="shared" si="1081"/>
        <v>0</v>
      </c>
      <c r="GF70" s="18">
        <v>0</v>
      </c>
      <c r="GG70" s="6">
        <f>(GF70/$FZ$4)*100</f>
        <v>0</v>
      </c>
      <c r="GH70" s="6">
        <v>0</v>
      </c>
      <c r="GI70" s="6">
        <f t="shared" si="1082"/>
        <v>0</v>
      </c>
      <c r="GJ70" s="18">
        <v>0</v>
      </c>
      <c r="GK70" s="6">
        <f t="shared" si="1083"/>
        <v>96.774193548387103</v>
      </c>
      <c r="GL70" s="6">
        <f>((GA70-GJ70)/$FZ$4)*100</f>
        <v>100</v>
      </c>
      <c r="GM70" s="20">
        <f>IF((AND(GB70=0,GD70=0)),0,(GD70+GJ70)/(GB70+GD70)*100)</f>
        <v>0</v>
      </c>
      <c r="GN70" s="6">
        <f t="shared" si="1085"/>
        <v>86.596722222222226</v>
      </c>
      <c r="GO70" s="6">
        <f t="shared" si="1086"/>
        <v>720</v>
      </c>
      <c r="GP70" s="77">
        <v>15587.41</v>
      </c>
      <c r="GQ70" s="18">
        <v>25</v>
      </c>
      <c r="GS70" s="18"/>
      <c r="GT70" s="18" t="s">
        <v>75</v>
      </c>
      <c r="GU70" s="18">
        <f t="shared" si="1087"/>
        <v>744</v>
      </c>
      <c r="GV70" s="18">
        <v>541.35</v>
      </c>
      <c r="GW70" s="105">
        <v>202.65000000000089</v>
      </c>
      <c r="GX70" s="18">
        <v>0</v>
      </c>
      <c r="GY70" s="18">
        <f t="shared" si="558"/>
        <v>0</v>
      </c>
      <c r="GZ70" s="18">
        <v>0</v>
      </c>
      <c r="HA70" s="18">
        <f t="shared" si="559"/>
        <v>0</v>
      </c>
      <c r="HB70" s="18">
        <v>0</v>
      </c>
      <c r="HC70" s="6">
        <f t="shared" si="1088"/>
        <v>0</v>
      </c>
      <c r="HD70" s="18">
        <v>0</v>
      </c>
      <c r="HE70" s="6">
        <f t="shared" si="1089"/>
        <v>100</v>
      </c>
      <c r="HF70" s="6">
        <f t="shared" si="1090"/>
        <v>100</v>
      </c>
      <c r="HG70" s="18">
        <f t="shared" si="396"/>
        <v>0</v>
      </c>
      <c r="HH70" s="6">
        <f t="shared" si="1091"/>
        <v>76.489569892473114</v>
      </c>
      <c r="HI70" s="6">
        <f t="shared" si="1092"/>
        <v>744.00000000000091</v>
      </c>
      <c r="HJ70" s="77">
        <v>14227.06</v>
      </c>
      <c r="HK70" s="18">
        <v>25</v>
      </c>
      <c r="HM70" s="18"/>
      <c r="HN70" s="18" t="s">
        <v>75</v>
      </c>
      <c r="HO70" s="111">
        <f t="shared" si="1093"/>
        <v>720</v>
      </c>
      <c r="HP70" s="111">
        <v>579.07000000000005</v>
      </c>
      <c r="HQ70" s="18">
        <v>140.92999999999995</v>
      </c>
      <c r="HR70" s="111">
        <v>0</v>
      </c>
      <c r="HS70" s="18">
        <f t="shared" si="1094"/>
        <v>0</v>
      </c>
      <c r="HT70" s="18">
        <v>0</v>
      </c>
      <c r="HU70" s="18">
        <f t="shared" si="1095"/>
        <v>0</v>
      </c>
      <c r="HV70" s="18">
        <v>0</v>
      </c>
      <c r="HW70" s="18">
        <f t="shared" si="1095"/>
        <v>0</v>
      </c>
      <c r="HX70" s="18">
        <v>0</v>
      </c>
      <c r="HY70" s="6">
        <f t="shared" si="1096"/>
        <v>100</v>
      </c>
      <c r="HZ70" s="6">
        <f t="shared" si="1097"/>
        <v>100</v>
      </c>
      <c r="IA70" s="20">
        <f t="shared" si="1098"/>
        <v>0</v>
      </c>
      <c r="IB70" s="6">
        <f t="shared" si="1099"/>
        <v>83.570711111111109</v>
      </c>
      <c r="IC70" s="6">
        <f t="shared" si="1100"/>
        <v>720</v>
      </c>
      <c r="ID70" s="112">
        <v>15042.727999999999</v>
      </c>
      <c r="IE70" s="18">
        <v>25</v>
      </c>
      <c r="IG70" s="29">
        <v>25</v>
      </c>
      <c r="IH70" s="9">
        <v>25</v>
      </c>
    </row>
    <row r="71" spans="1:245" ht="13.8" x14ac:dyDescent="0.25">
      <c r="A71" s="18"/>
      <c r="B71" s="18" t="s">
        <v>76</v>
      </c>
      <c r="C71" s="18">
        <f t="shared" si="1025"/>
        <v>744</v>
      </c>
      <c r="D71" s="18">
        <v>601</v>
      </c>
      <c r="E71" s="18">
        <v>143</v>
      </c>
      <c r="F71" s="18">
        <v>0</v>
      </c>
      <c r="G71" s="18">
        <f t="shared" si="339"/>
        <v>0</v>
      </c>
      <c r="H71" s="18">
        <v>0</v>
      </c>
      <c r="I71" s="18">
        <f t="shared" si="340"/>
        <v>0</v>
      </c>
      <c r="J71" s="18">
        <v>0</v>
      </c>
      <c r="K71" s="6">
        <f>(J71/$B$4)*100</f>
        <v>0</v>
      </c>
      <c r="L71" s="18">
        <v>0</v>
      </c>
      <c r="M71" s="6">
        <f>(C71/$B$4)*100</f>
        <v>100</v>
      </c>
      <c r="N71" s="18">
        <f t="shared" si="524"/>
        <v>100</v>
      </c>
      <c r="O71" s="18">
        <f t="shared" si="1028"/>
        <v>0</v>
      </c>
      <c r="P71" s="6">
        <f t="shared" si="1029"/>
        <v>87.832483870967749</v>
      </c>
      <c r="Q71" s="6">
        <f t="shared" si="1030"/>
        <v>744</v>
      </c>
      <c r="R71" s="77">
        <v>16336.842000000001</v>
      </c>
      <c r="S71" s="18">
        <v>25</v>
      </c>
      <c r="U71" s="18"/>
      <c r="V71" s="18" t="s">
        <v>76</v>
      </c>
      <c r="W71" s="18">
        <f>$V$4-Z71-AB71-AD71</f>
        <v>744</v>
      </c>
      <c r="X71" s="18">
        <v>621</v>
      </c>
      <c r="Y71" s="18">
        <v>123</v>
      </c>
      <c r="Z71" s="18">
        <v>0</v>
      </c>
      <c r="AA71" s="18">
        <f t="shared" si="1032"/>
        <v>0</v>
      </c>
      <c r="AB71" s="18">
        <v>0</v>
      </c>
      <c r="AC71" s="18">
        <f t="shared" si="1032"/>
        <v>0</v>
      </c>
      <c r="AD71" s="18">
        <v>0</v>
      </c>
      <c r="AE71" s="18">
        <f t="shared" si="1032"/>
        <v>0</v>
      </c>
      <c r="AF71" s="18">
        <v>0</v>
      </c>
      <c r="AG71" s="6">
        <f t="shared" si="1033"/>
        <v>100</v>
      </c>
      <c r="AH71" s="18">
        <f t="shared" si="1034"/>
        <v>100</v>
      </c>
      <c r="AI71" s="18">
        <f t="shared" si="1035"/>
        <v>0</v>
      </c>
      <c r="AJ71" s="6">
        <f t="shared" si="1036"/>
        <v>81.676650537634416</v>
      </c>
      <c r="AK71" s="6">
        <f t="shared" si="1037"/>
        <v>744</v>
      </c>
      <c r="AL71" s="77">
        <v>15191.857</v>
      </c>
      <c r="AM71" s="18">
        <v>25</v>
      </c>
      <c r="AO71" s="18"/>
      <c r="AP71" s="18" t="s">
        <v>76</v>
      </c>
      <c r="AQ71" s="18">
        <f t="shared" si="1038"/>
        <v>720</v>
      </c>
      <c r="AR71" s="18">
        <v>653</v>
      </c>
      <c r="AS71" s="17">
        <f t="shared" si="1039"/>
        <v>67</v>
      </c>
      <c r="AT71" s="18">
        <v>0</v>
      </c>
      <c r="AU71" s="18">
        <f t="shared" si="1040"/>
        <v>0</v>
      </c>
      <c r="AV71" s="18">
        <v>0</v>
      </c>
      <c r="AW71" s="18">
        <f t="shared" si="1041"/>
        <v>0</v>
      </c>
      <c r="AX71" s="18">
        <v>0</v>
      </c>
      <c r="AY71" s="18">
        <f t="shared" si="1042"/>
        <v>0</v>
      </c>
      <c r="AZ71" s="18">
        <v>0</v>
      </c>
      <c r="BA71" s="6">
        <f t="shared" si="1043"/>
        <v>100</v>
      </c>
      <c r="BB71" s="18">
        <f t="shared" si="1044"/>
        <v>100</v>
      </c>
      <c r="BC71" s="18">
        <f t="shared" si="1045"/>
        <v>0</v>
      </c>
      <c r="BD71" s="6">
        <f t="shared" si="1105"/>
        <v>89.354161111111111</v>
      </c>
      <c r="BE71" s="6">
        <f t="shared" si="1047"/>
        <v>720</v>
      </c>
      <c r="BF71" s="92">
        <v>16083.749</v>
      </c>
      <c r="BG71" s="18">
        <v>25</v>
      </c>
      <c r="BI71" s="18"/>
      <c r="BJ71" s="18" t="s">
        <v>76</v>
      </c>
      <c r="BK71" s="6">
        <f t="shared" si="1048"/>
        <v>744</v>
      </c>
      <c r="BL71" s="18">
        <v>508</v>
      </c>
      <c r="BM71" s="17">
        <f t="shared" si="1049"/>
        <v>236</v>
      </c>
      <c r="BN71" s="18">
        <v>0</v>
      </c>
      <c r="BO71" s="6">
        <f t="shared" si="1019"/>
        <v>0</v>
      </c>
      <c r="BP71" s="18">
        <v>0</v>
      </c>
      <c r="BQ71" s="6">
        <f t="shared" si="1019"/>
        <v>0</v>
      </c>
      <c r="BR71" s="6">
        <v>0</v>
      </c>
      <c r="BS71" s="6">
        <f>(BR71/$BJ$4)*100</f>
        <v>0</v>
      </c>
      <c r="BT71" s="18">
        <v>0</v>
      </c>
      <c r="BU71" s="6">
        <f t="shared" si="1051"/>
        <v>100</v>
      </c>
      <c r="BV71" s="6">
        <f t="shared" si="897"/>
        <v>100</v>
      </c>
      <c r="BW71" s="20">
        <f t="shared" si="898"/>
        <v>0</v>
      </c>
      <c r="BX71" s="6">
        <f>(BZ71/($BJ$4*CA71))*100</f>
        <v>67.355080645161294</v>
      </c>
      <c r="BY71" s="6">
        <f t="shared" si="1053"/>
        <v>744</v>
      </c>
      <c r="BZ71" s="86">
        <v>12528.045</v>
      </c>
      <c r="CA71" s="18">
        <v>25</v>
      </c>
      <c r="CC71" s="18"/>
      <c r="CD71" s="18" t="s">
        <v>76</v>
      </c>
      <c r="CE71" s="6">
        <f t="shared" si="1054"/>
        <v>695.49</v>
      </c>
      <c r="CF71" s="6">
        <v>510.86</v>
      </c>
      <c r="CG71" s="6">
        <v>184.63</v>
      </c>
      <c r="CH71" s="18">
        <v>24.51</v>
      </c>
      <c r="CI71" s="6">
        <f t="shared" si="1102"/>
        <v>3.4041666666666672</v>
      </c>
      <c r="CJ71" s="18">
        <v>0</v>
      </c>
      <c r="CK71" s="6">
        <f t="shared" ref="CK71:CK78" si="1109">(CJ71/$CD$4)*100</f>
        <v>0</v>
      </c>
      <c r="CL71" s="6">
        <v>0</v>
      </c>
      <c r="CM71" s="6">
        <f t="shared" si="1055"/>
        <v>0</v>
      </c>
      <c r="CN71" s="18">
        <v>0</v>
      </c>
      <c r="CO71" s="6">
        <f t="shared" si="1056"/>
        <v>96.595833333333331</v>
      </c>
      <c r="CP71" s="6">
        <f t="shared" si="1022"/>
        <v>96.595833333333331</v>
      </c>
      <c r="CQ71" s="20">
        <f t="shared" si="1103"/>
        <v>4.5781422193996679</v>
      </c>
      <c r="CR71" s="6">
        <f t="shared" si="1058"/>
        <v>76.044049999999999</v>
      </c>
      <c r="CS71" s="6">
        <f t="shared" si="1059"/>
        <v>720</v>
      </c>
      <c r="CT71" s="86">
        <v>13687.929</v>
      </c>
      <c r="CU71" s="18">
        <v>25</v>
      </c>
      <c r="CV71" s="7"/>
      <c r="CW71" s="18"/>
      <c r="CX71" s="18" t="s">
        <v>76</v>
      </c>
      <c r="CY71" s="6">
        <f t="shared" si="1060"/>
        <v>696.22</v>
      </c>
      <c r="CZ71" s="18">
        <v>546.44000000000005</v>
      </c>
      <c r="DA71" s="18">
        <v>149.77999999999997</v>
      </c>
      <c r="DB71" s="18">
        <v>0</v>
      </c>
      <c r="DC71" s="6">
        <f t="shared" si="415"/>
        <v>0</v>
      </c>
      <c r="DD71" s="18">
        <v>0</v>
      </c>
      <c r="DE71" s="6">
        <f t="shared" si="416"/>
        <v>0</v>
      </c>
      <c r="DF71" s="121">
        <v>47.78</v>
      </c>
      <c r="DG71" s="6">
        <f t="shared" si="1106"/>
        <v>6.4220430107526889</v>
      </c>
      <c r="DH71" s="18">
        <v>0</v>
      </c>
      <c r="DI71" s="6">
        <f t="shared" si="1062"/>
        <v>93.577956989247312</v>
      </c>
      <c r="DJ71" s="6">
        <f t="shared" si="463"/>
        <v>93.577956989247312</v>
      </c>
      <c r="DK71" s="20">
        <f t="shared" si="464"/>
        <v>0</v>
      </c>
      <c r="DL71" s="6">
        <f>(DN71/($CX$4*DO71))*100</f>
        <v>76.023043010752687</v>
      </c>
      <c r="DM71" s="6">
        <f t="shared" si="1064"/>
        <v>744</v>
      </c>
      <c r="DN71" s="86">
        <v>14140.286</v>
      </c>
      <c r="DO71" s="18">
        <v>25</v>
      </c>
      <c r="DQ71" s="18"/>
      <c r="DR71" s="18" t="s">
        <v>76</v>
      </c>
      <c r="DS71" s="6">
        <f t="shared" si="1065"/>
        <v>693.76</v>
      </c>
      <c r="DT71" s="18">
        <v>433</v>
      </c>
      <c r="DU71" s="18">
        <v>260.76</v>
      </c>
      <c r="DV71" s="18">
        <v>23.7</v>
      </c>
      <c r="DW71" s="6">
        <f t="shared" si="419"/>
        <v>3.1854838709677415</v>
      </c>
      <c r="DX71" s="18">
        <v>26.54</v>
      </c>
      <c r="DY71" s="6">
        <f t="shared" si="420"/>
        <v>3.5672043010752685</v>
      </c>
      <c r="DZ71" s="6">
        <v>0</v>
      </c>
      <c r="EA71" s="6">
        <f t="shared" si="1107"/>
        <v>0</v>
      </c>
      <c r="EB71" s="18">
        <v>0</v>
      </c>
      <c r="EC71" s="6">
        <f t="shared" si="1067"/>
        <v>93.247311827956992</v>
      </c>
      <c r="ED71" s="6">
        <f t="shared" si="466"/>
        <v>93.247311827956992</v>
      </c>
      <c r="EE71" s="20">
        <f t="shared" si="467"/>
        <v>5.1894022334136194</v>
      </c>
      <c r="EF71" s="6">
        <f>(EH71/($DR$4*EI71))*100</f>
        <v>58.584322580645157</v>
      </c>
      <c r="EG71" s="6">
        <f t="shared" si="1069"/>
        <v>744</v>
      </c>
      <c r="EH71" s="77">
        <v>10896.683999999999</v>
      </c>
      <c r="EI71" s="18">
        <v>25</v>
      </c>
      <c r="EK71" s="18"/>
      <c r="EL71" s="18" t="s">
        <v>76</v>
      </c>
      <c r="EM71" s="6">
        <f t="shared" si="1070"/>
        <v>669.47</v>
      </c>
      <c r="EN71" s="18">
        <v>408.03</v>
      </c>
      <c r="EO71" s="18">
        <v>261.44</v>
      </c>
      <c r="EP71" s="18">
        <v>2.5299999999999998</v>
      </c>
      <c r="EQ71" s="6">
        <f t="shared" si="423"/>
        <v>0.37648809523809523</v>
      </c>
      <c r="ER71" s="18">
        <v>0</v>
      </c>
      <c r="ES71" s="6">
        <f t="shared" si="424"/>
        <v>0</v>
      </c>
      <c r="ET71" s="6">
        <v>0</v>
      </c>
      <c r="EU71" s="6">
        <f t="shared" si="1108"/>
        <v>0</v>
      </c>
      <c r="EV71" s="18">
        <v>0</v>
      </c>
      <c r="EW71" s="6">
        <f t="shared" si="1072"/>
        <v>89.982526881720432</v>
      </c>
      <c r="EX71" s="6">
        <f t="shared" si="468"/>
        <v>99.623511904761912</v>
      </c>
      <c r="EY71" s="20">
        <f t="shared" si="469"/>
        <v>0.61623148869836331</v>
      </c>
      <c r="EZ71" s="6">
        <f>(FB71/($EL$4*FC71))*100</f>
        <v>59.856255952380955</v>
      </c>
      <c r="FA71" s="6">
        <f t="shared" si="1074"/>
        <v>672</v>
      </c>
      <c r="FB71" s="86">
        <v>10055.851000000001</v>
      </c>
      <c r="FC71" s="18">
        <v>25</v>
      </c>
      <c r="FE71" s="18"/>
      <c r="FF71" s="18" t="s">
        <v>76</v>
      </c>
      <c r="FG71" s="6">
        <f t="shared" si="1075"/>
        <v>738.2</v>
      </c>
      <c r="FH71" s="18">
        <v>628.83000000000004</v>
      </c>
      <c r="FI71" s="18">
        <v>109.37</v>
      </c>
      <c r="FJ71" s="18">
        <v>5.8</v>
      </c>
      <c r="FK71" s="6">
        <f t="shared" si="438"/>
        <v>0.77956989247311825</v>
      </c>
      <c r="FL71" s="18">
        <v>0</v>
      </c>
      <c r="FM71" s="6">
        <f t="shared" si="439"/>
        <v>0</v>
      </c>
      <c r="FN71" s="6">
        <v>0</v>
      </c>
      <c r="FO71" s="6">
        <f>(FN71/$FF$4)*100</f>
        <v>0</v>
      </c>
      <c r="FP71" s="18">
        <v>0</v>
      </c>
      <c r="FQ71" s="6">
        <f t="shared" si="1077"/>
        <v>99.220430107526894</v>
      </c>
      <c r="FR71" s="6">
        <f t="shared" si="472"/>
        <v>99.220430107526894</v>
      </c>
      <c r="FS71" s="20">
        <f t="shared" si="473"/>
        <v>0.91391834612293776</v>
      </c>
      <c r="FT71" s="6">
        <f>(FV71/($FF$4*FW71))*100</f>
        <v>78.18102150537635</v>
      </c>
      <c r="FU71" s="6">
        <f t="shared" si="1079"/>
        <v>744</v>
      </c>
      <c r="FV71" s="86">
        <v>14541.67</v>
      </c>
      <c r="FW71" s="18">
        <v>25</v>
      </c>
      <c r="FY71" s="18"/>
      <c r="FZ71" s="18" t="s">
        <v>76</v>
      </c>
      <c r="GA71" s="6">
        <f t="shared" si="1080"/>
        <v>718.93</v>
      </c>
      <c r="GB71" s="18">
        <v>637.53</v>
      </c>
      <c r="GC71" s="18">
        <v>81.400000000000006</v>
      </c>
      <c r="GD71" s="18">
        <v>1.07</v>
      </c>
      <c r="GE71" s="6">
        <f t="shared" si="1081"/>
        <v>1.4861111111111112E-3</v>
      </c>
      <c r="GF71" s="18">
        <v>0</v>
      </c>
      <c r="GG71" s="6">
        <f t="shared" ref="GG71:GG78" si="1110">(GF71/$FZ$4)*100</f>
        <v>0</v>
      </c>
      <c r="GH71" s="6">
        <v>0</v>
      </c>
      <c r="GI71" s="6">
        <f>(GH71/$FZ$4)*100</f>
        <v>0</v>
      </c>
      <c r="GJ71" s="18">
        <v>0</v>
      </c>
      <c r="GK71" s="6">
        <f t="shared" si="1083"/>
        <v>96.630376344086017</v>
      </c>
      <c r="GL71" s="6">
        <f t="shared" ref="GL71:GL78" si="1111">((GA71-GJ71)/$FZ$4)*100</f>
        <v>99.851388888888877</v>
      </c>
      <c r="GM71" s="20">
        <f t="shared" ref="GM71:GM74" si="1112">IF((AND(GB71=0,GD71=0)),0,(GD71+GJ71)/(GB71+GD71)*100)</f>
        <v>0.16755402442843723</v>
      </c>
      <c r="GN71" s="6">
        <f t="shared" si="1085"/>
        <v>82.483388888888882</v>
      </c>
      <c r="GO71" s="6">
        <f t="shared" si="1086"/>
        <v>720</v>
      </c>
      <c r="GP71" s="77">
        <v>14847.01</v>
      </c>
      <c r="GQ71" s="18">
        <v>25</v>
      </c>
      <c r="GS71" s="18"/>
      <c r="GT71" s="18" t="s">
        <v>76</v>
      </c>
      <c r="GU71" s="18">
        <f t="shared" si="1087"/>
        <v>744</v>
      </c>
      <c r="GV71" s="18">
        <v>554.30999999999995</v>
      </c>
      <c r="GW71" s="105">
        <v>189.69000000000335</v>
      </c>
      <c r="GX71" s="18">
        <v>0</v>
      </c>
      <c r="GY71" s="18">
        <f t="shared" si="558"/>
        <v>0</v>
      </c>
      <c r="GZ71" s="18">
        <v>0</v>
      </c>
      <c r="HA71" s="18">
        <f t="shared" si="559"/>
        <v>0</v>
      </c>
      <c r="HB71" s="18">
        <v>0</v>
      </c>
      <c r="HC71" s="6">
        <f>(HB71/$GT$4)*100</f>
        <v>0</v>
      </c>
      <c r="HD71" s="18">
        <v>0</v>
      </c>
      <c r="HE71" s="6">
        <f t="shared" si="1089"/>
        <v>100</v>
      </c>
      <c r="HF71" s="6">
        <f t="shared" si="1090"/>
        <v>100</v>
      </c>
      <c r="HG71" s="18">
        <f t="shared" si="396"/>
        <v>0</v>
      </c>
      <c r="HH71" s="6">
        <f>(HJ71/($GT$4*HK71))*100</f>
        <v>74.637419354838713</v>
      </c>
      <c r="HI71" s="6">
        <f t="shared" si="1092"/>
        <v>744.0000000000033</v>
      </c>
      <c r="HJ71" s="77">
        <v>13882.56</v>
      </c>
      <c r="HK71" s="18">
        <v>25</v>
      </c>
      <c r="HM71" s="18"/>
      <c r="HN71" s="18" t="s">
        <v>76</v>
      </c>
      <c r="HO71" s="111">
        <f t="shared" si="1093"/>
        <v>720</v>
      </c>
      <c r="HP71" s="111">
        <v>548.87</v>
      </c>
      <c r="HQ71" s="18">
        <v>171.13</v>
      </c>
      <c r="HR71" s="111">
        <v>0</v>
      </c>
      <c r="HS71" s="18">
        <f t="shared" si="1094"/>
        <v>0</v>
      </c>
      <c r="HT71" s="18">
        <v>0</v>
      </c>
      <c r="HU71" s="18">
        <f t="shared" si="1095"/>
        <v>0</v>
      </c>
      <c r="HV71" s="18">
        <v>0</v>
      </c>
      <c r="HW71" s="18">
        <f t="shared" si="1095"/>
        <v>0</v>
      </c>
      <c r="HX71" s="18">
        <v>0</v>
      </c>
      <c r="HY71" s="6">
        <f>(HO71/$HN$4)*100</f>
        <v>100</v>
      </c>
      <c r="HZ71" s="6">
        <f t="shared" si="1097"/>
        <v>100</v>
      </c>
      <c r="IA71" s="20">
        <f t="shared" si="1098"/>
        <v>0</v>
      </c>
      <c r="IB71" s="6">
        <f>(ID71/($HN$4*IE71))*100</f>
        <v>76.666150000000002</v>
      </c>
      <c r="IC71" s="6">
        <f t="shared" si="1100"/>
        <v>720</v>
      </c>
      <c r="ID71" s="112">
        <v>13799.906999999999</v>
      </c>
      <c r="IE71" s="18">
        <v>25</v>
      </c>
      <c r="IG71" s="29">
        <v>25</v>
      </c>
      <c r="IH71" s="9">
        <v>25</v>
      </c>
    </row>
    <row r="72" spans="1:245" ht="13.8" x14ac:dyDescent="0.25">
      <c r="A72" s="18"/>
      <c r="B72" s="18" t="s">
        <v>77</v>
      </c>
      <c r="C72" s="18">
        <f t="shared" si="1025"/>
        <v>744</v>
      </c>
      <c r="D72" s="18">
        <v>571</v>
      </c>
      <c r="E72" s="18">
        <v>173</v>
      </c>
      <c r="F72" s="18">
        <v>0</v>
      </c>
      <c r="G72" s="18">
        <f t="shared" si="339"/>
        <v>0</v>
      </c>
      <c r="H72" s="18">
        <v>0</v>
      </c>
      <c r="I72" s="18">
        <f t="shared" si="340"/>
        <v>0</v>
      </c>
      <c r="J72" s="18">
        <v>0</v>
      </c>
      <c r="K72" s="6">
        <f t="shared" si="1026"/>
        <v>0</v>
      </c>
      <c r="L72" s="18">
        <v>0</v>
      </c>
      <c r="M72" s="6">
        <f t="shared" ref="M72" si="1113">(C72/$B$4)*100</f>
        <v>100</v>
      </c>
      <c r="N72" s="18">
        <f t="shared" si="524"/>
        <v>100</v>
      </c>
      <c r="O72" s="18">
        <f t="shared" si="1028"/>
        <v>0</v>
      </c>
      <c r="P72" s="6">
        <f t="shared" si="1029"/>
        <v>76.110446236559142</v>
      </c>
      <c r="Q72" s="6">
        <f t="shared" si="1030"/>
        <v>744</v>
      </c>
      <c r="R72" s="77">
        <v>14156.543</v>
      </c>
      <c r="S72" s="18">
        <v>25</v>
      </c>
      <c r="U72" s="18"/>
      <c r="V72" s="18" t="s">
        <v>77</v>
      </c>
      <c r="W72" s="18">
        <f t="shared" si="1031"/>
        <v>744</v>
      </c>
      <c r="X72" s="18">
        <v>515</v>
      </c>
      <c r="Y72" s="18">
        <v>229</v>
      </c>
      <c r="Z72" s="18">
        <v>0</v>
      </c>
      <c r="AA72" s="18">
        <f t="shared" si="1032"/>
        <v>0</v>
      </c>
      <c r="AB72" s="18">
        <v>0</v>
      </c>
      <c r="AC72" s="18">
        <f t="shared" si="1032"/>
        <v>0</v>
      </c>
      <c r="AD72" s="18">
        <v>0</v>
      </c>
      <c r="AE72" s="18">
        <f t="shared" si="1032"/>
        <v>0</v>
      </c>
      <c r="AF72" s="18">
        <v>0</v>
      </c>
      <c r="AG72" s="6">
        <f t="shared" si="1033"/>
        <v>100</v>
      </c>
      <c r="AH72" s="18">
        <f t="shared" si="1034"/>
        <v>100</v>
      </c>
      <c r="AI72" s="18">
        <f t="shared" si="1035"/>
        <v>0</v>
      </c>
      <c r="AJ72" s="6">
        <f t="shared" si="1036"/>
        <v>66.748091397849464</v>
      </c>
      <c r="AK72" s="6">
        <f t="shared" si="1037"/>
        <v>744</v>
      </c>
      <c r="AL72" s="77">
        <v>12415.145</v>
      </c>
      <c r="AM72" s="18">
        <v>25</v>
      </c>
      <c r="AO72" s="18"/>
      <c r="AP72" s="18" t="s">
        <v>77</v>
      </c>
      <c r="AQ72" s="18">
        <f t="shared" si="1038"/>
        <v>720</v>
      </c>
      <c r="AR72" s="18">
        <v>394</v>
      </c>
      <c r="AS72" s="17">
        <f t="shared" si="1039"/>
        <v>326</v>
      </c>
      <c r="AT72" s="18">
        <v>0</v>
      </c>
      <c r="AU72" s="18">
        <f t="shared" si="1040"/>
        <v>0</v>
      </c>
      <c r="AV72" s="18">
        <v>0</v>
      </c>
      <c r="AW72" s="18">
        <f t="shared" si="1041"/>
        <v>0</v>
      </c>
      <c r="AX72" s="18">
        <v>0</v>
      </c>
      <c r="AY72" s="18">
        <f t="shared" si="1042"/>
        <v>0</v>
      </c>
      <c r="AZ72" s="18">
        <v>0</v>
      </c>
      <c r="BA72" s="6">
        <f t="shared" si="1043"/>
        <v>100</v>
      </c>
      <c r="BB72" s="18">
        <f t="shared" si="1044"/>
        <v>100</v>
      </c>
      <c r="BC72" s="18">
        <f t="shared" si="1045"/>
        <v>0</v>
      </c>
      <c r="BD72" s="6">
        <f t="shared" si="1105"/>
        <v>53.362661111111109</v>
      </c>
      <c r="BE72" s="6">
        <f t="shared" si="1047"/>
        <v>720</v>
      </c>
      <c r="BF72" s="92">
        <v>9605.2790000000005</v>
      </c>
      <c r="BG72" s="18">
        <v>25</v>
      </c>
      <c r="BI72" s="18"/>
      <c r="BJ72" s="18" t="s">
        <v>77</v>
      </c>
      <c r="BK72" s="6">
        <f t="shared" si="1048"/>
        <v>744</v>
      </c>
      <c r="BL72" s="18">
        <v>502</v>
      </c>
      <c r="BM72" s="17">
        <f t="shared" si="1049"/>
        <v>242</v>
      </c>
      <c r="BN72" s="18">
        <v>0</v>
      </c>
      <c r="BO72" s="6">
        <f t="shared" si="1019"/>
        <v>0</v>
      </c>
      <c r="BP72" s="18">
        <v>0</v>
      </c>
      <c r="BQ72" s="6">
        <f t="shared" si="1019"/>
        <v>0</v>
      </c>
      <c r="BR72" s="6">
        <v>0</v>
      </c>
      <c r="BS72" s="6">
        <f t="shared" si="1050"/>
        <v>0</v>
      </c>
      <c r="BT72" s="18">
        <v>0</v>
      </c>
      <c r="BU72" s="6">
        <f t="shared" si="1051"/>
        <v>100</v>
      </c>
      <c r="BV72" s="6">
        <f t="shared" si="897"/>
        <v>100</v>
      </c>
      <c r="BW72" s="20">
        <f t="shared" si="898"/>
        <v>0</v>
      </c>
      <c r="BX72" s="6">
        <f t="shared" si="1052"/>
        <v>64.244822580645163</v>
      </c>
      <c r="BY72" s="6">
        <f t="shared" si="1053"/>
        <v>744</v>
      </c>
      <c r="BZ72" s="86">
        <v>11949.537</v>
      </c>
      <c r="CA72" s="18">
        <v>25</v>
      </c>
      <c r="CC72" s="18"/>
      <c r="CD72" s="18" t="s">
        <v>77</v>
      </c>
      <c r="CE72" s="6">
        <f t="shared" si="1054"/>
        <v>614.37</v>
      </c>
      <c r="CF72" s="6">
        <v>406.9</v>
      </c>
      <c r="CG72" s="6">
        <v>207.47000000000003</v>
      </c>
      <c r="CH72" s="18">
        <v>42.93</v>
      </c>
      <c r="CI72" s="6">
        <f t="shared" si="1102"/>
        <v>5.9624999999999995</v>
      </c>
      <c r="CJ72" s="18">
        <v>0</v>
      </c>
      <c r="CK72" s="6">
        <f t="shared" si="1109"/>
        <v>0</v>
      </c>
      <c r="CL72" s="6">
        <v>62.7</v>
      </c>
      <c r="CM72" s="6">
        <f t="shared" si="1055"/>
        <v>8.7083333333333339</v>
      </c>
      <c r="CN72" s="18">
        <v>0</v>
      </c>
      <c r="CO72" s="6">
        <f t="shared" si="1056"/>
        <v>85.329166666666666</v>
      </c>
      <c r="CP72" s="6">
        <f t="shared" si="1022"/>
        <v>85.329166666666666</v>
      </c>
      <c r="CQ72" s="20">
        <f t="shared" si="1103"/>
        <v>9.5436053620256551</v>
      </c>
      <c r="CR72" s="6">
        <f t="shared" si="1058"/>
        <v>57.782033333333324</v>
      </c>
      <c r="CS72" s="6">
        <f t="shared" si="1059"/>
        <v>720</v>
      </c>
      <c r="CT72" s="86">
        <v>10400.766</v>
      </c>
      <c r="CU72" s="18">
        <v>25</v>
      </c>
      <c r="CV72" s="7"/>
      <c r="CW72" s="18"/>
      <c r="CX72" s="18" t="s">
        <v>77</v>
      </c>
      <c r="CY72" s="6">
        <f t="shared" si="1060"/>
        <v>733.55</v>
      </c>
      <c r="CZ72" s="18">
        <v>583.20000000000005</v>
      </c>
      <c r="DA72" s="18">
        <v>150.34999999999991</v>
      </c>
      <c r="DB72" s="18">
        <v>10.45</v>
      </c>
      <c r="DC72" s="6">
        <f t="shared" si="415"/>
        <v>1.404569892473118</v>
      </c>
      <c r="DD72" s="18">
        <v>0</v>
      </c>
      <c r="DE72" s="6">
        <f t="shared" si="416"/>
        <v>0</v>
      </c>
      <c r="DF72" s="121">
        <v>0</v>
      </c>
      <c r="DG72" s="6">
        <f t="shared" si="1106"/>
        <v>0</v>
      </c>
      <c r="DH72" s="18">
        <v>0</v>
      </c>
      <c r="DI72" s="6">
        <f t="shared" si="1062"/>
        <v>98.595430107526866</v>
      </c>
      <c r="DJ72" s="6">
        <f t="shared" si="463"/>
        <v>98.595430107526866</v>
      </c>
      <c r="DK72" s="20">
        <f t="shared" si="464"/>
        <v>1.7602964709845865</v>
      </c>
      <c r="DL72" s="6">
        <f t="shared" si="1063"/>
        <v>81.057091397849462</v>
      </c>
      <c r="DM72" s="6">
        <f t="shared" si="1064"/>
        <v>744</v>
      </c>
      <c r="DN72" s="86">
        <v>15076.619000000001</v>
      </c>
      <c r="DO72" s="18">
        <v>25</v>
      </c>
      <c r="DQ72" s="18"/>
      <c r="DR72" s="18" t="s">
        <v>77</v>
      </c>
      <c r="DS72" s="6">
        <f t="shared" si="1065"/>
        <v>692.99</v>
      </c>
      <c r="DT72" s="18">
        <v>432.93</v>
      </c>
      <c r="DU72" s="18">
        <v>260.06</v>
      </c>
      <c r="DV72" s="18">
        <v>23.7</v>
      </c>
      <c r="DW72" s="6">
        <f t="shared" si="419"/>
        <v>3.1854838709677415</v>
      </c>
      <c r="DX72" s="18">
        <v>27.31</v>
      </c>
      <c r="DY72" s="6">
        <f t="shared" si="420"/>
        <v>3.6706989247311825</v>
      </c>
      <c r="DZ72" s="6">
        <v>0</v>
      </c>
      <c r="EA72" s="6">
        <f t="shared" si="1107"/>
        <v>0</v>
      </c>
      <c r="EB72" s="18">
        <v>0</v>
      </c>
      <c r="EC72" s="6">
        <f t="shared" si="1067"/>
        <v>93.143817204301072</v>
      </c>
      <c r="ED72" s="6">
        <f t="shared" si="466"/>
        <v>93.143817204301072</v>
      </c>
      <c r="EE72" s="20">
        <f t="shared" si="467"/>
        <v>5.1901977531042638</v>
      </c>
      <c r="EF72" s="6">
        <f t="shared" si="1068"/>
        <v>63.821919354838705</v>
      </c>
      <c r="EG72" s="6">
        <f t="shared" si="1069"/>
        <v>744</v>
      </c>
      <c r="EH72" s="77">
        <v>11870.877</v>
      </c>
      <c r="EI72" s="18">
        <v>25</v>
      </c>
      <c r="EK72" s="18"/>
      <c r="EL72" s="18" t="s">
        <v>77</v>
      </c>
      <c r="EM72" s="6">
        <f t="shared" si="1070"/>
        <v>600.29999999999995</v>
      </c>
      <c r="EN72" s="18">
        <v>303.29000000000002</v>
      </c>
      <c r="EO72" s="18">
        <v>297.01</v>
      </c>
      <c r="EP72" s="18">
        <v>71.7</v>
      </c>
      <c r="EQ72" s="6">
        <f t="shared" si="423"/>
        <v>10.669642857142858</v>
      </c>
      <c r="ER72" s="18">
        <v>0</v>
      </c>
      <c r="ES72" s="6">
        <f t="shared" si="424"/>
        <v>0</v>
      </c>
      <c r="ET72" s="6">
        <v>0</v>
      </c>
      <c r="EU72" s="6">
        <f t="shared" si="1108"/>
        <v>0</v>
      </c>
      <c r="EV72" s="18">
        <v>0</v>
      </c>
      <c r="EW72" s="6">
        <f t="shared" si="1072"/>
        <v>80.68548387096773</v>
      </c>
      <c r="EX72" s="6">
        <f t="shared" si="468"/>
        <v>89.330357142857125</v>
      </c>
      <c r="EY72" s="20">
        <f t="shared" si="469"/>
        <v>19.120509880263473</v>
      </c>
      <c r="EZ72" s="6">
        <f t="shared" si="1073"/>
        <v>45.282261904761903</v>
      </c>
      <c r="FA72" s="6">
        <f t="shared" si="1074"/>
        <v>672</v>
      </c>
      <c r="FB72" s="86">
        <v>7607.42</v>
      </c>
      <c r="FC72" s="18">
        <v>25</v>
      </c>
      <c r="FE72" s="18"/>
      <c r="FF72" s="18" t="s">
        <v>77</v>
      </c>
      <c r="FG72" s="6">
        <f t="shared" si="1075"/>
        <v>716.01</v>
      </c>
      <c r="FH72" s="18">
        <v>593.75</v>
      </c>
      <c r="FI72" s="18">
        <v>122.26</v>
      </c>
      <c r="FJ72" s="18">
        <v>27.99</v>
      </c>
      <c r="FK72" s="6">
        <f t="shared" si="438"/>
        <v>3.7620967741935485</v>
      </c>
      <c r="FL72" s="18">
        <v>0</v>
      </c>
      <c r="FM72" s="6">
        <f t="shared" si="439"/>
        <v>0</v>
      </c>
      <c r="FN72" s="6">
        <v>0</v>
      </c>
      <c r="FO72" s="6">
        <f t="shared" si="1076"/>
        <v>0</v>
      </c>
      <c r="FP72" s="18">
        <v>0</v>
      </c>
      <c r="FQ72" s="6">
        <f t="shared" si="1077"/>
        <v>96.237903225806448</v>
      </c>
      <c r="FR72" s="6">
        <f t="shared" si="472"/>
        <v>96.237903225806448</v>
      </c>
      <c r="FS72" s="20">
        <f t="shared" si="473"/>
        <v>4.5018818155499085</v>
      </c>
      <c r="FT72" s="6">
        <f t="shared" si="1078"/>
        <v>75.076973118279568</v>
      </c>
      <c r="FU72" s="6">
        <f t="shared" si="1079"/>
        <v>744</v>
      </c>
      <c r="FV72" s="86">
        <v>13964.316999999999</v>
      </c>
      <c r="FW72" s="18">
        <v>25</v>
      </c>
      <c r="FY72" s="18"/>
      <c r="FZ72" s="18" t="s">
        <v>77</v>
      </c>
      <c r="GA72" s="6">
        <f t="shared" si="1080"/>
        <v>701.55</v>
      </c>
      <c r="GB72" s="18">
        <v>520.89</v>
      </c>
      <c r="GC72" s="18">
        <v>180.66</v>
      </c>
      <c r="GD72" s="18">
        <v>18.45</v>
      </c>
      <c r="GE72" s="6">
        <f t="shared" si="1081"/>
        <v>2.5624999999999998E-2</v>
      </c>
      <c r="GF72" s="18">
        <v>0</v>
      </c>
      <c r="GG72" s="6">
        <f t="shared" si="1110"/>
        <v>0</v>
      </c>
      <c r="GH72" s="6">
        <v>0</v>
      </c>
      <c r="GI72" s="6">
        <f t="shared" si="1082"/>
        <v>0</v>
      </c>
      <c r="GJ72" s="18">
        <v>0</v>
      </c>
      <c r="GK72" s="6">
        <f t="shared" si="1083"/>
        <v>94.294354838709666</v>
      </c>
      <c r="GL72" s="6">
        <f t="shared" si="1111"/>
        <v>97.4375</v>
      </c>
      <c r="GM72" s="20">
        <f t="shared" si="1112"/>
        <v>3.4208477027478028</v>
      </c>
      <c r="GN72" s="6">
        <f t="shared" si="1085"/>
        <v>74.200500000000005</v>
      </c>
      <c r="GO72" s="6">
        <f t="shared" si="1086"/>
        <v>720</v>
      </c>
      <c r="GP72" s="77">
        <v>13356.09</v>
      </c>
      <c r="GQ72" s="18">
        <v>25</v>
      </c>
      <c r="GS72" s="18"/>
      <c r="GT72" s="18" t="s">
        <v>77</v>
      </c>
      <c r="GU72" s="18">
        <f t="shared" si="1087"/>
        <v>744</v>
      </c>
      <c r="GV72" s="18">
        <v>505.06</v>
      </c>
      <c r="GW72" s="105">
        <v>238.94000000000034</v>
      </c>
      <c r="GX72" s="18">
        <v>0</v>
      </c>
      <c r="GY72" s="18">
        <f t="shared" si="558"/>
        <v>0</v>
      </c>
      <c r="GZ72" s="18">
        <v>0</v>
      </c>
      <c r="HA72" s="18">
        <f t="shared" si="559"/>
        <v>0</v>
      </c>
      <c r="HB72" s="18">
        <v>0</v>
      </c>
      <c r="HC72" s="6">
        <f t="shared" si="1088"/>
        <v>0</v>
      </c>
      <c r="HD72" s="18">
        <v>0</v>
      </c>
      <c r="HE72" s="6">
        <f t="shared" si="1089"/>
        <v>100</v>
      </c>
      <c r="HF72" s="6">
        <f t="shared" si="1090"/>
        <v>100</v>
      </c>
      <c r="HG72" s="18">
        <f t="shared" si="396"/>
        <v>0</v>
      </c>
      <c r="HH72" s="6">
        <f t="shared" si="1091"/>
        <v>68.854946236559144</v>
      </c>
      <c r="HI72" s="6">
        <f t="shared" si="1092"/>
        <v>744.00000000000034</v>
      </c>
      <c r="HJ72" s="77">
        <v>12807.02</v>
      </c>
      <c r="HK72" s="18">
        <v>25</v>
      </c>
      <c r="HM72" s="18"/>
      <c r="HN72" s="18" t="s">
        <v>77</v>
      </c>
      <c r="HO72" s="111">
        <f t="shared" si="1093"/>
        <v>720</v>
      </c>
      <c r="HP72" s="111">
        <v>533.9</v>
      </c>
      <c r="HQ72" s="18">
        <v>186.10000000000002</v>
      </c>
      <c r="HR72" s="111">
        <v>0</v>
      </c>
      <c r="HS72" s="18">
        <f t="shared" si="1094"/>
        <v>0</v>
      </c>
      <c r="HT72" s="18">
        <v>0</v>
      </c>
      <c r="HU72" s="18">
        <f t="shared" si="1095"/>
        <v>0</v>
      </c>
      <c r="HV72" s="18">
        <v>0</v>
      </c>
      <c r="HW72" s="18">
        <f t="shared" si="1095"/>
        <v>0</v>
      </c>
      <c r="HX72" s="18">
        <v>0</v>
      </c>
      <c r="HY72" s="6">
        <f t="shared" ref="HY72:HY74" si="1114">(HO72/$HN$4)*100</f>
        <v>100</v>
      </c>
      <c r="HZ72" s="6">
        <f t="shared" si="1097"/>
        <v>100</v>
      </c>
      <c r="IA72" s="20">
        <f t="shared" si="1098"/>
        <v>0</v>
      </c>
      <c r="IB72" s="6">
        <f t="shared" ref="IB72:IB74" si="1115">(ID72/($HN$4*IE72))*100</f>
        <v>74.007316666666668</v>
      </c>
      <c r="IC72" s="6">
        <f t="shared" si="1100"/>
        <v>720</v>
      </c>
      <c r="ID72" s="112">
        <v>13321.316999999999</v>
      </c>
      <c r="IE72" s="18">
        <v>25</v>
      </c>
      <c r="IG72" s="29">
        <v>25</v>
      </c>
      <c r="IH72" s="9">
        <v>25</v>
      </c>
    </row>
    <row r="73" spans="1:245" ht="13.8" x14ac:dyDescent="0.25">
      <c r="A73" s="18"/>
      <c r="B73" s="18" t="s">
        <v>78</v>
      </c>
      <c r="C73" s="18">
        <f t="shared" si="1025"/>
        <v>744</v>
      </c>
      <c r="D73" s="18">
        <v>585</v>
      </c>
      <c r="E73" s="18">
        <v>159</v>
      </c>
      <c r="F73" s="18">
        <v>0</v>
      </c>
      <c r="G73" s="18">
        <f t="shared" si="339"/>
        <v>0</v>
      </c>
      <c r="H73" s="18">
        <v>0</v>
      </c>
      <c r="I73" s="18">
        <f t="shared" si="340"/>
        <v>0</v>
      </c>
      <c r="J73" s="18">
        <v>0</v>
      </c>
      <c r="K73" s="6">
        <f t="shared" si="1026"/>
        <v>0</v>
      </c>
      <c r="L73" s="18">
        <v>0</v>
      </c>
      <c r="M73" s="6">
        <f>(C73/$B$4)*100</f>
        <v>100</v>
      </c>
      <c r="N73" s="18">
        <f t="shared" si="524"/>
        <v>100</v>
      </c>
      <c r="O73" s="18">
        <f t="shared" si="1028"/>
        <v>0</v>
      </c>
      <c r="P73" s="6">
        <f t="shared" si="1029"/>
        <v>77.079473118279566</v>
      </c>
      <c r="Q73" s="6">
        <f t="shared" si="1030"/>
        <v>744</v>
      </c>
      <c r="R73" s="77">
        <v>14336.781999999999</v>
      </c>
      <c r="S73" s="18">
        <v>25</v>
      </c>
      <c r="U73" s="18"/>
      <c r="V73" s="18" t="s">
        <v>78</v>
      </c>
      <c r="W73" s="18">
        <f t="shared" si="1031"/>
        <v>744</v>
      </c>
      <c r="X73" s="18">
        <v>608</v>
      </c>
      <c r="Y73" s="18">
        <v>136</v>
      </c>
      <c r="Z73" s="18">
        <v>0</v>
      </c>
      <c r="AA73" s="18">
        <f t="shared" si="1032"/>
        <v>0</v>
      </c>
      <c r="AB73" s="18">
        <v>0</v>
      </c>
      <c r="AC73" s="18">
        <f t="shared" si="1032"/>
        <v>0</v>
      </c>
      <c r="AD73" s="18">
        <v>0</v>
      </c>
      <c r="AE73" s="18">
        <f t="shared" si="1032"/>
        <v>0</v>
      </c>
      <c r="AF73" s="18">
        <v>0</v>
      </c>
      <c r="AG73" s="6">
        <f t="shared" si="1033"/>
        <v>100</v>
      </c>
      <c r="AH73" s="18">
        <f t="shared" si="1034"/>
        <v>100</v>
      </c>
      <c r="AI73" s="18">
        <f t="shared" si="1035"/>
        <v>0</v>
      </c>
      <c r="AJ73" s="6">
        <f t="shared" si="1036"/>
        <v>79.606833333333327</v>
      </c>
      <c r="AK73" s="6">
        <f t="shared" si="1037"/>
        <v>744</v>
      </c>
      <c r="AL73" s="77">
        <v>14806.870999999999</v>
      </c>
      <c r="AM73" s="18">
        <v>25</v>
      </c>
      <c r="AO73" s="18"/>
      <c r="AP73" s="18" t="s">
        <v>78</v>
      </c>
      <c r="AQ73" s="18">
        <f t="shared" si="1038"/>
        <v>720</v>
      </c>
      <c r="AR73" s="18">
        <v>638</v>
      </c>
      <c r="AS73" s="17">
        <f t="shared" si="1039"/>
        <v>82</v>
      </c>
      <c r="AT73" s="18">
        <v>0</v>
      </c>
      <c r="AU73" s="18">
        <f t="shared" si="1040"/>
        <v>0</v>
      </c>
      <c r="AV73" s="18">
        <v>0</v>
      </c>
      <c r="AW73" s="18">
        <f t="shared" si="1041"/>
        <v>0</v>
      </c>
      <c r="AX73" s="18">
        <v>0</v>
      </c>
      <c r="AY73" s="18">
        <f t="shared" si="1042"/>
        <v>0</v>
      </c>
      <c r="AZ73" s="18">
        <v>0</v>
      </c>
      <c r="BA73" s="6">
        <f t="shared" si="1043"/>
        <v>100</v>
      </c>
      <c r="BB73" s="18">
        <f t="shared" si="1044"/>
        <v>100</v>
      </c>
      <c r="BC73" s="18">
        <f t="shared" si="1045"/>
        <v>0</v>
      </c>
      <c r="BD73" s="6">
        <f>(BF73/($AP$4*BG73))*100</f>
        <v>85.896594444444446</v>
      </c>
      <c r="BE73" s="6">
        <f t="shared" si="1047"/>
        <v>720</v>
      </c>
      <c r="BF73" s="92">
        <v>15461.387000000001</v>
      </c>
      <c r="BG73" s="18">
        <v>25</v>
      </c>
      <c r="BI73" s="18"/>
      <c r="BJ73" s="18" t="s">
        <v>78</v>
      </c>
      <c r="BK73" s="6">
        <f t="shared" si="1048"/>
        <v>744</v>
      </c>
      <c r="BL73" s="18">
        <v>542</v>
      </c>
      <c r="BM73" s="17">
        <f t="shared" si="1049"/>
        <v>202</v>
      </c>
      <c r="BN73" s="18">
        <v>0</v>
      </c>
      <c r="BO73" s="6">
        <f t="shared" si="1019"/>
        <v>0</v>
      </c>
      <c r="BP73" s="18">
        <v>0</v>
      </c>
      <c r="BQ73" s="6">
        <f t="shared" si="1019"/>
        <v>0</v>
      </c>
      <c r="BR73" s="6">
        <v>0</v>
      </c>
      <c r="BS73" s="6">
        <f t="shared" si="1050"/>
        <v>0</v>
      </c>
      <c r="BT73" s="18">
        <v>0</v>
      </c>
      <c r="BU73" s="6">
        <f t="shared" si="1051"/>
        <v>100</v>
      </c>
      <c r="BV73" s="6">
        <f t="shared" si="897"/>
        <v>100</v>
      </c>
      <c r="BW73" s="20">
        <f t="shared" si="898"/>
        <v>0</v>
      </c>
      <c r="BX73" s="6">
        <f t="shared" si="1052"/>
        <v>70.415155913978495</v>
      </c>
      <c r="BY73" s="6">
        <f t="shared" si="1053"/>
        <v>744</v>
      </c>
      <c r="BZ73" s="86">
        <v>13097.218999999999</v>
      </c>
      <c r="CA73" s="18">
        <v>25</v>
      </c>
      <c r="CC73" s="18"/>
      <c r="CD73" s="18" t="s">
        <v>78</v>
      </c>
      <c r="CE73" s="6">
        <f t="shared" si="1054"/>
        <v>661.61</v>
      </c>
      <c r="CF73" s="6">
        <v>467.93</v>
      </c>
      <c r="CG73" s="6">
        <v>193.67999999999995</v>
      </c>
      <c r="CH73" s="18">
        <v>58.39</v>
      </c>
      <c r="CI73" s="6">
        <f t="shared" si="1102"/>
        <v>8.1097222222222225</v>
      </c>
      <c r="CJ73" s="18">
        <v>0</v>
      </c>
      <c r="CK73" s="6">
        <f t="shared" si="1109"/>
        <v>0</v>
      </c>
      <c r="CL73" s="6">
        <v>0</v>
      </c>
      <c r="CM73" s="6">
        <f t="shared" si="1055"/>
        <v>0</v>
      </c>
      <c r="CN73" s="18">
        <v>0</v>
      </c>
      <c r="CO73" s="6">
        <f t="shared" si="1056"/>
        <v>91.890277777777783</v>
      </c>
      <c r="CP73" s="6">
        <f t="shared" si="1022"/>
        <v>91.890277777777783</v>
      </c>
      <c r="CQ73" s="20">
        <f t="shared" si="1103"/>
        <v>11.094011247910016</v>
      </c>
      <c r="CR73" s="6">
        <f t="shared" si="1058"/>
        <v>64.683722222222215</v>
      </c>
      <c r="CS73" s="6">
        <f t="shared" si="1059"/>
        <v>719.99999999999989</v>
      </c>
      <c r="CT73" s="86">
        <v>11643.07</v>
      </c>
      <c r="CU73" s="18">
        <v>25</v>
      </c>
      <c r="CV73" s="7"/>
      <c r="CW73" s="18"/>
      <c r="CX73" s="18" t="s">
        <v>78</v>
      </c>
      <c r="CY73" s="6">
        <f t="shared" si="1060"/>
        <v>720.35</v>
      </c>
      <c r="CZ73" s="18">
        <v>587.98</v>
      </c>
      <c r="DA73" s="18">
        <v>132.37</v>
      </c>
      <c r="DB73" s="18">
        <v>0</v>
      </c>
      <c r="DC73" s="6">
        <f t="shared" si="415"/>
        <v>0</v>
      </c>
      <c r="DD73" s="18">
        <v>0</v>
      </c>
      <c r="DE73" s="6">
        <f t="shared" si="416"/>
        <v>0</v>
      </c>
      <c r="DF73" s="121">
        <v>23.65</v>
      </c>
      <c r="DG73" s="6">
        <f t="shared" si="1106"/>
        <v>3.1787634408602146</v>
      </c>
      <c r="DH73" s="18">
        <v>0</v>
      </c>
      <c r="DI73" s="6">
        <f t="shared" si="1062"/>
        <v>96.821236559139791</v>
      </c>
      <c r="DJ73" s="6">
        <f t="shared" si="463"/>
        <v>96.821236559139791</v>
      </c>
      <c r="DK73" s="20">
        <f t="shared" si="464"/>
        <v>0</v>
      </c>
      <c r="DL73" s="6">
        <f t="shared" si="1063"/>
        <v>79.228838709677419</v>
      </c>
      <c r="DM73" s="6">
        <f t="shared" si="1064"/>
        <v>744</v>
      </c>
      <c r="DN73" s="86">
        <v>14736.564</v>
      </c>
      <c r="DO73" s="18">
        <v>25</v>
      </c>
      <c r="DQ73" s="18"/>
      <c r="DR73" s="18" t="s">
        <v>78</v>
      </c>
      <c r="DS73" s="6">
        <f t="shared" si="1065"/>
        <v>144.29999999999995</v>
      </c>
      <c r="DT73" s="18">
        <v>94.79</v>
      </c>
      <c r="DU73" s="18">
        <v>49.51</v>
      </c>
      <c r="DV73" s="18">
        <v>575.70000000000005</v>
      </c>
      <c r="DW73" s="6">
        <f t="shared" si="419"/>
        <v>77.379032258064512</v>
      </c>
      <c r="DX73" s="18">
        <v>24</v>
      </c>
      <c r="DY73" s="6">
        <f t="shared" si="420"/>
        <v>3.225806451612903</v>
      </c>
      <c r="DZ73" s="6">
        <v>0</v>
      </c>
      <c r="EA73" s="6">
        <f t="shared" si="1107"/>
        <v>0</v>
      </c>
      <c r="EB73" s="18">
        <v>0</v>
      </c>
      <c r="EC73" s="6">
        <f t="shared" si="1067"/>
        <v>19.395161290322573</v>
      </c>
      <c r="ED73" s="6">
        <f t="shared" si="466"/>
        <v>19.395161290322573</v>
      </c>
      <c r="EE73" s="20">
        <f t="shared" si="467"/>
        <v>85.862578114513283</v>
      </c>
      <c r="EF73" s="6">
        <f t="shared" si="1068"/>
        <v>13.150661290322581</v>
      </c>
      <c r="EG73" s="6">
        <f t="shared" si="1069"/>
        <v>744</v>
      </c>
      <c r="EH73" s="77">
        <v>2446.0230000000001</v>
      </c>
      <c r="EI73" s="18">
        <v>25</v>
      </c>
      <c r="EK73" s="18"/>
      <c r="EL73" s="18" t="s">
        <v>78</v>
      </c>
      <c r="EM73" s="6">
        <f t="shared" si="1070"/>
        <v>0</v>
      </c>
      <c r="EN73" s="18">
        <v>0</v>
      </c>
      <c r="EO73" s="18">
        <v>0</v>
      </c>
      <c r="EP73" s="18">
        <v>672</v>
      </c>
      <c r="EQ73" s="6">
        <f t="shared" si="423"/>
        <v>100</v>
      </c>
      <c r="ER73" s="18">
        <v>0</v>
      </c>
      <c r="ES73" s="6">
        <f t="shared" si="424"/>
        <v>0</v>
      </c>
      <c r="ET73" s="6">
        <v>0</v>
      </c>
      <c r="EU73" s="6">
        <f t="shared" si="1108"/>
        <v>0</v>
      </c>
      <c r="EV73" s="18">
        <v>0</v>
      </c>
      <c r="EW73" s="6">
        <f t="shared" si="1072"/>
        <v>0</v>
      </c>
      <c r="EX73" s="6">
        <f t="shared" si="468"/>
        <v>0</v>
      </c>
      <c r="EY73" s="20">
        <f t="shared" si="469"/>
        <v>100</v>
      </c>
      <c r="EZ73" s="6">
        <f t="shared" si="1073"/>
        <v>0</v>
      </c>
      <c r="FA73" s="6">
        <f t="shared" si="1074"/>
        <v>672</v>
      </c>
      <c r="FB73" s="18">
        <v>0</v>
      </c>
      <c r="FC73" s="18">
        <v>25</v>
      </c>
      <c r="FE73" s="18"/>
      <c r="FF73" s="18" t="s">
        <v>78</v>
      </c>
      <c r="FG73" s="6">
        <f t="shared" si="1075"/>
        <v>0</v>
      </c>
      <c r="FH73" s="18">
        <v>0</v>
      </c>
      <c r="FI73" s="18">
        <v>0</v>
      </c>
      <c r="FJ73" s="18">
        <v>744</v>
      </c>
      <c r="FK73" s="6">
        <f t="shared" si="438"/>
        <v>100</v>
      </c>
      <c r="FL73" s="18">
        <v>0</v>
      </c>
      <c r="FM73" s="6">
        <f t="shared" si="439"/>
        <v>0</v>
      </c>
      <c r="FN73" s="6">
        <v>0</v>
      </c>
      <c r="FO73" s="6">
        <f t="shared" si="1076"/>
        <v>0</v>
      </c>
      <c r="FP73" s="18">
        <v>0</v>
      </c>
      <c r="FQ73" s="6">
        <f t="shared" si="1077"/>
        <v>0</v>
      </c>
      <c r="FR73" s="6">
        <f t="shared" si="472"/>
        <v>0</v>
      </c>
      <c r="FS73" s="20">
        <f t="shared" si="473"/>
        <v>100</v>
      </c>
      <c r="FT73" s="6">
        <f t="shared" si="1078"/>
        <v>0</v>
      </c>
      <c r="FU73" s="6">
        <f t="shared" si="1079"/>
        <v>744</v>
      </c>
      <c r="FV73" s="18">
        <v>0</v>
      </c>
      <c r="FW73" s="18">
        <v>25</v>
      </c>
      <c r="FY73" s="18"/>
      <c r="FZ73" s="18" t="s">
        <v>78</v>
      </c>
      <c r="GA73" s="6">
        <f>$FZ$4-GD73-GF73-GH73</f>
        <v>0</v>
      </c>
      <c r="GB73" s="18">
        <v>0</v>
      </c>
      <c r="GC73" s="18">
        <v>0</v>
      </c>
      <c r="GD73" s="18">
        <v>720</v>
      </c>
      <c r="GE73" s="6">
        <f t="shared" si="1081"/>
        <v>1</v>
      </c>
      <c r="GF73" s="18">
        <v>0</v>
      </c>
      <c r="GG73" s="6">
        <f t="shared" si="1110"/>
        <v>0</v>
      </c>
      <c r="GH73" s="6">
        <v>0</v>
      </c>
      <c r="GI73" s="6">
        <f t="shared" si="1082"/>
        <v>0</v>
      </c>
      <c r="GJ73" s="18">
        <v>0</v>
      </c>
      <c r="GK73" s="6">
        <f t="shared" si="1083"/>
        <v>0</v>
      </c>
      <c r="GL73" s="6">
        <f t="shared" si="1111"/>
        <v>0</v>
      </c>
      <c r="GM73" s="20">
        <f t="shared" si="1112"/>
        <v>100</v>
      </c>
      <c r="GN73" s="6">
        <f t="shared" si="1085"/>
        <v>0</v>
      </c>
      <c r="GO73" s="6">
        <f t="shared" si="1086"/>
        <v>720</v>
      </c>
      <c r="GP73" s="18">
        <v>0</v>
      </c>
      <c r="GQ73" s="18">
        <v>25</v>
      </c>
      <c r="GS73" s="18"/>
      <c r="GT73" s="18" t="s">
        <v>78</v>
      </c>
      <c r="GU73" s="18">
        <f t="shared" si="1087"/>
        <v>0</v>
      </c>
      <c r="GV73" s="18">
        <v>0</v>
      </c>
      <c r="GW73" s="105">
        <v>0</v>
      </c>
      <c r="GX73" s="18">
        <v>744</v>
      </c>
      <c r="GY73" s="18">
        <f t="shared" si="558"/>
        <v>100</v>
      </c>
      <c r="GZ73" s="18">
        <v>0</v>
      </c>
      <c r="HA73" s="18">
        <f t="shared" si="559"/>
        <v>0</v>
      </c>
      <c r="HB73" s="18">
        <v>0</v>
      </c>
      <c r="HC73" s="6">
        <f t="shared" si="1088"/>
        <v>0</v>
      </c>
      <c r="HD73" s="18">
        <v>0</v>
      </c>
      <c r="HE73" s="6">
        <f t="shared" si="1089"/>
        <v>0</v>
      </c>
      <c r="HF73" s="6">
        <f t="shared" si="1090"/>
        <v>0</v>
      </c>
      <c r="HG73" s="18">
        <f t="shared" si="396"/>
        <v>100</v>
      </c>
      <c r="HH73" s="6">
        <f t="shared" si="1091"/>
        <v>0</v>
      </c>
      <c r="HI73" s="6">
        <f t="shared" si="1092"/>
        <v>744</v>
      </c>
      <c r="HJ73" s="18">
        <v>0</v>
      </c>
      <c r="HK73" s="18">
        <v>25</v>
      </c>
      <c r="HM73" s="18"/>
      <c r="HN73" s="18" t="s">
        <v>78</v>
      </c>
      <c r="HO73" s="111">
        <f t="shared" si="1093"/>
        <v>0</v>
      </c>
      <c r="HP73" s="111">
        <v>0</v>
      </c>
      <c r="HQ73" s="18">
        <v>0</v>
      </c>
      <c r="HR73" s="111">
        <v>720</v>
      </c>
      <c r="HS73" s="18">
        <f t="shared" si="1094"/>
        <v>100</v>
      </c>
      <c r="HT73" s="18">
        <v>0</v>
      </c>
      <c r="HU73" s="18">
        <f t="shared" si="1095"/>
        <v>0</v>
      </c>
      <c r="HV73" s="18">
        <v>0</v>
      </c>
      <c r="HW73" s="18">
        <f t="shared" si="1095"/>
        <v>0</v>
      </c>
      <c r="HX73" s="18">
        <v>0</v>
      </c>
      <c r="HY73" s="6">
        <f t="shared" si="1114"/>
        <v>0</v>
      </c>
      <c r="HZ73" s="6">
        <f t="shared" si="1097"/>
        <v>0</v>
      </c>
      <c r="IA73" s="20">
        <f t="shared" si="1098"/>
        <v>100</v>
      </c>
      <c r="IB73" s="6">
        <f t="shared" si="1115"/>
        <v>0</v>
      </c>
      <c r="IC73" s="6">
        <f t="shared" si="1100"/>
        <v>720</v>
      </c>
      <c r="ID73" s="132">
        <v>0</v>
      </c>
      <c r="IE73" s="18">
        <v>25</v>
      </c>
      <c r="IG73" s="29">
        <v>0</v>
      </c>
      <c r="II73" s="9">
        <v>25</v>
      </c>
      <c r="IJ73" s="9" t="s">
        <v>106</v>
      </c>
      <c r="IK73" s="9" t="s">
        <v>114</v>
      </c>
    </row>
    <row r="74" spans="1:245" ht="13.8" x14ac:dyDescent="0.25">
      <c r="A74" s="18"/>
      <c r="B74" s="18" t="s">
        <v>79</v>
      </c>
      <c r="C74" s="18">
        <f t="shared" si="1025"/>
        <v>744</v>
      </c>
      <c r="D74" s="18">
        <v>622</v>
      </c>
      <c r="E74" s="18">
        <v>122</v>
      </c>
      <c r="F74" s="18">
        <v>0</v>
      </c>
      <c r="G74" s="18">
        <f t="shared" si="339"/>
        <v>0</v>
      </c>
      <c r="H74" s="18">
        <v>0</v>
      </c>
      <c r="I74" s="18">
        <f t="shared" si="340"/>
        <v>0</v>
      </c>
      <c r="J74" s="18">
        <v>0</v>
      </c>
      <c r="K74" s="6">
        <f t="shared" si="1026"/>
        <v>0</v>
      </c>
      <c r="L74" s="18">
        <v>0</v>
      </c>
      <c r="M74" s="6">
        <f t="shared" ref="M74" si="1116">(C74/$B$4)*100</f>
        <v>100</v>
      </c>
      <c r="N74" s="18">
        <f t="shared" si="524"/>
        <v>100</v>
      </c>
      <c r="O74" s="18">
        <f t="shared" si="1028"/>
        <v>0</v>
      </c>
      <c r="P74" s="6">
        <f t="shared" si="1029"/>
        <v>80.358424731182794</v>
      </c>
      <c r="Q74" s="6">
        <f t="shared" si="1030"/>
        <v>744</v>
      </c>
      <c r="R74" s="77">
        <v>14946.666999999999</v>
      </c>
      <c r="S74" s="18">
        <v>25</v>
      </c>
      <c r="U74" s="18"/>
      <c r="V74" s="18" t="s">
        <v>79</v>
      </c>
      <c r="W74" s="18">
        <f t="shared" si="1031"/>
        <v>744</v>
      </c>
      <c r="X74" s="18">
        <v>593</v>
      </c>
      <c r="Y74" s="18">
        <v>151</v>
      </c>
      <c r="Z74" s="18">
        <v>0</v>
      </c>
      <c r="AA74" s="18">
        <f t="shared" si="1032"/>
        <v>0</v>
      </c>
      <c r="AB74" s="18">
        <v>0</v>
      </c>
      <c r="AC74" s="18">
        <f t="shared" si="1032"/>
        <v>0</v>
      </c>
      <c r="AD74" s="18">
        <v>0</v>
      </c>
      <c r="AE74" s="18">
        <f t="shared" si="1032"/>
        <v>0</v>
      </c>
      <c r="AF74" s="18">
        <v>0</v>
      </c>
      <c r="AG74" s="6">
        <f t="shared" si="1033"/>
        <v>100</v>
      </c>
      <c r="AH74" s="18">
        <f t="shared" si="1034"/>
        <v>100</v>
      </c>
      <c r="AI74" s="18">
        <f t="shared" si="1035"/>
        <v>0</v>
      </c>
      <c r="AJ74" s="6">
        <f t="shared" si="1036"/>
        <v>75.809188172043008</v>
      </c>
      <c r="AK74" s="6">
        <f t="shared" si="1037"/>
        <v>744</v>
      </c>
      <c r="AL74" s="77">
        <v>14100.509</v>
      </c>
      <c r="AM74" s="18">
        <v>25</v>
      </c>
      <c r="AO74" s="18"/>
      <c r="AP74" s="18" t="s">
        <v>79</v>
      </c>
      <c r="AQ74" s="18">
        <f t="shared" si="1038"/>
        <v>720</v>
      </c>
      <c r="AR74" s="18">
        <v>688</v>
      </c>
      <c r="AS74" s="17">
        <f t="shared" si="1039"/>
        <v>32</v>
      </c>
      <c r="AT74" s="18">
        <v>0</v>
      </c>
      <c r="AU74" s="18">
        <f t="shared" si="1040"/>
        <v>0</v>
      </c>
      <c r="AV74" s="18">
        <v>0</v>
      </c>
      <c r="AW74" s="18">
        <f t="shared" si="1041"/>
        <v>0</v>
      </c>
      <c r="AX74" s="18">
        <v>0</v>
      </c>
      <c r="AY74" s="18">
        <f t="shared" si="1042"/>
        <v>0</v>
      </c>
      <c r="AZ74" s="18">
        <v>0</v>
      </c>
      <c r="BA74" s="6">
        <f t="shared" si="1043"/>
        <v>100</v>
      </c>
      <c r="BB74" s="18">
        <f t="shared" si="1044"/>
        <v>100</v>
      </c>
      <c r="BC74" s="18">
        <f t="shared" si="1045"/>
        <v>0</v>
      </c>
      <c r="BD74" s="6">
        <f t="shared" ref="BD74:BD78" si="1117">(BF74/($AP$4*BG74))*100</f>
        <v>92.060916666666671</v>
      </c>
      <c r="BE74" s="6">
        <f t="shared" si="1047"/>
        <v>720</v>
      </c>
      <c r="BF74" s="92">
        <v>16570.965</v>
      </c>
      <c r="BG74" s="18">
        <v>25</v>
      </c>
      <c r="BI74" s="18"/>
      <c r="BJ74" s="18" t="s">
        <v>79</v>
      </c>
      <c r="BK74" s="6">
        <f t="shared" si="1048"/>
        <v>744</v>
      </c>
      <c r="BL74" s="18">
        <v>551</v>
      </c>
      <c r="BM74" s="17">
        <f t="shared" si="1049"/>
        <v>193</v>
      </c>
      <c r="BN74" s="18">
        <v>0</v>
      </c>
      <c r="BO74" s="6">
        <f t="shared" si="1019"/>
        <v>0</v>
      </c>
      <c r="BP74" s="18">
        <v>0</v>
      </c>
      <c r="BQ74" s="6">
        <f t="shared" si="1019"/>
        <v>0</v>
      </c>
      <c r="BR74" s="6">
        <v>0</v>
      </c>
      <c r="BS74" s="6">
        <f t="shared" si="1050"/>
        <v>0</v>
      </c>
      <c r="BT74" s="18">
        <v>0</v>
      </c>
      <c r="BU74" s="6">
        <f t="shared" si="1051"/>
        <v>100</v>
      </c>
      <c r="BV74" s="6">
        <f t="shared" si="897"/>
        <v>100</v>
      </c>
      <c r="BW74" s="20">
        <f t="shared" si="898"/>
        <v>0</v>
      </c>
      <c r="BX74" s="6">
        <f t="shared" si="1052"/>
        <v>71.280177419354843</v>
      </c>
      <c r="BY74" s="6">
        <f t="shared" si="1053"/>
        <v>744</v>
      </c>
      <c r="BZ74" s="86">
        <v>13258.112999999999</v>
      </c>
      <c r="CA74" s="18">
        <v>25</v>
      </c>
      <c r="CC74" s="18"/>
      <c r="CD74" s="18" t="s">
        <v>79</v>
      </c>
      <c r="CE74" s="6">
        <f t="shared" si="1054"/>
        <v>713.38</v>
      </c>
      <c r="CF74" s="6">
        <v>547.1</v>
      </c>
      <c r="CG74" s="6">
        <v>166.27999999999997</v>
      </c>
      <c r="CH74" s="18">
        <v>6.62</v>
      </c>
      <c r="CI74" s="6">
        <f t="shared" si="1102"/>
        <v>0.9194444444444444</v>
      </c>
      <c r="CJ74" s="18">
        <v>0</v>
      </c>
      <c r="CK74" s="6">
        <f t="shared" si="1109"/>
        <v>0</v>
      </c>
      <c r="CL74" s="6">
        <v>0</v>
      </c>
      <c r="CM74" s="6">
        <f t="shared" si="1055"/>
        <v>0</v>
      </c>
      <c r="CN74" s="18">
        <v>0</v>
      </c>
      <c r="CO74" s="6">
        <f t="shared" si="1056"/>
        <v>99.080555555555549</v>
      </c>
      <c r="CP74" s="6">
        <f t="shared" si="1022"/>
        <v>99.080555555555549</v>
      </c>
      <c r="CQ74" s="20">
        <f t="shared" si="1103"/>
        <v>1.1955500975222133</v>
      </c>
      <c r="CR74" s="6">
        <f t="shared" si="1058"/>
        <v>81.754005555555551</v>
      </c>
      <c r="CS74" s="6">
        <f t="shared" si="1059"/>
        <v>720</v>
      </c>
      <c r="CT74" s="86">
        <v>14715.721</v>
      </c>
      <c r="CU74" s="18">
        <v>25</v>
      </c>
      <c r="CV74" s="7"/>
      <c r="CW74" s="18"/>
      <c r="CX74" s="18" t="s">
        <v>79</v>
      </c>
      <c r="CY74" s="6">
        <f t="shared" si="1060"/>
        <v>733.82</v>
      </c>
      <c r="CZ74" s="18">
        <v>626.4</v>
      </c>
      <c r="DA74" s="18">
        <v>107.42000000000007</v>
      </c>
      <c r="DB74" s="18">
        <v>10.18</v>
      </c>
      <c r="DC74" s="6">
        <f t="shared" si="415"/>
        <v>1.3682795698924732</v>
      </c>
      <c r="DD74" s="18">
        <v>0</v>
      </c>
      <c r="DE74" s="6">
        <f t="shared" si="416"/>
        <v>0</v>
      </c>
      <c r="DF74" s="121">
        <v>0</v>
      </c>
      <c r="DG74" s="6">
        <f t="shared" si="1106"/>
        <v>0</v>
      </c>
      <c r="DH74" s="18">
        <v>0</v>
      </c>
      <c r="DI74" s="6">
        <f t="shared" si="1062"/>
        <v>98.631720430107535</v>
      </c>
      <c r="DJ74" s="6">
        <f t="shared" si="463"/>
        <v>98.631720430107535</v>
      </c>
      <c r="DK74" s="20">
        <f t="shared" si="464"/>
        <v>1.5991705677212606</v>
      </c>
      <c r="DL74" s="6">
        <f t="shared" si="1063"/>
        <v>84.728688172043007</v>
      </c>
      <c r="DM74" s="6">
        <f t="shared" si="1064"/>
        <v>744</v>
      </c>
      <c r="DN74" s="86">
        <v>15759.536</v>
      </c>
      <c r="DO74" s="18">
        <v>25</v>
      </c>
      <c r="DQ74" s="18"/>
      <c r="DR74" s="18" t="s">
        <v>79</v>
      </c>
      <c r="DS74" s="6">
        <f t="shared" si="1065"/>
        <v>623.36999999999989</v>
      </c>
      <c r="DT74" s="18">
        <v>422.61</v>
      </c>
      <c r="DU74" s="18">
        <v>200.76</v>
      </c>
      <c r="DV74" s="18">
        <v>23.7</v>
      </c>
      <c r="DW74" s="6">
        <f t="shared" si="419"/>
        <v>3.1854838709677415</v>
      </c>
      <c r="DX74" s="18">
        <v>96.93</v>
      </c>
      <c r="DY74" s="6">
        <f t="shared" si="420"/>
        <v>13.028225806451612</v>
      </c>
      <c r="DZ74" s="6">
        <v>0</v>
      </c>
      <c r="EA74" s="6">
        <f t="shared" si="1107"/>
        <v>0</v>
      </c>
      <c r="EB74" s="18">
        <v>0</v>
      </c>
      <c r="EC74" s="6">
        <f t="shared" si="1067"/>
        <v>83.786290322580626</v>
      </c>
      <c r="ED74" s="6">
        <f t="shared" si="466"/>
        <v>83.786290322580626</v>
      </c>
      <c r="EE74" s="20">
        <f t="shared" si="467"/>
        <v>5.3102103918800836</v>
      </c>
      <c r="EF74" s="6">
        <f t="shared" si="1068"/>
        <v>58.871327956989241</v>
      </c>
      <c r="EG74" s="6">
        <f t="shared" si="1069"/>
        <v>744</v>
      </c>
      <c r="EH74" s="77">
        <v>10950.066999999999</v>
      </c>
      <c r="EI74" s="18">
        <v>25</v>
      </c>
      <c r="EK74" s="18"/>
      <c r="EL74" s="18" t="s">
        <v>79</v>
      </c>
      <c r="EM74" s="6">
        <f>$EL$4-EP74-ER74-ET74</f>
        <v>666.37</v>
      </c>
      <c r="EN74" s="18">
        <v>416.52</v>
      </c>
      <c r="EO74" s="18">
        <v>249.85</v>
      </c>
      <c r="EP74" s="18">
        <v>5.63</v>
      </c>
      <c r="EQ74" s="6">
        <f t="shared" si="423"/>
        <v>0.83779761904761907</v>
      </c>
      <c r="ER74" s="18">
        <v>0</v>
      </c>
      <c r="ES74" s="6">
        <f t="shared" si="424"/>
        <v>0</v>
      </c>
      <c r="ET74" s="6">
        <v>0</v>
      </c>
      <c r="EU74" s="6">
        <f t="shared" si="1108"/>
        <v>0</v>
      </c>
      <c r="EV74" s="18">
        <v>0</v>
      </c>
      <c r="EW74" s="6">
        <f t="shared" si="1072"/>
        <v>89.56586021505376</v>
      </c>
      <c r="EX74" s="6">
        <f t="shared" si="468"/>
        <v>99.16220238095238</v>
      </c>
      <c r="EY74" s="20">
        <f t="shared" si="469"/>
        <v>1.3336491768328793</v>
      </c>
      <c r="EZ74" s="6">
        <f t="shared" si="1073"/>
        <v>62.667499999999997</v>
      </c>
      <c r="FA74" s="6">
        <f t="shared" si="1074"/>
        <v>672</v>
      </c>
      <c r="FB74" s="86">
        <v>10528.14</v>
      </c>
      <c r="FC74" s="18">
        <v>25</v>
      </c>
      <c r="FE74" s="18"/>
      <c r="FF74" s="18" t="s">
        <v>79</v>
      </c>
      <c r="FG74" s="6">
        <f t="shared" si="1075"/>
        <v>698.03</v>
      </c>
      <c r="FH74" s="18">
        <v>605.54999999999995</v>
      </c>
      <c r="FI74" s="18">
        <v>92.48</v>
      </c>
      <c r="FJ74" s="18">
        <v>45.97</v>
      </c>
      <c r="FK74" s="6">
        <f t="shared" si="438"/>
        <v>6.178763440860215</v>
      </c>
      <c r="FL74" s="18">
        <v>0</v>
      </c>
      <c r="FM74" s="6">
        <f t="shared" si="439"/>
        <v>0</v>
      </c>
      <c r="FN74" s="6">
        <v>0</v>
      </c>
      <c r="FO74" s="6">
        <f t="shared" si="1076"/>
        <v>0</v>
      </c>
      <c r="FP74" s="18">
        <v>0</v>
      </c>
      <c r="FQ74" s="6">
        <f t="shared" si="1077"/>
        <v>93.821236559139791</v>
      </c>
      <c r="FR74" s="6">
        <f t="shared" si="472"/>
        <v>93.821236559139791</v>
      </c>
      <c r="FS74" s="20">
        <f t="shared" si="473"/>
        <v>7.0558079567779961</v>
      </c>
      <c r="FT74" s="6">
        <f t="shared" si="1078"/>
        <v>76.784392473118274</v>
      </c>
      <c r="FU74" s="6">
        <f t="shared" si="1079"/>
        <v>744</v>
      </c>
      <c r="FV74" s="86">
        <v>14281.897000000001</v>
      </c>
      <c r="FW74" s="18">
        <v>25</v>
      </c>
      <c r="FY74" s="18"/>
      <c r="FZ74" s="18" t="s">
        <v>79</v>
      </c>
      <c r="GA74" s="6">
        <f t="shared" si="1080"/>
        <v>720</v>
      </c>
      <c r="GB74" s="18">
        <v>631.45000000000005</v>
      </c>
      <c r="GC74" s="18">
        <v>88.55</v>
      </c>
      <c r="GD74" s="18">
        <v>0</v>
      </c>
      <c r="GE74" s="6">
        <f t="shared" si="1081"/>
        <v>0</v>
      </c>
      <c r="GF74" s="18">
        <v>0</v>
      </c>
      <c r="GG74" s="6">
        <f t="shared" si="1110"/>
        <v>0</v>
      </c>
      <c r="GH74" s="6">
        <v>0</v>
      </c>
      <c r="GI74" s="6">
        <f t="shared" si="1082"/>
        <v>0</v>
      </c>
      <c r="GJ74" s="18">
        <v>0</v>
      </c>
      <c r="GK74" s="6">
        <f t="shared" si="1083"/>
        <v>96.774193548387103</v>
      </c>
      <c r="GL74" s="6">
        <f t="shared" si="1111"/>
        <v>100</v>
      </c>
      <c r="GM74" s="20">
        <f t="shared" si="1112"/>
        <v>0</v>
      </c>
      <c r="GN74" s="6">
        <f t="shared" si="1085"/>
        <v>83.040944444444449</v>
      </c>
      <c r="GO74" s="6">
        <f t="shared" si="1086"/>
        <v>720</v>
      </c>
      <c r="GP74" s="77">
        <v>14947.37</v>
      </c>
      <c r="GQ74" s="18">
        <v>25</v>
      </c>
      <c r="GS74" s="18"/>
      <c r="GT74" s="18" t="s">
        <v>79</v>
      </c>
      <c r="GU74" s="18">
        <f>$GT$4-GX74-GZ74-HB74</f>
        <v>707.25</v>
      </c>
      <c r="GV74" s="18">
        <v>533.85</v>
      </c>
      <c r="GW74" s="105">
        <v>173.4</v>
      </c>
      <c r="GX74" s="18">
        <v>36.75</v>
      </c>
      <c r="GY74" s="6">
        <f t="shared" si="558"/>
        <v>4.939516129032258</v>
      </c>
      <c r="GZ74" s="18">
        <v>0</v>
      </c>
      <c r="HA74" s="18">
        <f t="shared" si="559"/>
        <v>0</v>
      </c>
      <c r="HB74" s="18">
        <v>0</v>
      </c>
      <c r="HC74" s="6">
        <f t="shared" si="1088"/>
        <v>0</v>
      </c>
      <c r="HD74" s="18">
        <v>0</v>
      </c>
      <c r="HE74" s="6">
        <f t="shared" si="1089"/>
        <v>95.060483870967744</v>
      </c>
      <c r="HF74" s="6">
        <f t="shared" si="1090"/>
        <v>95.060483870967744</v>
      </c>
      <c r="HG74" s="6">
        <f t="shared" si="396"/>
        <v>6.4405888538380651</v>
      </c>
      <c r="HH74" s="6">
        <f t="shared" si="1091"/>
        <v>70.462741935483876</v>
      </c>
      <c r="HI74" s="6">
        <f t="shared" si="1092"/>
        <v>744</v>
      </c>
      <c r="HJ74" s="77">
        <v>13106.07</v>
      </c>
      <c r="HK74" s="18">
        <v>25</v>
      </c>
      <c r="HM74" s="18"/>
      <c r="HN74" s="18" t="s">
        <v>79</v>
      </c>
      <c r="HO74" s="111">
        <f t="shared" si="1093"/>
        <v>688.47</v>
      </c>
      <c r="HP74" s="111">
        <v>569.53</v>
      </c>
      <c r="HQ74" s="18">
        <v>118.94000000000005</v>
      </c>
      <c r="HR74" s="111">
        <v>31.53</v>
      </c>
      <c r="HS74" s="6">
        <f t="shared" si="1094"/>
        <v>4.3791666666666664</v>
      </c>
      <c r="HT74" s="18">
        <v>0</v>
      </c>
      <c r="HU74" s="18">
        <f t="shared" si="1095"/>
        <v>0</v>
      </c>
      <c r="HV74" s="18">
        <v>0</v>
      </c>
      <c r="HW74" s="18">
        <f t="shared" si="1095"/>
        <v>0</v>
      </c>
      <c r="HX74" s="18">
        <v>0</v>
      </c>
      <c r="HY74" s="6">
        <f t="shared" si="1114"/>
        <v>95.620833333333337</v>
      </c>
      <c r="HZ74" s="6">
        <f t="shared" si="1097"/>
        <v>95.620833333333337</v>
      </c>
      <c r="IA74" s="20">
        <f t="shared" si="1098"/>
        <v>5.2457325391807812</v>
      </c>
      <c r="IB74" s="6">
        <f t="shared" si="1115"/>
        <v>77.761072222222225</v>
      </c>
      <c r="IC74" s="6">
        <f t="shared" si="1100"/>
        <v>720</v>
      </c>
      <c r="ID74" s="112">
        <v>13996.993</v>
      </c>
      <c r="IE74" s="18">
        <v>25</v>
      </c>
      <c r="IG74" s="29">
        <v>25</v>
      </c>
      <c r="IH74" s="9">
        <v>25</v>
      </c>
    </row>
    <row r="75" spans="1:245" ht="13.8" x14ac:dyDescent="0.25">
      <c r="A75" s="63" t="s">
        <v>80</v>
      </c>
      <c r="B75" s="66" t="s">
        <v>70</v>
      </c>
      <c r="C75" s="18">
        <f t="shared" si="1025"/>
        <v>744</v>
      </c>
      <c r="D75" s="18">
        <v>696</v>
      </c>
      <c r="E75" s="18">
        <v>48</v>
      </c>
      <c r="F75" s="18">
        <v>0</v>
      </c>
      <c r="G75" s="18">
        <f t="shared" si="339"/>
        <v>0</v>
      </c>
      <c r="H75" s="18">
        <v>0</v>
      </c>
      <c r="I75" s="18">
        <f t="shared" si="340"/>
        <v>0</v>
      </c>
      <c r="J75" s="18">
        <v>0</v>
      </c>
      <c r="K75" s="6">
        <f>(J75/$B$4)*100</f>
        <v>0</v>
      </c>
      <c r="L75" s="18">
        <v>0</v>
      </c>
      <c r="M75" s="6">
        <f>(C75/$B$4)*100</f>
        <v>100</v>
      </c>
      <c r="N75" s="18">
        <f t="shared" si="524"/>
        <v>100</v>
      </c>
      <c r="O75" s="18">
        <f t="shared" si="1028"/>
        <v>0</v>
      </c>
      <c r="P75" s="6">
        <f>(R75/($B$4*S75))*100</f>
        <v>90.830026881720428</v>
      </c>
      <c r="Q75" s="6">
        <f t="shared" si="1030"/>
        <v>744</v>
      </c>
      <c r="R75" s="77">
        <v>16894.384999999998</v>
      </c>
      <c r="S75" s="18">
        <v>25</v>
      </c>
      <c r="U75" s="63" t="s">
        <v>80</v>
      </c>
      <c r="V75" s="66" t="s">
        <v>70</v>
      </c>
      <c r="W75" s="18">
        <f>$V$4-Z75-AB75-AD75</f>
        <v>744</v>
      </c>
      <c r="X75" s="18">
        <v>676</v>
      </c>
      <c r="Y75" s="18">
        <v>68</v>
      </c>
      <c r="Z75" s="18">
        <v>0</v>
      </c>
      <c r="AA75" s="18">
        <f t="shared" si="1032"/>
        <v>0</v>
      </c>
      <c r="AB75" s="18">
        <v>0</v>
      </c>
      <c r="AC75" s="18">
        <f t="shared" si="1032"/>
        <v>0</v>
      </c>
      <c r="AD75" s="18">
        <v>0</v>
      </c>
      <c r="AE75" s="18">
        <f t="shared" si="1032"/>
        <v>0</v>
      </c>
      <c r="AF75" s="18">
        <v>0</v>
      </c>
      <c r="AG75" s="6">
        <f t="shared" si="1033"/>
        <v>100</v>
      </c>
      <c r="AH75" s="18">
        <f t="shared" si="1034"/>
        <v>100</v>
      </c>
      <c r="AI75" s="18">
        <f t="shared" si="1035"/>
        <v>0</v>
      </c>
      <c r="AJ75" s="6">
        <f t="shared" si="1036"/>
        <v>87.378311827956992</v>
      </c>
      <c r="AK75" s="6">
        <f t="shared" si="1037"/>
        <v>744</v>
      </c>
      <c r="AL75" s="77">
        <v>16252.366</v>
      </c>
      <c r="AM75" s="18">
        <v>25</v>
      </c>
      <c r="AO75" s="63" t="s">
        <v>80</v>
      </c>
      <c r="AP75" s="66" t="s">
        <v>70</v>
      </c>
      <c r="AQ75" s="18">
        <f t="shared" si="1038"/>
        <v>720</v>
      </c>
      <c r="AR75" s="18">
        <v>652</v>
      </c>
      <c r="AS75" s="17">
        <f>720-AR75</f>
        <v>68</v>
      </c>
      <c r="AT75" s="18">
        <v>0</v>
      </c>
      <c r="AU75" s="18">
        <f t="shared" si="1040"/>
        <v>0</v>
      </c>
      <c r="AV75" s="18">
        <v>0</v>
      </c>
      <c r="AW75" s="18">
        <f t="shared" si="1041"/>
        <v>0</v>
      </c>
      <c r="AX75" s="18">
        <v>0</v>
      </c>
      <c r="AY75" s="18">
        <f t="shared" si="1042"/>
        <v>0</v>
      </c>
      <c r="AZ75" s="18">
        <v>0</v>
      </c>
      <c r="BA75" s="6">
        <f t="shared" si="1043"/>
        <v>100</v>
      </c>
      <c r="BB75" s="18">
        <f t="shared" si="1044"/>
        <v>100</v>
      </c>
      <c r="BC75" s="18">
        <f t="shared" si="1045"/>
        <v>0</v>
      </c>
      <c r="BD75" s="6">
        <f t="shared" si="1117"/>
        <v>87.878749999999997</v>
      </c>
      <c r="BE75" s="6">
        <f t="shared" si="1047"/>
        <v>720</v>
      </c>
      <c r="BF75" s="92">
        <v>15818.174999999999</v>
      </c>
      <c r="BG75" s="18">
        <v>25</v>
      </c>
      <c r="BI75" s="63" t="s">
        <v>80</v>
      </c>
      <c r="BJ75" s="66" t="s">
        <v>70</v>
      </c>
      <c r="BK75" s="6">
        <f t="shared" si="1048"/>
        <v>744</v>
      </c>
      <c r="BL75" s="18">
        <v>639</v>
      </c>
      <c r="BM75" s="17">
        <f>744-BL75</f>
        <v>105</v>
      </c>
      <c r="BN75" s="18">
        <v>0</v>
      </c>
      <c r="BO75" s="6">
        <f t="shared" si="1019"/>
        <v>0</v>
      </c>
      <c r="BP75" s="18">
        <v>0</v>
      </c>
      <c r="BQ75" s="6">
        <f t="shared" si="1019"/>
        <v>0</v>
      </c>
      <c r="BR75" s="6">
        <v>0</v>
      </c>
      <c r="BS75" s="6">
        <f>(BR75/$BJ$4)*100</f>
        <v>0</v>
      </c>
      <c r="BT75" s="18">
        <v>0</v>
      </c>
      <c r="BU75" s="6">
        <f t="shared" si="1051"/>
        <v>100</v>
      </c>
      <c r="BV75" s="6">
        <f t="shared" si="897"/>
        <v>100</v>
      </c>
      <c r="BW75" s="20">
        <f t="shared" si="898"/>
        <v>0</v>
      </c>
      <c r="BX75" s="6">
        <f>(BZ75/($BJ$4*CA75))*100</f>
        <v>83.2957258064516</v>
      </c>
      <c r="BY75" s="6">
        <f t="shared" si="1053"/>
        <v>744</v>
      </c>
      <c r="BZ75" s="86">
        <v>15493.004999999999</v>
      </c>
      <c r="CA75" s="18">
        <v>25</v>
      </c>
      <c r="CC75" s="63" t="s">
        <v>80</v>
      </c>
      <c r="CD75" s="66" t="s">
        <v>70</v>
      </c>
      <c r="CE75" s="6">
        <f t="shared" si="1054"/>
        <v>720</v>
      </c>
      <c r="CF75" s="18">
        <v>651.04</v>
      </c>
      <c r="CG75" s="6">
        <v>68.960000000000036</v>
      </c>
      <c r="CH75" s="18">
        <v>0</v>
      </c>
      <c r="CI75" s="6">
        <f t="shared" si="1102"/>
        <v>0</v>
      </c>
      <c r="CJ75" s="18">
        <v>0</v>
      </c>
      <c r="CK75" s="6">
        <f t="shared" si="1109"/>
        <v>0</v>
      </c>
      <c r="CL75" s="6">
        <v>0</v>
      </c>
      <c r="CM75" s="6">
        <f t="shared" si="1055"/>
        <v>0</v>
      </c>
      <c r="CN75" s="18">
        <v>0</v>
      </c>
      <c r="CO75" s="6">
        <f t="shared" si="1056"/>
        <v>100</v>
      </c>
      <c r="CP75" s="6">
        <f t="shared" si="1022"/>
        <v>100</v>
      </c>
      <c r="CQ75" s="20">
        <f t="shared" si="1103"/>
        <v>0</v>
      </c>
      <c r="CR75" s="6">
        <f t="shared" si="1058"/>
        <v>86.567594444444438</v>
      </c>
      <c r="CS75" s="6">
        <f t="shared" si="1059"/>
        <v>720</v>
      </c>
      <c r="CT75" s="86">
        <v>15582.166999999999</v>
      </c>
      <c r="CU75" s="18">
        <v>25</v>
      </c>
      <c r="CV75" s="7"/>
      <c r="CW75" s="63" t="s">
        <v>80</v>
      </c>
      <c r="CX75" s="66" t="s">
        <v>70</v>
      </c>
      <c r="CY75" s="6">
        <f t="shared" si="1060"/>
        <v>684.66</v>
      </c>
      <c r="CZ75" s="18">
        <v>590.41</v>
      </c>
      <c r="DA75" s="18">
        <v>94.25</v>
      </c>
      <c r="DB75" s="18">
        <v>0</v>
      </c>
      <c r="DC75" s="6">
        <f t="shared" si="415"/>
        <v>0</v>
      </c>
      <c r="DD75" s="18">
        <v>0</v>
      </c>
      <c r="DE75" s="6">
        <f t="shared" si="416"/>
        <v>0</v>
      </c>
      <c r="DF75" s="121">
        <v>59.34</v>
      </c>
      <c r="DG75" s="6">
        <f>(DF75/$CX$4)*100</f>
        <v>7.975806451612903</v>
      </c>
      <c r="DH75" s="18">
        <v>0</v>
      </c>
      <c r="DI75" s="6">
        <f t="shared" si="1062"/>
        <v>92.024193548387089</v>
      </c>
      <c r="DJ75" s="6">
        <f t="shared" si="463"/>
        <v>92.024193548387089</v>
      </c>
      <c r="DK75" s="20">
        <f t="shared" si="464"/>
        <v>0</v>
      </c>
      <c r="DL75" s="6">
        <f>(DN75/($CX$4*DO75))*100</f>
        <v>79.672655913978502</v>
      </c>
      <c r="DM75" s="6">
        <f t="shared" si="1064"/>
        <v>744</v>
      </c>
      <c r="DN75" s="86">
        <v>14819.114</v>
      </c>
      <c r="DO75" s="18">
        <v>25</v>
      </c>
      <c r="DQ75" s="63" t="s">
        <v>80</v>
      </c>
      <c r="DR75" s="66" t="s">
        <v>70</v>
      </c>
      <c r="DS75" s="6">
        <f t="shared" si="1065"/>
        <v>727.02</v>
      </c>
      <c r="DT75" s="18">
        <v>593.70000000000005</v>
      </c>
      <c r="DU75" s="18">
        <v>133.32</v>
      </c>
      <c r="DV75" s="18">
        <v>16.98</v>
      </c>
      <c r="DW75" s="6">
        <f t="shared" si="419"/>
        <v>2.282258064516129</v>
      </c>
      <c r="DX75" s="18">
        <v>0</v>
      </c>
      <c r="DY75" s="6">
        <f t="shared" si="420"/>
        <v>0</v>
      </c>
      <c r="DZ75" s="6">
        <v>0</v>
      </c>
      <c r="EA75" s="6">
        <f t="shared" si="1107"/>
        <v>0</v>
      </c>
      <c r="EB75" s="18">
        <v>0</v>
      </c>
      <c r="EC75" s="6">
        <f t="shared" si="1067"/>
        <v>97.717741935483872</v>
      </c>
      <c r="ED75" s="6">
        <f t="shared" si="466"/>
        <v>97.717741935483872</v>
      </c>
      <c r="EE75" s="20">
        <f t="shared" si="467"/>
        <v>2.7805069758302219</v>
      </c>
      <c r="EF75" s="6">
        <f>(EH75/($DR$4*EI75))*100</f>
        <v>77.5511129032258</v>
      </c>
      <c r="EG75" s="6">
        <f t="shared" si="1069"/>
        <v>744</v>
      </c>
      <c r="EH75" s="77">
        <v>14424.507</v>
      </c>
      <c r="EI75" s="18">
        <v>25</v>
      </c>
      <c r="EK75" s="63" t="s">
        <v>80</v>
      </c>
      <c r="EL75" s="66" t="s">
        <v>70</v>
      </c>
      <c r="EM75" s="6">
        <f t="shared" si="1070"/>
        <v>672</v>
      </c>
      <c r="EN75" s="18">
        <v>301.27999999999997</v>
      </c>
      <c r="EO75" s="18">
        <v>370.72</v>
      </c>
      <c r="EP75" s="18">
        <v>0</v>
      </c>
      <c r="EQ75" s="6">
        <f t="shared" si="423"/>
        <v>0</v>
      </c>
      <c r="ER75" s="18">
        <v>0</v>
      </c>
      <c r="ES75" s="6">
        <f t="shared" si="424"/>
        <v>0</v>
      </c>
      <c r="ET75" s="6">
        <v>0</v>
      </c>
      <c r="EU75" s="6">
        <f>(ET75/$EL$4)*100</f>
        <v>0</v>
      </c>
      <c r="EV75" s="18">
        <v>0</v>
      </c>
      <c r="EW75" s="6">
        <f t="shared" si="1072"/>
        <v>90.322580645161281</v>
      </c>
      <c r="EX75" s="6">
        <f t="shared" si="468"/>
        <v>100</v>
      </c>
      <c r="EY75" s="20">
        <f t="shared" si="469"/>
        <v>0</v>
      </c>
      <c r="EZ75" s="6">
        <f>(FB75/($EL$4*FC75))*100</f>
        <v>42.074595238095242</v>
      </c>
      <c r="FA75" s="6">
        <f t="shared" si="1074"/>
        <v>672</v>
      </c>
      <c r="FB75" s="86">
        <v>7068.5320000000002</v>
      </c>
      <c r="FC75" s="18">
        <v>25</v>
      </c>
      <c r="FE75" s="63" t="s">
        <v>80</v>
      </c>
      <c r="FF75" s="66" t="s">
        <v>70</v>
      </c>
      <c r="FG75" s="6">
        <f t="shared" si="1075"/>
        <v>744</v>
      </c>
      <c r="FH75" s="18">
        <v>623.23</v>
      </c>
      <c r="FI75" s="18">
        <v>120.77</v>
      </c>
      <c r="FJ75" s="18">
        <v>0</v>
      </c>
      <c r="FK75" s="6">
        <f t="shared" si="438"/>
        <v>0</v>
      </c>
      <c r="FL75" s="18">
        <v>0</v>
      </c>
      <c r="FM75" s="6">
        <f t="shared" si="439"/>
        <v>0</v>
      </c>
      <c r="FN75" s="6">
        <v>0</v>
      </c>
      <c r="FO75" s="6">
        <f>(FN75/$FF$4)*100</f>
        <v>0</v>
      </c>
      <c r="FP75" s="18">
        <v>0</v>
      </c>
      <c r="FQ75" s="6">
        <f t="shared" si="1077"/>
        <v>100</v>
      </c>
      <c r="FR75" s="6">
        <f t="shared" si="472"/>
        <v>100</v>
      </c>
      <c r="FS75" s="20">
        <f t="shared" si="473"/>
        <v>0</v>
      </c>
      <c r="FT75" s="6">
        <f>(FV75/($FF$4*FW75))*100</f>
        <v>82.644268817204306</v>
      </c>
      <c r="FU75" s="6">
        <f t="shared" si="1079"/>
        <v>744</v>
      </c>
      <c r="FV75" s="86">
        <v>15371.834000000001</v>
      </c>
      <c r="FW75" s="18">
        <v>25</v>
      </c>
      <c r="FY75" s="63" t="s">
        <v>80</v>
      </c>
      <c r="FZ75" s="66" t="s">
        <v>70</v>
      </c>
      <c r="GA75" s="6">
        <f t="shared" si="1080"/>
        <v>718.32</v>
      </c>
      <c r="GB75" s="18">
        <v>619.16999999999996</v>
      </c>
      <c r="GC75" s="18">
        <v>99.15</v>
      </c>
      <c r="GD75" s="18">
        <v>1.68</v>
      </c>
      <c r="GE75" s="6">
        <f t="shared" si="1081"/>
        <v>2.3333333333333331E-3</v>
      </c>
      <c r="GF75" s="18">
        <v>0</v>
      </c>
      <c r="GG75" s="6">
        <f t="shared" si="1110"/>
        <v>0</v>
      </c>
      <c r="GH75" s="6">
        <v>0</v>
      </c>
      <c r="GI75" s="6">
        <f>(GH75/$FZ$4)*100</f>
        <v>0</v>
      </c>
      <c r="GJ75" s="18">
        <v>0</v>
      </c>
      <c r="GK75" s="6">
        <f t="shared" si="1083"/>
        <v>96.548387096774206</v>
      </c>
      <c r="GL75" s="6">
        <f t="shared" si="1111"/>
        <v>99.766666666666666</v>
      </c>
      <c r="GM75" s="20">
        <f>IF((AND(GB75=0,GD75=0)),0,(GD75+GJ75)/(GB75+GD75)*100)</f>
        <v>0.27059676250302006</v>
      </c>
      <c r="GN75" s="6">
        <f t="shared" si="1085"/>
        <v>84.672833333333344</v>
      </c>
      <c r="GO75" s="6">
        <f t="shared" si="1086"/>
        <v>719.99999999999989</v>
      </c>
      <c r="GP75" s="77">
        <v>15241.11</v>
      </c>
      <c r="GQ75" s="18">
        <v>25</v>
      </c>
      <c r="GS75" s="63" t="s">
        <v>80</v>
      </c>
      <c r="GT75" s="66" t="s">
        <v>70</v>
      </c>
      <c r="GU75" s="18">
        <f t="shared" si="1087"/>
        <v>744</v>
      </c>
      <c r="GV75" s="18">
        <v>575.21</v>
      </c>
      <c r="GW75" s="105">
        <v>168.78999999999996</v>
      </c>
      <c r="GX75" s="18">
        <v>0</v>
      </c>
      <c r="GY75" s="18">
        <f t="shared" si="558"/>
        <v>0</v>
      </c>
      <c r="GZ75" s="18">
        <v>0</v>
      </c>
      <c r="HA75" s="18">
        <f t="shared" si="559"/>
        <v>0</v>
      </c>
      <c r="HB75" s="18">
        <v>0</v>
      </c>
      <c r="HC75" s="6">
        <f>(HB75/$GT$4)*100</f>
        <v>0</v>
      </c>
      <c r="HD75" s="18">
        <v>0</v>
      </c>
      <c r="HE75" s="6">
        <f t="shared" si="1089"/>
        <v>100</v>
      </c>
      <c r="HF75" s="6">
        <f t="shared" si="1090"/>
        <v>100</v>
      </c>
      <c r="HG75" s="18">
        <f t="shared" si="396"/>
        <v>0</v>
      </c>
      <c r="HH75" s="6">
        <f>(HJ75/($GT$4*HK75))*100</f>
        <v>76.058333333333337</v>
      </c>
      <c r="HI75" s="6">
        <f t="shared" si="1092"/>
        <v>744</v>
      </c>
      <c r="HJ75" s="77">
        <v>14146.85</v>
      </c>
      <c r="HK75" s="18">
        <v>25</v>
      </c>
      <c r="HM75" s="63" t="s">
        <v>80</v>
      </c>
      <c r="HN75" s="66" t="s">
        <v>70</v>
      </c>
      <c r="HO75" s="111">
        <f t="shared" si="1093"/>
        <v>720</v>
      </c>
      <c r="HP75" s="111">
        <v>525.19000000000005</v>
      </c>
      <c r="HQ75" s="18">
        <v>194.80999999999995</v>
      </c>
      <c r="HR75" s="111">
        <v>0</v>
      </c>
      <c r="HS75" s="18">
        <f t="shared" si="1094"/>
        <v>0</v>
      </c>
      <c r="HT75" s="18">
        <v>0</v>
      </c>
      <c r="HU75" s="18">
        <f t="shared" si="1095"/>
        <v>0</v>
      </c>
      <c r="HV75" s="18">
        <v>0</v>
      </c>
      <c r="HW75" s="18">
        <f t="shared" si="1095"/>
        <v>0</v>
      </c>
      <c r="HX75" s="18">
        <v>0</v>
      </c>
      <c r="HY75" s="6">
        <f>(HO75/$HN$4)*100</f>
        <v>100</v>
      </c>
      <c r="HZ75" s="6">
        <f>((HO75-HX75)/$HN$4)*100</f>
        <v>100</v>
      </c>
      <c r="IA75" s="20">
        <f t="shared" si="1098"/>
        <v>0</v>
      </c>
      <c r="IB75" s="6">
        <f>(ID75/($HN$4*IE75))*100</f>
        <v>72.658705555555542</v>
      </c>
      <c r="IC75" s="6">
        <f t="shared" si="1100"/>
        <v>720</v>
      </c>
      <c r="ID75" s="112">
        <v>13078.566999999999</v>
      </c>
      <c r="IE75" s="18">
        <v>25</v>
      </c>
      <c r="IG75" s="29">
        <v>25</v>
      </c>
      <c r="IH75" s="9">
        <v>25</v>
      </c>
    </row>
    <row r="76" spans="1:245" ht="13.8" x14ac:dyDescent="0.25">
      <c r="A76" s="18"/>
      <c r="B76" s="66" t="s">
        <v>71</v>
      </c>
      <c r="C76" s="18">
        <f t="shared" si="1025"/>
        <v>744</v>
      </c>
      <c r="D76" s="18">
        <v>681</v>
      </c>
      <c r="E76" s="18">
        <v>63</v>
      </c>
      <c r="F76" s="18">
        <v>0</v>
      </c>
      <c r="G76" s="18">
        <f t="shared" si="339"/>
        <v>0</v>
      </c>
      <c r="H76" s="18">
        <v>0</v>
      </c>
      <c r="I76" s="18">
        <f t="shared" si="340"/>
        <v>0</v>
      </c>
      <c r="J76" s="18">
        <v>0</v>
      </c>
      <c r="K76" s="6">
        <f t="shared" si="1026"/>
        <v>0</v>
      </c>
      <c r="L76" s="18">
        <v>0</v>
      </c>
      <c r="M76" s="6">
        <f t="shared" ref="M76:M78" si="1118">(C76/$B$4)*100</f>
        <v>100</v>
      </c>
      <c r="N76" s="18">
        <f t="shared" si="524"/>
        <v>100</v>
      </c>
      <c r="O76" s="18">
        <f t="shared" si="1028"/>
        <v>0</v>
      </c>
      <c r="P76" s="6">
        <f t="shared" si="1029"/>
        <v>85.966188172043019</v>
      </c>
      <c r="Q76" s="6">
        <f t="shared" si="1030"/>
        <v>744</v>
      </c>
      <c r="R76" s="77">
        <v>15989.710999999999</v>
      </c>
      <c r="S76" s="18">
        <v>25</v>
      </c>
      <c r="U76" s="18"/>
      <c r="V76" s="66" t="s">
        <v>71</v>
      </c>
      <c r="W76" s="18">
        <f t="shared" si="1031"/>
        <v>744</v>
      </c>
      <c r="X76" s="18">
        <v>681</v>
      </c>
      <c r="Y76" s="18">
        <v>63</v>
      </c>
      <c r="Z76" s="18">
        <v>0</v>
      </c>
      <c r="AA76" s="18">
        <f t="shared" si="1032"/>
        <v>0</v>
      </c>
      <c r="AB76" s="18">
        <v>0</v>
      </c>
      <c r="AC76" s="18">
        <f t="shared" si="1032"/>
        <v>0</v>
      </c>
      <c r="AD76" s="18">
        <v>0</v>
      </c>
      <c r="AE76" s="18">
        <f t="shared" si="1032"/>
        <v>0</v>
      </c>
      <c r="AF76" s="18">
        <v>0</v>
      </c>
      <c r="AG76" s="6">
        <f t="shared" si="1033"/>
        <v>100</v>
      </c>
      <c r="AH76" s="18">
        <f t="shared" si="1034"/>
        <v>100</v>
      </c>
      <c r="AI76" s="18">
        <f t="shared" si="1035"/>
        <v>0</v>
      </c>
      <c r="AJ76" s="6">
        <f t="shared" si="1036"/>
        <v>88.469198924731188</v>
      </c>
      <c r="AK76" s="6">
        <f t="shared" si="1037"/>
        <v>744</v>
      </c>
      <c r="AL76" s="77">
        <v>16455.271000000001</v>
      </c>
      <c r="AM76" s="18">
        <v>25</v>
      </c>
      <c r="AO76" s="18"/>
      <c r="AP76" s="66" t="s">
        <v>71</v>
      </c>
      <c r="AQ76" s="18">
        <f t="shared" si="1038"/>
        <v>720</v>
      </c>
      <c r="AR76" s="18">
        <v>650</v>
      </c>
      <c r="AS76" s="17">
        <f>720-AR76</f>
        <v>70</v>
      </c>
      <c r="AT76" s="18">
        <v>0</v>
      </c>
      <c r="AU76" s="18">
        <f t="shared" si="1040"/>
        <v>0</v>
      </c>
      <c r="AV76" s="18">
        <v>0</v>
      </c>
      <c r="AW76" s="18">
        <f t="shared" si="1041"/>
        <v>0</v>
      </c>
      <c r="AX76" s="18">
        <v>0</v>
      </c>
      <c r="AY76" s="18">
        <f t="shared" si="1042"/>
        <v>0</v>
      </c>
      <c r="AZ76" s="18">
        <v>0</v>
      </c>
      <c r="BA76" s="6">
        <f t="shared" si="1043"/>
        <v>100</v>
      </c>
      <c r="BB76" s="18">
        <f t="shared" si="1044"/>
        <v>100</v>
      </c>
      <c r="BC76" s="18">
        <f t="shared" si="1045"/>
        <v>0</v>
      </c>
      <c r="BD76" s="6">
        <f t="shared" si="1117"/>
        <v>85.858072222222219</v>
      </c>
      <c r="BE76" s="6">
        <f t="shared" si="1047"/>
        <v>720</v>
      </c>
      <c r="BF76" s="92">
        <v>15454.453</v>
      </c>
      <c r="BG76" s="18">
        <v>25</v>
      </c>
      <c r="BI76" s="18"/>
      <c r="BJ76" s="66" t="s">
        <v>71</v>
      </c>
      <c r="BK76" s="6">
        <f t="shared" si="1048"/>
        <v>744</v>
      </c>
      <c r="BL76" s="18">
        <v>625</v>
      </c>
      <c r="BM76" s="17">
        <f>744-BL76</f>
        <v>119</v>
      </c>
      <c r="BN76" s="18">
        <v>0</v>
      </c>
      <c r="BO76" s="6">
        <f t="shared" si="1019"/>
        <v>0</v>
      </c>
      <c r="BP76" s="18">
        <v>0</v>
      </c>
      <c r="BQ76" s="6">
        <f t="shared" si="1019"/>
        <v>0</v>
      </c>
      <c r="BR76" s="6">
        <v>0</v>
      </c>
      <c r="BS76" s="6">
        <f t="shared" si="1050"/>
        <v>0</v>
      </c>
      <c r="BT76" s="18">
        <v>0</v>
      </c>
      <c r="BU76" s="6">
        <f t="shared" si="1051"/>
        <v>100</v>
      </c>
      <c r="BV76" s="6">
        <f t="shared" si="897"/>
        <v>100</v>
      </c>
      <c r="BW76" s="20">
        <f t="shared" si="898"/>
        <v>0</v>
      </c>
      <c r="BX76" s="6">
        <f t="shared" si="1052"/>
        <v>81.182430107526883</v>
      </c>
      <c r="BY76" s="6">
        <f t="shared" si="1053"/>
        <v>744</v>
      </c>
      <c r="BZ76" s="86">
        <v>15099.932000000001</v>
      </c>
      <c r="CA76" s="18">
        <v>25</v>
      </c>
      <c r="CC76" s="18"/>
      <c r="CD76" s="66" t="s">
        <v>71</v>
      </c>
      <c r="CE76" s="6">
        <f t="shared" si="1054"/>
        <v>717.13</v>
      </c>
      <c r="CF76" s="18">
        <v>626.9</v>
      </c>
      <c r="CG76" s="6">
        <v>90.230000000000018</v>
      </c>
      <c r="CH76" s="18">
        <v>2.87</v>
      </c>
      <c r="CI76" s="6">
        <f t="shared" si="1102"/>
        <v>0.39861111111111114</v>
      </c>
      <c r="CJ76" s="18">
        <v>0</v>
      </c>
      <c r="CK76" s="6">
        <f t="shared" si="1109"/>
        <v>0</v>
      </c>
      <c r="CL76" s="6">
        <v>0</v>
      </c>
      <c r="CM76" s="6">
        <f t="shared" si="1055"/>
        <v>0</v>
      </c>
      <c r="CN76" s="18">
        <v>0</v>
      </c>
      <c r="CO76" s="6">
        <f t="shared" si="1056"/>
        <v>99.601388888888891</v>
      </c>
      <c r="CP76" s="6">
        <f t="shared" si="1022"/>
        <v>99.601388888888891</v>
      </c>
      <c r="CQ76" s="20">
        <f t="shared" si="1103"/>
        <v>0.45572193022849611</v>
      </c>
      <c r="CR76" s="6">
        <f>(CT76/($CD$4*CU76))*100</f>
        <v>85.411127777777779</v>
      </c>
      <c r="CS76" s="6">
        <f t="shared" si="1059"/>
        <v>720</v>
      </c>
      <c r="CT76" s="86">
        <v>15374.003000000001</v>
      </c>
      <c r="CU76" s="18">
        <v>25</v>
      </c>
      <c r="CV76" s="7"/>
      <c r="CW76" s="18"/>
      <c r="CX76" s="66" t="s">
        <v>71</v>
      </c>
      <c r="CY76" s="6">
        <f t="shared" si="1060"/>
        <v>686.18</v>
      </c>
      <c r="CZ76" s="18">
        <v>612.71</v>
      </c>
      <c r="DA76" s="18">
        <v>73.469999999999914</v>
      </c>
      <c r="DB76" s="18">
        <v>0</v>
      </c>
      <c r="DC76" s="6">
        <f t="shared" si="415"/>
        <v>0</v>
      </c>
      <c r="DD76" s="18">
        <v>0</v>
      </c>
      <c r="DE76" s="6">
        <f t="shared" si="416"/>
        <v>0</v>
      </c>
      <c r="DF76" s="121">
        <v>57.82</v>
      </c>
      <c r="DG76" s="6">
        <f t="shared" si="1106"/>
        <v>7.771505376344086</v>
      </c>
      <c r="DH76" s="18">
        <v>0</v>
      </c>
      <c r="DI76" s="6">
        <f t="shared" si="1062"/>
        <v>92.228494623655905</v>
      </c>
      <c r="DJ76" s="6">
        <f t="shared" si="463"/>
        <v>92.228494623655905</v>
      </c>
      <c r="DK76" s="20">
        <f t="shared" si="464"/>
        <v>0</v>
      </c>
      <c r="DL76" s="6">
        <f t="shared" si="1063"/>
        <v>80.229381720430112</v>
      </c>
      <c r="DM76" s="6">
        <f t="shared" si="1064"/>
        <v>744</v>
      </c>
      <c r="DN76" s="86">
        <v>14922.665000000001</v>
      </c>
      <c r="DO76" s="18">
        <v>25</v>
      </c>
      <c r="DQ76" s="18"/>
      <c r="DR76" s="66" t="s">
        <v>71</v>
      </c>
      <c r="DS76" s="6">
        <f t="shared" si="1065"/>
        <v>744</v>
      </c>
      <c r="DT76" s="18">
        <v>610.54999999999995</v>
      </c>
      <c r="DU76" s="18">
        <v>133.44999999999999</v>
      </c>
      <c r="DV76" s="18">
        <v>0</v>
      </c>
      <c r="DW76" s="6">
        <f t="shared" si="419"/>
        <v>0</v>
      </c>
      <c r="DX76" s="18">
        <v>0</v>
      </c>
      <c r="DY76" s="6">
        <f t="shared" si="420"/>
        <v>0</v>
      </c>
      <c r="DZ76" s="6">
        <v>0</v>
      </c>
      <c r="EA76" s="6">
        <f t="shared" si="1107"/>
        <v>0</v>
      </c>
      <c r="EB76" s="18">
        <v>0</v>
      </c>
      <c r="EC76" s="6">
        <f t="shared" si="1067"/>
        <v>100</v>
      </c>
      <c r="ED76" s="6">
        <f t="shared" si="466"/>
        <v>100</v>
      </c>
      <c r="EE76" s="20">
        <f t="shared" si="467"/>
        <v>0</v>
      </c>
      <c r="EF76" s="6">
        <f t="shared" si="1068"/>
        <v>81.296725806451619</v>
      </c>
      <c r="EG76" s="6">
        <f t="shared" si="1069"/>
        <v>744</v>
      </c>
      <c r="EH76" s="77">
        <v>15121.191000000001</v>
      </c>
      <c r="EI76" s="18">
        <v>25</v>
      </c>
      <c r="EK76" s="18"/>
      <c r="EL76" s="66" t="s">
        <v>71</v>
      </c>
      <c r="EM76" s="6">
        <f t="shared" si="1070"/>
        <v>672</v>
      </c>
      <c r="EN76" s="18">
        <v>300.23</v>
      </c>
      <c r="EO76" s="18">
        <v>371.77</v>
      </c>
      <c r="EP76" s="18">
        <v>0</v>
      </c>
      <c r="EQ76" s="6">
        <f t="shared" si="423"/>
        <v>0</v>
      </c>
      <c r="ER76" s="18">
        <v>0</v>
      </c>
      <c r="ES76" s="6">
        <f t="shared" si="424"/>
        <v>0</v>
      </c>
      <c r="ET76" s="6">
        <v>0</v>
      </c>
      <c r="EU76" s="6">
        <f t="shared" si="1108"/>
        <v>0</v>
      </c>
      <c r="EV76" s="18">
        <v>0</v>
      </c>
      <c r="EW76" s="6">
        <f t="shared" si="1072"/>
        <v>90.322580645161281</v>
      </c>
      <c r="EX76" s="6">
        <f t="shared" si="468"/>
        <v>100</v>
      </c>
      <c r="EY76" s="20">
        <f t="shared" si="469"/>
        <v>0</v>
      </c>
      <c r="EZ76" s="6">
        <f t="shared" si="1073"/>
        <v>44.908666666666669</v>
      </c>
      <c r="FA76" s="6">
        <f t="shared" si="1074"/>
        <v>672</v>
      </c>
      <c r="FB76" s="86">
        <v>7544.6559999999999</v>
      </c>
      <c r="FC76" s="18">
        <v>25</v>
      </c>
      <c r="FE76" s="18"/>
      <c r="FF76" s="66" t="s">
        <v>71</v>
      </c>
      <c r="FG76" s="6">
        <f t="shared" si="1075"/>
        <v>744</v>
      </c>
      <c r="FH76" s="18">
        <v>624.85</v>
      </c>
      <c r="FI76" s="18">
        <v>119.15</v>
      </c>
      <c r="FJ76" s="18">
        <v>0</v>
      </c>
      <c r="FK76" s="6">
        <f t="shared" si="438"/>
        <v>0</v>
      </c>
      <c r="FL76" s="18">
        <v>0</v>
      </c>
      <c r="FM76" s="6">
        <f t="shared" si="439"/>
        <v>0</v>
      </c>
      <c r="FN76" s="6">
        <v>0</v>
      </c>
      <c r="FO76" s="6">
        <f t="shared" si="1076"/>
        <v>0</v>
      </c>
      <c r="FP76" s="18">
        <v>0</v>
      </c>
      <c r="FQ76" s="6">
        <f t="shared" si="1077"/>
        <v>100</v>
      </c>
      <c r="FR76" s="6">
        <f t="shared" si="472"/>
        <v>100</v>
      </c>
      <c r="FS76" s="20">
        <f t="shared" si="473"/>
        <v>0</v>
      </c>
      <c r="FT76" s="6">
        <f t="shared" si="1078"/>
        <v>84.973903225806453</v>
      </c>
      <c r="FU76" s="6">
        <f t="shared" si="1079"/>
        <v>744</v>
      </c>
      <c r="FV76" s="86">
        <v>15805.146000000001</v>
      </c>
      <c r="FW76" s="18">
        <v>25</v>
      </c>
      <c r="FY76" s="18"/>
      <c r="FZ76" s="66" t="s">
        <v>71</v>
      </c>
      <c r="GA76" s="6">
        <f>$FZ$4-GD76-GF76-GH76</f>
        <v>511.25</v>
      </c>
      <c r="GB76" s="18">
        <v>433.21</v>
      </c>
      <c r="GC76" s="18">
        <v>78.040000000000006</v>
      </c>
      <c r="GD76" s="18">
        <v>208.75</v>
      </c>
      <c r="GE76" s="6">
        <f t="shared" si="1081"/>
        <v>0.28993055555555558</v>
      </c>
      <c r="GF76" s="18">
        <v>0</v>
      </c>
      <c r="GG76" s="6">
        <f t="shared" si="1110"/>
        <v>0</v>
      </c>
      <c r="GH76" s="6">
        <v>0</v>
      </c>
      <c r="GI76" s="6">
        <f t="shared" si="1082"/>
        <v>0</v>
      </c>
      <c r="GJ76" s="18">
        <v>0</v>
      </c>
      <c r="GK76" s="6">
        <f t="shared" si="1083"/>
        <v>68.716397849462368</v>
      </c>
      <c r="GL76" s="6">
        <f t="shared" si="1111"/>
        <v>71.006944444444443</v>
      </c>
      <c r="GM76" s="20">
        <f t="shared" ref="GM76:GM78" si="1119">IF((AND(GB76=0,GD76=0)),0,(GD76+GJ76)/(GB76+GD76)*100)</f>
        <v>32.5176023428251</v>
      </c>
      <c r="GN76" s="6">
        <f t="shared" si="1085"/>
        <v>57.069333333333326</v>
      </c>
      <c r="GO76" s="6">
        <f t="shared" si="1086"/>
        <v>720</v>
      </c>
      <c r="GP76" s="77">
        <v>10272.48</v>
      </c>
      <c r="GQ76" s="18">
        <v>25</v>
      </c>
      <c r="GS76" s="18"/>
      <c r="GT76" s="66" t="s">
        <v>71</v>
      </c>
      <c r="GU76" s="18">
        <f t="shared" si="1087"/>
        <v>744</v>
      </c>
      <c r="GV76" s="18">
        <v>577.87</v>
      </c>
      <c r="GW76" s="105">
        <v>166.13000000000011</v>
      </c>
      <c r="GX76" s="18">
        <v>0</v>
      </c>
      <c r="GY76" s="18">
        <f t="shared" si="558"/>
        <v>0</v>
      </c>
      <c r="GZ76" s="18">
        <v>0</v>
      </c>
      <c r="HA76" s="18">
        <f t="shared" si="559"/>
        <v>0</v>
      </c>
      <c r="HB76" s="18">
        <v>0</v>
      </c>
      <c r="HC76" s="6">
        <f t="shared" si="1088"/>
        <v>0</v>
      </c>
      <c r="HD76" s="18">
        <v>0</v>
      </c>
      <c r="HE76" s="6">
        <f t="shared" si="1089"/>
        <v>100</v>
      </c>
      <c r="HF76" s="6">
        <f t="shared" si="1090"/>
        <v>100</v>
      </c>
      <c r="HG76" s="18">
        <f t="shared" si="396"/>
        <v>0</v>
      </c>
      <c r="HH76" s="6">
        <f t="shared" si="1091"/>
        <v>74.389193548387084</v>
      </c>
      <c r="HI76" s="6">
        <f t="shared" si="1092"/>
        <v>744.00000000000011</v>
      </c>
      <c r="HJ76" s="77">
        <v>13836.39</v>
      </c>
      <c r="HK76" s="18">
        <v>25</v>
      </c>
      <c r="HM76" s="18"/>
      <c r="HN76" s="66" t="s">
        <v>71</v>
      </c>
      <c r="HO76" s="111">
        <f t="shared" si="1093"/>
        <v>715.89</v>
      </c>
      <c r="HP76" s="111">
        <v>519</v>
      </c>
      <c r="HQ76" s="18">
        <v>196.89</v>
      </c>
      <c r="HR76" s="111">
        <v>4.1100000000000003</v>
      </c>
      <c r="HS76" s="6">
        <f t="shared" si="1094"/>
        <v>0.5708333333333333</v>
      </c>
      <c r="HT76" s="18">
        <v>0</v>
      </c>
      <c r="HU76" s="18">
        <f t="shared" si="1095"/>
        <v>0</v>
      </c>
      <c r="HV76" s="18">
        <v>0</v>
      </c>
      <c r="HW76" s="18">
        <f t="shared" si="1095"/>
        <v>0</v>
      </c>
      <c r="HX76" s="18">
        <v>0</v>
      </c>
      <c r="HY76" s="6">
        <f t="shared" ref="HY76:HY78" si="1120">(HO76/$HN$4)*100</f>
        <v>99.429166666666674</v>
      </c>
      <c r="HZ76" s="6">
        <f t="shared" ref="HZ76:HZ78" si="1121">((HO76-HX76)/$HN$4)*100</f>
        <v>99.429166666666674</v>
      </c>
      <c r="IA76" s="20">
        <f t="shared" si="1098"/>
        <v>0.7856856110569479</v>
      </c>
      <c r="IB76" s="6">
        <f t="shared" ref="IB76:IB78" si="1122">(ID76/($HN$4*IE76))*100</f>
        <v>67.524411111111121</v>
      </c>
      <c r="IC76" s="6">
        <f t="shared" si="1100"/>
        <v>720</v>
      </c>
      <c r="ID76" s="112">
        <v>12154.394</v>
      </c>
      <c r="IE76" s="18">
        <v>25</v>
      </c>
      <c r="IG76" s="29">
        <v>25</v>
      </c>
      <c r="IH76" s="9">
        <v>25</v>
      </c>
    </row>
    <row r="77" spans="1:245" ht="13.8" x14ac:dyDescent="0.25">
      <c r="A77" s="18"/>
      <c r="B77" s="66" t="s">
        <v>72</v>
      </c>
      <c r="C77" s="18">
        <f t="shared" si="1025"/>
        <v>744</v>
      </c>
      <c r="D77" s="18">
        <v>684</v>
      </c>
      <c r="E77" s="18">
        <v>60</v>
      </c>
      <c r="F77" s="18">
        <v>0</v>
      </c>
      <c r="G77" s="18">
        <f t="shared" si="339"/>
        <v>0</v>
      </c>
      <c r="H77" s="18">
        <v>0</v>
      </c>
      <c r="I77" s="18">
        <f t="shared" si="340"/>
        <v>0</v>
      </c>
      <c r="J77" s="18">
        <v>0</v>
      </c>
      <c r="K77" s="6">
        <f t="shared" si="1026"/>
        <v>0</v>
      </c>
      <c r="L77" s="18">
        <v>0</v>
      </c>
      <c r="M77" s="6">
        <f>(C77/$B$4)*100</f>
        <v>100</v>
      </c>
      <c r="N77" s="18">
        <f t="shared" si="524"/>
        <v>100</v>
      </c>
      <c r="O77" s="18">
        <f t="shared" si="1028"/>
        <v>0</v>
      </c>
      <c r="P77" s="6">
        <f t="shared" si="1029"/>
        <v>98.993770161290314</v>
      </c>
      <c r="Q77" s="6">
        <f t="shared" si="1030"/>
        <v>744</v>
      </c>
      <c r="R77" s="77">
        <v>14730.272999999999</v>
      </c>
      <c r="S77" s="18">
        <v>20</v>
      </c>
      <c r="U77" s="18"/>
      <c r="V77" s="66" t="s">
        <v>72</v>
      </c>
      <c r="W77" s="18">
        <f t="shared" si="1031"/>
        <v>744</v>
      </c>
      <c r="X77" s="18">
        <v>675</v>
      </c>
      <c r="Y77" s="18">
        <v>69</v>
      </c>
      <c r="Z77" s="18">
        <v>0</v>
      </c>
      <c r="AA77" s="18">
        <f t="shared" si="1032"/>
        <v>0</v>
      </c>
      <c r="AB77" s="18">
        <v>0</v>
      </c>
      <c r="AC77" s="18">
        <f t="shared" si="1032"/>
        <v>0</v>
      </c>
      <c r="AD77" s="18">
        <v>0</v>
      </c>
      <c r="AE77" s="18">
        <f t="shared" si="1032"/>
        <v>0</v>
      </c>
      <c r="AF77" s="18">
        <v>0</v>
      </c>
      <c r="AG77" s="6">
        <f t="shared" si="1033"/>
        <v>100</v>
      </c>
      <c r="AH77" s="18">
        <f t="shared" si="1034"/>
        <v>100</v>
      </c>
      <c r="AI77" s="18">
        <f t="shared" si="1035"/>
        <v>0</v>
      </c>
      <c r="AJ77" s="6">
        <f t="shared" si="1036"/>
        <v>95.130974462365586</v>
      </c>
      <c r="AK77" s="6">
        <f t="shared" si="1037"/>
        <v>744</v>
      </c>
      <c r="AL77" s="77">
        <v>14155.489</v>
      </c>
      <c r="AM77" s="18">
        <v>20</v>
      </c>
      <c r="AO77" s="18"/>
      <c r="AP77" s="66" t="s">
        <v>72</v>
      </c>
      <c r="AQ77" s="18">
        <f t="shared" si="1038"/>
        <v>720</v>
      </c>
      <c r="AR77" s="18">
        <v>643</v>
      </c>
      <c r="AS77" s="17">
        <f>720-AR77</f>
        <v>77</v>
      </c>
      <c r="AT77" s="18">
        <v>0</v>
      </c>
      <c r="AU77" s="18">
        <f t="shared" si="1040"/>
        <v>0</v>
      </c>
      <c r="AV77" s="18">
        <v>0</v>
      </c>
      <c r="AW77" s="18">
        <f t="shared" si="1041"/>
        <v>0</v>
      </c>
      <c r="AX77" s="18">
        <v>0</v>
      </c>
      <c r="AY77" s="18">
        <f t="shared" si="1042"/>
        <v>0</v>
      </c>
      <c r="AZ77" s="18">
        <v>0</v>
      </c>
      <c r="BA77" s="6">
        <f t="shared" si="1043"/>
        <v>100</v>
      </c>
      <c r="BB77" s="18">
        <f t="shared" si="1044"/>
        <v>100</v>
      </c>
      <c r="BC77" s="18">
        <f t="shared" si="1045"/>
        <v>0</v>
      </c>
      <c r="BD77" s="6">
        <f t="shared" si="1117"/>
        <v>93.400312499999998</v>
      </c>
      <c r="BE77" s="6">
        <f t="shared" si="1047"/>
        <v>720</v>
      </c>
      <c r="BF77" s="92">
        <v>13449.645</v>
      </c>
      <c r="BG77" s="18">
        <v>20</v>
      </c>
      <c r="BI77" s="18"/>
      <c r="BJ77" s="66" t="s">
        <v>72</v>
      </c>
      <c r="BK77" s="6">
        <f t="shared" si="1048"/>
        <v>744</v>
      </c>
      <c r="BL77" s="18">
        <v>640</v>
      </c>
      <c r="BM77" s="17">
        <f>744-BL77</f>
        <v>104</v>
      </c>
      <c r="BN77" s="18">
        <v>0</v>
      </c>
      <c r="BO77" s="6">
        <f t="shared" si="1019"/>
        <v>0</v>
      </c>
      <c r="BP77" s="18">
        <v>0</v>
      </c>
      <c r="BQ77" s="6">
        <f t="shared" si="1019"/>
        <v>0</v>
      </c>
      <c r="BR77" s="6">
        <v>0</v>
      </c>
      <c r="BS77" s="6">
        <f t="shared" si="1050"/>
        <v>0</v>
      </c>
      <c r="BT77" s="18">
        <v>0</v>
      </c>
      <c r="BU77" s="6">
        <f t="shared" si="1051"/>
        <v>100</v>
      </c>
      <c r="BV77" s="6">
        <f t="shared" si="897"/>
        <v>100</v>
      </c>
      <c r="BW77" s="20">
        <f t="shared" si="898"/>
        <v>0</v>
      </c>
      <c r="BX77" s="6">
        <f t="shared" si="1052"/>
        <v>91.057876344086026</v>
      </c>
      <c r="BY77" s="6">
        <f t="shared" si="1053"/>
        <v>744</v>
      </c>
      <c r="BZ77" s="86">
        <v>13549.412</v>
      </c>
      <c r="CA77" s="18">
        <v>20</v>
      </c>
      <c r="CC77" s="18"/>
      <c r="CD77" s="66" t="s">
        <v>72</v>
      </c>
      <c r="CE77" s="6">
        <f t="shared" si="1054"/>
        <v>719.83</v>
      </c>
      <c r="CF77" s="18">
        <v>615.66</v>
      </c>
      <c r="CG77" s="6">
        <v>104.17000000000007</v>
      </c>
      <c r="CH77" s="18">
        <v>0.17</v>
      </c>
      <c r="CI77" s="6">
        <f t="shared" si="1102"/>
        <v>2.361111111111111E-2</v>
      </c>
      <c r="CJ77" s="18">
        <v>0</v>
      </c>
      <c r="CK77" s="6">
        <f t="shared" si="1109"/>
        <v>0</v>
      </c>
      <c r="CL77" s="6">
        <v>0</v>
      </c>
      <c r="CM77" s="6">
        <f t="shared" si="1055"/>
        <v>0</v>
      </c>
      <c r="CN77" s="18">
        <v>0</v>
      </c>
      <c r="CO77" s="6">
        <f>(CE77/$CD$4)*100</f>
        <v>99.976388888888891</v>
      </c>
      <c r="CP77" s="6">
        <f t="shared" si="1022"/>
        <v>99.976388888888891</v>
      </c>
      <c r="CQ77" s="20">
        <f t="shared" si="1103"/>
        <v>2.760502086614813E-2</v>
      </c>
      <c r="CR77" s="6">
        <f t="shared" si="1058"/>
        <v>93.927173611111115</v>
      </c>
      <c r="CS77" s="6">
        <f t="shared" si="1059"/>
        <v>720</v>
      </c>
      <c r="CT77" s="86">
        <v>13525.513000000001</v>
      </c>
      <c r="CU77" s="18">
        <v>20</v>
      </c>
      <c r="CV77" s="7"/>
      <c r="CW77" s="18"/>
      <c r="CX77" s="66" t="s">
        <v>72</v>
      </c>
      <c r="CY77" s="6">
        <f t="shared" si="1060"/>
        <v>648.52</v>
      </c>
      <c r="CZ77" s="18">
        <v>541.33000000000004</v>
      </c>
      <c r="DA77" s="18">
        <v>107.18999999999994</v>
      </c>
      <c r="DB77" s="18">
        <v>0</v>
      </c>
      <c r="DC77" s="6">
        <f t="shared" si="415"/>
        <v>0</v>
      </c>
      <c r="DD77" s="18">
        <v>0</v>
      </c>
      <c r="DE77" s="6">
        <f t="shared" si="416"/>
        <v>0</v>
      </c>
      <c r="DF77" s="121">
        <v>95.48</v>
      </c>
      <c r="DG77" s="6">
        <f t="shared" si="1106"/>
        <v>12.833333333333332</v>
      </c>
      <c r="DH77" s="18">
        <v>0</v>
      </c>
      <c r="DI77" s="6">
        <f t="shared" si="1062"/>
        <v>87.166666666666657</v>
      </c>
      <c r="DJ77" s="6">
        <f t="shared" si="463"/>
        <v>87.166666666666657</v>
      </c>
      <c r="DK77" s="20">
        <f t="shared" si="464"/>
        <v>0</v>
      </c>
      <c r="DL77" s="6">
        <f t="shared" si="1063"/>
        <v>80.777217741935488</v>
      </c>
      <c r="DM77" s="6">
        <f t="shared" si="1064"/>
        <v>744</v>
      </c>
      <c r="DN77" s="86">
        <v>12019.65</v>
      </c>
      <c r="DO77" s="18">
        <v>20</v>
      </c>
      <c r="DQ77" s="18"/>
      <c r="DR77" s="66" t="s">
        <v>72</v>
      </c>
      <c r="DS77" s="6">
        <f t="shared" si="1065"/>
        <v>744</v>
      </c>
      <c r="DT77" s="18">
        <v>588.46</v>
      </c>
      <c r="DU77" s="18">
        <v>155.54</v>
      </c>
      <c r="DV77" s="18">
        <v>0</v>
      </c>
      <c r="DW77" s="6">
        <f t="shared" si="419"/>
        <v>0</v>
      </c>
      <c r="DX77" s="18">
        <v>0</v>
      </c>
      <c r="DY77" s="6">
        <f t="shared" si="420"/>
        <v>0</v>
      </c>
      <c r="DZ77" s="6">
        <v>0</v>
      </c>
      <c r="EA77" s="6">
        <f t="shared" si="1107"/>
        <v>0</v>
      </c>
      <c r="EB77" s="18">
        <v>0</v>
      </c>
      <c r="EC77" s="6">
        <f t="shared" si="1067"/>
        <v>100</v>
      </c>
      <c r="ED77" s="6">
        <f t="shared" si="466"/>
        <v>100</v>
      </c>
      <c r="EE77" s="20">
        <f t="shared" si="467"/>
        <v>0</v>
      </c>
      <c r="EF77" s="6">
        <f t="shared" si="1068"/>
        <v>87.826162634408604</v>
      </c>
      <c r="EG77" s="6">
        <f t="shared" si="1069"/>
        <v>744</v>
      </c>
      <c r="EH77" s="77">
        <v>13068.532999999999</v>
      </c>
      <c r="EI77" s="18">
        <v>20</v>
      </c>
      <c r="EK77" s="18"/>
      <c r="EL77" s="66" t="s">
        <v>72</v>
      </c>
      <c r="EM77" s="6">
        <f t="shared" si="1070"/>
        <v>672</v>
      </c>
      <c r="EN77" s="18">
        <v>214.73</v>
      </c>
      <c r="EO77" s="18">
        <v>457.27</v>
      </c>
      <c r="EP77" s="18">
        <v>0</v>
      </c>
      <c r="EQ77" s="6">
        <f t="shared" si="423"/>
        <v>0</v>
      </c>
      <c r="ER77" s="18">
        <v>0</v>
      </c>
      <c r="ES77" s="6">
        <f t="shared" si="424"/>
        <v>0</v>
      </c>
      <c r="ET77" s="6">
        <v>0</v>
      </c>
      <c r="EU77" s="6">
        <f t="shared" si="1108"/>
        <v>0</v>
      </c>
      <c r="EV77" s="18">
        <v>0</v>
      </c>
      <c r="EW77" s="6">
        <f t="shared" si="1072"/>
        <v>90.322580645161281</v>
      </c>
      <c r="EX77" s="6">
        <f t="shared" si="468"/>
        <v>100</v>
      </c>
      <c r="EY77" s="20">
        <f t="shared" si="469"/>
        <v>0</v>
      </c>
      <c r="EZ77" s="6">
        <f t="shared" si="1073"/>
        <v>34.282938988095239</v>
      </c>
      <c r="FA77" s="6">
        <f t="shared" si="1074"/>
        <v>672</v>
      </c>
      <c r="FB77" s="86">
        <v>4607.6270000000004</v>
      </c>
      <c r="FC77" s="18">
        <v>20</v>
      </c>
      <c r="FE77" s="18"/>
      <c r="FF77" s="66" t="s">
        <v>72</v>
      </c>
      <c r="FG77" s="6">
        <f t="shared" si="1075"/>
        <v>744</v>
      </c>
      <c r="FH77" s="18">
        <v>558.9</v>
      </c>
      <c r="FI77" s="18">
        <v>185.1</v>
      </c>
      <c r="FJ77" s="18">
        <v>0</v>
      </c>
      <c r="FK77" s="6">
        <f t="shared" si="438"/>
        <v>0</v>
      </c>
      <c r="FL77" s="18">
        <v>0</v>
      </c>
      <c r="FM77" s="6">
        <f t="shared" si="439"/>
        <v>0</v>
      </c>
      <c r="FN77" s="6">
        <v>0</v>
      </c>
      <c r="FO77" s="6">
        <f t="shared" si="1076"/>
        <v>0</v>
      </c>
      <c r="FP77" s="18">
        <v>0</v>
      </c>
      <c r="FQ77" s="6">
        <f t="shared" si="1077"/>
        <v>100</v>
      </c>
      <c r="FR77" s="6">
        <f t="shared" si="472"/>
        <v>100</v>
      </c>
      <c r="FS77" s="20">
        <f t="shared" si="473"/>
        <v>0</v>
      </c>
      <c r="FT77" s="6">
        <f t="shared" si="1078"/>
        <v>82.488508064516125</v>
      </c>
      <c r="FU77" s="6">
        <f t="shared" si="1079"/>
        <v>744</v>
      </c>
      <c r="FV77" s="86">
        <v>12274.29</v>
      </c>
      <c r="FW77" s="18">
        <v>20</v>
      </c>
      <c r="FY77" s="18"/>
      <c r="FZ77" s="66" t="s">
        <v>72</v>
      </c>
      <c r="GA77" s="6">
        <f t="shared" si="1080"/>
        <v>720</v>
      </c>
      <c r="GB77" s="18">
        <v>580.96</v>
      </c>
      <c r="GC77" s="18">
        <v>139.04</v>
      </c>
      <c r="GD77" s="18">
        <v>0</v>
      </c>
      <c r="GE77" s="6">
        <f t="shared" si="1081"/>
        <v>0</v>
      </c>
      <c r="GF77" s="18">
        <v>0</v>
      </c>
      <c r="GG77" s="6">
        <f t="shared" si="1110"/>
        <v>0</v>
      </c>
      <c r="GH77" s="6">
        <v>0</v>
      </c>
      <c r="GI77" s="6">
        <f t="shared" si="1082"/>
        <v>0</v>
      </c>
      <c r="GJ77" s="18">
        <v>0</v>
      </c>
      <c r="GK77" s="6">
        <f t="shared" si="1083"/>
        <v>96.774193548387103</v>
      </c>
      <c r="GL77" s="6">
        <f t="shared" si="1111"/>
        <v>100</v>
      </c>
      <c r="GM77" s="20">
        <f t="shared" si="1119"/>
        <v>0</v>
      </c>
      <c r="GN77" s="6">
        <f t="shared" si="1085"/>
        <v>86.204722222222216</v>
      </c>
      <c r="GO77" s="6">
        <f t="shared" si="1086"/>
        <v>720</v>
      </c>
      <c r="GP77" s="77">
        <v>12413.48</v>
      </c>
      <c r="GQ77" s="18">
        <v>20</v>
      </c>
      <c r="GS77" s="18"/>
      <c r="GT77" s="66" t="s">
        <v>72</v>
      </c>
      <c r="GU77" s="18">
        <f t="shared" si="1087"/>
        <v>715.95</v>
      </c>
      <c r="GV77" s="18">
        <v>497.72</v>
      </c>
      <c r="GW77" s="105">
        <v>218.23</v>
      </c>
      <c r="GX77" s="18">
        <v>28.05</v>
      </c>
      <c r="GY77" s="6">
        <f t="shared" si="558"/>
        <v>3.770161290322581</v>
      </c>
      <c r="GZ77" s="18">
        <v>0</v>
      </c>
      <c r="HA77" s="18">
        <f t="shared" si="559"/>
        <v>0</v>
      </c>
      <c r="HB77" s="18">
        <v>0</v>
      </c>
      <c r="HC77" s="6">
        <f t="shared" si="1088"/>
        <v>0</v>
      </c>
      <c r="HD77" s="18">
        <v>0</v>
      </c>
      <c r="HE77" s="6">
        <f t="shared" si="1089"/>
        <v>96.229838709677423</v>
      </c>
      <c r="HF77" s="6">
        <f t="shared" si="1090"/>
        <v>96.229838709677423</v>
      </c>
      <c r="HG77" s="6">
        <f t="shared" si="396"/>
        <v>5.3350324286284883</v>
      </c>
      <c r="HH77" s="6">
        <f t="shared" si="1091"/>
        <v>68.911357526881716</v>
      </c>
      <c r="HI77" s="6">
        <f t="shared" si="1092"/>
        <v>744</v>
      </c>
      <c r="HJ77" s="77">
        <v>10254.01</v>
      </c>
      <c r="HK77" s="18">
        <v>20</v>
      </c>
      <c r="HM77" s="18"/>
      <c r="HN77" s="66" t="s">
        <v>72</v>
      </c>
      <c r="HO77" s="111">
        <f t="shared" si="1093"/>
        <v>720</v>
      </c>
      <c r="HP77" s="111">
        <v>511.78</v>
      </c>
      <c r="HQ77" s="18">
        <v>208.22000000000003</v>
      </c>
      <c r="HR77" s="111">
        <v>0</v>
      </c>
      <c r="HS77" s="18">
        <f t="shared" si="1094"/>
        <v>0</v>
      </c>
      <c r="HT77" s="18">
        <v>0</v>
      </c>
      <c r="HU77" s="18">
        <f t="shared" si="1095"/>
        <v>0</v>
      </c>
      <c r="HV77" s="18">
        <v>0</v>
      </c>
      <c r="HW77" s="18">
        <f t="shared" si="1095"/>
        <v>0</v>
      </c>
      <c r="HX77" s="18">
        <v>0</v>
      </c>
      <c r="HY77" s="6">
        <f t="shared" si="1120"/>
        <v>100</v>
      </c>
      <c r="HZ77" s="6">
        <f t="shared" si="1121"/>
        <v>100</v>
      </c>
      <c r="IA77" s="20">
        <f t="shared" si="1098"/>
        <v>0</v>
      </c>
      <c r="IB77" s="6">
        <f t="shared" si="1122"/>
        <v>72.659833333333339</v>
      </c>
      <c r="IC77" s="6">
        <f t="shared" si="1100"/>
        <v>720</v>
      </c>
      <c r="ID77" s="112">
        <v>10463.016</v>
      </c>
      <c r="IE77" s="18">
        <v>20</v>
      </c>
      <c r="IG77" s="29">
        <v>20</v>
      </c>
      <c r="IH77" s="9">
        <v>20</v>
      </c>
    </row>
    <row r="78" spans="1:245" ht="13.8" x14ac:dyDescent="0.25">
      <c r="A78" s="18"/>
      <c r="B78" s="66" t="s">
        <v>73</v>
      </c>
      <c r="C78" s="18">
        <f t="shared" si="1025"/>
        <v>744</v>
      </c>
      <c r="D78" s="18">
        <v>621</v>
      </c>
      <c r="E78" s="18">
        <v>123</v>
      </c>
      <c r="F78" s="18">
        <v>0</v>
      </c>
      <c r="G78" s="18">
        <f t="shared" si="339"/>
        <v>0</v>
      </c>
      <c r="H78" s="18">
        <v>0</v>
      </c>
      <c r="I78" s="18">
        <f t="shared" si="340"/>
        <v>0</v>
      </c>
      <c r="J78" s="18">
        <v>0</v>
      </c>
      <c r="K78" s="6">
        <f t="shared" si="1026"/>
        <v>0</v>
      </c>
      <c r="L78" s="18">
        <v>0</v>
      </c>
      <c r="M78" s="6">
        <f t="shared" si="1118"/>
        <v>100</v>
      </c>
      <c r="N78" s="18">
        <f t="shared" si="524"/>
        <v>100</v>
      </c>
      <c r="O78" s="18">
        <f t="shared" si="1028"/>
        <v>0</v>
      </c>
      <c r="P78" s="6">
        <f t="shared" si="1029"/>
        <v>78.564086021505375</v>
      </c>
      <c r="Q78" s="6">
        <f t="shared" si="1030"/>
        <v>744</v>
      </c>
      <c r="R78" s="77">
        <v>11690.335999999999</v>
      </c>
      <c r="S78" s="18">
        <v>20</v>
      </c>
      <c r="U78" s="18"/>
      <c r="V78" s="66" t="s">
        <v>73</v>
      </c>
      <c r="W78" s="18">
        <f t="shared" si="1031"/>
        <v>744</v>
      </c>
      <c r="X78" s="18">
        <v>649</v>
      </c>
      <c r="Y78" s="18">
        <v>95</v>
      </c>
      <c r="Z78" s="18">
        <v>0</v>
      </c>
      <c r="AA78" s="18">
        <f t="shared" si="1032"/>
        <v>0</v>
      </c>
      <c r="AB78" s="18">
        <v>0</v>
      </c>
      <c r="AC78" s="18">
        <f t="shared" si="1032"/>
        <v>0</v>
      </c>
      <c r="AD78" s="18">
        <v>0</v>
      </c>
      <c r="AE78" s="18">
        <f t="shared" si="1032"/>
        <v>0</v>
      </c>
      <c r="AF78" s="18">
        <v>0</v>
      </c>
      <c r="AG78" s="6">
        <f t="shared" si="1033"/>
        <v>100</v>
      </c>
      <c r="AH78" s="18">
        <f t="shared" si="1034"/>
        <v>100</v>
      </c>
      <c r="AI78" s="18">
        <f t="shared" si="1035"/>
        <v>0</v>
      </c>
      <c r="AJ78" s="6">
        <f t="shared" si="1036"/>
        <v>87.074106182795703</v>
      </c>
      <c r="AK78" s="6">
        <f t="shared" si="1037"/>
        <v>744</v>
      </c>
      <c r="AL78" s="77">
        <v>12956.627</v>
      </c>
      <c r="AM78" s="18">
        <v>20</v>
      </c>
      <c r="AO78" s="18"/>
      <c r="AP78" s="66" t="s">
        <v>73</v>
      </c>
      <c r="AQ78" s="18">
        <f t="shared" si="1038"/>
        <v>720</v>
      </c>
      <c r="AR78" s="18">
        <v>558</v>
      </c>
      <c r="AS78" s="17">
        <f>720-AR78</f>
        <v>162</v>
      </c>
      <c r="AT78" s="18">
        <v>0</v>
      </c>
      <c r="AU78" s="18">
        <f t="shared" si="1040"/>
        <v>0</v>
      </c>
      <c r="AV78" s="18">
        <v>0</v>
      </c>
      <c r="AW78" s="18">
        <f t="shared" si="1041"/>
        <v>0</v>
      </c>
      <c r="AX78" s="18">
        <v>0</v>
      </c>
      <c r="AY78" s="18">
        <f t="shared" si="1042"/>
        <v>0</v>
      </c>
      <c r="AZ78" s="18">
        <v>0</v>
      </c>
      <c r="BA78" s="6">
        <f t="shared" si="1043"/>
        <v>100</v>
      </c>
      <c r="BB78" s="18">
        <f t="shared" si="1044"/>
        <v>100</v>
      </c>
      <c r="BC78" s="18">
        <f t="shared" si="1045"/>
        <v>0</v>
      </c>
      <c r="BD78" s="6">
        <f t="shared" si="1117"/>
        <v>77.916756944444458</v>
      </c>
      <c r="BE78" s="6">
        <f t="shared" si="1047"/>
        <v>720</v>
      </c>
      <c r="BF78" s="92">
        <v>11220.013000000001</v>
      </c>
      <c r="BG78" s="18">
        <v>20</v>
      </c>
      <c r="BI78" s="18"/>
      <c r="BJ78" s="66" t="s">
        <v>73</v>
      </c>
      <c r="BK78" s="6">
        <f t="shared" si="1048"/>
        <v>744</v>
      </c>
      <c r="BL78" s="18">
        <v>635</v>
      </c>
      <c r="BM78" s="17">
        <f>744-BL78</f>
        <v>109</v>
      </c>
      <c r="BN78" s="18">
        <v>0</v>
      </c>
      <c r="BO78" s="6">
        <f t="shared" si="1019"/>
        <v>0</v>
      </c>
      <c r="BP78" s="18">
        <v>0</v>
      </c>
      <c r="BQ78" s="6">
        <f t="shared" si="1019"/>
        <v>0</v>
      </c>
      <c r="BR78" s="6">
        <v>0</v>
      </c>
      <c r="BS78" s="6">
        <f t="shared" si="1050"/>
        <v>0</v>
      </c>
      <c r="BT78" s="18">
        <v>0</v>
      </c>
      <c r="BU78" s="6">
        <f t="shared" si="1051"/>
        <v>100</v>
      </c>
      <c r="BV78" s="6">
        <f t="shared" si="897"/>
        <v>100</v>
      </c>
      <c r="BW78" s="20">
        <f t="shared" si="898"/>
        <v>0</v>
      </c>
      <c r="BX78" s="6">
        <f t="shared" si="1052"/>
        <v>87.558400537634412</v>
      </c>
      <c r="BY78" s="6">
        <f t="shared" si="1053"/>
        <v>744</v>
      </c>
      <c r="BZ78" s="86">
        <v>13028.69</v>
      </c>
      <c r="CA78" s="18">
        <v>20</v>
      </c>
      <c r="CC78" s="18"/>
      <c r="CD78" s="66" t="s">
        <v>73</v>
      </c>
      <c r="CE78" s="6">
        <f t="shared" si="1054"/>
        <v>720</v>
      </c>
      <c r="CF78" s="18">
        <v>615.09</v>
      </c>
      <c r="CG78" s="6">
        <v>104.90999999999997</v>
      </c>
      <c r="CH78" s="18">
        <v>0</v>
      </c>
      <c r="CI78" s="6">
        <f t="shared" si="1102"/>
        <v>0</v>
      </c>
      <c r="CJ78" s="18">
        <v>0</v>
      </c>
      <c r="CK78" s="6">
        <f t="shared" si="1109"/>
        <v>0</v>
      </c>
      <c r="CL78" s="6">
        <v>0</v>
      </c>
      <c r="CM78" s="6">
        <f t="shared" si="1055"/>
        <v>0</v>
      </c>
      <c r="CN78" s="18">
        <v>0</v>
      </c>
      <c r="CO78" s="6">
        <f t="shared" si="1056"/>
        <v>100</v>
      </c>
      <c r="CP78" s="6">
        <f t="shared" si="1022"/>
        <v>100</v>
      </c>
      <c r="CQ78" s="20">
        <f t="shared" si="1103"/>
        <v>0</v>
      </c>
      <c r="CR78" s="6">
        <f t="shared" si="1058"/>
        <v>87.096326388888883</v>
      </c>
      <c r="CS78" s="6">
        <f t="shared" si="1059"/>
        <v>720</v>
      </c>
      <c r="CT78" s="86">
        <v>12541.870999999999</v>
      </c>
      <c r="CU78" s="18">
        <v>20</v>
      </c>
      <c r="CV78" s="7"/>
      <c r="CW78" s="18"/>
      <c r="CX78" s="66" t="s">
        <v>73</v>
      </c>
      <c r="CY78" s="6">
        <f t="shared" si="1060"/>
        <v>649</v>
      </c>
      <c r="CZ78" s="18">
        <v>539.86</v>
      </c>
      <c r="DA78" s="18">
        <v>109.13999999999999</v>
      </c>
      <c r="DB78" s="18">
        <v>6.41</v>
      </c>
      <c r="DC78" s="6">
        <f t="shared" si="415"/>
        <v>0.86155913978494625</v>
      </c>
      <c r="DD78" s="18">
        <v>0</v>
      </c>
      <c r="DE78" s="6">
        <f t="shared" si="416"/>
        <v>0</v>
      </c>
      <c r="DF78" s="121">
        <v>88.59</v>
      </c>
      <c r="DG78" s="6">
        <f t="shared" si="1106"/>
        <v>11.90725806451613</v>
      </c>
      <c r="DH78" s="18">
        <v>0</v>
      </c>
      <c r="DI78" s="6">
        <f t="shared" si="1062"/>
        <v>87.231182795698928</v>
      </c>
      <c r="DJ78" s="6">
        <f t="shared" si="463"/>
        <v>87.231182795698928</v>
      </c>
      <c r="DK78" s="20">
        <f t="shared" si="464"/>
        <v>1.1734124151060832</v>
      </c>
      <c r="DL78" s="6">
        <f t="shared" si="1063"/>
        <v>74.260255376344091</v>
      </c>
      <c r="DM78" s="6">
        <f t="shared" si="1064"/>
        <v>744</v>
      </c>
      <c r="DN78" s="86">
        <v>11049.925999999999</v>
      </c>
      <c r="DO78" s="18">
        <v>20</v>
      </c>
      <c r="DQ78" s="18"/>
      <c r="DR78" s="66" t="s">
        <v>73</v>
      </c>
      <c r="DS78" s="6">
        <f t="shared" si="1065"/>
        <v>689.89</v>
      </c>
      <c r="DT78" s="18">
        <v>539.84</v>
      </c>
      <c r="DU78" s="18">
        <v>150.05000000000001</v>
      </c>
      <c r="DV78" s="18">
        <v>27.73</v>
      </c>
      <c r="DW78" s="6">
        <f t="shared" si="419"/>
        <v>3.7271505376344085</v>
      </c>
      <c r="DX78" s="18">
        <v>26.38</v>
      </c>
      <c r="DY78" s="6">
        <f t="shared" si="420"/>
        <v>3.5456989247311825</v>
      </c>
      <c r="DZ78" s="6">
        <v>0</v>
      </c>
      <c r="EA78" s="6">
        <f t="shared" si="1107"/>
        <v>0</v>
      </c>
      <c r="EB78" s="18">
        <v>0</v>
      </c>
      <c r="EC78" s="6">
        <f t="shared" si="1067"/>
        <v>92.727150537634401</v>
      </c>
      <c r="ED78" s="6">
        <f t="shared" si="466"/>
        <v>92.727150537634401</v>
      </c>
      <c r="EE78" s="20">
        <f t="shared" si="467"/>
        <v>4.885740965872051</v>
      </c>
      <c r="EF78" s="6">
        <f t="shared" si="1068"/>
        <v>72.925873655913989</v>
      </c>
      <c r="EG78" s="6">
        <f t="shared" si="1069"/>
        <v>744.00000000000011</v>
      </c>
      <c r="EH78" s="77">
        <v>10851.37</v>
      </c>
      <c r="EI78" s="18">
        <v>20</v>
      </c>
      <c r="EK78" s="18"/>
      <c r="EL78" s="66" t="s">
        <v>73</v>
      </c>
      <c r="EM78" s="6">
        <f t="shared" si="1070"/>
        <v>672</v>
      </c>
      <c r="EN78" s="18">
        <v>215.15</v>
      </c>
      <c r="EO78" s="18">
        <v>456.85</v>
      </c>
      <c r="EP78" s="18">
        <v>0</v>
      </c>
      <c r="EQ78" s="6">
        <f t="shared" si="423"/>
        <v>0</v>
      </c>
      <c r="ER78" s="18">
        <v>0</v>
      </c>
      <c r="ES78" s="6">
        <f t="shared" si="424"/>
        <v>0</v>
      </c>
      <c r="ET78" s="6">
        <v>0</v>
      </c>
      <c r="EU78" s="6">
        <f t="shared" si="1108"/>
        <v>0</v>
      </c>
      <c r="EV78" s="18">
        <v>0</v>
      </c>
      <c r="EW78" s="6">
        <f t="shared" si="1072"/>
        <v>90.322580645161281</v>
      </c>
      <c r="EX78" s="6">
        <f t="shared" si="468"/>
        <v>100</v>
      </c>
      <c r="EY78" s="20">
        <f t="shared" si="469"/>
        <v>0</v>
      </c>
      <c r="EZ78" s="6">
        <f t="shared" si="1073"/>
        <v>31.823102678571423</v>
      </c>
      <c r="FA78" s="6">
        <f t="shared" si="1074"/>
        <v>672</v>
      </c>
      <c r="FB78" s="86">
        <v>4277.0249999999996</v>
      </c>
      <c r="FC78" s="18">
        <v>20</v>
      </c>
      <c r="FE78" s="18"/>
      <c r="FF78" s="66" t="s">
        <v>73</v>
      </c>
      <c r="FG78" s="6">
        <f t="shared" si="1075"/>
        <v>532.22</v>
      </c>
      <c r="FH78" s="18">
        <v>355.12</v>
      </c>
      <c r="FI78" s="18">
        <v>177.1</v>
      </c>
      <c r="FJ78" s="18">
        <v>211.78</v>
      </c>
      <c r="FK78" s="6">
        <f t="shared" si="438"/>
        <v>28.465053763440864</v>
      </c>
      <c r="FL78" s="18">
        <v>0</v>
      </c>
      <c r="FM78" s="6">
        <f t="shared" si="439"/>
        <v>0</v>
      </c>
      <c r="FN78" s="6">
        <v>0</v>
      </c>
      <c r="FO78" s="6">
        <f t="shared" si="1076"/>
        <v>0</v>
      </c>
      <c r="FP78" s="18">
        <v>0</v>
      </c>
      <c r="FQ78" s="6">
        <f t="shared" si="1077"/>
        <v>71.534946236559136</v>
      </c>
      <c r="FR78" s="6">
        <f t="shared" si="472"/>
        <v>71.534946236559136</v>
      </c>
      <c r="FS78" s="20">
        <f t="shared" si="473"/>
        <v>37.357558652319632</v>
      </c>
      <c r="FT78" s="6">
        <f t="shared" si="1078"/>
        <v>48.138991935483872</v>
      </c>
      <c r="FU78" s="6">
        <f t="shared" si="1079"/>
        <v>744</v>
      </c>
      <c r="FV78" s="86">
        <v>7163.0820000000003</v>
      </c>
      <c r="FW78" s="18">
        <v>20</v>
      </c>
      <c r="FY78" s="18"/>
      <c r="FZ78" s="66" t="s">
        <v>73</v>
      </c>
      <c r="GA78" s="6">
        <f t="shared" si="1080"/>
        <v>506.2</v>
      </c>
      <c r="GB78" s="18">
        <v>394.87</v>
      </c>
      <c r="GC78" s="18">
        <v>111.33</v>
      </c>
      <c r="GD78" s="18">
        <v>213.8</v>
      </c>
      <c r="GE78" s="6">
        <f t="shared" si="1081"/>
        <v>0.29694444444444446</v>
      </c>
      <c r="GF78" s="18">
        <v>0</v>
      </c>
      <c r="GG78" s="6">
        <f t="shared" si="1110"/>
        <v>0</v>
      </c>
      <c r="GH78" s="6">
        <v>0</v>
      </c>
      <c r="GI78" s="6">
        <f t="shared" si="1082"/>
        <v>0</v>
      </c>
      <c r="GJ78" s="18">
        <v>0</v>
      </c>
      <c r="GK78" s="6">
        <f t="shared" si="1083"/>
        <v>68.037634408602159</v>
      </c>
      <c r="GL78" s="6">
        <f t="shared" si="1111"/>
        <v>70.305555555555557</v>
      </c>
      <c r="GM78" s="20">
        <f t="shared" si="1119"/>
        <v>35.12576601442489</v>
      </c>
      <c r="GN78" s="6">
        <f t="shared" si="1085"/>
        <v>56.231319444444452</v>
      </c>
      <c r="GO78" s="6">
        <f t="shared" si="1086"/>
        <v>720</v>
      </c>
      <c r="GP78" s="77">
        <v>8097.31</v>
      </c>
      <c r="GQ78" s="18">
        <v>20</v>
      </c>
      <c r="GS78" s="18"/>
      <c r="GT78" s="66" t="s">
        <v>73</v>
      </c>
      <c r="GU78" s="18">
        <f t="shared" si="1087"/>
        <v>741.89</v>
      </c>
      <c r="GV78" s="18">
        <v>505.16</v>
      </c>
      <c r="GW78" s="105">
        <v>236.73</v>
      </c>
      <c r="GX78" s="18">
        <v>2.11</v>
      </c>
      <c r="GY78" s="6">
        <f t="shared" si="558"/>
        <v>0.28360215053763438</v>
      </c>
      <c r="GZ78" s="18">
        <v>0</v>
      </c>
      <c r="HA78" s="18">
        <f t="shared" si="559"/>
        <v>0</v>
      </c>
      <c r="HB78" s="18">
        <v>0</v>
      </c>
      <c r="HC78" s="6">
        <f t="shared" si="1088"/>
        <v>0</v>
      </c>
      <c r="HD78" s="18">
        <v>0</v>
      </c>
      <c r="HE78" s="6">
        <f t="shared" si="1089"/>
        <v>99.716397849462368</v>
      </c>
      <c r="HF78" s="6">
        <f t="shared" si="1090"/>
        <v>99.716397849462368</v>
      </c>
      <c r="HG78" s="6">
        <f t="shared" si="396"/>
        <v>0.41595205708991267</v>
      </c>
      <c r="HH78" s="6">
        <f t="shared" si="1091"/>
        <v>66.485551075268816</v>
      </c>
      <c r="HI78" s="6">
        <f t="shared" si="1092"/>
        <v>744</v>
      </c>
      <c r="HJ78" s="77">
        <v>9893.0499999999993</v>
      </c>
      <c r="HK78" s="18">
        <v>20</v>
      </c>
      <c r="HM78" s="18"/>
      <c r="HN78" s="66" t="s">
        <v>73</v>
      </c>
      <c r="HO78" s="111">
        <f t="shared" si="1093"/>
        <v>301.63</v>
      </c>
      <c r="HP78" s="111">
        <v>236.28</v>
      </c>
      <c r="HQ78" s="18">
        <v>65.349999999999994</v>
      </c>
      <c r="HR78" s="111">
        <v>418.37</v>
      </c>
      <c r="HS78" s="6">
        <f t="shared" si="1094"/>
        <v>58.106944444444444</v>
      </c>
      <c r="HT78" s="18">
        <v>0</v>
      </c>
      <c r="HU78" s="18">
        <f t="shared" si="1095"/>
        <v>0</v>
      </c>
      <c r="HV78" s="18">
        <v>0</v>
      </c>
      <c r="HW78" s="18">
        <f t="shared" si="1095"/>
        <v>0</v>
      </c>
      <c r="HX78" s="18">
        <v>0</v>
      </c>
      <c r="HY78" s="6">
        <f t="shared" si="1120"/>
        <v>41.893055555555556</v>
      </c>
      <c r="HZ78" s="6">
        <f t="shared" si="1121"/>
        <v>41.893055555555556</v>
      </c>
      <c r="IA78" s="20">
        <f t="shared" si="1098"/>
        <v>63.907431451920885</v>
      </c>
      <c r="IB78" s="6">
        <f t="shared" si="1122"/>
        <v>32.002902777777777</v>
      </c>
      <c r="IC78" s="6">
        <f t="shared" si="1100"/>
        <v>720</v>
      </c>
      <c r="ID78" s="112">
        <v>4608.4179999999997</v>
      </c>
      <c r="IE78" s="18">
        <v>20</v>
      </c>
      <c r="IG78" s="29">
        <v>20</v>
      </c>
      <c r="IH78" s="9">
        <v>20</v>
      </c>
    </row>
    <row r="79" spans="1:245" ht="13.8" hidden="1" x14ac:dyDescent="0.3">
      <c r="A79" s="18"/>
      <c r="B79" s="70" t="s">
        <v>39</v>
      </c>
      <c r="C79" s="24">
        <f>SUM(C65:C78)</f>
        <v>9672</v>
      </c>
      <c r="D79" s="24">
        <f>SUM(D65:D78)</f>
        <v>7972</v>
      </c>
      <c r="E79" s="24">
        <f>SUM(E65:E78)</f>
        <v>1700</v>
      </c>
      <c r="F79" s="24">
        <f>SUM(F65:F78)</f>
        <v>0</v>
      </c>
      <c r="G79" s="25">
        <f>(G65*S65+G66*S66+G67*S67+G68*S68+G69*S69+G70*S70+G71*S71+G72*S72+G73*S73+G74*S74+G75*S75+G76*S76+G77*S77+G78*S78)/S79</f>
        <v>0</v>
      </c>
      <c r="H79" s="24">
        <f>SUM(H65:H78)</f>
        <v>744</v>
      </c>
      <c r="I79" s="25">
        <f>(I65*S65+I66*S66+I67*S67+I68*S68+I69*S69+I70*S70+I71*S71+I72*S72+I73*S73+I74*S74+I75*S75+I76*S76+I77*S77+I78*S78)/S79</f>
        <v>7.3529411764705879</v>
      </c>
      <c r="J79" s="25">
        <f>SUM(J65:J78)</f>
        <v>0</v>
      </c>
      <c r="K79" s="25">
        <f>(K65*S65+K66*S66+K67*S67+K68*S68+K69*S69+K70*S70+K71*S71+K72*S72+K73*S73+K74*S74+K75*S75+K76*S76+K77*S77+K78*S78)/S79</f>
        <v>0</v>
      </c>
      <c r="L79" s="24">
        <f>SUM(L65:L78)</f>
        <v>0</v>
      </c>
      <c r="M79" s="25">
        <f>(M65*S65+M66*S66+M67*S67+M68*S68+M69*S69+M70*S70+M71*S71+M72*S72+M73*S73+M74*S74+M75*S75+M76*S76+M77*S77+M78*S78)/S79</f>
        <v>92.647058823529406</v>
      </c>
      <c r="N79" s="27">
        <f>(N65*S65+N66*S66+N67*S67+N68*S68+N69*S69+N70*S70+N71*S71+N72*S72+N73*S73+N74*S74+N75*S75+N76*S76+N77*S77+N78*S78)/S79</f>
        <v>92.647058823529406</v>
      </c>
      <c r="O79" s="93">
        <f>(O65*S65+O66*S66+O67*S67+O68*S68+O69*S69+O70*S70+O71*S71+O72*S72+O73*S73+O74*S74+O75*S75+O76*S76+O77*S77+O78*S78)/S79</f>
        <v>0</v>
      </c>
      <c r="P79" s="27">
        <f>(P65*S65+P66*S66+P67*S67+P68*S68+P69*S69+P70*S70+P71*S71+P72*S72+P73*S73+P74*S74+P75*S75+P76*S76+P77*S77+P78*S78)/S79</f>
        <v>75.878211179633141</v>
      </c>
      <c r="Q79" s="32">
        <f>SUM(Q65:Q78)</f>
        <v>10416</v>
      </c>
      <c r="R79" s="94">
        <f>SUM(R65:R78)</f>
        <v>191941.52300000002</v>
      </c>
      <c r="S79" s="24">
        <f>SUM(S65:S78)</f>
        <v>340</v>
      </c>
      <c r="U79" s="18"/>
      <c r="V79" s="57" t="s">
        <v>39</v>
      </c>
      <c r="W79" s="31">
        <f>SUM(W65:W78)</f>
        <v>10416</v>
      </c>
      <c r="X79" s="31">
        <f t="shared" ref="X79:AF79" si="1123">SUM(X65:X78)</f>
        <v>8185</v>
      </c>
      <c r="Y79" s="31">
        <f>SUM(Y65:Y78)</f>
        <v>2231</v>
      </c>
      <c r="Z79" s="31">
        <f t="shared" si="1123"/>
        <v>0</v>
      </c>
      <c r="AA79" s="32">
        <f>(AA65*AM65+AA66*AM66+AA67*AM67+AA68*AM68+AA69*AM69+AA70*AM70+AA71*AM71+AA72*AM72+AA73*AM73+AA74*AM74+AA75*AM75+AA76*AM76+AA77*AM77+AA78*AM78)/AM79</f>
        <v>0</v>
      </c>
      <c r="AB79" s="31">
        <f t="shared" si="1123"/>
        <v>0</v>
      </c>
      <c r="AC79" s="32">
        <f>(AC65*AM65+AC66*AM66+AC67*AM67+AC68*AM68+AC69*AM69+AC70*AM70+AC71*AM71+AC72*AM72+AC73*AM73+AC74*AM74+AC75*AM75+AC76*AM76+AC77*AM77+AC78*AM78)/AM79</f>
        <v>0</v>
      </c>
      <c r="AD79" s="32">
        <f>SUM(AD65:AD78)</f>
        <v>0</v>
      </c>
      <c r="AE79" s="32">
        <f>(AE65*AM65+AE66*AM66+AE67*AM67+AE68*AM68+AE69*AM69+AE70*AM70+AE71*AM71+AE72*AM72+AE73*AM73+AE74*AM74+AE75*AM75+AE76*AM76+AE77*AM77+AE78*AM78)/AM79</f>
        <v>0</v>
      </c>
      <c r="AF79" s="31">
        <f t="shared" si="1123"/>
        <v>0</v>
      </c>
      <c r="AG79" s="25">
        <f>(AG65*AM65+AG66*AM66+AG67*AM67+AG68*AM68+AG69*AM69+AG70*AM70+AG71*AM71+AG72*AM72+AG73*AM73+AG74*AM74+AG75*AM75+AG76*AM76+AG77*AM77+AG78*AM78)/AM79</f>
        <v>100</v>
      </c>
      <c r="AH79" s="27">
        <f>(AH65*AM65+AH66*AM66+AH67*AM67+AH68*AM68+AH69*AM69+AH70*AM70+AH71*AM71+AH72*AM72+AH73*AM73+AH74*AM74+AH75*AM75+AH76*AM76+AH77*AM77+AH78*AM78)/AM79</f>
        <v>100</v>
      </c>
      <c r="AI79" s="32">
        <f>(AI65*AM65+AI66*AM66+AI67*AM67+AI68*AM7+AI69*AM69+AI70*AM70+AI71*AM71+AI72*AM72+AI73*AM73+AI74*AM74+AI75*AM75+AI76*AM76+AI77*AM77+AI78*AM78)/AM79</f>
        <v>0</v>
      </c>
      <c r="AJ79" s="27">
        <f>(AJ65*AM65+AJ66*AM66+AJ67*AM67+AJ68*AM68+AJ69*AM69+AJ70*AM70+AJ71*AM71+AJ72*AM72+AJ73*AM73+AJ74*AM74+AJ75*AM75+AJ76*AM76+AJ77*AM77+AJ78*AM78)/AM79</f>
        <v>76.940119781783679</v>
      </c>
      <c r="AK79" s="32">
        <f>SUM(AK65:AK78)</f>
        <v>10416</v>
      </c>
      <c r="AL79" s="79">
        <f>SUM(AL65:AL78)</f>
        <v>194627.72700000001</v>
      </c>
      <c r="AM79" s="31">
        <f>SUM(AM65:AM78)</f>
        <v>340</v>
      </c>
      <c r="AO79" s="18"/>
      <c r="AP79" s="57" t="s">
        <v>39</v>
      </c>
      <c r="AQ79" s="24">
        <f>SUM(AQ65:AQ78)</f>
        <v>10080</v>
      </c>
      <c r="AR79" s="24">
        <f>SUM(AR65:AR78)</f>
        <v>8704</v>
      </c>
      <c r="AS79" s="24">
        <f>SUM(AS65:AS78)</f>
        <v>1376</v>
      </c>
      <c r="AT79" s="24">
        <f>SUM(AT65:AT78)</f>
        <v>0</v>
      </c>
      <c r="AU79" s="25">
        <f>(AU65*BG65+AU66*BG66+AU67*BG67+AU68*BG68+AU69*BG69+AU70*BG70+AU71*BG71+AU72*BG72+AU73*BG73+AU74*BG74+AU75*BG75+AU76*BG76+AU77*BG77+AU78*BG78)/BG79</f>
        <v>0</v>
      </c>
      <c r="AV79" s="24">
        <f>SUM(AV65:AV78)</f>
        <v>0</v>
      </c>
      <c r="AW79" s="25">
        <f>(AW65*BG65+AW66*BG66+AW67*BG67+AW68*BG68+AW69*BG69+AW70*BG70+AW71*BG71+AW72*BG72+AW73*BG73+AW74*BG74+AW75*BG75+AW76*BG76+AW77*BG77+AW78*BG78)/BG79</f>
        <v>0</v>
      </c>
      <c r="AX79" s="24">
        <f>SUM(AX65:AX78)</f>
        <v>0</v>
      </c>
      <c r="AY79" s="32">
        <f>(AY65*BG65+AY66*BG66+AY67*BG67+AY68*BG68+AY69*BG69+AY70*BG70+AY71*BG71+AY72*BG72+AY73*BG73+AY74*BG74+AY75*BG75+AY76*BG76+AY77*BG77+AY78*BG78)/BG79</f>
        <v>0</v>
      </c>
      <c r="AZ79" s="24">
        <f>SUM(AZ65:AZ78)</f>
        <v>0</v>
      </c>
      <c r="BA79" s="25">
        <f>(BA65*BG65+BA66*BG66+BA67*BG67+BA68*BG68+BA69*BG69+BA70*BG70+BA71*BG71+BA72*BG72+BA73*BG73+BA74*BG74+BA75*BG75+BA76*BG76+BA77*BG77+BA78*BG78)/BG79</f>
        <v>100</v>
      </c>
      <c r="BB79" s="27">
        <f>(BB65*BG65+BB66*BG66+BB67*BG67+BB68*BG68+BB69*BG69+BB70*BG70+BB71*BG71+BB72*BG72+BB73*BG73+BB74*BG74+BB75*BG75+BB76*BG76+BB77*BG77+BB78*BG78)/BG79</f>
        <v>100</v>
      </c>
      <c r="BC79" s="93">
        <f>(BC65*BG65+BC66*BG66+BC67*BG67+BC68*BG68+BC69*BG69+BC70*BG70+BC71*BG71+BC72*BG72+BC73*BG73+BC74*BG74+BC75*BG75+BC76*BG76+BC77*BG77+BC78*BG78)/BG79</f>
        <v>0</v>
      </c>
      <c r="BD79" s="27">
        <f>(BD65*BG65+BD66*BG66+BD67*BG67+BD68*BG68+BD69*BG69+BD70*BG70+BD71*BG71+BD72*BG72+BD73*BG73+BD74*BG74+BD75*BG75+BD76*BG76+BD77*BG77+BD78*BG78)/BG79</f>
        <v>85.798111928104561</v>
      </c>
      <c r="BE79" s="32">
        <f>SUM(BE65:BE78)</f>
        <v>10080</v>
      </c>
      <c r="BF79" s="95">
        <f>SUM(BF65:BF78)</f>
        <v>210033.77799999996</v>
      </c>
      <c r="BG79" s="31">
        <f>SUM(BG65:BG78)</f>
        <v>340</v>
      </c>
      <c r="BI79" s="18"/>
      <c r="BJ79" s="57" t="s">
        <v>39</v>
      </c>
      <c r="BK79" s="24">
        <f>SUM(BK65:BK78)</f>
        <v>10416</v>
      </c>
      <c r="BL79" s="24">
        <f>SUM(BL65:BL78)</f>
        <v>7927</v>
      </c>
      <c r="BM79" s="24">
        <f>SUM(BM65:BM78)</f>
        <v>2489</v>
      </c>
      <c r="BN79" s="24">
        <f>SUM(BN65:BN78)</f>
        <v>0</v>
      </c>
      <c r="BO79" s="25">
        <f>(BO65*CA65+BO66*CA66+BO67*CA67+BO68*CA68+BO69*CA69+BO70*CA70+BO71*CA71+BO72*CA72+BO73*CA73+BO74*CA74+BO75*CA75+BO76*CA76+BO77*CA77+BO78*CA78)/CA79</f>
        <v>0</v>
      </c>
      <c r="BP79" s="24">
        <f>SUM(BP65:BP78)</f>
        <v>0</v>
      </c>
      <c r="BQ79" s="25">
        <f>(BQ65*CA65+BQ66*CA66+BQ67*CA67+BQ68*CA68+BQ69*CA69+BQ70*CA70+BQ71*CA71+BQ72*CA72+BQ73*CA73+BQ74*CA74+BQ75*CA75+BQ76*CA76+BQ77*CA77+BQ78*CA78)/CA79</f>
        <v>0</v>
      </c>
      <c r="BR79" s="25">
        <f>SUM(BR65:BR78)</f>
        <v>0</v>
      </c>
      <c r="BS79" s="32">
        <f>(BS65*CA65+BS66*CA66+BS67*CA67+BS68*CA68+BS69*CA69+BS70*CA70+BS71*CA71+BS72*CA72+BS73*CA73+BS74*CA74+BS75*CA75+BS76*CA76+BS77*CA77+BS78*CA78)/CA79</f>
        <v>0</v>
      </c>
      <c r="BT79" s="24">
        <f>SUM(BT65:BT78)</f>
        <v>0</v>
      </c>
      <c r="BU79" s="25">
        <f>(BU65*CA65+BU66*CA66+BU67*CA67+BU68*CA68+BU69*CA69+BU70*CA70+BU71*CA71+BU72*CA72+BU73*CA73+BU74*CA74+BU75*CA75+BU76*CA76+BU77*CA77+BU78*CA78)/CA79</f>
        <v>100</v>
      </c>
      <c r="BV79" s="27">
        <f>(BV65*CA65+BV66*CA66+BV67*CA67+BV68*CA68+BV69*CA69+BV70*CA70+BV71*CA71+BV72*CA72+BV73*CA73+BV74*CA74+BV75*CA75+BV76*CA76+BV77*CA77+BV78*CA78)/CA79</f>
        <v>100</v>
      </c>
      <c r="BW79" s="93">
        <f>(BW65*CA65+BW66*CA66+BW67*CA67+BW68*CA68+BW69*CA69+BW70*CA70+BW71*CA71+BW72*CA72+BW73*CA73+BW74*CA74+BW75*CA75+BW76*CA76+BW77*CA77+BW78*CA78)/CA79</f>
        <v>0</v>
      </c>
      <c r="BX79" s="27">
        <f>(BX65*CA65+BX66*CA66+BX67*CA67+BX68*CA68+BX69*CA69+BX70*CA70+BX71*CA71+BX72*CA72+BX73*CA73+BX74*CA74+BX75*CA75+BX76*CA76+BX77*CA77+BX78*CA78)/CA79</f>
        <v>75.297378241619228</v>
      </c>
      <c r="BY79" s="32">
        <f>SUM(BY65:BY78)</f>
        <v>10416</v>
      </c>
      <c r="BZ79" s="87">
        <f>SUM(BZ65:BZ78)</f>
        <v>190472.24800000002</v>
      </c>
      <c r="CA79" s="31">
        <f>SUM(CA65:CA78)</f>
        <v>340</v>
      </c>
      <c r="CC79" s="18"/>
      <c r="CD79" s="57" t="s">
        <v>39</v>
      </c>
      <c r="CE79" s="24">
        <f>SUM(CE65:CE78)</f>
        <v>9118.8000000000011</v>
      </c>
      <c r="CF79" s="24">
        <f>SUM(CF65:CF78)</f>
        <v>7172.21</v>
      </c>
      <c r="CG79" s="25">
        <f>SUM(CG65:CG78)</f>
        <v>1946.5900000000001</v>
      </c>
      <c r="CH79" s="24">
        <f>SUM(CH65:CH78)</f>
        <v>842.02999999999986</v>
      </c>
      <c r="CI79" s="25">
        <f>(CI65*CU65+CI66*CU66+CI67*CU67+CI68*CU68+CI69*CU69+CI70*CU70+CI71*CU71+CI72*CU72+CI73*CU73+CI74*CU74+CI75*CU75+CI76*CU76+CI77*CU77+CI78*CU78)/CU79</f>
        <v>8.5988153594771237</v>
      </c>
      <c r="CJ79" s="24">
        <f>SUM(CJ65:CJ78)</f>
        <v>0</v>
      </c>
      <c r="CK79" s="25">
        <f>(CK65*CU65+CK66*CU66+CK67*CU67+CK68*CU68+CK69*CU69+CK70*CU70+CK71*CU71+CK72*CU72+CK73*CU73+CK74*CU74+CK75*CU75+CK76*CU76+CK77*CU77+CK78*CU78)/CU79</f>
        <v>0</v>
      </c>
      <c r="CL79" s="25">
        <f>SUM(CL65:CL78)</f>
        <v>119.17</v>
      </c>
      <c r="CM79" s="32">
        <f>(CM65*CU65+CM66*CU66+CM67*CU67+CM68*CU68+CM69*CU69+CM70*CU70+CM71*CU71+CM72*CU72+CM73*CU73+CM74*CU74+CM75*CU75+CM76*CU76+CM77*CU77+CM78*CU78)/CU79</f>
        <v>1.2170138888888888</v>
      </c>
      <c r="CN79" s="24">
        <f>SUM(CN65:CN78)</f>
        <v>0</v>
      </c>
      <c r="CO79" s="25">
        <f>(CO65*CU65+CO66*CU66+CO67*CU67+CO68*CU68+CO69*CU69+CO70*CU70+CO71*CU71+CO72*CU72+CO73*CU73+CO74*CU74+CO75*CU75+CO76*CU76+CO77*CU77+CO78*CU78)/CU79</f>
        <v>90.184170751633985</v>
      </c>
      <c r="CP79" s="27">
        <f>(CP65*CU65+CP66*CU66+CP67*CU67+CP68*CU68+CP69*CU69+CP70*CU70+CP71*CU71+CP72*CU72+CP73*CU73+CP74*CU74+CP75*CU75+CP76*CU76+CP77*CU77+CP78*CU78)/CU79</f>
        <v>90.184170751633985</v>
      </c>
      <c r="CQ79" s="27">
        <f>(CQ65*CU65+CQ66*CU66+CQ67*CU67+CQ68*CU68+CQ69*CU69+CQ70*CU70+CQ71*CU71+CQ72*CU72+CQ73*CU73+CQ74*CU74+CQ75*CU75+CQ76*CU76+CQ77*CU77+CQ78*CU78)/CU79</f>
        <v>10.408353449252061</v>
      </c>
      <c r="CR79" s="27">
        <f>(CR65*CU65+CR66*CU66+CR67*CU67+CR68*CU68+CR69*CU69+CR70*CU70+CR71*CU71+CR72*CU72+CR73*CU73+CR74*CU74+CR75*CU75+CR76*CU76+CR77*CU77+CR78*CU78)/CU79</f>
        <v>73.322558415032674</v>
      </c>
      <c r="CS79" s="32">
        <f>SUM(CS65:CS78)</f>
        <v>10080</v>
      </c>
      <c r="CT79" s="87">
        <f>SUM(CT65:CT78)</f>
        <v>179493.62300000002</v>
      </c>
      <c r="CU79" s="31">
        <f>SUM(CU65:CU78)</f>
        <v>340</v>
      </c>
      <c r="CW79" s="18"/>
      <c r="CX79" s="57" t="s">
        <v>39</v>
      </c>
      <c r="CY79" s="24">
        <f>SUM(CY65:CY78)</f>
        <v>8969.69</v>
      </c>
      <c r="CZ79" s="24">
        <f>SUM(CZ65:CZ78)</f>
        <v>7386.6999999999989</v>
      </c>
      <c r="DA79" s="24">
        <f>SUM(DA65:DA78)</f>
        <v>1582.9899999999998</v>
      </c>
      <c r="DB79" s="24">
        <f>SUM(DB65:DB78)</f>
        <v>816.93999999999994</v>
      </c>
      <c r="DC79" s="25">
        <f>(DC65*DO65+DC66*DO66+DC67*DO67+DC68*DO68+DC69*DO69+DC70*DO70+DC71*DO71+DC72*DO72+DC73*DO73+DC74*DO74+DC75*DO75+DC76*DO76+DC77*DO77+DC78*DO78)/DO79</f>
        <v>8.0611361480075896</v>
      </c>
      <c r="DD79" s="24">
        <f>SUM(DD65:DD78)</f>
        <v>0</v>
      </c>
      <c r="DE79" s="25">
        <f>(DE65*DO65+DE66*DO66+DE67*DO67+DE68*DO68+DE69*DO69+DE70*DO70+DE71*DO71+DE72*DO72+DE73*DO73+DE74*DO74+DE75*DO75+DE76*DO76+DE77*DO77+DE78*DO78)/DO79</f>
        <v>0</v>
      </c>
      <c r="DF79" s="25">
        <f>SUM(DF65:DF78)</f>
        <v>629.37</v>
      </c>
      <c r="DG79" s="32">
        <f>(DG65*DO65+DG66*DO66+DG67*DO67+DG68*DO68+DG69*DO69+DG70*DO70+DG71*DO71+DG72*DO72+DG73*DO73+DG74*DO74+DG75*DO75+DG76*DO76+DG77*DO77+DG78*DO78)/DO79</f>
        <v>5.856222327640733</v>
      </c>
      <c r="DH79" s="24">
        <f>SUM(DH65:DH78)</f>
        <v>0</v>
      </c>
      <c r="DI79" s="25">
        <f>(DI65*DO65+DI66*DO66+DI67*DO67+DI68*DO68+DI69*DO69+DI70*DO70+DI71*DO71+DI72*DO72+DI73*DO73+DI74*DO74+DI75*DO75+DI76*DO76+DI77*DO77+DI78*DO78)/DO79</f>
        <v>86.082641524351672</v>
      </c>
      <c r="DJ79" s="27">
        <f>(DJ65*DO65+DJ66*DO66+DJ67*DO67+DJ68*DO68+DJ69*DO69+DJ70*DO70+DJ71*DO71+DJ72*DO72+DJ73*DO73+DJ74*DO74+DJ75*DO75+DJ76*DO76+DJ77*DO77+DJ78*DO78)/DO79</f>
        <v>86.082641524351672</v>
      </c>
      <c r="DK79" s="27">
        <f>(DK65*DO65+DK66*DO66+DK67*DO67+DK68*DO68+DK69*DO69+DK70*DO70+DK71*DO71+DK72*DO72+DK73*DO73+DK74*DO74+DK75*DO75+DK76*DO76+DK77*DO77+DK78*DO78)/DO79</f>
        <v>8.2545825812063391</v>
      </c>
      <c r="DL79" s="27">
        <f>(DL65*DO65+DL66*DO66+DL67*DO67+DL68*DO68+DL69*DO69+DL70*DO70+DL71*DO71+DL72*DO72+DL73*DO73+DL74*DO74+DL75*DO75+DL76*DO76+DL77*DO77+DL78*DO78)/DO79</f>
        <v>72.790311907020865</v>
      </c>
      <c r="DM79" s="32">
        <f>SUM(DM65:DM78)</f>
        <v>10416</v>
      </c>
      <c r="DN79" s="87">
        <f>SUM(DN65:DN78)</f>
        <v>184130.37300000002</v>
      </c>
      <c r="DO79" s="31">
        <f>SUM(DO65:DO78)</f>
        <v>340</v>
      </c>
      <c r="DQ79" s="18"/>
      <c r="DR79" s="57" t="s">
        <v>39</v>
      </c>
      <c r="DS79" s="24">
        <f>SUM(DS65:DS78)</f>
        <v>8434.3799999999992</v>
      </c>
      <c r="DT79" s="24">
        <f>SUM(DT65:DT78)</f>
        <v>5836.29</v>
      </c>
      <c r="DU79" s="24">
        <f>SUM(DU65:DU78)</f>
        <v>2598.09</v>
      </c>
      <c r="DV79" s="24">
        <f>SUM(DV65:DV78)</f>
        <v>1623.8700000000003</v>
      </c>
      <c r="DW79" s="25">
        <f>(DW65*EI65+DW66*EI66+DW67*EI67+DW68*EI68+DW69*EI69+DW70*EI70+DW71*EI71+DW72*EI72+DW73*EI73+DW74*EI74+DW75*EI75+DW76*EI76+DW77*EI77+DW78*EI78)/EI79</f>
        <v>15.993872549019606</v>
      </c>
      <c r="DX79" s="24">
        <f>SUM(DX65:DX78)</f>
        <v>357.75</v>
      </c>
      <c r="DY79" s="25">
        <f>(DY65*EI65+DY66*EI66+DY67*EI67+DY68*EI68+DY69*EI69+DY70*EI70+DY71*EI71+DY72*EI72+DY73*EI73+DY74*EI74+DY75*EI75+DY76*EI76+DY77*EI77+DY78*EI78)/EI79</f>
        <v>3.4834954142947501</v>
      </c>
      <c r="DZ79" s="25">
        <f>SUM(DZ65:DZ78)</f>
        <v>0</v>
      </c>
      <c r="EA79" s="32">
        <f>(EA65*EI65+EA66*EI66+EA67*EI67+EA68*EI68+EA69*EI69+EA70*EI70+EA71*EI71+EA72*EI72+EA73*EI73+EA74*EI74+EA75*EI75+EA76*EI76+EA77*EI77+EA78*EI78)/EI79</f>
        <v>0</v>
      </c>
      <c r="EB79" s="24">
        <f>SUM(EB65:EB78)</f>
        <v>0</v>
      </c>
      <c r="EC79" s="25">
        <f>(EC65*EI65+EC66*EI66+EC67*EI67+EC68*EI68+EC69*EI69+EC70*EI70+EC71*EI71+EC72*EI72+EC73*EI73+EC74*EI74+EC75*EI75+EC76*EI76+EC77*EI77+EC78*EI78)/EI79</f>
        <v>80.522632036685636</v>
      </c>
      <c r="ED79" s="27">
        <f>(ED65*EI65+ED66*EI66+ED67*EI67+ED68*EI68+ED69*EI69+ED70*EI70+ED71*EI71+ED72*EI72+ED73*EI73+ED74*EI74+ED75*EI75+ED76*EI76+ED77*EI77+ED78*EI78)/EI79</f>
        <v>80.522632036685636</v>
      </c>
      <c r="EE79" s="27">
        <f>(EE65*EI65+EE66*EI66+EE67*EI67+EE68*EI68+EE69*EI69+EE70*EI70+EE71*EI71+EE72*EI72+EE73*EI73+EE74*EI74+EE75*EI75+EE76*EI76+EE77*EI77+EE78*EI78)/EI79</f>
        <v>18.319540598951011</v>
      </c>
      <c r="EF79" s="27">
        <f>(EF65*EI65+EF66*EI66+EF67*EI67+EF68*EI68+EF69*EI69+EF70*EI70+EF71*EI71+EF72*EI72+EF73*EI73+EF74*EI74+EF75*EI75+EF76*EI76+EF77*EI77+EF78*EI78)/EI79</f>
        <v>58.436751265022139</v>
      </c>
      <c r="EG79" s="32">
        <f>SUM(EG65:EG78)</f>
        <v>10416</v>
      </c>
      <c r="EH79" s="79">
        <f>SUM(EH65:EH78)</f>
        <v>147821.606</v>
      </c>
      <c r="EI79" s="31">
        <f>SUM(EI65:EI78)</f>
        <v>340</v>
      </c>
      <c r="EK79" s="18"/>
      <c r="EL79" s="57" t="s">
        <v>39</v>
      </c>
      <c r="EM79" s="24">
        <f>SUM(EM65:EM78)</f>
        <v>7939.39</v>
      </c>
      <c r="EN79" s="24">
        <f>SUM(EN65:EN78)</f>
        <v>3631.4600000000005</v>
      </c>
      <c r="EO79" s="24">
        <f>SUM(EO65:EO78)</f>
        <v>4307.93</v>
      </c>
      <c r="EP79" s="24">
        <f>SUM(EP65:EP78)</f>
        <v>1468.6100000000001</v>
      </c>
      <c r="EQ79" s="25">
        <f>(EQ65*FC65+EQ66*FC66+EQ67*FC67+EQ68*FC68+EQ69*FC69+EQ70*FC70+EQ71*FC71+EQ72*FC72+EQ73*FC73+EQ74*FC74+EQ75*FC75+EQ76*FC76+EQ77*FC77+EQ78*FC78)/FC79</f>
        <v>16.06934961484594</v>
      </c>
      <c r="ER79" s="24">
        <f>SUM(ER65:ER78)</f>
        <v>0</v>
      </c>
      <c r="ES79" s="25">
        <f>(ES65*FC65+ES66*FC66+ES67*FC67+ES68*FC68+ES69*FC69+ES70*FC70+ES71*FC71+ES72*FC72+ES73*FC73+ES74*FC74+ES75*FC75+ES76*FC76+ES77*FC77+ES78*FC78)/FC79</f>
        <v>0</v>
      </c>
      <c r="ET79" s="25">
        <f>SUM(ET65:ET78)</f>
        <v>0</v>
      </c>
      <c r="EU79" s="32">
        <f>(EU65*FC65+EU66*FC66+EU67*FC67+EU68*FC68+EU69*FC69+EU70*FC70+EU71*FC71+EU72*FC72+EU73*FC73+EU74*FC74+EU75*FC75+EU76*FC76+EU77*FC77+EU78*FC78)/FC79</f>
        <v>0</v>
      </c>
      <c r="EV79" s="24">
        <f>SUM(EV65:EV78)</f>
        <v>0</v>
      </c>
      <c r="EW79" s="25">
        <f>(EW65*FC65+EW66*FC66+EW67*FC67+EW68*FC68+EW69*FC69+EW70*FC70+EW71*FC71+EW72*FC72+EW73*FC73+EW74*FC74+EW75*FC75+EW76*FC76+EW77*FC77+EW78*FC78)/FC79</f>
        <v>75.808329380139142</v>
      </c>
      <c r="EX79" s="27">
        <f>(EX65*FC65+EX66*FC66+EX67*FC67+EX68*FC68+EX69*FC69+EX70*FC70+EX71*FC71+EX72*FC72+EX73*FC73+EX74*FC74+EX75*FC75+EX76*FC76+EX77*FC77+EX78*FC78)/FC79</f>
        <v>83.930650385154067</v>
      </c>
      <c r="EY79" s="27">
        <f>(EY65*FC65+EY66*FC66+EY67*FC67+EY68*FC68+EY69*FC69+EY70*FC70+EY71*FC71+EY72*FC72+EY73*FC73+EY74*FC74+EY75*FC75+EY76*FC76+EY77*FC77+EY78*FC78)/FC79</f>
        <v>17.274660931388219</v>
      </c>
      <c r="EZ79" s="27">
        <f>(EZ65*FC65+EZ66*FC66+EZ67*FC67+EZ68*FC68+EZ69*FC69+EZ70*FC70+EZ71*FC71+EZ72*FC72+EZ73*FC73+EZ74*FC74+EZ75*FC75+EZ76*FC76+EZ77*FC77+EZ78*FC78)/FC79</f>
        <v>38.859991684173679</v>
      </c>
      <c r="FA79" s="32">
        <f>SUM(FA65:FA78)</f>
        <v>9408</v>
      </c>
      <c r="FB79" s="87">
        <f>SUM(FB65:FB78)</f>
        <v>88787.309000000008</v>
      </c>
      <c r="FC79" s="31">
        <f>SUM(FC65:FC78)</f>
        <v>340</v>
      </c>
      <c r="FE79" s="18"/>
      <c r="FF79" s="57" t="s">
        <v>39</v>
      </c>
      <c r="FG79" s="24">
        <f>SUM(FG65:FG78)</f>
        <v>8360.2999999999993</v>
      </c>
      <c r="FH79" s="24">
        <f>SUM(FH65:FH78)</f>
        <v>6581.7599999999993</v>
      </c>
      <c r="FI79" s="24">
        <f>SUM(FI65:FI78)</f>
        <v>1778.54</v>
      </c>
      <c r="FJ79" s="24">
        <f>SUM(FJ65:FJ78)</f>
        <v>2055.7000000000003</v>
      </c>
      <c r="FK79" s="25">
        <f>(FK65*FW65+FK66*FW66+FK67*FW67+FK68*FW68+FK69*FW69+FK70*FW70+FK71*FW71+FK72*FW72+FK73*FW73+FK74*FW74+FK75*FW75+FK76*FW76+FK77*FW77+FK78*FW78)/FW79</f>
        <v>19.897849462365592</v>
      </c>
      <c r="FL79" s="24">
        <f>SUM(FL65:FL78)</f>
        <v>0</v>
      </c>
      <c r="FM79" s="25">
        <f>(FM65*FW65+FM66*FW66+FM67*FW67+FM68*FW68+FM69*FW69+FM70*FW70+FM71*FW71+FM72*FW72+FM73*FW73+FM74*FW74+FM75*FW75+FM76*FW76+FM77*FW77+FM78*FW78)/FW79</f>
        <v>0</v>
      </c>
      <c r="FN79" s="25">
        <f>SUM(FN65:FN78)</f>
        <v>0</v>
      </c>
      <c r="FO79" s="32">
        <f>(FO65*FW65+FO66*FW66+FO67*FW67+FO68*FW68+FO69*FW69+FO70*FW70+FO71*FW71+FO72*FW72+FO73*FW73+FO74*FW74+FO75*FW75+FO76*FW76+FO77*FW77+FO78*FW78)/FW79</f>
        <v>0</v>
      </c>
      <c r="FP79" s="24">
        <f>SUM(FP65:FP78)</f>
        <v>0</v>
      </c>
      <c r="FQ79" s="25">
        <f>(FQ65*FW65+FQ66*FW66+FQ67*FW67+FQ68*FW68+FQ69*FW69+FQ70*FW70+FQ71*FW71+FQ72*FW72+FQ73*FW73+FQ74*FW74+FQ75*FW75+FQ76*FW76+FQ77*FW77+FQ78*FW78)/FW79</f>
        <v>80.102150537634401</v>
      </c>
      <c r="FR79" s="27">
        <f>(FR65*FW65+FR66*FW66+FR67*FW67+FR68*FW68+FR69*FW69+FR70*FW70+FR71*FW71+FR72*FW72+FR73*FW73+FR74*FW74+FR75*FW75+FR76*FW76+FR77*FW77+FR78*FW78)/FW79</f>
        <v>80.102150537634401</v>
      </c>
      <c r="FS79" s="27">
        <f>(FS65*FW65+FS66*FW66+FS67*FW67+FS68*FW68+FS69*FW69+FS70*FW70+FS71*FW71+FS72*FW72+FS73*FW73+FS74*FW74+FS75*FW75+FS76*FW76+FS77*FW77+FS78*FW78)/FW79</f>
        <v>21.048290681533711</v>
      </c>
      <c r="FT79" s="27">
        <f>(FT65*FW65+FT66*FW66+FT67*FW67+FT68*FW68+FT69*FW69+FT70*FW70+FT71*FW71+FT72*FW72+FT73*FW73+FT74*FW74+FT75*FW75+FT76*FW76+FT77*FW77+FT78*FW78)/FW79</f>
        <v>62.278719955724227</v>
      </c>
      <c r="FU79" s="32">
        <f>SUM(FU65:FU78)</f>
        <v>10416</v>
      </c>
      <c r="FV79" s="87">
        <f>SUM(FV65:FV78)</f>
        <v>157540.25</v>
      </c>
      <c r="FW79" s="31">
        <f>SUM(FW65:FW78)</f>
        <v>340</v>
      </c>
      <c r="FY79" s="18"/>
      <c r="FZ79" s="57" t="s">
        <v>39</v>
      </c>
      <c r="GA79" s="24">
        <f>SUM(GA65:GA78)</f>
        <v>7891.5899999999992</v>
      </c>
      <c r="GB79" s="24">
        <f>SUM(GB65:GB78)</f>
        <v>6546.96</v>
      </c>
      <c r="GC79" s="24">
        <f>SUM(GC65:GC78)</f>
        <v>1344.6299999999999</v>
      </c>
      <c r="GD79" s="24">
        <f>SUM(GD65:GD78)</f>
        <v>2188.4100000000003</v>
      </c>
      <c r="GE79" s="159">
        <f>(GE65*GQ65+GE66*GQ66+GE67*GQ67+GE68*GQ68+GE69*GQ69+GE70*GQ70+GE71*GQ71+GE72*GQ72+GE73*GQ73+GE74*GQ74+GE75*GQ75+GE76*GQ76+GE77*GQ77+GE78*GQ78)/GQ79</f>
        <v>0.21912275326797381</v>
      </c>
      <c r="GF79" s="24">
        <f>SUM(GF65:GF78)</f>
        <v>0</v>
      </c>
      <c r="GG79" s="25">
        <f>(GG65*GQ65+GG66*GQ66+GG67*GQ67+GG68*GQ68+GG69*GQ69+GG70*GQ70+GG71*GQ71+GG72*GQ72+GG73*GQ73+GG74*GQ74+GG75*GQ75+GG76*GQ76+GG77*GQ77+GG78*GQ78)/GQ79</f>
        <v>0</v>
      </c>
      <c r="GH79" s="25">
        <f>SUM(GH65:GH78)</f>
        <v>0</v>
      </c>
      <c r="GI79" s="32">
        <f>(GI65*GQ65+GI66*GQ66+GI67*GQ67+GI68*GQ68+GI69*GQ69+GI70*GQ70+GI71*GQ71+GI72*GQ72+GI73*GQ73+GI74*GQ74+GI75*GQ75+GI76*GQ76+GI77*GQ77+GI78*GQ78)/GQ79</f>
        <v>0</v>
      </c>
      <c r="GJ79" s="24">
        <f>SUM(GJ65:GJ78)</f>
        <v>0</v>
      </c>
      <c r="GK79" s="25">
        <f>(GK65*GQ65+GK66*GQ66+GK67*GQ67+GK68*GQ68+GK69*GQ69+GK70*GQ70+GK71*GQ71+GK72*GQ72+GK73*GQ73+GK74*GQ74+GK75*GQ75+GK76*GQ76+GK77*GQ77+GK78*GQ78)/GQ79</f>
        <v>75.568765812776746</v>
      </c>
      <c r="GL79" s="27">
        <f>(GL65*GQ65+GL66*GQ66+GL67*GQ67+GL68*GQ68+GL69*GQ69+GL70*GQ70+GL71*GQ71+GL72*GQ72+GL73*GQ73+GL74*GQ74+GL75*GQ75+GL76*GQ76+GL77*GQ77+GL78*GQ78)/GQ79</f>
        <v>78.087724673202615</v>
      </c>
      <c r="GM79" s="27">
        <f>(GM65*GQ65+GM66*GQ66+GM67*GQ67+GM68*GQ68+GM69*GQ69+GM70*GQ70+GM71*GQ71+GM72*GQ72+GM73*GQ73+GM74*GQ74+GM75*GQ75+GM76*GQ76+GM77*GQ77+GM78*GQ78)/GQ79</f>
        <v>23.040499316206024</v>
      </c>
      <c r="GN79" s="27">
        <f>(GN65*GQ65+GN66*GQ66+GN67*GQ67+GN68*GQ68+GN69*GQ69+GN70*GQ70+GN71*GQ71+GN72*GQ72+GN73*GQ73+GN74*GQ74+GN75*GQ75+GN76*GQ76+GN77*GQ77+GN78*GQ78)/GQ79</f>
        <v>65.031760620915037</v>
      </c>
      <c r="GO79" s="32">
        <f>SUM(GO65:GO78)</f>
        <v>10080</v>
      </c>
      <c r="GP79" s="79">
        <f>SUM(GP65:GP78)</f>
        <v>159197.75</v>
      </c>
      <c r="GQ79" s="31">
        <f>SUM(GQ65:GQ78)</f>
        <v>340</v>
      </c>
      <c r="GS79" s="18"/>
      <c r="GT79" s="57" t="s">
        <v>39</v>
      </c>
      <c r="GU79" s="230">
        <f>SUM(GU65:GU78)</f>
        <v>8105.64</v>
      </c>
      <c r="GV79" s="230">
        <f>SUM(GV65:GV78)</f>
        <v>5931.6</v>
      </c>
      <c r="GW79" s="110">
        <f>SUM(GW65:GW78)</f>
        <v>2174.0400000000054</v>
      </c>
      <c r="GX79" s="230">
        <f>SUM(GX65:GX78)</f>
        <v>2310.36</v>
      </c>
      <c r="GY79" s="25">
        <f>(GY65*HK65+GY66*HK66+GY67*HK67+GY68*HK68+GY69*HK69+GY70*HK70+GY71*HK71+GY72*HK72+GY73*HK73+GY74*HK74+GY75*HK75+GY76*HK76+GY77*HK77+GY78*HK78)/HK79</f>
        <v>22.773640101201771</v>
      </c>
      <c r="GZ79" s="24">
        <f>SUM(GZ65:GZ78)</f>
        <v>0</v>
      </c>
      <c r="HA79" s="25">
        <f>(HA65*HK65+HA66*HK66+HA67*HK67+HA68*HK68+HA69*HK69+HA70*HK70+HA71*HK71+HA72*HK72+HA73*HK73+HA74*HK74+HA75*HK75+HA76*HK76+HA77*HK77+HA78*HK78)/HK79</f>
        <v>0</v>
      </c>
      <c r="HB79" s="25">
        <f>SUM(HB65:HB78)</f>
        <v>0</v>
      </c>
      <c r="HC79" s="32">
        <f>(HC65*HK65+HC66*HK66+HC67*HK67+HC68*HK68+HC69*HK69+HC70*HK70+HC71*HK71+HC72*HK72+HC73*HK73+HC74*HK74+HC75*HK75+HC76*HK76+HC77*HK77+HC78*HK78)/HK79</f>
        <v>0</v>
      </c>
      <c r="HD79" s="24">
        <f>SUM(HD65:HD78)</f>
        <v>0</v>
      </c>
      <c r="HE79" s="25">
        <f>(HE65*HK65+HE66*HK66+HE67*HK67+HE68*HK68+HE69*HK69+HE70*HK70+HE71*HK71+HE72*HK72+HE73*HK73+HE74*HK74+HE75*HK75+HE76*HK76+HE77*HK77+HE78*HK78)/HK79</f>
        <v>77.226359898798236</v>
      </c>
      <c r="HF79" s="27">
        <f>(HF65*HK65+HF66*HK66+HF67*HK67+HF68*HK68+HF69*HK69+HF70*HK70+HF71*HK71+HF72*HK72+HF73*HK73+HF74*HK74+HF75*HK75+HF76*HK76+HF77*HK77+HF78*HK78)/HK79</f>
        <v>77.226359898798236</v>
      </c>
      <c r="HG79" s="27">
        <f>(HG65*HK65+HG66*HK66+HG67*HK67+HG68*HK68+HG69*HK69+HG70*HK70+HG71*HK71+HG72*HK72+HG73*HK73+HG74*HK74+HG75*HK75+HG76*HK76+HG77*HK77+HG78*HK78)/HK79</f>
        <v>23.02994274569274</v>
      </c>
      <c r="HH79" s="27">
        <f>(HH65*HK65+HH66*HK66+HH67*HK67+HH68*HK68+HH69*HK69+HH70*HK70+HH71*HK71+HH72*HK72+HH73*HK73+HH74*HK74+HH75*HK75+HH76*HK76+HH77*HK77+HH78*HK78)/HK79</f>
        <v>57.085614326375705</v>
      </c>
      <c r="HI79" s="32">
        <f>SUM(HI65:HI78)</f>
        <v>10416.000000000005</v>
      </c>
      <c r="HJ79" s="79">
        <f>SUM(HJ65:HJ78)</f>
        <v>144403.76999999999</v>
      </c>
      <c r="HK79" s="31">
        <f>SUM(HK65:HK78)</f>
        <v>340</v>
      </c>
      <c r="HM79" s="18"/>
      <c r="HN79" s="57" t="s">
        <v>39</v>
      </c>
      <c r="HO79" s="31">
        <f>SUM(HO65:HO78)</f>
        <v>8018.47</v>
      </c>
      <c r="HP79" s="31">
        <f>SUM(HP65:HP78)</f>
        <v>5605.23</v>
      </c>
      <c r="HQ79" s="31">
        <f>SUM(HQ65:HQ78)</f>
        <v>2413.2399999999993</v>
      </c>
      <c r="HR79" s="31">
        <f>SUM(HR65:HR78)</f>
        <v>2061.5299999999997</v>
      </c>
      <c r="HS79" s="25">
        <f>(HS65*IE65+HS66*IE66+HS67*IE67+HS68*IE68+HS69*IE69+HS70*IE70+HS71*IE71+HS72*IE72+HS73*IE73+HS74*IE74+HS75*IE75+HS76*IE76+HS77*IE77+HS78*IE78)/IE79</f>
        <v>20.198692810457516</v>
      </c>
      <c r="HT79" s="31">
        <f>SUM(HT65:HT78)</f>
        <v>0</v>
      </c>
      <c r="HU79" s="25">
        <f>(HU65*IE65+HU66*IE66+HU67*IE67+HU68*IE68+HU69*IE69+HU70*IE70+HU71*IE71+HU72*IE72+HU73*IE73+HU74*IE74+HU75*IE75+HU76*IE76+HU77*IE77+HU78*IE78)/IE79</f>
        <v>0</v>
      </c>
      <c r="HV79" s="31">
        <f>SUM(HV65:HV78)</f>
        <v>0</v>
      </c>
      <c r="HW79" s="25">
        <f>(HW65*IE65+HW66*IE66+HW67*IE67+HW68*IE68+HW69*IE69+HW70*IE70+HW71*IE71+HW72*IE72+HW73*IE73+HW74*IE74+HW75*IE75+HW76*IE76+HW77*IE77+HW78*IE78)/IE79</f>
        <v>0</v>
      </c>
      <c r="HX79" s="31">
        <f>SUM(HX65:HX78)</f>
        <v>0</v>
      </c>
      <c r="HY79" s="25">
        <f>(HY65*IE65+HY66*IE66+HY67*IE67+HY68*IE68+HY69*IE69+HY70*IE70+HY71*IE71+HY72*IE72+HY73*IE73+HY74*IE74+HY75*IE75+HY76*IE76+HY77*IE77+HY78*IE78)/IE79</f>
        <v>79.80130718954247</v>
      </c>
      <c r="HZ79" s="27">
        <f>(HZ65*IE65+HZ66*IE66+HZ67*IE67+HZ68*IE68+HZ69*IE69+HZ70*IE70+HZ71*IE71+HZ72*IE72+HZ73*IE73+HZ74*IE74+HZ75*IE75+HZ76*IE76+HZ77*IE77+HZ78*IE78)/IE79</f>
        <v>79.80130718954247</v>
      </c>
      <c r="IA79" s="27">
        <f>(IA65*IE65+IA66*IE66+IA67*IE67+IA68*IE68+IA69*IE69+IA70*IE70+IA71*IE71+IA72*IE72+IA73*IE73+IA74*IE74+IA75*IE75+IA76*IE76+IA77*IE77+IA78*IE78)/IE79</f>
        <v>20.972301927564011</v>
      </c>
      <c r="IB79" s="27">
        <f>(IB65*IE65+IB66*IE66+IB67*IE67+IB68*IE68+IB69*IE69+IB70*IE70+IB71*IE71+IB72*IE72+IB73*IE73+IB74*IE74+IB75*IE75+IB76*IE76+IB77*IE77+IB78*IE78)/IE79</f>
        <v>55.519474264705885</v>
      </c>
      <c r="IC79" s="32">
        <f>SUM(IC65:IC78)</f>
        <v>10080</v>
      </c>
      <c r="ID79" s="110">
        <f>SUM(ID65:ID78)</f>
        <v>135911.67299999998</v>
      </c>
      <c r="IE79" s="31">
        <f>SUM(IE65:IE78)</f>
        <v>340</v>
      </c>
      <c r="IG79" s="29"/>
    </row>
    <row r="80" spans="1:245" ht="13.8" hidden="1" x14ac:dyDescent="0.3">
      <c r="B80" s="71"/>
      <c r="GE80" s="135">
        <f>(GE33*GQ33+GE37*GQ37+GE40*GQ40+GE43*GQ43+GE46*GQ46+GE49*GQ49+GE52*GQ52+GE56*GQ56+GE59*GQ59+GE64*GQ64+GE79*GQ79)/GQ80</f>
        <v>0.34135934071414326</v>
      </c>
      <c r="GQ80" s="9">
        <f>SUM(GQ79,GQ64,GQ59,GQ56,GQ52,GQ49,GQ46,GQ43,GQ40,GQ37,GQ33)</f>
        <v>1671</v>
      </c>
      <c r="IC80" s="137"/>
      <c r="ID80" s="88"/>
      <c r="IE80" s="29">
        <f>SUM(IE79,IE64,IE59,IE56,IE52,IE46,IE43,IE40,IE37,IE33,IE21,IE18,IE12,IE15,IE49)</f>
        <v>4463</v>
      </c>
      <c r="IG80" s="145">
        <f>SUM(IG6:IG78)-IG22</f>
        <v>2571</v>
      </c>
      <c r="IH80" s="81">
        <f>SUM(IH6:IH78)-IH22</f>
        <v>2340</v>
      </c>
      <c r="II80" s="81">
        <f>SUM(II6:II78)</f>
        <v>1436</v>
      </c>
    </row>
    <row r="81" spans="2:241" ht="27.6" hidden="1" x14ac:dyDescent="0.3">
      <c r="B81" s="71"/>
      <c r="Q81" s="137" t="s">
        <v>81</v>
      </c>
      <c r="R81" s="88">
        <f>SUM(R79,R64,R59,R56,R52,R49,R46,R40,R37,R33,R21,R18,R15,R12)</f>
        <v>1177928.3229999999</v>
      </c>
      <c r="AK81" s="137" t="s">
        <v>81</v>
      </c>
      <c r="AL81" s="88">
        <f>SUM(AL79,AL64,AL59,AL56,AL52,AL49,AL46,AL40,AL37,AL33,AL21,AL18,AL15,AL12)</f>
        <v>1237705.9270000001</v>
      </c>
      <c r="BE81" s="137" t="s">
        <v>81</v>
      </c>
      <c r="BF81" s="88">
        <f>SUM(BF79,BF64,BF59,BF56,BF52,BF49,BF46,BF40,BF37,BF33,BF21,BF18,BF15,BF12)</f>
        <v>1251656.2779999999</v>
      </c>
      <c r="BY81" s="137" t="s">
        <v>81</v>
      </c>
      <c r="BZ81" s="88">
        <f>SUM(BZ79,BZ64,BZ59,BZ56,BZ52,BZ49,BZ46,BZ40,BZ37,BZ33,BZ21,BZ18,BZ15,BZ12)</f>
        <v>1187641.9480000001</v>
      </c>
      <c r="CS81" s="137" t="s">
        <v>81</v>
      </c>
      <c r="CT81" s="88">
        <f>SUM(CT79,CT64,CT59,CT56,CT52,CT49,CT46,CT40,CT37,CT33,CT21,CT18,CT15,CT12)</f>
        <v>1004464.523</v>
      </c>
      <c r="CU81" s="7"/>
      <c r="CZ81" s="7"/>
      <c r="DM81" s="137" t="s">
        <v>81</v>
      </c>
      <c r="DN81" s="88">
        <f>SUM(DN79,DN64,DN59,DN56,DN52,DN49,DN46,DN40,DN37,DN33,DN21,DN18,DN15,DN12)</f>
        <v>864642.27300000004</v>
      </c>
      <c r="EG81" s="137" t="s">
        <v>81</v>
      </c>
      <c r="EH81" s="88">
        <f>SUM(EH79,EH64,EH59,EH56,EH52,EH49,EH46,EH40,EH37,EH33,EH21,EH18,EH15,EH12)</f>
        <v>912483.90599999996</v>
      </c>
      <c r="FA81" s="137" t="s">
        <v>81</v>
      </c>
      <c r="FB81" s="88">
        <f>SUM(FB79,FB64,FB59,FB56,FB52,FB49,FB46,FB40,FB37,FB33,FB21,FB18,FB15,FB12)</f>
        <v>814200.10899999994</v>
      </c>
      <c r="FU81" s="137" t="s">
        <v>81</v>
      </c>
      <c r="FV81" s="88">
        <f>SUM(FV79,FV64,FV59,FV56,FV52,FV49,FV46,FV40,FV37,FV33,FV21,FV18,FV15,FV12)</f>
        <v>779781.85</v>
      </c>
      <c r="GE81" s="135">
        <f>(GE22*GQ22+GE80*GQ80)/GQ81</f>
        <v>0.38458600032364876</v>
      </c>
      <c r="GO81" s="137" t="s">
        <v>81</v>
      </c>
      <c r="GP81" s="88">
        <f>SUM(GP79,GP64,GP59,GP56,GP52,GP49,GP46,GP40,GP37,GP33,GP21,GP18,GP15,GP12)</f>
        <v>800432.56400000001</v>
      </c>
      <c r="GQ81" s="29">
        <f>SUM(GQ80,GQ22)</f>
        <v>4463</v>
      </c>
      <c r="HI81" s="137" t="s">
        <v>81</v>
      </c>
      <c r="HJ81" s="88">
        <f>SUM(HJ79,HJ64,HJ59,HJ56,HJ52,HJ49,HJ46,HJ40,HJ37,HJ33,HJ21,HJ18,HJ15,HJ12)</f>
        <v>918356.87</v>
      </c>
      <c r="IE81" s="29">
        <f>SUM(IE12,IE15,IE18,IE21)</f>
        <v>2792</v>
      </c>
      <c r="IF81" s="29"/>
      <c r="IG81" s="81">
        <v>1673</v>
      </c>
    </row>
    <row r="82" spans="2:241" ht="13.8" x14ac:dyDescent="0.3">
      <c r="B82" s="71"/>
      <c r="CU82" s="7"/>
      <c r="CZ82" s="7"/>
      <c r="IE82" s="9">
        <f>SUM(IE79,IE64,IE59,IE56,IE52,IE49,IE46,IE43,IE40,IE37,IE33)</f>
        <v>1671</v>
      </c>
      <c r="IG82" s="81">
        <f>SUM(IG23:IG78)</f>
        <v>898</v>
      </c>
    </row>
    <row r="83" spans="2:241" ht="13.8" x14ac:dyDescent="0.3">
      <c r="B83" s="71"/>
      <c r="CU83" s="7"/>
      <c r="CZ83" s="7"/>
    </row>
    <row r="84" spans="2:241" ht="27.6" x14ac:dyDescent="0.3">
      <c r="B84" s="71"/>
      <c r="CU84" s="7"/>
      <c r="CZ84" s="7"/>
      <c r="GS84" s="11" t="s">
        <v>13</v>
      </c>
      <c r="GT84" s="12" t="s">
        <v>14</v>
      </c>
      <c r="GU84" s="12" t="s">
        <v>19</v>
      </c>
      <c r="GV84" s="12" t="s">
        <v>21</v>
      </c>
      <c r="GW84" s="12" t="s">
        <v>23</v>
      </c>
      <c r="GX84" s="12" t="s">
        <v>25</v>
      </c>
      <c r="GY84" s="12" t="s">
        <v>26</v>
      </c>
      <c r="GZ84" s="12" t="s">
        <v>27</v>
      </c>
      <c r="HA84" s="13" t="s">
        <v>28</v>
      </c>
      <c r="HC84" s="15" t="s">
        <v>31</v>
      </c>
      <c r="HM84" s="11" t="s">
        <v>13</v>
      </c>
      <c r="HN84" s="12" t="s">
        <v>14</v>
      </c>
      <c r="HO84" s="12" t="s">
        <v>19</v>
      </c>
      <c r="HP84" s="12" t="s">
        <v>21</v>
      </c>
      <c r="HQ84" s="12" t="s">
        <v>23</v>
      </c>
      <c r="HR84" s="12" t="s">
        <v>25</v>
      </c>
      <c r="HS84" s="12" t="s">
        <v>26</v>
      </c>
      <c r="HT84" s="12" t="s">
        <v>27</v>
      </c>
      <c r="HU84" s="13" t="s">
        <v>28</v>
      </c>
      <c r="HW84" s="15" t="s">
        <v>31</v>
      </c>
      <c r="IG84" s="9">
        <v>1045</v>
      </c>
    </row>
    <row r="85" spans="2:241" ht="13.8" x14ac:dyDescent="0.3">
      <c r="B85" s="71"/>
      <c r="CU85" s="7"/>
      <c r="CZ85" s="7"/>
      <c r="GS85" s="16" t="s">
        <v>33</v>
      </c>
      <c r="GT85" s="17">
        <v>7</v>
      </c>
      <c r="GU85" s="6">
        <v>0</v>
      </c>
      <c r="GV85" s="18">
        <v>100</v>
      </c>
      <c r="GW85" s="18">
        <v>0</v>
      </c>
      <c r="GX85" s="18">
        <v>0</v>
      </c>
      <c r="GY85" s="18">
        <v>0</v>
      </c>
      <c r="GZ85" s="18">
        <v>0</v>
      </c>
      <c r="HA85" s="18">
        <v>0</v>
      </c>
      <c r="HB85" s="18"/>
      <c r="HC85" s="22">
        <v>100</v>
      </c>
      <c r="HM85" s="16" t="s">
        <v>33</v>
      </c>
      <c r="HN85" s="17">
        <v>7</v>
      </c>
      <c r="HO85" s="18">
        <v>0</v>
      </c>
      <c r="HP85" s="18">
        <v>0</v>
      </c>
      <c r="HQ85" s="18">
        <v>0</v>
      </c>
      <c r="HR85" s="18">
        <v>0</v>
      </c>
      <c r="HS85" s="18">
        <v>0</v>
      </c>
      <c r="HT85" s="18">
        <v>0</v>
      </c>
      <c r="HU85" s="18">
        <v>0</v>
      </c>
      <c r="HV85" s="18"/>
      <c r="HW85" s="22">
        <v>100</v>
      </c>
      <c r="IG85" s="81">
        <f>IG80+IG84</f>
        <v>3616</v>
      </c>
    </row>
    <row r="86" spans="2:241" ht="13.8" x14ac:dyDescent="0.3">
      <c r="B86" s="71"/>
      <c r="CU86" s="7"/>
      <c r="CZ86" s="7"/>
      <c r="GS86" s="16" t="s">
        <v>35</v>
      </c>
      <c r="GT86" s="17">
        <v>9</v>
      </c>
      <c r="GU86" s="6">
        <v>0</v>
      </c>
      <c r="GV86" s="18">
        <v>0</v>
      </c>
      <c r="GW86" s="18">
        <v>0</v>
      </c>
      <c r="GX86" s="18">
        <v>100</v>
      </c>
      <c r="GY86" s="18">
        <v>100</v>
      </c>
      <c r="GZ86" s="18">
        <v>0</v>
      </c>
      <c r="HA86" s="18">
        <v>68.137096774193552</v>
      </c>
      <c r="HB86" s="18"/>
      <c r="HC86" s="22">
        <v>100</v>
      </c>
      <c r="HM86" s="16" t="s">
        <v>35</v>
      </c>
      <c r="HN86" s="17">
        <v>9</v>
      </c>
      <c r="HO86" s="18">
        <v>0</v>
      </c>
      <c r="HP86" s="18">
        <v>0</v>
      </c>
      <c r="HQ86" s="18">
        <v>0</v>
      </c>
      <c r="HR86" s="18">
        <v>100</v>
      </c>
      <c r="HS86" s="18">
        <v>100</v>
      </c>
      <c r="HT86" s="18">
        <v>0</v>
      </c>
      <c r="HU86" s="6">
        <v>75.145833333333329</v>
      </c>
      <c r="HV86" s="18"/>
      <c r="HW86" s="22">
        <v>100</v>
      </c>
    </row>
    <row r="87" spans="2:241" ht="13.8" x14ac:dyDescent="0.3">
      <c r="B87" s="71"/>
      <c r="CU87" s="7"/>
      <c r="CZ87" s="7"/>
      <c r="GT87" s="30" t="s">
        <v>39</v>
      </c>
      <c r="GU87" s="31">
        <f>(GU85*$HC$85+GU86*$HC$86)/$HC$87</f>
        <v>0</v>
      </c>
      <c r="GV87" s="31">
        <f t="shared" ref="GV87:HA87" si="1124">(GV85*$HC$85+GV86*$HC$86)/$HC$87</f>
        <v>50</v>
      </c>
      <c r="GW87" s="31">
        <f t="shared" si="1124"/>
        <v>0</v>
      </c>
      <c r="GX87" s="31">
        <f t="shared" si="1124"/>
        <v>50</v>
      </c>
      <c r="GY87" s="31">
        <f t="shared" si="1124"/>
        <v>50</v>
      </c>
      <c r="GZ87" s="31">
        <f t="shared" si="1124"/>
        <v>0</v>
      </c>
      <c r="HA87" s="31">
        <f t="shared" si="1124"/>
        <v>34.068548387096776</v>
      </c>
      <c r="HB87" s="18"/>
      <c r="HC87" s="33">
        <f>SUM(HC85:HC86)</f>
        <v>200</v>
      </c>
      <c r="HN87" s="30" t="s">
        <v>39</v>
      </c>
      <c r="HO87" s="31">
        <f t="shared" ref="HO87:HU87" si="1125">(HO85*$HW$85+HO86*$HW$86)/$HW$87</f>
        <v>0</v>
      </c>
      <c r="HP87" s="31">
        <f t="shared" si="1125"/>
        <v>0</v>
      </c>
      <c r="HQ87" s="31">
        <f t="shared" si="1125"/>
        <v>0</v>
      </c>
      <c r="HR87" s="31">
        <f t="shared" si="1125"/>
        <v>50</v>
      </c>
      <c r="HS87" s="33">
        <f t="shared" si="1125"/>
        <v>50</v>
      </c>
      <c r="HT87" s="31">
        <f t="shared" si="1125"/>
        <v>0</v>
      </c>
      <c r="HU87" s="32">
        <f t="shared" si="1125"/>
        <v>37.572916666666664</v>
      </c>
      <c r="HV87" s="18"/>
      <c r="HW87" s="33">
        <f>SUM(HW85:HW86)</f>
        <v>200</v>
      </c>
    </row>
    <row r="88" spans="2:241" ht="13.8" x14ac:dyDescent="0.3">
      <c r="B88" s="71"/>
      <c r="CU88" s="7"/>
      <c r="CZ88" s="7"/>
      <c r="GT88" s="17" t="s">
        <v>34</v>
      </c>
      <c r="GU88" s="6">
        <v>6.4112903225806459</v>
      </c>
      <c r="GV88" s="18">
        <v>0</v>
      </c>
      <c r="GW88" s="6">
        <v>9.663978494623656</v>
      </c>
      <c r="GX88" s="6">
        <v>83.924731182795696</v>
      </c>
      <c r="GY88" s="6">
        <v>83.924731182795696</v>
      </c>
      <c r="GZ88" s="6">
        <v>7.0971581609879486</v>
      </c>
      <c r="HA88" s="18">
        <v>71.917842741935488</v>
      </c>
      <c r="HB88" s="18"/>
      <c r="HC88" s="22">
        <v>160</v>
      </c>
      <c r="HN88" s="17" t="s">
        <v>34</v>
      </c>
      <c r="HO88" s="6">
        <v>0.33333333333333331</v>
      </c>
      <c r="HP88" s="18">
        <v>0</v>
      </c>
      <c r="HQ88" s="18">
        <v>2.25</v>
      </c>
      <c r="HR88" s="6">
        <v>97.416666666666657</v>
      </c>
      <c r="HS88" s="6">
        <v>97.416666666666657</v>
      </c>
      <c r="HT88" s="6">
        <v>0.34100596760443308</v>
      </c>
      <c r="HU88" s="6">
        <v>81.701388888888886</v>
      </c>
      <c r="HV88" s="18"/>
      <c r="HW88" s="22">
        <v>160</v>
      </c>
    </row>
    <row r="89" spans="2:241" ht="12.75" customHeight="1" x14ac:dyDescent="0.3">
      <c r="CU89" s="7"/>
      <c r="CZ89" s="7"/>
      <c r="GT89" s="17" t="s">
        <v>36</v>
      </c>
      <c r="GU89" s="6">
        <v>6.586021505376344</v>
      </c>
      <c r="GV89" s="18">
        <v>0</v>
      </c>
      <c r="GW89" s="6">
        <v>10.497311827956988</v>
      </c>
      <c r="GX89" s="6">
        <v>82.916666666666657</v>
      </c>
      <c r="GY89" s="6">
        <v>82.916666666666657</v>
      </c>
      <c r="GZ89" s="6">
        <v>7.3584622315663015</v>
      </c>
      <c r="HA89" s="18">
        <v>65.105286738351253</v>
      </c>
      <c r="HB89" s="18"/>
      <c r="HC89" s="22">
        <v>60</v>
      </c>
      <c r="HN89" s="17" t="s">
        <v>36</v>
      </c>
      <c r="HO89" s="6">
        <v>1.4166666666666665</v>
      </c>
      <c r="HP89" s="18">
        <v>0</v>
      </c>
      <c r="HQ89" s="6">
        <v>2.9166666666666665</v>
      </c>
      <c r="HR89" s="6">
        <v>95.666666666666657</v>
      </c>
      <c r="HS89" s="6">
        <v>95.666666666666657</v>
      </c>
      <c r="HT89" s="6">
        <v>1.4592274678111588</v>
      </c>
      <c r="HU89" s="6">
        <v>73.324074074074076</v>
      </c>
      <c r="HV89" s="18"/>
      <c r="HW89" s="22">
        <v>60</v>
      </c>
    </row>
    <row r="90" spans="2:241" ht="12.75" customHeight="1" x14ac:dyDescent="0.3">
      <c r="CU90" s="7"/>
      <c r="CZ90" s="7"/>
      <c r="GT90" s="17" t="s">
        <v>37</v>
      </c>
      <c r="GU90" s="6">
        <v>25.47043010752688</v>
      </c>
      <c r="GV90" s="6">
        <v>25.77956989247312</v>
      </c>
      <c r="GW90" s="6">
        <v>5.3225806451612909</v>
      </c>
      <c r="GX90" s="6">
        <v>43.427419354838712</v>
      </c>
      <c r="GY90" s="6">
        <v>43.427419354838712</v>
      </c>
      <c r="GZ90" s="6">
        <v>40.508764429243264</v>
      </c>
      <c r="HA90" s="18">
        <v>30.005880376344084</v>
      </c>
      <c r="HB90" s="18"/>
      <c r="HC90" s="22">
        <v>160</v>
      </c>
      <c r="HN90" s="17" t="s">
        <v>37</v>
      </c>
      <c r="HO90" s="18">
        <v>0</v>
      </c>
      <c r="HP90" s="18">
        <v>0</v>
      </c>
      <c r="HQ90" s="6">
        <v>2.1944444444444446</v>
      </c>
      <c r="HR90" s="6">
        <v>97.805555555555557</v>
      </c>
      <c r="HS90" s="6">
        <v>97.805555555555557</v>
      </c>
      <c r="HT90" s="18">
        <v>0</v>
      </c>
      <c r="HU90" s="6">
        <v>82.8125</v>
      </c>
      <c r="HV90" s="18"/>
      <c r="HW90" s="22">
        <v>160</v>
      </c>
    </row>
    <row r="91" spans="2:241" ht="12.75" customHeight="1" x14ac:dyDescent="0.3">
      <c r="CU91" s="7"/>
      <c r="CZ91" s="7"/>
      <c r="GT91" s="17" t="s">
        <v>38</v>
      </c>
      <c r="GU91" s="18">
        <v>0</v>
      </c>
      <c r="GV91" s="18">
        <v>100</v>
      </c>
      <c r="GW91" s="18">
        <v>0</v>
      </c>
      <c r="GX91" s="18">
        <v>0</v>
      </c>
      <c r="GY91" s="18">
        <v>0</v>
      </c>
      <c r="GZ91" s="18">
        <v>0</v>
      </c>
      <c r="HA91" s="18">
        <v>0</v>
      </c>
      <c r="HB91" s="18"/>
      <c r="HC91" s="22">
        <v>60</v>
      </c>
      <c r="HN91" s="17" t="s">
        <v>38</v>
      </c>
      <c r="HO91" s="18">
        <v>0</v>
      </c>
      <c r="HP91" s="18">
        <v>100</v>
      </c>
      <c r="HQ91" s="18">
        <v>0</v>
      </c>
      <c r="HR91" s="18">
        <v>0</v>
      </c>
      <c r="HS91" s="18">
        <v>0</v>
      </c>
      <c r="HT91" s="18">
        <v>0</v>
      </c>
      <c r="HU91" s="18">
        <v>0</v>
      </c>
      <c r="HV91" s="18"/>
      <c r="HW91" s="22">
        <v>60</v>
      </c>
    </row>
    <row r="92" spans="2:241" ht="12.75" customHeight="1" x14ac:dyDescent="0.3">
      <c r="CU92" s="7"/>
      <c r="CZ92" s="7"/>
      <c r="GT92" s="30" t="s">
        <v>39</v>
      </c>
      <c r="GU92" s="32">
        <f>(GU88*$HC$88+GU89*$HC$89+GU90*$HC$90+GU91*$HC$91)/$HC$92</f>
        <v>12.491446725317692</v>
      </c>
      <c r="GV92" s="32">
        <f t="shared" ref="GV92:HA92" si="1126">(GV88*$HC$88+GV89*$HC$89+GV90*$HC$90+GV91*$HC$91)/$HC$92</f>
        <v>23.01075268817204</v>
      </c>
      <c r="GW92" s="32">
        <f t="shared" si="1126"/>
        <v>6.8811094819159342</v>
      </c>
      <c r="GX92" s="32">
        <f t="shared" si="1126"/>
        <v>57.616691104594331</v>
      </c>
      <c r="GY92" s="32">
        <f t="shared" si="1126"/>
        <v>57.616691104594331</v>
      </c>
      <c r="GZ92" s="32">
        <f t="shared" si="1126"/>
        <v>18.314671246206753</v>
      </c>
      <c r="HA92" s="32">
        <f t="shared" si="1126"/>
        <v>45.941165689149564</v>
      </c>
      <c r="HB92" s="18"/>
      <c r="HC92" s="33">
        <f>SUM(HC88:HC91)</f>
        <v>440</v>
      </c>
      <c r="HN92" s="30" t="s">
        <v>39</v>
      </c>
      <c r="HO92" s="32">
        <f>(HO88*$HW$88+HO89*$HW$89+HO90*$HW$90+HO91*$HW$91)/$HW$92</f>
        <v>0.31439393939393934</v>
      </c>
      <c r="HP92" s="32">
        <f t="shared" ref="HP92:HU92" si="1127">(HP88*$HW$88+HP89*$HW$89+HP90*$HW$90+HP91*$HW$91)/$HW$92</f>
        <v>13.636363636363637</v>
      </c>
      <c r="HQ92" s="32">
        <f t="shared" si="1127"/>
        <v>2.0138888888888888</v>
      </c>
      <c r="HR92" s="32">
        <f t="shared" si="1127"/>
        <v>84.035353535353536</v>
      </c>
      <c r="HS92" s="32">
        <f t="shared" si="1127"/>
        <v>84.035353535353536</v>
      </c>
      <c r="HT92" s="32">
        <f t="shared" si="1127"/>
        <v>0.32298773383040641</v>
      </c>
      <c r="HU92" s="32">
        <f t="shared" si="1127"/>
        <v>69.821969696969703</v>
      </c>
      <c r="HV92" s="18"/>
      <c r="HW92" s="33">
        <f>SUM(HW88:HW91)</f>
        <v>440</v>
      </c>
    </row>
    <row r="93" spans="2:241" ht="12.75" customHeight="1" x14ac:dyDescent="0.3">
      <c r="CU93" s="7"/>
      <c r="CZ93" s="7"/>
    </row>
    <row r="94" spans="2:241" ht="12.75" customHeight="1" x14ac:dyDescent="0.3">
      <c r="CU94" s="7"/>
      <c r="CZ94" s="7"/>
    </row>
  </sheetData>
  <mergeCells count="12">
    <mergeCell ref="HM3:IA3"/>
    <mergeCell ref="A3:N3"/>
    <mergeCell ref="U3:AI3"/>
    <mergeCell ref="AO3:BC3"/>
    <mergeCell ref="BI3:BW3"/>
    <mergeCell ref="CC3:CQ3"/>
    <mergeCell ref="CW3:DK3"/>
    <mergeCell ref="DQ3:EE3"/>
    <mergeCell ref="EK3:EY3"/>
    <mergeCell ref="FE3:FS3"/>
    <mergeCell ref="FY3:GM3"/>
    <mergeCell ref="GS3:HG3"/>
  </mergeCells>
  <phoneticPr fontId="3" type="noConversion"/>
  <pageMargins left="0.7" right="0.7" top="0.75" bottom="0.75" header="0.3" footer="0.3"/>
  <pageSetup orientation="portrait"/>
  <legacyDrawing r:id="rId1"/>
</worksheet>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KPI_FY 24-25 (OMC)</vt:lpstr>
      <vt:lpstr>Metrics ACUM (OMC)</vt:lpstr>
      <vt:lpstr>KPI_FY 24-25</vt:lpstr>
      <vt:lpstr>Metrics ACUM</vt:lpstr>
      <vt:lpstr>OMC Hrs</vt:lpstr>
      <vt:lpstr>KPI_FY 24-25 (OMC)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2026-03-20T21:05:20Z</dcterms:created>
  <dcterms:modified xsi:type="dcterms:W3CDTF">2026-03-20T21:05:37Z</dcterms:modified>
  <cp:category/>
  <cp:contentStatus/>
</cp:coreProperties>
</file>