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erapr1-my.sharepoint.com/personal/jan_rodriguez_genera-pr_com/Documents/Documents/Additional Requests/"/>
    </mc:Choice>
  </mc:AlternateContent>
  <xr:revisionPtr revIDLastSave="2807" documentId="11_CF634274626BF535B88FD07E6DB386DE2C73F518" xr6:coauthVersionLast="47" xr6:coauthVersionMax="47" xr10:uidLastSave="{B2343743-8686-4E92-826B-1EED4A5D72A7}"/>
  <bookViews>
    <workbookView xWindow="-28920" yWindow="-6240" windowWidth="29040" windowHeight="15720" xr2:uid="{00000000-000D-0000-FFFF-FFFF00000000}"/>
  </bookViews>
  <sheets>
    <sheet name="San Juan" sheetId="1" r:id="rId1"/>
    <sheet name="Palo Seco" sheetId="3" r:id="rId2"/>
    <sheet name="Aguirre" sheetId="5" r:id="rId3"/>
    <sheet name="Aguirre CC" sheetId="9" r:id="rId4"/>
    <sheet name="Costa Sur" sheetId="6" r:id="rId5"/>
    <sheet name="Cambalache" sheetId="7" r:id="rId6"/>
    <sheet name="Mayaguez" sheetId="8" r:id="rId7"/>
    <sheet name="Peakers" sheetId="11" r:id="rId8"/>
    <sheet name="TMs" sheetId="10" r:id="rId9"/>
    <sheet name="System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2" l="1"/>
  <c r="C41" i="12"/>
  <c r="B41" i="12"/>
  <c r="C31" i="12"/>
  <c r="D31" i="12"/>
  <c r="C32" i="12"/>
  <c r="D32" i="12"/>
  <c r="C33" i="12"/>
  <c r="D33" i="12"/>
  <c r="C34" i="12"/>
  <c r="D34" i="12"/>
  <c r="C35" i="12"/>
  <c r="D35" i="12"/>
  <c r="C36" i="12"/>
  <c r="D36" i="12"/>
  <c r="C37" i="12"/>
  <c r="D37" i="12"/>
  <c r="C38" i="12"/>
  <c r="D38" i="12"/>
  <c r="C39" i="12"/>
  <c r="D39" i="12"/>
  <c r="C40" i="12"/>
  <c r="D40" i="12"/>
  <c r="B40" i="12"/>
  <c r="B39" i="12"/>
  <c r="B38" i="12"/>
  <c r="B37" i="12"/>
  <c r="B36" i="12"/>
  <c r="B35" i="12"/>
  <c r="B34" i="12"/>
  <c r="B33" i="12"/>
  <c r="B32" i="12"/>
  <c r="B31" i="12"/>
  <c r="D27" i="12"/>
  <c r="C27" i="12"/>
  <c r="B27" i="12"/>
  <c r="C26" i="12"/>
  <c r="D26" i="12"/>
  <c r="B26" i="12"/>
  <c r="C25" i="12"/>
  <c r="D25" i="12"/>
  <c r="B25" i="12"/>
  <c r="C24" i="12"/>
  <c r="D24" i="12"/>
  <c r="B24" i="12"/>
  <c r="C23" i="12"/>
  <c r="D23" i="12"/>
  <c r="B23" i="12"/>
  <c r="C22" i="12"/>
  <c r="D22" i="12"/>
  <c r="B22" i="12"/>
  <c r="C21" i="12"/>
  <c r="D21" i="12"/>
  <c r="B21" i="12"/>
  <c r="C20" i="12"/>
  <c r="D20" i="12"/>
  <c r="B20" i="12"/>
  <c r="C19" i="12"/>
  <c r="D19" i="12"/>
  <c r="B19" i="12"/>
  <c r="C18" i="12"/>
  <c r="D18" i="12"/>
  <c r="B18" i="12"/>
  <c r="C17" i="12"/>
  <c r="D17" i="12"/>
  <c r="B17" i="12"/>
  <c r="F41" i="12"/>
  <c r="E41" i="12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27" i="12"/>
  <c r="E27" i="12"/>
  <c r="F26" i="12"/>
  <c r="E26" i="12"/>
  <c r="F25" i="12"/>
  <c r="E25" i="12"/>
  <c r="F24" i="12"/>
  <c r="E24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E4" i="12"/>
  <c r="F4" i="12"/>
  <c r="E5" i="12"/>
  <c r="F5" i="12"/>
  <c r="E6" i="12"/>
  <c r="F6" i="12"/>
  <c r="E7" i="12"/>
  <c r="F7" i="12"/>
  <c r="E8" i="12"/>
  <c r="F8" i="12"/>
  <c r="E9" i="12"/>
  <c r="F9" i="12"/>
  <c r="E10" i="12"/>
  <c r="F10" i="12"/>
  <c r="E11" i="12"/>
  <c r="F11" i="12"/>
  <c r="E12" i="12"/>
  <c r="F12" i="12"/>
  <c r="E13" i="12"/>
  <c r="F13" i="12"/>
  <c r="F3" i="12"/>
  <c r="E3" i="12"/>
  <c r="C11" i="12"/>
  <c r="D11" i="12"/>
  <c r="B11" i="12"/>
  <c r="I28" i="11"/>
  <c r="H28" i="11"/>
  <c r="F28" i="11"/>
  <c r="G28" i="11"/>
  <c r="E28" i="11"/>
  <c r="C13" i="12"/>
  <c r="D13" i="12"/>
  <c r="B13" i="12"/>
  <c r="C12" i="12"/>
  <c r="D12" i="12"/>
  <c r="B12" i="12"/>
  <c r="C10" i="12"/>
  <c r="D10" i="12"/>
  <c r="B10" i="12"/>
  <c r="C9" i="12"/>
  <c r="D9" i="12"/>
  <c r="B9" i="12"/>
  <c r="C8" i="12"/>
  <c r="D8" i="12"/>
  <c r="B8" i="12"/>
  <c r="C7" i="12"/>
  <c r="D7" i="12"/>
  <c r="B7" i="12"/>
  <c r="C6" i="12"/>
  <c r="D6" i="12"/>
  <c r="B6" i="12"/>
  <c r="C5" i="12"/>
  <c r="D5" i="12"/>
  <c r="B5" i="12"/>
  <c r="C4" i="12"/>
  <c r="D4" i="12"/>
  <c r="B4" i="12"/>
  <c r="C3" i="12"/>
  <c r="D3" i="12"/>
  <c r="B3" i="12"/>
  <c r="G54" i="11"/>
  <c r="F54" i="11"/>
  <c r="E53" i="11"/>
  <c r="E51" i="11"/>
  <c r="E49" i="11"/>
  <c r="G86" i="11"/>
  <c r="F86" i="11"/>
  <c r="E85" i="11"/>
  <c r="E81" i="11"/>
  <c r="I82" i="11"/>
  <c r="H82" i="11"/>
  <c r="E30" i="1"/>
  <c r="I31" i="1"/>
  <c r="H31" i="1"/>
  <c r="E17" i="1"/>
  <c r="I18" i="1"/>
  <c r="H18" i="1"/>
  <c r="E4" i="1"/>
  <c r="I5" i="1"/>
  <c r="H5" i="1"/>
  <c r="E5" i="1"/>
  <c r="I19" i="3"/>
  <c r="H19" i="3"/>
  <c r="I11" i="3"/>
  <c r="H11" i="3"/>
  <c r="I11" i="5"/>
  <c r="H11" i="5"/>
  <c r="I19" i="5"/>
  <c r="H19" i="5"/>
  <c r="E3" i="3"/>
  <c r="E5" i="3"/>
  <c r="C79" i="11"/>
  <c r="C86" i="11"/>
  <c r="C89" i="11"/>
  <c r="C75" i="11"/>
  <c r="C72" i="11"/>
  <c r="C69" i="11"/>
  <c r="C66" i="11"/>
  <c r="F69" i="11"/>
  <c r="H69" i="11" s="1"/>
  <c r="G69" i="11"/>
  <c r="I69" i="11" s="1"/>
  <c r="F66" i="11"/>
  <c r="G66" i="11"/>
  <c r="G89" i="11"/>
  <c r="F89" i="11"/>
  <c r="G72" i="11"/>
  <c r="F72" i="11"/>
  <c r="F75" i="11"/>
  <c r="G75" i="11"/>
  <c r="G79" i="11"/>
  <c r="F79" i="11"/>
  <c r="E91" i="11"/>
  <c r="E90" i="11"/>
  <c r="E88" i="11"/>
  <c r="E87" i="11"/>
  <c r="E84" i="11"/>
  <c r="E82" i="11"/>
  <c r="E80" i="11"/>
  <c r="E78" i="11"/>
  <c r="E77" i="11"/>
  <c r="E76" i="11"/>
  <c r="E74" i="11"/>
  <c r="E73" i="11"/>
  <c r="E71" i="11"/>
  <c r="E70" i="11"/>
  <c r="E72" i="11" s="1"/>
  <c r="E68" i="11"/>
  <c r="E67" i="11"/>
  <c r="E69" i="11" s="1"/>
  <c r="E65" i="11"/>
  <c r="E64" i="11"/>
  <c r="E66" i="11" s="1"/>
  <c r="I91" i="11"/>
  <c r="H91" i="11"/>
  <c r="I90" i="11"/>
  <c r="H90" i="11"/>
  <c r="I88" i="11"/>
  <c r="H88" i="11"/>
  <c r="I87" i="11"/>
  <c r="H87" i="11"/>
  <c r="I78" i="11"/>
  <c r="H78" i="11"/>
  <c r="I77" i="11"/>
  <c r="H77" i="11"/>
  <c r="I76" i="11"/>
  <c r="H76" i="11"/>
  <c r="I74" i="11"/>
  <c r="H74" i="11"/>
  <c r="I73" i="11"/>
  <c r="H73" i="11"/>
  <c r="I71" i="11"/>
  <c r="H71" i="11"/>
  <c r="I70" i="11"/>
  <c r="H70" i="11"/>
  <c r="I68" i="11"/>
  <c r="H68" i="11"/>
  <c r="I67" i="11"/>
  <c r="H67" i="11"/>
  <c r="I65" i="11"/>
  <c r="H65" i="11"/>
  <c r="I64" i="11"/>
  <c r="H64" i="11"/>
  <c r="E59" i="11"/>
  <c r="E58" i="11"/>
  <c r="E56" i="11"/>
  <c r="E55" i="11"/>
  <c r="E52" i="11"/>
  <c r="E50" i="11"/>
  <c r="E48" i="11"/>
  <c r="E54" i="11" s="1"/>
  <c r="E46" i="11"/>
  <c r="E45" i="11"/>
  <c r="E44" i="11"/>
  <c r="E42" i="11"/>
  <c r="E41" i="11"/>
  <c r="I59" i="11"/>
  <c r="H59" i="11"/>
  <c r="I58" i="11"/>
  <c r="H58" i="11"/>
  <c r="I56" i="11"/>
  <c r="H56" i="11"/>
  <c r="I55" i="11"/>
  <c r="H55" i="11"/>
  <c r="I46" i="11"/>
  <c r="H46" i="11"/>
  <c r="I45" i="11"/>
  <c r="H45" i="11"/>
  <c r="I44" i="11"/>
  <c r="H44" i="11"/>
  <c r="I42" i="11"/>
  <c r="H42" i="11"/>
  <c r="I41" i="11"/>
  <c r="H41" i="11"/>
  <c r="I36" i="11"/>
  <c r="H36" i="11"/>
  <c r="I35" i="11"/>
  <c r="H35" i="11"/>
  <c r="I33" i="11"/>
  <c r="H33" i="11"/>
  <c r="I32" i="11"/>
  <c r="H32" i="11"/>
  <c r="E39" i="11"/>
  <c r="E38" i="11"/>
  <c r="E36" i="11"/>
  <c r="E35" i="11"/>
  <c r="E33" i="11"/>
  <c r="E32" i="11"/>
  <c r="G57" i="11"/>
  <c r="F57" i="11"/>
  <c r="E57" i="11"/>
  <c r="C57" i="11"/>
  <c r="C54" i="11"/>
  <c r="G47" i="11"/>
  <c r="F47" i="11"/>
  <c r="C47" i="11"/>
  <c r="G43" i="11"/>
  <c r="F43" i="11"/>
  <c r="E43" i="11"/>
  <c r="C43" i="11"/>
  <c r="G40" i="11"/>
  <c r="F40" i="11"/>
  <c r="E40" i="11"/>
  <c r="C40" i="11"/>
  <c r="G37" i="11"/>
  <c r="I37" i="11" s="1"/>
  <c r="F37" i="11"/>
  <c r="H37" i="11" s="1"/>
  <c r="E37" i="11"/>
  <c r="C37" i="11"/>
  <c r="G34" i="11"/>
  <c r="F34" i="11"/>
  <c r="E34" i="11"/>
  <c r="C34" i="11"/>
  <c r="H26" i="11"/>
  <c r="G25" i="11"/>
  <c r="F25" i="11"/>
  <c r="C22" i="11"/>
  <c r="G22" i="11"/>
  <c r="F22" i="11"/>
  <c r="F18" i="11"/>
  <c r="G18" i="11"/>
  <c r="G14" i="11"/>
  <c r="F14" i="11"/>
  <c r="I27" i="11"/>
  <c r="H27" i="11"/>
  <c r="I23" i="11"/>
  <c r="H23" i="11"/>
  <c r="I15" i="11"/>
  <c r="H15" i="11"/>
  <c r="I12" i="11"/>
  <c r="H12" i="11"/>
  <c r="I7" i="11"/>
  <c r="H7" i="11"/>
  <c r="I6" i="11"/>
  <c r="H6" i="11"/>
  <c r="I4" i="11"/>
  <c r="H4" i="11"/>
  <c r="I3" i="11"/>
  <c r="H3" i="11"/>
  <c r="G11" i="11"/>
  <c r="F11" i="11"/>
  <c r="G5" i="11"/>
  <c r="I5" i="11" s="1"/>
  <c r="F5" i="11"/>
  <c r="H5" i="11" s="1"/>
  <c r="G8" i="11"/>
  <c r="I8" i="11" s="1"/>
  <c r="F8" i="11"/>
  <c r="H8" i="11" s="1"/>
  <c r="E24" i="11"/>
  <c r="E23" i="11"/>
  <c r="E25" i="11" s="1"/>
  <c r="E21" i="11"/>
  <c r="E20" i="11"/>
  <c r="E19" i="11"/>
  <c r="E13" i="11"/>
  <c r="E12" i="11"/>
  <c r="E14" i="11" s="1"/>
  <c r="E10" i="11"/>
  <c r="E9" i="11"/>
  <c r="E11" i="11" s="1"/>
  <c r="E7" i="11"/>
  <c r="E6" i="11"/>
  <c r="E8" i="11" s="1"/>
  <c r="E4" i="11"/>
  <c r="E3" i="11"/>
  <c r="E5" i="11" s="1"/>
  <c r="I26" i="11"/>
  <c r="C18" i="11"/>
  <c r="C25" i="11"/>
  <c r="C14" i="11"/>
  <c r="C11" i="11"/>
  <c r="C8" i="11"/>
  <c r="C5" i="11"/>
  <c r="E47" i="11"/>
  <c r="G38" i="1"/>
  <c r="F38" i="1"/>
  <c r="E33" i="9"/>
  <c r="E34" i="9"/>
  <c r="E32" i="9"/>
  <c r="E31" i="9"/>
  <c r="G35" i="9"/>
  <c r="F35" i="9"/>
  <c r="G11" i="9"/>
  <c r="F11" i="9"/>
  <c r="F23" i="9"/>
  <c r="G23" i="9"/>
  <c r="E22" i="9"/>
  <c r="E21" i="9"/>
  <c r="E20" i="9"/>
  <c r="E19" i="9"/>
  <c r="E18" i="9"/>
  <c r="E17" i="9"/>
  <c r="E16" i="9"/>
  <c r="E15" i="9"/>
  <c r="E23" i="9" s="1"/>
  <c r="I34" i="9"/>
  <c r="H34" i="9"/>
  <c r="I33" i="9"/>
  <c r="H33" i="9"/>
  <c r="I32" i="9"/>
  <c r="H32" i="9"/>
  <c r="I31" i="9"/>
  <c r="H31" i="9"/>
  <c r="I30" i="9"/>
  <c r="H30" i="9"/>
  <c r="I29" i="9"/>
  <c r="H29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6" i="9"/>
  <c r="H6" i="9"/>
  <c r="I5" i="9"/>
  <c r="H5" i="9"/>
  <c r="E10" i="9"/>
  <c r="E9" i="9"/>
  <c r="E8" i="9"/>
  <c r="E7" i="9"/>
  <c r="E6" i="9"/>
  <c r="E5" i="9"/>
  <c r="E4" i="9"/>
  <c r="E17" i="11"/>
  <c r="E16" i="11"/>
  <c r="E15" i="11"/>
  <c r="E18" i="11" s="1"/>
  <c r="G23" i="10"/>
  <c r="F23" i="10"/>
  <c r="E22" i="10"/>
  <c r="E21" i="10"/>
  <c r="E20" i="10"/>
  <c r="E19" i="10"/>
  <c r="G15" i="10"/>
  <c r="F15" i="10"/>
  <c r="E14" i="10"/>
  <c r="E13" i="10"/>
  <c r="E12" i="10"/>
  <c r="E11" i="10"/>
  <c r="G7" i="10"/>
  <c r="F7" i="10"/>
  <c r="E6" i="10"/>
  <c r="E5" i="10"/>
  <c r="E4" i="10"/>
  <c r="E3" i="10"/>
  <c r="E30" i="9"/>
  <c r="E29" i="9"/>
  <c r="E28" i="9"/>
  <c r="E27" i="9"/>
  <c r="E3" i="9"/>
  <c r="E21" i="8"/>
  <c r="E13" i="8"/>
  <c r="I13" i="8"/>
  <c r="H13" i="8"/>
  <c r="I20" i="8"/>
  <c r="H20" i="8"/>
  <c r="E20" i="8"/>
  <c r="I19" i="8"/>
  <c r="H19" i="8"/>
  <c r="E19" i="8"/>
  <c r="I12" i="8"/>
  <c r="H12" i="8"/>
  <c r="E12" i="8"/>
  <c r="I11" i="8"/>
  <c r="H11" i="8"/>
  <c r="E11" i="8"/>
  <c r="I4" i="8"/>
  <c r="I3" i="8"/>
  <c r="H4" i="8"/>
  <c r="H3" i="8"/>
  <c r="E5" i="8"/>
  <c r="E4" i="8"/>
  <c r="G23" i="8"/>
  <c r="F23" i="8"/>
  <c r="E22" i="8"/>
  <c r="G15" i="8"/>
  <c r="F15" i="8"/>
  <c r="E14" i="8"/>
  <c r="G7" i="8"/>
  <c r="F7" i="8"/>
  <c r="E6" i="8"/>
  <c r="E3" i="8"/>
  <c r="I16" i="7"/>
  <c r="H16" i="7"/>
  <c r="G17" i="7"/>
  <c r="F17" i="7"/>
  <c r="E16" i="7"/>
  <c r="E15" i="7"/>
  <c r="G11" i="7"/>
  <c r="F11" i="7"/>
  <c r="E10" i="7"/>
  <c r="E9" i="7"/>
  <c r="G5" i="7"/>
  <c r="F5" i="7"/>
  <c r="E4" i="7"/>
  <c r="E3" i="7"/>
  <c r="G23" i="6"/>
  <c r="F23" i="6"/>
  <c r="E22" i="6"/>
  <c r="E21" i="6"/>
  <c r="E20" i="6"/>
  <c r="E19" i="6"/>
  <c r="G15" i="6"/>
  <c r="F15" i="6"/>
  <c r="E14" i="6"/>
  <c r="E13" i="6"/>
  <c r="E12" i="6"/>
  <c r="E11" i="6"/>
  <c r="G7" i="6"/>
  <c r="F7" i="6"/>
  <c r="E6" i="6"/>
  <c r="E5" i="6"/>
  <c r="E4" i="6"/>
  <c r="E3" i="6"/>
  <c r="I36" i="1"/>
  <c r="H36" i="1"/>
  <c r="I10" i="1"/>
  <c r="H10" i="1"/>
  <c r="I23" i="1"/>
  <c r="H23" i="1"/>
  <c r="I3" i="5"/>
  <c r="H3" i="5"/>
  <c r="G23" i="5"/>
  <c r="F23" i="5"/>
  <c r="E22" i="5"/>
  <c r="E21" i="5"/>
  <c r="E20" i="5"/>
  <c r="E19" i="5"/>
  <c r="G15" i="5"/>
  <c r="F15" i="5"/>
  <c r="E14" i="5"/>
  <c r="E13" i="5"/>
  <c r="E12" i="5"/>
  <c r="E11" i="5"/>
  <c r="G7" i="5"/>
  <c r="F7" i="5"/>
  <c r="E6" i="5"/>
  <c r="E5" i="5"/>
  <c r="E4" i="5"/>
  <c r="E3" i="5"/>
  <c r="E22" i="3"/>
  <c r="E21" i="3"/>
  <c r="E20" i="3"/>
  <c r="G23" i="3"/>
  <c r="F23" i="3"/>
  <c r="E19" i="3"/>
  <c r="E14" i="3"/>
  <c r="E13" i="3"/>
  <c r="E12" i="3"/>
  <c r="G15" i="3"/>
  <c r="F15" i="3"/>
  <c r="E11" i="3"/>
  <c r="E6" i="3"/>
  <c r="E4" i="3"/>
  <c r="G7" i="3"/>
  <c r="F7" i="3"/>
  <c r="E37" i="1"/>
  <c r="E38" i="1" s="1"/>
  <c r="E36" i="1"/>
  <c r="E31" i="1"/>
  <c r="G33" i="1"/>
  <c r="F33" i="1"/>
  <c r="E29" i="1"/>
  <c r="G25" i="1"/>
  <c r="F25" i="1"/>
  <c r="E24" i="1"/>
  <c r="H24" i="1" s="1"/>
  <c r="E23" i="1"/>
  <c r="E25" i="1" s="1"/>
  <c r="E18" i="1"/>
  <c r="G20" i="1"/>
  <c r="F20" i="1"/>
  <c r="E16" i="1"/>
  <c r="G12" i="1"/>
  <c r="F12" i="1"/>
  <c r="E11" i="1"/>
  <c r="E10" i="1"/>
  <c r="E12" i="1" s="1"/>
  <c r="E3" i="1"/>
  <c r="G7" i="1"/>
  <c r="F7" i="1"/>
  <c r="E60" i="11" l="1"/>
  <c r="H34" i="11"/>
  <c r="F60" i="11"/>
  <c r="I34" i="11"/>
  <c r="G60" i="11"/>
  <c r="H60" i="11"/>
  <c r="I60" i="11"/>
  <c r="I48" i="11"/>
  <c r="H48" i="11"/>
  <c r="I50" i="11"/>
  <c r="H50" i="11"/>
  <c r="I52" i="11"/>
  <c r="H52" i="11"/>
  <c r="E86" i="11"/>
  <c r="I80" i="11"/>
  <c r="H80" i="11"/>
  <c r="I84" i="11"/>
  <c r="H84" i="11"/>
  <c r="I66" i="11"/>
  <c r="G92" i="11"/>
  <c r="H66" i="11"/>
  <c r="F92" i="11"/>
  <c r="E75" i="11"/>
  <c r="E79" i="11"/>
  <c r="E89" i="11"/>
  <c r="H86" i="11"/>
  <c r="I86" i="11"/>
  <c r="I72" i="11"/>
  <c r="H72" i="11"/>
  <c r="I89" i="11"/>
  <c r="H89" i="11"/>
  <c r="H54" i="11"/>
  <c r="I54" i="11"/>
  <c r="H57" i="11"/>
  <c r="I57" i="11"/>
  <c r="H43" i="11"/>
  <c r="I43" i="11"/>
  <c r="I39" i="11"/>
  <c r="H39" i="11"/>
  <c r="H40" i="11"/>
  <c r="I40" i="11"/>
  <c r="I38" i="11"/>
  <c r="H38" i="11"/>
  <c r="E11" i="9"/>
  <c r="I3" i="9"/>
  <c r="H3" i="9"/>
  <c r="I4" i="9"/>
  <c r="H4" i="9"/>
  <c r="I7" i="9"/>
  <c r="H7" i="9"/>
  <c r="I8" i="9"/>
  <c r="H8" i="9"/>
  <c r="I10" i="9"/>
  <c r="H10" i="9"/>
  <c r="E7" i="6"/>
  <c r="I3" i="6"/>
  <c r="H3" i="6"/>
  <c r="I5" i="6"/>
  <c r="H5" i="6"/>
  <c r="I22" i="8"/>
  <c r="H22" i="8"/>
  <c r="I21" i="8"/>
  <c r="H21" i="8"/>
  <c r="H79" i="11"/>
  <c r="I79" i="11"/>
  <c r="I75" i="11"/>
  <c r="H75" i="11"/>
  <c r="H47" i="11"/>
  <c r="I47" i="11"/>
  <c r="I16" i="11"/>
  <c r="H16" i="11"/>
  <c r="I14" i="11"/>
  <c r="H14" i="11"/>
  <c r="I13" i="11"/>
  <c r="H13" i="11"/>
  <c r="E22" i="11"/>
  <c r="I19" i="11"/>
  <c r="H19" i="11"/>
  <c r="I20" i="11"/>
  <c r="H20" i="11"/>
  <c r="I21" i="11"/>
  <c r="H21" i="11"/>
  <c r="I25" i="11"/>
  <c r="H25" i="11"/>
  <c r="I24" i="11"/>
  <c r="H24" i="11"/>
  <c r="I10" i="11"/>
  <c r="H10" i="11"/>
  <c r="I9" i="11"/>
  <c r="H9" i="11"/>
  <c r="H11" i="11"/>
  <c r="I11" i="11"/>
  <c r="I17" i="11"/>
  <c r="H17" i="11"/>
  <c r="I18" i="11"/>
  <c r="H18" i="11"/>
  <c r="I38" i="1"/>
  <c r="H38" i="1"/>
  <c r="I28" i="9"/>
  <c r="H28" i="9"/>
  <c r="E35" i="9"/>
  <c r="I27" i="9"/>
  <c r="H27" i="9"/>
  <c r="I9" i="9"/>
  <c r="H9" i="9"/>
  <c r="E7" i="10"/>
  <c r="I3" i="10"/>
  <c r="H3" i="10"/>
  <c r="I5" i="10"/>
  <c r="H5" i="10"/>
  <c r="E15" i="10"/>
  <c r="I11" i="10"/>
  <c r="H11" i="10"/>
  <c r="I13" i="10"/>
  <c r="H13" i="10"/>
  <c r="E23" i="10"/>
  <c r="I19" i="10"/>
  <c r="H19" i="10"/>
  <c r="I21" i="10"/>
  <c r="H21" i="10"/>
  <c r="I11" i="9"/>
  <c r="H11" i="9"/>
  <c r="I14" i="8"/>
  <c r="H14" i="8"/>
  <c r="I6" i="8"/>
  <c r="H6" i="8"/>
  <c r="I5" i="8"/>
  <c r="H5" i="8"/>
  <c r="E7" i="8"/>
  <c r="E15" i="8"/>
  <c r="E23" i="8"/>
  <c r="I15" i="7"/>
  <c r="H15" i="7"/>
  <c r="I10" i="7"/>
  <c r="H10" i="7"/>
  <c r="I9" i="7"/>
  <c r="H9" i="7"/>
  <c r="I3" i="7"/>
  <c r="H3" i="7"/>
  <c r="H4" i="7"/>
  <c r="I4" i="7"/>
  <c r="E5" i="7"/>
  <c r="E11" i="7"/>
  <c r="E17" i="7"/>
  <c r="I21" i="6"/>
  <c r="H21" i="6"/>
  <c r="I19" i="6"/>
  <c r="H19" i="6"/>
  <c r="I13" i="6"/>
  <c r="H13" i="6"/>
  <c r="I11" i="6"/>
  <c r="H11" i="6"/>
  <c r="I7" i="6"/>
  <c r="H7" i="6"/>
  <c r="E15" i="6"/>
  <c r="E23" i="6"/>
  <c r="E7" i="5"/>
  <c r="I5" i="5"/>
  <c r="H5" i="5"/>
  <c r="E15" i="5"/>
  <c r="I13" i="5"/>
  <c r="H13" i="5"/>
  <c r="E23" i="5"/>
  <c r="I21" i="5"/>
  <c r="H21" i="5"/>
  <c r="E7" i="3"/>
  <c r="I3" i="3"/>
  <c r="H3" i="3"/>
  <c r="I5" i="3"/>
  <c r="H5" i="3"/>
  <c r="E15" i="3"/>
  <c r="I13" i="3"/>
  <c r="H13" i="3"/>
  <c r="E23" i="3"/>
  <c r="I21" i="3"/>
  <c r="H21" i="3"/>
  <c r="E33" i="1"/>
  <c r="I29" i="1"/>
  <c r="H29" i="1"/>
  <c r="I37" i="1"/>
  <c r="H37" i="1"/>
  <c r="I11" i="1"/>
  <c r="H11" i="1"/>
  <c r="E20" i="1"/>
  <c r="I16" i="1"/>
  <c r="H16" i="1"/>
  <c r="I25" i="1"/>
  <c r="H25" i="1"/>
  <c r="I24" i="1"/>
  <c r="I12" i="1"/>
  <c r="H12" i="1"/>
  <c r="E7" i="1"/>
  <c r="I3" i="1"/>
  <c r="H3" i="1"/>
  <c r="E92" i="11" l="1"/>
  <c r="I22" i="11"/>
  <c r="H22" i="11"/>
  <c r="I23" i="10"/>
  <c r="H23" i="10"/>
  <c r="I15" i="10"/>
  <c r="H15" i="10"/>
  <c r="I7" i="10"/>
  <c r="H7" i="10"/>
  <c r="I35" i="9"/>
  <c r="H35" i="9"/>
  <c r="I23" i="9"/>
  <c r="H23" i="9"/>
  <c r="I23" i="8"/>
  <c r="H23" i="8"/>
  <c r="I15" i="8"/>
  <c r="H15" i="8"/>
  <c r="I7" i="8"/>
  <c r="H7" i="8"/>
  <c r="I17" i="7"/>
  <c r="H17" i="7"/>
  <c r="I11" i="7"/>
  <c r="H11" i="7"/>
  <c r="I5" i="7"/>
  <c r="H5" i="7"/>
  <c r="I23" i="6"/>
  <c r="H23" i="6"/>
  <c r="I15" i="6"/>
  <c r="H15" i="6"/>
  <c r="I23" i="5"/>
  <c r="H23" i="5"/>
  <c r="I15" i="5"/>
  <c r="H15" i="5"/>
  <c r="I7" i="5"/>
  <c r="H7" i="5"/>
  <c r="I23" i="3"/>
  <c r="H23" i="3"/>
  <c r="I15" i="3"/>
  <c r="H15" i="3"/>
  <c r="I7" i="3"/>
  <c r="H7" i="3"/>
  <c r="I33" i="1"/>
  <c r="H33" i="1"/>
  <c r="I20" i="1"/>
  <c r="H20" i="1"/>
  <c r="I7" i="1"/>
  <c r="H7" i="1"/>
  <c r="I92" i="11" l="1"/>
  <c r="H92" i="11"/>
</calcChain>
</file>

<file path=xl/sharedStrings.xml><?xml version="1.0" encoding="utf-8"?>
<sst xmlns="http://schemas.openxmlformats.org/spreadsheetml/2006/main" count="729" uniqueCount="87">
  <si>
    <t>January 2026</t>
  </si>
  <si>
    <t>Unit</t>
  </si>
  <si>
    <t>Fuel type</t>
  </si>
  <si>
    <t>Fuel consumed (Barrels)</t>
  </si>
  <si>
    <t>Heating Value (Btu/Barrels)</t>
  </si>
  <si>
    <t>Btu</t>
  </si>
  <si>
    <t>Gross Generation (kWh)</t>
  </si>
  <si>
    <t>Net Generation (kWh)</t>
  </si>
  <si>
    <t>Gross Heat Rate (Btu/kWh)</t>
  </si>
  <si>
    <t>Net Heat Rate (Btu/kWh)</t>
  </si>
  <si>
    <t>San Juan 5</t>
  </si>
  <si>
    <t>ULSD</t>
  </si>
  <si>
    <t>LNG</t>
  </si>
  <si>
    <t>San Juan 6</t>
  </si>
  <si>
    <t>Total San Juan CC</t>
  </si>
  <si>
    <t>San Juan 7</t>
  </si>
  <si>
    <t>Bunker C</t>
  </si>
  <si>
    <t>San Juan 9</t>
  </si>
  <si>
    <t>Total San Juan - Steam</t>
  </si>
  <si>
    <t>February 2026</t>
  </si>
  <si>
    <t>March 2026</t>
  </si>
  <si>
    <t>Palo Seco 3</t>
  </si>
  <si>
    <t>Palo Seco 4</t>
  </si>
  <si>
    <t>Total Palo Seco - Steam</t>
  </si>
  <si>
    <t>Aguirre 1</t>
  </si>
  <si>
    <t>Aguirre 2</t>
  </si>
  <si>
    <t>Total Aguirre - Steam</t>
  </si>
  <si>
    <t>1-1</t>
  </si>
  <si>
    <t>1-2</t>
  </si>
  <si>
    <t>1-3</t>
  </si>
  <si>
    <t>1-4</t>
  </si>
  <si>
    <t>2-1</t>
  </si>
  <si>
    <t>2-2</t>
  </si>
  <si>
    <t>2-3</t>
  </si>
  <si>
    <t>2-4</t>
  </si>
  <si>
    <t>Total Aguirre CC</t>
  </si>
  <si>
    <t>Costa Sur 5</t>
  </si>
  <si>
    <t>Costa Sur 6</t>
  </si>
  <si>
    <t>Total Costa Sur - Steam</t>
  </si>
  <si>
    <t>Cambalache 2</t>
  </si>
  <si>
    <t>Cambalache 3</t>
  </si>
  <si>
    <t>Total Cambalache - Gas</t>
  </si>
  <si>
    <t>Mayaguez 1</t>
  </si>
  <si>
    <t>Mayaguez 2</t>
  </si>
  <si>
    <t>Mayaguez 3</t>
  </si>
  <si>
    <t>Mayaguez 4</t>
  </si>
  <si>
    <t>Total Mayaguez - Gas</t>
  </si>
  <si>
    <t>Aguirre 2-1</t>
  </si>
  <si>
    <t>Aguirre 2-2</t>
  </si>
  <si>
    <t>Total Aguirre - Gas</t>
  </si>
  <si>
    <t>Costa Sur 1-1</t>
  </si>
  <si>
    <t>Costa Sur 1-2</t>
  </si>
  <si>
    <t>Total Costa Sur - Gas</t>
  </si>
  <si>
    <t>Daguao 1-1</t>
  </si>
  <si>
    <t>Daguao 1-2</t>
  </si>
  <si>
    <t>Total Daguao - Gas</t>
  </si>
  <si>
    <t>Jobos 1-1</t>
  </si>
  <si>
    <t>Jobos 1-2</t>
  </si>
  <si>
    <t>Total Jobos - Gas</t>
  </si>
  <si>
    <t>Palo Seco 1-1</t>
  </si>
  <si>
    <t>Palo Seco 1-2</t>
  </si>
  <si>
    <t>Palo Seco 2-1</t>
  </si>
  <si>
    <t>Total Palo Seco - Gas</t>
  </si>
  <si>
    <t>Palo Seco Mobile Pack 1</t>
  </si>
  <si>
    <t>Palo Seco Mobile Pack 2</t>
  </si>
  <si>
    <t>Palo Seco Mobile Pack 3</t>
  </si>
  <si>
    <t>Total Palo Seco MPs - Gas</t>
  </si>
  <si>
    <t>Yabucoa 1-1</t>
  </si>
  <si>
    <t>Yabucoa 1-2</t>
  </si>
  <si>
    <t>Total Yabucoa - Gas</t>
  </si>
  <si>
    <t>Vieques - Diesel</t>
  </si>
  <si>
    <t>Culebra - Diesel</t>
  </si>
  <si>
    <t>Total Peakers - Gas</t>
  </si>
  <si>
    <t>San Juan TMs</t>
  </si>
  <si>
    <t>Palo Seco TMs</t>
  </si>
  <si>
    <t>Total TMs - Gas</t>
  </si>
  <si>
    <t>Plant</t>
  </si>
  <si>
    <t>San Juan CC</t>
  </si>
  <si>
    <t>San Juan Steam</t>
  </si>
  <si>
    <t>Palo Seco Steam</t>
  </si>
  <si>
    <t>Aguirre Steam</t>
  </si>
  <si>
    <t>Aguirre CC</t>
  </si>
  <si>
    <t>Costa Sur Steam</t>
  </si>
  <si>
    <t>Cambalache Gas</t>
  </si>
  <si>
    <t>Mayaguez Gas</t>
  </si>
  <si>
    <t>TMs - Gas</t>
  </si>
  <si>
    <t>Total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</si>
</sst>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2"/>
      <scheme val="maj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12121"/>
      </left>
      <right style="thin">
        <color rgb="FF212121"/>
      </right>
      <top style="thin">
        <color rgb="FF212121"/>
      </top>
      <bottom style="thin">
        <color rgb="FF212121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1" fontId="0" fillId="0" borderId="10" xfId="0" applyNumberFormat="1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1" fontId="0" fillId="0" borderId="14" xfId="0" applyNumberFormat="1" applyBorder="1" applyAlignment="1">
      <alignment vertical="center"/>
    </xf>
    <xf numFmtId="1" fontId="0" fillId="0" borderId="15" xfId="0" applyNumberFormat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1" fontId="3" fillId="0" borderId="10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4" fillId="0" borderId="1" xfId="0" applyFont="1" applyBorder="1"/>
    <xf numFmtId="0" fontId="5" fillId="5" borderId="1" xfId="0" applyFont="1" applyFill="1" applyBorder="1"/>
    <xf numFmtId="3" fontId="4" fillId="0" borderId="1" xfId="0" applyNumberFormat="1" applyFont="1" applyBorder="1"/>
    <xf numFmtId="3" fontId="5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0" fontId="5" fillId="5" borderId="3" xfId="0" applyFont="1" applyFill="1" applyBorder="1"/>
    <xf numFmtId="0" fontId="4" fillId="0" borderId="14" xfId="0" applyFont="1" applyBorder="1"/>
    <xf numFmtId="3" fontId="4" fillId="0" borderId="14" xfId="0" applyNumberFormat="1" applyFont="1" applyBorder="1"/>
    <xf numFmtId="1" fontId="4" fillId="0" borderId="3" xfId="0" applyNumberFormat="1" applyFont="1" applyBorder="1"/>
    <xf numFmtId="1" fontId="4" fillId="0" borderId="14" xfId="0" applyNumberFormat="1" applyFont="1" applyBorder="1"/>
    <xf numFmtId="0" fontId="2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0" xfId="0" applyFont="1" applyAlignment="1">
      <alignment vertical="center"/>
    </xf>
    <xf numFmtId="4" fontId="8" fillId="0" borderId="22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23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164" fontId="9" fillId="0" borderId="1" xfId="0" applyNumberFormat="1" applyFont="1" applyBorder="1"/>
    <xf numFmtId="164" fontId="12" fillId="8" borderId="25" xfId="0" applyNumberFormat="1" applyFont="1" applyFill="1" applyBorder="1" applyAlignment="1">
      <alignment wrapTex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25" xfId="0" applyNumberFormat="1" applyFont="1" applyBorder="1" applyAlignment="1">
      <alignment horizontal="center" vertical="center"/>
    </xf>
    <xf numFmtId="164" fontId="9" fillId="7" borderId="4" xfId="0" applyNumberFormat="1" applyFont="1" applyFill="1" applyBorder="1" applyAlignment="1">
      <alignment horizontal="right" vertical="center"/>
    </xf>
    <xf numFmtId="3" fontId="12" fillId="0" borderId="25" xfId="0" applyNumberFormat="1" applyFont="1" applyBorder="1" applyAlignment="1">
      <alignment horizontal="right" vertical="center"/>
    </xf>
    <xf numFmtId="3" fontId="9" fillId="7" borderId="2" xfId="0" applyNumberFormat="1" applyFont="1" applyFill="1" applyBorder="1" applyAlignment="1">
      <alignment horizontal="right" vertical="center"/>
    </xf>
    <xf numFmtId="3" fontId="9" fillId="7" borderId="4" xfId="0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right" vertical="center"/>
    </xf>
    <xf numFmtId="1" fontId="0" fillId="0" borderId="19" xfId="0" applyNumberForma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164" fontId="3" fillId="0" borderId="27" xfId="0" applyNumberFormat="1" applyFont="1" applyBorder="1" applyAlignment="1">
      <alignment vertical="center"/>
    </xf>
    <xf numFmtId="3" fontId="4" fillId="0" borderId="28" xfId="0" applyNumberFormat="1" applyFont="1" applyBorder="1"/>
    <xf numFmtId="0" fontId="3" fillId="0" borderId="29" xfId="0" applyFont="1" applyBorder="1" applyAlignment="1">
      <alignment vertical="center"/>
    </xf>
    <xf numFmtId="164" fontId="3" fillId="0" borderId="30" xfId="0" applyNumberFormat="1" applyFont="1" applyBorder="1" applyAlignment="1">
      <alignment vertical="center"/>
    </xf>
    <xf numFmtId="0" fontId="3" fillId="0" borderId="16" xfId="0" applyFont="1" applyBorder="1"/>
    <xf numFmtId="0" fontId="3" fillId="0" borderId="9" xfId="0" applyFont="1" applyBorder="1"/>
    <xf numFmtId="164" fontId="0" fillId="0" borderId="1" xfId="0" applyNumberFormat="1" applyBorder="1"/>
    <xf numFmtId="164" fontId="0" fillId="0" borderId="3" xfId="0" applyNumberFormat="1" applyBorder="1"/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33" xfId="0" applyFont="1" applyBorder="1"/>
    <xf numFmtId="164" fontId="0" fillId="0" borderId="19" xfId="0" applyNumberFormat="1" applyBorder="1" applyAlignment="1">
      <alignment vertical="center"/>
    </xf>
    <xf numFmtId="164" fontId="3" fillId="0" borderId="31" xfId="0" applyNumberFormat="1" applyFont="1" applyBorder="1"/>
    <xf numFmtId="164" fontId="3" fillId="0" borderId="31" xfId="0" applyNumberFormat="1" applyFont="1" applyBorder="1" applyAlignment="1">
      <alignment vertical="center"/>
    </xf>
    <xf numFmtId="164" fontId="3" fillId="6" borderId="32" xfId="0" applyNumberFormat="1" applyFont="1" applyFill="1" applyBorder="1" applyAlignment="1">
      <alignment vertical="center"/>
    </xf>
    <xf numFmtId="164" fontId="3" fillId="6" borderId="1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6" borderId="10" xfId="0" applyNumberFormat="1" applyFont="1" applyFill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164" fontId="6" fillId="6" borderId="15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3" fillId="2" borderId="14" xfId="0" applyNumberFormat="1" applyFont="1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164" fontId="0" fillId="2" borderId="30" xfId="0" applyNumberFormat="1" applyFill="1" applyBorder="1" applyAlignment="1">
      <alignment vertical="center"/>
    </xf>
    <xf numFmtId="1" fontId="0" fillId="2" borderId="30" xfId="0" applyNumberFormat="1" applyFill="1" applyBorder="1" applyAlignment="1">
      <alignment vertical="center"/>
    </xf>
    <xf numFmtId="164" fontId="0" fillId="2" borderId="14" xfId="0" applyNumberForma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1" fillId="0" borderId="10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2" borderId="14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" fontId="1" fillId="0" borderId="5" xfId="0" applyNumberFormat="1" applyFont="1" applyBorder="1" applyAlignment="1">
      <alignment vertical="center"/>
    </xf>
    <xf numFmtId="1" fontId="1" fillId="0" borderId="17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" fontId="0" fillId="0" borderId="3" xfId="0" applyNumberForma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1" fontId="0" fillId="0" borderId="19" xfId="0" applyNumberFormat="1" applyBorder="1" applyAlignment="1">
      <alignment horizontal="right" vertical="center"/>
    </xf>
    <xf numFmtId="1" fontId="0" fillId="0" borderId="17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/>
    </xf>
    <xf numFmtId="164" fontId="0" fillId="0" borderId="3" xfId="0" applyNumberFormat="1" applyFill="1" applyBorder="1" applyAlignment="1">
      <alignment vertical="center"/>
    </xf>
    <xf numFmtId="3" fontId="4" fillId="0" borderId="1" xfId="0" applyNumberFormat="1" applyFont="1" applyFill="1" applyBorder="1"/>
    <xf numFmtId="164" fontId="3" fillId="0" borderId="1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38"/>
  <sheetViews>
    <sheetView tabSelected="1" workbookViewId="0">
      <selection activeCell="C38" activeCellId="1" sqref="C33 C38"/>
    </sheetView>
  </sheetViews>
  <sheetFormatPr defaultColWidth="9.1796875" defaultRowHeight="14.5" x14ac:dyDescent="0.35"/>
  <cols>
    <col min="1" max="1" width="21.54296875" style="40" bestFit="1" customWidth="1"/>
    <col min="2" max="2" width="9.26953125" style="40" bestFit="1" customWidth="1"/>
    <col min="3" max="3" width="23" style="40" bestFit="1" customWidth="1"/>
    <col min="4" max="4" width="26.26953125" style="40" bestFit="1" customWidth="1"/>
    <col min="5" max="5" width="19.7265625" style="40" bestFit="1" customWidth="1"/>
    <col min="6" max="6" width="23" style="40" bestFit="1" customWidth="1"/>
    <col min="7" max="7" width="21.1796875" style="40" bestFit="1" customWidth="1"/>
    <col min="8" max="8" width="26" style="40" bestFit="1" customWidth="1"/>
    <col min="9" max="9" width="24" style="40" bestFit="1" customWidth="1"/>
    <col min="10" max="10" width="9.1796875" style="40"/>
    <col min="11" max="11" width="10.81640625" style="40" customWidth="1"/>
    <col min="12" max="16384" width="9.1796875" style="40"/>
  </cols>
  <sheetData>
    <row r="1" spans="1:11" x14ac:dyDescent="0.35">
      <c r="A1" s="133" t="s">
        <v>0</v>
      </c>
      <c r="B1" s="134"/>
      <c r="C1" s="134"/>
      <c r="D1" s="134"/>
      <c r="E1" s="134"/>
      <c r="F1" s="134"/>
      <c r="G1" s="134"/>
      <c r="H1" s="134"/>
      <c r="I1" s="135"/>
      <c r="J1" s="98"/>
      <c r="K1" s="98"/>
    </row>
    <row r="2" spans="1:11" x14ac:dyDescent="0.35">
      <c r="A2" s="41" t="s">
        <v>1</v>
      </c>
      <c r="B2" s="42" t="s">
        <v>2</v>
      </c>
      <c r="C2" s="42" t="s">
        <v>3</v>
      </c>
      <c r="D2" s="42" t="s">
        <v>4</v>
      </c>
      <c r="E2" s="43" t="s">
        <v>5</v>
      </c>
      <c r="F2" s="42" t="s">
        <v>6</v>
      </c>
      <c r="G2" s="42" t="s">
        <v>7</v>
      </c>
      <c r="H2" s="42" t="s">
        <v>8</v>
      </c>
      <c r="I2" s="44" t="s">
        <v>9</v>
      </c>
      <c r="J2" s="98"/>
      <c r="K2" s="98"/>
    </row>
    <row r="3" spans="1:11" x14ac:dyDescent="0.35">
      <c r="A3" s="45" t="s">
        <v>10</v>
      </c>
      <c r="B3" s="110" t="s">
        <v>11</v>
      </c>
      <c r="C3" s="103">
        <v>5735.46</v>
      </c>
      <c r="D3" s="103">
        <v>5796821.7599999998</v>
      </c>
      <c r="E3" s="103">
        <f>C3*D3</f>
        <v>33247439331.6096</v>
      </c>
      <c r="F3" s="130">
        <v>116824000</v>
      </c>
      <c r="G3" s="130">
        <v>114112000</v>
      </c>
      <c r="H3" s="130">
        <f>($E3+$E4)/F3</f>
        <v>8685.3167100219962</v>
      </c>
      <c r="I3" s="131">
        <f>($E3+$E4)/G3</f>
        <v>8891.7330283546835</v>
      </c>
      <c r="J3" s="98"/>
      <c r="K3" s="98"/>
    </row>
    <row r="4" spans="1:11" x14ac:dyDescent="0.35">
      <c r="A4" s="45"/>
      <c r="B4" s="110" t="s">
        <v>12</v>
      </c>
      <c r="C4" s="103"/>
      <c r="D4" s="103"/>
      <c r="E4" s="103">
        <f>981406*1000000</f>
        <v>981406000000</v>
      </c>
      <c r="F4" s="130"/>
      <c r="G4" s="130"/>
      <c r="H4" s="130"/>
      <c r="I4" s="131"/>
      <c r="J4" s="98"/>
      <c r="K4" s="98"/>
    </row>
    <row r="5" spans="1:11" x14ac:dyDescent="0.35">
      <c r="A5" s="45" t="s">
        <v>13</v>
      </c>
      <c r="B5" s="110" t="s">
        <v>11</v>
      </c>
      <c r="C5" s="112">
        <v>0</v>
      </c>
      <c r="D5" s="112">
        <v>0</v>
      </c>
      <c r="E5" s="112">
        <f>C5*D5</f>
        <v>0</v>
      </c>
      <c r="F5" s="132">
        <v>0</v>
      </c>
      <c r="G5" s="132">
        <v>0</v>
      </c>
      <c r="H5" s="132">
        <f>IF(0,(E5+E6)/F5,0)</f>
        <v>0</v>
      </c>
      <c r="I5" s="136">
        <f>IF(0,($E5+$E6)/G5,0)</f>
        <v>0</v>
      </c>
      <c r="J5" s="98"/>
      <c r="K5" s="98"/>
    </row>
    <row r="6" spans="1:11" x14ac:dyDescent="0.35">
      <c r="A6" s="45"/>
      <c r="B6" s="110" t="s">
        <v>12</v>
      </c>
      <c r="C6" s="112">
        <v>0</v>
      </c>
      <c r="D6" s="112">
        <v>0</v>
      </c>
      <c r="E6" s="112">
        <v>0</v>
      </c>
      <c r="F6" s="132"/>
      <c r="G6" s="132"/>
      <c r="H6" s="132"/>
      <c r="I6" s="136"/>
      <c r="J6" s="98"/>
      <c r="K6" s="98"/>
    </row>
    <row r="7" spans="1:11" x14ac:dyDescent="0.35">
      <c r="A7" s="45" t="s">
        <v>14</v>
      </c>
      <c r="B7" s="46"/>
      <c r="C7" s="109"/>
      <c r="D7" s="113"/>
      <c r="E7" s="99">
        <f>SUM(E3:E6)</f>
        <v>1014653439331.6096</v>
      </c>
      <c r="F7" s="99">
        <f>SUM(F3:F6)</f>
        <v>116824000</v>
      </c>
      <c r="G7" s="99">
        <f>SUM(G3:G6)</f>
        <v>114112000</v>
      </c>
      <c r="H7" s="99">
        <f>$E7/F7</f>
        <v>8685.3167100219962</v>
      </c>
      <c r="I7" s="100">
        <f>$E7/G7</f>
        <v>8891.7330283546835</v>
      </c>
      <c r="J7" s="98"/>
      <c r="K7" s="98"/>
    </row>
    <row r="8" spans="1:11" x14ac:dyDescent="0.35">
      <c r="A8" s="114"/>
      <c r="B8" s="98"/>
      <c r="C8" s="98"/>
      <c r="D8" s="98"/>
      <c r="E8" s="98"/>
      <c r="F8" s="98"/>
      <c r="G8" s="98"/>
      <c r="H8" s="98"/>
      <c r="I8" s="115"/>
      <c r="J8" s="98"/>
      <c r="K8" s="47"/>
    </row>
    <row r="9" spans="1:11" x14ac:dyDescent="0.35">
      <c r="A9" s="45" t="s">
        <v>1</v>
      </c>
      <c r="B9" s="48" t="s">
        <v>2</v>
      </c>
      <c r="C9" s="48" t="s">
        <v>3</v>
      </c>
      <c r="D9" s="48" t="s">
        <v>4</v>
      </c>
      <c r="E9" s="48" t="s">
        <v>5</v>
      </c>
      <c r="F9" s="48" t="s">
        <v>6</v>
      </c>
      <c r="G9" s="48" t="s">
        <v>7</v>
      </c>
      <c r="H9" s="49" t="s">
        <v>8</v>
      </c>
      <c r="I9" s="50" t="s">
        <v>9</v>
      </c>
      <c r="J9" s="98"/>
      <c r="K9" s="98"/>
    </row>
    <row r="10" spans="1:11" x14ac:dyDescent="0.35">
      <c r="A10" s="45" t="s">
        <v>15</v>
      </c>
      <c r="B10" s="110" t="s">
        <v>16</v>
      </c>
      <c r="C10" s="110">
        <v>0</v>
      </c>
      <c r="D10" s="110">
        <v>0</v>
      </c>
      <c r="E10" s="112">
        <f>C10*D10</f>
        <v>0</v>
      </c>
      <c r="F10" s="110">
        <v>0</v>
      </c>
      <c r="G10" s="110">
        <v>0</v>
      </c>
      <c r="H10" s="112">
        <f>IF(F10,$E10/F10,0)</f>
        <v>0</v>
      </c>
      <c r="I10" s="116">
        <f>IF(G10,$E10/G10,0)</f>
        <v>0</v>
      </c>
      <c r="J10" s="98"/>
      <c r="K10" s="98"/>
    </row>
    <row r="11" spans="1:11" x14ac:dyDescent="0.35">
      <c r="A11" s="45" t="s">
        <v>17</v>
      </c>
      <c r="B11" s="110" t="s">
        <v>16</v>
      </c>
      <c r="C11" s="103">
        <v>30231.69</v>
      </c>
      <c r="D11" s="103">
        <v>6243126.1299999999</v>
      </c>
      <c r="E11" s="103">
        <f>C11*D11</f>
        <v>188740253793.05969</v>
      </c>
      <c r="F11" s="103">
        <v>16644000</v>
      </c>
      <c r="G11" s="103">
        <v>16015955</v>
      </c>
      <c r="H11" s="117">
        <f>$E11/F11</f>
        <v>11339.837406456361</v>
      </c>
      <c r="I11" s="118">
        <f>$E11/G11</f>
        <v>11784.514491521717</v>
      </c>
      <c r="J11" s="98"/>
      <c r="K11" s="98"/>
    </row>
    <row r="12" spans="1:11" x14ac:dyDescent="0.35">
      <c r="A12" s="45" t="s">
        <v>18</v>
      </c>
      <c r="B12" s="51"/>
      <c r="C12" s="119"/>
      <c r="D12" s="120"/>
      <c r="E12" s="101">
        <f t="shared" ref="E12:G12" si="0">SUM(E10:E11)</f>
        <v>188740253793.05969</v>
      </c>
      <c r="F12" s="101">
        <f t="shared" si="0"/>
        <v>16644000</v>
      </c>
      <c r="G12" s="101">
        <f t="shared" si="0"/>
        <v>16015955</v>
      </c>
      <c r="H12" s="101">
        <f>$E12/F12</f>
        <v>11339.837406456361</v>
      </c>
      <c r="I12" s="102">
        <f>$E12/G12</f>
        <v>11784.514491521717</v>
      </c>
      <c r="J12" s="98"/>
      <c r="K12" s="98"/>
    </row>
    <row r="14" spans="1:11" x14ac:dyDescent="0.35">
      <c r="A14" s="133" t="s">
        <v>19</v>
      </c>
      <c r="B14" s="134"/>
      <c r="C14" s="134"/>
      <c r="D14" s="134"/>
      <c r="E14" s="134"/>
      <c r="F14" s="134"/>
      <c r="G14" s="134"/>
      <c r="H14" s="134"/>
      <c r="I14" s="135"/>
      <c r="J14" s="98"/>
      <c r="K14" s="98"/>
    </row>
    <row r="15" spans="1:11" x14ac:dyDescent="0.35">
      <c r="A15" s="41" t="s">
        <v>1</v>
      </c>
      <c r="B15" s="42" t="s">
        <v>2</v>
      </c>
      <c r="C15" s="42" t="s">
        <v>3</v>
      </c>
      <c r="D15" s="42" t="s">
        <v>4</v>
      </c>
      <c r="E15" s="43" t="s">
        <v>5</v>
      </c>
      <c r="F15" s="42" t="s">
        <v>6</v>
      </c>
      <c r="G15" s="42" t="s">
        <v>7</v>
      </c>
      <c r="H15" s="42" t="s">
        <v>8</v>
      </c>
      <c r="I15" s="44" t="s">
        <v>9</v>
      </c>
      <c r="J15" s="98"/>
      <c r="K15" s="98"/>
    </row>
    <row r="16" spans="1:11" x14ac:dyDescent="0.35">
      <c r="A16" s="45" t="s">
        <v>10</v>
      </c>
      <c r="B16" s="110" t="s">
        <v>11</v>
      </c>
      <c r="C16" s="103">
        <v>9153.5300000000007</v>
      </c>
      <c r="D16" s="103">
        <v>5794597.1600000001</v>
      </c>
      <c r="E16" s="103">
        <f>C16*D16</f>
        <v>53041018941.974808</v>
      </c>
      <c r="F16" s="130">
        <v>109059000</v>
      </c>
      <c r="G16" s="130">
        <v>107453000</v>
      </c>
      <c r="H16" s="130">
        <f>($E16+$E17)/F16</f>
        <v>8950.7332631142308</v>
      </c>
      <c r="I16" s="131">
        <f>($E16+$E17)/G16</f>
        <v>9084.5115440422778</v>
      </c>
      <c r="J16" s="98"/>
      <c r="K16" s="98"/>
    </row>
    <row r="17" spans="1:11" x14ac:dyDescent="0.35">
      <c r="A17" s="45"/>
      <c r="B17" s="110" t="s">
        <v>12</v>
      </c>
      <c r="C17" s="103"/>
      <c r="D17" s="103"/>
      <c r="E17" s="103">
        <f>923117*1000000</f>
        <v>923117000000</v>
      </c>
      <c r="F17" s="130"/>
      <c r="G17" s="130"/>
      <c r="H17" s="130"/>
      <c r="I17" s="131"/>
      <c r="J17" s="98"/>
      <c r="K17" s="98"/>
    </row>
    <row r="18" spans="1:11" x14ac:dyDescent="0.35">
      <c r="A18" s="45" t="s">
        <v>13</v>
      </c>
      <c r="B18" s="110" t="s">
        <v>11</v>
      </c>
      <c r="C18" s="103">
        <v>0</v>
      </c>
      <c r="D18" s="103">
        <v>0</v>
      </c>
      <c r="E18" s="103">
        <f t="shared" ref="E18" si="1">C18*D18</f>
        <v>0</v>
      </c>
      <c r="F18" s="130">
        <v>0</v>
      </c>
      <c r="G18" s="130">
        <v>0</v>
      </c>
      <c r="H18" s="130">
        <f>IF(0,(E18+E19)/F18,0)</f>
        <v>0</v>
      </c>
      <c r="I18" s="131">
        <f>IF(0,($E18+$E19)/G18,0)</f>
        <v>0</v>
      </c>
      <c r="J18" s="98"/>
      <c r="K18" s="98"/>
    </row>
    <row r="19" spans="1:11" x14ac:dyDescent="0.35">
      <c r="A19" s="45"/>
      <c r="B19" s="110" t="s">
        <v>12</v>
      </c>
      <c r="C19" s="103">
        <v>0</v>
      </c>
      <c r="D19" s="103">
        <v>0</v>
      </c>
      <c r="E19" s="103">
        <v>0</v>
      </c>
      <c r="F19" s="130"/>
      <c r="G19" s="130"/>
      <c r="H19" s="130"/>
      <c r="I19" s="131"/>
      <c r="J19" s="98"/>
      <c r="K19" s="98"/>
    </row>
    <row r="20" spans="1:11" x14ac:dyDescent="0.35">
      <c r="A20" s="45" t="s">
        <v>14</v>
      </c>
      <c r="B20" s="46"/>
      <c r="C20" s="109"/>
      <c r="D20" s="46"/>
      <c r="E20" s="99">
        <f>SUM(E16:E19)</f>
        <v>976158018941.97485</v>
      </c>
      <c r="F20" s="99">
        <f>SUM(F16:F19)</f>
        <v>109059000</v>
      </c>
      <c r="G20" s="99">
        <f>SUM(G16:G19)</f>
        <v>107453000</v>
      </c>
      <c r="H20" s="99">
        <f>$E20/F20</f>
        <v>8950.7332631142308</v>
      </c>
      <c r="I20" s="100">
        <f>$E20/G20</f>
        <v>9084.5115440422778</v>
      </c>
      <c r="J20" s="98"/>
      <c r="K20" s="98"/>
    </row>
    <row r="21" spans="1:11" x14ac:dyDescent="0.35">
      <c r="A21" s="114"/>
      <c r="B21" s="98"/>
      <c r="C21" s="98"/>
      <c r="D21" s="98"/>
      <c r="E21" s="98"/>
      <c r="F21" s="98"/>
      <c r="G21" s="98"/>
      <c r="H21" s="98"/>
      <c r="I21" s="115"/>
      <c r="J21" s="98"/>
      <c r="K21" s="47"/>
    </row>
    <row r="22" spans="1:11" x14ac:dyDescent="0.35">
      <c r="A22" s="45" t="s">
        <v>1</v>
      </c>
      <c r="B22" s="48" t="s">
        <v>2</v>
      </c>
      <c r="C22" s="48" t="s">
        <v>3</v>
      </c>
      <c r="D22" s="48" t="s">
        <v>4</v>
      </c>
      <c r="E22" s="48" t="s">
        <v>5</v>
      </c>
      <c r="F22" s="48" t="s">
        <v>6</v>
      </c>
      <c r="G22" s="48" t="s">
        <v>7</v>
      </c>
      <c r="H22" s="52" t="s">
        <v>8</v>
      </c>
      <c r="I22" s="53" t="s">
        <v>9</v>
      </c>
      <c r="J22" s="98"/>
      <c r="K22" s="98"/>
    </row>
    <row r="23" spans="1:11" x14ac:dyDescent="0.35">
      <c r="A23" s="45" t="s">
        <v>15</v>
      </c>
      <c r="B23" s="110" t="s">
        <v>16</v>
      </c>
      <c r="C23" s="110">
        <v>0</v>
      </c>
      <c r="D23" s="110">
        <v>0</v>
      </c>
      <c r="E23" s="112">
        <f>C23*D23</f>
        <v>0</v>
      </c>
      <c r="F23" s="110">
        <v>0</v>
      </c>
      <c r="G23" s="121">
        <v>0</v>
      </c>
      <c r="H23" s="112">
        <f>IF(F23,$E23/F23,0)</f>
        <v>0</v>
      </c>
      <c r="I23" s="116">
        <f>IF(G23,$E23/G23,0)</f>
        <v>0</v>
      </c>
      <c r="J23" s="98"/>
      <c r="K23" s="98"/>
    </row>
    <row r="24" spans="1:11" x14ac:dyDescent="0.35">
      <c r="A24" s="54" t="s">
        <v>17</v>
      </c>
      <c r="B24" s="122" t="s">
        <v>16</v>
      </c>
      <c r="C24" s="123">
        <v>54610.51</v>
      </c>
      <c r="D24" s="123">
        <v>6245344.4500000002</v>
      </c>
      <c r="E24" s="123">
        <f>C24*D24</f>
        <v>341061445540.16949</v>
      </c>
      <c r="F24" s="123">
        <v>30582000</v>
      </c>
      <c r="G24" s="123">
        <v>30058570</v>
      </c>
      <c r="H24" s="124">
        <f>$E24/F24</f>
        <v>11152.35908508827</v>
      </c>
      <c r="I24" s="125">
        <f>$E24/G24</f>
        <v>11346.562578997255</v>
      </c>
      <c r="J24" s="98"/>
      <c r="K24" s="98"/>
    </row>
    <row r="25" spans="1:11" x14ac:dyDescent="0.35">
      <c r="A25" s="45" t="s">
        <v>18</v>
      </c>
      <c r="B25" s="51"/>
      <c r="C25" s="119"/>
      <c r="D25" s="120"/>
      <c r="E25" s="101">
        <f t="shared" ref="E25:G25" si="2">SUM(E23:E24)</f>
        <v>341061445540.16949</v>
      </c>
      <c r="F25" s="101">
        <f t="shared" si="2"/>
        <v>30582000</v>
      </c>
      <c r="G25" s="101">
        <f t="shared" si="2"/>
        <v>30058570</v>
      </c>
      <c r="H25" s="101">
        <f>$E25/F25</f>
        <v>11152.35908508827</v>
      </c>
      <c r="I25" s="102">
        <f>$E25/G25</f>
        <v>11346.562578997255</v>
      </c>
      <c r="J25" s="98"/>
      <c r="K25" s="98"/>
    </row>
    <row r="27" spans="1:11" x14ac:dyDescent="0.35">
      <c r="A27" s="133" t="s">
        <v>20</v>
      </c>
      <c r="B27" s="134"/>
      <c r="C27" s="134"/>
      <c r="D27" s="134"/>
      <c r="E27" s="134"/>
      <c r="F27" s="134"/>
      <c r="G27" s="134"/>
      <c r="H27" s="134"/>
      <c r="I27" s="135"/>
      <c r="J27" s="98"/>
      <c r="K27" s="98"/>
    </row>
    <row r="28" spans="1:11" x14ac:dyDescent="0.35">
      <c r="A28" s="45" t="s">
        <v>1</v>
      </c>
      <c r="B28" s="55" t="s">
        <v>2</v>
      </c>
      <c r="C28" s="55" t="s">
        <v>3</v>
      </c>
      <c r="D28" s="55" t="s">
        <v>4</v>
      </c>
      <c r="E28" s="48" t="s">
        <v>5</v>
      </c>
      <c r="F28" s="55" t="s">
        <v>6</v>
      </c>
      <c r="G28" s="55" t="s">
        <v>7</v>
      </c>
      <c r="H28" s="55" t="s">
        <v>8</v>
      </c>
      <c r="I28" s="56" t="s">
        <v>9</v>
      </c>
      <c r="J28" s="98"/>
      <c r="K28" s="98"/>
    </row>
    <row r="29" spans="1:11" x14ac:dyDescent="0.35">
      <c r="A29" s="45" t="s">
        <v>10</v>
      </c>
      <c r="B29" s="110" t="s">
        <v>11</v>
      </c>
      <c r="C29" s="103">
        <v>39706.79</v>
      </c>
      <c r="D29" s="103">
        <v>5788954.8600000003</v>
      </c>
      <c r="E29" s="103">
        <f>C29*D29</f>
        <v>229860814945.49942</v>
      </c>
      <c r="F29" s="130">
        <v>108025000</v>
      </c>
      <c r="G29" s="130">
        <v>105674000</v>
      </c>
      <c r="H29" s="130">
        <f>($E29+$E30)/F29</f>
        <v>8615.0688724415595</v>
      </c>
      <c r="I29" s="131">
        <f>($E29+$E30)/G29</f>
        <v>8806.7340589501619</v>
      </c>
      <c r="J29" s="98"/>
      <c r="K29" s="98"/>
    </row>
    <row r="30" spans="1:11" x14ac:dyDescent="0.35">
      <c r="A30" s="45"/>
      <c r="B30" s="110" t="s">
        <v>12</v>
      </c>
      <c r="C30" s="103"/>
      <c r="D30" s="103"/>
      <c r="E30" s="123">
        <f>700782*1000000</f>
        <v>700782000000</v>
      </c>
      <c r="F30" s="130"/>
      <c r="G30" s="130"/>
      <c r="H30" s="130"/>
      <c r="I30" s="131"/>
      <c r="J30" s="98"/>
      <c r="K30" s="98"/>
    </row>
    <row r="31" spans="1:11" x14ac:dyDescent="0.35">
      <c r="A31" s="45" t="s">
        <v>13</v>
      </c>
      <c r="B31" s="110" t="s">
        <v>11</v>
      </c>
      <c r="C31" s="112">
        <v>0</v>
      </c>
      <c r="D31" s="112">
        <v>0</v>
      </c>
      <c r="E31" s="112">
        <f t="shared" ref="E31" si="3">C31*D31</f>
        <v>0</v>
      </c>
      <c r="F31" s="132">
        <v>0</v>
      </c>
      <c r="G31" s="132">
        <v>0</v>
      </c>
      <c r="H31" s="132">
        <f>IF(0,(E31+E32)/F31,0)</f>
        <v>0</v>
      </c>
      <c r="I31" s="136">
        <f>IF(0,($E31+$E32)/G31,0)</f>
        <v>0</v>
      </c>
      <c r="J31" s="98"/>
      <c r="K31" s="98"/>
    </row>
    <row r="32" spans="1:11" x14ac:dyDescent="0.35">
      <c r="A32" s="54"/>
      <c r="B32" s="122" t="s">
        <v>12</v>
      </c>
      <c r="C32" s="123"/>
      <c r="D32" s="123"/>
      <c r="E32" s="126">
        <v>0</v>
      </c>
      <c r="F32" s="137"/>
      <c r="G32" s="137"/>
      <c r="H32" s="137"/>
      <c r="I32" s="138"/>
      <c r="J32" s="98"/>
      <c r="K32" s="98"/>
    </row>
    <row r="33" spans="1:9" x14ac:dyDescent="0.35">
      <c r="A33" s="45" t="s">
        <v>14</v>
      </c>
      <c r="B33" s="46"/>
      <c r="C33" s="109"/>
      <c r="D33" s="113"/>
      <c r="E33" s="99">
        <f>SUM(E29:E32)</f>
        <v>930642814945.49939</v>
      </c>
      <c r="F33" s="99">
        <f>SUM(F29:F32)</f>
        <v>108025000</v>
      </c>
      <c r="G33" s="99">
        <f>SUM(G29:G32)</f>
        <v>105674000</v>
      </c>
      <c r="H33" s="99">
        <f>$E33/F33</f>
        <v>8615.0688724415595</v>
      </c>
      <c r="I33" s="100">
        <f>$E33/G33</f>
        <v>8806.7340589501619</v>
      </c>
    </row>
    <row r="34" spans="1:9" x14ac:dyDescent="0.35">
      <c r="A34" s="114"/>
      <c r="B34" s="98"/>
      <c r="C34" s="98"/>
      <c r="D34" s="98"/>
      <c r="E34" s="98"/>
      <c r="F34" s="98"/>
      <c r="G34" s="98"/>
      <c r="H34" s="98"/>
      <c r="I34" s="115"/>
    </row>
    <row r="35" spans="1:9" x14ac:dyDescent="0.35">
      <c r="A35" s="45" t="s">
        <v>1</v>
      </c>
      <c r="B35" s="48" t="s">
        <v>2</v>
      </c>
      <c r="C35" s="48" t="s">
        <v>3</v>
      </c>
      <c r="D35" s="48" t="s">
        <v>4</v>
      </c>
      <c r="E35" s="48" t="s">
        <v>5</v>
      </c>
      <c r="F35" s="48" t="s">
        <v>6</v>
      </c>
      <c r="G35" s="48" t="s">
        <v>7</v>
      </c>
      <c r="H35" s="48" t="s">
        <v>8</v>
      </c>
      <c r="I35" s="50" t="s">
        <v>9</v>
      </c>
    </row>
    <row r="36" spans="1:9" x14ac:dyDescent="0.35">
      <c r="A36" s="41" t="s">
        <v>15</v>
      </c>
      <c r="B36" s="127" t="s">
        <v>16</v>
      </c>
      <c r="C36" s="127">
        <v>0</v>
      </c>
      <c r="D36" s="127">
        <v>0</v>
      </c>
      <c r="E36" s="128">
        <f>C36*D36</f>
        <v>0</v>
      </c>
      <c r="F36" s="127">
        <v>0</v>
      </c>
      <c r="G36" s="127">
        <v>0</v>
      </c>
      <c r="H36" s="128">
        <f>IF(F36,$E36/F36,0)</f>
        <v>0</v>
      </c>
      <c r="I36" s="129">
        <f>IF(G36,$E36/G36,0)</f>
        <v>0</v>
      </c>
    </row>
    <row r="37" spans="1:9" x14ac:dyDescent="0.35">
      <c r="A37" s="45" t="s">
        <v>17</v>
      </c>
      <c r="B37" s="110" t="s">
        <v>16</v>
      </c>
      <c r="C37" s="103">
        <v>42293.08</v>
      </c>
      <c r="D37" s="103">
        <v>6280964.3899999997</v>
      </c>
      <c r="E37" s="103">
        <f>C37*D37</f>
        <v>265641329423.4212</v>
      </c>
      <c r="F37" s="103">
        <v>22657000</v>
      </c>
      <c r="G37" s="103">
        <v>22005819</v>
      </c>
      <c r="H37" s="103">
        <f>$E37/F37</f>
        <v>11724.470557594615</v>
      </c>
      <c r="I37" s="118">
        <f>$E37/G37</f>
        <v>12071.41299414583</v>
      </c>
    </row>
    <row r="38" spans="1:9" x14ac:dyDescent="0.35">
      <c r="A38" s="57" t="s">
        <v>18</v>
      </c>
      <c r="B38" s="51"/>
      <c r="C38" s="119"/>
      <c r="D38" s="120"/>
      <c r="E38" s="101">
        <f t="shared" ref="E38:G38" si="4">SUM(E36:E37)</f>
        <v>265641329423.4212</v>
      </c>
      <c r="F38" s="101">
        <f t="shared" si="4"/>
        <v>22657000</v>
      </c>
      <c r="G38" s="101">
        <f t="shared" si="4"/>
        <v>22005819</v>
      </c>
      <c r="H38" s="101">
        <f>$E38/F38</f>
        <v>11724.470557594615</v>
      </c>
      <c r="I38" s="102">
        <f>$E38/G38</f>
        <v>12071.41299414583</v>
      </c>
    </row>
  </sheetData>
  <mergeCells count="27">
    <mergeCell ref="F31:F32"/>
    <mergeCell ref="G31:G32"/>
    <mergeCell ref="H31:H32"/>
    <mergeCell ref="I31:I32"/>
    <mergeCell ref="F18:F19"/>
    <mergeCell ref="G18:G19"/>
    <mergeCell ref="H18:H19"/>
    <mergeCell ref="I18:I19"/>
    <mergeCell ref="A27:I27"/>
    <mergeCell ref="F29:F30"/>
    <mergeCell ref="G29:G30"/>
    <mergeCell ref="H29:H30"/>
    <mergeCell ref="I29:I30"/>
    <mergeCell ref="A1:I1"/>
    <mergeCell ref="A14:I14"/>
    <mergeCell ref="I3:I4"/>
    <mergeCell ref="H5:H6"/>
    <mergeCell ref="I5:I6"/>
    <mergeCell ref="F16:F17"/>
    <mergeCell ref="G16:G17"/>
    <mergeCell ref="H16:H17"/>
    <mergeCell ref="I16:I17"/>
    <mergeCell ref="F3:F4"/>
    <mergeCell ref="G3:G4"/>
    <mergeCell ref="F5:F6"/>
    <mergeCell ref="G5:G6"/>
    <mergeCell ref="H3:H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23194-7F5C-400F-B7CF-430E1B55A85E}">
  <sheetPr>
    <tabColor rgb="FF00B050"/>
  </sheetPr>
  <dimension ref="A1:F41"/>
  <sheetViews>
    <sheetView workbookViewId="0">
      <selection activeCell="H23" sqref="H23"/>
    </sheetView>
  </sheetViews>
  <sheetFormatPr defaultRowHeight="14.5" x14ac:dyDescent="0.35"/>
  <cols>
    <col min="1" max="1" width="18.26953125" bestFit="1" customWidth="1"/>
    <col min="2" max="2" width="21.26953125" customWidth="1"/>
    <col min="3" max="3" width="23" bestFit="1" customWidth="1"/>
    <col min="4" max="4" width="21.1796875" bestFit="1" customWidth="1"/>
    <col min="5" max="5" width="26" bestFit="1" customWidth="1"/>
    <col min="6" max="6" width="24" bestFit="1" customWidth="1"/>
  </cols>
  <sheetData>
    <row r="1" spans="1:6" x14ac:dyDescent="0.35">
      <c r="A1" s="141" t="s">
        <v>0</v>
      </c>
      <c r="B1" s="142"/>
      <c r="C1" s="142"/>
      <c r="D1" s="142"/>
      <c r="E1" s="142"/>
      <c r="F1" s="143"/>
    </row>
    <row r="2" spans="1:6" x14ac:dyDescent="0.35">
      <c r="A2" s="87" t="s">
        <v>76</v>
      </c>
      <c r="B2" s="48" t="s">
        <v>5</v>
      </c>
      <c r="C2" s="55" t="s">
        <v>6</v>
      </c>
      <c r="D2" s="55" t="s">
        <v>7</v>
      </c>
      <c r="E2" s="2" t="s">
        <v>8</v>
      </c>
      <c r="F2" s="9" t="s">
        <v>9</v>
      </c>
    </row>
    <row r="3" spans="1:6" x14ac:dyDescent="0.35">
      <c r="A3" s="45" t="s">
        <v>77</v>
      </c>
      <c r="B3" s="88">
        <f>'San Juan'!E7</f>
        <v>1014653439331.6096</v>
      </c>
      <c r="C3" s="88">
        <f>'San Juan'!F7</f>
        <v>116824000</v>
      </c>
      <c r="D3" s="88">
        <f>'San Juan'!G7</f>
        <v>114112000</v>
      </c>
      <c r="E3" s="4">
        <f>IF(C3,B3/C3,0)</f>
        <v>8685.3167100219962</v>
      </c>
      <c r="F3" s="10">
        <f>IF(D3,B3/D3,0)</f>
        <v>8891.7330283546835</v>
      </c>
    </row>
    <row r="4" spans="1:6" x14ac:dyDescent="0.35">
      <c r="A4" s="45" t="s">
        <v>78</v>
      </c>
      <c r="B4" s="88">
        <f>'San Juan'!E12</f>
        <v>188740253793.05969</v>
      </c>
      <c r="C4" s="88">
        <f>'San Juan'!F12</f>
        <v>16644000</v>
      </c>
      <c r="D4" s="88">
        <f>'San Juan'!G12</f>
        <v>16015955</v>
      </c>
      <c r="E4" s="4">
        <f t="shared" ref="E4:E13" si="0">IF(C4,B4/C4,0)</f>
        <v>11339.837406456361</v>
      </c>
      <c r="F4" s="10">
        <f t="shared" ref="F4:F13" si="1">IF(D4,B4/D4,0)</f>
        <v>11784.514491521717</v>
      </c>
    </row>
    <row r="5" spans="1:6" x14ac:dyDescent="0.35">
      <c r="A5" s="8" t="s">
        <v>79</v>
      </c>
      <c r="B5" s="88">
        <f>'Palo Seco'!E7</f>
        <v>1205131257470.9324</v>
      </c>
      <c r="C5" s="88">
        <f>'Palo Seco'!F7</f>
        <v>125537000</v>
      </c>
      <c r="D5" s="88">
        <f>'Palo Seco'!G7</f>
        <v>112787446</v>
      </c>
      <c r="E5" s="4">
        <f t="shared" si="0"/>
        <v>9599.8092791044255</v>
      </c>
      <c r="F5" s="10">
        <f t="shared" si="1"/>
        <v>10684.976920843941</v>
      </c>
    </row>
    <row r="6" spans="1:6" x14ac:dyDescent="0.35">
      <c r="A6" s="8" t="s">
        <v>80</v>
      </c>
      <c r="B6" s="88">
        <f>Aguirre!E7</f>
        <v>1736774202420.22</v>
      </c>
      <c r="C6" s="88">
        <f>Aguirre!F7</f>
        <v>156310000</v>
      </c>
      <c r="D6" s="88">
        <f>Aguirre!G7</f>
        <v>149720730</v>
      </c>
      <c r="E6" s="4">
        <f t="shared" si="0"/>
        <v>11111.088237606167</v>
      </c>
      <c r="F6" s="10">
        <f t="shared" si="1"/>
        <v>11600.091733591067</v>
      </c>
    </row>
    <row r="7" spans="1:6" x14ac:dyDescent="0.35">
      <c r="A7" s="8" t="s">
        <v>81</v>
      </c>
      <c r="B7" s="88">
        <f>'Aguirre CC'!E11</f>
        <v>568538096761.43994</v>
      </c>
      <c r="C7" s="88">
        <f>'Aguirre CC'!F11</f>
        <v>37005000</v>
      </c>
      <c r="D7" s="88">
        <f>'Aguirre CC'!G11</f>
        <v>36856980</v>
      </c>
      <c r="E7" s="4">
        <f t="shared" si="0"/>
        <v>15363.818315401701</v>
      </c>
      <c r="F7" s="10">
        <f t="shared" si="1"/>
        <v>15425.520396989659</v>
      </c>
    </row>
    <row r="8" spans="1:6" x14ac:dyDescent="0.35">
      <c r="A8" s="8" t="s">
        <v>82</v>
      </c>
      <c r="B8" s="88">
        <f>'Costa Sur'!E7</f>
        <v>2345925836973.1748</v>
      </c>
      <c r="C8" s="88">
        <f>'Costa Sur'!F7</f>
        <v>206610000</v>
      </c>
      <c r="D8" s="88">
        <f>'Costa Sur'!G7</f>
        <v>193231000</v>
      </c>
      <c r="E8" s="4">
        <f t="shared" si="0"/>
        <v>11354.367344141981</v>
      </c>
      <c r="F8" s="10">
        <f t="shared" si="1"/>
        <v>12140.525262370815</v>
      </c>
    </row>
    <row r="9" spans="1:6" x14ac:dyDescent="0.35">
      <c r="A9" s="8" t="s">
        <v>83</v>
      </c>
      <c r="B9" s="88">
        <f>Cambalache!E5</f>
        <v>20733173119.59</v>
      </c>
      <c r="C9" s="88">
        <f>Cambalache!F5</f>
        <v>1503000</v>
      </c>
      <c r="D9" s="88">
        <f>Cambalache!G5</f>
        <v>1370780</v>
      </c>
      <c r="E9" s="4">
        <f t="shared" si="0"/>
        <v>13794.526360339321</v>
      </c>
      <c r="F9" s="10">
        <f t="shared" si="1"/>
        <v>15125.091640956243</v>
      </c>
    </row>
    <row r="10" spans="1:6" x14ac:dyDescent="0.35">
      <c r="A10" s="45" t="s">
        <v>84</v>
      </c>
      <c r="B10" s="88">
        <f>Mayaguez!E7</f>
        <v>95426937239.891815</v>
      </c>
      <c r="C10" s="88">
        <f>Mayaguez!F7</f>
        <v>8978300</v>
      </c>
      <c r="D10" s="88">
        <f>Mayaguez!G7</f>
        <v>8967526.0399999991</v>
      </c>
      <c r="E10" s="4">
        <f t="shared" si="0"/>
        <v>10628.619809974251</v>
      </c>
      <c r="F10" s="10">
        <f t="shared" si="1"/>
        <v>10641.389477347067</v>
      </c>
    </row>
    <row r="11" spans="1:6" x14ac:dyDescent="0.35">
      <c r="A11" s="8" t="s">
        <v>72</v>
      </c>
      <c r="B11" s="88">
        <f>Peakers!E28</f>
        <v>105723698535</v>
      </c>
      <c r="C11" s="88">
        <f>Peakers!F28</f>
        <v>8771000</v>
      </c>
      <c r="D11" s="88">
        <f>Peakers!G28</f>
        <v>8761367</v>
      </c>
      <c r="E11" s="4">
        <f t="shared" si="0"/>
        <v>12053.779333599361</v>
      </c>
      <c r="F11" s="10">
        <f t="shared" si="1"/>
        <v>12067.032294732089</v>
      </c>
    </row>
    <row r="12" spans="1:6" x14ac:dyDescent="0.35">
      <c r="A12" s="13" t="s">
        <v>85</v>
      </c>
      <c r="B12" s="89">
        <f>TMs!E7</f>
        <v>995098054000</v>
      </c>
      <c r="C12" s="89">
        <f>TMs!F7</f>
        <v>90581523</v>
      </c>
      <c r="D12" s="89">
        <f>TMs!G7</f>
        <v>90580069</v>
      </c>
      <c r="E12" s="7">
        <f t="shared" si="0"/>
        <v>10985.662649986576</v>
      </c>
      <c r="F12" s="93">
        <f t="shared" si="1"/>
        <v>10985.838992902511</v>
      </c>
    </row>
    <row r="13" spans="1:6" x14ac:dyDescent="0.35">
      <c r="A13" s="92" t="s">
        <v>86</v>
      </c>
      <c r="B13" s="94">
        <f>SUM(B3:B12)</f>
        <v>8276744949644.918</v>
      </c>
      <c r="C13" s="94">
        <f t="shared" ref="C13:D13" si="2">SUM(C3:C12)</f>
        <v>768763823</v>
      </c>
      <c r="D13" s="94">
        <f t="shared" si="2"/>
        <v>732403853.03999996</v>
      </c>
      <c r="E13" s="95">
        <f t="shared" si="0"/>
        <v>10766.303905074521</v>
      </c>
      <c r="F13" s="96">
        <f t="shared" si="1"/>
        <v>11300.793838386438</v>
      </c>
    </row>
    <row r="15" spans="1:6" x14ac:dyDescent="0.35">
      <c r="A15" s="141" t="s">
        <v>19</v>
      </c>
      <c r="B15" s="142"/>
      <c r="C15" s="142"/>
      <c r="D15" s="142"/>
      <c r="E15" s="142"/>
      <c r="F15" s="143"/>
    </row>
    <row r="16" spans="1:6" x14ac:dyDescent="0.35">
      <c r="A16" s="86" t="s">
        <v>76</v>
      </c>
      <c r="B16" s="43" t="s">
        <v>5</v>
      </c>
      <c r="C16" s="42" t="s">
        <v>6</v>
      </c>
      <c r="D16" s="42" t="s">
        <v>7</v>
      </c>
      <c r="E16" s="90" t="s">
        <v>8</v>
      </c>
      <c r="F16" s="91" t="s">
        <v>9</v>
      </c>
    </row>
    <row r="17" spans="1:6" x14ac:dyDescent="0.35">
      <c r="A17" s="45" t="s">
        <v>77</v>
      </c>
      <c r="B17" s="88">
        <f>'San Juan'!E20</f>
        <v>976158018941.97485</v>
      </c>
      <c r="C17" s="88">
        <f>'San Juan'!F20</f>
        <v>109059000</v>
      </c>
      <c r="D17" s="88">
        <f>'San Juan'!G20</f>
        <v>107453000</v>
      </c>
      <c r="E17" s="4">
        <f>IF(C17,B17/C17,0)</f>
        <v>8950.7332631142308</v>
      </c>
      <c r="F17" s="10">
        <f>IF(D17,B17/D17,0)</f>
        <v>9084.5115440422778</v>
      </c>
    </row>
    <row r="18" spans="1:6" x14ac:dyDescent="0.35">
      <c r="A18" s="45" t="s">
        <v>78</v>
      </c>
      <c r="B18" s="88">
        <f>'San Juan'!E25</f>
        <v>341061445540.16949</v>
      </c>
      <c r="C18" s="88">
        <f>'San Juan'!F25</f>
        <v>30582000</v>
      </c>
      <c r="D18" s="88">
        <f>'San Juan'!G25</f>
        <v>30058570</v>
      </c>
      <c r="E18" s="4">
        <f t="shared" ref="E18:E27" si="3">IF(C18,B18/C18,0)</f>
        <v>11152.35908508827</v>
      </c>
      <c r="F18" s="10">
        <f t="shared" ref="F18:F27" si="4">IF(D18,B18/D18,0)</f>
        <v>11346.562578997255</v>
      </c>
    </row>
    <row r="19" spans="1:6" x14ac:dyDescent="0.35">
      <c r="A19" s="8" t="s">
        <v>79</v>
      </c>
      <c r="B19" s="88">
        <f>'Palo Seco'!E15</f>
        <v>636431923366.18652</v>
      </c>
      <c r="C19" s="88">
        <f>'Palo Seco'!F15</f>
        <v>65416000</v>
      </c>
      <c r="D19" s="88">
        <f>'Palo Seco'!G15</f>
        <v>59197840</v>
      </c>
      <c r="E19" s="4">
        <f t="shared" si="3"/>
        <v>9728.9947928058355</v>
      </c>
      <c r="F19" s="10">
        <f t="shared" si="4"/>
        <v>10750.931509767697</v>
      </c>
    </row>
    <row r="20" spans="1:6" x14ac:dyDescent="0.35">
      <c r="A20" s="8" t="s">
        <v>80</v>
      </c>
      <c r="B20" s="88">
        <f>Aguirre!E15</f>
        <v>1273750724684.4302</v>
      </c>
      <c r="C20" s="88">
        <f>Aguirre!F15</f>
        <v>114145000</v>
      </c>
      <c r="D20" s="88">
        <f>Aguirre!G15</f>
        <v>109253430</v>
      </c>
      <c r="E20" s="4">
        <f t="shared" si="3"/>
        <v>11159.058431682774</v>
      </c>
      <c r="F20" s="10">
        <f t="shared" si="4"/>
        <v>11658.679500354636</v>
      </c>
    </row>
    <row r="21" spans="1:6" x14ac:dyDescent="0.35">
      <c r="A21" s="8" t="s">
        <v>81</v>
      </c>
      <c r="B21" s="88">
        <f>'Aguirre CC'!E23</f>
        <v>478569102237.35999</v>
      </c>
      <c r="C21" s="88">
        <f>'Aguirre CC'!F23</f>
        <v>32762000</v>
      </c>
      <c r="D21" s="88">
        <f>'Aguirre CC'!G23</f>
        <v>32640952</v>
      </c>
      <c r="E21" s="4">
        <f t="shared" si="3"/>
        <v>14607.444668743055</v>
      </c>
      <c r="F21" s="10">
        <f t="shared" si="4"/>
        <v>14661.615942983526</v>
      </c>
    </row>
    <row r="22" spans="1:6" x14ac:dyDescent="0.35">
      <c r="A22" s="8" t="s">
        <v>82</v>
      </c>
      <c r="B22" s="88">
        <f>'Costa Sur'!E15</f>
        <v>3760732936342.7598</v>
      </c>
      <c r="C22" s="88">
        <f>'Costa Sur'!F15</f>
        <v>346420000</v>
      </c>
      <c r="D22" s="88">
        <f>'Costa Sur'!G15</f>
        <v>324227000</v>
      </c>
      <c r="E22" s="4">
        <f t="shared" si="3"/>
        <v>10855.992541835805</v>
      </c>
      <c r="F22" s="10">
        <f t="shared" si="4"/>
        <v>11599.073909152414</v>
      </c>
    </row>
    <row r="23" spans="1:6" x14ac:dyDescent="0.35">
      <c r="A23" s="8" t="s">
        <v>83</v>
      </c>
      <c r="B23" s="88">
        <f>Cambalache!E11</f>
        <v>33896546344.470001</v>
      </c>
      <c r="C23" s="88">
        <f>Cambalache!F11</f>
        <v>2685000</v>
      </c>
      <c r="D23" s="88">
        <f>Cambalache!G11</f>
        <v>2541790</v>
      </c>
      <c r="E23" s="4">
        <f t="shared" si="3"/>
        <v>12624.412046357542</v>
      </c>
      <c r="F23" s="10">
        <f t="shared" si="4"/>
        <v>13335.698993414091</v>
      </c>
    </row>
    <row r="24" spans="1:6" x14ac:dyDescent="0.35">
      <c r="A24" s="45" t="s">
        <v>84</v>
      </c>
      <c r="B24" s="88">
        <f>Mayaguez!E15</f>
        <v>80864057937.842102</v>
      </c>
      <c r="C24" s="88">
        <f>Mayaguez!F15</f>
        <v>7583500</v>
      </c>
      <c r="D24" s="88">
        <f>Mayaguez!G15</f>
        <v>7574399.8000000007</v>
      </c>
      <c r="E24" s="4">
        <f t="shared" si="3"/>
        <v>10663.157900420927</v>
      </c>
      <c r="F24" s="10">
        <f t="shared" si="4"/>
        <v>10675.969063296883</v>
      </c>
    </row>
    <row r="25" spans="1:6" x14ac:dyDescent="0.35">
      <c r="A25" s="8" t="s">
        <v>72</v>
      </c>
      <c r="B25" s="88">
        <f>Peakers!E60</f>
        <v>61169403662.5</v>
      </c>
      <c r="C25" s="88">
        <f>Peakers!F60</f>
        <v>5977000</v>
      </c>
      <c r="D25" s="88">
        <f>Peakers!G60</f>
        <v>5971023</v>
      </c>
      <c r="E25" s="4">
        <f t="shared" si="3"/>
        <v>10234.131447632592</v>
      </c>
      <c r="F25" s="10">
        <f t="shared" si="4"/>
        <v>10244.375823456048</v>
      </c>
    </row>
    <row r="26" spans="1:6" x14ac:dyDescent="0.35">
      <c r="A26" s="13" t="s">
        <v>85</v>
      </c>
      <c r="B26" s="89">
        <f>TMs!E15</f>
        <v>853829820000</v>
      </c>
      <c r="C26" s="89">
        <f>TMs!F15</f>
        <v>75500110</v>
      </c>
      <c r="D26" s="89">
        <f>TMs!G15</f>
        <v>75498742</v>
      </c>
      <c r="E26" s="7">
        <f t="shared" si="3"/>
        <v>11308.987761739685</v>
      </c>
      <c r="F26" s="93">
        <f t="shared" si="4"/>
        <v>11309.19267502497</v>
      </c>
    </row>
    <row r="27" spans="1:6" x14ac:dyDescent="0.35">
      <c r="A27" s="92" t="s">
        <v>86</v>
      </c>
      <c r="B27" s="94">
        <f>SUM(B17:B26)</f>
        <v>8496463979057.6924</v>
      </c>
      <c r="C27" s="94">
        <f t="shared" ref="C27:D27" si="5">SUM(C17:C26)</f>
        <v>790129610</v>
      </c>
      <c r="D27" s="94">
        <f t="shared" si="5"/>
        <v>754416746.79999995</v>
      </c>
      <c r="E27" s="95">
        <f t="shared" si="3"/>
        <v>10753.253480853215</v>
      </c>
      <c r="F27" s="96">
        <f t="shared" si="4"/>
        <v>11262.295031356392</v>
      </c>
    </row>
    <row r="29" spans="1:6" x14ac:dyDescent="0.35">
      <c r="A29" s="141" t="s">
        <v>20</v>
      </c>
      <c r="B29" s="142"/>
      <c r="C29" s="142"/>
      <c r="D29" s="142"/>
      <c r="E29" s="142"/>
      <c r="F29" s="143"/>
    </row>
    <row r="30" spans="1:6" x14ac:dyDescent="0.35">
      <c r="A30" s="86" t="s">
        <v>76</v>
      </c>
      <c r="B30" s="43" t="s">
        <v>5</v>
      </c>
      <c r="C30" s="42" t="s">
        <v>6</v>
      </c>
      <c r="D30" s="42" t="s">
        <v>7</v>
      </c>
      <c r="E30" s="90" t="s">
        <v>8</v>
      </c>
      <c r="F30" s="91" t="s">
        <v>9</v>
      </c>
    </row>
    <row r="31" spans="1:6" x14ac:dyDescent="0.35">
      <c r="A31" s="45" t="s">
        <v>77</v>
      </c>
      <c r="B31" s="88">
        <f>'San Juan'!E33</f>
        <v>930642814945.49939</v>
      </c>
      <c r="C31" s="88">
        <f>'San Juan'!F33</f>
        <v>108025000</v>
      </c>
      <c r="D31" s="88">
        <f>'San Juan'!G33</f>
        <v>105674000</v>
      </c>
      <c r="E31" s="4">
        <f>IF(C31,B31/C31,0)</f>
        <v>8615.0688724415595</v>
      </c>
      <c r="F31" s="10">
        <f>IF(D31,B31/D31,0)</f>
        <v>8806.7340589501619</v>
      </c>
    </row>
    <row r="32" spans="1:6" x14ac:dyDescent="0.35">
      <c r="A32" s="45" t="s">
        <v>78</v>
      </c>
      <c r="B32" s="88">
        <f>'San Juan'!E38</f>
        <v>265641329423.4212</v>
      </c>
      <c r="C32" s="88">
        <f>'San Juan'!F38</f>
        <v>22657000</v>
      </c>
      <c r="D32" s="88">
        <f>'San Juan'!G38</f>
        <v>22005819</v>
      </c>
      <c r="E32" s="4">
        <f t="shared" ref="E32:E41" si="6">IF(C32,B32/C32,0)</f>
        <v>11724.470557594615</v>
      </c>
      <c r="F32" s="10">
        <f t="shared" ref="F32:F41" si="7">IF(D32,B32/D32,0)</f>
        <v>12071.41299414583</v>
      </c>
    </row>
    <row r="33" spans="1:6" x14ac:dyDescent="0.35">
      <c r="A33" s="8" t="s">
        <v>79</v>
      </c>
      <c r="B33" s="88">
        <f>'Palo Seco'!E23</f>
        <v>170313980815.68942</v>
      </c>
      <c r="C33" s="88">
        <f>'Palo Seco'!F23</f>
        <v>16935000</v>
      </c>
      <c r="D33" s="88">
        <f>'Palo Seco'!G23</f>
        <v>14605399</v>
      </c>
      <c r="E33" s="4">
        <f t="shared" si="6"/>
        <v>10056.922398328281</v>
      </c>
      <c r="F33" s="10">
        <f t="shared" si="7"/>
        <v>11661.028967143549</v>
      </c>
    </row>
    <row r="34" spans="1:6" x14ac:dyDescent="0.35">
      <c r="A34" s="8" t="s">
        <v>80</v>
      </c>
      <c r="B34" s="88">
        <f>Aguirre!E23</f>
        <v>1456265734296.9248</v>
      </c>
      <c r="C34" s="88">
        <f>Aguirre!F23</f>
        <v>134495000</v>
      </c>
      <c r="D34" s="88">
        <f>Aguirre!G23</f>
        <v>123966230</v>
      </c>
      <c r="E34" s="4">
        <f t="shared" si="6"/>
        <v>10827.657045220452</v>
      </c>
      <c r="F34" s="10">
        <f t="shared" si="7"/>
        <v>11747.277740856722</v>
      </c>
    </row>
    <row r="35" spans="1:6" x14ac:dyDescent="0.35">
      <c r="A35" s="8" t="s">
        <v>81</v>
      </c>
      <c r="B35" s="88">
        <f>'Aguirre CC'!E35</f>
        <v>439009654585.7392</v>
      </c>
      <c r="C35" s="88">
        <f>'Aguirre CC'!F35</f>
        <v>29179000</v>
      </c>
      <c r="D35" s="88">
        <f>'Aguirre CC'!G35</f>
        <v>29062284</v>
      </c>
      <c r="E35" s="4">
        <f t="shared" si="6"/>
        <v>15045.397531983248</v>
      </c>
      <c r="F35" s="10">
        <f t="shared" si="7"/>
        <v>15105.820815244226</v>
      </c>
    </row>
    <row r="36" spans="1:6" x14ac:dyDescent="0.35">
      <c r="A36" s="8" t="s">
        <v>82</v>
      </c>
      <c r="B36" s="88">
        <f>'Costa Sur'!E23</f>
        <v>4299836264976.6001</v>
      </c>
      <c r="C36" s="88">
        <f>'Costa Sur'!F23</f>
        <v>388540000</v>
      </c>
      <c r="D36" s="88">
        <f>'Costa Sur'!G23</f>
        <v>363210000</v>
      </c>
      <c r="E36" s="4">
        <f t="shared" si="6"/>
        <v>11066.650190396356</v>
      </c>
      <c r="F36" s="10">
        <f t="shared" si="7"/>
        <v>11838.430288198562</v>
      </c>
    </row>
    <row r="37" spans="1:6" x14ac:dyDescent="0.35">
      <c r="A37" s="8" t="s">
        <v>83</v>
      </c>
      <c r="B37" s="88">
        <f>Cambalache!E17</f>
        <v>108649422141.89999</v>
      </c>
      <c r="C37" s="88">
        <f>Cambalache!F17</f>
        <v>8621000</v>
      </c>
      <c r="D37" s="88">
        <f>Cambalache!G17</f>
        <v>8401970</v>
      </c>
      <c r="E37" s="4">
        <f t="shared" si="6"/>
        <v>12602.879264806867</v>
      </c>
      <c r="F37" s="10">
        <f t="shared" si="7"/>
        <v>12931.422290474733</v>
      </c>
    </row>
    <row r="38" spans="1:6" x14ac:dyDescent="0.35">
      <c r="A38" s="45" t="s">
        <v>84</v>
      </c>
      <c r="B38" s="88">
        <f>Mayaguez!E23</f>
        <v>126421930164.90921</v>
      </c>
      <c r="C38" s="88">
        <f>Mayaguez!F23</f>
        <v>10720100</v>
      </c>
      <c r="D38" s="88">
        <f>Mayaguez!G23</f>
        <v>10707240</v>
      </c>
      <c r="E38" s="4">
        <f t="shared" si="6"/>
        <v>11792.980491311575</v>
      </c>
      <c r="F38" s="10">
        <f t="shared" si="7"/>
        <v>11807.144526965792</v>
      </c>
    </row>
    <row r="39" spans="1:6" x14ac:dyDescent="0.35">
      <c r="A39" s="8" t="s">
        <v>72</v>
      </c>
      <c r="B39" s="88">
        <f>Peakers!E92</f>
        <v>131387437834.5</v>
      </c>
      <c r="C39" s="88">
        <f>Peakers!F92</f>
        <v>11643000</v>
      </c>
      <c r="D39" s="88">
        <f>Peakers!G92</f>
        <v>11631067</v>
      </c>
      <c r="E39" s="4">
        <f t="shared" si="6"/>
        <v>11284.672149317186</v>
      </c>
      <c r="F39" s="10">
        <f t="shared" si="7"/>
        <v>11296.249762339086</v>
      </c>
    </row>
    <row r="40" spans="1:6" x14ac:dyDescent="0.35">
      <c r="A40" s="13" t="s">
        <v>85</v>
      </c>
      <c r="B40" s="89">
        <f>TMs!E23</f>
        <v>904619235999.99988</v>
      </c>
      <c r="C40" s="89">
        <f>TMs!F23</f>
        <v>74776305</v>
      </c>
      <c r="D40" s="89">
        <f>TMs!G23</f>
        <v>75774937</v>
      </c>
      <c r="E40" s="7">
        <f t="shared" si="6"/>
        <v>12097.672330827258</v>
      </c>
      <c r="F40" s="93">
        <f t="shared" si="7"/>
        <v>11938.238048287652</v>
      </c>
    </row>
    <row r="41" spans="1:6" x14ac:dyDescent="0.35">
      <c r="A41" s="92" t="s">
        <v>86</v>
      </c>
      <c r="B41" s="94">
        <f>SUM(B31:B40)</f>
        <v>8832787805185.1836</v>
      </c>
      <c r="C41" s="94">
        <f t="shared" ref="C41:D41" si="8">SUM(C31:C40)</f>
        <v>805591405</v>
      </c>
      <c r="D41" s="94">
        <f t="shared" si="8"/>
        <v>765038946</v>
      </c>
      <c r="E41" s="95">
        <f t="shared" si="6"/>
        <v>10964.352090108488</v>
      </c>
      <c r="F41" s="96">
        <f t="shared" si="7"/>
        <v>11545.540068734204</v>
      </c>
    </row>
  </sheetData>
  <mergeCells count="3">
    <mergeCell ref="A29:F29"/>
    <mergeCell ref="A15:F15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0E04-1C0E-45EE-BFEF-769C3D3C8888}">
  <sheetPr>
    <tabColor rgb="FF92D050"/>
  </sheetPr>
  <dimension ref="A1:I23"/>
  <sheetViews>
    <sheetView workbookViewId="0">
      <selection activeCell="C26" sqref="C26"/>
    </sheetView>
  </sheetViews>
  <sheetFormatPr defaultColWidth="9.1796875" defaultRowHeight="14.5" x14ac:dyDescent="0.35"/>
  <cols>
    <col min="1" max="1" width="22.45312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141" t="s">
        <v>0</v>
      </c>
      <c r="B1" s="142"/>
      <c r="C1" s="142"/>
      <c r="D1" s="142"/>
      <c r="E1" s="142"/>
      <c r="F1" s="142"/>
      <c r="G1" s="142"/>
      <c r="H1" s="142"/>
      <c r="I1" s="143"/>
    </row>
    <row r="2" spans="1:9" x14ac:dyDescent="0.35">
      <c r="A2" s="8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2" t="s">
        <v>7</v>
      </c>
      <c r="H2" s="2" t="s">
        <v>8</v>
      </c>
      <c r="I2" s="9" t="s">
        <v>9</v>
      </c>
    </row>
    <row r="3" spans="1:9" x14ac:dyDescent="0.35">
      <c r="A3" s="8" t="s">
        <v>21</v>
      </c>
      <c r="B3" s="3" t="s">
        <v>11</v>
      </c>
      <c r="C3" s="5">
        <v>0</v>
      </c>
      <c r="D3" s="5">
        <v>0</v>
      </c>
      <c r="E3" s="5">
        <f>C3*D3</f>
        <v>0</v>
      </c>
      <c r="F3" s="139">
        <v>26635000</v>
      </c>
      <c r="G3" s="139">
        <v>23947370</v>
      </c>
      <c r="H3" s="139">
        <f>($E3+$E4)/F3</f>
        <v>9264.7073781352174</v>
      </c>
      <c r="I3" s="140">
        <f>($E3+$E4)/G3</f>
        <v>10304.491934464264</v>
      </c>
    </row>
    <row r="4" spans="1:9" x14ac:dyDescent="0.35">
      <c r="A4" s="8"/>
      <c r="B4" s="3" t="s">
        <v>16</v>
      </c>
      <c r="C4" s="4">
        <v>39549.949999999997</v>
      </c>
      <c r="D4" s="4">
        <v>6239337.3700000001</v>
      </c>
      <c r="E4" s="4">
        <f t="shared" ref="E4:E6" si="0">C4*D4</f>
        <v>246765481016.6315</v>
      </c>
      <c r="F4" s="139"/>
      <c r="G4" s="139"/>
      <c r="H4" s="139"/>
      <c r="I4" s="140"/>
    </row>
    <row r="5" spans="1:9" x14ac:dyDescent="0.35">
      <c r="A5" s="8" t="s">
        <v>22</v>
      </c>
      <c r="B5" s="3" t="s">
        <v>11</v>
      </c>
      <c r="C5" s="5">
        <v>0</v>
      </c>
      <c r="D5" s="5">
        <v>0</v>
      </c>
      <c r="E5" s="5">
        <f t="shared" si="0"/>
        <v>0</v>
      </c>
      <c r="F5" s="139">
        <v>98902000</v>
      </c>
      <c r="G5" s="139">
        <v>88840076</v>
      </c>
      <c r="H5" s="139">
        <f>(E5+E6)/F5</f>
        <v>9690.0545636519073</v>
      </c>
      <c r="I5" s="140">
        <f>($E5+$E6)/G5</f>
        <v>10787.53890816461</v>
      </c>
    </row>
    <row r="6" spans="1:9" x14ac:dyDescent="0.35">
      <c r="A6" s="8"/>
      <c r="B6" s="3" t="s">
        <v>16</v>
      </c>
      <c r="C6" s="4">
        <v>153600.57</v>
      </c>
      <c r="D6" s="4">
        <v>6239337.3700000001</v>
      </c>
      <c r="E6" s="4">
        <f t="shared" si="0"/>
        <v>958365776454.3009</v>
      </c>
      <c r="F6" s="139"/>
      <c r="G6" s="139"/>
      <c r="H6" s="139"/>
      <c r="I6" s="140"/>
    </row>
    <row r="7" spans="1:9" x14ac:dyDescent="0.35">
      <c r="A7" s="11" t="s">
        <v>23</v>
      </c>
      <c r="B7" s="14"/>
      <c r="C7" s="108"/>
      <c r="D7" s="14"/>
      <c r="E7" s="80">
        <f>SUM(E3:E6)</f>
        <v>1205131257470.9324</v>
      </c>
      <c r="F7" s="80">
        <f>SUM(F3:F6)</f>
        <v>125537000</v>
      </c>
      <c r="G7" s="80">
        <f>SUM(G3:G6)</f>
        <v>112787446</v>
      </c>
      <c r="H7" s="80">
        <f>$E7/F7</f>
        <v>9599.8092791044255</v>
      </c>
      <c r="I7" s="97">
        <f>$E7/G7</f>
        <v>10684.976920843941</v>
      </c>
    </row>
    <row r="9" spans="1:9" x14ac:dyDescent="0.35">
      <c r="A9" s="141" t="s">
        <v>19</v>
      </c>
      <c r="B9" s="142"/>
      <c r="C9" s="142"/>
      <c r="D9" s="142"/>
      <c r="E9" s="142"/>
      <c r="F9" s="142"/>
      <c r="G9" s="142"/>
      <c r="H9" s="142"/>
      <c r="I9" s="143"/>
    </row>
    <row r="10" spans="1:9" x14ac:dyDescent="0.35">
      <c r="A10" s="8" t="s">
        <v>1</v>
      </c>
      <c r="B10" s="2" t="s">
        <v>2</v>
      </c>
      <c r="C10" s="2" t="s">
        <v>3</v>
      </c>
      <c r="D10" s="2" t="s">
        <v>4</v>
      </c>
      <c r="E10" s="6" t="s">
        <v>5</v>
      </c>
      <c r="F10" s="2" t="s">
        <v>6</v>
      </c>
      <c r="G10" s="2" t="s">
        <v>7</v>
      </c>
      <c r="H10" s="2" t="s">
        <v>8</v>
      </c>
      <c r="I10" s="9" t="s">
        <v>9</v>
      </c>
    </row>
    <row r="11" spans="1:9" x14ac:dyDescent="0.35">
      <c r="A11" s="8" t="s">
        <v>21</v>
      </c>
      <c r="B11" s="3" t="s">
        <v>11</v>
      </c>
      <c r="C11" s="5">
        <v>0</v>
      </c>
      <c r="D11" s="5">
        <v>0</v>
      </c>
      <c r="E11" s="5">
        <f>C11*D11</f>
        <v>0</v>
      </c>
      <c r="F11" s="144">
        <v>0</v>
      </c>
      <c r="G11" s="144">
        <v>0</v>
      </c>
      <c r="H11" s="144">
        <f>IF(0,($E11+$E12)/F11,0)</f>
        <v>0</v>
      </c>
      <c r="I11" s="145">
        <f>IF(0,($E11+$E12)/G11,0)</f>
        <v>0</v>
      </c>
    </row>
    <row r="12" spans="1:9" x14ac:dyDescent="0.35">
      <c r="A12" s="8"/>
      <c r="B12" s="3" t="s">
        <v>16</v>
      </c>
      <c r="C12" s="5">
        <v>0</v>
      </c>
      <c r="D12" s="5">
        <v>0</v>
      </c>
      <c r="E12" s="5">
        <f t="shared" ref="E12:E14" si="1">C12*D12</f>
        <v>0</v>
      </c>
      <c r="F12" s="144"/>
      <c r="G12" s="144"/>
      <c r="H12" s="144"/>
      <c r="I12" s="145"/>
    </row>
    <row r="13" spans="1:9" x14ac:dyDescent="0.35">
      <c r="A13" s="8" t="s">
        <v>22</v>
      </c>
      <c r="B13" s="3" t="s">
        <v>11</v>
      </c>
      <c r="C13" s="4">
        <v>1656.89</v>
      </c>
      <c r="D13" s="4">
        <v>5779406.3399999999</v>
      </c>
      <c r="E13" s="4">
        <f t="shared" si="1"/>
        <v>9575840570.6826</v>
      </c>
      <c r="F13" s="139">
        <v>65416000</v>
      </c>
      <c r="G13" s="139">
        <v>59197840</v>
      </c>
      <c r="H13" s="139">
        <f>(E13+E14)/F13</f>
        <v>9728.9947928058355</v>
      </c>
      <c r="I13" s="140">
        <f>($E13+$E14)/G13</f>
        <v>10750.931509767697</v>
      </c>
    </row>
    <row r="14" spans="1:9" x14ac:dyDescent="0.35">
      <c r="A14" s="8"/>
      <c r="B14" s="3" t="s">
        <v>16</v>
      </c>
      <c r="C14" s="4">
        <v>100413.2</v>
      </c>
      <c r="D14" s="4">
        <v>6242765.7199999997</v>
      </c>
      <c r="E14" s="4">
        <f t="shared" si="1"/>
        <v>626856082795.50391</v>
      </c>
      <c r="F14" s="139"/>
      <c r="G14" s="139"/>
      <c r="H14" s="139"/>
      <c r="I14" s="140"/>
    </row>
    <row r="15" spans="1:9" x14ac:dyDescent="0.35">
      <c r="A15" s="11" t="s">
        <v>23</v>
      </c>
      <c r="B15" s="14"/>
      <c r="C15" s="108"/>
      <c r="D15" s="14"/>
      <c r="E15" s="80">
        <f>SUM(E11:E14)</f>
        <v>636431923366.18652</v>
      </c>
      <c r="F15" s="80">
        <f>SUM(F11:F14)</f>
        <v>65416000</v>
      </c>
      <c r="G15" s="80">
        <f>SUM(G11:G14)</f>
        <v>59197840</v>
      </c>
      <c r="H15" s="80">
        <f>$E15/F15</f>
        <v>9728.9947928058355</v>
      </c>
      <c r="I15" s="97">
        <f>$E15/G15</f>
        <v>10750.931509767697</v>
      </c>
    </row>
    <row r="17" spans="1:9" x14ac:dyDescent="0.35">
      <c r="A17" s="141" t="s">
        <v>20</v>
      </c>
      <c r="B17" s="142"/>
      <c r="C17" s="142"/>
      <c r="D17" s="142"/>
      <c r="E17" s="142"/>
      <c r="F17" s="142"/>
      <c r="G17" s="142"/>
      <c r="H17" s="142"/>
      <c r="I17" s="143"/>
    </row>
    <row r="18" spans="1:9" x14ac:dyDescent="0.35">
      <c r="A18" s="8" t="s">
        <v>1</v>
      </c>
      <c r="B18" s="2" t="s">
        <v>2</v>
      </c>
      <c r="C18" s="2" t="s">
        <v>3</v>
      </c>
      <c r="D18" s="2" t="s">
        <v>4</v>
      </c>
      <c r="E18" s="6" t="s">
        <v>5</v>
      </c>
      <c r="F18" s="2" t="s">
        <v>6</v>
      </c>
      <c r="G18" s="2" t="s">
        <v>7</v>
      </c>
      <c r="H18" s="2" t="s">
        <v>8</v>
      </c>
      <c r="I18" s="9" t="s">
        <v>9</v>
      </c>
    </row>
    <row r="19" spans="1:9" x14ac:dyDescent="0.35">
      <c r="A19" s="8" t="s">
        <v>21</v>
      </c>
      <c r="B19" s="3" t="s">
        <v>11</v>
      </c>
      <c r="C19" s="5">
        <v>0</v>
      </c>
      <c r="D19" s="5">
        <v>0</v>
      </c>
      <c r="E19" s="5">
        <f>C19*D19</f>
        <v>0</v>
      </c>
      <c r="F19" s="144">
        <v>0</v>
      </c>
      <c r="G19" s="144">
        <v>0</v>
      </c>
      <c r="H19" s="144">
        <f>IF(0,($E19+$E20)/F19,0)</f>
        <v>0</v>
      </c>
      <c r="I19" s="145">
        <f>IF(0,($E19+$E20)/G19,0)</f>
        <v>0</v>
      </c>
    </row>
    <row r="20" spans="1:9" x14ac:dyDescent="0.35">
      <c r="A20" s="8"/>
      <c r="B20" s="3" t="s">
        <v>16</v>
      </c>
      <c r="C20" s="5">
        <v>0</v>
      </c>
      <c r="D20" s="5">
        <v>0</v>
      </c>
      <c r="E20" s="5">
        <f t="shared" ref="E20:E22" si="2">C20*D20</f>
        <v>0</v>
      </c>
      <c r="F20" s="144"/>
      <c r="G20" s="144"/>
      <c r="H20" s="144"/>
      <c r="I20" s="145"/>
    </row>
    <row r="21" spans="1:9" x14ac:dyDescent="0.35">
      <c r="A21" s="8" t="s">
        <v>22</v>
      </c>
      <c r="B21" s="3" t="s">
        <v>11</v>
      </c>
      <c r="C21" s="4">
        <v>626.13</v>
      </c>
      <c r="D21" s="4">
        <v>5775907.4199999999</v>
      </c>
      <c r="E21" s="4">
        <f t="shared" si="2"/>
        <v>3616468912.8846002</v>
      </c>
      <c r="F21" s="139">
        <v>16935000</v>
      </c>
      <c r="G21" s="139">
        <v>14605399</v>
      </c>
      <c r="H21" s="139">
        <f>(E21+E22)/F21</f>
        <v>10056.922398328281</v>
      </c>
      <c r="I21" s="140">
        <f>($E21+$E22)/G21</f>
        <v>11661.028967143549</v>
      </c>
    </row>
    <row r="22" spans="1:9" x14ac:dyDescent="0.35">
      <c r="A22" s="8"/>
      <c r="B22" s="3" t="s">
        <v>16</v>
      </c>
      <c r="C22" s="4">
        <v>26645.72</v>
      </c>
      <c r="D22" s="4">
        <v>6256070.8399999999</v>
      </c>
      <c r="E22" s="4">
        <f t="shared" si="2"/>
        <v>166697511902.80481</v>
      </c>
      <c r="F22" s="139"/>
      <c r="G22" s="139"/>
      <c r="H22" s="139"/>
      <c r="I22" s="140"/>
    </row>
    <row r="23" spans="1:9" x14ac:dyDescent="0.35">
      <c r="A23" s="11" t="s">
        <v>23</v>
      </c>
      <c r="B23" s="14"/>
      <c r="C23" s="108"/>
      <c r="D23" s="14"/>
      <c r="E23" s="80">
        <f>SUM(E19:E22)</f>
        <v>170313980815.68942</v>
      </c>
      <c r="F23" s="80">
        <f>SUM(F19:F22)</f>
        <v>16935000</v>
      </c>
      <c r="G23" s="80">
        <f>SUM(G19:G22)</f>
        <v>14605399</v>
      </c>
      <c r="H23" s="80">
        <f>$E23/F23</f>
        <v>10056.922398328281</v>
      </c>
      <c r="I23" s="97">
        <f>$E23/G23</f>
        <v>11661.028967143549</v>
      </c>
    </row>
  </sheetData>
  <mergeCells count="27">
    <mergeCell ref="H19:H20"/>
    <mergeCell ref="I19:I20"/>
    <mergeCell ref="F21:F22"/>
    <mergeCell ref="G21:G22"/>
    <mergeCell ref="H21:H22"/>
    <mergeCell ref="I21:I22"/>
    <mergeCell ref="F19:F20"/>
    <mergeCell ref="G19:G20"/>
    <mergeCell ref="A9:I9"/>
    <mergeCell ref="F11:F12"/>
    <mergeCell ref="G11:G12"/>
    <mergeCell ref="H11:H12"/>
    <mergeCell ref="I11:I12"/>
    <mergeCell ref="F13:F14"/>
    <mergeCell ref="G13:G14"/>
    <mergeCell ref="H13:H14"/>
    <mergeCell ref="I13:I14"/>
    <mergeCell ref="A17:I17"/>
    <mergeCell ref="F5:F6"/>
    <mergeCell ref="G5:G6"/>
    <mergeCell ref="H5:H6"/>
    <mergeCell ref="I5:I6"/>
    <mergeCell ref="A1:I1"/>
    <mergeCell ref="F3:F4"/>
    <mergeCell ref="G3:G4"/>
    <mergeCell ref="H3:H4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E1D8-8537-4746-8734-E7CD5CD568DC}">
  <sheetPr>
    <tabColor rgb="FF92D050"/>
  </sheetPr>
  <dimension ref="A1:I23"/>
  <sheetViews>
    <sheetView workbookViewId="0">
      <selection activeCell="C26" sqref="C26"/>
    </sheetView>
  </sheetViews>
  <sheetFormatPr defaultColWidth="9.1796875" defaultRowHeight="14.5" x14ac:dyDescent="0.35"/>
  <cols>
    <col min="1" max="1" width="20.2695312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141" t="s">
        <v>0</v>
      </c>
      <c r="B1" s="142"/>
      <c r="C1" s="142"/>
      <c r="D1" s="142"/>
      <c r="E1" s="142"/>
      <c r="F1" s="142"/>
      <c r="G1" s="142"/>
      <c r="H1" s="142"/>
      <c r="I1" s="143"/>
    </row>
    <row r="2" spans="1:9" x14ac:dyDescent="0.35">
      <c r="A2" s="8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2" t="s">
        <v>7</v>
      </c>
      <c r="H2" s="2" t="s">
        <v>8</v>
      </c>
      <c r="I2" s="9" t="s">
        <v>9</v>
      </c>
    </row>
    <row r="3" spans="1:9" x14ac:dyDescent="0.35">
      <c r="A3" s="8" t="s">
        <v>24</v>
      </c>
      <c r="B3" s="3" t="s">
        <v>11</v>
      </c>
      <c r="C3" s="5">
        <v>0</v>
      </c>
      <c r="D3" s="5">
        <v>0</v>
      </c>
      <c r="E3" s="5">
        <f>C3*D3</f>
        <v>0</v>
      </c>
      <c r="F3" s="144">
        <v>0</v>
      </c>
      <c r="G3" s="144">
        <v>0</v>
      </c>
      <c r="H3" s="144">
        <f>IF(F3,($E3+$E4)/F3,0)</f>
        <v>0</v>
      </c>
      <c r="I3" s="145">
        <f>IF(G3,($E3+$E4)/G3,0)</f>
        <v>0</v>
      </c>
    </row>
    <row r="4" spans="1:9" x14ac:dyDescent="0.35">
      <c r="A4" s="8"/>
      <c r="B4" s="3" t="s">
        <v>16</v>
      </c>
      <c r="C4" s="5">
        <v>0</v>
      </c>
      <c r="D4" s="5">
        <v>0</v>
      </c>
      <c r="E4" s="5">
        <f t="shared" ref="E4:E6" si="0">C4*D4</f>
        <v>0</v>
      </c>
      <c r="F4" s="144"/>
      <c r="G4" s="144"/>
      <c r="H4" s="144"/>
      <c r="I4" s="145"/>
    </row>
    <row r="5" spans="1:9" x14ac:dyDescent="0.35">
      <c r="A5" s="8" t="s">
        <v>25</v>
      </c>
      <c r="B5" s="3" t="s">
        <v>11</v>
      </c>
      <c r="C5" s="4">
        <v>997.39</v>
      </c>
      <c r="D5" s="4">
        <v>5786248</v>
      </c>
      <c r="E5" s="4">
        <f t="shared" si="0"/>
        <v>5771145892.7200003</v>
      </c>
      <c r="F5" s="139">
        <v>156310000</v>
      </c>
      <c r="G5" s="139">
        <v>149720730</v>
      </c>
      <c r="H5" s="139">
        <f>(E5+E6)/F5</f>
        <v>11111.088237606167</v>
      </c>
      <c r="I5" s="140">
        <f>($E5+$E6)/G5</f>
        <v>11600.091733591067</v>
      </c>
    </row>
    <row r="6" spans="1:9" x14ac:dyDescent="0.35">
      <c r="A6" s="8"/>
      <c r="B6" s="3" t="s">
        <v>16</v>
      </c>
      <c r="C6" s="4">
        <v>277467.7</v>
      </c>
      <c r="D6" s="4">
        <v>6238575</v>
      </c>
      <c r="E6" s="4">
        <f t="shared" si="0"/>
        <v>1731003056527.5</v>
      </c>
      <c r="F6" s="139"/>
      <c r="G6" s="139"/>
      <c r="H6" s="139"/>
      <c r="I6" s="140"/>
    </row>
    <row r="7" spans="1:9" x14ac:dyDescent="0.35">
      <c r="A7" s="11" t="s">
        <v>26</v>
      </c>
      <c r="B7" s="14"/>
      <c r="C7" s="108"/>
      <c r="D7" s="14"/>
      <c r="E7" s="80">
        <f>SUM(E3:E6)</f>
        <v>1736774202420.22</v>
      </c>
      <c r="F7" s="80">
        <f>SUM(F3:F6)</f>
        <v>156310000</v>
      </c>
      <c r="G7" s="80">
        <f>SUM(G3:G6)</f>
        <v>149720730</v>
      </c>
      <c r="H7" s="80">
        <f>$E7/F7</f>
        <v>11111.088237606167</v>
      </c>
      <c r="I7" s="97">
        <f>$E7/G7</f>
        <v>11600.091733591067</v>
      </c>
    </row>
    <row r="9" spans="1:9" x14ac:dyDescent="0.35">
      <c r="A9" s="141" t="s">
        <v>19</v>
      </c>
      <c r="B9" s="142"/>
      <c r="C9" s="142"/>
      <c r="D9" s="142"/>
      <c r="E9" s="142"/>
      <c r="F9" s="142"/>
      <c r="G9" s="142"/>
      <c r="H9" s="142"/>
      <c r="I9" s="143"/>
    </row>
    <row r="10" spans="1:9" x14ac:dyDescent="0.35">
      <c r="A10" s="8" t="s">
        <v>1</v>
      </c>
      <c r="B10" s="2" t="s">
        <v>2</v>
      </c>
      <c r="C10" s="2" t="s">
        <v>3</v>
      </c>
      <c r="D10" s="2" t="s">
        <v>4</v>
      </c>
      <c r="E10" s="6" t="s">
        <v>5</v>
      </c>
      <c r="F10" s="2" t="s">
        <v>6</v>
      </c>
      <c r="G10" s="2" t="s">
        <v>7</v>
      </c>
      <c r="H10" s="2" t="s">
        <v>8</v>
      </c>
      <c r="I10" s="9" t="s">
        <v>9</v>
      </c>
    </row>
    <row r="11" spans="1:9" x14ac:dyDescent="0.35">
      <c r="A11" s="8" t="s">
        <v>24</v>
      </c>
      <c r="B11" s="3" t="s">
        <v>11</v>
      </c>
      <c r="C11" s="5">
        <v>0</v>
      </c>
      <c r="D11" s="5">
        <v>0</v>
      </c>
      <c r="E11" s="5">
        <f>C11*D11</f>
        <v>0</v>
      </c>
      <c r="F11" s="144">
        <v>0</v>
      </c>
      <c r="G11" s="144">
        <v>0</v>
      </c>
      <c r="H11" s="144">
        <f>IF(F11,($E11+$E12)/F11,0)</f>
        <v>0</v>
      </c>
      <c r="I11" s="144">
        <f>IF(G11,($E11+$E12)/G11,0)</f>
        <v>0</v>
      </c>
    </row>
    <row r="12" spans="1:9" x14ac:dyDescent="0.35">
      <c r="A12" s="8"/>
      <c r="B12" s="3" t="s">
        <v>16</v>
      </c>
      <c r="C12" s="5">
        <v>0</v>
      </c>
      <c r="D12" s="5">
        <v>0</v>
      </c>
      <c r="E12" s="5">
        <f t="shared" ref="E12:E14" si="1">C12*D12</f>
        <v>0</v>
      </c>
      <c r="F12" s="144"/>
      <c r="G12" s="144"/>
      <c r="H12" s="144"/>
      <c r="I12" s="144"/>
    </row>
    <row r="13" spans="1:9" x14ac:dyDescent="0.35">
      <c r="A13" s="8" t="s">
        <v>25</v>
      </c>
      <c r="B13" s="3" t="s">
        <v>11</v>
      </c>
      <c r="C13" s="4">
        <v>777.38</v>
      </c>
      <c r="D13" s="4">
        <v>5781806</v>
      </c>
      <c r="E13" s="4">
        <f t="shared" si="1"/>
        <v>4494660348.2799997</v>
      </c>
      <c r="F13" s="139">
        <v>114145000</v>
      </c>
      <c r="G13" s="139">
        <v>109253430</v>
      </c>
      <c r="H13" s="139">
        <f>(E13+E14)/F13</f>
        <v>11159.058431682774</v>
      </c>
      <c r="I13" s="140">
        <f>($E13+$E14)/G13</f>
        <v>11658.679500354636</v>
      </c>
    </row>
    <row r="14" spans="1:9" x14ac:dyDescent="0.35">
      <c r="A14" s="8"/>
      <c r="B14" s="3" t="s">
        <v>16</v>
      </c>
      <c r="C14" s="4">
        <v>202971.95</v>
      </c>
      <c r="D14" s="4">
        <v>6253357</v>
      </c>
      <c r="E14" s="4">
        <f t="shared" si="1"/>
        <v>1269256064336.1501</v>
      </c>
      <c r="F14" s="139"/>
      <c r="G14" s="139"/>
      <c r="H14" s="139"/>
      <c r="I14" s="140"/>
    </row>
    <row r="15" spans="1:9" x14ac:dyDescent="0.35">
      <c r="A15" s="11" t="s">
        <v>26</v>
      </c>
      <c r="B15" s="14"/>
      <c r="C15" s="108"/>
      <c r="D15" s="14"/>
      <c r="E15" s="80">
        <f>SUM(E11:E14)</f>
        <v>1273750724684.4302</v>
      </c>
      <c r="F15" s="80">
        <f>SUM(F11:F14)</f>
        <v>114145000</v>
      </c>
      <c r="G15" s="80">
        <f>SUM(G11:G14)</f>
        <v>109253430</v>
      </c>
      <c r="H15" s="80">
        <f>$E15/F15</f>
        <v>11159.058431682774</v>
      </c>
      <c r="I15" s="97">
        <f>$E15/G15</f>
        <v>11658.679500354636</v>
      </c>
    </row>
    <row r="17" spans="1:9" x14ac:dyDescent="0.35">
      <c r="A17" s="141" t="s">
        <v>20</v>
      </c>
      <c r="B17" s="142"/>
      <c r="C17" s="142"/>
      <c r="D17" s="142"/>
      <c r="E17" s="142"/>
      <c r="F17" s="142"/>
      <c r="G17" s="142"/>
      <c r="H17" s="142"/>
      <c r="I17" s="143"/>
    </row>
    <row r="18" spans="1:9" x14ac:dyDescent="0.35">
      <c r="A18" s="8" t="s">
        <v>1</v>
      </c>
      <c r="B18" s="2" t="s">
        <v>2</v>
      </c>
      <c r="C18" s="2" t="s">
        <v>3</v>
      </c>
      <c r="D18" s="2" t="s">
        <v>4</v>
      </c>
      <c r="E18" s="6" t="s">
        <v>5</v>
      </c>
      <c r="F18" s="2" t="s">
        <v>6</v>
      </c>
      <c r="G18" s="2" t="s">
        <v>7</v>
      </c>
      <c r="H18" s="2" t="s">
        <v>8</v>
      </c>
      <c r="I18" s="9" t="s">
        <v>9</v>
      </c>
    </row>
    <row r="19" spans="1:9" x14ac:dyDescent="0.35">
      <c r="A19" s="8" t="s">
        <v>24</v>
      </c>
      <c r="B19" s="3" t="s">
        <v>11</v>
      </c>
      <c r="C19" s="5">
        <v>0</v>
      </c>
      <c r="D19" s="5">
        <v>0</v>
      </c>
      <c r="E19" s="5">
        <f>C19*D19</f>
        <v>0</v>
      </c>
      <c r="F19" s="144">
        <v>0</v>
      </c>
      <c r="G19" s="144">
        <v>0</v>
      </c>
      <c r="H19" s="144">
        <f>IF(F19,($E19+$E20)/F19,0)</f>
        <v>0</v>
      </c>
      <c r="I19" s="144">
        <f>IF(G19,($E19+$E20)/G19,0)</f>
        <v>0</v>
      </c>
    </row>
    <row r="20" spans="1:9" x14ac:dyDescent="0.35">
      <c r="A20" s="8"/>
      <c r="B20" s="3" t="s">
        <v>16</v>
      </c>
      <c r="C20" s="5">
        <v>0</v>
      </c>
      <c r="D20" s="5">
        <v>0</v>
      </c>
      <c r="E20" s="5">
        <f t="shared" ref="E20:E22" si="2">C20*D20</f>
        <v>0</v>
      </c>
      <c r="F20" s="144"/>
      <c r="G20" s="144"/>
      <c r="H20" s="144"/>
      <c r="I20" s="144"/>
    </row>
    <row r="21" spans="1:9" x14ac:dyDescent="0.35">
      <c r="A21" s="8" t="s">
        <v>25</v>
      </c>
      <c r="B21" s="3" t="s">
        <v>11</v>
      </c>
      <c r="C21" s="4">
        <v>545.45000000000005</v>
      </c>
      <c r="D21" s="4">
        <v>5780430.5599999996</v>
      </c>
      <c r="E21" s="4">
        <f t="shared" si="2"/>
        <v>3152935848.9520001</v>
      </c>
      <c r="F21" s="139">
        <v>134495000</v>
      </c>
      <c r="G21" s="139">
        <v>123966230</v>
      </c>
      <c r="H21" s="139">
        <f>(E21+E22)/F21</f>
        <v>10827.657045220452</v>
      </c>
      <c r="I21" s="140">
        <f>($E21+$E22)/G21</f>
        <v>11747.277740856722</v>
      </c>
    </row>
    <row r="22" spans="1:9" x14ac:dyDescent="0.35">
      <c r="A22" s="8"/>
      <c r="B22" s="3" t="s">
        <v>16</v>
      </c>
      <c r="C22" s="4">
        <v>232256.07</v>
      </c>
      <c r="D22" s="4">
        <v>6256511.6100000003</v>
      </c>
      <c r="E22" s="4">
        <f t="shared" si="2"/>
        <v>1453112798447.9729</v>
      </c>
      <c r="F22" s="139"/>
      <c r="G22" s="139"/>
      <c r="H22" s="139"/>
      <c r="I22" s="140"/>
    </row>
    <row r="23" spans="1:9" x14ac:dyDescent="0.35">
      <c r="A23" s="11" t="s">
        <v>26</v>
      </c>
      <c r="B23" s="14"/>
      <c r="C23" s="108"/>
      <c r="D23" s="14"/>
      <c r="E23" s="80">
        <f>SUM(E19:E22)</f>
        <v>1456265734296.9248</v>
      </c>
      <c r="F23" s="80">
        <f>SUM(F19:F22)</f>
        <v>134495000</v>
      </c>
      <c r="G23" s="80">
        <f>SUM(G19:G22)</f>
        <v>123966230</v>
      </c>
      <c r="H23" s="80">
        <f>$E23/F23</f>
        <v>10827.657045220452</v>
      </c>
      <c r="I23" s="97">
        <f>$E23/G23</f>
        <v>11747.277740856722</v>
      </c>
    </row>
  </sheetData>
  <mergeCells count="27">
    <mergeCell ref="H19:H20"/>
    <mergeCell ref="I19:I20"/>
    <mergeCell ref="F21:F22"/>
    <mergeCell ref="G21:G22"/>
    <mergeCell ref="H21:H22"/>
    <mergeCell ref="I21:I22"/>
    <mergeCell ref="F19:F20"/>
    <mergeCell ref="G19:G20"/>
    <mergeCell ref="A9:I9"/>
    <mergeCell ref="F11:F12"/>
    <mergeCell ref="G11:G12"/>
    <mergeCell ref="H11:H12"/>
    <mergeCell ref="I11:I12"/>
    <mergeCell ref="F13:F14"/>
    <mergeCell ref="G13:G14"/>
    <mergeCell ref="H13:H14"/>
    <mergeCell ref="I13:I14"/>
    <mergeCell ref="A17:I17"/>
    <mergeCell ref="F5:F6"/>
    <mergeCell ref="G5:G6"/>
    <mergeCell ref="H5:H6"/>
    <mergeCell ref="I5:I6"/>
    <mergeCell ref="A1:I1"/>
    <mergeCell ref="F3:F4"/>
    <mergeCell ref="G3:G4"/>
    <mergeCell ref="H3:H4"/>
    <mergeCell ref="I3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7EC5-0A85-47C4-9142-ACDD5CDA526F}">
  <sheetPr>
    <tabColor rgb="FF92D050"/>
  </sheetPr>
  <dimension ref="A1:I35"/>
  <sheetViews>
    <sheetView workbookViewId="0">
      <selection activeCell="C39" sqref="C39"/>
    </sheetView>
  </sheetViews>
  <sheetFormatPr defaultColWidth="9.1796875" defaultRowHeight="14.5" x14ac:dyDescent="0.35"/>
  <cols>
    <col min="1" max="1" width="15.726562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141" t="s">
        <v>0</v>
      </c>
      <c r="B1" s="142"/>
      <c r="C1" s="142"/>
      <c r="D1" s="142"/>
      <c r="E1" s="142"/>
      <c r="F1" s="142"/>
      <c r="G1" s="142"/>
      <c r="H1" s="142"/>
      <c r="I1" s="143"/>
    </row>
    <row r="2" spans="1:9" x14ac:dyDescent="0.35">
      <c r="A2" s="8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2" t="s">
        <v>7</v>
      </c>
      <c r="H2" s="2" t="s">
        <v>8</v>
      </c>
      <c r="I2" s="9" t="s">
        <v>9</v>
      </c>
    </row>
    <row r="3" spans="1:9" x14ac:dyDescent="0.35">
      <c r="A3" s="8" t="s">
        <v>27</v>
      </c>
      <c r="B3" s="3" t="s">
        <v>11</v>
      </c>
      <c r="C3" s="4">
        <v>21649.35</v>
      </c>
      <c r="D3" s="4">
        <v>5786248</v>
      </c>
      <c r="E3" s="4">
        <f>C3*D3</f>
        <v>125268508138.79999</v>
      </c>
      <c r="F3" s="4">
        <v>7983000</v>
      </c>
      <c r="G3" s="4">
        <v>7951068</v>
      </c>
      <c r="H3" s="4">
        <f t="shared" ref="H3:H8" si="0">IF(F3,($E3)/F3,0)</f>
        <v>15691.908823600148</v>
      </c>
      <c r="I3" s="10">
        <f t="shared" ref="I3:I8" si="1">IF(G3,($E3)/G3,0)</f>
        <v>15754.928537751153</v>
      </c>
    </row>
    <row r="4" spans="1:9" x14ac:dyDescent="0.35">
      <c r="A4" s="8" t="s">
        <v>28</v>
      </c>
      <c r="B4" s="3" t="s">
        <v>11</v>
      </c>
      <c r="C4" s="4">
        <v>14313.98</v>
      </c>
      <c r="D4" s="4">
        <v>5786248</v>
      </c>
      <c r="E4" s="4">
        <f t="shared" ref="E4:E10" si="2">C4*D4</f>
        <v>82824238147.039993</v>
      </c>
      <c r="F4" s="4">
        <v>5263000</v>
      </c>
      <c r="G4" s="4">
        <v>5241948</v>
      </c>
      <c r="H4" s="4">
        <f t="shared" si="0"/>
        <v>15737.077360258407</v>
      </c>
      <c r="I4" s="10">
        <f t="shared" si="1"/>
        <v>15800.278474155026</v>
      </c>
    </row>
    <row r="5" spans="1:9" x14ac:dyDescent="0.35">
      <c r="A5" s="8" t="s">
        <v>29</v>
      </c>
      <c r="B5" s="3" t="s">
        <v>11</v>
      </c>
      <c r="C5" s="5">
        <v>0</v>
      </c>
      <c r="D5" s="5">
        <v>0</v>
      </c>
      <c r="E5" s="5">
        <f t="shared" si="2"/>
        <v>0</v>
      </c>
      <c r="F5" s="5">
        <v>0</v>
      </c>
      <c r="G5" s="5">
        <v>0</v>
      </c>
      <c r="H5" s="5">
        <f t="shared" si="0"/>
        <v>0</v>
      </c>
      <c r="I5" s="16">
        <f t="shared" si="1"/>
        <v>0</v>
      </c>
    </row>
    <row r="6" spans="1:9" x14ac:dyDescent="0.35">
      <c r="A6" s="8" t="s">
        <v>30</v>
      </c>
      <c r="B6" s="3" t="s">
        <v>11</v>
      </c>
      <c r="C6" s="5">
        <v>0</v>
      </c>
      <c r="D6" s="5">
        <v>0</v>
      </c>
      <c r="E6" s="5">
        <f t="shared" si="2"/>
        <v>0</v>
      </c>
      <c r="F6" s="5">
        <v>0</v>
      </c>
      <c r="G6" s="5">
        <v>0</v>
      </c>
      <c r="H6" s="5">
        <f t="shared" si="0"/>
        <v>0</v>
      </c>
      <c r="I6" s="16">
        <f t="shared" si="1"/>
        <v>0</v>
      </c>
    </row>
    <row r="7" spans="1:9" x14ac:dyDescent="0.35">
      <c r="A7" s="8" t="s">
        <v>31</v>
      </c>
      <c r="B7" s="3" t="s">
        <v>11</v>
      </c>
      <c r="C7" s="4">
        <v>22118.34</v>
      </c>
      <c r="D7" s="4">
        <v>5786248</v>
      </c>
      <c r="E7" s="4">
        <f t="shared" si="2"/>
        <v>127982200588.32001</v>
      </c>
      <c r="F7" s="4">
        <v>8396000</v>
      </c>
      <c r="G7" s="4">
        <v>8362416</v>
      </c>
      <c r="H7" s="4">
        <f t="shared" si="0"/>
        <v>15243.234943820868</v>
      </c>
      <c r="I7" s="10">
        <f t="shared" si="1"/>
        <v>15304.452754840229</v>
      </c>
    </row>
    <row r="8" spans="1:9" x14ac:dyDescent="0.35">
      <c r="A8" s="8" t="s">
        <v>32</v>
      </c>
      <c r="B8" s="3" t="s">
        <v>11</v>
      </c>
      <c r="C8" s="4">
        <v>22043.279999999999</v>
      </c>
      <c r="D8" s="4">
        <v>5786248</v>
      </c>
      <c r="E8" s="4">
        <f t="shared" si="2"/>
        <v>127547884813.43999</v>
      </c>
      <c r="F8" s="4">
        <v>8612000</v>
      </c>
      <c r="G8" s="4">
        <v>8577552</v>
      </c>
      <c r="H8" s="4">
        <f t="shared" si="0"/>
        <v>14810.483605833719</v>
      </c>
      <c r="I8" s="10">
        <f t="shared" si="1"/>
        <v>14869.963459672408</v>
      </c>
    </row>
    <row r="9" spans="1:9" x14ac:dyDescent="0.35">
      <c r="A9" s="8" t="s">
        <v>33</v>
      </c>
      <c r="B9" s="3" t="s">
        <v>11</v>
      </c>
      <c r="C9" s="5">
        <v>0</v>
      </c>
      <c r="D9" s="5">
        <v>0</v>
      </c>
      <c r="E9" s="5">
        <f t="shared" si="2"/>
        <v>0</v>
      </c>
      <c r="F9" s="5">
        <v>0</v>
      </c>
      <c r="G9" s="5">
        <v>0</v>
      </c>
      <c r="H9" s="5">
        <f>IF(F9,($E9)/F9,0)</f>
        <v>0</v>
      </c>
      <c r="I9" s="16">
        <f>IF(G9,($E9)/G9,0)</f>
        <v>0</v>
      </c>
    </row>
    <row r="10" spans="1:9" x14ac:dyDescent="0.35">
      <c r="A10" s="8" t="s">
        <v>34</v>
      </c>
      <c r="B10" s="3" t="s">
        <v>11</v>
      </c>
      <c r="C10" s="4">
        <v>18131.830000000002</v>
      </c>
      <c r="D10" s="4">
        <v>5786248</v>
      </c>
      <c r="E10" s="4">
        <f t="shared" si="2"/>
        <v>104915265073.84001</v>
      </c>
      <c r="F10" s="4">
        <v>6751000</v>
      </c>
      <c r="G10" s="4">
        <v>6723996</v>
      </c>
      <c r="H10" s="4">
        <f>IF(F10,($E10)/F10,0)</f>
        <v>15540.699907249298</v>
      </c>
      <c r="I10" s="10">
        <f>IF(G10,($E10)/G10,0)</f>
        <v>15603.112356676002</v>
      </c>
    </row>
    <row r="11" spans="1:9" x14ac:dyDescent="0.35">
      <c r="A11" s="11" t="s">
        <v>35</v>
      </c>
      <c r="B11" s="14"/>
      <c r="C11" s="104"/>
      <c r="D11" s="14"/>
      <c r="E11" s="80">
        <f>SUM(E3:E10)</f>
        <v>568538096761.43994</v>
      </c>
      <c r="F11" s="80">
        <f t="shared" ref="F11" si="3">SUM(F3:F10)</f>
        <v>37005000</v>
      </c>
      <c r="G11" s="80">
        <f t="shared" ref="G11" si="4">SUM(G3:G10)</f>
        <v>36856980</v>
      </c>
      <c r="H11" s="80">
        <f>$E11/F11</f>
        <v>15363.818315401701</v>
      </c>
      <c r="I11" s="97">
        <f>$E11/G11</f>
        <v>15425.520396989659</v>
      </c>
    </row>
    <row r="13" spans="1:9" x14ac:dyDescent="0.35">
      <c r="A13" s="141" t="s">
        <v>19</v>
      </c>
      <c r="B13" s="142"/>
      <c r="C13" s="142"/>
      <c r="D13" s="142"/>
      <c r="E13" s="142"/>
      <c r="F13" s="142"/>
      <c r="G13" s="142"/>
      <c r="H13" s="142"/>
      <c r="I13" s="143"/>
    </row>
    <row r="14" spans="1:9" x14ac:dyDescent="0.35">
      <c r="A14" s="8" t="s">
        <v>1</v>
      </c>
      <c r="B14" s="2" t="s">
        <v>2</v>
      </c>
      <c r="C14" s="2" t="s">
        <v>3</v>
      </c>
      <c r="D14" s="2" t="s">
        <v>4</v>
      </c>
      <c r="E14" s="6" t="s">
        <v>5</v>
      </c>
      <c r="F14" s="2" t="s">
        <v>6</v>
      </c>
      <c r="G14" s="2" t="s">
        <v>7</v>
      </c>
      <c r="H14" s="2" t="s">
        <v>8</v>
      </c>
      <c r="I14" s="9" t="s">
        <v>9</v>
      </c>
    </row>
    <row r="15" spans="1:9" x14ac:dyDescent="0.35">
      <c r="A15" s="8" t="s">
        <v>27</v>
      </c>
      <c r="B15" s="3" t="s">
        <v>11</v>
      </c>
      <c r="C15" s="4">
        <v>17175.39</v>
      </c>
      <c r="D15" s="4">
        <v>5781806</v>
      </c>
      <c r="E15" s="4">
        <f>C15*D15</f>
        <v>99304772954.339996</v>
      </c>
      <c r="F15" s="4">
        <v>6600000</v>
      </c>
      <c r="G15" s="4">
        <v>6573600</v>
      </c>
      <c r="H15" s="4">
        <f t="shared" ref="H15:H22" si="5">IF(F15,($E15)/F15,0)</f>
        <v>15046.177720354544</v>
      </c>
      <c r="I15" s="10">
        <f t="shared" ref="I15:I22" si="6">IF(G15,($E15)/G15,0)</f>
        <v>15106.604136902153</v>
      </c>
    </row>
    <row r="16" spans="1:9" x14ac:dyDescent="0.35">
      <c r="A16" s="8" t="s">
        <v>28</v>
      </c>
      <c r="B16" s="3" t="s">
        <v>11</v>
      </c>
      <c r="C16" s="4">
        <v>10320.91</v>
      </c>
      <c r="D16" s="4">
        <v>5781806</v>
      </c>
      <c r="E16" s="4">
        <f t="shared" ref="E16:E22" si="7">C16*D16</f>
        <v>59673499363.459999</v>
      </c>
      <c r="F16" s="4">
        <v>4060000</v>
      </c>
      <c r="G16" s="4">
        <v>4043760</v>
      </c>
      <c r="H16" s="4">
        <f t="shared" si="5"/>
        <v>14697.906247157634</v>
      </c>
      <c r="I16" s="10">
        <f t="shared" si="6"/>
        <v>14756.933983089995</v>
      </c>
    </row>
    <row r="17" spans="1:9" x14ac:dyDescent="0.35">
      <c r="A17" s="8" t="s">
        <v>29</v>
      </c>
      <c r="B17" s="3" t="s">
        <v>11</v>
      </c>
      <c r="C17" s="5">
        <v>0</v>
      </c>
      <c r="D17" s="5">
        <v>0</v>
      </c>
      <c r="E17" s="5">
        <f t="shared" si="7"/>
        <v>0</v>
      </c>
      <c r="F17" s="5">
        <v>0</v>
      </c>
      <c r="G17" s="5">
        <v>0</v>
      </c>
      <c r="H17" s="5">
        <f t="shared" si="5"/>
        <v>0</v>
      </c>
      <c r="I17" s="16">
        <f t="shared" si="6"/>
        <v>0</v>
      </c>
    </row>
    <row r="18" spans="1:9" x14ac:dyDescent="0.35">
      <c r="A18" s="8" t="s">
        <v>30</v>
      </c>
      <c r="B18" s="3" t="s">
        <v>11</v>
      </c>
      <c r="C18" s="5">
        <v>0</v>
      </c>
      <c r="D18" s="5">
        <v>0</v>
      </c>
      <c r="E18" s="5">
        <f t="shared" si="7"/>
        <v>0</v>
      </c>
      <c r="F18" s="5">
        <v>0</v>
      </c>
      <c r="G18" s="5">
        <v>0</v>
      </c>
      <c r="H18" s="5">
        <f t="shared" si="5"/>
        <v>0</v>
      </c>
      <c r="I18" s="16">
        <f t="shared" si="6"/>
        <v>0</v>
      </c>
    </row>
    <row r="19" spans="1:9" x14ac:dyDescent="0.35">
      <c r="A19" s="8" t="s">
        <v>31</v>
      </c>
      <c r="B19" s="3" t="s">
        <v>11</v>
      </c>
      <c r="C19" s="7">
        <v>19926.43</v>
      </c>
      <c r="D19" s="4">
        <v>5781806</v>
      </c>
      <c r="E19" s="4">
        <f t="shared" si="7"/>
        <v>115210752532.58</v>
      </c>
      <c r="F19" s="77">
        <v>7852000</v>
      </c>
      <c r="G19" s="77">
        <v>7820592</v>
      </c>
      <c r="H19" s="4">
        <f t="shared" si="5"/>
        <v>14672.790694419256</v>
      </c>
      <c r="I19" s="10">
        <f t="shared" si="6"/>
        <v>14731.717564677969</v>
      </c>
    </row>
    <row r="20" spans="1:9" x14ac:dyDescent="0.35">
      <c r="A20" s="8" t="s">
        <v>32</v>
      </c>
      <c r="B20" s="3" t="s">
        <v>11</v>
      </c>
      <c r="C20" s="7">
        <v>21984.06</v>
      </c>
      <c r="D20" s="4">
        <v>5781806</v>
      </c>
      <c r="E20" s="4">
        <f t="shared" si="7"/>
        <v>127107570012.36</v>
      </c>
      <c r="F20" s="77">
        <v>9006000</v>
      </c>
      <c r="G20" s="77">
        <v>8969976</v>
      </c>
      <c r="H20" s="4">
        <f t="shared" si="5"/>
        <v>14113.65423188541</v>
      </c>
      <c r="I20" s="10">
        <f t="shared" si="6"/>
        <v>14170.335574182138</v>
      </c>
    </row>
    <row r="21" spans="1:9" x14ac:dyDescent="0.35">
      <c r="A21" s="8" t="s">
        <v>33</v>
      </c>
      <c r="B21" s="3" t="s">
        <v>11</v>
      </c>
      <c r="C21" s="17">
        <v>0</v>
      </c>
      <c r="D21" s="17">
        <v>0</v>
      </c>
      <c r="E21" s="5">
        <f t="shared" si="7"/>
        <v>0</v>
      </c>
      <c r="F21" s="78">
        <v>0</v>
      </c>
      <c r="G21" s="78">
        <v>0</v>
      </c>
      <c r="H21" s="5">
        <f t="shared" si="5"/>
        <v>0</v>
      </c>
      <c r="I21" s="16">
        <f t="shared" si="6"/>
        <v>0</v>
      </c>
    </row>
    <row r="22" spans="1:9" x14ac:dyDescent="0.35">
      <c r="A22" s="8" t="s">
        <v>34</v>
      </c>
      <c r="B22" s="3" t="s">
        <v>11</v>
      </c>
      <c r="C22" s="7">
        <v>13364.77</v>
      </c>
      <c r="D22" s="4">
        <v>5781806</v>
      </c>
      <c r="E22" s="4">
        <f t="shared" si="7"/>
        <v>77272507374.619995</v>
      </c>
      <c r="F22" s="77">
        <v>5244000</v>
      </c>
      <c r="G22" s="77">
        <v>5233024</v>
      </c>
      <c r="H22" s="4">
        <f t="shared" si="5"/>
        <v>14735.41330561022</v>
      </c>
      <c r="I22" s="10">
        <f t="shared" si="6"/>
        <v>14766.320080821337</v>
      </c>
    </row>
    <row r="23" spans="1:9" x14ac:dyDescent="0.35">
      <c r="A23" s="11" t="s">
        <v>35</v>
      </c>
      <c r="B23" s="14"/>
      <c r="C23" s="104"/>
      <c r="D23" s="14"/>
      <c r="E23" s="80">
        <f>SUM(E15:E22)</f>
        <v>478569102237.35999</v>
      </c>
      <c r="F23" s="80">
        <f t="shared" ref="F23:G23" si="8">SUM(F15:F22)</f>
        <v>32762000</v>
      </c>
      <c r="G23" s="80">
        <f t="shared" si="8"/>
        <v>32640952</v>
      </c>
      <c r="H23" s="80">
        <f>$E23/F23</f>
        <v>14607.444668743055</v>
      </c>
      <c r="I23" s="97">
        <f>$E23/G23</f>
        <v>14661.615942983526</v>
      </c>
    </row>
    <row r="25" spans="1:9" x14ac:dyDescent="0.35">
      <c r="A25" s="141" t="s">
        <v>20</v>
      </c>
      <c r="B25" s="142"/>
      <c r="C25" s="142"/>
      <c r="D25" s="142"/>
      <c r="E25" s="142"/>
      <c r="F25" s="142"/>
      <c r="G25" s="142"/>
      <c r="H25" s="142"/>
      <c r="I25" s="143"/>
    </row>
    <row r="26" spans="1:9" x14ac:dyDescent="0.35">
      <c r="A26" s="8" t="s">
        <v>1</v>
      </c>
      <c r="B26" s="2" t="s">
        <v>2</v>
      </c>
      <c r="C26" s="2" t="s">
        <v>3</v>
      </c>
      <c r="D26" s="2" t="s">
        <v>4</v>
      </c>
      <c r="E26" s="6" t="s">
        <v>5</v>
      </c>
      <c r="F26" s="2" t="s">
        <v>6</v>
      </c>
      <c r="G26" s="2" t="s">
        <v>7</v>
      </c>
      <c r="H26" s="2" t="s">
        <v>8</v>
      </c>
      <c r="I26" s="9" t="s">
        <v>9</v>
      </c>
    </row>
    <row r="27" spans="1:9" x14ac:dyDescent="0.35">
      <c r="A27" s="8" t="s">
        <v>27</v>
      </c>
      <c r="B27" s="3" t="s">
        <v>11</v>
      </c>
      <c r="C27" s="4">
        <v>15940.92</v>
      </c>
      <c r="D27" s="4">
        <v>5780430.5599999996</v>
      </c>
      <c r="E27" s="4">
        <f>C27*D27</f>
        <v>92145381122.515198</v>
      </c>
      <c r="F27" s="4">
        <v>5967000</v>
      </c>
      <c r="G27" s="4">
        <v>5943132</v>
      </c>
      <c r="H27" s="4">
        <f t="shared" ref="H27:H34" si="9">IF(F27,($E27)/F27,0)</f>
        <v>15442.497255323478</v>
      </c>
      <c r="I27" s="10">
        <f t="shared" ref="I27:I34" si="10">IF(G27,($E27)/G27,0)</f>
        <v>15504.515316589837</v>
      </c>
    </row>
    <row r="28" spans="1:9" x14ac:dyDescent="0.35">
      <c r="A28" s="8" t="s">
        <v>28</v>
      </c>
      <c r="B28" s="3" t="s">
        <v>11</v>
      </c>
      <c r="C28" s="4">
        <v>11265.34</v>
      </c>
      <c r="D28" s="4">
        <v>5780430.5599999996</v>
      </c>
      <c r="E28" s="4">
        <f t="shared" ref="E28:E33" si="11">C28*D28</f>
        <v>65118515604.790398</v>
      </c>
      <c r="F28" s="4">
        <v>4325000</v>
      </c>
      <c r="G28" s="4">
        <v>4307700</v>
      </c>
      <c r="H28" s="4">
        <f t="shared" si="9"/>
        <v>15056.304186078705</v>
      </c>
      <c r="I28" s="10">
        <f t="shared" si="10"/>
        <v>15116.771271163358</v>
      </c>
    </row>
    <row r="29" spans="1:9" x14ac:dyDescent="0.35">
      <c r="A29" s="8" t="s">
        <v>29</v>
      </c>
      <c r="B29" s="3" t="s">
        <v>11</v>
      </c>
      <c r="C29" s="5">
        <v>0</v>
      </c>
      <c r="D29" s="5">
        <v>0</v>
      </c>
      <c r="E29" s="5">
        <f t="shared" si="11"/>
        <v>0</v>
      </c>
      <c r="F29" s="18">
        <v>0</v>
      </c>
      <c r="G29" s="18">
        <v>0</v>
      </c>
      <c r="H29" s="5">
        <f t="shared" si="9"/>
        <v>0</v>
      </c>
      <c r="I29" s="16">
        <f t="shared" si="10"/>
        <v>0</v>
      </c>
    </row>
    <row r="30" spans="1:9" x14ac:dyDescent="0.35">
      <c r="A30" s="8" t="s">
        <v>30</v>
      </c>
      <c r="B30" s="3" t="s">
        <v>11</v>
      </c>
      <c r="C30" s="5">
        <v>0</v>
      </c>
      <c r="D30" s="5">
        <v>0</v>
      </c>
      <c r="E30" s="5">
        <f t="shared" si="11"/>
        <v>0</v>
      </c>
      <c r="F30" s="18">
        <v>0</v>
      </c>
      <c r="G30" s="18">
        <v>0</v>
      </c>
      <c r="H30" s="5">
        <f t="shared" si="9"/>
        <v>0</v>
      </c>
      <c r="I30" s="16">
        <f t="shared" si="10"/>
        <v>0</v>
      </c>
    </row>
    <row r="31" spans="1:9" x14ac:dyDescent="0.35">
      <c r="A31" s="8" t="s">
        <v>31</v>
      </c>
      <c r="B31" s="3" t="s">
        <v>11</v>
      </c>
      <c r="C31" s="7">
        <v>17439.84</v>
      </c>
      <c r="D31" s="4">
        <v>5780430.5599999996</v>
      </c>
      <c r="E31" s="4">
        <f t="shared" si="11"/>
        <v>100809784097.51039</v>
      </c>
      <c r="F31" s="77">
        <v>6705000</v>
      </c>
      <c r="G31" s="77">
        <v>6678180</v>
      </c>
      <c r="H31" s="4">
        <f t="shared" si="9"/>
        <v>15035.016271067918</v>
      </c>
      <c r="I31" s="10">
        <f t="shared" si="10"/>
        <v>15095.39786251799</v>
      </c>
    </row>
    <row r="32" spans="1:9" x14ac:dyDescent="0.35">
      <c r="A32" s="8" t="s">
        <v>32</v>
      </c>
      <c r="B32" s="3" t="s">
        <v>11</v>
      </c>
      <c r="C32" s="7">
        <v>18301.46</v>
      </c>
      <c r="D32" s="4">
        <v>5780430.5599999996</v>
      </c>
      <c r="E32" s="4">
        <f t="shared" si="11"/>
        <v>105790318676.61758</v>
      </c>
      <c r="F32" s="77">
        <v>7236000</v>
      </c>
      <c r="G32" s="77">
        <v>7207056</v>
      </c>
      <c r="H32" s="4">
        <f t="shared" si="9"/>
        <v>14619.999817111329</v>
      </c>
      <c r="I32" s="10">
        <f t="shared" si="10"/>
        <v>14678.714675814588</v>
      </c>
    </row>
    <row r="33" spans="1:9" x14ac:dyDescent="0.35">
      <c r="A33" s="8" t="s">
        <v>33</v>
      </c>
      <c r="B33" s="3" t="s">
        <v>11</v>
      </c>
      <c r="C33" s="17">
        <v>0</v>
      </c>
      <c r="D33" s="17">
        <v>0</v>
      </c>
      <c r="E33" s="5">
        <f t="shared" si="11"/>
        <v>0</v>
      </c>
      <c r="F33" s="78">
        <v>0</v>
      </c>
      <c r="G33" s="78">
        <v>0</v>
      </c>
      <c r="H33" s="5">
        <f t="shared" si="9"/>
        <v>0</v>
      </c>
      <c r="I33" s="16">
        <f t="shared" si="10"/>
        <v>0</v>
      </c>
    </row>
    <row r="34" spans="1:9" x14ac:dyDescent="0.35">
      <c r="A34" s="8" t="s">
        <v>34</v>
      </c>
      <c r="B34" s="3" t="s">
        <v>11</v>
      </c>
      <c r="C34" s="7">
        <v>13000.01</v>
      </c>
      <c r="D34" s="4">
        <v>5780430.5599999996</v>
      </c>
      <c r="E34" s="4">
        <f>C34*D34</f>
        <v>75145655084.305603</v>
      </c>
      <c r="F34" s="77">
        <v>4946000</v>
      </c>
      <c r="G34" s="77">
        <v>4926216</v>
      </c>
      <c r="H34" s="4">
        <f t="shared" si="9"/>
        <v>15193.217768763769</v>
      </c>
      <c r="I34" s="10">
        <f t="shared" si="10"/>
        <v>15254.234707594145</v>
      </c>
    </row>
    <row r="35" spans="1:9" x14ac:dyDescent="0.35">
      <c r="A35" s="11" t="s">
        <v>35</v>
      </c>
      <c r="B35" s="14"/>
      <c r="C35" s="104"/>
      <c r="D35" s="14"/>
      <c r="E35" s="80">
        <f>SUM(E27:E34)</f>
        <v>439009654585.7392</v>
      </c>
      <c r="F35" s="80">
        <f t="shared" ref="F35" si="12">SUM(F27:F34)</f>
        <v>29179000</v>
      </c>
      <c r="G35" s="80">
        <f t="shared" ref="G35" si="13">SUM(G27:G34)</f>
        <v>29062284</v>
      </c>
      <c r="H35" s="80">
        <f>$E35/F35</f>
        <v>15045.397531983248</v>
      </c>
      <c r="I35" s="97">
        <f>$E35/G35</f>
        <v>15105.820815244226</v>
      </c>
    </row>
  </sheetData>
  <mergeCells count="3">
    <mergeCell ref="A25:I25"/>
    <mergeCell ref="A13:I13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63ED-8BAA-4B60-8494-9D83ADF5BBDE}">
  <sheetPr>
    <tabColor rgb="FF92D050"/>
  </sheetPr>
  <dimension ref="A1:I23"/>
  <sheetViews>
    <sheetView workbookViewId="0">
      <selection activeCell="C26" sqref="C26"/>
    </sheetView>
  </sheetViews>
  <sheetFormatPr defaultColWidth="9.1796875" defaultRowHeight="14.5" x14ac:dyDescent="0.35"/>
  <cols>
    <col min="1" max="1" width="22.179687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141" t="s">
        <v>0</v>
      </c>
      <c r="B1" s="142"/>
      <c r="C1" s="142"/>
      <c r="D1" s="142"/>
      <c r="E1" s="142"/>
      <c r="F1" s="142"/>
      <c r="G1" s="142"/>
      <c r="H1" s="142"/>
      <c r="I1" s="143"/>
    </row>
    <row r="2" spans="1:9" x14ac:dyDescent="0.35">
      <c r="A2" s="8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2" t="s">
        <v>7</v>
      </c>
      <c r="H2" s="2" t="s">
        <v>8</v>
      </c>
      <c r="I2" s="9" t="s">
        <v>9</v>
      </c>
    </row>
    <row r="3" spans="1:9" x14ac:dyDescent="0.35">
      <c r="A3" s="8" t="s">
        <v>36</v>
      </c>
      <c r="B3" s="3" t="s">
        <v>12</v>
      </c>
      <c r="C3" s="69">
        <v>17988.03</v>
      </c>
      <c r="D3" s="4">
        <v>6455763.7578990031</v>
      </c>
      <c r="E3" s="4">
        <f>C3*D3</f>
        <v>116126472150</v>
      </c>
      <c r="F3" s="139">
        <v>9390000</v>
      </c>
      <c r="G3" s="139">
        <v>8681000</v>
      </c>
      <c r="H3" s="139">
        <f>IF(F3,($E3+$E4)/F3,0)</f>
        <v>12367.03643769968</v>
      </c>
      <c r="I3" s="140">
        <f>IF(G3,($E3+$E4)/G3,0)</f>
        <v>13377.084684944131</v>
      </c>
    </row>
    <row r="4" spans="1:9" x14ac:dyDescent="0.35">
      <c r="A4" s="8"/>
      <c r="B4" s="3" t="s">
        <v>16</v>
      </c>
      <c r="C4" s="5">
        <v>0</v>
      </c>
      <c r="D4" s="5">
        <v>0</v>
      </c>
      <c r="E4" s="5">
        <f t="shared" ref="E4:E6" si="0">C4*D4</f>
        <v>0</v>
      </c>
      <c r="F4" s="139"/>
      <c r="G4" s="139"/>
      <c r="H4" s="139"/>
      <c r="I4" s="140"/>
    </row>
    <row r="5" spans="1:9" x14ac:dyDescent="0.35">
      <c r="A5" s="8" t="s">
        <v>37</v>
      </c>
      <c r="B5" s="3" t="s">
        <v>12</v>
      </c>
      <c r="C5" s="70">
        <v>324766.88</v>
      </c>
      <c r="D5" s="4">
        <v>6455763.7578990031</v>
      </c>
      <c r="E5" s="4">
        <f t="shared" si="0"/>
        <v>2096618253669.9346</v>
      </c>
      <c r="F5" s="139">
        <v>197220000</v>
      </c>
      <c r="G5" s="139">
        <v>184550000</v>
      </c>
      <c r="H5" s="139">
        <f>IF(F5,($E5+$E6)/F5,0)</f>
        <v>11306.152341665018</v>
      </c>
      <c r="I5" s="140">
        <f>IF(G5,($E5+$E6)/G5,0)</f>
        <v>12082.359061626523</v>
      </c>
    </row>
    <row r="6" spans="1:9" x14ac:dyDescent="0.25">
      <c r="A6" s="8"/>
      <c r="B6" s="3" t="s">
        <v>16</v>
      </c>
      <c r="C6" s="71">
        <v>21358.19</v>
      </c>
      <c r="D6" s="68">
        <v>6235599.1380000003</v>
      </c>
      <c r="E6" s="4">
        <f t="shared" si="0"/>
        <v>133181111153.24022</v>
      </c>
      <c r="F6" s="139"/>
      <c r="G6" s="139"/>
      <c r="H6" s="139"/>
      <c r="I6" s="140"/>
    </row>
    <row r="7" spans="1:9" x14ac:dyDescent="0.35">
      <c r="A7" s="11" t="s">
        <v>38</v>
      </c>
      <c r="B7" s="14"/>
      <c r="C7" s="104"/>
      <c r="D7" s="14"/>
      <c r="E7" s="80">
        <f>SUM(E3:E6)</f>
        <v>2345925836973.1748</v>
      </c>
      <c r="F7" s="80">
        <f>SUM(F3:F6)</f>
        <v>206610000</v>
      </c>
      <c r="G7" s="80">
        <f>SUM(G3:G6)</f>
        <v>193231000</v>
      </c>
      <c r="H7" s="80">
        <f>$E7/F7</f>
        <v>11354.367344141981</v>
      </c>
      <c r="I7" s="97">
        <f>$E7/G7</f>
        <v>12140.525262370815</v>
      </c>
    </row>
    <row r="9" spans="1:9" x14ac:dyDescent="0.35">
      <c r="A9" s="141" t="s">
        <v>19</v>
      </c>
      <c r="B9" s="142"/>
      <c r="C9" s="142"/>
      <c r="D9" s="142"/>
      <c r="E9" s="142"/>
      <c r="F9" s="142"/>
      <c r="G9" s="142"/>
      <c r="H9" s="142"/>
      <c r="I9" s="143"/>
    </row>
    <row r="10" spans="1:9" x14ac:dyDescent="0.35">
      <c r="A10" s="8" t="s">
        <v>1</v>
      </c>
      <c r="B10" s="2" t="s">
        <v>2</v>
      </c>
      <c r="C10" s="2" t="s">
        <v>3</v>
      </c>
      <c r="D10" s="2" t="s">
        <v>4</v>
      </c>
      <c r="E10" s="6" t="s">
        <v>5</v>
      </c>
      <c r="F10" s="2" t="s">
        <v>6</v>
      </c>
      <c r="G10" s="2" t="s">
        <v>7</v>
      </c>
      <c r="H10" s="2" t="s">
        <v>8</v>
      </c>
      <c r="I10" s="9" t="s">
        <v>9</v>
      </c>
    </row>
    <row r="11" spans="1:9" x14ac:dyDescent="0.35">
      <c r="A11" s="8" t="s">
        <v>36</v>
      </c>
      <c r="B11" s="3" t="s">
        <v>12</v>
      </c>
      <c r="C11" s="72">
        <v>244669.24929110979</v>
      </c>
      <c r="D11" s="4">
        <v>6302779.4373750631</v>
      </c>
      <c r="E11" s="4">
        <f>C11*D11</f>
        <v>1542096313390</v>
      </c>
      <c r="F11" s="139">
        <v>169320000</v>
      </c>
      <c r="G11" s="139">
        <v>158637000</v>
      </c>
      <c r="H11" s="139">
        <f>IF(F11,($E11+$E12)/F11,0)</f>
        <v>10833.066921123729</v>
      </c>
      <c r="I11" s="140">
        <f>IF(G11,($E11+$E12)/G11,0)</f>
        <v>11562.591899018955</v>
      </c>
    </row>
    <row r="12" spans="1:9" x14ac:dyDescent="0.35">
      <c r="A12" s="8"/>
      <c r="B12" s="3" t="s">
        <v>16</v>
      </c>
      <c r="C12" s="73">
        <v>46853.33</v>
      </c>
      <c r="D12" s="4">
        <v>6235599</v>
      </c>
      <c r="E12" s="4">
        <f t="shared" ref="E12:E14" si="1">C12*D12</f>
        <v>292158577694.66998</v>
      </c>
      <c r="F12" s="139"/>
      <c r="G12" s="139"/>
      <c r="H12" s="139"/>
      <c r="I12" s="140"/>
    </row>
    <row r="13" spans="1:9" x14ac:dyDescent="0.35">
      <c r="A13" s="8" t="s">
        <v>37</v>
      </c>
      <c r="B13" s="3" t="s">
        <v>12</v>
      </c>
      <c r="C13" s="72">
        <v>119958.05229619179</v>
      </c>
      <c r="D13" s="4">
        <v>6302779.4373750631</v>
      </c>
      <c r="E13" s="4">
        <f t="shared" si="1"/>
        <v>756069145360.00012</v>
      </c>
      <c r="F13" s="139">
        <v>177100000</v>
      </c>
      <c r="G13" s="139">
        <v>165590000</v>
      </c>
      <c r="H13" s="139">
        <f>IF(F13,($E13+$E14)/F13,0)</f>
        <v>10877.911040418354</v>
      </c>
      <c r="I13" s="140">
        <f>IF(G13,($E13+$E14)/G13,0)</f>
        <v>11634.024067021501</v>
      </c>
    </row>
    <row r="14" spans="1:9" x14ac:dyDescent="0.35">
      <c r="A14" s="8"/>
      <c r="B14" s="3" t="s">
        <v>16</v>
      </c>
      <c r="C14" s="74">
        <v>187697.91</v>
      </c>
      <c r="D14" s="4">
        <v>6235599</v>
      </c>
      <c r="E14" s="4">
        <f t="shared" si="1"/>
        <v>1170408899898.0901</v>
      </c>
      <c r="F14" s="139"/>
      <c r="G14" s="139"/>
      <c r="H14" s="139"/>
      <c r="I14" s="140"/>
    </row>
    <row r="15" spans="1:9" x14ac:dyDescent="0.35">
      <c r="A15" s="11" t="s">
        <v>38</v>
      </c>
      <c r="B15" s="14"/>
      <c r="C15" s="104"/>
      <c r="D15" s="14"/>
      <c r="E15" s="80">
        <f>SUM(E11:E14)</f>
        <v>3760732936342.7598</v>
      </c>
      <c r="F15" s="80">
        <f>SUM(F11:F14)</f>
        <v>346420000</v>
      </c>
      <c r="G15" s="80">
        <f>SUM(G11:G14)</f>
        <v>324227000</v>
      </c>
      <c r="H15" s="80">
        <f>$E15/F15</f>
        <v>10855.992541835805</v>
      </c>
      <c r="I15" s="97">
        <f>$E15/G15</f>
        <v>11599.073909152414</v>
      </c>
    </row>
    <row r="17" spans="1:9" x14ac:dyDescent="0.35">
      <c r="A17" s="141" t="s">
        <v>20</v>
      </c>
      <c r="B17" s="142"/>
      <c r="C17" s="142"/>
      <c r="D17" s="142"/>
      <c r="E17" s="142"/>
      <c r="F17" s="142"/>
      <c r="G17" s="142"/>
      <c r="H17" s="142"/>
      <c r="I17" s="143"/>
    </row>
    <row r="18" spans="1:9" x14ac:dyDescent="0.35">
      <c r="A18" s="8" t="s">
        <v>1</v>
      </c>
      <c r="B18" s="2" t="s">
        <v>2</v>
      </c>
      <c r="C18" s="2" t="s">
        <v>3</v>
      </c>
      <c r="D18" s="2" t="s">
        <v>4</v>
      </c>
      <c r="E18" s="6" t="s">
        <v>5</v>
      </c>
      <c r="F18" s="2" t="s">
        <v>6</v>
      </c>
      <c r="G18" s="2" t="s">
        <v>7</v>
      </c>
      <c r="H18" s="2" t="s">
        <v>8</v>
      </c>
      <c r="I18" s="9" t="s">
        <v>9</v>
      </c>
    </row>
    <row r="19" spans="1:9" x14ac:dyDescent="0.35">
      <c r="A19" s="8" t="s">
        <v>36</v>
      </c>
      <c r="B19" s="3" t="s">
        <v>12</v>
      </c>
      <c r="C19" s="4">
        <v>286216.08275536745</v>
      </c>
      <c r="D19" s="4">
        <v>6357908.4981236057</v>
      </c>
      <c r="E19" s="4">
        <f>C19*D19</f>
        <v>1819735664850</v>
      </c>
      <c r="F19" s="139">
        <v>198050000</v>
      </c>
      <c r="G19" s="139">
        <v>185345000</v>
      </c>
      <c r="H19" s="139">
        <f>IF(F19,($E19+$E20)/F19,0)</f>
        <v>10931.191682592527</v>
      </c>
      <c r="I19" s="140">
        <f>IF(G19,($E19+$E20)/G19,0)</f>
        <v>11680.50129616364</v>
      </c>
    </row>
    <row r="20" spans="1:9" x14ac:dyDescent="0.35">
      <c r="A20" s="8"/>
      <c r="B20" s="3" t="s">
        <v>16</v>
      </c>
      <c r="C20" s="4">
        <v>55157.15</v>
      </c>
      <c r="D20" s="4">
        <v>6258243</v>
      </c>
      <c r="E20" s="4">
        <f t="shared" ref="E20:E22" si="2">C20*D20</f>
        <v>345186847887.45001</v>
      </c>
      <c r="F20" s="139"/>
      <c r="G20" s="139"/>
      <c r="H20" s="139"/>
      <c r="I20" s="140"/>
    </row>
    <row r="21" spans="1:9" x14ac:dyDescent="0.35">
      <c r="A21" s="8" t="s">
        <v>37</v>
      </c>
      <c r="B21" s="3" t="s">
        <v>12</v>
      </c>
      <c r="C21" s="4">
        <v>266896.77438748977</v>
      </c>
      <c r="D21" s="4">
        <v>6357908.4981236057</v>
      </c>
      <c r="E21" s="4">
        <f t="shared" si="2"/>
        <v>1696905270000</v>
      </c>
      <c r="F21" s="139">
        <v>190490000</v>
      </c>
      <c r="G21" s="139">
        <v>177865000</v>
      </c>
      <c r="H21" s="139">
        <f>IF(F21,($E21+$E22)/F21,0)</f>
        <v>11207.484656617933</v>
      </c>
      <c r="I21" s="140">
        <f>IF(G21,($E21+$E22)/G21,0)</f>
        <v>12003.000884036488</v>
      </c>
    </row>
    <row r="22" spans="1:9" x14ac:dyDescent="0.35">
      <c r="A22" s="8"/>
      <c r="B22" s="3" t="s">
        <v>16</v>
      </c>
      <c r="C22" s="4">
        <v>69989.05</v>
      </c>
      <c r="D22" s="4">
        <v>6258243</v>
      </c>
      <c r="E22" s="4">
        <f t="shared" si="2"/>
        <v>438008482239.15002</v>
      </c>
      <c r="F22" s="139"/>
      <c r="G22" s="139"/>
      <c r="H22" s="139"/>
      <c r="I22" s="140"/>
    </row>
    <row r="23" spans="1:9" x14ac:dyDescent="0.35">
      <c r="A23" s="11" t="s">
        <v>38</v>
      </c>
      <c r="B23" s="14"/>
      <c r="C23" s="104"/>
      <c r="D23" s="14"/>
      <c r="E23" s="80">
        <f>SUM(E19:E22)</f>
        <v>4299836264976.6001</v>
      </c>
      <c r="F23" s="80">
        <f>SUM(F19:F22)</f>
        <v>388540000</v>
      </c>
      <c r="G23" s="80">
        <f>SUM(G19:G22)</f>
        <v>363210000</v>
      </c>
      <c r="H23" s="80">
        <f>$E23/F23</f>
        <v>11066.650190396356</v>
      </c>
      <c r="I23" s="97">
        <f>$E23/G23</f>
        <v>11838.430288198562</v>
      </c>
    </row>
  </sheetData>
  <mergeCells count="27">
    <mergeCell ref="H19:H20"/>
    <mergeCell ref="I19:I20"/>
    <mergeCell ref="F21:F22"/>
    <mergeCell ref="G21:G22"/>
    <mergeCell ref="H21:H22"/>
    <mergeCell ref="I21:I22"/>
    <mergeCell ref="F19:F20"/>
    <mergeCell ref="G19:G20"/>
    <mergeCell ref="A9:I9"/>
    <mergeCell ref="F11:F12"/>
    <mergeCell ref="G11:G12"/>
    <mergeCell ref="H11:H12"/>
    <mergeCell ref="I11:I12"/>
    <mergeCell ref="F13:F14"/>
    <mergeCell ref="G13:G14"/>
    <mergeCell ref="H13:H14"/>
    <mergeCell ref="I13:I14"/>
    <mergeCell ref="A17:I17"/>
    <mergeCell ref="F5:F6"/>
    <mergeCell ref="G5:G6"/>
    <mergeCell ref="H5:H6"/>
    <mergeCell ref="I5:I6"/>
    <mergeCell ref="A1:I1"/>
    <mergeCell ref="F3:F4"/>
    <mergeCell ref="G3:G4"/>
    <mergeCell ref="H3:H4"/>
    <mergeCell ref="I3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7DCD-D047-4710-A192-3B34B8208227}">
  <sheetPr>
    <tabColor rgb="FF92D050"/>
  </sheetPr>
  <dimension ref="A1:I17"/>
  <sheetViews>
    <sheetView workbookViewId="0">
      <selection activeCell="C17" sqref="C17"/>
    </sheetView>
  </sheetViews>
  <sheetFormatPr defaultColWidth="9.1796875" defaultRowHeight="14.5" x14ac:dyDescent="0.35"/>
  <cols>
    <col min="1" max="1" width="22.2695312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141" t="s">
        <v>0</v>
      </c>
      <c r="B1" s="142"/>
      <c r="C1" s="142"/>
      <c r="D1" s="142"/>
      <c r="E1" s="142"/>
      <c r="F1" s="142"/>
      <c r="G1" s="142"/>
      <c r="H1" s="142"/>
      <c r="I1" s="143"/>
    </row>
    <row r="2" spans="1:9" x14ac:dyDescent="0.35">
      <c r="A2" s="8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2" t="s">
        <v>7</v>
      </c>
      <c r="H2" s="2" t="s">
        <v>8</v>
      </c>
      <c r="I2" s="9" t="s">
        <v>9</v>
      </c>
    </row>
    <row r="3" spans="1:9" x14ac:dyDescent="0.35">
      <c r="A3" s="8" t="s">
        <v>39</v>
      </c>
      <c r="B3" s="3" t="s">
        <v>11</v>
      </c>
      <c r="C3" s="4">
        <v>3566.83</v>
      </c>
      <c r="D3" s="4">
        <v>5812773</v>
      </c>
      <c r="E3" s="4">
        <f>C3*D3</f>
        <v>20733173119.59</v>
      </c>
      <c r="F3" s="4">
        <v>1503000</v>
      </c>
      <c r="G3" s="4">
        <v>1370780</v>
      </c>
      <c r="H3" s="4">
        <f>IF(F3,($E3)/F3,0)</f>
        <v>13794.526360339321</v>
      </c>
      <c r="I3" s="10">
        <f>IF(G3,($E3)/G3,0)</f>
        <v>15125.091640956243</v>
      </c>
    </row>
    <row r="4" spans="1:9" x14ac:dyDescent="0.35">
      <c r="A4" s="8" t="s">
        <v>40</v>
      </c>
      <c r="B4" s="3" t="s">
        <v>11</v>
      </c>
      <c r="C4" s="5">
        <v>0</v>
      </c>
      <c r="D4" s="5">
        <v>0</v>
      </c>
      <c r="E4" s="5">
        <f t="shared" ref="E4" si="0">C4*D4</f>
        <v>0</v>
      </c>
      <c r="F4" s="5">
        <v>0</v>
      </c>
      <c r="G4" s="5">
        <v>0</v>
      </c>
      <c r="H4" s="5">
        <f>IF(F4,($E4)/F4,0)</f>
        <v>0</v>
      </c>
      <c r="I4" s="16">
        <f>IF(G4,($E4)/G4,0)</f>
        <v>0</v>
      </c>
    </row>
    <row r="5" spans="1:9" x14ac:dyDescent="0.35">
      <c r="A5" s="11" t="s">
        <v>41</v>
      </c>
      <c r="B5" s="14"/>
      <c r="C5" s="104"/>
      <c r="D5" s="14"/>
      <c r="E5" s="80">
        <f>SUM(E3:E4)</f>
        <v>20733173119.59</v>
      </c>
      <c r="F5" s="80">
        <f>SUM(F3:F4)</f>
        <v>1503000</v>
      </c>
      <c r="G5" s="80">
        <f>SUM(G3:G4)</f>
        <v>1370780</v>
      </c>
      <c r="H5" s="80">
        <f>$E5/F5</f>
        <v>13794.526360339321</v>
      </c>
      <c r="I5" s="97">
        <f>$E5/G5</f>
        <v>15125.091640956243</v>
      </c>
    </row>
    <row r="7" spans="1:9" x14ac:dyDescent="0.35">
      <c r="A7" s="141" t="s">
        <v>19</v>
      </c>
      <c r="B7" s="142"/>
      <c r="C7" s="142"/>
      <c r="D7" s="142"/>
      <c r="E7" s="142"/>
      <c r="F7" s="142"/>
      <c r="G7" s="142"/>
      <c r="H7" s="142"/>
      <c r="I7" s="143"/>
    </row>
    <row r="8" spans="1:9" x14ac:dyDescent="0.35">
      <c r="A8" s="8" t="s">
        <v>1</v>
      </c>
      <c r="B8" s="2" t="s">
        <v>2</v>
      </c>
      <c r="C8" s="2" t="s">
        <v>3</v>
      </c>
      <c r="D8" s="2" t="s">
        <v>4</v>
      </c>
      <c r="E8" s="6" t="s">
        <v>5</v>
      </c>
      <c r="F8" s="2" t="s">
        <v>6</v>
      </c>
      <c r="G8" s="2" t="s">
        <v>7</v>
      </c>
      <c r="H8" s="2" t="s">
        <v>8</v>
      </c>
      <c r="I8" s="9" t="s">
        <v>9</v>
      </c>
    </row>
    <row r="9" spans="1:9" x14ac:dyDescent="0.35">
      <c r="A9" s="8" t="s">
        <v>39</v>
      </c>
      <c r="B9" s="3" t="s">
        <v>11</v>
      </c>
      <c r="C9" s="4">
        <v>5831.39</v>
      </c>
      <c r="D9" s="4">
        <v>5812773</v>
      </c>
      <c r="E9" s="4">
        <f>C9*D9</f>
        <v>33896546344.470001</v>
      </c>
      <c r="F9" s="75">
        <v>2685000</v>
      </c>
      <c r="G9" s="75">
        <v>2541790</v>
      </c>
      <c r="H9" s="4">
        <f>IF(F9,($E9)/F9,0)</f>
        <v>12624.412046357542</v>
      </c>
      <c r="I9" s="10">
        <f>IF(G9,($E9)/G9,0)</f>
        <v>13335.698993414091</v>
      </c>
    </row>
    <row r="10" spans="1:9" x14ac:dyDescent="0.35">
      <c r="A10" s="8" t="s">
        <v>40</v>
      </c>
      <c r="B10" s="3" t="s">
        <v>11</v>
      </c>
      <c r="C10" s="5">
        <v>0</v>
      </c>
      <c r="D10" s="5">
        <v>0</v>
      </c>
      <c r="E10" s="5">
        <f t="shared" ref="E10" si="1">C10*D10</f>
        <v>0</v>
      </c>
      <c r="F10" s="76">
        <v>0</v>
      </c>
      <c r="G10" s="76">
        <v>0</v>
      </c>
      <c r="H10" s="5">
        <f>IF(F10,($E10)/F10,0)</f>
        <v>0</v>
      </c>
      <c r="I10" s="16">
        <f>IF(G10,($E10)/G10,0)</f>
        <v>0</v>
      </c>
    </row>
    <row r="11" spans="1:9" x14ac:dyDescent="0.35">
      <c r="A11" s="11" t="s">
        <v>41</v>
      </c>
      <c r="B11" s="14"/>
      <c r="C11" s="104"/>
      <c r="D11" s="14"/>
      <c r="E11" s="80">
        <f>SUM(E9:E10)</f>
        <v>33896546344.470001</v>
      </c>
      <c r="F11" s="80">
        <f>SUM(F9:F10)</f>
        <v>2685000</v>
      </c>
      <c r="G11" s="80">
        <f>SUM(G9:G10)</f>
        <v>2541790</v>
      </c>
      <c r="H11" s="80">
        <f>$E11/F11</f>
        <v>12624.412046357542</v>
      </c>
      <c r="I11" s="97">
        <f>$E11/G11</f>
        <v>13335.698993414091</v>
      </c>
    </row>
    <row r="13" spans="1:9" x14ac:dyDescent="0.35">
      <c r="A13" s="141" t="s">
        <v>20</v>
      </c>
      <c r="B13" s="142"/>
      <c r="C13" s="142"/>
      <c r="D13" s="142"/>
      <c r="E13" s="142"/>
      <c r="F13" s="142"/>
      <c r="G13" s="142"/>
      <c r="H13" s="142"/>
      <c r="I13" s="143"/>
    </row>
    <row r="14" spans="1:9" x14ac:dyDescent="0.35">
      <c r="A14" s="8" t="s">
        <v>1</v>
      </c>
      <c r="B14" s="2" t="s">
        <v>2</v>
      </c>
      <c r="C14" s="2" t="s">
        <v>3</v>
      </c>
      <c r="D14" s="2" t="s">
        <v>4</v>
      </c>
      <c r="E14" s="6" t="s">
        <v>5</v>
      </c>
      <c r="F14" s="2" t="s">
        <v>6</v>
      </c>
      <c r="G14" s="2" t="s">
        <v>7</v>
      </c>
      <c r="H14" s="2" t="s">
        <v>8</v>
      </c>
      <c r="I14" s="9" t="s">
        <v>9</v>
      </c>
    </row>
    <row r="15" spans="1:9" x14ac:dyDescent="0.35">
      <c r="A15" s="8" t="s">
        <v>39</v>
      </c>
      <c r="B15" s="3" t="s">
        <v>11</v>
      </c>
      <c r="C15" s="4">
        <v>7237.01</v>
      </c>
      <c r="D15" s="4">
        <v>5837334</v>
      </c>
      <c r="E15" s="4">
        <f>C15*D15</f>
        <v>42244844531.340004</v>
      </c>
      <c r="F15" s="75">
        <v>3352000</v>
      </c>
      <c r="G15" s="75">
        <v>3250519</v>
      </c>
      <c r="H15" s="4">
        <f>IF(F15,($E15)/F15,0)</f>
        <v>12602.877246819809</v>
      </c>
      <c r="I15" s="10">
        <f>IF(G15,($E15)/G15,0)</f>
        <v>12996.338286698217</v>
      </c>
    </row>
    <row r="16" spans="1:9" x14ac:dyDescent="0.35">
      <c r="A16" s="8" t="s">
        <v>40</v>
      </c>
      <c r="B16" s="3" t="s">
        <v>11</v>
      </c>
      <c r="C16" s="4">
        <v>11375.84</v>
      </c>
      <c r="D16" s="4">
        <v>5837334</v>
      </c>
      <c r="E16" s="4">
        <f t="shared" ref="E16" si="2">C16*D16</f>
        <v>66404577610.559998</v>
      </c>
      <c r="F16" s="75">
        <v>5269000</v>
      </c>
      <c r="G16" s="75">
        <v>5151451</v>
      </c>
      <c r="H16" s="4">
        <f>IF(F16,($E16)/F16,0)</f>
        <v>12602.880548597457</v>
      </c>
      <c r="I16" s="10">
        <f>IF(G16,($E16)/G16,0)</f>
        <v>12890.460883848065</v>
      </c>
    </row>
    <row r="17" spans="1:9" x14ac:dyDescent="0.35">
      <c r="A17" s="11" t="s">
        <v>41</v>
      </c>
      <c r="B17" s="14"/>
      <c r="C17" s="104"/>
      <c r="D17" s="14"/>
      <c r="E17" s="80">
        <f>SUM(E15:E16)</f>
        <v>108649422141.89999</v>
      </c>
      <c r="F17" s="80">
        <f>SUM(F15:F16)</f>
        <v>8621000</v>
      </c>
      <c r="G17" s="80">
        <f>SUM(G15:G16)</f>
        <v>8401970</v>
      </c>
      <c r="H17" s="80">
        <f>$E17/F17</f>
        <v>12602.879264806867</v>
      </c>
      <c r="I17" s="97">
        <f>$E17/G17</f>
        <v>12931.422290474733</v>
      </c>
    </row>
  </sheetData>
  <mergeCells count="3">
    <mergeCell ref="A13:I13"/>
    <mergeCell ref="A7:I7"/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A402-2D2C-4388-B168-D2010951372C}">
  <sheetPr>
    <tabColor rgb="FF92D050"/>
  </sheetPr>
  <dimension ref="A1:K24"/>
  <sheetViews>
    <sheetView workbookViewId="0">
      <selection activeCell="D27" sqref="D27"/>
    </sheetView>
  </sheetViews>
  <sheetFormatPr defaultColWidth="9.1796875" defaultRowHeight="14.5" x14ac:dyDescent="0.35"/>
  <cols>
    <col min="1" max="1" width="20.453125" style="40" bestFit="1" customWidth="1"/>
    <col min="2" max="2" width="9.26953125" style="40" bestFit="1" customWidth="1"/>
    <col min="3" max="3" width="23" style="40" bestFit="1" customWidth="1"/>
    <col min="4" max="4" width="26.26953125" style="40" bestFit="1" customWidth="1"/>
    <col min="5" max="5" width="16.81640625" style="40" bestFit="1" customWidth="1"/>
    <col min="6" max="6" width="23" style="40" bestFit="1" customWidth="1"/>
    <col min="7" max="7" width="21.1796875" style="40" bestFit="1" customWidth="1"/>
    <col min="8" max="8" width="26" style="40" bestFit="1" customWidth="1"/>
    <col min="9" max="9" width="24" style="40" bestFit="1" customWidth="1"/>
    <col min="10" max="16384" width="9.1796875" style="40"/>
  </cols>
  <sheetData>
    <row r="1" spans="1:11" x14ac:dyDescent="0.35">
      <c r="A1" s="133" t="s">
        <v>0</v>
      </c>
      <c r="B1" s="134"/>
      <c r="C1" s="134"/>
      <c r="D1" s="134"/>
      <c r="E1" s="134"/>
      <c r="F1" s="134"/>
      <c r="G1" s="134"/>
      <c r="H1" s="134"/>
      <c r="I1" s="135"/>
      <c r="J1" s="98"/>
      <c r="K1" s="98"/>
    </row>
    <row r="2" spans="1:11" x14ac:dyDescent="0.35">
      <c r="A2" s="45" t="s">
        <v>1</v>
      </c>
      <c r="B2" s="55" t="s">
        <v>2</v>
      </c>
      <c r="C2" s="55" t="s">
        <v>3</v>
      </c>
      <c r="D2" s="55" t="s">
        <v>4</v>
      </c>
      <c r="E2" s="48" t="s">
        <v>5</v>
      </c>
      <c r="F2" s="55" t="s">
        <v>6</v>
      </c>
      <c r="G2" s="55" t="s">
        <v>7</v>
      </c>
      <c r="H2" s="55" t="s">
        <v>8</v>
      </c>
      <c r="I2" s="56" t="s">
        <v>9</v>
      </c>
      <c r="J2" s="98"/>
      <c r="K2" s="98"/>
    </row>
    <row r="3" spans="1:11" x14ac:dyDescent="0.35">
      <c r="A3" s="45" t="s">
        <v>42</v>
      </c>
      <c r="B3" s="110" t="s">
        <v>11</v>
      </c>
      <c r="C3" s="112">
        <v>0</v>
      </c>
      <c r="D3" s="112">
        <v>0</v>
      </c>
      <c r="E3" s="112">
        <f>C3*D3</f>
        <v>0</v>
      </c>
      <c r="F3" s="112">
        <v>0</v>
      </c>
      <c r="G3" s="112">
        <v>0</v>
      </c>
      <c r="H3" s="112">
        <f t="shared" ref="H3:H5" si="0">IF(F3,($E3)/F3,0)</f>
        <v>0</v>
      </c>
      <c r="I3" s="116">
        <f t="shared" ref="I3:I5" si="1">IF(G3,($E3)/G3,0)</f>
        <v>0</v>
      </c>
      <c r="J3" s="98"/>
      <c r="K3" s="98"/>
    </row>
    <row r="4" spans="1:11" x14ac:dyDescent="0.35">
      <c r="A4" s="45" t="s">
        <v>43</v>
      </c>
      <c r="B4" s="110" t="s">
        <v>11</v>
      </c>
      <c r="C4" s="112">
        <v>0</v>
      </c>
      <c r="D4" s="112">
        <v>0</v>
      </c>
      <c r="E4" s="112">
        <f>C4*D4</f>
        <v>0</v>
      </c>
      <c r="F4" s="112">
        <v>0</v>
      </c>
      <c r="G4" s="112">
        <v>0</v>
      </c>
      <c r="H4" s="112">
        <f t="shared" si="0"/>
        <v>0</v>
      </c>
      <c r="I4" s="116">
        <f t="shared" si="1"/>
        <v>0</v>
      </c>
      <c r="J4" s="98"/>
      <c r="K4" s="98"/>
    </row>
    <row r="5" spans="1:11" x14ac:dyDescent="0.35">
      <c r="A5" s="45" t="s">
        <v>44</v>
      </c>
      <c r="B5" s="110" t="s">
        <v>11</v>
      </c>
      <c r="C5" s="103">
        <v>8896.67</v>
      </c>
      <c r="D5" s="67">
        <v>5664308.0300000003</v>
      </c>
      <c r="E5" s="103">
        <f>C5*D5</f>
        <v>50393479321.260101</v>
      </c>
      <c r="F5" s="103">
        <v>4728500</v>
      </c>
      <c r="G5" s="103">
        <v>4722825.8</v>
      </c>
      <c r="H5" s="103">
        <f t="shared" si="0"/>
        <v>10657.39226419797</v>
      </c>
      <c r="I5" s="118">
        <f t="shared" si="1"/>
        <v>10670.196499997968</v>
      </c>
      <c r="J5" s="98"/>
      <c r="K5" s="98"/>
    </row>
    <row r="6" spans="1:11" x14ac:dyDescent="0.35">
      <c r="A6" s="45" t="s">
        <v>45</v>
      </c>
      <c r="B6" s="110" t="s">
        <v>11</v>
      </c>
      <c r="C6" s="103">
        <v>7950.39</v>
      </c>
      <c r="D6" s="67">
        <v>5664308.0300000003</v>
      </c>
      <c r="E6" s="103">
        <f t="shared" ref="E6" si="2">C6*D6</f>
        <v>45033457918.631706</v>
      </c>
      <c r="F6" s="103">
        <v>4249800</v>
      </c>
      <c r="G6" s="103">
        <v>4244700.24</v>
      </c>
      <c r="H6" s="103">
        <f>IF(F6,($E6)/F6,0)</f>
        <v>10596.606409391432</v>
      </c>
      <c r="I6" s="118">
        <f>IF(G6,($E6)/G6,0)</f>
        <v>10609.337614528866</v>
      </c>
      <c r="J6" s="98"/>
      <c r="K6" s="98"/>
    </row>
    <row r="7" spans="1:11" x14ac:dyDescent="0.35">
      <c r="A7" s="57" t="s">
        <v>46</v>
      </c>
      <c r="B7" s="51"/>
      <c r="C7" s="119"/>
      <c r="D7" s="120"/>
      <c r="E7" s="101">
        <f>SUM(E3:E6)</f>
        <v>95426937239.891815</v>
      </c>
      <c r="F7" s="101">
        <f>SUM(F3:F6)</f>
        <v>8978300</v>
      </c>
      <c r="G7" s="101">
        <f>SUM(G3:G6)</f>
        <v>8967526.0399999991</v>
      </c>
      <c r="H7" s="101">
        <f>$E7/F7</f>
        <v>10628.619809974251</v>
      </c>
      <c r="I7" s="102">
        <f>$E7/G7</f>
        <v>10641.389477347067</v>
      </c>
      <c r="J7" s="98"/>
      <c r="K7" s="98"/>
    </row>
    <row r="9" spans="1:11" x14ac:dyDescent="0.35">
      <c r="A9" s="133" t="s">
        <v>19</v>
      </c>
      <c r="B9" s="134"/>
      <c r="C9" s="134"/>
      <c r="D9" s="134"/>
      <c r="E9" s="134"/>
      <c r="F9" s="134"/>
      <c r="G9" s="134"/>
      <c r="H9" s="134"/>
      <c r="I9" s="135"/>
      <c r="J9" s="98"/>
      <c r="K9" s="98"/>
    </row>
    <row r="10" spans="1:11" x14ac:dyDescent="0.35">
      <c r="A10" s="45" t="s">
        <v>1</v>
      </c>
      <c r="B10" s="55" t="s">
        <v>2</v>
      </c>
      <c r="C10" s="55" t="s">
        <v>3</v>
      </c>
      <c r="D10" s="55" t="s">
        <v>4</v>
      </c>
      <c r="E10" s="48" t="s">
        <v>5</v>
      </c>
      <c r="F10" s="55" t="s">
        <v>6</v>
      </c>
      <c r="G10" s="55" t="s">
        <v>7</v>
      </c>
      <c r="H10" s="55" t="s">
        <v>8</v>
      </c>
      <c r="I10" s="56" t="s">
        <v>9</v>
      </c>
      <c r="J10" s="98"/>
      <c r="K10" s="98"/>
    </row>
    <row r="11" spans="1:11" x14ac:dyDescent="0.35">
      <c r="A11" s="45" t="s">
        <v>42</v>
      </c>
      <c r="B11" s="110" t="s">
        <v>11</v>
      </c>
      <c r="C11" s="112">
        <v>0</v>
      </c>
      <c r="D11" s="112">
        <v>0</v>
      </c>
      <c r="E11" s="112">
        <f>C11*D11</f>
        <v>0</v>
      </c>
      <c r="F11" s="112">
        <v>0</v>
      </c>
      <c r="G11" s="112">
        <v>0</v>
      </c>
      <c r="H11" s="112">
        <f t="shared" ref="H11:H12" si="3">IF(F11,($E11)/F11,0)</f>
        <v>0</v>
      </c>
      <c r="I11" s="116">
        <f t="shared" ref="I11:I12" si="4">IF(G11,($E11)/G11,0)</f>
        <v>0</v>
      </c>
      <c r="J11" s="98"/>
      <c r="K11" s="98"/>
    </row>
    <row r="12" spans="1:11" x14ac:dyDescent="0.35">
      <c r="A12" s="45" t="s">
        <v>43</v>
      </c>
      <c r="B12" s="110" t="s">
        <v>11</v>
      </c>
      <c r="C12" s="112">
        <v>0</v>
      </c>
      <c r="D12" s="112">
        <v>0</v>
      </c>
      <c r="E12" s="112">
        <f>C12*D12</f>
        <v>0</v>
      </c>
      <c r="F12" s="112">
        <v>0</v>
      </c>
      <c r="G12" s="112">
        <v>0</v>
      </c>
      <c r="H12" s="112">
        <f t="shared" si="3"/>
        <v>0</v>
      </c>
      <c r="I12" s="116">
        <f t="shared" si="4"/>
        <v>0</v>
      </c>
      <c r="J12" s="98"/>
      <c r="K12" s="98"/>
    </row>
    <row r="13" spans="1:11" x14ac:dyDescent="0.35">
      <c r="A13" s="45" t="s">
        <v>44</v>
      </c>
      <c r="B13" s="110" t="s">
        <v>11</v>
      </c>
      <c r="C13" s="103">
        <v>6924.8</v>
      </c>
      <c r="D13" s="67">
        <v>5664308.0300000003</v>
      </c>
      <c r="E13" s="103">
        <f t="shared" ref="E13:E14" si="5">C13*D13</f>
        <v>39224200246.144005</v>
      </c>
      <c r="F13" s="111">
        <v>3652000</v>
      </c>
      <c r="G13" s="111">
        <v>3647617.6</v>
      </c>
      <c r="H13" s="103">
        <f>IF(F13,($E13)/F13,0)</f>
        <v>10740.471042208106</v>
      </c>
      <c r="I13" s="118">
        <f>IF(G13,($E13)/G13,0)</f>
        <v>10753.375092318889</v>
      </c>
      <c r="J13" s="98"/>
      <c r="K13" s="98"/>
    </row>
    <row r="14" spans="1:11" x14ac:dyDescent="0.35">
      <c r="A14" s="45" t="s">
        <v>45</v>
      </c>
      <c r="B14" s="110" t="s">
        <v>11</v>
      </c>
      <c r="C14" s="103">
        <v>7351.27</v>
      </c>
      <c r="D14" s="67">
        <v>5664308.0300000003</v>
      </c>
      <c r="E14" s="103">
        <f t="shared" si="5"/>
        <v>41639857691.698105</v>
      </c>
      <c r="F14" s="111">
        <v>3931500</v>
      </c>
      <c r="G14" s="111">
        <v>3926782.2</v>
      </c>
      <c r="H14" s="103">
        <f>IF(F14,($E14)/F14,0)</f>
        <v>10591.341139946104</v>
      </c>
      <c r="I14" s="118">
        <f>IF(G14,($E14)/G14,0)</f>
        <v>10604.066019169106</v>
      </c>
      <c r="J14" s="98"/>
      <c r="K14" s="98"/>
    </row>
    <row r="15" spans="1:11" x14ac:dyDescent="0.35">
      <c r="A15" s="57" t="s">
        <v>46</v>
      </c>
      <c r="B15" s="51"/>
      <c r="C15" s="119"/>
      <c r="D15" s="120"/>
      <c r="E15" s="101">
        <f>SUM(E11:E14)</f>
        <v>80864057937.842102</v>
      </c>
      <c r="F15" s="101">
        <f>SUM(F11:F14)</f>
        <v>7583500</v>
      </c>
      <c r="G15" s="101">
        <f>SUM(G11:G14)</f>
        <v>7574399.8000000007</v>
      </c>
      <c r="H15" s="101">
        <f>$E15/F15</f>
        <v>10663.157900420927</v>
      </c>
      <c r="I15" s="102">
        <f>$E15/G15</f>
        <v>10675.969063296883</v>
      </c>
      <c r="J15" s="98"/>
      <c r="K15" s="98"/>
    </row>
    <row r="16" spans="1:11" x14ac:dyDescent="0.3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58"/>
    </row>
    <row r="17" spans="1:11" x14ac:dyDescent="0.35">
      <c r="A17" s="133" t="s">
        <v>20</v>
      </c>
      <c r="B17" s="134"/>
      <c r="C17" s="134"/>
      <c r="D17" s="134"/>
      <c r="E17" s="134"/>
      <c r="F17" s="134"/>
      <c r="G17" s="134"/>
      <c r="H17" s="134"/>
      <c r="I17" s="135"/>
      <c r="J17" s="98"/>
      <c r="K17" s="98"/>
    </row>
    <row r="18" spans="1:11" x14ac:dyDescent="0.35">
      <c r="A18" s="45" t="s">
        <v>1</v>
      </c>
      <c r="B18" s="55" t="s">
        <v>2</v>
      </c>
      <c r="C18" s="55" t="s">
        <v>3</v>
      </c>
      <c r="D18" s="55" t="s">
        <v>4</v>
      </c>
      <c r="E18" s="48" t="s">
        <v>5</v>
      </c>
      <c r="F18" s="55" t="s">
        <v>6</v>
      </c>
      <c r="G18" s="55" t="s">
        <v>7</v>
      </c>
      <c r="H18" s="55" t="s">
        <v>8</v>
      </c>
      <c r="I18" s="56" t="s">
        <v>9</v>
      </c>
      <c r="J18" s="98"/>
      <c r="K18" s="98"/>
    </row>
    <row r="19" spans="1:11" x14ac:dyDescent="0.35">
      <c r="A19" s="45" t="s">
        <v>42</v>
      </c>
      <c r="B19" s="110" t="s">
        <v>11</v>
      </c>
      <c r="C19" s="112">
        <v>0</v>
      </c>
      <c r="D19" s="112">
        <v>0</v>
      </c>
      <c r="E19" s="112">
        <f>C19*D19</f>
        <v>0</v>
      </c>
      <c r="F19" s="112">
        <v>0</v>
      </c>
      <c r="G19" s="112">
        <v>0</v>
      </c>
      <c r="H19" s="112">
        <f t="shared" ref="H19:H20" si="6">IF(F19,($E19)/F19,0)</f>
        <v>0</v>
      </c>
      <c r="I19" s="116">
        <f t="shared" ref="I19:I20" si="7">IF(G19,($E19)/G19,0)</f>
        <v>0</v>
      </c>
      <c r="J19" s="98"/>
      <c r="K19" s="98"/>
    </row>
    <row r="20" spans="1:11" x14ac:dyDescent="0.35">
      <c r="A20" s="45" t="s">
        <v>43</v>
      </c>
      <c r="B20" s="110" t="s">
        <v>11</v>
      </c>
      <c r="C20" s="112">
        <v>0</v>
      </c>
      <c r="D20" s="112">
        <v>0</v>
      </c>
      <c r="E20" s="112">
        <f>C20*D20</f>
        <v>0</v>
      </c>
      <c r="F20" s="112">
        <v>0</v>
      </c>
      <c r="G20" s="112">
        <v>0</v>
      </c>
      <c r="H20" s="112">
        <f t="shared" si="6"/>
        <v>0</v>
      </c>
      <c r="I20" s="116">
        <f t="shared" si="7"/>
        <v>0</v>
      </c>
      <c r="J20" s="98"/>
      <c r="K20" s="98"/>
    </row>
    <row r="21" spans="1:11" x14ac:dyDescent="0.35">
      <c r="A21" s="45" t="s">
        <v>44</v>
      </c>
      <c r="B21" s="110" t="s">
        <v>11</v>
      </c>
      <c r="C21" s="103">
        <v>10831.21</v>
      </c>
      <c r="D21" s="67">
        <v>5822369.7800000003</v>
      </c>
      <c r="E21" s="103">
        <f t="shared" ref="E21:E22" si="8">C21*D21</f>
        <v>63063309784.833801</v>
      </c>
      <c r="F21" s="111">
        <v>4737000</v>
      </c>
      <c r="G21" s="111">
        <v>4731320</v>
      </c>
      <c r="H21" s="103">
        <f>IF(F21,($E21)/F21,0)</f>
        <v>13312.921634965971</v>
      </c>
      <c r="I21" s="118">
        <f>IF(G21,($E21)/G21,0)</f>
        <v>13328.90393903473</v>
      </c>
      <c r="J21" s="98"/>
      <c r="K21" s="98"/>
    </row>
    <row r="22" spans="1:11" x14ac:dyDescent="0.35">
      <c r="A22" s="45" t="s">
        <v>45</v>
      </c>
      <c r="B22" s="110" t="s">
        <v>11</v>
      </c>
      <c r="C22" s="103">
        <v>10881.93</v>
      </c>
      <c r="D22" s="67">
        <v>5822369.7800000003</v>
      </c>
      <c r="E22" s="103">
        <f t="shared" si="8"/>
        <v>63358620380.075401</v>
      </c>
      <c r="F22" s="111">
        <v>5983100</v>
      </c>
      <c r="G22" s="111">
        <v>5975920</v>
      </c>
      <c r="H22" s="103">
        <f>IF(F22,($E22)/F22,0)</f>
        <v>10589.59742943882</v>
      </c>
      <c r="I22" s="118">
        <f>IF(G22,($E22)/G22,0)</f>
        <v>10602.320710463895</v>
      </c>
      <c r="J22" s="98"/>
      <c r="K22" s="98"/>
    </row>
    <row r="23" spans="1:11" x14ac:dyDescent="0.35">
      <c r="A23" s="57" t="s">
        <v>46</v>
      </c>
      <c r="B23" s="51"/>
      <c r="C23" s="119"/>
      <c r="D23" s="120"/>
      <c r="E23" s="101">
        <f>SUM(E19:E22)</f>
        <v>126421930164.90921</v>
      </c>
      <c r="F23" s="101">
        <f>SUM(F19:F22)</f>
        <v>10720100</v>
      </c>
      <c r="G23" s="101">
        <f>SUM(G19:G22)</f>
        <v>10707240</v>
      </c>
      <c r="H23" s="101">
        <f>$E23/F23</f>
        <v>11792.980491311575</v>
      </c>
      <c r="I23" s="102">
        <f>$E23/G23</f>
        <v>11807.144526965792</v>
      </c>
      <c r="J23" s="98"/>
      <c r="K23" s="98"/>
    </row>
    <row r="24" spans="1:11" x14ac:dyDescent="0.35">
      <c r="A24" s="98"/>
      <c r="B24" s="98"/>
      <c r="C24" s="98"/>
      <c r="D24" s="98"/>
      <c r="E24" s="98"/>
      <c r="F24" s="98"/>
      <c r="G24" s="98"/>
      <c r="H24" s="98"/>
      <c r="I24" s="98"/>
      <c r="J24" s="98"/>
      <c r="K24" s="58"/>
    </row>
  </sheetData>
  <mergeCells count="3">
    <mergeCell ref="A1:I1"/>
    <mergeCell ref="A9:I9"/>
    <mergeCell ref="A17:I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8FA4-BC01-45D7-956D-3C57DF92E141}">
  <sheetPr>
    <tabColor rgb="FF92D050"/>
  </sheetPr>
  <dimension ref="A1:I92"/>
  <sheetViews>
    <sheetView topLeftCell="A14" workbookViewId="0">
      <selection activeCell="D95" sqref="D95"/>
    </sheetView>
  </sheetViews>
  <sheetFormatPr defaultColWidth="9.1796875" defaultRowHeight="14.5" x14ac:dyDescent="0.35"/>
  <cols>
    <col min="1" max="1" width="24.26953125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9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146" t="s">
        <v>0</v>
      </c>
      <c r="B1" s="147"/>
      <c r="C1" s="147"/>
      <c r="D1" s="147"/>
      <c r="E1" s="147"/>
      <c r="F1" s="147"/>
      <c r="G1" s="147"/>
      <c r="H1" s="147"/>
      <c r="I1" s="148"/>
    </row>
    <row r="2" spans="1:9" x14ac:dyDescent="0.35">
      <c r="A2" s="8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2" t="s">
        <v>7</v>
      </c>
      <c r="H2" s="2" t="s">
        <v>8</v>
      </c>
      <c r="I2" s="9" t="s">
        <v>9</v>
      </c>
    </row>
    <row r="3" spans="1:9" x14ac:dyDescent="0.35">
      <c r="A3" s="8" t="s">
        <v>47</v>
      </c>
      <c r="B3" s="3" t="s">
        <v>11</v>
      </c>
      <c r="C3" s="3">
        <v>0</v>
      </c>
      <c r="D3" s="3">
        <v>0</v>
      </c>
      <c r="E3" s="5">
        <f t="shared" ref="E3:E4" si="0">C3*D3</f>
        <v>0</v>
      </c>
      <c r="F3" s="3">
        <v>0</v>
      </c>
      <c r="G3" s="3">
        <v>0</v>
      </c>
      <c r="H3" s="5">
        <f t="shared" ref="H3:I4" si="1">IF(F3,($E3)/F3,0)</f>
        <v>0</v>
      </c>
      <c r="I3" s="16">
        <f t="shared" si="1"/>
        <v>0</v>
      </c>
    </row>
    <row r="4" spans="1:9" x14ac:dyDescent="0.35">
      <c r="A4" s="8" t="s">
        <v>48</v>
      </c>
      <c r="B4" s="3" t="s">
        <v>11</v>
      </c>
      <c r="C4" s="3">
        <v>0</v>
      </c>
      <c r="D4" s="3">
        <v>0</v>
      </c>
      <c r="E4" s="5">
        <f t="shared" si="0"/>
        <v>0</v>
      </c>
      <c r="F4" s="3">
        <v>0</v>
      </c>
      <c r="G4" s="3">
        <v>0</v>
      </c>
      <c r="H4" s="5">
        <f t="shared" si="1"/>
        <v>0</v>
      </c>
      <c r="I4" s="16">
        <f t="shared" si="1"/>
        <v>0</v>
      </c>
    </row>
    <row r="5" spans="1:9" x14ac:dyDescent="0.35">
      <c r="A5" s="8" t="s">
        <v>49</v>
      </c>
      <c r="B5" s="3" t="s">
        <v>11</v>
      </c>
      <c r="C5" s="2">
        <f>SUM(C3:C4)</f>
        <v>0</v>
      </c>
      <c r="D5" s="20"/>
      <c r="E5" s="2">
        <f t="shared" ref="E5" si="2">SUM(E3:E4)</f>
        <v>0</v>
      </c>
      <c r="F5" s="2">
        <f t="shared" ref="F5" si="3">SUM(F3:F4)</f>
        <v>0</v>
      </c>
      <c r="G5" s="2">
        <f t="shared" ref="G5" si="4">SUM(G3:G4)</f>
        <v>0</v>
      </c>
      <c r="H5" s="25">
        <f t="shared" ref="H5:H27" si="5">IF(F5,($E5)/F5,0)</f>
        <v>0</v>
      </c>
      <c r="I5" s="26">
        <f t="shared" ref="I5:I27" si="6">IF(G5,($E5)/G5,0)</f>
        <v>0</v>
      </c>
    </row>
    <row r="6" spans="1:9" x14ac:dyDescent="0.35">
      <c r="A6" s="8" t="s">
        <v>50</v>
      </c>
      <c r="B6" s="3" t="s">
        <v>11</v>
      </c>
      <c r="C6" s="3">
        <v>0</v>
      </c>
      <c r="D6" s="3">
        <v>0</v>
      </c>
      <c r="E6" s="5">
        <f t="shared" ref="E6:E7" si="7">C6*D6</f>
        <v>0</v>
      </c>
      <c r="F6" s="3">
        <v>0</v>
      </c>
      <c r="G6" s="3">
        <v>0</v>
      </c>
      <c r="H6" s="5">
        <f t="shared" si="5"/>
        <v>0</v>
      </c>
      <c r="I6" s="16">
        <f t="shared" si="6"/>
        <v>0</v>
      </c>
    </row>
    <row r="7" spans="1:9" x14ac:dyDescent="0.35">
      <c r="A7" s="8" t="s">
        <v>51</v>
      </c>
      <c r="B7" s="3" t="s">
        <v>11</v>
      </c>
      <c r="C7" s="3">
        <v>0</v>
      </c>
      <c r="D7" s="3">
        <v>0</v>
      </c>
      <c r="E7" s="5">
        <f t="shared" si="7"/>
        <v>0</v>
      </c>
      <c r="F7" s="3">
        <v>0</v>
      </c>
      <c r="G7" s="3">
        <v>0</v>
      </c>
      <c r="H7" s="5">
        <f t="shared" si="5"/>
        <v>0</v>
      </c>
      <c r="I7" s="16">
        <f t="shared" si="6"/>
        <v>0</v>
      </c>
    </row>
    <row r="8" spans="1:9" x14ac:dyDescent="0.35">
      <c r="A8" s="8" t="s">
        <v>52</v>
      </c>
      <c r="B8" s="3" t="s">
        <v>11</v>
      </c>
      <c r="C8" s="2">
        <f>SUM(C6:C7)</f>
        <v>0</v>
      </c>
      <c r="D8" s="20"/>
      <c r="E8" s="2">
        <f t="shared" ref="E8:G8" si="8">SUM(E6:E7)</f>
        <v>0</v>
      </c>
      <c r="F8" s="2">
        <f t="shared" si="8"/>
        <v>0</v>
      </c>
      <c r="G8" s="2">
        <f t="shared" si="8"/>
        <v>0</v>
      </c>
      <c r="H8" s="25">
        <f t="shared" si="5"/>
        <v>0</v>
      </c>
      <c r="I8" s="26">
        <f t="shared" si="6"/>
        <v>0</v>
      </c>
    </row>
    <row r="9" spans="1:9" x14ac:dyDescent="0.35">
      <c r="A9" s="13" t="s">
        <v>53</v>
      </c>
      <c r="B9" s="3" t="s">
        <v>11</v>
      </c>
      <c r="C9" s="5">
        <v>0</v>
      </c>
      <c r="D9" s="5">
        <v>0</v>
      </c>
      <c r="E9" s="5">
        <f t="shared" ref="E9:E10" si="9">C9*D9</f>
        <v>0</v>
      </c>
      <c r="F9" s="5">
        <v>0</v>
      </c>
      <c r="G9" s="5">
        <v>0</v>
      </c>
      <c r="H9" s="5">
        <f t="shared" si="5"/>
        <v>0</v>
      </c>
      <c r="I9" s="16">
        <f t="shared" si="6"/>
        <v>0</v>
      </c>
    </row>
    <row r="10" spans="1:9" x14ac:dyDescent="0.35">
      <c r="A10" s="13" t="s">
        <v>54</v>
      </c>
      <c r="B10" s="3" t="s">
        <v>11</v>
      </c>
      <c r="C10" s="5">
        <v>0</v>
      </c>
      <c r="D10" s="5">
        <v>0</v>
      </c>
      <c r="E10" s="5">
        <f t="shared" si="9"/>
        <v>0</v>
      </c>
      <c r="F10" s="5">
        <v>0</v>
      </c>
      <c r="G10" s="5">
        <v>0</v>
      </c>
      <c r="H10" s="5">
        <f t="shared" si="5"/>
        <v>0</v>
      </c>
      <c r="I10" s="16">
        <f t="shared" si="6"/>
        <v>0</v>
      </c>
    </row>
    <row r="11" spans="1:9" x14ac:dyDescent="0.35">
      <c r="A11" s="8" t="s">
        <v>55</v>
      </c>
      <c r="B11" s="3" t="s">
        <v>11</v>
      </c>
      <c r="C11" s="25">
        <f>SUM(C9:C10)</f>
        <v>0</v>
      </c>
      <c r="D11" s="20"/>
      <c r="E11" s="25">
        <f>SUM(E9:E10)</f>
        <v>0</v>
      </c>
      <c r="F11" s="25">
        <f t="shared" ref="F11:G11" si="10">SUM(F9:F10)</f>
        <v>0</v>
      </c>
      <c r="G11" s="25">
        <f t="shared" si="10"/>
        <v>0</v>
      </c>
      <c r="H11" s="25">
        <f t="shared" si="5"/>
        <v>0</v>
      </c>
      <c r="I11" s="26">
        <f t="shared" si="6"/>
        <v>0</v>
      </c>
    </row>
    <row r="12" spans="1:9" x14ac:dyDescent="0.35">
      <c r="A12" s="13" t="s">
        <v>56</v>
      </c>
      <c r="B12" s="3" t="s">
        <v>11</v>
      </c>
      <c r="C12" s="5">
        <v>0</v>
      </c>
      <c r="D12" s="5">
        <v>0</v>
      </c>
      <c r="E12" s="5">
        <f t="shared" ref="E12:E13" si="11">C12*D12</f>
        <v>0</v>
      </c>
      <c r="F12" s="5">
        <v>0</v>
      </c>
      <c r="G12" s="5">
        <v>0</v>
      </c>
      <c r="H12" s="5">
        <f t="shared" si="5"/>
        <v>0</v>
      </c>
      <c r="I12" s="16">
        <f t="shared" si="6"/>
        <v>0</v>
      </c>
    </row>
    <row r="13" spans="1:9" x14ac:dyDescent="0.35">
      <c r="A13" s="13" t="s">
        <v>57</v>
      </c>
      <c r="B13" s="3" t="s">
        <v>11</v>
      </c>
      <c r="C13" s="5">
        <v>0</v>
      </c>
      <c r="D13" s="5">
        <v>0</v>
      </c>
      <c r="E13" s="5">
        <f t="shared" si="11"/>
        <v>0</v>
      </c>
      <c r="F13" s="5">
        <v>0</v>
      </c>
      <c r="G13" s="5">
        <v>0</v>
      </c>
      <c r="H13" s="5">
        <f t="shared" si="5"/>
        <v>0</v>
      </c>
      <c r="I13" s="16">
        <f t="shared" si="6"/>
        <v>0</v>
      </c>
    </row>
    <row r="14" spans="1:9" x14ac:dyDescent="0.35">
      <c r="A14" s="8" t="s">
        <v>58</v>
      </c>
      <c r="B14" s="3" t="s">
        <v>11</v>
      </c>
      <c r="C14" s="25">
        <f>SUM(C12:C13)</f>
        <v>0</v>
      </c>
      <c r="D14" s="20"/>
      <c r="E14" s="25">
        <f t="shared" ref="E14:G14" si="12">SUM(E12:E13)</f>
        <v>0</v>
      </c>
      <c r="F14" s="25">
        <f t="shared" si="12"/>
        <v>0</v>
      </c>
      <c r="G14" s="25">
        <f t="shared" si="12"/>
        <v>0</v>
      </c>
      <c r="H14" s="25">
        <f t="shared" si="5"/>
        <v>0</v>
      </c>
      <c r="I14" s="26">
        <f t="shared" si="6"/>
        <v>0</v>
      </c>
    </row>
    <row r="15" spans="1:9" x14ac:dyDescent="0.35">
      <c r="A15" s="8" t="s">
        <v>59</v>
      </c>
      <c r="B15" s="3" t="s">
        <v>11</v>
      </c>
      <c r="C15" s="5">
        <v>0</v>
      </c>
      <c r="D15" s="5">
        <v>0</v>
      </c>
      <c r="E15" s="5">
        <f>C15*D15</f>
        <v>0</v>
      </c>
      <c r="F15" s="5">
        <v>0</v>
      </c>
      <c r="G15" s="5">
        <v>0</v>
      </c>
      <c r="H15" s="5">
        <f t="shared" si="5"/>
        <v>0</v>
      </c>
      <c r="I15" s="16">
        <f t="shared" si="6"/>
        <v>0</v>
      </c>
    </row>
    <row r="16" spans="1:9" x14ac:dyDescent="0.35">
      <c r="A16" s="8" t="s">
        <v>60</v>
      </c>
      <c r="B16" s="3" t="s">
        <v>11</v>
      </c>
      <c r="C16" s="4">
        <v>4725.3100000000004</v>
      </c>
      <c r="D16" s="159">
        <v>5723550</v>
      </c>
      <c r="E16" s="4">
        <f>C16*D16</f>
        <v>27045548050.500004</v>
      </c>
      <c r="F16" s="4">
        <v>1763000</v>
      </c>
      <c r="G16" s="4">
        <v>1761237</v>
      </c>
      <c r="H16" s="4">
        <f t="shared" si="5"/>
        <v>15340.639847135566</v>
      </c>
      <c r="I16" s="10">
        <f t="shared" si="6"/>
        <v>15355.995842978546</v>
      </c>
    </row>
    <row r="17" spans="1:9" x14ac:dyDescent="0.35">
      <c r="A17" s="8" t="s">
        <v>61</v>
      </c>
      <c r="B17" s="3" t="s">
        <v>11</v>
      </c>
      <c r="C17" s="5">
        <v>0</v>
      </c>
      <c r="D17" s="5">
        <v>0</v>
      </c>
      <c r="E17" s="5">
        <f>C17*D17</f>
        <v>0</v>
      </c>
      <c r="F17" s="5">
        <v>0</v>
      </c>
      <c r="G17" s="5">
        <v>0</v>
      </c>
      <c r="H17" s="5">
        <f t="shared" si="5"/>
        <v>0</v>
      </c>
      <c r="I17" s="16">
        <f t="shared" si="6"/>
        <v>0</v>
      </c>
    </row>
    <row r="18" spans="1:9" x14ac:dyDescent="0.35">
      <c r="A18" s="8" t="s">
        <v>62</v>
      </c>
      <c r="B18" s="3" t="s">
        <v>11</v>
      </c>
      <c r="C18" s="19">
        <f>SUM(C15:C17)</f>
        <v>4725.3100000000004</v>
      </c>
      <c r="D18" s="28"/>
      <c r="E18" s="19">
        <f>SUM(E15:E17)</f>
        <v>27045548050.500004</v>
      </c>
      <c r="F18" s="19">
        <f t="shared" ref="F18:G18" si="13">SUM(F15:F17)</f>
        <v>1763000</v>
      </c>
      <c r="G18" s="19">
        <f t="shared" si="13"/>
        <v>1761237</v>
      </c>
      <c r="H18" s="19">
        <f t="shared" si="5"/>
        <v>15340.639847135566</v>
      </c>
      <c r="I18" s="27">
        <f t="shared" si="6"/>
        <v>15355.995842978546</v>
      </c>
    </row>
    <row r="19" spans="1:9" x14ac:dyDescent="0.35">
      <c r="A19" s="13" t="s">
        <v>63</v>
      </c>
      <c r="B19" s="3" t="s">
        <v>11</v>
      </c>
      <c r="C19" s="7">
        <v>3673.34</v>
      </c>
      <c r="D19" s="160">
        <v>5723550</v>
      </c>
      <c r="E19" s="4">
        <f t="shared" ref="E19:E21" si="14">C19*D19</f>
        <v>21024545157</v>
      </c>
      <c r="F19" s="7">
        <v>2075000</v>
      </c>
      <c r="G19" s="7">
        <v>2072000</v>
      </c>
      <c r="H19" s="4">
        <f t="shared" si="5"/>
        <v>10132.310919036145</v>
      </c>
      <c r="I19" s="10">
        <f t="shared" si="6"/>
        <v>10146.981253378379</v>
      </c>
    </row>
    <row r="20" spans="1:9" x14ac:dyDescent="0.35">
      <c r="A20" s="13" t="s">
        <v>64</v>
      </c>
      <c r="B20" s="3" t="s">
        <v>11</v>
      </c>
      <c r="C20" s="7">
        <v>3400.73</v>
      </c>
      <c r="D20" s="160">
        <v>5723550</v>
      </c>
      <c r="E20" s="4">
        <f t="shared" si="14"/>
        <v>19464248191.5</v>
      </c>
      <c r="F20" s="7">
        <v>1923000</v>
      </c>
      <c r="G20" s="7">
        <v>1921000</v>
      </c>
      <c r="H20" s="4">
        <f t="shared" si="5"/>
        <v>10121.813932137286</v>
      </c>
      <c r="I20" s="10">
        <f t="shared" si="6"/>
        <v>10132.35199973972</v>
      </c>
    </row>
    <row r="21" spans="1:9" x14ac:dyDescent="0.35">
      <c r="A21" s="13" t="s">
        <v>65</v>
      </c>
      <c r="B21" s="3" t="s">
        <v>11</v>
      </c>
      <c r="C21" s="7">
        <v>3823.63</v>
      </c>
      <c r="D21" s="160">
        <v>5723550</v>
      </c>
      <c r="E21" s="4">
        <f t="shared" si="14"/>
        <v>21884737486.5</v>
      </c>
      <c r="F21" s="7">
        <v>2140000</v>
      </c>
      <c r="G21" s="7">
        <v>2138000</v>
      </c>
      <c r="H21" s="4">
        <f t="shared" si="5"/>
        <v>10226.512844158879</v>
      </c>
      <c r="I21" s="10">
        <f t="shared" si="6"/>
        <v>10236.079273386342</v>
      </c>
    </row>
    <row r="22" spans="1:9" x14ac:dyDescent="0.35">
      <c r="A22" s="13" t="s">
        <v>66</v>
      </c>
      <c r="B22" s="3" t="s">
        <v>11</v>
      </c>
      <c r="C22" s="19">
        <f>SUM(C19:C21)</f>
        <v>10897.7</v>
      </c>
      <c r="D22" s="21"/>
      <c r="E22" s="19">
        <f>SUM(E19:E21)</f>
        <v>62373530835</v>
      </c>
      <c r="F22" s="19">
        <f t="shared" ref="F22" si="15">SUM(F19:F21)</f>
        <v>6138000</v>
      </c>
      <c r="G22" s="19">
        <f t="shared" ref="G22" si="16">SUM(G19:G21)</f>
        <v>6131000</v>
      </c>
      <c r="H22" s="19">
        <f t="shared" si="5"/>
        <v>10161.865564516129</v>
      </c>
      <c r="I22" s="27">
        <f t="shared" si="6"/>
        <v>10173.467759745556</v>
      </c>
    </row>
    <row r="23" spans="1:9" x14ac:dyDescent="0.35">
      <c r="A23" s="13" t="s">
        <v>67</v>
      </c>
      <c r="B23" s="3" t="s">
        <v>11</v>
      </c>
      <c r="C23" s="17">
        <v>0</v>
      </c>
      <c r="D23" s="17">
        <v>0</v>
      </c>
      <c r="E23" s="5">
        <f t="shared" ref="E23:E24" si="17">C23*D23</f>
        <v>0</v>
      </c>
      <c r="F23" s="17">
        <v>0</v>
      </c>
      <c r="G23" s="17">
        <v>0</v>
      </c>
      <c r="H23" s="5">
        <f t="shared" si="5"/>
        <v>0</v>
      </c>
      <c r="I23" s="16">
        <f t="shared" si="6"/>
        <v>0</v>
      </c>
    </row>
    <row r="24" spans="1:9" x14ac:dyDescent="0.35">
      <c r="A24" s="13" t="s">
        <v>68</v>
      </c>
      <c r="B24" s="3" t="s">
        <v>11</v>
      </c>
      <c r="C24" s="7">
        <v>2848.69</v>
      </c>
      <c r="D24" s="160">
        <v>5723550</v>
      </c>
      <c r="E24" s="4">
        <f t="shared" si="17"/>
        <v>16304619649.5</v>
      </c>
      <c r="F24" s="7">
        <v>870000</v>
      </c>
      <c r="G24" s="7">
        <v>869130</v>
      </c>
      <c r="H24" s="4">
        <f t="shared" si="5"/>
        <v>18740.942125862068</v>
      </c>
      <c r="I24" s="10">
        <f t="shared" si="6"/>
        <v>18759.701827689758</v>
      </c>
    </row>
    <row r="25" spans="1:9" x14ac:dyDescent="0.35">
      <c r="A25" s="8" t="s">
        <v>69</v>
      </c>
      <c r="B25" s="3" t="s">
        <v>11</v>
      </c>
      <c r="C25" s="19">
        <f>SUM(C23:C24)</f>
        <v>2848.69</v>
      </c>
      <c r="D25" s="21"/>
      <c r="E25" s="19">
        <f t="shared" ref="E25:G25" si="18">SUM(E23:E24)</f>
        <v>16304619649.5</v>
      </c>
      <c r="F25" s="19">
        <f t="shared" si="18"/>
        <v>870000</v>
      </c>
      <c r="G25" s="19">
        <f t="shared" si="18"/>
        <v>869130</v>
      </c>
      <c r="H25" s="19">
        <f t="shared" si="5"/>
        <v>18740.942125862068</v>
      </c>
      <c r="I25" s="27">
        <f t="shared" si="6"/>
        <v>18759.701827689758</v>
      </c>
    </row>
    <row r="26" spans="1:9" x14ac:dyDescent="0.35">
      <c r="A26" s="8" t="s">
        <v>70</v>
      </c>
      <c r="B26" s="3" t="s">
        <v>11</v>
      </c>
      <c r="C26" s="3">
        <v>0</v>
      </c>
      <c r="D26" s="17">
        <v>0</v>
      </c>
      <c r="E26" s="3">
        <v>0</v>
      </c>
      <c r="F26" s="3">
        <v>0</v>
      </c>
      <c r="G26" s="3">
        <v>0</v>
      </c>
      <c r="H26" s="5">
        <f t="shared" si="5"/>
        <v>0</v>
      </c>
      <c r="I26" s="16">
        <f t="shared" si="6"/>
        <v>0</v>
      </c>
    </row>
    <row r="27" spans="1:9" x14ac:dyDescent="0.35">
      <c r="A27" s="11" t="s">
        <v>71</v>
      </c>
      <c r="B27" s="22" t="s">
        <v>11</v>
      </c>
      <c r="C27" s="12">
        <v>2.21</v>
      </c>
      <c r="D27" s="23">
        <v>0</v>
      </c>
      <c r="E27" s="23">
        <v>0</v>
      </c>
      <c r="F27" s="23">
        <v>0</v>
      </c>
      <c r="G27" s="23">
        <v>0</v>
      </c>
      <c r="H27" s="23">
        <f t="shared" si="5"/>
        <v>0</v>
      </c>
      <c r="I27" s="24">
        <f t="shared" si="6"/>
        <v>0</v>
      </c>
    </row>
    <row r="28" spans="1:9" x14ac:dyDescent="0.35">
      <c r="A28" s="84" t="s">
        <v>72</v>
      </c>
      <c r="B28" s="105"/>
      <c r="C28" s="106"/>
      <c r="D28" s="107"/>
      <c r="E28" s="85">
        <f>SUM(E5,E8,E11,E14,E18,E22,E25,E26,E27)</f>
        <v>105723698535</v>
      </c>
      <c r="F28" s="85">
        <f t="shared" ref="F28:G28" si="19">SUM(F5,F8,F11,F14,F18,F22,F25,F26,F27)</f>
        <v>8771000</v>
      </c>
      <c r="G28" s="85">
        <f t="shared" si="19"/>
        <v>8761367</v>
      </c>
      <c r="H28" s="85">
        <f t="shared" ref="H28" si="20">IF(F28,($E28)/F28,0)</f>
        <v>12053.779333599361</v>
      </c>
      <c r="I28" s="82">
        <f t="shared" ref="I28" si="21">IF(G28,($E28)/G28,0)</f>
        <v>12067.032294732089</v>
      </c>
    </row>
    <row r="30" spans="1:9" x14ac:dyDescent="0.35">
      <c r="A30" s="146" t="s">
        <v>19</v>
      </c>
      <c r="B30" s="147"/>
      <c r="C30" s="147"/>
      <c r="D30" s="147"/>
      <c r="E30" s="147"/>
      <c r="F30" s="147"/>
      <c r="G30" s="147"/>
      <c r="H30" s="147"/>
      <c r="I30" s="148"/>
    </row>
    <row r="31" spans="1:9" x14ac:dyDescent="0.35">
      <c r="A31" s="8" t="s">
        <v>1</v>
      </c>
      <c r="B31" s="2" t="s">
        <v>2</v>
      </c>
      <c r="C31" s="2" t="s">
        <v>3</v>
      </c>
      <c r="D31" s="2" t="s">
        <v>4</v>
      </c>
      <c r="E31" s="6" t="s">
        <v>5</v>
      </c>
      <c r="F31" s="2" t="s">
        <v>6</v>
      </c>
      <c r="G31" s="2" t="s">
        <v>7</v>
      </c>
      <c r="H31" s="2" t="s">
        <v>8</v>
      </c>
      <c r="I31" s="9" t="s">
        <v>9</v>
      </c>
    </row>
    <row r="32" spans="1:9" x14ac:dyDescent="0.35">
      <c r="A32" s="8" t="s">
        <v>47</v>
      </c>
      <c r="B32" s="3" t="s">
        <v>11</v>
      </c>
      <c r="C32" s="3">
        <v>0</v>
      </c>
      <c r="D32" s="3">
        <v>0</v>
      </c>
      <c r="E32" s="5">
        <f t="shared" ref="E32:E33" si="22">C32*D32</f>
        <v>0</v>
      </c>
      <c r="F32" s="3">
        <v>0</v>
      </c>
      <c r="G32" s="3">
        <v>0</v>
      </c>
      <c r="H32" s="5">
        <f t="shared" ref="H32:H33" si="23">IF(F32,($E32)/F32,0)</f>
        <v>0</v>
      </c>
      <c r="I32" s="16">
        <f t="shared" ref="I32:I33" si="24">IF(G32,($E32)/G32,0)</f>
        <v>0</v>
      </c>
    </row>
    <row r="33" spans="1:9" x14ac:dyDescent="0.35">
      <c r="A33" s="8" t="s">
        <v>48</v>
      </c>
      <c r="B33" s="3" t="s">
        <v>11</v>
      </c>
      <c r="C33" s="3">
        <v>0</v>
      </c>
      <c r="D33" s="3">
        <v>0</v>
      </c>
      <c r="E33" s="5">
        <f t="shared" si="22"/>
        <v>0</v>
      </c>
      <c r="F33" s="3">
        <v>0</v>
      </c>
      <c r="G33" s="3">
        <v>0</v>
      </c>
      <c r="H33" s="5">
        <f t="shared" si="23"/>
        <v>0</v>
      </c>
      <c r="I33" s="16">
        <f t="shared" si="24"/>
        <v>0</v>
      </c>
    </row>
    <row r="34" spans="1:9" x14ac:dyDescent="0.35">
      <c r="A34" s="8" t="s">
        <v>49</v>
      </c>
      <c r="B34" s="3" t="s">
        <v>11</v>
      </c>
      <c r="C34" s="2">
        <f>SUM(C32:C33)</f>
        <v>0</v>
      </c>
      <c r="D34" s="20"/>
      <c r="E34" s="2">
        <f t="shared" ref="E34" si="25">SUM(E32:E33)</f>
        <v>0</v>
      </c>
      <c r="F34" s="2">
        <f t="shared" ref="F34" si="26">SUM(F32:F33)</f>
        <v>0</v>
      </c>
      <c r="G34" s="2">
        <f t="shared" ref="G34" si="27">SUM(G32:G33)</f>
        <v>0</v>
      </c>
      <c r="H34" s="25">
        <f t="shared" ref="H34:H36" si="28">IF(F34,($E34)/F34,0)</f>
        <v>0</v>
      </c>
      <c r="I34" s="26">
        <f t="shared" ref="I34:I36" si="29">IF(G34,($E34)/G34,0)</f>
        <v>0</v>
      </c>
    </row>
    <row r="35" spans="1:9" x14ac:dyDescent="0.35">
      <c r="A35" s="8" t="s">
        <v>50</v>
      </c>
      <c r="B35" s="3" t="s">
        <v>11</v>
      </c>
      <c r="C35" s="3">
        <v>0</v>
      </c>
      <c r="D35" s="3">
        <v>0</v>
      </c>
      <c r="E35" s="5">
        <f t="shared" ref="E35:E36" si="30">C35*D35</f>
        <v>0</v>
      </c>
      <c r="F35" s="3">
        <v>0</v>
      </c>
      <c r="G35" s="3">
        <v>0</v>
      </c>
      <c r="H35" s="5">
        <f t="shared" si="28"/>
        <v>0</v>
      </c>
      <c r="I35" s="16">
        <f t="shared" si="29"/>
        <v>0</v>
      </c>
    </row>
    <row r="36" spans="1:9" x14ac:dyDescent="0.35">
      <c r="A36" s="8" t="s">
        <v>51</v>
      </c>
      <c r="B36" s="3" t="s">
        <v>11</v>
      </c>
      <c r="C36" s="3">
        <v>0</v>
      </c>
      <c r="D36" s="3">
        <v>0</v>
      </c>
      <c r="E36" s="5">
        <f t="shared" si="30"/>
        <v>0</v>
      </c>
      <c r="F36" s="3">
        <v>0</v>
      </c>
      <c r="G36" s="3">
        <v>0</v>
      </c>
      <c r="H36" s="5">
        <f t="shared" si="28"/>
        <v>0</v>
      </c>
      <c r="I36" s="16">
        <f t="shared" si="29"/>
        <v>0</v>
      </c>
    </row>
    <row r="37" spans="1:9" x14ac:dyDescent="0.35">
      <c r="A37" s="8" t="s">
        <v>52</v>
      </c>
      <c r="B37" s="3" t="s">
        <v>11</v>
      </c>
      <c r="C37" s="2">
        <f>SUM(C35:C36)</f>
        <v>0</v>
      </c>
      <c r="D37" s="20"/>
      <c r="E37" s="2">
        <f t="shared" ref="E37" si="31">SUM(E35:E36)</f>
        <v>0</v>
      </c>
      <c r="F37" s="2">
        <f t="shared" ref="F37" si="32">SUM(F35:F36)</f>
        <v>0</v>
      </c>
      <c r="G37" s="2">
        <f t="shared" ref="G37" si="33">SUM(G35:G36)</f>
        <v>0</v>
      </c>
      <c r="H37" s="25">
        <f t="shared" ref="H37:H39" si="34">IF(F37,($E37)/F37,0)</f>
        <v>0</v>
      </c>
      <c r="I37" s="26">
        <f t="shared" ref="I37:I39" si="35">IF(G37,($E37)/G37,0)</f>
        <v>0</v>
      </c>
    </row>
    <row r="38" spans="1:9" x14ac:dyDescent="0.35">
      <c r="A38" s="13" t="s">
        <v>53</v>
      </c>
      <c r="B38" s="3" t="s">
        <v>11</v>
      </c>
      <c r="C38" s="5">
        <v>0</v>
      </c>
      <c r="D38" s="5">
        <v>0</v>
      </c>
      <c r="E38" s="5">
        <f t="shared" ref="E38:E59" si="36">C38*D38</f>
        <v>0</v>
      </c>
      <c r="F38" s="5">
        <v>0</v>
      </c>
      <c r="G38" s="5">
        <v>0</v>
      </c>
      <c r="H38" s="5">
        <f t="shared" si="34"/>
        <v>0</v>
      </c>
      <c r="I38" s="16">
        <f t="shared" si="35"/>
        <v>0</v>
      </c>
    </row>
    <row r="39" spans="1:9" x14ac:dyDescent="0.35">
      <c r="A39" s="13" t="s">
        <v>54</v>
      </c>
      <c r="B39" s="3" t="s">
        <v>11</v>
      </c>
      <c r="C39" s="5">
        <v>0</v>
      </c>
      <c r="D39" s="5">
        <v>0</v>
      </c>
      <c r="E39" s="5">
        <f t="shared" si="36"/>
        <v>0</v>
      </c>
      <c r="F39" s="5">
        <v>0</v>
      </c>
      <c r="G39" s="5">
        <v>0</v>
      </c>
      <c r="H39" s="5">
        <f t="shared" si="34"/>
        <v>0</v>
      </c>
      <c r="I39" s="16">
        <f t="shared" si="35"/>
        <v>0</v>
      </c>
    </row>
    <row r="40" spans="1:9" x14ac:dyDescent="0.35">
      <c r="A40" s="8" t="s">
        <v>55</v>
      </c>
      <c r="B40" s="3" t="s">
        <v>11</v>
      </c>
      <c r="C40" s="25">
        <f>SUM(C38:C39)</f>
        <v>0</v>
      </c>
      <c r="D40" s="20"/>
      <c r="E40" s="25">
        <f>SUM(E38:E39)</f>
        <v>0</v>
      </c>
      <c r="F40" s="25">
        <f t="shared" ref="F40" si="37">SUM(F38:F39)</f>
        <v>0</v>
      </c>
      <c r="G40" s="25">
        <f t="shared" ref="G40" si="38">SUM(G38:G39)</f>
        <v>0</v>
      </c>
      <c r="H40" s="25">
        <f t="shared" ref="H40:H42" si="39">IF(F40,($E40)/F40,0)</f>
        <v>0</v>
      </c>
      <c r="I40" s="26">
        <f t="shared" ref="I40:I42" si="40">IF(G40,($E40)/G40,0)</f>
        <v>0</v>
      </c>
    </row>
    <row r="41" spans="1:9" x14ac:dyDescent="0.35">
      <c r="A41" s="13" t="s">
        <v>56</v>
      </c>
      <c r="B41" s="3" t="s">
        <v>11</v>
      </c>
      <c r="C41" s="3">
        <v>0</v>
      </c>
      <c r="D41" s="3">
        <v>0</v>
      </c>
      <c r="E41" s="5">
        <f t="shared" si="36"/>
        <v>0</v>
      </c>
      <c r="F41" s="3">
        <v>0</v>
      </c>
      <c r="G41" s="3">
        <v>0</v>
      </c>
      <c r="H41" s="5">
        <f t="shared" si="39"/>
        <v>0</v>
      </c>
      <c r="I41" s="16">
        <f t="shared" si="40"/>
        <v>0</v>
      </c>
    </row>
    <row r="42" spans="1:9" x14ac:dyDescent="0.35">
      <c r="A42" s="13" t="s">
        <v>57</v>
      </c>
      <c r="B42" s="3" t="s">
        <v>11</v>
      </c>
      <c r="C42" s="5">
        <v>0</v>
      </c>
      <c r="D42" s="5">
        <v>0</v>
      </c>
      <c r="E42" s="5">
        <f t="shared" si="36"/>
        <v>0</v>
      </c>
      <c r="F42" s="5">
        <v>0</v>
      </c>
      <c r="G42" s="5">
        <v>0</v>
      </c>
      <c r="H42" s="5">
        <f t="shared" si="39"/>
        <v>0</v>
      </c>
      <c r="I42" s="16">
        <f t="shared" si="40"/>
        <v>0</v>
      </c>
    </row>
    <row r="43" spans="1:9" x14ac:dyDescent="0.35">
      <c r="A43" s="8" t="s">
        <v>58</v>
      </c>
      <c r="B43" s="3" t="s">
        <v>11</v>
      </c>
      <c r="C43" s="25">
        <f>SUM(C41:C42)</f>
        <v>0</v>
      </c>
      <c r="D43" s="20"/>
      <c r="E43" s="25">
        <f t="shared" ref="E43" si="41">SUM(E41:E42)</f>
        <v>0</v>
      </c>
      <c r="F43" s="25">
        <f t="shared" ref="F43" si="42">SUM(F41:F42)</f>
        <v>0</v>
      </c>
      <c r="G43" s="25">
        <f t="shared" ref="G43" si="43">SUM(G41:G42)</f>
        <v>0</v>
      </c>
      <c r="H43" s="25">
        <f t="shared" ref="H43:H45" si="44">IF(F43,($E43)/F43,0)</f>
        <v>0</v>
      </c>
      <c r="I43" s="26">
        <f t="shared" ref="I43:I45" si="45">IF(G43,($E43)/G43,0)</f>
        <v>0</v>
      </c>
    </row>
    <row r="44" spans="1:9" x14ac:dyDescent="0.35">
      <c r="A44" s="8" t="s">
        <v>59</v>
      </c>
      <c r="B44" s="3" t="s">
        <v>11</v>
      </c>
      <c r="C44" s="3">
        <v>0</v>
      </c>
      <c r="D44" s="3">
        <v>0</v>
      </c>
      <c r="E44" s="5">
        <f t="shared" si="36"/>
        <v>0</v>
      </c>
      <c r="F44" s="3">
        <v>0</v>
      </c>
      <c r="G44" s="3">
        <v>0</v>
      </c>
      <c r="H44" s="5">
        <f t="shared" si="44"/>
        <v>0</v>
      </c>
      <c r="I44" s="16">
        <f t="shared" si="45"/>
        <v>0</v>
      </c>
    </row>
    <row r="45" spans="1:9" x14ac:dyDescent="0.35">
      <c r="A45" s="8" t="s">
        <v>60</v>
      </c>
      <c r="B45" s="3" t="s">
        <v>11</v>
      </c>
      <c r="C45" s="4">
        <v>1927.71</v>
      </c>
      <c r="D45" s="159">
        <v>5723550</v>
      </c>
      <c r="E45" s="4">
        <f t="shared" si="36"/>
        <v>11033344570.5</v>
      </c>
      <c r="F45" s="4">
        <v>833000</v>
      </c>
      <c r="G45" s="4">
        <v>832167</v>
      </c>
      <c r="H45" s="4">
        <f t="shared" si="44"/>
        <v>13245.311609243698</v>
      </c>
      <c r="I45" s="10">
        <f t="shared" si="45"/>
        <v>13258.570179423121</v>
      </c>
    </row>
    <row r="46" spans="1:9" x14ac:dyDescent="0.35">
      <c r="A46" s="8" t="s">
        <v>61</v>
      </c>
      <c r="B46" s="3" t="s">
        <v>11</v>
      </c>
      <c r="C46" s="3">
        <v>0</v>
      </c>
      <c r="D46" s="3">
        <v>0</v>
      </c>
      <c r="E46" s="5">
        <f t="shared" si="36"/>
        <v>0</v>
      </c>
      <c r="F46" s="3">
        <v>0</v>
      </c>
      <c r="G46" s="3">
        <v>0</v>
      </c>
      <c r="H46" s="5">
        <f t="shared" ref="H46" si="46">IF(F46,($E46)/F46,0)</f>
        <v>0</v>
      </c>
      <c r="I46" s="16">
        <f t="shared" ref="I46" si="47">IF(G46,($E46)/G46,0)</f>
        <v>0</v>
      </c>
    </row>
    <row r="47" spans="1:9" x14ac:dyDescent="0.35">
      <c r="A47" s="8" t="s">
        <v>62</v>
      </c>
      <c r="B47" s="3" t="s">
        <v>11</v>
      </c>
      <c r="C47" s="19">
        <f>SUM(C44:C46)</f>
        <v>1927.71</v>
      </c>
      <c r="D47" s="28"/>
      <c r="E47" s="19">
        <f>SUM(E44:E46)</f>
        <v>11033344570.5</v>
      </c>
      <c r="F47" s="19">
        <f t="shared" ref="F47" si="48">SUM(F44:F46)</f>
        <v>833000</v>
      </c>
      <c r="G47" s="19">
        <f t="shared" ref="G47" si="49">SUM(G44:G46)</f>
        <v>832167</v>
      </c>
      <c r="H47" s="19">
        <f t="shared" ref="H47" si="50">IF(F47,($E47)/F47,0)</f>
        <v>13245.311609243698</v>
      </c>
      <c r="I47" s="27">
        <f t="shared" ref="I47" si="51">IF(G47,($E47)/G47,0)</f>
        <v>13258.570179423121</v>
      </c>
    </row>
    <row r="48" spans="1:9" x14ac:dyDescent="0.35">
      <c r="A48" s="13" t="s">
        <v>63</v>
      </c>
      <c r="B48" s="3" t="s">
        <v>11</v>
      </c>
      <c r="C48" s="7">
        <v>3706.81</v>
      </c>
      <c r="D48" s="159">
        <v>5723550</v>
      </c>
      <c r="E48" s="4">
        <f t="shared" si="36"/>
        <v>21216112375.5</v>
      </c>
      <c r="F48" s="155">
        <v>2582000</v>
      </c>
      <c r="G48" s="155">
        <v>2579418</v>
      </c>
      <c r="H48" s="155">
        <f>IF(F48,($E48+$E49)/F48,0)</f>
        <v>8809.5090532532922</v>
      </c>
      <c r="I48" s="157">
        <f>IF(G48,($E48+$E49)/G48,0)</f>
        <v>8818.3273806339257</v>
      </c>
    </row>
    <row r="49" spans="1:9" x14ac:dyDescent="0.35">
      <c r="A49" s="13" t="s">
        <v>63</v>
      </c>
      <c r="B49" s="3" t="s">
        <v>12</v>
      </c>
      <c r="C49" s="7"/>
      <c r="D49" s="4">
        <v>5800000</v>
      </c>
      <c r="E49" s="4">
        <f>1530.04*1000000</f>
        <v>1530040000</v>
      </c>
      <c r="F49" s="156"/>
      <c r="G49" s="156"/>
      <c r="H49" s="156"/>
      <c r="I49" s="158"/>
    </row>
    <row r="50" spans="1:9" x14ac:dyDescent="0.35">
      <c r="A50" s="13" t="s">
        <v>64</v>
      </c>
      <c r="B50" s="3" t="s">
        <v>11</v>
      </c>
      <c r="C50" s="7">
        <v>78.849999999999994</v>
      </c>
      <c r="D50" s="159">
        <v>5723550</v>
      </c>
      <c r="E50" s="4">
        <f t="shared" si="36"/>
        <v>451301917.49999994</v>
      </c>
      <c r="F50" s="155">
        <v>907000</v>
      </c>
      <c r="G50" s="155">
        <v>906093</v>
      </c>
      <c r="H50" s="155">
        <f>IF(F50,($E50+$E51)/F50,0)</f>
        <v>10440.101342337375</v>
      </c>
      <c r="I50" s="157">
        <f>IF(G50,($E50+$E51)/G50,0)</f>
        <v>10450.551894231608</v>
      </c>
    </row>
    <row r="51" spans="1:9" x14ac:dyDescent="0.35">
      <c r="A51" s="13" t="s">
        <v>64</v>
      </c>
      <c r="B51" s="3" t="s">
        <v>12</v>
      </c>
      <c r="C51" s="7"/>
      <c r="D51" s="4">
        <v>5800000</v>
      </c>
      <c r="E51" s="4">
        <f>9017.87*1000000</f>
        <v>9017870000</v>
      </c>
      <c r="F51" s="156"/>
      <c r="G51" s="156"/>
      <c r="H51" s="156"/>
      <c r="I51" s="158"/>
    </row>
    <row r="52" spans="1:9" x14ac:dyDescent="0.35">
      <c r="A52" s="13" t="s">
        <v>65</v>
      </c>
      <c r="B52" s="3" t="s">
        <v>11</v>
      </c>
      <c r="C52" s="7">
        <v>107.38</v>
      </c>
      <c r="D52" s="159">
        <v>5723550</v>
      </c>
      <c r="E52" s="4">
        <f t="shared" si="36"/>
        <v>614594799</v>
      </c>
      <c r="F52" s="155">
        <v>1655000</v>
      </c>
      <c r="G52" s="155">
        <v>1653345</v>
      </c>
      <c r="H52" s="155">
        <f>IF(F52,($E52+$E53)/F52,0)</f>
        <v>10828.238549244714</v>
      </c>
      <c r="I52" s="157">
        <f>IF(G52,($E52+$E53)/G52,0)</f>
        <v>10839.077626871585</v>
      </c>
    </row>
    <row r="53" spans="1:9" x14ac:dyDescent="0.35">
      <c r="A53" s="13" t="s">
        <v>65</v>
      </c>
      <c r="B53" s="3" t="s">
        <v>12</v>
      </c>
      <c r="C53" s="7"/>
      <c r="D53" s="4">
        <v>5800000</v>
      </c>
      <c r="E53" s="4">
        <f>17306.14*1000000</f>
        <v>17306140000</v>
      </c>
      <c r="F53" s="156"/>
      <c r="G53" s="156"/>
      <c r="H53" s="156"/>
      <c r="I53" s="158"/>
    </row>
    <row r="54" spans="1:9" x14ac:dyDescent="0.35">
      <c r="A54" s="13" t="s">
        <v>66</v>
      </c>
      <c r="B54" s="3" t="s">
        <v>11</v>
      </c>
      <c r="C54" s="19">
        <f>SUM(C48:C52)</f>
        <v>3893.04</v>
      </c>
      <c r="D54" s="21"/>
      <c r="E54" s="19">
        <f>SUM(E48:E53)</f>
        <v>50136059092</v>
      </c>
      <c r="F54" s="19">
        <f>SUM(F48:F53)</f>
        <v>5144000</v>
      </c>
      <c r="G54" s="19">
        <f>SUM(G48:G53)</f>
        <v>5138856</v>
      </c>
      <c r="H54" s="19">
        <f t="shared" ref="H54:H56" si="52">IF(F54,($E54)/F54,0)</f>
        <v>9746.5122651632973</v>
      </c>
      <c r="I54" s="27">
        <f t="shared" ref="I54:I56" si="53">IF(G54,($E54)/G54,0)</f>
        <v>9756.2685336969935</v>
      </c>
    </row>
    <row r="55" spans="1:9" x14ac:dyDescent="0.35">
      <c r="A55" s="13" t="s">
        <v>67</v>
      </c>
      <c r="B55" s="3" t="s">
        <v>11</v>
      </c>
      <c r="C55" s="3">
        <v>0</v>
      </c>
      <c r="D55" s="3">
        <v>0</v>
      </c>
      <c r="E55" s="5">
        <f t="shared" si="36"/>
        <v>0</v>
      </c>
      <c r="F55" s="3">
        <v>0</v>
      </c>
      <c r="G55" s="3">
        <v>0</v>
      </c>
      <c r="H55" s="5">
        <f t="shared" si="52"/>
        <v>0</v>
      </c>
      <c r="I55" s="16">
        <f t="shared" si="53"/>
        <v>0</v>
      </c>
    </row>
    <row r="56" spans="1:9" x14ac:dyDescent="0.35">
      <c r="A56" s="13" t="s">
        <v>68</v>
      </c>
      <c r="B56" s="3" t="s">
        <v>11</v>
      </c>
      <c r="C56" s="17">
        <v>0</v>
      </c>
      <c r="D56" s="17">
        <v>0</v>
      </c>
      <c r="E56" s="5">
        <f t="shared" si="36"/>
        <v>0</v>
      </c>
      <c r="F56" s="17">
        <v>0</v>
      </c>
      <c r="G56" s="17">
        <v>0</v>
      </c>
      <c r="H56" s="5">
        <f t="shared" si="52"/>
        <v>0</v>
      </c>
      <c r="I56" s="16">
        <f t="shared" si="53"/>
        <v>0</v>
      </c>
    </row>
    <row r="57" spans="1:9" x14ac:dyDescent="0.35">
      <c r="A57" s="8" t="s">
        <v>69</v>
      </c>
      <c r="B57" s="3" t="s">
        <v>11</v>
      </c>
      <c r="C57" s="25">
        <f>SUM(C55:C56)</f>
        <v>0</v>
      </c>
      <c r="D57" s="21"/>
      <c r="E57" s="25">
        <f t="shared" ref="E57" si="54">SUM(E55:E56)</f>
        <v>0</v>
      </c>
      <c r="F57" s="25">
        <f t="shared" ref="F57" si="55">SUM(F55:F56)</f>
        <v>0</v>
      </c>
      <c r="G57" s="25">
        <f t="shared" ref="G57" si="56">SUM(G55:G56)</f>
        <v>0</v>
      </c>
      <c r="H57" s="25">
        <f t="shared" ref="H57:H60" si="57">IF(F57,($E57)/F57,0)</f>
        <v>0</v>
      </c>
      <c r="I57" s="26">
        <f t="shared" ref="I57:I60" si="58">IF(G57,($E57)/G57,0)</f>
        <v>0</v>
      </c>
    </row>
    <row r="58" spans="1:9" x14ac:dyDescent="0.35">
      <c r="A58" s="8" t="s">
        <v>70</v>
      </c>
      <c r="B58" s="3" t="s">
        <v>11</v>
      </c>
      <c r="C58" s="17">
        <v>0</v>
      </c>
      <c r="D58" s="17">
        <v>0</v>
      </c>
      <c r="E58" s="5">
        <f t="shared" si="36"/>
        <v>0</v>
      </c>
      <c r="F58" s="17">
        <v>0</v>
      </c>
      <c r="G58" s="17">
        <v>0</v>
      </c>
      <c r="H58" s="5">
        <f t="shared" si="57"/>
        <v>0</v>
      </c>
      <c r="I58" s="16">
        <f t="shared" si="58"/>
        <v>0</v>
      </c>
    </row>
    <row r="59" spans="1:9" x14ac:dyDescent="0.35">
      <c r="A59" s="11" t="s">
        <v>71</v>
      </c>
      <c r="B59" s="22" t="s">
        <v>11</v>
      </c>
      <c r="C59" s="12">
        <v>1.64</v>
      </c>
      <c r="D59" s="23">
        <v>0</v>
      </c>
      <c r="E59" s="23">
        <f t="shared" si="36"/>
        <v>0</v>
      </c>
      <c r="F59" s="23">
        <v>0</v>
      </c>
      <c r="G59" s="23">
        <v>0</v>
      </c>
      <c r="H59" s="23">
        <f t="shared" si="57"/>
        <v>0</v>
      </c>
      <c r="I59" s="24">
        <f t="shared" si="58"/>
        <v>0</v>
      </c>
    </row>
    <row r="60" spans="1:9" x14ac:dyDescent="0.35">
      <c r="A60" s="11" t="s">
        <v>72</v>
      </c>
      <c r="B60" s="15"/>
      <c r="C60" s="15"/>
      <c r="D60" s="15"/>
      <c r="E60" s="80">
        <f>SUM(E34,E37,E40,E43,E47,E54,E57,E58,E59)</f>
        <v>61169403662.5</v>
      </c>
      <c r="F60" s="80">
        <f t="shared" ref="F60" si="59">SUM(F34,F37,F40,F43,F47,F54,F57,F58,F59)</f>
        <v>5977000</v>
      </c>
      <c r="G60" s="80">
        <f t="shared" ref="G60" si="60">SUM(G34,G37,G40,G43,G47,G54,G57,G58,G59)</f>
        <v>5971023</v>
      </c>
      <c r="H60" s="81">
        <f t="shared" si="57"/>
        <v>10234.131447632592</v>
      </c>
      <c r="I60" s="82">
        <f t="shared" si="58"/>
        <v>10244.375823456048</v>
      </c>
    </row>
    <row r="62" spans="1:9" x14ac:dyDescent="0.35">
      <c r="A62" s="146" t="s">
        <v>20</v>
      </c>
      <c r="B62" s="147"/>
      <c r="C62" s="147"/>
      <c r="D62" s="147"/>
      <c r="E62" s="147"/>
      <c r="F62" s="147"/>
      <c r="G62" s="147"/>
      <c r="H62" s="147"/>
      <c r="I62" s="148"/>
    </row>
    <row r="63" spans="1:9" x14ac:dyDescent="0.35">
      <c r="A63" s="8" t="s">
        <v>1</v>
      </c>
      <c r="B63" s="2" t="s">
        <v>2</v>
      </c>
      <c r="C63" s="2" t="s">
        <v>3</v>
      </c>
      <c r="D63" s="2" t="s">
        <v>4</v>
      </c>
      <c r="E63" s="6" t="s">
        <v>5</v>
      </c>
      <c r="F63" s="2" t="s">
        <v>6</v>
      </c>
      <c r="G63" s="2" t="s">
        <v>7</v>
      </c>
      <c r="H63" s="2" t="s">
        <v>8</v>
      </c>
      <c r="I63" s="9" t="s">
        <v>9</v>
      </c>
    </row>
    <row r="64" spans="1:9" x14ac:dyDescent="0.35">
      <c r="A64" s="8" t="s">
        <v>47</v>
      </c>
      <c r="B64" s="3" t="s">
        <v>11</v>
      </c>
      <c r="C64" s="29">
        <v>0</v>
      </c>
      <c r="D64" s="29">
        <v>0</v>
      </c>
      <c r="E64" s="5">
        <f t="shared" ref="E64:E65" si="61">C64*D64</f>
        <v>0</v>
      </c>
      <c r="F64" s="29">
        <v>0</v>
      </c>
      <c r="G64" s="29">
        <v>0</v>
      </c>
      <c r="H64" s="5">
        <f t="shared" ref="H64:H66" si="62">IF(F64,($E64)/F64,0)</f>
        <v>0</v>
      </c>
      <c r="I64" s="16">
        <f t="shared" ref="I64:I66" si="63">IF(G64,($E64)/G64,0)</f>
        <v>0</v>
      </c>
    </row>
    <row r="65" spans="1:9" x14ac:dyDescent="0.35">
      <c r="A65" s="8" t="s">
        <v>48</v>
      </c>
      <c r="B65" s="3" t="s">
        <v>11</v>
      </c>
      <c r="C65" s="29">
        <v>0</v>
      </c>
      <c r="D65" s="29">
        <v>0</v>
      </c>
      <c r="E65" s="5">
        <f t="shared" si="61"/>
        <v>0</v>
      </c>
      <c r="F65" s="29">
        <v>0</v>
      </c>
      <c r="G65" s="29">
        <v>0</v>
      </c>
      <c r="H65" s="5">
        <f t="shared" si="62"/>
        <v>0</v>
      </c>
      <c r="I65" s="16">
        <f t="shared" si="63"/>
        <v>0</v>
      </c>
    </row>
    <row r="66" spans="1:9" x14ac:dyDescent="0.35">
      <c r="A66" s="8" t="s">
        <v>49</v>
      </c>
      <c r="B66" s="3" t="s">
        <v>11</v>
      </c>
      <c r="C66" s="25">
        <f t="shared" ref="C66:E66" si="64">SUM(C64:C65)</f>
        <v>0</v>
      </c>
      <c r="D66" s="30"/>
      <c r="E66" s="25">
        <f t="shared" si="64"/>
        <v>0</v>
      </c>
      <c r="F66" s="25">
        <f t="shared" ref="F66" si="65">SUM(F64:F65)</f>
        <v>0</v>
      </c>
      <c r="G66" s="25">
        <f t="shared" ref="G66" si="66">SUM(G64:G65)</f>
        <v>0</v>
      </c>
      <c r="H66" s="25">
        <f t="shared" si="62"/>
        <v>0</v>
      </c>
      <c r="I66" s="26">
        <f t="shared" si="63"/>
        <v>0</v>
      </c>
    </row>
    <row r="67" spans="1:9" x14ac:dyDescent="0.35">
      <c r="A67" s="8" t="s">
        <v>50</v>
      </c>
      <c r="B67" s="3" t="s">
        <v>11</v>
      </c>
      <c r="C67" s="29">
        <v>0</v>
      </c>
      <c r="D67" s="29">
        <v>0</v>
      </c>
      <c r="E67" s="5">
        <f t="shared" ref="E67:E68" si="67">C67*D67</f>
        <v>0</v>
      </c>
      <c r="F67" s="29">
        <v>0</v>
      </c>
      <c r="G67" s="29">
        <v>0</v>
      </c>
      <c r="H67" s="5">
        <f t="shared" ref="H67:H69" si="68">IF(F67,($E67)/F67,0)</f>
        <v>0</v>
      </c>
      <c r="I67" s="16">
        <f t="shared" ref="I67:I69" si="69">IF(G67,($E67)/G67,0)</f>
        <v>0</v>
      </c>
    </row>
    <row r="68" spans="1:9" x14ac:dyDescent="0.35">
      <c r="A68" s="8" t="s">
        <v>51</v>
      </c>
      <c r="B68" s="3" t="s">
        <v>11</v>
      </c>
      <c r="C68" s="29">
        <v>0</v>
      </c>
      <c r="D68" s="29">
        <v>0</v>
      </c>
      <c r="E68" s="5">
        <f t="shared" si="67"/>
        <v>0</v>
      </c>
      <c r="F68" s="29">
        <v>0</v>
      </c>
      <c r="G68" s="29">
        <v>0</v>
      </c>
      <c r="H68" s="5">
        <f t="shared" si="68"/>
        <v>0</v>
      </c>
      <c r="I68" s="16">
        <f t="shared" si="69"/>
        <v>0</v>
      </c>
    </row>
    <row r="69" spans="1:9" x14ac:dyDescent="0.35">
      <c r="A69" s="8" t="s">
        <v>52</v>
      </c>
      <c r="B69" s="3" t="s">
        <v>11</v>
      </c>
      <c r="C69" s="25">
        <f t="shared" ref="C69" si="70">SUM(C67:C68)</f>
        <v>0</v>
      </c>
      <c r="D69" s="30"/>
      <c r="E69" s="25">
        <f t="shared" ref="E69" si="71">SUM(E67:E68)</f>
        <v>0</v>
      </c>
      <c r="F69" s="25">
        <f t="shared" ref="F69" si="72">SUM(F67:F68)</f>
        <v>0</v>
      </c>
      <c r="G69" s="25">
        <f t="shared" ref="G69" si="73">SUM(G67:G68)</f>
        <v>0</v>
      </c>
      <c r="H69" s="25">
        <f t="shared" si="68"/>
        <v>0</v>
      </c>
      <c r="I69" s="26">
        <f t="shared" si="69"/>
        <v>0</v>
      </c>
    </row>
    <row r="70" spans="1:9" x14ac:dyDescent="0.35">
      <c r="A70" s="13" t="s">
        <v>53</v>
      </c>
      <c r="B70" s="3" t="s">
        <v>11</v>
      </c>
      <c r="C70" s="31">
        <v>0</v>
      </c>
      <c r="D70" s="31">
        <v>0</v>
      </c>
      <c r="E70" s="5">
        <f t="shared" ref="E70:E71" si="74">C70*D70</f>
        <v>0</v>
      </c>
      <c r="F70" s="31">
        <v>0</v>
      </c>
      <c r="G70" s="31">
        <v>0</v>
      </c>
      <c r="H70" s="5">
        <f t="shared" ref="H70:H72" si="75">IF(F70,($E70)/F70,0)</f>
        <v>0</v>
      </c>
      <c r="I70" s="16">
        <f t="shared" ref="I70:I72" si="76">IF(G70,($E70)/G70,0)</f>
        <v>0</v>
      </c>
    </row>
    <row r="71" spans="1:9" x14ac:dyDescent="0.35">
      <c r="A71" s="13" t="s">
        <v>54</v>
      </c>
      <c r="B71" s="3" t="s">
        <v>11</v>
      </c>
      <c r="C71" s="31">
        <v>777.09</v>
      </c>
      <c r="D71" s="161">
        <v>5723550</v>
      </c>
      <c r="E71" s="4">
        <f t="shared" si="74"/>
        <v>4447713469.5</v>
      </c>
      <c r="F71" s="31">
        <v>257000</v>
      </c>
      <c r="G71" s="31">
        <v>256743</v>
      </c>
      <c r="H71" s="4">
        <f t="shared" si="75"/>
        <v>17306.27809143969</v>
      </c>
      <c r="I71" s="10">
        <f t="shared" si="76"/>
        <v>17323.601693132823</v>
      </c>
    </row>
    <row r="72" spans="1:9" x14ac:dyDescent="0.35">
      <c r="A72" s="8" t="s">
        <v>55</v>
      </c>
      <c r="B72" s="3" t="s">
        <v>11</v>
      </c>
      <c r="C72" s="19">
        <f t="shared" ref="C72" si="77">SUM(C70:C71)</f>
        <v>777.09</v>
      </c>
      <c r="D72" s="30"/>
      <c r="E72" s="19">
        <f t="shared" ref="E72" si="78">SUM(E70:E71)</f>
        <v>4447713469.5</v>
      </c>
      <c r="F72" s="19">
        <f t="shared" ref="F72" si="79">SUM(F70:F71)</f>
        <v>257000</v>
      </c>
      <c r="G72" s="19">
        <f t="shared" ref="G72" si="80">SUM(G70:G71)</f>
        <v>256743</v>
      </c>
      <c r="H72" s="19">
        <f t="shared" si="75"/>
        <v>17306.27809143969</v>
      </c>
      <c r="I72" s="27">
        <f t="shared" si="76"/>
        <v>17323.601693132823</v>
      </c>
    </row>
    <row r="73" spans="1:9" x14ac:dyDescent="0.35">
      <c r="A73" s="13" t="s">
        <v>56</v>
      </c>
      <c r="B73" s="3" t="s">
        <v>11</v>
      </c>
      <c r="C73" s="29">
        <v>0</v>
      </c>
      <c r="D73" s="29">
        <v>0</v>
      </c>
      <c r="E73" s="5">
        <f t="shared" ref="E73:E74" si="81">C73*D73</f>
        <v>0</v>
      </c>
      <c r="F73" s="29">
        <v>0</v>
      </c>
      <c r="G73" s="29">
        <v>0</v>
      </c>
      <c r="H73" s="5">
        <f t="shared" ref="H73:H75" si="82">IF(F73,($E73)/F73,0)</f>
        <v>0</v>
      </c>
      <c r="I73" s="16">
        <f t="shared" ref="I73:I75" si="83">IF(G73,($E73)/G73,0)</f>
        <v>0</v>
      </c>
    </row>
    <row r="74" spans="1:9" x14ac:dyDescent="0.35">
      <c r="A74" s="13" t="s">
        <v>57</v>
      </c>
      <c r="B74" s="3" t="s">
        <v>11</v>
      </c>
      <c r="C74" s="31">
        <v>1621</v>
      </c>
      <c r="D74" s="161">
        <v>5723550</v>
      </c>
      <c r="E74" s="4">
        <f t="shared" si="81"/>
        <v>9277874550</v>
      </c>
      <c r="F74" s="31">
        <v>601000</v>
      </c>
      <c r="G74" s="31">
        <v>600399</v>
      </c>
      <c r="H74" s="4">
        <f t="shared" si="82"/>
        <v>15437.395257903494</v>
      </c>
      <c r="I74" s="10">
        <f t="shared" si="83"/>
        <v>15452.848106009504</v>
      </c>
    </row>
    <row r="75" spans="1:9" x14ac:dyDescent="0.35">
      <c r="A75" s="8" t="s">
        <v>58</v>
      </c>
      <c r="B75" s="3" t="s">
        <v>11</v>
      </c>
      <c r="C75" s="25">
        <f t="shared" ref="C75" si="84">SUM(C73:C74)</f>
        <v>1621</v>
      </c>
      <c r="D75" s="30"/>
      <c r="E75" s="19">
        <f t="shared" ref="E75" si="85">SUM(E73:E74)</f>
        <v>9277874550</v>
      </c>
      <c r="F75" s="19">
        <f t="shared" ref="F75" si="86">SUM(F73:F74)</f>
        <v>601000</v>
      </c>
      <c r="G75" s="19">
        <f t="shared" ref="G75" si="87">SUM(G73:G74)</f>
        <v>600399</v>
      </c>
      <c r="H75" s="19">
        <f t="shared" si="82"/>
        <v>15437.395257903494</v>
      </c>
      <c r="I75" s="27">
        <f t="shared" si="83"/>
        <v>15452.848106009504</v>
      </c>
    </row>
    <row r="76" spans="1:9" x14ac:dyDescent="0.35">
      <c r="A76" s="8" t="s">
        <v>59</v>
      </c>
      <c r="B76" s="3" t="s">
        <v>11</v>
      </c>
      <c r="C76" s="29">
        <v>0</v>
      </c>
      <c r="D76" s="29">
        <v>0</v>
      </c>
      <c r="E76" s="5">
        <f t="shared" ref="E76:E78" si="88">C76*D76</f>
        <v>0</v>
      </c>
      <c r="F76" s="29">
        <v>0</v>
      </c>
      <c r="G76" s="29">
        <v>0</v>
      </c>
      <c r="H76" s="5">
        <f t="shared" ref="H76:H79" si="89">IF(F76,($E76)/F76,0)</f>
        <v>0</v>
      </c>
      <c r="I76" s="16">
        <f t="shared" ref="I76:I79" si="90">IF(G76,($E76)/G76,0)</f>
        <v>0</v>
      </c>
    </row>
    <row r="77" spans="1:9" x14ac:dyDescent="0.35">
      <c r="A77" s="8" t="s">
        <v>60</v>
      </c>
      <c r="B77" s="3" t="s">
        <v>11</v>
      </c>
      <c r="C77" s="31">
        <v>2894.5</v>
      </c>
      <c r="D77" s="161">
        <v>5723550</v>
      </c>
      <c r="E77" s="4">
        <f t="shared" si="88"/>
        <v>16566815475</v>
      </c>
      <c r="F77" s="31">
        <v>1075000</v>
      </c>
      <c r="G77" s="31">
        <v>1073925</v>
      </c>
      <c r="H77" s="4">
        <f t="shared" si="89"/>
        <v>15410.991139534884</v>
      </c>
      <c r="I77" s="10">
        <f t="shared" si="90"/>
        <v>15426.417557091976</v>
      </c>
    </row>
    <row r="78" spans="1:9" x14ac:dyDescent="0.35">
      <c r="A78" s="8" t="s">
        <v>61</v>
      </c>
      <c r="B78" s="3" t="s">
        <v>11</v>
      </c>
      <c r="C78" s="29">
        <v>0</v>
      </c>
      <c r="D78" s="29">
        <v>0</v>
      </c>
      <c r="E78" s="5">
        <f t="shared" si="88"/>
        <v>0</v>
      </c>
      <c r="F78" s="29">
        <v>0</v>
      </c>
      <c r="G78" s="29">
        <v>0</v>
      </c>
      <c r="H78" s="5">
        <f t="shared" si="89"/>
        <v>0</v>
      </c>
      <c r="I78" s="16">
        <f t="shared" si="90"/>
        <v>0</v>
      </c>
    </row>
    <row r="79" spans="1:9" x14ac:dyDescent="0.35">
      <c r="A79" s="8" t="s">
        <v>62</v>
      </c>
      <c r="B79" s="3" t="s">
        <v>11</v>
      </c>
      <c r="C79" s="32">
        <f>SUM(C76:C78)</f>
        <v>2894.5</v>
      </c>
      <c r="D79" s="30"/>
      <c r="E79" s="19">
        <f>SUM(E76:E78)</f>
        <v>16566815475</v>
      </c>
      <c r="F79" s="32">
        <f>SUM(F76:F78)</f>
        <v>1075000</v>
      </c>
      <c r="G79" s="32">
        <f>SUM(G76:G78)</f>
        <v>1073925</v>
      </c>
      <c r="H79" s="19">
        <f t="shared" si="89"/>
        <v>15410.991139534884</v>
      </c>
      <c r="I79" s="27">
        <f t="shared" si="90"/>
        <v>15426.417557091976</v>
      </c>
    </row>
    <row r="80" spans="1:9" x14ac:dyDescent="0.35">
      <c r="A80" s="13" t="s">
        <v>63</v>
      </c>
      <c r="B80" s="3" t="s">
        <v>11</v>
      </c>
      <c r="C80" s="34">
        <v>2152.11</v>
      </c>
      <c r="D80" s="161">
        <v>5723550</v>
      </c>
      <c r="E80" s="4">
        <f t="shared" ref="E80:E84" si="91">C80*D80</f>
        <v>12317709190.5</v>
      </c>
      <c r="F80" s="149">
        <v>4400000</v>
      </c>
      <c r="G80" s="149">
        <v>4390000</v>
      </c>
      <c r="H80" s="155">
        <f>IF(F80,($E80+$E81)/F80,0)</f>
        <v>10409.511179659092</v>
      </c>
      <c r="I80" s="157">
        <f>IF(G80,($E80+$E81)/G80,0)</f>
        <v>10433.223050227791</v>
      </c>
    </row>
    <row r="81" spans="1:9" x14ac:dyDescent="0.35">
      <c r="A81" s="13" t="s">
        <v>63</v>
      </c>
      <c r="B81" s="3" t="s">
        <v>12</v>
      </c>
      <c r="C81" s="34"/>
      <c r="D81" s="31">
        <v>5800000</v>
      </c>
      <c r="E81" s="4">
        <f>33484.14*1000000</f>
        <v>33484140000</v>
      </c>
      <c r="F81" s="150"/>
      <c r="G81" s="150"/>
      <c r="H81" s="156"/>
      <c r="I81" s="158"/>
    </row>
    <row r="82" spans="1:9" x14ac:dyDescent="0.35">
      <c r="A82" s="13" t="s">
        <v>64</v>
      </c>
      <c r="B82" s="3" t="s">
        <v>11</v>
      </c>
      <c r="C82" s="34">
        <v>0</v>
      </c>
      <c r="D82" s="31">
        <v>0</v>
      </c>
      <c r="E82" s="5">
        <f t="shared" si="91"/>
        <v>0</v>
      </c>
      <c r="F82" s="149">
        <v>0</v>
      </c>
      <c r="G82" s="149">
        <v>0</v>
      </c>
      <c r="H82" s="151">
        <f>IF(F82,($E82+$E83)/F82,0)</f>
        <v>0</v>
      </c>
      <c r="I82" s="153">
        <f>IF(G82,($E82+$E83)/G82,0)</f>
        <v>0</v>
      </c>
    </row>
    <row r="83" spans="1:9" x14ac:dyDescent="0.35">
      <c r="A83" s="13" t="s">
        <v>64</v>
      </c>
      <c r="B83" s="3" t="s">
        <v>12</v>
      </c>
      <c r="C83" s="34">
        <v>0</v>
      </c>
      <c r="D83" s="31">
        <v>0</v>
      </c>
      <c r="E83" s="5">
        <v>0</v>
      </c>
      <c r="F83" s="150"/>
      <c r="G83" s="150"/>
      <c r="H83" s="152"/>
      <c r="I83" s="154"/>
    </row>
    <row r="84" spans="1:9" x14ac:dyDescent="0.35">
      <c r="A84" s="13" t="s">
        <v>65</v>
      </c>
      <c r="B84" s="3" t="s">
        <v>11</v>
      </c>
      <c r="C84" s="34">
        <v>1258.69</v>
      </c>
      <c r="D84" s="161">
        <v>5723550</v>
      </c>
      <c r="E84" s="4">
        <f t="shared" si="91"/>
        <v>7204175149.5</v>
      </c>
      <c r="F84" s="149">
        <v>5310000</v>
      </c>
      <c r="G84" s="149">
        <v>5310000</v>
      </c>
      <c r="H84" s="155">
        <f>IF(F84,($E84+$E85)/F84,0)</f>
        <v>10413.029218361582</v>
      </c>
      <c r="I84" s="157">
        <f>IF(G84,($E84+$E85)/G84,0)</f>
        <v>10413.029218361582</v>
      </c>
    </row>
    <row r="85" spans="1:9" x14ac:dyDescent="0.35">
      <c r="A85" s="13" t="s">
        <v>65</v>
      </c>
      <c r="B85" s="3" t="s">
        <v>12</v>
      </c>
      <c r="C85" s="34"/>
      <c r="D85" s="34">
        <v>5800000</v>
      </c>
      <c r="E85" s="4">
        <f>48089.01*1000000</f>
        <v>48089010000</v>
      </c>
      <c r="F85" s="150"/>
      <c r="G85" s="150"/>
      <c r="H85" s="156"/>
      <c r="I85" s="158"/>
    </row>
    <row r="86" spans="1:9" x14ac:dyDescent="0.35">
      <c r="A86" s="13" t="s">
        <v>66</v>
      </c>
      <c r="B86" s="3" t="s">
        <v>11</v>
      </c>
      <c r="C86" s="32">
        <f>SUM(C80:C84)</f>
        <v>3410.8</v>
      </c>
      <c r="D86" s="35"/>
      <c r="E86" s="19">
        <f>SUM(E80:E85)</f>
        <v>101095034340</v>
      </c>
      <c r="F86" s="32">
        <f>SUM(F80:F85)</f>
        <v>9710000</v>
      </c>
      <c r="G86" s="32">
        <f>SUM(G80:G85)</f>
        <v>9700000</v>
      </c>
      <c r="H86" s="19">
        <f t="shared" ref="H86" si="92">IF(F86,($E86)/F86,0)</f>
        <v>10411.43505046344</v>
      </c>
      <c r="I86" s="27">
        <f t="shared" ref="I86" si="93">IF(G86,($E86)/G86,0)</f>
        <v>10422.168488659794</v>
      </c>
    </row>
    <row r="87" spans="1:9" x14ac:dyDescent="0.35">
      <c r="A87" s="13" t="s">
        <v>67</v>
      </c>
      <c r="B87" s="3" t="s">
        <v>11</v>
      </c>
      <c r="C87" s="29">
        <v>0</v>
      </c>
      <c r="D87" s="29">
        <v>0</v>
      </c>
      <c r="E87" s="5">
        <f t="shared" ref="E87:E88" si="94">C87*D87</f>
        <v>0</v>
      </c>
      <c r="F87" s="29">
        <v>0</v>
      </c>
      <c r="G87" s="29">
        <v>0</v>
      </c>
      <c r="H87" s="5">
        <f t="shared" ref="H87:H89" si="95">IF(F87,($E87)/F87,0)</f>
        <v>0</v>
      </c>
      <c r="I87" s="16">
        <f t="shared" ref="I87:I89" si="96">IF(G87,($E87)/G87,0)</f>
        <v>0</v>
      </c>
    </row>
    <row r="88" spans="1:9" x14ac:dyDescent="0.35">
      <c r="A88" s="13" t="s">
        <v>68</v>
      </c>
      <c r="B88" s="3" t="s">
        <v>11</v>
      </c>
      <c r="C88" s="34">
        <v>0</v>
      </c>
      <c r="D88" s="34">
        <v>0</v>
      </c>
      <c r="E88" s="5">
        <f t="shared" si="94"/>
        <v>0</v>
      </c>
      <c r="F88" s="34">
        <v>0</v>
      </c>
      <c r="G88" s="34">
        <v>0</v>
      </c>
      <c r="H88" s="5">
        <f t="shared" si="95"/>
        <v>0</v>
      </c>
      <c r="I88" s="16">
        <f t="shared" si="96"/>
        <v>0</v>
      </c>
    </row>
    <row r="89" spans="1:9" x14ac:dyDescent="0.35">
      <c r="A89" s="8" t="s">
        <v>69</v>
      </c>
      <c r="B89" s="3" t="s">
        <v>11</v>
      </c>
      <c r="C89" s="25">
        <f t="shared" ref="C89" si="97">SUM(C87:C88)</f>
        <v>0</v>
      </c>
      <c r="D89" s="35"/>
      <c r="E89" s="25">
        <f t="shared" ref="E89" si="98">SUM(E87:E88)</f>
        <v>0</v>
      </c>
      <c r="F89" s="25">
        <f t="shared" ref="F89" si="99">SUM(F87:F88)</f>
        <v>0</v>
      </c>
      <c r="G89" s="25">
        <f t="shared" ref="G89" si="100">SUM(G87:G88)</f>
        <v>0</v>
      </c>
      <c r="H89" s="25">
        <f t="shared" si="95"/>
        <v>0</v>
      </c>
      <c r="I89" s="26">
        <f t="shared" si="96"/>
        <v>0</v>
      </c>
    </row>
    <row r="90" spans="1:9" x14ac:dyDescent="0.35">
      <c r="A90" s="8" t="s">
        <v>70</v>
      </c>
      <c r="B90" s="3" t="s">
        <v>11</v>
      </c>
      <c r="C90" s="38">
        <v>0</v>
      </c>
      <c r="D90" s="33">
        <v>0</v>
      </c>
      <c r="E90" s="5">
        <f t="shared" ref="E90:E91" si="101">C90*D90</f>
        <v>0</v>
      </c>
      <c r="F90" s="33">
        <v>0</v>
      </c>
      <c r="G90" s="33">
        <v>0</v>
      </c>
      <c r="H90" s="17">
        <f t="shared" ref="H90:H92" si="102">IF(F90,($E90)/F90,0)</f>
        <v>0</v>
      </c>
      <c r="I90" s="79">
        <f t="shared" ref="I90:I92" si="103">IF(G90,($E90)/G90,0)</f>
        <v>0</v>
      </c>
    </row>
    <row r="91" spans="1:9" x14ac:dyDescent="0.35">
      <c r="A91" s="11" t="s">
        <v>71</v>
      </c>
      <c r="B91" s="22" t="s">
        <v>11</v>
      </c>
      <c r="C91" s="39">
        <v>2.76</v>
      </c>
      <c r="D91" s="36">
        <v>0</v>
      </c>
      <c r="E91" s="23">
        <f t="shared" si="101"/>
        <v>0</v>
      </c>
      <c r="F91" s="37">
        <v>0</v>
      </c>
      <c r="G91" s="83">
        <v>0</v>
      </c>
      <c r="H91" s="23">
        <f t="shared" si="102"/>
        <v>0</v>
      </c>
      <c r="I91" s="24">
        <f t="shared" si="103"/>
        <v>0</v>
      </c>
    </row>
    <row r="92" spans="1:9" x14ac:dyDescent="0.35">
      <c r="A92" s="84" t="s">
        <v>72</v>
      </c>
      <c r="B92" s="105"/>
      <c r="C92" s="105"/>
      <c r="D92" s="105"/>
      <c r="E92" s="85">
        <f>SUM(E66,E69,E72,E75,E79,E86,E89,E90,E91)</f>
        <v>131387437834.5</v>
      </c>
      <c r="F92" s="85">
        <f t="shared" ref="F92:G92" si="104">SUM(F66,F69,F72,F75,F79,F86,F89,F90,F91)</f>
        <v>11643000</v>
      </c>
      <c r="G92" s="85">
        <f t="shared" si="104"/>
        <v>11631067</v>
      </c>
      <c r="H92" s="81">
        <f t="shared" si="102"/>
        <v>11284.672149317186</v>
      </c>
      <c r="I92" s="82">
        <f t="shared" si="103"/>
        <v>11296.249762339086</v>
      </c>
    </row>
  </sheetData>
  <mergeCells count="27">
    <mergeCell ref="H84:H85"/>
    <mergeCell ref="I84:I85"/>
    <mergeCell ref="F84:F85"/>
    <mergeCell ref="G84:G85"/>
    <mergeCell ref="F48:F49"/>
    <mergeCell ref="F50:F51"/>
    <mergeCell ref="G48:G49"/>
    <mergeCell ref="G50:G51"/>
    <mergeCell ref="F52:F53"/>
    <mergeCell ref="G52:G53"/>
    <mergeCell ref="H48:H49"/>
    <mergeCell ref="I48:I49"/>
    <mergeCell ref="H50:H51"/>
    <mergeCell ref="I50:I51"/>
    <mergeCell ref="H52:H53"/>
    <mergeCell ref="I52:I53"/>
    <mergeCell ref="A1:I1"/>
    <mergeCell ref="A30:I30"/>
    <mergeCell ref="A62:I62"/>
    <mergeCell ref="F82:F83"/>
    <mergeCell ref="G82:G83"/>
    <mergeCell ref="H82:H83"/>
    <mergeCell ref="I82:I83"/>
    <mergeCell ref="F80:F81"/>
    <mergeCell ref="G80:G81"/>
    <mergeCell ref="H80:H81"/>
    <mergeCell ref="I80:I81"/>
  </mergeCells>
  <pageMargins left="0.7" right="0.7" top="0.75" bottom="0.75" header="0.3" footer="0.3"/>
  <ignoredErrors>
    <ignoredError sqref="E34:E57 E5:E22 E66:E8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E5E8-272E-40E3-A139-7610B1D1FA13}">
  <sheetPr>
    <tabColor rgb="FF92D050"/>
  </sheetPr>
  <dimension ref="A1:I23"/>
  <sheetViews>
    <sheetView workbookViewId="0">
      <selection activeCell="C32" sqref="C32"/>
    </sheetView>
  </sheetViews>
  <sheetFormatPr defaultColWidth="9.1796875" defaultRowHeight="14.5" x14ac:dyDescent="0.35"/>
  <cols>
    <col min="1" max="1" width="14" style="1" bestFit="1" customWidth="1"/>
    <col min="2" max="2" width="9.26953125" style="1" bestFit="1" customWidth="1"/>
    <col min="3" max="3" width="23" style="1" bestFit="1" customWidth="1"/>
    <col min="4" max="4" width="26.26953125" style="1" bestFit="1" customWidth="1"/>
    <col min="5" max="5" width="18.7265625" style="1" bestFit="1" customWidth="1"/>
    <col min="6" max="6" width="23" style="1" bestFit="1" customWidth="1"/>
    <col min="7" max="7" width="21.1796875" style="1" bestFit="1" customWidth="1"/>
    <col min="8" max="8" width="26" style="1" bestFit="1" customWidth="1"/>
    <col min="9" max="9" width="24" style="1" bestFit="1" customWidth="1"/>
    <col min="10" max="16384" width="9.1796875" style="1"/>
  </cols>
  <sheetData>
    <row r="1" spans="1:9" x14ac:dyDescent="0.35">
      <c r="A1" s="141" t="s">
        <v>0</v>
      </c>
      <c r="B1" s="142"/>
      <c r="C1" s="142"/>
      <c r="D1" s="142"/>
      <c r="E1" s="142"/>
      <c r="F1" s="142"/>
      <c r="G1" s="142"/>
      <c r="H1" s="142"/>
      <c r="I1" s="143"/>
    </row>
    <row r="2" spans="1:9" x14ac:dyDescent="0.35">
      <c r="A2" s="8" t="s">
        <v>1</v>
      </c>
      <c r="B2" s="2" t="s">
        <v>2</v>
      </c>
      <c r="C2" s="2" t="s">
        <v>3</v>
      </c>
      <c r="D2" s="2" t="s">
        <v>4</v>
      </c>
      <c r="E2" s="6" t="s">
        <v>5</v>
      </c>
      <c r="F2" s="2" t="s">
        <v>6</v>
      </c>
      <c r="G2" s="2" t="s">
        <v>7</v>
      </c>
      <c r="H2" s="2" t="s">
        <v>8</v>
      </c>
      <c r="I2" s="9" t="s">
        <v>9</v>
      </c>
    </row>
    <row r="3" spans="1:9" x14ac:dyDescent="0.35">
      <c r="A3" s="8" t="s">
        <v>73</v>
      </c>
      <c r="B3" s="3" t="s">
        <v>12</v>
      </c>
      <c r="C3" s="65">
        <v>148939.76</v>
      </c>
      <c r="D3" s="4">
        <v>5800000</v>
      </c>
      <c r="E3" s="4">
        <f>C3*D3</f>
        <v>863850608000</v>
      </c>
      <c r="F3" s="139">
        <v>79268185</v>
      </c>
      <c r="G3" s="139">
        <v>79266814</v>
      </c>
      <c r="H3" s="139">
        <f>IF(F3,($E3+$E4)/F3,0)</f>
        <v>10982.107689232445</v>
      </c>
      <c r="I3" s="140">
        <f>IF(G3,($E3+$E4)/G3,0)</f>
        <v>10982.297635931223</v>
      </c>
    </row>
    <row r="4" spans="1:9" x14ac:dyDescent="0.35">
      <c r="A4" s="8"/>
      <c r="B4" s="3" t="s">
        <v>11</v>
      </c>
      <c r="C4" s="62">
        <v>1151.92</v>
      </c>
      <c r="D4" s="4">
        <v>5800000</v>
      </c>
      <c r="E4" s="4">
        <f t="shared" ref="E4:E6" si="0">C4*D4</f>
        <v>6681136000</v>
      </c>
      <c r="F4" s="139"/>
      <c r="G4" s="139"/>
      <c r="H4" s="139"/>
      <c r="I4" s="140"/>
    </row>
    <row r="5" spans="1:9" x14ac:dyDescent="0.35">
      <c r="A5" s="8" t="s">
        <v>74</v>
      </c>
      <c r="B5" s="3" t="s">
        <v>12</v>
      </c>
      <c r="C5" s="66">
        <v>21476.95</v>
      </c>
      <c r="D5" s="4">
        <v>5800000</v>
      </c>
      <c r="E5" s="4">
        <f t="shared" si="0"/>
        <v>124566310000</v>
      </c>
      <c r="F5" s="139">
        <v>11313338</v>
      </c>
      <c r="G5" s="139">
        <v>11313255</v>
      </c>
      <c r="H5" s="139">
        <f>IF(F5,($E5+$E6)/F5,0)</f>
        <v>11010.570885445126</v>
      </c>
      <c r="I5" s="140">
        <f>IF(G5,($E5+$E6)/G5,0)</f>
        <v>11010.651664794968</v>
      </c>
    </row>
    <row r="6" spans="1:9" x14ac:dyDescent="0.35">
      <c r="A6" s="8"/>
      <c r="B6" s="3" t="s">
        <v>11</v>
      </c>
      <c r="C6" s="5">
        <v>0</v>
      </c>
      <c r="D6" s="4">
        <v>5800000</v>
      </c>
      <c r="E6" s="5">
        <f t="shared" si="0"/>
        <v>0</v>
      </c>
      <c r="F6" s="139"/>
      <c r="G6" s="139"/>
      <c r="H6" s="139"/>
      <c r="I6" s="140"/>
    </row>
    <row r="7" spans="1:9" x14ac:dyDescent="0.35">
      <c r="A7" s="11" t="s">
        <v>75</v>
      </c>
      <c r="B7" s="14"/>
      <c r="C7" s="108"/>
      <c r="D7" s="15"/>
      <c r="E7" s="80">
        <f>SUM(E3:E6)</f>
        <v>995098054000</v>
      </c>
      <c r="F7" s="80">
        <f>SUM(F3:F6)</f>
        <v>90581523</v>
      </c>
      <c r="G7" s="80">
        <f>SUM(G3:G6)</f>
        <v>90580069</v>
      </c>
      <c r="H7" s="80">
        <f>$E7/F7</f>
        <v>10985.662649986576</v>
      </c>
      <c r="I7" s="162">
        <f>$E7/G7</f>
        <v>10985.838992902511</v>
      </c>
    </row>
    <row r="9" spans="1:9" x14ac:dyDescent="0.35">
      <c r="A9" s="141" t="s">
        <v>19</v>
      </c>
      <c r="B9" s="142"/>
      <c r="C9" s="142"/>
      <c r="D9" s="142"/>
      <c r="E9" s="142"/>
      <c r="F9" s="142"/>
      <c r="G9" s="142"/>
      <c r="H9" s="142"/>
      <c r="I9" s="143"/>
    </row>
    <row r="10" spans="1:9" x14ac:dyDescent="0.35">
      <c r="A10" s="8" t="s">
        <v>1</v>
      </c>
      <c r="B10" s="2" t="s">
        <v>2</v>
      </c>
      <c r="C10" s="2" t="s">
        <v>3</v>
      </c>
      <c r="D10" s="2" t="s">
        <v>4</v>
      </c>
      <c r="E10" s="6" t="s">
        <v>5</v>
      </c>
      <c r="F10" s="2" t="s">
        <v>6</v>
      </c>
      <c r="G10" s="2" t="s">
        <v>7</v>
      </c>
      <c r="H10" s="2" t="s">
        <v>8</v>
      </c>
      <c r="I10" s="9" t="s">
        <v>9</v>
      </c>
    </row>
    <row r="11" spans="1:9" x14ac:dyDescent="0.35">
      <c r="A11" s="8" t="s">
        <v>73</v>
      </c>
      <c r="B11" s="3" t="s">
        <v>12</v>
      </c>
      <c r="C11" s="62">
        <v>120315.85862068966</v>
      </c>
      <c r="D11" s="4">
        <v>5800000</v>
      </c>
      <c r="E11" s="4">
        <f>C11*D11</f>
        <v>697831980000</v>
      </c>
      <c r="F11" s="139">
        <v>64926885</v>
      </c>
      <c r="G11" s="139">
        <v>64925688</v>
      </c>
      <c r="H11" s="139">
        <f>IF(F11,($E11+$E12)/F11,0)</f>
        <v>10954.013426025289</v>
      </c>
      <c r="I11" s="140">
        <f>IF(G11,($E11+$E12)/G11,0)</f>
        <v>10954.215379281002</v>
      </c>
    </row>
    <row r="12" spans="1:9" x14ac:dyDescent="0.35">
      <c r="A12" s="8"/>
      <c r="B12" s="3" t="s">
        <v>11</v>
      </c>
      <c r="C12" s="62">
        <v>2306.5500000000002</v>
      </c>
      <c r="D12" s="4">
        <v>5800000</v>
      </c>
      <c r="E12" s="4">
        <f t="shared" ref="E12:E14" si="1">C12*D12</f>
        <v>13377990000.000002</v>
      </c>
      <c r="F12" s="139"/>
      <c r="G12" s="139"/>
      <c r="H12" s="139"/>
      <c r="I12" s="140"/>
    </row>
    <row r="13" spans="1:9" x14ac:dyDescent="0.35">
      <c r="A13" s="8" t="s">
        <v>74</v>
      </c>
      <c r="B13" s="3" t="s">
        <v>12</v>
      </c>
      <c r="C13" s="63">
        <v>24589.62931034483</v>
      </c>
      <c r="D13" s="4">
        <v>5800000</v>
      </c>
      <c r="E13" s="4">
        <f t="shared" si="1"/>
        <v>142619850000</v>
      </c>
      <c r="F13" s="139">
        <v>10573225</v>
      </c>
      <c r="G13" s="139">
        <v>10573054</v>
      </c>
      <c r="H13" s="139">
        <f>IF(F13,($E13+$E14)/F13,0)</f>
        <v>13488.774711594617</v>
      </c>
      <c r="I13" s="140">
        <f>IF(G13,($E13+$E14)/G13,0)</f>
        <v>13488.992868096579</v>
      </c>
    </row>
    <row r="14" spans="1:9" x14ac:dyDescent="0.35">
      <c r="A14" s="8"/>
      <c r="B14" s="3" t="s">
        <v>11</v>
      </c>
      <c r="C14" s="64">
        <v>0</v>
      </c>
      <c r="D14" s="4">
        <v>5800000</v>
      </c>
      <c r="E14" s="5">
        <f t="shared" si="1"/>
        <v>0</v>
      </c>
      <c r="F14" s="139"/>
      <c r="G14" s="139"/>
      <c r="H14" s="139"/>
      <c r="I14" s="140"/>
    </row>
    <row r="15" spans="1:9" x14ac:dyDescent="0.35">
      <c r="A15" s="11" t="s">
        <v>75</v>
      </c>
      <c r="B15" s="14"/>
      <c r="C15" s="108"/>
      <c r="D15" s="15"/>
      <c r="E15" s="80">
        <f>SUM(E11:E14)</f>
        <v>853829820000</v>
      </c>
      <c r="F15" s="80">
        <f>SUM(F11:F14)</f>
        <v>75500110</v>
      </c>
      <c r="G15" s="80">
        <f>SUM(G11:G14)</f>
        <v>75498742</v>
      </c>
      <c r="H15" s="80">
        <f>$E15/F15</f>
        <v>11308.987761739685</v>
      </c>
      <c r="I15" s="162">
        <f>$E15/G15</f>
        <v>11309.19267502497</v>
      </c>
    </row>
    <row r="17" spans="1:9" x14ac:dyDescent="0.35">
      <c r="A17" s="141" t="s">
        <v>20</v>
      </c>
      <c r="B17" s="142"/>
      <c r="C17" s="142"/>
      <c r="D17" s="142"/>
      <c r="E17" s="142"/>
      <c r="F17" s="142"/>
      <c r="G17" s="142"/>
      <c r="H17" s="142"/>
      <c r="I17" s="143"/>
    </row>
    <row r="18" spans="1:9" x14ac:dyDescent="0.35">
      <c r="A18" s="8" t="s">
        <v>1</v>
      </c>
      <c r="B18" s="2" t="s">
        <v>2</v>
      </c>
      <c r="C18" s="2" t="s">
        <v>3</v>
      </c>
      <c r="D18" s="2" t="s">
        <v>4</v>
      </c>
      <c r="E18" s="6" t="s">
        <v>5</v>
      </c>
      <c r="F18" s="2" t="s">
        <v>6</v>
      </c>
      <c r="G18" s="2" t="s">
        <v>7</v>
      </c>
      <c r="H18" s="2" t="s">
        <v>8</v>
      </c>
      <c r="I18" s="9" t="s">
        <v>9</v>
      </c>
    </row>
    <row r="19" spans="1:9" x14ac:dyDescent="0.35">
      <c r="A19" s="8" t="s">
        <v>73</v>
      </c>
      <c r="B19" s="3" t="s">
        <v>12</v>
      </c>
      <c r="C19" s="60">
        <v>104624.63793103446</v>
      </c>
      <c r="D19" s="4">
        <v>5800000</v>
      </c>
      <c r="E19" s="4">
        <f>C19*D19</f>
        <v>606822899999.99988</v>
      </c>
      <c r="F19" s="139">
        <v>62862938</v>
      </c>
      <c r="G19" s="139">
        <v>63861741</v>
      </c>
      <c r="H19" s="139">
        <f>IF(F19,($E19+$E20)/F19,0)</f>
        <v>10972.3857322736</v>
      </c>
      <c r="I19" s="140">
        <f>IF(G19,($E19+$E20)/G19,0)</f>
        <v>10800.776696645335</v>
      </c>
    </row>
    <row r="20" spans="1:9" x14ac:dyDescent="0.35">
      <c r="A20" s="8"/>
      <c r="B20" s="3" t="s">
        <v>11</v>
      </c>
      <c r="C20" s="59">
        <v>14298.88</v>
      </c>
      <c r="D20" s="4">
        <v>5800000</v>
      </c>
      <c r="E20" s="4">
        <f t="shared" ref="E20:E22" si="2">C20*D20</f>
        <v>82933504000</v>
      </c>
      <c r="F20" s="139"/>
      <c r="G20" s="139"/>
      <c r="H20" s="139"/>
      <c r="I20" s="140"/>
    </row>
    <row r="21" spans="1:9" x14ac:dyDescent="0.35">
      <c r="A21" s="8" t="s">
        <v>74</v>
      </c>
      <c r="B21" s="3" t="s">
        <v>12</v>
      </c>
      <c r="C21" s="61">
        <v>32690.925862068965</v>
      </c>
      <c r="D21" s="4">
        <v>5800000</v>
      </c>
      <c r="E21" s="4">
        <f t="shared" si="2"/>
        <v>189607370000</v>
      </c>
      <c r="F21" s="139">
        <v>11913367</v>
      </c>
      <c r="G21" s="139">
        <v>11913196</v>
      </c>
      <c r="H21" s="139">
        <f>IF(F21,($E21+$E22)/F21,0)</f>
        <v>18035.441365988307</v>
      </c>
      <c r="I21" s="140">
        <f>IF(G21,($E21+$E22)/G21,0)</f>
        <v>18035.700243662573</v>
      </c>
    </row>
    <row r="22" spans="1:9" x14ac:dyDescent="0.35">
      <c r="A22" s="8"/>
      <c r="B22" s="3" t="s">
        <v>11</v>
      </c>
      <c r="C22" s="59">
        <v>4354.3900000000003</v>
      </c>
      <c r="D22" s="4">
        <v>5800000</v>
      </c>
      <c r="E22" s="4">
        <f t="shared" si="2"/>
        <v>25255462000</v>
      </c>
      <c r="F22" s="139"/>
      <c r="G22" s="139"/>
      <c r="H22" s="139"/>
      <c r="I22" s="140"/>
    </row>
    <row r="23" spans="1:9" x14ac:dyDescent="0.35">
      <c r="A23" s="11" t="s">
        <v>75</v>
      </c>
      <c r="B23" s="14"/>
      <c r="C23" s="108"/>
      <c r="D23" s="15"/>
      <c r="E23" s="80">
        <f>SUM(E19:E22)</f>
        <v>904619235999.99988</v>
      </c>
      <c r="F23" s="80">
        <f>SUM(F19:F22)</f>
        <v>74776305</v>
      </c>
      <c r="G23" s="80">
        <f>SUM(G19:G22)</f>
        <v>75774937</v>
      </c>
      <c r="H23" s="80">
        <f>$E23/F23</f>
        <v>12097.672330827258</v>
      </c>
      <c r="I23" s="162">
        <f>$E23/G23</f>
        <v>11938.238048287652</v>
      </c>
    </row>
  </sheetData>
  <mergeCells count="27">
    <mergeCell ref="H19:H20"/>
    <mergeCell ref="I19:I20"/>
    <mergeCell ref="F21:F22"/>
    <mergeCell ref="G21:G22"/>
    <mergeCell ref="H21:H22"/>
    <mergeCell ref="I21:I22"/>
    <mergeCell ref="F19:F20"/>
    <mergeCell ref="G19:G20"/>
    <mergeCell ref="A9:I9"/>
    <mergeCell ref="F11:F12"/>
    <mergeCell ref="G11:G12"/>
    <mergeCell ref="H11:H12"/>
    <mergeCell ref="I11:I12"/>
    <mergeCell ref="F13:F14"/>
    <mergeCell ref="G13:G14"/>
    <mergeCell ref="H13:H14"/>
    <mergeCell ref="I13:I14"/>
    <mergeCell ref="A17:I17"/>
    <mergeCell ref="F5:F6"/>
    <mergeCell ref="G5:G6"/>
    <mergeCell ref="H5:H6"/>
    <mergeCell ref="I5:I6"/>
    <mergeCell ref="A1:I1"/>
    <mergeCell ref="F3:F4"/>
    <mergeCell ref="G3:G4"/>
    <mergeCell ref="H3:H4"/>
    <mergeCell ref="I3:I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26F7D7-2938-4739-B0F2-6155F1220C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B0B346-59C1-424D-8AB7-2B27ADE265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452523-71D9-4B68-BD87-AC8F6B58C0A1}"/>
</file>

<file path=docMetadata/LabelInfo.xml><?xml version="1.0" encoding="utf-8"?>
<clbl:labelList xmlns:clbl="http://schemas.microsoft.com/office/2020/mipLabelMetadata">
  <clbl:label id="{78a04aee-a64e-44f0-a8b2-827673f450dc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San Juan</vt:lpstr>
      <vt:lpstr>Palo Seco</vt:lpstr>
      <vt:lpstr>Aguirre</vt:lpstr>
      <vt:lpstr>Aguirre CC</vt:lpstr>
      <vt:lpstr>Costa Sur</vt:lpstr>
      <vt:lpstr>Cambalache</vt:lpstr>
      <vt:lpstr>Mayaguez</vt:lpstr>
      <vt:lpstr>Peakers</vt:lpstr>
      <vt:lpstr>TMs</vt:lpstr>
      <vt:lpstr>System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Jan C Rodriguez Velazquez</cp:lastModifiedBy>
  <cp:revision/>
  <dcterms:created xsi:type="dcterms:W3CDTF">2026-03-26T21:49:03Z</dcterms:created>
  <dcterms:modified xsi:type="dcterms:W3CDTF">2026-04-16T17:35:52Z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</Properties>
</file>