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enerapr1.sharepoint.com/sites/GeneralAccountingProjectsaccountingandReporting/Shared Documents/FP&amp;A/Accounting/Quarterly Reports/FY2026/PREB/KPIs - Performance Metrics/FY2024/"/>
    </mc:Choice>
  </mc:AlternateContent>
  <xr:revisionPtr revIDLastSave="76" documentId="8_{54142CC7-89B1-47DF-AB05-E02D50307B26}" xr6:coauthVersionLast="47" xr6:coauthVersionMax="47" xr10:uidLastSave="{0E0F64B1-6A07-4806-9819-4698464F9768}"/>
  <bookViews>
    <workbookView xWindow="-28920" yWindow="-120" windowWidth="29040" windowHeight="15720" xr2:uid="{00000000-000D-0000-FFFF-FFFF00000000}"/>
  </bookViews>
  <sheets>
    <sheet name="KPIs 2024" sheetId="2" r:id="rId1"/>
    <sheet name="FY2024" sheetId="4" r:id="rId2"/>
  </sheets>
  <definedNames>
    <definedName name="_xlnm._FilterDatabase" localSheetId="0" hidden="1">'KPIs 2024'!#REF!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2" l="1"/>
  <c r="S59" i="2"/>
  <c r="T59" i="2"/>
  <c r="U59" i="2"/>
  <c r="V59" i="2"/>
  <c r="W59" i="2"/>
  <c r="X59" i="2"/>
  <c r="M59" i="2"/>
  <c r="L59" i="2"/>
  <c r="N47" i="2"/>
  <c r="M47" i="2"/>
  <c r="N22" i="2"/>
  <c r="V47" i="2" s="1"/>
  <c r="O22" i="2"/>
  <c r="U47" i="2" s="1"/>
  <c r="P22" i="2"/>
  <c r="Q22" i="2"/>
  <c r="R22" i="2"/>
  <c r="S22" i="2"/>
  <c r="T22" i="2"/>
  <c r="U22" i="2"/>
  <c r="V22" i="2"/>
  <c r="W22" i="2"/>
  <c r="X22" i="2"/>
  <c r="X47" i="2" s="1"/>
  <c r="L47" i="2" s="1"/>
  <c r="M22" i="2"/>
  <c r="W47" i="2" s="1"/>
  <c r="M35" i="2"/>
  <c r="N35" i="2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R59" i="2" l="1"/>
  <c r="Q59" i="2"/>
  <c r="P59" i="2"/>
  <c r="O59" i="2"/>
  <c r="O47" i="2"/>
  <c r="P47" i="2"/>
  <c r="Q47" i="2"/>
  <c r="R47" i="2"/>
  <c r="S47" i="2"/>
  <c r="T47" i="2"/>
  <c r="L22" i="2"/>
  <c r="X10" i="2" l="1"/>
  <c r="W10" i="2"/>
  <c r="V10" i="2"/>
  <c r="U10" i="2"/>
  <c r="T10" i="2"/>
  <c r="S10" i="2"/>
  <c r="R10" i="2"/>
  <c r="Q10" i="2"/>
  <c r="P10" i="2"/>
  <c r="O10" i="2"/>
  <c r="N10" i="2"/>
  <c r="M10" i="2"/>
  <c r="N20" i="2" l="1"/>
  <c r="O20" i="2"/>
  <c r="P20" i="2"/>
  <c r="Q20" i="2"/>
  <c r="R20" i="2"/>
  <c r="S20" i="2"/>
  <c r="T20" i="2"/>
  <c r="U20" i="2"/>
  <c r="V20" i="2"/>
  <c r="W20" i="2"/>
  <c r="X20" i="2"/>
  <c r="M20" i="2"/>
  <c r="N8" i="2"/>
  <c r="O8" i="2"/>
  <c r="P8" i="2"/>
  <c r="Q8" i="2"/>
  <c r="R8" i="2"/>
  <c r="S8" i="2"/>
  <c r="T8" i="2"/>
  <c r="U8" i="2"/>
  <c r="V8" i="2"/>
  <c r="W8" i="2"/>
  <c r="X8" i="2"/>
  <c r="M8" i="2"/>
  <c r="L7" i="2"/>
  <c r="Q42" i="4"/>
  <c r="L20" i="2" l="1"/>
  <c r="N21" i="2"/>
  <c r="N19" i="2" s="1"/>
  <c r="O21" i="2"/>
  <c r="O19" i="2" s="1"/>
  <c r="P21" i="2"/>
  <c r="P19" i="2" s="1"/>
  <c r="Q21" i="2"/>
  <c r="Q19" i="2" s="1"/>
  <c r="R21" i="2"/>
  <c r="R19" i="2" s="1"/>
  <c r="S21" i="2"/>
  <c r="S19" i="2" s="1"/>
  <c r="T21" i="2"/>
  <c r="T19" i="2" s="1"/>
  <c r="U21" i="2"/>
  <c r="U19" i="2" s="1"/>
  <c r="V21" i="2"/>
  <c r="V19" i="2" s="1"/>
  <c r="W21" i="2"/>
  <c r="W19" i="2" s="1"/>
  <c r="X21" i="2"/>
  <c r="X19" i="2" s="1"/>
  <c r="M21" i="2"/>
  <c r="M19" i="2" s="1"/>
  <c r="L34" i="2"/>
  <c r="M34" i="2" s="1"/>
  <c r="N34" i="2" s="1"/>
  <c r="O34" i="2" s="1"/>
  <c r="P34" i="2" s="1"/>
  <c r="Q34" i="2" s="1"/>
  <c r="R34" i="2" s="1"/>
  <c r="S34" i="2" s="1"/>
  <c r="T34" i="2" s="1"/>
  <c r="U34" i="2" s="1"/>
  <c r="V34" i="2" s="1"/>
  <c r="W34" i="2" s="1"/>
  <c r="X34" i="2" s="1"/>
  <c r="N11" i="2"/>
  <c r="O11" i="2"/>
  <c r="P11" i="2"/>
  <c r="Q11" i="2"/>
  <c r="R11" i="2"/>
  <c r="S11" i="2"/>
  <c r="T11" i="2"/>
  <c r="U11" i="2"/>
  <c r="V11" i="2"/>
  <c r="W11" i="2"/>
  <c r="X11" i="2"/>
  <c r="M11" i="2"/>
  <c r="M51" i="2"/>
  <c r="N51" i="2"/>
  <c r="O51" i="2"/>
  <c r="P51" i="2"/>
  <c r="Q51" i="2"/>
  <c r="R51" i="2"/>
  <c r="S51" i="2"/>
  <c r="T51" i="2"/>
  <c r="U51" i="2"/>
  <c r="V51" i="2"/>
  <c r="W51" i="2"/>
  <c r="X51" i="2"/>
  <c r="L51" i="2"/>
  <c r="M39" i="2"/>
  <c r="N39" i="2"/>
  <c r="O39" i="2"/>
  <c r="P39" i="2"/>
  <c r="Q39" i="2"/>
  <c r="R39" i="2"/>
  <c r="S39" i="2"/>
  <c r="T39" i="2"/>
  <c r="U39" i="2"/>
  <c r="V39" i="2"/>
  <c r="W39" i="2"/>
  <c r="X39" i="2"/>
  <c r="M27" i="2"/>
  <c r="N27" i="2"/>
  <c r="O27" i="2"/>
  <c r="P27" i="2"/>
  <c r="Q27" i="2"/>
  <c r="R27" i="2"/>
  <c r="S27" i="2"/>
  <c r="T27" i="2"/>
  <c r="U27" i="2"/>
  <c r="V27" i="2"/>
  <c r="W27" i="2"/>
  <c r="X27" i="2"/>
  <c r="M14" i="2"/>
  <c r="N14" i="2"/>
  <c r="O14" i="2"/>
  <c r="P14" i="2"/>
  <c r="Q14" i="2"/>
  <c r="R14" i="2"/>
  <c r="S14" i="2"/>
  <c r="T14" i="2"/>
  <c r="U14" i="2"/>
  <c r="V14" i="2"/>
  <c r="W14" i="2"/>
  <c r="X14" i="2"/>
  <c r="L39" i="2"/>
  <c r="L27" i="2"/>
  <c r="L14" i="2"/>
  <c r="L3" i="2" l="1"/>
  <c r="M4" i="2"/>
  <c r="E11" i="4" l="1"/>
  <c r="F11" i="4"/>
  <c r="G11" i="4"/>
  <c r="H11" i="4"/>
  <c r="I11" i="4"/>
  <c r="J11" i="4"/>
  <c r="K11" i="4"/>
  <c r="L11" i="4"/>
  <c r="M11" i="4"/>
  <c r="N11" i="4"/>
  <c r="O11" i="4"/>
  <c r="D11" i="4"/>
  <c r="E26" i="4"/>
  <c r="E20" i="4"/>
  <c r="E17" i="4"/>
  <c r="E14" i="4"/>
  <c r="E8" i="4"/>
  <c r="L28" i="2"/>
  <c r="L29" i="2"/>
  <c r="L30" i="2"/>
  <c r="L31" i="2"/>
  <c r="L32" i="2"/>
  <c r="O18" i="2"/>
  <c r="S18" i="2"/>
  <c r="U18" i="2"/>
  <c r="V18" i="2"/>
  <c r="W18" i="2"/>
  <c r="N4" i="2"/>
  <c r="O4" i="2"/>
  <c r="P4" i="2"/>
  <c r="Q4" i="2"/>
  <c r="R4" i="2"/>
  <c r="S4" i="2"/>
  <c r="T4" i="2"/>
  <c r="U4" i="2"/>
  <c r="V4" i="2"/>
  <c r="W4" i="2"/>
  <c r="X4" i="2"/>
  <c r="N5" i="2"/>
  <c r="O5" i="2"/>
  <c r="P5" i="2"/>
  <c r="Q5" i="2"/>
  <c r="R5" i="2"/>
  <c r="S5" i="2"/>
  <c r="T5" i="2"/>
  <c r="U5" i="2"/>
  <c r="V5" i="2"/>
  <c r="W5" i="2"/>
  <c r="X5" i="2"/>
  <c r="N6" i="2"/>
  <c r="O6" i="2"/>
  <c r="P6" i="2"/>
  <c r="Q6" i="2"/>
  <c r="R6" i="2"/>
  <c r="S6" i="2"/>
  <c r="T6" i="2"/>
  <c r="U6" i="2"/>
  <c r="V6" i="2"/>
  <c r="W6" i="2"/>
  <c r="X6" i="2"/>
  <c r="N7" i="2"/>
  <c r="O7" i="2"/>
  <c r="P7" i="2"/>
  <c r="Q7" i="2"/>
  <c r="R7" i="2"/>
  <c r="S7" i="2"/>
  <c r="T7" i="2"/>
  <c r="U7" i="2"/>
  <c r="V7" i="2"/>
  <c r="W7" i="2"/>
  <c r="X7" i="2"/>
  <c r="N9" i="2"/>
  <c r="O9" i="2"/>
  <c r="P9" i="2"/>
  <c r="Q9" i="2"/>
  <c r="R9" i="2"/>
  <c r="S9" i="2"/>
  <c r="T9" i="2"/>
  <c r="U9" i="2"/>
  <c r="V9" i="2"/>
  <c r="W9" i="2"/>
  <c r="X9" i="2"/>
  <c r="M9" i="2"/>
  <c r="M7" i="2"/>
  <c r="M6" i="2"/>
  <c r="M5" i="2"/>
  <c r="M3" i="2" s="1"/>
  <c r="S3" i="2" l="1"/>
  <c r="O3" i="2"/>
  <c r="Q3" i="2"/>
  <c r="T3" i="2"/>
  <c r="R3" i="2"/>
  <c r="W3" i="2"/>
  <c r="V3" i="2"/>
  <c r="U3" i="2"/>
  <c r="X3" i="2"/>
  <c r="P3" i="2"/>
  <c r="N3" i="2"/>
  <c r="T18" i="2"/>
  <c r="D8" i="4"/>
  <c r="D33" i="4" s="1"/>
  <c r="E34" i="4"/>
  <c r="N18" i="2"/>
  <c r="E28" i="4"/>
  <c r="N23" i="2" s="1"/>
  <c r="O45" i="2"/>
  <c r="O57" i="2" s="1"/>
  <c r="W45" i="2"/>
  <c r="W57" i="2" s="1"/>
  <c r="P45" i="2"/>
  <c r="P57" i="2" s="1"/>
  <c r="X45" i="2"/>
  <c r="Q45" i="2"/>
  <c r="Q57" i="2" s="1"/>
  <c r="R45" i="2"/>
  <c r="R57" i="2" s="1"/>
  <c r="S45" i="2"/>
  <c r="S57" i="2" s="1"/>
  <c r="R18" i="2"/>
  <c r="T45" i="2"/>
  <c r="T57" i="2" s="1"/>
  <c r="T46" i="2"/>
  <c r="U46" i="2"/>
  <c r="N46" i="2"/>
  <c r="V46" i="2"/>
  <c r="O46" i="2"/>
  <c r="W46" i="2"/>
  <c r="P46" i="2"/>
  <c r="X46" i="2"/>
  <c r="L46" i="2" s="1"/>
  <c r="Q18" i="2"/>
  <c r="M45" i="2"/>
  <c r="M57" i="2" s="1"/>
  <c r="N45" i="2"/>
  <c r="N57" i="2" s="1"/>
  <c r="X18" i="2"/>
  <c r="P18" i="2"/>
  <c r="M46" i="2"/>
  <c r="S46" i="2"/>
  <c r="R46" i="2"/>
  <c r="Q46" i="2"/>
  <c r="V45" i="2"/>
  <c r="V57" i="2" s="1"/>
  <c r="U45" i="2"/>
  <c r="U57" i="2" s="1"/>
  <c r="L21" i="2"/>
  <c r="L19" i="2" s="1"/>
  <c r="M18" i="2"/>
  <c r="L45" i="2" l="1"/>
  <c r="X57" i="2"/>
  <c r="L57" i="2" s="1"/>
  <c r="L18" i="2"/>
  <c r="R44" i="2"/>
  <c r="S44" i="2"/>
  <c r="T44" i="2"/>
  <c r="U44" i="2"/>
  <c r="N44" i="2"/>
  <c r="V44" i="2"/>
  <c r="O44" i="2"/>
  <c r="P44" i="2"/>
  <c r="Q44" i="2"/>
  <c r="W44" i="2"/>
  <c r="X44" i="2"/>
  <c r="L44" i="2" s="1"/>
  <c r="M44" i="2"/>
  <c r="U43" i="2"/>
  <c r="M43" i="2"/>
  <c r="N43" i="2"/>
  <c r="V43" i="2"/>
  <c r="O43" i="2"/>
  <c r="W43" i="2"/>
  <c r="P43" i="2"/>
  <c r="X43" i="2"/>
  <c r="L43" i="2" s="1"/>
  <c r="Q43" i="2"/>
  <c r="R43" i="2"/>
  <c r="T43" i="2"/>
  <c r="S43" i="2"/>
  <c r="Q40" i="4"/>
  <c r="Q38" i="4"/>
  <c r="P35" i="4"/>
  <c r="P33" i="4"/>
  <c r="V27" i="4"/>
  <c r="T27" i="4"/>
  <c r="S27" i="4"/>
  <c r="W27" i="4" s="1"/>
  <c r="Q27" i="4"/>
  <c r="P26" i="4"/>
  <c r="O26" i="4"/>
  <c r="N26" i="4"/>
  <c r="M26" i="4"/>
  <c r="L26" i="4"/>
  <c r="K26" i="4"/>
  <c r="J26" i="4"/>
  <c r="I26" i="4"/>
  <c r="H26" i="4"/>
  <c r="G26" i="4"/>
  <c r="F26" i="4"/>
  <c r="D26" i="4"/>
  <c r="V25" i="4"/>
  <c r="U25" i="4"/>
  <c r="T25" i="4"/>
  <c r="S25" i="4"/>
  <c r="Q25" i="4"/>
  <c r="V24" i="4"/>
  <c r="U24" i="4"/>
  <c r="T24" i="4"/>
  <c r="S24" i="4"/>
  <c r="Q24" i="4"/>
  <c r="V23" i="4"/>
  <c r="U23" i="4"/>
  <c r="T23" i="4"/>
  <c r="S23" i="4"/>
  <c r="Q23" i="4"/>
  <c r="V22" i="4"/>
  <c r="U22" i="4"/>
  <c r="T22" i="4"/>
  <c r="S22" i="4"/>
  <c r="Q22" i="4"/>
  <c r="V21" i="4"/>
  <c r="T21" i="4"/>
  <c r="S21" i="4"/>
  <c r="Q21" i="4"/>
  <c r="O20" i="4"/>
  <c r="O35" i="4" s="1"/>
  <c r="N20" i="4"/>
  <c r="N35" i="4" s="1"/>
  <c r="M20" i="4"/>
  <c r="M35" i="4" s="1"/>
  <c r="L20" i="4"/>
  <c r="L35" i="4" s="1"/>
  <c r="K20" i="4"/>
  <c r="K35" i="4" s="1"/>
  <c r="J20" i="4"/>
  <c r="J35" i="4" s="1"/>
  <c r="I20" i="4"/>
  <c r="I35" i="4" s="1"/>
  <c r="H20" i="4"/>
  <c r="H35" i="4" s="1"/>
  <c r="G20" i="4"/>
  <c r="G35" i="4" s="1"/>
  <c r="F20" i="4"/>
  <c r="F35" i="4" s="1"/>
  <c r="E35" i="4"/>
  <c r="N17" i="2" s="1"/>
  <c r="D20" i="4"/>
  <c r="V19" i="4"/>
  <c r="U19" i="4"/>
  <c r="T19" i="4"/>
  <c r="S19" i="4"/>
  <c r="Q19" i="4"/>
  <c r="V18" i="4"/>
  <c r="T18" i="4"/>
  <c r="S18" i="4"/>
  <c r="Q18" i="4"/>
  <c r="O17" i="4"/>
  <c r="N17" i="4"/>
  <c r="M17" i="4"/>
  <c r="L17" i="4"/>
  <c r="K17" i="4"/>
  <c r="J17" i="4"/>
  <c r="I17" i="4"/>
  <c r="H17" i="4"/>
  <c r="G17" i="4"/>
  <c r="F17" i="4"/>
  <c r="D17" i="4"/>
  <c r="V16" i="4"/>
  <c r="U16" i="4"/>
  <c r="T16" i="4"/>
  <c r="S16" i="4"/>
  <c r="Q16" i="4"/>
  <c r="V15" i="4"/>
  <c r="T15" i="4"/>
  <c r="S15" i="4"/>
  <c r="Q15" i="4"/>
  <c r="P14" i="4"/>
  <c r="O14" i="4"/>
  <c r="N14" i="4"/>
  <c r="M14" i="4"/>
  <c r="L14" i="4"/>
  <c r="K14" i="4"/>
  <c r="J14" i="4"/>
  <c r="I14" i="4"/>
  <c r="H14" i="4"/>
  <c r="G14" i="4"/>
  <c r="F14" i="4"/>
  <c r="D14" i="4"/>
  <c r="V13" i="4"/>
  <c r="U13" i="4"/>
  <c r="T13" i="4"/>
  <c r="S13" i="4"/>
  <c r="Q13" i="4"/>
  <c r="V12" i="4"/>
  <c r="T12" i="4"/>
  <c r="S12" i="4"/>
  <c r="Q12" i="4"/>
  <c r="V10" i="4"/>
  <c r="U10" i="4"/>
  <c r="T10" i="4"/>
  <c r="S10" i="4"/>
  <c r="Q10" i="4"/>
  <c r="V9" i="4"/>
  <c r="T9" i="4"/>
  <c r="S9" i="4"/>
  <c r="Q9" i="4"/>
  <c r="O8" i="4"/>
  <c r="N8" i="4"/>
  <c r="M8" i="4"/>
  <c r="L8" i="4"/>
  <c r="K8" i="4"/>
  <c r="J8" i="4"/>
  <c r="I8" i="4"/>
  <c r="H8" i="4"/>
  <c r="G8" i="4"/>
  <c r="G33" i="4" s="1"/>
  <c r="F8" i="4"/>
  <c r="E33" i="4"/>
  <c r="N16" i="2" s="1"/>
  <c r="M16" i="2"/>
  <c r="V7" i="4"/>
  <c r="U7" i="4"/>
  <c r="T7" i="4"/>
  <c r="S7" i="4"/>
  <c r="Q7" i="4"/>
  <c r="V6" i="4"/>
  <c r="U6" i="4"/>
  <c r="T6" i="4"/>
  <c r="S6" i="4"/>
  <c r="Q6" i="4"/>
  <c r="V5" i="4"/>
  <c r="U5" i="4"/>
  <c r="T5" i="4"/>
  <c r="S5" i="4"/>
  <c r="Q5" i="4"/>
  <c r="U26" i="4" l="1"/>
  <c r="D34" i="4"/>
  <c r="W12" i="4"/>
  <c r="S20" i="4"/>
  <c r="S35" i="4" s="1"/>
  <c r="D35" i="4"/>
  <c r="J34" i="4"/>
  <c r="S17" i="2" s="1"/>
  <c r="I34" i="4"/>
  <c r="R17" i="2" s="1"/>
  <c r="S14" i="4"/>
  <c r="T14" i="4"/>
  <c r="G34" i="4"/>
  <c r="P17" i="2" s="1"/>
  <c r="W16" i="4"/>
  <c r="W10" i="4"/>
  <c r="X10" i="4" s="1"/>
  <c r="W23" i="4"/>
  <c r="X23" i="4" s="1"/>
  <c r="T26" i="4"/>
  <c r="V17" i="4"/>
  <c r="K34" i="4"/>
  <c r="T17" i="2" s="1"/>
  <c r="S17" i="4"/>
  <c r="L28" i="4"/>
  <c r="U23" i="2" s="1"/>
  <c r="T17" i="4"/>
  <c r="L34" i="4"/>
  <c r="U17" i="2" s="1"/>
  <c r="W7" i="4"/>
  <c r="X7" i="4" s="1"/>
  <c r="W13" i="4"/>
  <c r="X13" i="4" s="1"/>
  <c r="W9" i="4"/>
  <c r="M28" i="4"/>
  <c r="V23" i="2" s="1"/>
  <c r="F33" i="4"/>
  <c r="O16" i="2" s="1"/>
  <c r="F28" i="4"/>
  <c r="O23" i="2" s="1"/>
  <c r="N28" i="4"/>
  <c r="W23" i="2" s="1"/>
  <c r="P16" i="2"/>
  <c r="G28" i="4"/>
  <c r="P23" i="2" s="1"/>
  <c r="O33" i="4"/>
  <c r="X16" i="2" s="1"/>
  <c r="O28" i="4"/>
  <c r="X23" i="2" s="1"/>
  <c r="H28" i="4"/>
  <c r="Q23" i="2" s="1"/>
  <c r="M34" i="4"/>
  <c r="V17" i="2" s="1"/>
  <c r="X27" i="4"/>
  <c r="I28" i="4"/>
  <c r="R23" i="2" s="1"/>
  <c r="F34" i="4"/>
  <c r="O17" i="2" s="1"/>
  <c r="V11" i="4"/>
  <c r="N34" i="4"/>
  <c r="W17" i="2" s="1"/>
  <c r="J28" i="4"/>
  <c r="S23" i="2" s="1"/>
  <c r="T11" i="4"/>
  <c r="O34" i="4"/>
  <c r="X17" i="2" s="1"/>
  <c r="V20" i="4"/>
  <c r="V35" i="4" s="1"/>
  <c r="W24" i="4"/>
  <c r="X24" i="4" s="1"/>
  <c r="K28" i="4"/>
  <c r="T23" i="2" s="1"/>
  <c r="H34" i="4"/>
  <c r="Q17" i="2" s="1"/>
  <c r="V26" i="4"/>
  <c r="X9" i="4"/>
  <c r="W6" i="4"/>
  <c r="X6" i="4" s="1"/>
  <c r="X12" i="4"/>
  <c r="X16" i="4"/>
  <c r="W22" i="4"/>
  <c r="X22" i="4" s="1"/>
  <c r="D28" i="4"/>
  <c r="M23" i="2" s="1"/>
  <c r="M48" i="2" s="1"/>
  <c r="N48" i="2" s="1"/>
  <c r="N15" i="2"/>
  <c r="V8" i="4"/>
  <c r="V33" i="4" s="1"/>
  <c r="H33" i="4"/>
  <c r="Q16" i="2" s="1"/>
  <c r="U14" i="4"/>
  <c r="W21" i="4"/>
  <c r="X21" i="4" s="1"/>
  <c r="I33" i="4"/>
  <c r="R16" i="2" s="1"/>
  <c r="W18" i="4"/>
  <c r="X18" i="4" s="1"/>
  <c r="J33" i="4"/>
  <c r="S16" i="2" s="1"/>
  <c r="V14" i="4"/>
  <c r="W15" i="4"/>
  <c r="X15" i="4" s="1"/>
  <c r="W25" i="4"/>
  <c r="X25" i="4" s="1"/>
  <c r="W19" i="4"/>
  <c r="X19" i="4" s="1"/>
  <c r="T20" i="4"/>
  <c r="T35" i="4" s="1"/>
  <c r="M41" i="2"/>
  <c r="N41" i="2"/>
  <c r="W5" i="4"/>
  <c r="X5" i="4" s="1"/>
  <c r="U11" i="4"/>
  <c r="U20" i="4"/>
  <c r="U35" i="4" s="1"/>
  <c r="K33" i="4"/>
  <c r="T16" i="2" s="1"/>
  <c r="Q26" i="4"/>
  <c r="L33" i="4"/>
  <c r="U16" i="2" s="1"/>
  <c r="Q8" i="4"/>
  <c r="Q11" i="4"/>
  <c r="S26" i="4"/>
  <c r="M33" i="4"/>
  <c r="V16" i="2" s="1"/>
  <c r="S8" i="4"/>
  <c r="S11" i="4"/>
  <c r="Q14" i="4"/>
  <c r="Q17" i="4"/>
  <c r="Q20" i="4"/>
  <c r="N33" i="4"/>
  <c r="W16" i="2" s="1"/>
  <c r="U8" i="4"/>
  <c r="U33" i="4" s="1"/>
  <c r="U17" i="4"/>
  <c r="T8" i="4"/>
  <c r="T33" i="4" s="1"/>
  <c r="O48" i="2" l="1"/>
  <c r="P48" i="2" s="1"/>
  <c r="Q48" i="2" s="1"/>
  <c r="R48" i="2" s="1"/>
  <c r="S48" i="2" s="1"/>
  <c r="T48" i="2" s="1"/>
  <c r="U48" i="2" s="1"/>
  <c r="V48" i="2" s="1"/>
  <c r="W48" i="2" s="1"/>
  <c r="X48" i="2" s="1"/>
  <c r="L48" i="2" s="1"/>
  <c r="U34" i="4"/>
  <c r="L23" i="2"/>
  <c r="V34" i="4"/>
  <c r="W17" i="4"/>
  <c r="X17" i="4" s="1"/>
  <c r="T34" i="4"/>
  <c r="S34" i="4"/>
  <c r="P41" i="2"/>
  <c r="T28" i="4"/>
  <c r="U28" i="4"/>
  <c r="V28" i="4"/>
  <c r="O41" i="2"/>
  <c r="W26" i="4"/>
  <c r="X26" i="4" s="1"/>
  <c r="W14" i="4"/>
  <c r="X14" i="4" s="1"/>
  <c r="Q34" i="4"/>
  <c r="S15" i="2"/>
  <c r="T15" i="2"/>
  <c r="W41" i="2"/>
  <c r="X15" i="2"/>
  <c r="V15" i="2"/>
  <c r="U41" i="2"/>
  <c r="V41" i="2"/>
  <c r="P15" i="2"/>
  <c r="W15" i="2"/>
  <c r="T41" i="2"/>
  <c r="Q15" i="2"/>
  <c r="L16" i="2"/>
  <c r="S41" i="2"/>
  <c r="O15" i="2"/>
  <c r="U15" i="2"/>
  <c r="R41" i="2"/>
  <c r="Q41" i="2"/>
  <c r="R15" i="2"/>
  <c r="X41" i="2"/>
  <c r="L41" i="2" s="1"/>
  <c r="M17" i="2"/>
  <c r="W11" i="4"/>
  <c r="S33" i="4"/>
  <c r="W8" i="4"/>
  <c r="W33" i="4" s="1"/>
  <c r="Q35" i="4"/>
  <c r="W20" i="4"/>
  <c r="W35" i="4" s="1"/>
  <c r="Q33" i="4"/>
  <c r="S28" i="4"/>
  <c r="Q28" i="4"/>
  <c r="M60" i="2" l="1"/>
  <c r="W34" i="4"/>
  <c r="W28" i="4"/>
  <c r="X28" i="4" s="1"/>
  <c r="X11" i="4"/>
  <c r="X20" i="4"/>
  <c r="S42" i="2"/>
  <c r="T42" i="2"/>
  <c r="L17" i="2"/>
  <c r="L15" i="2" s="1"/>
  <c r="U42" i="2"/>
  <c r="O42" i="2"/>
  <c r="N42" i="2"/>
  <c r="W42" i="2"/>
  <c r="P42" i="2"/>
  <c r="X42" i="2"/>
  <c r="L42" i="2" s="1"/>
  <c r="R42" i="2"/>
  <c r="V42" i="2"/>
  <c r="M15" i="2"/>
  <c r="P40" i="2" s="1"/>
  <c r="Q42" i="2"/>
  <c r="M42" i="2"/>
  <c r="X8" i="4"/>
  <c r="N60" i="2" l="1"/>
  <c r="Q40" i="2"/>
  <c r="W40" i="2"/>
  <c r="R40" i="2"/>
  <c r="S40" i="2"/>
  <c r="T40" i="2"/>
  <c r="M40" i="2"/>
  <c r="X40" i="2"/>
  <c r="L40" i="2" s="1"/>
  <c r="U40" i="2"/>
  <c r="N40" i="2"/>
  <c r="O40" i="2"/>
  <c r="V40" i="2"/>
  <c r="O60" i="2" l="1"/>
  <c r="P60" i="2" l="1"/>
  <c r="Q60" i="2" l="1"/>
  <c r="R60" i="2" l="1"/>
  <c r="M32" i="2"/>
  <c r="N32" i="2" s="1"/>
  <c r="O32" i="2" s="1"/>
  <c r="P32" i="2" s="1"/>
  <c r="Q32" i="2" s="1"/>
  <c r="R32" i="2" s="1"/>
  <c r="S32" i="2" s="1"/>
  <c r="T32" i="2" s="1"/>
  <c r="U32" i="2" s="1"/>
  <c r="V32" i="2" s="1"/>
  <c r="W32" i="2" s="1"/>
  <c r="X32" i="2" s="1"/>
  <c r="M30" i="2"/>
  <c r="M54" i="2" s="1"/>
  <c r="M31" i="2"/>
  <c r="M55" i="2" s="1"/>
  <c r="M29" i="2"/>
  <c r="M53" i="2" s="1"/>
  <c r="M28" i="2"/>
  <c r="M52" i="2" s="1"/>
  <c r="M58" i="2"/>
  <c r="S60" i="2" l="1"/>
  <c r="N30" i="2"/>
  <c r="O30" i="2" s="1"/>
  <c r="N31" i="2"/>
  <c r="N55" i="2" s="1"/>
  <c r="N58" i="2"/>
  <c r="N29" i="2"/>
  <c r="N28" i="2"/>
  <c r="N52" i="2" s="1"/>
  <c r="N54" i="2" l="1"/>
  <c r="T60" i="2"/>
  <c r="O31" i="2"/>
  <c r="O58" i="2"/>
  <c r="O29" i="2"/>
  <c r="N53" i="2"/>
  <c r="O28" i="2"/>
  <c r="P30" i="2"/>
  <c r="O54" i="2"/>
  <c r="U60" i="2" l="1"/>
  <c r="O55" i="2"/>
  <c r="P31" i="2"/>
  <c r="P29" i="2"/>
  <c r="O53" i="2"/>
  <c r="P58" i="2"/>
  <c r="O52" i="2"/>
  <c r="P28" i="2"/>
  <c r="P54" i="2"/>
  <c r="Q30" i="2"/>
  <c r="V60" i="2" l="1"/>
  <c r="P55" i="2"/>
  <c r="Q31" i="2"/>
  <c r="P53" i="2"/>
  <c r="Q29" i="2"/>
  <c r="Q58" i="2"/>
  <c r="Q28" i="2"/>
  <c r="P52" i="2"/>
  <c r="R30" i="2"/>
  <c r="Q54" i="2"/>
  <c r="W60" i="2" l="1"/>
  <c r="R31" i="2"/>
  <c r="Q55" i="2"/>
  <c r="Q53" i="2"/>
  <c r="R29" i="2"/>
  <c r="R58" i="2"/>
  <c r="R28" i="2"/>
  <c r="Q52" i="2"/>
  <c r="S30" i="2"/>
  <c r="R54" i="2"/>
  <c r="X60" i="2" l="1"/>
  <c r="L60" i="2" s="1"/>
  <c r="R55" i="2"/>
  <c r="S31" i="2"/>
  <c r="S29" i="2"/>
  <c r="R53" i="2"/>
  <c r="S58" i="2"/>
  <c r="S28" i="2"/>
  <c r="R52" i="2"/>
  <c r="S54" i="2"/>
  <c r="T30" i="2"/>
  <c r="T31" i="2" l="1"/>
  <c r="S55" i="2"/>
  <c r="S53" i="2"/>
  <c r="T29" i="2"/>
  <c r="T58" i="2"/>
  <c r="T28" i="2"/>
  <c r="S52" i="2"/>
  <c r="T54" i="2"/>
  <c r="U30" i="2"/>
  <c r="T55" i="2" l="1"/>
  <c r="U31" i="2"/>
  <c r="U29" i="2"/>
  <c r="T53" i="2"/>
  <c r="U58" i="2"/>
  <c r="T52" i="2"/>
  <c r="U28" i="2"/>
  <c r="U54" i="2"/>
  <c r="V30" i="2"/>
  <c r="U55" i="2" l="1"/>
  <c r="V31" i="2"/>
  <c r="U53" i="2"/>
  <c r="V29" i="2"/>
  <c r="V58" i="2"/>
  <c r="V28" i="2"/>
  <c r="U52" i="2"/>
  <c r="W30" i="2"/>
  <c r="V54" i="2"/>
  <c r="V55" i="2" l="1"/>
  <c r="W31" i="2"/>
  <c r="W29" i="2"/>
  <c r="V53" i="2"/>
  <c r="W58" i="2"/>
  <c r="X58" i="2"/>
  <c r="L58" i="2" s="1"/>
  <c r="V52" i="2"/>
  <c r="W28" i="2"/>
  <c r="X30" i="2"/>
  <c r="X54" i="2" s="1"/>
  <c r="L54" i="2" s="1"/>
  <c r="W54" i="2"/>
  <c r="X31" i="2" l="1"/>
  <c r="X55" i="2" s="1"/>
  <c r="L55" i="2" s="1"/>
  <c r="W55" i="2"/>
  <c r="X29" i="2"/>
  <c r="X53" i="2" s="1"/>
  <c r="L53" i="2" s="1"/>
  <c r="W53" i="2"/>
  <c r="W52" i="2"/>
  <c r="X28" i="2"/>
  <c r="X52" i="2" s="1"/>
  <c r="L52" i="2" s="1"/>
</calcChain>
</file>

<file path=xl/sharedStrings.xml><?xml version="1.0" encoding="utf-8"?>
<sst xmlns="http://schemas.openxmlformats.org/spreadsheetml/2006/main" count="307" uniqueCount="70">
  <si>
    <t>KOE</t>
  </si>
  <si>
    <t>TOTAL</t>
  </si>
  <si>
    <t>Overtime</t>
  </si>
  <si>
    <t>Benefits</t>
  </si>
  <si>
    <t>Finance</t>
  </si>
  <si>
    <t>NME</t>
  </si>
  <si>
    <t>MONTHLY</t>
  </si>
  <si>
    <t>BUDGET</t>
  </si>
  <si>
    <t>Reported by</t>
  </si>
  <si>
    <t>Metric Category</t>
  </si>
  <si>
    <t>Metric</t>
  </si>
  <si>
    <t>Sub-Group</t>
  </si>
  <si>
    <t>Unit of Measure</t>
  </si>
  <si>
    <t>Genera PR</t>
  </si>
  <si>
    <t>Operational expenses vs. budget (FYTD)</t>
  </si>
  <si>
    <t>System</t>
  </si>
  <si>
    <t>Percentage</t>
  </si>
  <si>
    <t>Labor</t>
  </si>
  <si>
    <t>Non-Labor</t>
  </si>
  <si>
    <t>Capital expenses vs. budget (FYTD)</t>
  </si>
  <si>
    <t>Federally funded</t>
  </si>
  <si>
    <t>Non-federally funded</t>
  </si>
  <si>
    <t>ACTUAL</t>
  </si>
  <si>
    <t>%</t>
  </si>
  <si>
    <t>YTD</t>
  </si>
  <si>
    <t>725 BY MONTH</t>
  </si>
  <si>
    <t>KOE Description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</si>
  <si>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</si>
  <si>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</si>
  <si>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</si>
  <si>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</si>
  <si>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</si>
  <si>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</si>
  <si>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</si>
  <si>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</si>
  <si>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</si>
  <si>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</si>
  <si>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</si>
  <si>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</si>
  <si>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Q1</t>
  </si>
  <si>
    <t>Q2</t>
  </si>
  <si>
    <t>Q3</t>
  </si>
  <si>
    <t>Q4</t>
  </si>
  <si>
    <t>Basic Salary</t>
  </si>
  <si>
    <t>SALARIES PAYROLL</t>
  </si>
  <si>
    <t>Materials and Supplies</t>
  </si>
  <si>
    <t>MATERIALS AND SUPPLIES</t>
  </si>
  <si>
    <t>Security Services</t>
  </si>
  <si>
    <t>SECURITY SERVICES</t>
  </si>
  <si>
    <t>TRANSPORTATION AUTHORIRTY</t>
  </si>
  <si>
    <t>General Miscellaneous Expenses</t>
  </si>
  <si>
    <t>GENERAL MISCELLANEOUS EXPENSES</t>
  </si>
  <si>
    <t>Water, Light, Power</t>
  </si>
  <si>
    <t>Rent</t>
  </si>
  <si>
    <t>Technical and Professional Services</t>
  </si>
  <si>
    <t>Miscellaneous Div Expenses</t>
  </si>
  <si>
    <t>MISCELLANEOUS EXPENSES</t>
  </si>
  <si>
    <t>FOR B2A</t>
  </si>
  <si>
    <t>Non Labor</t>
  </si>
  <si>
    <t>Shared</t>
  </si>
  <si>
    <t>TOTAL NON-FEDERAL (NME)</t>
  </si>
  <si>
    <t>Generation Maintenance Reserve Fund</t>
  </si>
  <si>
    <t>FEDERAL PROJECTS</t>
  </si>
  <si>
    <t>260/240/300</t>
  </si>
  <si>
    <t>Land Transportation, Per diem and Traveling Expenses</t>
  </si>
  <si>
    <t>500/510</t>
  </si>
  <si>
    <t>FY2024</t>
  </si>
  <si>
    <t>2023 - 2024</t>
  </si>
  <si>
    <t>Operation Cost Efficiency</t>
  </si>
  <si>
    <t>Maintenance reserve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</si>
</sst>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_)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2"/>
      <name val="Times New Roman"/>
      <family val="1"/>
    </font>
    <font>
      <sz val="12"/>
      <color theme="1"/>
      <name val="Arial"/>
      <family val="2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FF000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sz val="16"/>
      <color rgb="FF00000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b/>
      <sz val="14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26"/>
      <color rgb="FFFF000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3C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5" fillId="0" borderId="0"/>
    <xf numFmtId="9" fontId="1" fillId="0" borderId="0" applyFont="0" applyFill="0" applyBorder="0" applyAlignment="0" applyProtection="0"/>
    <xf numFmtId="0" fontId="6" fillId="0" borderId="0"/>
  </cellStyleXfs>
  <cellXfs count="12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right"/>
    </xf>
    <xf numFmtId="164" fontId="0" fillId="2" borderId="0" xfId="1" applyNumberFormat="1" applyFont="1" applyFill="1"/>
    <xf numFmtId="164" fontId="3" fillId="2" borderId="0" xfId="1" applyNumberFormat="1" applyFont="1" applyFill="1"/>
    <xf numFmtId="164" fontId="3" fillId="2" borderId="2" xfId="1" applyNumberFormat="1" applyFont="1" applyFill="1" applyBorder="1"/>
    <xf numFmtId="0" fontId="2" fillId="2" borderId="0" xfId="0" applyFont="1" applyFill="1"/>
    <xf numFmtId="0" fontId="0" fillId="2" borderId="0" xfId="0" applyFill="1"/>
    <xf numFmtId="164" fontId="0" fillId="0" borderId="0" xfId="1" applyNumberFormat="1" applyFont="1"/>
    <xf numFmtId="164" fontId="4" fillId="2" borderId="0" xfId="1" applyNumberFormat="1" applyFont="1" applyFill="1"/>
    <xf numFmtId="43" fontId="0" fillId="2" borderId="0" xfId="1" applyFont="1" applyFill="1"/>
    <xf numFmtId="43" fontId="0" fillId="0" borderId="0" xfId="1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3" applyFont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164" fontId="2" fillId="2" borderId="0" xfId="1" applyNumberFormat="1" applyFont="1" applyFill="1"/>
    <xf numFmtId="43" fontId="3" fillId="2" borderId="0" xfId="1" applyFont="1" applyFill="1" applyAlignment="1">
      <alignment horizontal="center" vertical="center"/>
    </xf>
    <xf numFmtId="43" fontId="0" fillId="0" borderId="0" xfId="1" applyFont="1" applyBorder="1"/>
    <xf numFmtId="164" fontId="3" fillId="2" borderId="0" xfId="1" applyNumberFormat="1" applyFont="1" applyFill="1" applyBorder="1"/>
    <xf numFmtId="164" fontId="0" fillId="2" borderId="0" xfId="0" applyNumberFormat="1" applyFill="1"/>
    <xf numFmtId="0" fontId="2" fillId="2" borderId="7" xfId="0" applyFont="1" applyFill="1" applyBorder="1" applyAlignment="1">
      <alignment horizontal="center"/>
    </xf>
    <xf numFmtId="164" fontId="2" fillId="2" borderId="7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164" fontId="1" fillId="2" borderId="0" xfId="1" applyNumberFormat="1" applyFont="1" applyFill="1"/>
    <xf numFmtId="0" fontId="2" fillId="2" borderId="5" xfId="0" applyFont="1" applyFill="1" applyBorder="1" applyAlignment="1">
      <alignment horizontal="right"/>
    </xf>
    <xf numFmtId="43" fontId="2" fillId="2" borderId="0" xfId="1" applyFont="1" applyFill="1"/>
    <xf numFmtId="164" fontId="2" fillId="2" borderId="0" xfId="0" applyNumberFormat="1" applyFont="1" applyFill="1"/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164" fontId="2" fillId="4" borderId="7" xfId="1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164" fontId="0" fillId="0" borderId="11" xfId="1" applyNumberFormat="1" applyFont="1" applyBorder="1"/>
    <xf numFmtId="164" fontId="0" fillId="0" borderId="6" xfId="1" applyNumberFormat="1" applyFont="1" applyBorder="1"/>
    <xf numFmtId="43" fontId="0" fillId="0" borderId="9" xfId="1" applyFont="1" applyBorder="1"/>
    <xf numFmtId="164" fontId="2" fillId="0" borderId="4" xfId="1" applyNumberFormat="1" applyFont="1" applyBorder="1"/>
    <xf numFmtId="164" fontId="2" fillId="0" borderId="11" xfId="1" applyNumberFormat="1" applyFont="1" applyBorder="1"/>
    <xf numFmtId="0" fontId="0" fillId="0" borderId="5" xfId="0" applyBorder="1"/>
    <xf numFmtId="43" fontId="0" fillId="0" borderId="7" xfId="1" applyFont="1" applyBorder="1"/>
    <xf numFmtId="43" fontId="3" fillId="2" borderId="0" xfId="1" applyFont="1" applyFill="1" applyBorder="1" applyAlignment="1">
      <alignment horizontal="center" vertical="center"/>
    </xf>
    <xf numFmtId="164" fontId="7" fillId="0" borderId="16" xfId="1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43" fontId="3" fillId="4" borderId="18" xfId="1" applyFont="1" applyFill="1" applyBorder="1" applyAlignment="1">
      <alignment horizontal="center" vertical="center"/>
    </xf>
    <xf numFmtId="0" fontId="15" fillId="0" borderId="0" xfId="0" applyFont="1" applyAlignment="1">
      <alignment horizontal="center"/>
    </xf>
    <xf numFmtId="164" fontId="15" fillId="0" borderId="16" xfId="1" applyNumberFormat="1" applyFont="1" applyBorder="1" applyAlignment="1">
      <alignment horizontal="center"/>
    </xf>
    <xf numFmtId="164" fontId="15" fillId="0" borderId="13" xfId="1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1" fillId="5" borderId="13" xfId="8" applyFont="1" applyFill="1" applyBorder="1" applyAlignment="1">
      <alignment horizontal="center"/>
    </xf>
    <xf numFmtId="0" fontId="11" fillId="5" borderId="0" xfId="8" applyFont="1" applyFill="1" applyAlignment="1">
      <alignment horizontal="center"/>
    </xf>
    <xf numFmtId="0" fontId="12" fillId="5" borderId="0" xfId="8" applyFont="1" applyFill="1" applyAlignment="1">
      <alignment horizontal="center"/>
    </xf>
    <xf numFmtId="0" fontId="15" fillId="0" borderId="13" xfId="0" applyFont="1" applyBorder="1" applyAlignment="1">
      <alignment horizontal="center"/>
    </xf>
    <xf numFmtId="0" fontId="18" fillId="0" borderId="0" xfId="8" applyFont="1"/>
    <xf numFmtId="0" fontId="18" fillId="0" borderId="0" xfId="8" applyFont="1" applyAlignment="1">
      <alignment horizontal="center"/>
    </xf>
    <xf numFmtId="0" fontId="12" fillId="0" borderId="0" xfId="8" applyFont="1"/>
    <xf numFmtId="0" fontId="13" fillId="0" borderId="0" xfId="8" applyFont="1"/>
    <xf numFmtId="0" fontId="13" fillId="0" borderId="0" xfId="8" applyFont="1" applyAlignment="1">
      <alignment horizontal="center"/>
    </xf>
    <xf numFmtId="0" fontId="14" fillId="0" borderId="0" xfId="8" applyFont="1"/>
    <xf numFmtId="0" fontId="14" fillId="0" borderId="0" xfId="8" applyFont="1" applyAlignment="1">
      <alignment horizontal="left"/>
    </xf>
    <xf numFmtId="0" fontId="12" fillId="0" borderId="0" xfId="8" applyFont="1" applyAlignment="1">
      <alignment horizontal="left"/>
    </xf>
    <xf numFmtId="0" fontId="13" fillId="0" borderId="0" xfId="8" applyFont="1" applyAlignment="1">
      <alignment vertical="center"/>
    </xf>
    <xf numFmtId="0" fontId="13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4" fillId="0" borderId="0" xfId="8" applyFont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  <xf numFmtId="164" fontId="19" fillId="0" borderId="12" xfId="1" applyNumberFormat="1" applyFont="1" applyBorder="1" applyAlignment="1">
      <alignment horizontal="center"/>
    </xf>
    <xf numFmtId="164" fontId="15" fillId="0" borderId="16" xfId="1" applyNumberFormat="1" applyFont="1" applyFill="1" applyBorder="1" applyAlignment="1">
      <alignment horizontal="center"/>
    </xf>
    <xf numFmtId="164" fontId="15" fillId="0" borderId="14" xfId="1" applyNumberFormat="1" applyFont="1" applyFill="1" applyBorder="1" applyAlignment="1">
      <alignment horizontal="center"/>
    </xf>
    <xf numFmtId="164" fontId="7" fillId="0" borderId="14" xfId="1" applyNumberFormat="1" applyFont="1" applyFill="1" applyBorder="1" applyAlignment="1">
      <alignment horizontal="center"/>
    </xf>
    <xf numFmtId="164" fontId="15" fillId="2" borderId="16" xfId="1" applyNumberFormat="1" applyFont="1" applyFill="1" applyBorder="1" applyAlignment="1">
      <alignment horizontal="center"/>
    </xf>
    <xf numFmtId="164" fontId="7" fillId="2" borderId="14" xfId="1" applyNumberFormat="1" applyFont="1" applyFill="1" applyBorder="1" applyAlignment="1">
      <alignment horizontal="center"/>
    </xf>
    <xf numFmtId="164" fontId="15" fillId="2" borderId="14" xfId="1" applyNumberFormat="1" applyFont="1" applyFill="1" applyBorder="1" applyAlignment="1">
      <alignment horizontal="center"/>
    </xf>
    <xf numFmtId="164" fontId="7" fillId="2" borderId="15" xfId="1" applyNumberFormat="1" applyFont="1" applyFill="1" applyBorder="1" applyAlignment="1">
      <alignment horizontal="center"/>
    </xf>
    <xf numFmtId="164" fontId="7" fillId="2" borderId="16" xfId="1" applyNumberFormat="1" applyFont="1" applyFill="1" applyBorder="1" applyAlignment="1">
      <alignment horizontal="center"/>
    </xf>
    <xf numFmtId="164" fontId="7" fillId="2" borderId="13" xfId="1" applyNumberFormat="1" applyFont="1" applyFill="1" applyBorder="1" applyAlignment="1">
      <alignment horizontal="center"/>
    </xf>
    <xf numFmtId="10" fontId="7" fillId="6" borderId="14" xfId="2" applyNumberFormat="1" applyFont="1" applyFill="1" applyBorder="1" applyAlignment="1">
      <alignment horizontal="center"/>
    </xf>
    <xf numFmtId="10" fontId="7" fillId="0" borderId="16" xfId="2" applyNumberFormat="1" applyFont="1" applyFill="1" applyBorder="1" applyAlignment="1">
      <alignment horizontal="center"/>
    </xf>
    <xf numFmtId="17" fontId="10" fillId="3" borderId="24" xfId="3" applyNumberFormat="1" applyFont="1" applyFill="1" applyBorder="1" applyAlignment="1">
      <alignment horizontal="center" vertical="center"/>
    </xf>
    <xf numFmtId="17" fontId="10" fillId="3" borderId="25" xfId="3" applyNumberFormat="1" applyFont="1" applyFill="1" applyBorder="1" applyAlignment="1">
      <alignment horizontal="center" vertical="center"/>
    </xf>
    <xf numFmtId="17" fontId="10" fillId="3" borderId="26" xfId="3" applyNumberFormat="1" applyFont="1" applyFill="1" applyBorder="1" applyAlignment="1">
      <alignment horizontal="center" vertical="center"/>
    </xf>
    <xf numFmtId="17" fontId="10" fillId="3" borderId="27" xfId="3" applyNumberFormat="1" applyFont="1" applyFill="1" applyBorder="1" applyAlignment="1">
      <alignment horizontal="center" vertical="center"/>
    </xf>
    <xf numFmtId="17" fontId="10" fillId="3" borderId="28" xfId="3" applyNumberFormat="1" applyFont="1" applyFill="1" applyBorder="1" applyAlignment="1">
      <alignment horizontal="center" vertical="center"/>
    </xf>
    <xf numFmtId="10" fontId="7" fillId="0" borderId="10" xfId="2" applyNumberFormat="1" applyFont="1" applyFill="1" applyBorder="1" applyAlignment="1">
      <alignment horizontal="center"/>
    </xf>
    <xf numFmtId="10" fontId="7" fillId="6" borderId="23" xfId="2" applyNumberFormat="1" applyFont="1" applyFill="1" applyBorder="1" applyAlignment="1">
      <alignment horizontal="center"/>
    </xf>
    <xf numFmtId="164" fontId="15" fillId="0" borderId="10" xfId="1" applyNumberFormat="1" applyFont="1" applyFill="1" applyBorder="1" applyAlignment="1">
      <alignment horizontal="center"/>
    </xf>
    <xf numFmtId="164" fontId="19" fillId="0" borderId="22" xfId="1" applyNumberFormat="1" applyFont="1" applyBorder="1" applyAlignment="1">
      <alignment horizontal="center"/>
    </xf>
    <xf numFmtId="0" fontId="4" fillId="2" borderId="0" xfId="0" applyFont="1" applyFill="1" applyAlignment="1">
      <alignment horizontal="right"/>
    </xf>
    <xf numFmtId="43" fontId="0" fillId="0" borderId="0" xfId="1" applyFont="1" applyFill="1"/>
    <xf numFmtId="43" fontId="2" fillId="0" borderId="0" xfId="1" applyFont="1" applyFill="1"/>
    <xf numFmtId="43" fontId="0" fillId="0" borderId="0" xfId="1" applyFont="1" applyFill="1" applyBorder="1"/>
    <xf numFmtId="164" fontId="0" fillId="0" borderId="9" xfId="1" applyNumberFormat="1" applyFont="1" applyFill="1" applyBorder="1"/>
    <xf numFmtId="164" fontId="0" fillId="0" borderId="0" xfId="1" applyNumberFormat="1" applyFont="1" applyFill="1" applyBorder="1"/>
    <xf numFmtId="164" fontId="0" fillId="2" borderId="0" xfId="1" applyNumberFormat="1" applyFont="1" applyFill="1" applyBorder="1"/>
    <xf numFmtId="164" fontId="4" fillId="2" borderId="0" xfId="1" applyNumberFormat="1" applyFont="1" applyFill="1" applyBorder="1"/>
    <xf numFmtId="164" fontId="0" fillId="0" borderId="4" xfId="1" applyNumberFormat="1" applyFont="1" applyFill="1" applyBorder="1"/>
    <xf numFmtId="164" fontId="0" fillId="2" borderId="4" xfId="1" applyNumberFormat="1" applyFont="1" applyFill="1" applyBorder="1"/>
    <xf numFmtId="164" fontId="0" fillId="0" borderId="0" xfId="1" applyNumberFormat="1" applyFont="1" applyFill="1"/>
    <xf numFmtId="164" fontId="0" fillId="2" borderId="11" xfId="1" applyNumberFormat="1" applyFont="1" applyFill="1" applyBorder="1"/>
    <xf numFmtId="164" fontId="0" fillId="0" borderId="7" xfId="1" applyNumberFormat="1" applyFont="1" applyFill="1" applyBorder="1"/>
    <xf numFmtId="164" fontId="0" fillId="0" borderId="6" xfId="1" applyNumberFormat="1" applyFont="1" applyFill="1" applyBorder="1"/>
    <xf numFmtId="164" fontId="0" fillId="2" borderId="6" xfId="1" applyNumberFormat="1" applyFont="1" applyFill="1" applyBorder="1"/>
    <xf numFmtId="164" fontId="15" fillId="0" borderId="17" xfId="1" applyNumberFormat="1" applyFont="1" applyFill="1" applyBorder="1" applyAlignment="1">
      <alignment horizontal="center"/>
    </xf>
    <xf numFmtId="164" fontId="15" fillId="2" borderId="15" xfId="1" applyNumberFormat="1" applyFont="1" applyFill="1" applyBorder="1" applyAlignment="1">
      <alignment horizontal="center"/>
    </xf>
    <xf numFmtId="10" fontId="15" fillId="6" borderId="15" xfId="2" applyNumberFormat="1" applyFont="1" applyFill="1" applyBorder="1" applyAlignment="1">
      <alignment horizontal="center"/>
    </xf>
    <xf numFmtId="10" fontId="15" fillId="0" borderId="17" xfId="2" applyNumberFormat="1" applyFont="1" applyFill="1" applyBorder="1" applyAlignment="1">
      <alignment horizontal="center"/>
    </xf>
    <xf numFmtId="164" fontId="7" fillId="2" borderId="14" xfId="0" applyNumberFormat="1" applyFont="1" applyFill="1" applyBorder="1" applyAlignment="1">
      <alignment horizontal="center"/>
    </xf>
    <xf numFmtId="43" fontId="16" fillId="2" borderId="19" xfId="1" applyFont="1" applyFill="1" applyBorder="1" applyAlignment="1">
      <alignment horizontal="center" wrapText="1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</cellXfs>
  <cellStyles count="9">
    <cellStyle name="Comma" xfId="1" builtinId="3"/>
    <cellStyle name="Comma 12" xfId="5" xr:uid="{A7D91FAC-AD95-43A8-81EF-C49FBE44FC4D}"/>
    <cellStyle name="Comma 2" xfId="4" xr:uid="{A452BEFF-28AD-4E63-961E-D8FB08D53F71}"/>
    <cellStyle name="Normal" xfId="0" builtinId="0"/>
    <cellStyle name="Normal 16 2" xfId="3" xr:uid="{DBD266F9-1918-4E33-828A-C8B8BBF67A97}"/>
    <cellStyle name="Normal 2 2" xfId="8" xr:uid="{9C6B2C61-9B82-44E9-9FA5-4DE6F771D414}"/>
    <cellStyle name="Normal 3 3" xfId="6" xr:uid="{2F955ED0-22AB-4E0F-BE24-F54D99668537}"/>
    <cellStyle name="Percent" xfId="2" builtinId="5"/>
    <cellStyle name="Percent 2" xfId="7" xr:uid="{D20354AD-635B-432B-9D4C-1B9DAF9CA95A}"/>
  </cellStyles>
  <dxfs count="1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F1B17-E686-4801-A3F7-740B468A4A47}">
  <sheetPr codeName="Sheet1">
    <tabColor rgb="FFFF0000"/>
  </sheetPr>
  <dimension ref="A1:AB60"/>
  <sheetViews>
    <sheetView tabSelected="1" zoomScale="70" zoomScaleNormal="70" workbookViewId="0">
      <pane xSplit="8" ySplit="1" topLeftCell="O31" activePane="bottomRight" state="frozen"/>
      <selection pane="topRight" activeCell="V48" sqref="V48"/>
      <selection pane="bottomLeft" activeCell="V48" sqref="V48"/>
      <selection pane="bottomRight" activeCell="M59" sqref="M59:X59"/>
    </sheetView>
  </sheetViews>
  <sheetFormatPr defaultColWidth="25.85546875" defaultRowHeight="18.75"/>
  <cols>
    <col min="1" max="1" width="25.85546875" style="18"/>
    <col min="2" max="3" width="0" style="18" hidden="1" customWidth="1"/>
    <col min="4" max="4" width="0" style="19" hidden="1" customWidth="1"/>
    <col min="5" max="5" width="0" style="18" hidden="1" customWidth="1"/>
    <col min="6" max="8" width="25.85546875" style="18"/>
    <col min="9" max="10" width="25.85546875" style="20"/>
    <col min="11" max="11" width="25.85546875" style="19"/>
    <col min="12" max="16384" width="25.85546875" style="18"/>
  </cols>
  <sheetData>
    <row r="1" spans="1:26" ht="35.25" thickBot="1">
      <c r="A1" s="76"/>
      <c r="B1" s="76"/>
      <c r="C1" s="76"/>
      <c r="D1" s="77"/>
      <c r="E1" s="76"/>
      <c r="F1" s="80" t="s">
        <v>6</v>
      </c>
      <c r="G1" s="58"/>
      <c r="H1" s="58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21"/>
      <c r="Z1" s="21"/>
    </row>
    <row r="2" spans="1:26" ht="19.5" customHeight="1" thickBot="1">
      <c r="A2" s="76"/>
      <c r="B2" s="76"/>
      <c r="C2" s="76"/>
      <c r="D2" s="77"/>
      <c r="E2" s="76"/>
      <c r="F2" s="60" t="s">
        <v>7</v>
      </c>
      <c r="G2" s="61" t="s">
        <v>8</v>
      </c>
      <c r="H2" s="61" t="s">
        <v>9</v>
      </c>
      <c r="I2" s="62" t="s">
        <v>10</v>
      </c>
      <c r="J2" s="62" t="s">
        <v>11</v>
      </c>
      <c r="K2" s="62" t="s">
        <v>12</v>
      </c>
      <c r="L2" s="92" t="s">
        <v>66</v>
      </c>
      <c r="M2" s="96">
        <v>45108</v>
      </c>
      <c r="N2" s="94">
        <v>45139</v>
      </c>
      <c r="O2" s="94">
        <v>45170</v>
      </c>
      <c r="P2" s="94">
        <v>45200</v>
      </c>
      <c r="Q2" s="94">
        <v>45231</v>
      </c>
      <c r="R2" s="94">
        <v>45261</v>
      </c>
      <c r="S2" s="94">
        <v>45292</v>
      </c>
      <c r="T2" s="94">
        <v>45323</v>
      </c>
      <c r="U2" s="94">
        <v>45352</v>
      </c>
      <c r="V2" s="94">
        <v>45383</v>
      </c>
      <c r="W2" s="94">
        <v>45413</v>
      </c>
      <c r="X2" s="95">
        <v>45444</v>
      </c>
    </row>
    <row r="3" spans="1:26" s="55" customFormat="1" ht="21">
      <c r="A3" s="78"/>
      <c r="B3" s="78"/>
      <c r="C3" s="78"/>
      <c r="D3" s="79"/>
      <c r="E3" s="78"/>
      <c r="F3" s="63"/>
      <c r="G3" s="64" t="s">
        <v>13</v>
      </c>
      <c r="H3" s="65" t="s">
        <v>4</v>
      </c>
      <c r="I3" s="66" t="s">
        <v>14</v>
      </c>
      <c r="J3" s="66" t="s">
        <v>15</v>
      </c>
      <c r="K3" s="66" t="s">
        <v>16</v>
      </c>
      <c r="L3" s="56">
        <f>+L4+L5</f>
        <v>210332.99999999988</v>
      </c>
      <c r="M3" s="86">
        <f>+M4+M5</f>
        <v>17527.749999999989</v>
      </c>
      <c r="N3" s="84">
        <f t="shared" ref="N3:X3" si="0">+N4+N5</f>
        <v>17527.749999999989</v>
      </c>
      <c r="O3" s="84">
        <f t="shared" si="0"/>
        <v>17527.749999999989</v>
      </c>
      <c r="P3" s="84">
        <f t="shared" si="0"/>
        <v>17527.749999999989</v>
      </c>
      <c r="Q3" s="84">
        <f t="shared" si="0"/>
        <v>17527.749999999989</v>
      </c>
      <c r="R3" s="84">
        <f t="shared" si="0"/>
        <v>17527.749999999989</v>
      </c>
      <c r="S3" s="84">
        <f t="shared" si="0"/>
        <v>17527.749999999989</v>
      </c>
      <c r="T3" s="84">
        <f t="shared" si="0"/>
        <v>17527.749999999989</v>
      </c>
      <c r="U3" s="84">
        <f t="shared" si="0"/>
        <v>17527.749999999989</v>
      </c>
      <c r="V3" s="84">
        <f t="shared" si="0"/>
        <v>17527.749999999989</v>
      </c>
      <c r="W3" s="84">
        <f t="shared" si="0"/>
        <v>17527.749999999989</v>
      </c>
      <c r="X3" s="84">
        <f t="shared" si="0"/>
        <v>17527.749999999989</v>
      </c>
    </row>
    <row r="4" spans="1:26" ht="21">
      <c r="A4" s="76"/>
      <c r="B4" s="76"/>
      <c r="C4" s="76"/>
      <c r="D4" s="77"/>
      <c r="E4" s="76"/>
      <c r="F4" s="53"/>
      <c r="G4" s="67" t="s">
        <v>13</v>
      </c>
      <c r="H4" s="68" t="s">
        <v>4</v>
      </c>
      <c r="I4" s="69" t="s">
        <v>14</v>
      </c>
      <c r="J4" s="70" t="s">
        <v>17</v>
      </c>
      <c r="K4" s="69" t="s">
        <v>16</v>
      </c>
      <c r="L4" s="52">
        <v>75403.999999999869</v>
      </c>
      <c r="M4" s="85">
        <f>$L$4/12</f>
        <v>6283.6666666666561</v>
      </c>
      <c r="N4" s="85">
        <f t="shared" ref="N4:X4" si="1">$L$4/12</f>
        <v>6283.6666666666561</v>
      </c>
      <c r="O4" s="85">
        <f t="shared" si="1"/>
        <v>6283.6666666666561</v>
      </c>
      <c r="P4" s="85">
        <f t="shared" si="1"/>
        <v>6283.6666666666561</v>
      </c>
      <c r="Q4" s="85">
        <f t="shared" si="1"/>
        <v>6283.6666666666561</v>
      </c>
      <c r="R4" s="85">
        <f t="shared" si="1"/>
        <v>6283.6666666666561</v>
      </c>
      <c r="S4" s="85">
        <f t="shared" si="1"/>
        <v>6283.6666666666561</v>
      </c>
      <c r="T4" s="85">
        <f t="shared" si="1"/>
        <v>6283.6666666666561</v>
      </c>
      <c r="U4" s="85">
        <f t="shared" si="1"/>
        <v>6283.6666666666561</v>
      </c>
      <c r="V4" s="85">
        <f t="shared" si="1"/>
        <v>6283.6666666666561</v>
      </c>
      <c r="W4" s="85">
        <f t="shared" si="1"/>
        <v>6283.6666666666561</v>
      </c>
      <c r="X4" s="85">
        <f t="shared" si="1"/>
        <v>6283.6666666666561</v>
      </c>
    </row>
    <row r="5" spans="1:26" ht="21">
      <c r="A5" s="76"/>
      <c r="B5" s="76"/>
      <c r="C5" s="76"/>
      <c r="D5" s="77"/>
      <c r="E5" s="76"/>
      <c r="F5" s="53"/>
      <c r="G5" s="67" t="s">
        <v>13</v>
      </c>
      <c r="H5" s="68" t="s">
        <v>4</v>
      </c>
      <c r="I5" s="69" t="s">
        <v>14</v>
      </c>
      <c r="J5" s="70" t="s">
        <v>18</v>
      </c>
      <c r="K5" s="69" t="s">
        <v>16</v>
      </c>
      <c r="L5" s="52">
        <v>134929</v>
      </c>
      <c r="M5" s="85">
        <f>$L$5/12</f>
        <v>11244.083333333334</v>
      </c>
      <c r="N5" s="85">
        <f t="shared" ref="N5:X5" si="2">$L$5/12</f>
        <v>11244.083333333334</v>
      </c>
      <c r="O5" s="85">
        <f t="shared" si="2"/>
        <v>11244.083333333334</v>
      </c>
      <c r="P5" s="85">
        <f t="shared" si="2"/>
        <v>11244.083333333334</v>
      </c>
      <c r="Q5" s="85">
        <f t="shared" si="2"/>
        <v>11244.083333333334</v>
      </c>
      <c r="R5" s="85">
        <f t="shared" si="2"/>
        <v>11244.083333333334</v>
      </c>
      <c r="S5" s="85">
        <f t="shared" si="2"/>
        <v>11244.083333333334</v>
      </c>
      <c r="T5" s="85">
        <f t="shared" si="2"/>
        <v>11244.083333333334</v>
      </c>
      <c r="U5" s="85">
        <f t="shared" si="2"/>
        <v>11244.083333333334</v>
      </c>
      <c r="V5" s="85">
        <f t="shared" si="2"/>
        <v>11244.083333333334</v>
      </c>
      <c r="W5" s="85">
        <f t="shared" si="2"/>
        <v>11244.083333333334</v>
      </c>
      <c r="X5" s="85">
        <f t="shared" si="2"/>
        <v>11244.083333333334</v>
      </c>
    </row>
    <row r="6" spans="1:26" ht="21">
      <c r="A6" s="76"/>
      <c r="B6" s="76"/>
      <c r="C6" s="76"/>
      <c r="D6" s="77"/>
      <c r="E6" s="76"/>
      <c r="F6" s="53"/>
      <c r="G6" s="67" t="s">
        <v>13</v>
      </c>
      <c r="H6" s="68" t="s">
        <v>4</v>
      </c>
      <c r="I6" s="69" t="s">
        <v>19</v>
      </c>
      <c r="J6" s="70" t="s">
        <v>5</v>
      </c>
      <c r="K6" s="69" t="s">
        <v>16</v>
      </c>
      <c r="L6" s="52">
        <v>96646</v>
      </c>
      <c r="M6" s="85">
        <f>$L$6/12</f>
        <v>8053.833333333333</v>
      </c>
      <c r="N6" s="85">
        <f t="shared" ref="N6:X6" si="3">$L$6/12</f>
        <v>8053.833333333333</v>
      </c>
      <c r="O6" s="85">
        <f t="shared" si="3"/>
        <v>8053.833333333333</v>
      </c>
      <c r="P6" s="85">
        <f t="shared" si="3"/>
        <v>8053.833333333333</v>
      </c>
      <c r="Q6" s="85">
        <f t="shared" si="3"/>
        <v>8053.833333333333</v>
      </c>
      <c r="R6" s="85">
        <f t="shared" si="3"/>
        <v>8053.833333333333</v>
      </c>
      <c r="S6" s="85">
        <f t="shared" si="3"/>
        <v>8053.833333333333</v>
      </c>
      <c r="T6" s="85">
        <f t="shared" si="3"/>
        <v>8053.833333333333</v>
      </c>
      <c r="U6" s="85">
        <f t="shared" si="3"/>
        <v>8053.833333333333</v>
      </c>
      <c r="V6" s="85">
        <f t="shared" si="3"/>
        <v>8053.833333333333</v>
      </c>
      <c r="W6" s="85">
        <f t="shared" si="3"/>
        <v>8053.833333333333</v>
      </c>
      <c r="X6" s="85">
        <f t="shared" si="3"/>
        <v>8053.833333333333</v>
      </c>
    </row>
    <row r="7" spans="1:26" s="55" customFormat="1" ht="21">
      <c r="A7" s="78"/>
      <c r="B7" s="78"/>
      <c r="C7" s="78"/>
      <c r="D7" s="79"/>
      <c r="E7" s="78"/>
      <c r="F7" s="63"/>
      <c r="G7" s="64" t="s">
        <v>13</v>
      </c>
      <c r="H7" s="65" t="s">
        <v>4</v>
      </c>
      <c r="I7" s="66" t="s">
        <v>19</v>
      </c>
      <c r="J7" s="71" t="s">
        <v>15</v>
      </c>
      <c r="K7" s="66" t="s">
        <v>16</v>
      </c>
      <c r="L7" s="81">
        <f>L9</f>
        <v>96646</v>
      </c>
      <c r="M7" s="86">
        <f>$L$7/12</f>
        <v>8053.833333333333</v>
      </c>
      <c r="N7" s="86">
        <f t="shared" ref="N7:X7" si="4">$L$7/12</f>
        <v>8053.833333333333</v>
      </c>
      <c r="O7" s="86">
        <f t="shared" si="4"/>
        <v>8053.833333333333</v>
      </c>
      <c r="P7" s="86">
        <f t="shared" si="4"/>
        <v>8053.833333333333</v>
      </c>
      <c r="Q7" s="86">
        <f t="shared" si="4"/>
        <v>8053.833333333333</v>
      </c>
      <c r="R7" s="86">
        <f t="shared" si="4"/>
        <v>8053.833333333333</v>
      </c>
      <c r="S7" s="86">
        <f t="shared" si="4"/>
        <v>8053.833333333333</v>
      </c>
      <c r="T7" s="86">
        <f t="shared" si="4"/>
        <v>8053.833333333333</v>
      </c>
      <c r="U7" s="86">
        <f t="shared" si="4"/>
        <v>8053.833333333333</v>
      </c>
      <c r="V7" s="86">
        <f t="shared" si="4"/>
        <v>8053.833333333333</v>
      </c>
      <c r="W7" s="86">
        <f t="shared" si="4"/>
        <v>8053.833333333333</v>
      </c>
      <c r="X7" s="86">
        <f t="shared" si="4"/>
        <v>8053.833333333333</v>
      </c>
    </row>
    <row r="8" spans="1:26" ht="21">
      <c r="A8" s="76"/>
      <c r="B8" s="76"/>
      <c r="C8" s="76"/>
      <c r="D8" s="77"/>
      <c r="E8" s="76"/>
      <c r="F8" s="53"/>
      <c r="G8" s="72" t="s">
        <v>13</v>
      </c>
      <c r="H8" s="73" t="s">
        <v>4</v>
      </c>
      <c r="I8" s="74" t="s">
        <v>19</v>
      </c>
      <c r="J8" s="75" t="s">
        <v>20</v>
      </c>
      <c r="K8" s="74" t="s">
        <v>16</v>
      </c>
      <c r="L8" s="52">
        <v>50000</v>
      </c>
      <c r="M8" s="120">
        <f>$L$8/12</f>
        <v>4166.666666666667</v>
      </c>
      <c r="N8" s="120">
        <f t="shared" ref="N8:X8" si="5">$L$8/12</f>
        <v>4166.666666666667</v>
      </c>
      <c r="O8" s="120">
        <f t="shared" si="5"/>
        <v>4166.666666666667</v>
      </c>
      <c r="P8" s="120">
        <f t="shared" si="5"/>
        <v>4166.666666666667</v>
      </c>
      <c r="Q8" s="120">
        <f t="shared" si="5"/>
        <v>4166.666666666667</v>
      </c>
      <c r="R8" s="120">
        <f t="shared" si="5"/>
        <v>4166.666666666667</v>
      </c>
      <c r="S8" s="120">
        <f t="shared" si="5"/>
        <v>4166.666666666667</v>
      </c>
      <c r="T8" s="120">
        <f t="shared" si="5"/>
        <v>4166.666666666667</v>
      </c>
      <c r="U8" s="120">
        <f t="shared" si="5"/>
        <v>4166.666666666667</v>
      </c>
      <c r="V8" s="120">
        <f t="shared" si="5"/>
        <v>4166.666666666667</v>
      </c>
      <c r="W8" s="120">
        <f t="shared" si="5"/>
        <v>4166.666666666667</v>
      </c>
      <c r="X8" s="120">
        <f t="shared" si="5"/>
        <v>4166.666666666667</v>
      </c>
    </row>
    <row r="9" spans="1:26" ht="21">
      <c r="A9" s="76"/>
      <c r="B9" s="76"/>
      <c r="C9" s="76"/>
      <c r="D9" s="77"/>
      <c r="E9" s="76"/>
      <c r="F9" s="53"/>
      <c r="G9" s="67" t="s">
        <v>13</v>
      </c>
      <c r="H9" s="68" t="s">
        <v>4</v>
      </c>
      <c r="I9" s="69" t="s">
        <v>19</v>
      </c>
      <c r="J9" s="70" t="s">
        <v>21</v>
      </c>
      <c r="K9" s="69" t="s">
        <v>16</v>
      </c>
      <c r="L9" s="52">
        <v>96646</v>
      </c>
      <c r="M9" s="85">
        <f t="shared" ref="M9:X9" si="6">$L$9/12</f>
        <v>8053.833333333333</v>
      </c>
      <c r="N9" s="85">
        <f t="shared" si="6"/>
        <v>8053.833333333333</v>
      </c>
      <c r="O9" s="85">
        <f t="shared" si="6"/>
        <v>8053.833333333333</v>
      </c>
      <c r="P9" s="85">
        <f t="shared" si="6"/>
        <v>8053.833333333333</v>
      </c>
      <c r="Q9" s="85">
        <f t="shared" si="6"/>
        <v>8053.833333333333</v>
      </c>
      <c r="R9" s="85">
        <f t="shared" si="6"/>
        <v>8053.833333333333</v>
      </c>
      <c r="S9" s="85">
        <f t="shared" si="6"/>
        <v>8053.833333333333</v>
      </c>
      <c r="T9" s="85">
        <f t="shared" si="6"/>
        <v>8053.833333333333</v>
      </c>
      <c r="U9" s="85">
        <f t="shared" si="6"/>
        <v>8053.833333333333</v>
      </c>
      <c r="V9" s="85">
        <f t="shared" si="6"/>
        <v>8053.833333333333</v>
      </c>
      <c r="W9" s="85">
        <f t="shared" si="6"/>
        <v>8053.833333333333</v>
      </c>
      <c r="X9" s="85">
        <f t="shared" si="6"/>
        <v>8053.833333333333</v>
      </c>
    </row>
    <row r="10" spans="1:26" ht="21">
      <c r="A10" s="76"/>
      <c r="B10" s="76"/>
      <c r="C10" s="76"/>
      <c r="D10" s="77"/>
      <c r="E10" s="76"/>
      <c r="F10" s="53"/>
      <c r="G10" s="67" t="s">
        <v>13</v>
      </c>
      <c r="H10" s="68" t="s">
        <v>4</v>
      </c>
      <c r="I10" s="69" t="s">
        <v>19</v>
      </c>
      <c r="J10" s="70" t="s">
        <v>69</v>
      </c>
      <c r="K10" s="69" t="s">
        <v>16</v>
      </c>
      <c r="L10" s="52">
        <v>12266</v>
      </c>
      <c r="M10" s="85">
        <f>$L$10/12</f>
        <v>1022.1666666666666</v>
      </c>
      <c r="N10" s="85">
        <f t="shared" ref="N10:X10" si="7">$L$10/12</f>
        <v>1022.1666666666666</v>
      </c>
      <c r="O10" s="85">
        <f t="shared" si="7"/>
        <v>1022.1666666666666</v>
      </c>
      <c r="P10" s="85">
        <f t="shared" si="7"/>
        <v>1022.1666666666666</v>
      </c>
      <c r="Q10" s="85">
        <f t="shared" si="7"/>
        <v>1022.1666666666666</v>
      </c>
      <c r="R10" s="85">
        <f t="shared" si="7"/>
        <v>1022.1666666666666</v>
      </c>
      <c r="S10" s="85">
        <f t="shared" si="7"/>
        <v>1022.1666666666666</v>
      </c>
      <c r="T10" s="85">
        <f t="shared" si="7"/>
        <v>1022.1666666666666</v>
      </c>
      <c r="U10" s="85">
        <f t="shared" si="7"/>
        <v>1022.1666666666666</v>
      </c>
      <c r="V10" s="85">
        <f t="shared" si="7"/>
        <v>1022.1666666666666</v>
      </c>
      <c r="W10" s="85">
        <f t="shared" si="7"/>
        <v>1022.1666666666666</v>
      </c>
      <c r="X10" s="85">
        <f t="shared" si="7"/>
        <v>1022.1666666666666</v>
      </c>
    </row>
    <row r="11" spans="1:26" ht="21.75" thickBot="1">
      <c r="A11" s="76"/>
      <c r="B11" s="76"/>
      <c r="C11" s="76"/>
      <c r="D11" s="77"/>
      <c r="E11" s="76"/>
      <c r="F11" s="53"/>
      <c r="G11" s="64" t="s">
        <v>13</v>
      </c>
      <c r="H11" s="65" t="s">
        <v>4</v>
      </c>
      <c r="I11" s="66" t="s">
        <v>68</v>
      </c>
      <c r="J11" s="71"/>
      <c r="K11" s="66" t="s">
        <v>16</v>
      </c>
      <c r="L11" s="116">
        <v>319249</v>
      </c>
      <c r="M11" s="87">
        <f>$L$11/12</f>
        <v>26604.083333333332</v>
      </c>
      <c r="N11" s="87">
        <f t="shared" ref="N11:X11" si="8">$L$11/12</f>
        <v>26604.083333333332</v>
      </c>
      <c r="O11" s="87">
        <f t="shared" si="8"/>
        <v>26604.083333333332</v>
      </c>
      <c r="P11" s="87">
        <f t="shared" si="8"/>
        <v>26604.083333333332</v>
      </c>
      <c r="Q11" s="87">
        <f t="shared" si="8"/>
        <v>26604.083333333332</v>
      </c>
      <c r="R11" s="87">
        <f t="shared" si="8"/>
        <v>26604.083333333332</v>
      </c>
      <c r="S11" s="87">
        <f t="shared" si="8"/>
        <v>26604.083333333332</v>
      </c>
      <c r="T11" s="87">
        <f t="shared" si="8"/>
        <v>26604.083333333332</v>
      </c>
      <c r="U11" s="87">
        <f t="shared" si="8"/>
        <v>26604.083333333332</v>
      </c>
      <c r="V11" s="87">
        <f t="shared" si="8"/>
        <v>26604.083333333332</v>
      </c>
      <c r="W11" s="87">
        <f t="shared" si="8"/>
        <v>26604.083333333332</v>
      </c>
      <c r="X11" s="87">
        <f t="shared" si="8"/>
        <v>26604.083333333332</v>
      </c>
    </row>
    <row r="12" spans="1:26">
      <c r="A12" s="76"/>
      <c r="B12" s="76"/>
      <c r="C12" s="76"/>
      <c r="D12" s="77"/>
      <c r="E12" s="76"/>
      <c r="F12" s="53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6" ht="19.5" thickBot="1">
      <c r="A13" s="76"/>
      <c r="B13" s="76"/>
      <c r="C13" s="76"/>
      <c r="D13" s="77"/>
      <c r="E13" s="76"/>
      <c r="F13" s="53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6" ht="21.75" thickBot="1">
      <c r="A14" s="76"/>
      <c r="B14" s="76"/>
      <c r="C14" s="76"/>
      <c r="D14" s="77"/>
      <c r="E14" s="76"/>
      <c r="F14" s="60" t="s">
        <v>22</v>
      </c>
      <c r="G14" s="61" t="s">
        <v>8</v>
      </c>
      <c r="H14" s="61" t="s">
        <v>9</v>
      </c>
      <c r="I14" s="62" t="s">
        <v>10</v>
      </c>
      <c r="J14" s="62" t="s">
        <v>11</v>
      </c>
      <c r="K14" s="62" t="s">
        <v>12</v>
      </c>
      <c r="L14" s="93" t="str">
        <f t="shared" ref="L14:X14" si="9">L2</f>
        <v>FY2024</v>
      </c>
      <c r="M14" s="93">
        <f t="shared" si="9"/>
        <v>45108</v>
      </c>
      <c r="N14" s="93">
        <f t="shared" si="9"/>
        <v>45139</v>
      </c>
      <c r="O14" s="93">
        <f t="shared" si="9"/>
        <v>45170</v>
      </c>
      <c r="P14" s="93">
        <f t="shared" si="9"/>
        <v>45200</v>
      </c>
      <c r="Q14" s="93">
        <f t="shared" si="9"/>
        <v>45231</v>
      </c>
      <c r="R14" s="93">
        <f t="shared" si="9"/>
        <v>45261</v>
      </c>
      <c r="S14" s="93">
        <f t="shared" si="9"/>
        <v>45292</v>
      </c>
      <c r="T14" s="93">
        <f t="shared" si="9"/>
        <v>45323</v>
      </c>
      <c r="U14" s="93">
        <f t="shared" si="9"/>
        <v>45352</v>
      </c>
      <c r="V14" s="93">
        <f t="shared" si="9"/>
        <v>45383</v>
      </c>
      <c r="W14" s="93">
        <f t="shared" si="9"/>
        <v>45413</v>
      </c>
      <c r="X14" s="93">
        <f t="shared" si="9"/>
        <v>45444</v>
      </c>
    </row>
    <row r="15" spans="1:26" s="55" customFormat="1" ht="21">
      <c r="A15" s="78"/>
      <c r="B15" s="78"/>
      <c r="C15" s="78"/>
      <c r="D15" s="79"/>
      <c r="E15" s="78"/>
      <c r="F15" s="63"/>
      <c r="G15" s="64" t="s">
        <v>13</v>
      </c>
      <c r="H15" s="65" t="s">
        <v>4</v>
      </c>
      <c r="I15" s="66" t="s">
        <v>14</v>
      </c>
      <c r="J15" s="66" t="s">
        <v>15</v>
      </c>
      <c r="K15" s="66" t="s">
        <v>16</v>
      </c>
      <c r="L15" s="56">
        <f>+L16+L17</f>
        <v>191709.27883</v>
      </c>
      <c r="M15" s="57">
        <f t="shared" ref="M15:X15" si="10">+M16+M17</f>
        <v>10118.672979999999</v>
      </c>
      <c r="N15" s="57">
        <f t="shared" si="10"/>
        <v>11844.075949999999</v>
      </c>
      <c r="O15" s="57">
        <f t="shared" si="10"/>
        <v>17419.698399999997</v>
      </c>
      <c r="P15" s="57">
        <f t="shared" si="10"/>
        <v>13630.315989999999</v>
      </c>
      <c r="Q15" s="57">
        <f t="shared" si="10"/>
        <v>19746.64342</v>
      </c>
      <c r="R15" s="57">
        <f t="shared" si="10"/>
        <v>20114.472860000002</v>
      </c>
      <c r="S15" s="57">
        <f t="shared" si="10"/>
        <v>12358.49713</v>
      </c>
      <c r="T15" s="57">
        <f t="shared" si="10"/>
        <v>11949.368590000002</v>
      </c>
      <c r="U15" s="57">
        <f t="shared" si="10"/>
        <v>16762.420129999999</v>
      </c>
      <c r="V15" s="57">
        <f t="shared" si="10"/>
        <v>18116.393819999998</v>
      </c>
      <c r="W15" s="57">
        <f t="shared" si="10"/>
        <v>15909.620860000003</v>
      </c>
      <c r="X15" s="56">
        <f t="shared" si="10"/>
        <v>23739.098699999999</v>
      </c>
    </row>
    <row r="16" spans="1:26" ht="21">
      <c r="A16" s="76"/>
      <c r="B16" s="76"/>
      <c r="C16" s="76"/>
      <c r="D16" s="77"/>
      <c r="E16" s="76"/>
      <c r="F16" s="53"/>
      <c r="G16" s="67" t="s">
        <v>13</v>
      </c>
      <c r="H16" s="68" t="s">
        <v>4</v>
      </c>
      <c r="I16" s="69" t="s">
        <v>14</v>
      </c>
      <c r="J16" s="70" t="s">
        <v>17</v>
      </c>
      <c r="K16" s="69" t="s">
        <v>16</v>
      </c>
      <c r="L16" s="88">
        <f>SUM(M16:X16)</f>
        <v>67550.576610000004</v>
      </c>
      <c r="M16" s="89">
        <f>+'FY2024'!D33/1000</f>
        <v>3187.0464300000003</v>
      </c>
      <c r="N16" s="89">
        <f>+'FY2024'!E33/1000</f>
        <v>4334.4219799999992</v>
      </c>
      <c r="O16" s="89">
        <f>+'FY2024'!F33/1000</f>
        <v>4190.58248</v>
      </c>
      <c r="P16" s="89">
        <f>+'FY2024'!G33/1000</f>
        <v>4247.1674899999989</v>
      </c>
      <c r="Q16" s="89">
        <f>+'FY2024'!H33/1000</f>
        <v>4294.3615799999998</v>
      </c>
      <c r="R16" s="89">
        <f>+'FY2024'!I33/1000</f>
        <v>8817.8701400000009</v>
      </c>
      <c r="S16" s="89">
        <f>+'FY2024'!J33/1000</f>
        <v>5207.1889700000002</v>
      </c>
      <c r="T16" s="89">
        <f>+'FY2024'!K33/1000</f>
        <v>4919.9906500000006</v>
      </c>
      <c r="U16" s="89">
        <f>+'FY2024'!L33/1000</f>
        <v>5456.3496100000002</v>
      </c>
      <c r="V16" s="89">
        <f>+'FY2024'!M33/1000</f>
        <v>7970.2051899999997</v>
      </c>
      <c r="W16" s="89">
        <f>+'FY2024'!N33/1000</f>
        <v>7563.357140000001</v>
      </c>
      <c r="X16" s="88">
        <f>+'FY2024'!O33/1000</f>
        <v>7362.0349500000002</v>
      </c>
    </row>
    <row r="17" spans="1:25" ht="21">
      <c r="A17" s="76"/>
      <c r="B17" s="76"/>
      <c r="C17" s="76"/>
      <c r="D17" s="77"/>
      <c r="E17" s="76"/>
      <c r="F17" s="53"/>
      <c r="G17" s="67" t="s">
        <v>13</v>
      </c>
      <c r="H17" s="68" t="s">
        <v>4</v>
      </c>
      <c r="I17" s="69" t="s">
        <v>14</v>
      </c>
      <c r="J17" s="70" t="s">
        <v>18</v>
      </c>
      <c r="K17" s="69" t="s">
        <v>16</v>
      </c>
      <c r="L17" s="88">
        <f>SUM(M17:X17)</f>
        <v>124158.70221999999</v>
      </c>
      <c r="M17" s="89">
        <f>SUBTOTAL(9,'FY2024'!D34:D35)/1000</f>
        <v>6931.62655</v>
      </c>
      <c r="N17" s="89">
        <f>SUBTOTAL(9,'FY2024'!E34:E35)/1000</f>
        <v>7509.6539700000003</v>
      </c>
      <c r="O17" s="89">
        <f>SUBTOTAL(9,'FY2024'!F34:F35)/1000</f>
        <v>13229.115919999998</v>
      </c>
      <c r="P17" s="89">
        <f>SUBTOTAL(9,'FY2024'!G34:G35)/1000</f>
        <v>9383.1484999999993</v>
      </c>
      <c r="Q17" s="89">
        <f>SUBTOTAL(9,'FY2024'!H34:H35)/1000</f>
        <v>15452.28184</v>
      </c>
      <c r="R17" s="89">
        <f>SUBTOTAL(9,'FY2024'!I34:I35)/1000</f>
        <v>11296.602719999999</v>
      </c>
      <c r="S17" s="89">
        <f>SUBTOTAL(9,'FY2024'!J34:J35)/1000</f>
        <v>7151.3081600000005</v>
      </c>
      <c r="T17" s="89">
        <f>SUBTOTAL(9,'FY2024'!K34:K35)/1000</f>
        <v>7029.3779400000012</v>
      </c>
      <c r="U17" s="89">
        <f>SUBTOTAL(9,'FY2024'!L34:L35)/1000</f>
        <v>11306.070519999999</v>
      </c>
      <c r="V17" s="89">
        <f>SUBTOTAL(9,'FY2024'!M34:M35)/1000</f>
        <v>10146.188629999999</v>
      </c>
      <c r="W17" s="89">
        <f>SUBTOTAL(9,'FY2024'!N34:N35)/1000</f>
        <v>8346.2637200000008</v>
      </c>
      <c r="X17" s="88">
        <f>SUBTOTAL(9,'FY2024'!O34:O35)/1000</f>
        <v>16377.063749999999</v>
      </c>
    </row>
    <row r="18" spans="1:25" ht="21">
      <c r="A18" s="76"/>
      <c r="B18" s="76"/>
      <c r="C18" s="76"/>
      <c r="D18" s="77"/>
      <c r="E18" s="76"/>
      <c r="F18" s="53"/>
      <c r="G18" s="67" t="s">
        <v>13</v>
      </c>
      <c r="H18" s="68" t="s">
        <v>4</v>
      </c>
      <c r="I18" s="69" t="s">
        <v>19</v>
      </c>
      <c r="J18" s="70" t="s">
        <v>5</v>
      </c>
      <c r="K18" s="69" t="s">
        <v>16</v>
      </c>
      <c r="L18" s="88">
        <f t="shared" ref="L18:X18" si="11">+L21</f>
        <v>88118.940539999981</v>
      </c>
      <c r="M18" s="89">
        <f t="shared" si="11"/>
        <v>0</v>
      </c>
      <c r="N18" s="89">
        <f t="shared" si="11"/>
        <v>0</v>
      </c>
      <c r="O18" s="89">
        <f t="shared" si="11"/>
        <v>1014.0711899999999</v>
      </c>
      <c r="P18" s="89">
        <f t="shared" si="11"/>
        <v>2708.39275</v>
      </c>
      <c r="Q18" s="89">
        <f t="shared" si="11"/>
        <v>6000.0516899999993</v>
      </c>
      <c r="R18" s="89">
        <f t="shared" si="11"/>
        <v>7429.6274399999984</v>
      </c>
      <c r="S18" s="89">
        <f t="shared" si="11"/>
        <v>8020.6876999999986</v>
      </c>
      <c r="T18" s="89">
        <f t="shared" si="11"/>
        <v>8363.4447899999996</v>
      </c>
      <c r="U18" s="89">
        <f t="shared" si="11"/>
        <v>8015.7795500000002</v>
      </c>
      <c r="V18" s="89">
        <f t="shared" si="11"/>
        <v>10495.242229999993</v>
      </c>
      <c r="W18" s="89">
        <f t="shared" si="11"/>
        <v>8852.8199100000074</v>
      </c>
      <c r="X18" s="88">
        <f t="shared" si="11"/>
        <v>27218.823289999986</v>
      </c>
    </row>
    <row r="19" spans="1:25" s="55" customFormat="1" ht="21">
      <c r="A19" s="78"/>
      <c r="B19" s="78"/>
      <c r="C19" s="78"/>
      <c r="D19" s="79"/>
      <c r="E19" s="78"/>
      <c r="F19" s="63"/>
      <c r="G19" s="64" t="s">
        <v>13</v>
      </c>
      <c r="H19" s="65" t="s">
        <v>4</v>
      </c>
      <c r="I19" s="66" t="s">
        <v>19</v>
      </c>
      <c r="J19" s="66" t="s">
        <v>15</v>
      </c>
      <c r="K19" s="66" t="s">
        <v>16</v>
      </c>
      <c r="L19" s="84">
        <f>L21</f>
        <v>88118.940539999981</v>
      </c>
      <c r="M19" s="84">
        <f>M21</f>
        <v>0</v>
      </c>
      <c r="N19" s="84">
        <f t="shared" ref="N19:X19" si="12">N21</f>
        <v>0</v>
      </c>
      <c r="O19" s="84">
        <f t="shared" si="12"/>
        <v>1014.0711899999999</v>
      </c>
      <c r="P19" s="84">
        <f t="shared" si="12"/>
        <v>2708.39275</v>
      </c>
      <c r="Q19" s="84">
        <f t="shared" si="12"/>
        <v>6000.0516899999993</v>
      </c>
      <c r="R19" s="84">
        <f t="shared" si="12"/>
        <v>7429.6274399999984</v>
      </c>
      <c r="S19" s="84">
        <f t="shared" si="12"/>
        <v>8020.6876999999986</v>
      </c>
      <c r="T19" s="84">
        <f t="shared" si="12"/>
        <v>8363.4447899999996</v>
      </c>
      <c r="U19" s="84">
        <f t="shared" si="12"/>
        <v>8015.7795500000002</v>
      </c>
      <c r="V19" s="84">
        <f t="shared" si="12"/>
        <v>10495.242229999993</v>
      </c>
      <c r="W19" s="84">
        <f t="shared" si="12"/>
        <v>8852.8199100000074</v>
      </c>
      <c r="X19" s="84">
        <f t="shared" si="12"/>
        <v>27218.823289999986</v>
      </c>
    </row>
    <row r="20" spans="1:25" ht="21">
      <c r="A20" s="76"/>
      <c r="B20" s="76"/>
      <c r="C20" s="76"/>
      <c r="D20" s="77"/>
      <c r="E20" s="76"/>
      <c r="F20" s="53"/>
      <c r="G20" s="72" t="s">
        <v>13</v>
      </c>
      <c r="H20" s="73" t="s">
        <v>4</v>
      </c>
      <c r="I20" s="74" t="s">
        <v>19</v>
      </c>
      <c r="J20" s="75" t="s">
        <v>20</v>
      </c>
      <c r="K20" s="74" t="s">
        <v>16</v>
      </c>
      <c r="L20" s="88">
        <f>SUM(M20:X20)</f>
        <v>55391.264559999996</v>
      </c>
      <c r="M20" s="89">
        <f>+'FY2024'!D42/1000</f>
        <v>30.950500000000002</v>
      </c>
      <c r="N20" s="89">
        <f>+'FY2024'!E42/1000</f>
        <v>1096.8582999999999</v>
      </c>
      <c r="O20" s="89">
        <f>+'FY2024'!F42/1000</f>
        <v>2858.4363099999996</v>
      </c>
      <c r="P20" s="89">
        <f>+'FY2024'!G42/1000</f>
        <v>807.65598999999997</v>
      </c>
      <c r="Q20" s="89">
        <f>+'FY2024'!H42/1000</f>
        <v>492.8904</v>
      </c>
      <c r="R20" s="89">
        <f>+'FY2024'!I42/1000</f>
        <v>6455.6023600000008</v>
      </c>
      <c r="S20" s="89">
        <f>+'FY2024'!J42/1000</f>
        <v>3206.2583000000004</v>
      </c>
      <c r="T20" s="89">
        <f>+'FY2024'!K42/1000</f>
        <v>12254.273680000004</v>
      </c>
      <c r="U20" s="89">
        <f>+'FY2024'!L42/1000</f>
        <v>5123.7962500000003</v>
      </c>
      <c r="V20" s="89">
        <f>+'FY2024'!M42/1000</f>
        <v>4124.4162099999994</v>
      </c>
      <c r="W20" s="89">
        <f>+'FY2024'!N42/1000</f>
        <v>12346.679099999998</v>
      </c>
      <c r="X20" s="88">
        <f>+'FY2024'!O42/1000</f>
        <v>6593.4471599999997</v>
      </c>
    </row>
    <row r="21" spans="1:25" ht="21">
      <c r="A21" s="76"/>
      <c r="B21" s="76"/>
      <c r="C21" s="76"/>
      <c r="D21" s="77"/>
      <c r="E21" s="76"/>
      <c r="F21" s="53"/>
      <c r="G21" s="67" t="s">
        <v>13</v>
      </c>
      <c r="H21" s="68" t="s">
        <v>4</v>
      </c>
      <c r="I21" s="69" t="s">
        <v>19</v>
      </c>
      <c r="J21" s="70" t="s">
        <v>21</v>
      </c>
      <c r="K21" s="69" t="s">
        <v>16</v>
      </c>
      <c r="L21" s="52">
        <f>SUM(M21:X21)</f>
        <v>88118.940539999981</v>
      </c>
      <c r="M21" s="85">
        <f>+'FY2024'!D38/1000</f>
        <v>0</v>
      </c>
      <c r="N21" s="85">
        <f>+'FY2024'!E38/1000</f>
        <v>0</v>
      </c>
      <c r="O21" s="85">
        <f>+'FY2024'!F38/1000</f>
        <v>1014.0711899999999</v>
      </c>
      <c r="P21" s="85">
        <f>+'FY2024'!G38/1000</f>
        <v>2708.39275</v>
      </c>
      <c r="Q21" s="85">
        <f>+'FY2024'!H38/1000</f>
        <v>6000.0516899999993</v>
      </c>
      <c r="R21" s="85">
        <f>+'FY2024'!I38/1000</f>
        <v>7429.6274399999984</v>
      </c>
      <c r="S21" s="85">
        <f>+'FY2024'!J38/1000</f>
        <v>8020.6876999999986</v>
      </c>
      <c r="T21" s="85">
        <f>+'FY2024'!K38/1000</f>
        <v>8363.4447899999996</v>
      </c>
      <c r="U21" s="85">
        <f>+'FY2024'!L38/1000</f>
        <v>8015.7795500000002</v>
      </c>
      <c r="V21" s="85">
        <f>+'FY2024'!M38/1000</f>
        <v>10495.242229999993</v>
      </c>
      <c r="W21" s="85">
        <f>+'FY2024'!N38/1000</f>
        <v>8852.8199100000074</v>
      </c>
      <c r="X21" s="85">
        <f>+'FY2024'!O38/1000</f>
        <v>27218.823289999986</v>
      </c>
    </row>
    <row r="22" spans="1:25" ht="21">
      <c r="A22" s="76"/>
      <c r="B22" s="76"/>
      <c r="C22" s="76"/>
      <c r="D22" s="77"/>
      <c r="E22" s="76"/>
      <c r="F22" s="53"/>
      <c r="G22" s="67" t="s">
        <v>13</v>
      </c>
      <c r="H22" s="68" t="s">
        <v>4</v>
      </c>
      <c r="I22" s="69" t="s">
        <v>19</v>
      </c>
      <c r="J22" s="70" t="s">
        <v>69</v>
      </c>
      <c r="K22" s="69" t="s">
        <v>16</v>
      </c>
      <c r="L22" s="52">
        <f>SUM(M22:X22)</f>
        <v>12273.339009999998</v>
      </c>
      <c r="M22" s="85">
        <f>+'FY2024'!D40/1000</f>
        <v>0</v>
      </c>
      <c r="N22" s="85">
        <f>+'FY2024'!E40/1000</f>
        <v>0</v>
      </c>
      <c r="O22" s="85">
        <f>+'FY2024'!F40/1000</f>
        <v>111.7149</v>
      </c>
      <c r="P22" s="85">
        <f>+'FY2024'!G40/1000</f>
        <v>1217.8237199999999</v>
      </c>
      <c r="Q22" s="85">
        <f>+'FY2024'!H40/1000</f>
        <v>2887.0257199999996</v>
      </c>
      <c r="R22" s="85">
        <f>+'FY2024'!I40/1000</f>
        <v>2355.0515099999998</v>
      </c>
      <c r="S22" s="85">
        <f>+'FY2024'!J40/1000</f>
        <v>721.87310000000014</v>
      </c>
      <c r="T22" s="85">
        <f>+'FY2024'!K40/1000</f>
        <v>1265.16947</v>
      </c>
      <c r="U22" s="85">
        <f>+'FY2024'!L40/1000</f>
        <v>990.83601999999973</v>
      </c>
      <c r="V22" s="85">
        <f>+'FY2024'!M40/1000</f>
        <v>567.36023000000023</v>
      </c>
      <c r="W22" s="85">
        <f>+'FY2024'!N40/1000</f>
        <v>1176.7251899999997</v>
      </c>
      <c r="X22" s="85">
        <f>+'FY2024'!O40/1000</f>
        <v>979.75914999999986</v>
      </c>
    </row>
    <row r="23" spans="1:25" ht="21.75" thickBot="1">
      <c r="A23" s="76"/>
      <c r="B23" s="76"/>
      <c r="C23" s="76"/>
      <c r="D23" s="77"/>
      <c r="E23" s="76"/>
      <c r="F23" s="53"/>
      <c r="G23" s="64" t="s">
        <v>13</v>
      </c>
      <c r="H23" s="65" t="s">
        <v>4</v>
      </c>
      <c r="I23" s="66" t="s">
        <v>68</v>
      </c>
      <c r="J23" s="71"/>
      <c r="K23" s="66" t="s">
        <v>16</v>
      </c>
      <c r="L23" s="116">
        <f>SUM(M23:X23)</f>
        <v>292101.55838</v>
      </c>
      <c r="M23" s="87">
        <f>+('FY2024'!D28+'FY2024'!D38+'FY2024'!D40)/1000</f>
        <v>10118.672979999999</v>
      </c>
      <c r="N23" s="87">
        <f>+('FY2024'!E28+'FY2024'!E38+'FY2024'!E40)/1000</f>
        <v>11844.075949999999</v>
      </c>
      <c r="O23" s="87">
        <f>+('FY2024'!F28+'FY2024'!F38+'FY2024'!F40)/1000</f>
        <v>18545.484489999999</v>
      </c>
      <c r="P23" s="87">
        <f>+('FY2024'!G28+'FY2024'!G38+'FY2024'!G40)/1000</f>
        <v>17556.532459999999</v>
      </c>
      <c r="Q23" s="87">
        <f>+('FY2024'!H28+'FY2024'!H38+'FY2024'!H40)/1000</f>
        <v>28633.720829999998</v>
      </c>
      <c r="R23" s="87">
        <f>+('FY2024'!I28+'FY2024'!I38+'FY2024'!I40)/1000</f>
        <v>29899.151809999996</v>
      </c>
      <c r="S23" s="87">
        <f>+('FY2024'!J28+'FY2024'!J38+'FY2024'!J40)/1000</f>
        <v>21101.057929999999</v>
      </c>
      <c r="T23" s="87">
        <f>+('FY2024'!K28+'FY2024'!K38+'FY2024'!K40)/1000</f>
        <v>21577.98285</v>
      </c>
      <c r="U23" s="87">
        <f>+('FY2024'!L28+'FY2024'!L38+'FY2024'!L40)/1000</f>
        <v>25769.0357</v>
      </c>
      <c r="V23" s="87">
        <f>+('FY2024'!M28+'FY2024'!M38+'FY2024'!M40)/1000</f>
        <v>29178.996279999988</v>
      </c>
      <c r="W23" s="87">
        <f>+('FY2024'!N28+'FY2024'!N38+'FY2024'!N40)/1000</f>
        <v>25939.165960000009</v>
      </c>
      <c r="X23" s="87">
        <f>+('FY2024'!O28+'FY2024'!O38+'FY2024'!O40)/1000</f>
        <v>51937.681139999979</v>
      </c>
      <c r="Y23" s="19"/>
    </row>
    <row r="24" spans="1:25" ht="21">
      <c r="A24" s="76"/>
      <c r="B24" s="76"/>
      <c r="C24" s="76"/>
      <c r="D24" s="77"/>
      <c r="E24" s="76"/>
      <c r="F24" s="53"/>
      <c r="G24" s="67"/>
      <c r="H24" s="68"/>
      <c r="I24" s="69"/>
      <c r="J24" s="70"/>
      <c r="K24" s="6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</row>
    <row r="25" spans="1:25" ht="19.5" thickBot="1">
      <c r="A25" s="76"/>
      <c r="B25" s="76"/>
      <c r="C25" s="76"/>
      <c r="D25" s="77"/>
      <c r="E25" s="76"/>
      <c r="F25" s="53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</row>
    <row r="26" spans="1:25" ht="35.25" thickBot="1">
      <c r="A26" s="76"/>
      <c r="B26" s="76"/>
      <c r="C26" s="76"/>
      <c r="D26" s="77"/>
      <c r="E26" s="76"/>
      <c r="F26" s="100" t="s">
        <v>24</v>
      </c>
      <c r="G26" s="58"/>
      <c r="H26" s="58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</row>
    <row r="27" spans="1:25" ht="21.75" thickBot="1">
      <c r="A27" s="76"/>
      <c r="B27" s="76"/>
      <c r="C27" s="76"/>
      <c r="D27" s="77"/>
      <c r="E27" s="76"/>
      <c r="F27" s="60" t="s">
        <v>7</v>
      </c>
      <c r="G27" s="61" t="s">
        <v>8</v>
      </c>
      <c r="H27" s="61" t="s">
        <v>9</v>
      </c>
      <c r="I27" s="62" t="s">
        <v>10</v>
      </c>
      <c r="J27" s="62" t="s">
        <v>11</v>
      </c>
      <c r="K27" s="62" t="s">
        <v>12</v>
      </c>
      <c r="L27" s="93" t="str">
        <f t="shared" ref="L27:X27" si="13">L2</f>
        <v>FY2024</v>
      </c>
      <c r="M27" s="93">
        <f t="shared" si="13"/>
        <v>45108</v>
      </c>
      <c r="N27" s="93">
        <f t="shared" si="13"/>
        <v>45139</v>
      </c>
      <c r="O27" s="93">
        <f t="shared" si="13"/>
        <v>45170</v>
      </c>
      <c r="P27" s="93">
        <f t="shared" si="13"/>
        <v>45200</v>
      </c>
      <c r="Q27" s="93">
        <f t="shared" si="13"/>
        <v>45231</v>
      </c>
      <c r="R27" s="93">
        <f t="shared" si="13"/>
        <v>45261</v>
      </c>
      <c r="S27" s="93">
        <f t="shared" si="13"/>
        <v>45292</v>
      </c>
      <c r="T27" s="93">
        <f t="shared" si="13"/>
        <v>45323</v>
      </c>
      <c r="U27" s="93">
        <f t="shared" si="13"/>
        <v>45352</v>
      </c>
      <c r="V27" s="93">
        <f t="shared" si="13"/>
        <v>45383</v>
      </c>
      <c r="W27" s="93">
        <f t="shared" si="13"/>
        <v>45413</v>
      </c>
      <c r="X27" s="93">
        <f t="shared" si="13"/>
        <v>45444</v>
      </c>
    </row>
    <row r="28" spans="1:25" s="55" customFormat="1" ht="21">
      <c r="A28" s="78"/>
      <c r="B28" s="78"/>
      <c r="C28" s="78"/>
      <c r="D28" s="79"/>
      <c r="E28" s="78"/>
      <c r="F28" s="63"/>
      <c r="G28" s="64" t="s">
        <v>13</v>
      </c>
      <c r="H28" s="65" t="s">
        <v>4</v>
      </c>
      <c r="I28" s="66" t="s">
        <v>14</v>
      </c>
      <c r="J28" s="66" t="s">
        <v>15</v>
      </c>
      <c r="K28" s="66" t="s">
        <v>16</v>
      </c>
      <c r="L28" s="99">
        <f>L3</f>
        <v>210332.99999999988</v>
      </c>
      <c r="M28" s="99">
        <f>L28</f>
        <v>210332.99999999988</v>
      </c>
      <c r="N28" s="99">
        <f t="shared" ref="N28:X28" si="14">M28</f>
        <v>210332.99999999988</v>
      </c>
      <c r="O28" s="99">
        <f t="shared" si="14"/>
        <v>210332.99999999988</v>
      </c>
      <c r="P28" s="99">
        <f t="shared" si="14"/>
        <v>210332.99999999988</v>
      </c>
      <c r="Q28" s="99">
        <f t="shared" si="14"/>
        <v>210332.99999999988</v>
      </c>
      <c r="R28" s="99">
        <f t="shared" si="14"/>
        <v>210332.99999999988</v>
      </c>
      <c r="S28" s="99">
        <f t="shared" si="14"/>
        <v>210332.99999999988</v>
      </c>
      <c r="T28" s="99">
        <f t="shared" si="14"/>
        <v>210332.99999999988</v>
      </c>
      <c r="U28" s="99">
        <f t="shared" si="14"/>
        <v>210332.99999999988</v>
      </c>
      <c r="V28" s="99">
        <f t="shared" si="14"/>
        <v>210332.99999999988</v>
      </c>
      <c r="W28" s="99">
        <f t="shared" si="14"/>
        <v>210332.99999999988</v>
      </c>
      <c r="X28" s="99">
        <f t="shared" si="14"/>
        <v>210332.99999999988</v>
      </c>
    </row>
    <row r="29" spans="1:25" ht="21">
      <c r="A29" s="76"/>
      <c r="B29" s="76"/>
      <c r="C29" s="76"/>
      <c r="D29" s="77"/>
      <c r="E29" s="76"/>
      <c r="F29" s="53"/>
      <c r="G29" s="67" t="s">
        <v>13</v>
      </c>
      <c r="H29" s="68" t="s">
        <v>4</v>
      </c>
      <c r="I29" s="69" t="s">
        <v>14</v>
      </c>
      <c r="J29" s="70" t="s">
        <v>17</v>
      </c>
      <c r="K29" s="69" t="s">
        <v>16</v>
      </c>
      <c r="L29" s="52">
        <f>L4</f>
        <v>75403.999999999869</v>
      </c>
      <c r="M29" s="83">
        <f>L29</f>
        <v>75403.999999999869</v>
      </c>
      <c r="N29" s="83">
        <f t="shared" ref="N29:X29" si="15">M29</f>
        <v>75403.999999999869</v>
      </c>
      <c r="O29" s="83">
        <f t="shared" si="15"/>
        <v>75403.999999999869</v>
      </c>
      <c r="P29" s="83">
        <f t="shared" si="15"/>
        <v>75403.999999999869</v>
      </c>
      <c r="Q29" s="83">
        <f t="shared" si="15"/>
        <v>75403.999999999869</v>
      </c>
      <c r="R29" s="83">
        <f t="shared" si="15"/>
        <v>75403.999999999869</v>
      </c>
      <c r="S29" s="83">
        <f t="shared" si="15"/>
        <v>75403.999999999869</v>
      </c>
      <c r="T29" s="83">
        <f t="shared" si="15"/>
        <v>75403.999999999869</v>
      </c>
      <c r="U29" s="83">
        <f t="shared" si="15"/>
        <v>75403.999999999869</v>
      </c>
      <c r="V29" s="83">
        <f t="shared" si="15"/>
        <v>75403.999999999869</v>
      </c>
      <c r="W29" s="83">
        <f t="shared" si="15"/>
        <v>75403.999999999869</v>
      </c>
      <c r="X29" s="83">
        <f t="shared" si="15"/>
        <v>75403.999999999869</v>
      </c>
    </row>
    <row r="30" spans="1:25" ht="21">
      <c r="A30" s="76"/>
      <c r="B30" s="76"/>
      <c r="C30" s="76"/>
      <c r="D30" s="77"/>
      <c r="E30" s="76"/>
      <c r="F30" s="53"/>
      <c r="G30" s="67" t="s">
        <v>13</v>
      </c>
      <c r="H30" s="68" t="s">
        <v>4</v>
      </c>
      <c r="I30" s="69" t="s">
        <v>14</v>
      </c>
      <c r="J30" s="70" t="s">
        <v>18</v>
      </c>
      <c r="K30" s="69" t="s">
        <v>16</v>
      </c>
      <c r="L30" s="52">
        <f>L5</f>
        <v>134929</v>
      </c>
      <c r="M30" s="83">
        <f t="shared" ref="M30:X35" si="16">L30</f>
        <v>134929</v>
      </c>
      <c r="N30" s="83">
        <f t="shared" si="16"/>
        <v>134929</v>
      </c>
      <c r="O30" s="83">
        <f t="shared" si="16"/>
        <v>134929</v>
      </c>
      <c r="P30" s="83">
        <f t="shared" si="16"/>
        <v>134929</v>
      </c>
      <c r="Q30" s="83">
        <f t="shared" si="16"/>
        <v>134929</v>
      </c>
      <c r="R30" s="83">
        <f t="shared" si="16"/>
        <v>134929</v>
      </c>
      <c r="S30" s="83">
        <f t="shared" si="16"/>
        <v>134929</v>
      </c>
      <c r="T30" s="83">
        <f t="shared" si="16"/>
        <v>134929</v>
      </c>
      <c r="U30" s="83">
        <f t="shared" si="16"/>
        <v>134929</v>
      </c>
      <c r="V30" s="83">
        <f t="shared" si="16"/>
        <v>134929</v>
      </c>
      <c r="W30" s="83">
        <f t="shared" si="16"/>
        <v>134929</v>
      </c>
      <c r="X30" s="83">
        <f t="shared" si="16"/>
        <v>134929</v>
      </c>
    </row>
    <row r="31" spans="1:25" ht="21">
      <c r="A31" s="76"/>
      <c r="B31" s="76"/>
      <c r="C31" s="76"/>
      <c r="D31" s="77"/>
      <c r="E31" s="76"/>
      <c r="F31" s="53"/>
      <c r="G31" s="67" t="s">
        <v>13</v>
      </c>
      <c r="H31" s="68" t="s">
        <v>4</v>
      </c>
      <c r="I31" s="69" t="s">
        <v>19</v>
      </c>
      <c r="J31" s="70" t="s">
        <v>5</v>
      </c>
      <c r="K31" s="69" t="s">
        <v>16</v>
      </c>
      <c r="L31" s="52">
        <f>L6</f>
        <v>96646</v>
      </c>
      <c r="M31" s="83">
        <f t="shared" si="16"/>
        <v>96646</v>
      </c>
      <c r="N31" s="83">
        <f t="shared" si="16"/>
        <v>96646</v>
      </c>
      <c r="O31" s="83">
        <f t="shared" si="16"/>
        <v>96646</v>
      </c>
      <c r="P31" s="83">
        <f t="shared" si="16"/>
        <v>96646</v>
      </c>
      <c r="Q31" s="83">
        <f t="shared" si="16"/>
        <v>96646</v>
      </c>
      <c r="R31" s="83">
        <f t="shared" si="16"/>
        <v>96646</v>
      </c>
      <c r="S31" s="83">
        <f t="shared" si="16"/>
        <v>96646</v>
      </c>
      <c r="T31" s="83">
        <f t="shared" si="16"/>
        <v>96646</v>
      </c>
      <c r="U31" s="83">
        <f t="shared" si="16"/>
        <v>96646</v>
      </c>
      <c r="V31" s="83">
        <f t="shared" si="16"/>
        <v>96646</v>
      </c>
      <c r="W31" s="83">
        <f t="shared" si="16"/>
        <v>96646</v>
      </c>
      <c r="X31" s="83">
        <f t="shared" si="16"/>
        <v>96646</v>
      </c>
    </row>
    <row r="32" spans="1:25" s="55" customFormat="1" ht="21">
      <c r="A32" s="78"/>
      <c r="B32" s="78"/>
      <c r="C32" s="78"/>
      <c r="D32" s="79"/>
      <c r="E32" s="78"/>
      <c r="F32" s="63"/>
      <c r="G32" s="64" t="s">
        <v>13</v>
      </c>
      <c r="H32" s="65" t="s">
        <v>4</v>
      </c>
      <c r="I32" s="66" t="s">
        <v>19</v>
      </c>
      <c r="J32" s="71" t="s">
        <v>15</v>
      </c>
      <c r="K32" s="66" t="s">
        <v>16</v>
      </c>
      <c r="L32" s="81">
        <f>L7</f>
        <v>96646</v>
      </c>
      <c r="M32" s="82">
        <f t="shared" si="16"/>
        <v>96646</v>
      </c>
      <c r="N32" s="82">
        <f t="shared" si="16"/>
        <v>96646</v>
      </c>
      <c r="O32" s="82">
        <f t="shared" si="16"/>
        <v>96646</v>
      </c>
      <c r="P32" s="82">
        <f t="shared" si="16"/>
        <v>96646</v>
      </c>
      <c r="Q32" s="82">
        <f t="shared" si="16"/>
        <v>96646</v>
      </c>
      <c r="R32" s="82">
        <f t="shared" si="16"/>
        <v>96646</v>
      </c>
      <c r="S32" s="82">
        <f t="shared" si="16"/>
        <v>96646</v>
      </c>
      <c r="T32" s="82">
        <f t="shared" si="16"/>
        <v>96646</v>
      </c>
      <c r="U32" s="82">
        <f t="shared" si="16"/>
        <v>96646</v>
      </c>
      <c r="V32" s="82">
        <f t="shared" si="16"/>
        <v>96646</v>
      </c>
      <c r="W32" s="82">
        <f t="shared" si="16"/>
        <v>96646</v>
      </c>
      <c r="X32" s="82">
        <f t="shared" si="16"/>
        <v>96646</v>
      </c>
    </row>
    <row r="33" spans="1:28" ht="21">
      <c r="A33" s="76"/>
      <c r="B33" s="76"/>
      <c r="C33" s="76"/>
      <c r="D33" s="77"/>
      <c r="E33" s="76"/>
      <c r="F33" s="53"/>
      <c r="G33" s="72" t="s">
        <v>13</v>
      </c>
      <c r="H33" s="73" t="s">
        <v>4</v>
      </c>
      <c r="I33" s="74" t="s">
        <v>19</v>
      </c>
      <c r="J33" s="75" t="s">
        <v>20</v>
      </c>
      <c r="K33" s="74" t="s">
        <v>16</v>
      </c>
      <c r="L33" s="22">
        <v>50000</v>
      </c>
      <c r="M33" s="23">
        <v>50000</v>
      </c>
      <c r="N33" s="23">
        <v>50000</v>
      </c>
      <c r="O33" s="23">
        <v>50000</v>
      </c>
      <c r="P33" s="23">
        <v>50000</v>
      </c>
      <c r="Q33" s="23">
        <v>50000</v>
      </c>
      <c r="R33" s="23">
        <v>50000</v>
      </c>
      <c r="S33" s="23">
        <v>50000</v>
      </c>
      <c r="T33" s="23">
        <v>50000</v>
      </c>
      <c r="U33" s="23">
        <v>50000</v>
      </c>
      <c r="V33" s="23">
        <v>50000</v>
      </c>
      <c r="W33" s="23">
        <v>50000</v>
      </c>
      <c r="X33" s="23">
        <v>50000</v>
      </c>
    </row>
    <row r="34" spans="1:28" ht="21">
      <c r="A34" s="76"/>
      <c r="B34" s="76"/>
      <c r="C34" s="76"/>
      <c r="D34" s="77"/>
      <c r="E34" s="76"/>
      <c r="F34" s="53"/>
      <c r="G34" s="67" t="s">
        <v>13</v>
      </c>
      <c r="H34" s="68" t="s">
        <v>4</v>
      </c>
      <c r="I34" s="69" t="s">
        <v>19</v>
      </c>
      <c r="J34" s="70" t="s">
        <v>21</v>
      </c>
      <c r="K34" s="69" t="s">
        <v>16</v>
      </c>
      <c r="L34" s="52">
        <f>L9</f>
        <v>96646</v>
      </c>
      <c r="M34" s="85">
        <f t="shared" si="16"/>
        <v>96646</v>
      </c>
      <c r="N34" s="85">
        <f t="shared" si="16"/>
        <v>96646</v>
      </c>
      <c r="O34" s="85">
        <f t="shared" si="16"/>
        <v>96646</v>
      </c>
      <c r="P34" s="85">
        <f t="shared" si="16"/>
        <v>96646</v>
      </c>
      <c r="Q34" s="85">
        <f t="shared" si="16"/>
        <v>96646</v>
      </c>
      <c r="R34" s="85">
        <f t="shared" si="16"/>
        <v>96646</v>
      </c>
      <c r="S34" s="85">
        <f t="shared" si="16"/>
        <v>96646</v>
      </c>
      <c r="T34" s="85">
        <f t="shared" si="16"/>
        <v>96646</v>
      </c>
      <c r="U34" s="85">
        <f t="shared" si="16"/>
        <v>96646</v>
      </c>
      <c r="V34" s="85">
        <f t="shared" si="16"/>
        <v>96646</v>
      </c>
      <c r="W34" s="85">
        <f t="shared" si="16"/>
        <v>96646</v>
      </c>
      <c r="X34" s="85">
        <f t="shared" si="16"/>
        <v>96646</v>
      </c>
    </row>
    <row r="35" spans="1:28" ht="21">
      <c r="A35" s="76"/>
      <c r="B35" s="76"/>
      <c r="C35" s="76"/>
      <c r="D35" s="77"/>
      <c r="E35" s="76"/>
      <c r="F35" s="53"/>
      <c r="G35" s="67" t="s">
        <v>13</v>
      </c>
      <c r="H35" s="68" t="s">
        <v>4</v>
      </c>
      <c r="I35" s="69" t="s">
        <v>19</v>
      </c>
      <c r="J35" s="70" t="s">
        <v>69</v>
      </c>
      <c r="K35" s="69" t="s">
        <v>16</v>
      </c>
      <c r="L35" s="52">
        <v>12266</v>
      </c>
      <c r="M35" s="85">
        <f>L35</f>
        <v>12266</v>
      </c>
      <c r="N35" s="85">
        <f t="shared" si="16"/>
        <v>12266</v>
      </c>
      <c r="O35" s="85">
        <f t="shared" si="16"/>
        <v>12266</v>
      </c>
      <c r="P35" s="85">
        <f t="shared" si="16"/>
        <v>12266</v>
      </c>
      <c r="Q35" s="85">
        <f t="shared" si="16"/>
        <v>12266</v>
      </c>
      <c r="R35" s="85">
        <f t="shared" si="16"/>
        <v>12266</v>
      </c>
      <c r="S35" s="85">
        <f t="shared" si="16"/>
        <v>12266</v>
      </c>
      <c r="T35" s="85">
        <f t="shared" si="16"/>
        <v>12266</v>
      </c>
      <c r="U35" s="85">
        <f t="shared" si="16"/>
        <v>12266</v>
      </c>
      <c r="V35" s="85">
        <f t="shared" si="16"/>
        <v>12266</v>
      </c>
      <c r="W35" s="85">
        <f t="shared" si="16"/>
        <v>12266</v>
      </c>
      <c r="X35" s="85">
        <f t="shared" si="16"/>
        <v>12266</v>
      </c>
    </row>
    <row r="36" spans="1:28" ht="21.75" thickBot="1">
      <c r="A36" s="76"/>
      <c r="B36" s="76"/>
      <c r="C36" s="76"/>
      <c r="D36" s="77"/>
      <c r="E36" s="76"/>
      <c r="F36" s="53"/>
      <c r="G36" s="64" t="s">
        <v>13</v>
      </c>
      <c r="H36" s="65" t="s">
        <v>4</v>
      </c>
      <c r="I36" s="66" t="s">
        <v>68</v>
      </c>
      <c r="J36" s="71"/>
      <c r="K36" s="66" t="s">
        <v>16</v>
      </c>
      <c r="L36" s="116">
        <v>319248.99999999988</v>
      </c>
      <c r="M36" s="117">
        <v>319248.99999999988</v>
      </c>
      <c r="N36" s="117">
        <v>319248.99999999988</v>
      </c>
      <c r="O36" s="117">
        <v>319248.99999999988</v>
      </c>
      <c r="P36" s="117">
        <v>319248.99999999988</v>
      </c>
      <c r="Q36" s="117">
        <v>319248.99999999988</v>
      </c>
      <c r="R36" s="117">
        <v>319248.99999999988</v>
      </c>
      <c r="S36" s="117">
        <v>319248.99999999988</v>
      </c>
      <c r="T36" s="117">
        <v>319248.99999999988</v>
      </c>
      <c r="U36" s="117">
        <v>319248.99999999988</v>
      </c>
      <c r="V36" s="117">
        <v>319248.99999999988</v>
      </c>
      <c r="W36" s="117">
        <v>319248.99999999988</v>
      </c>
      <c r="X36" s="117">
        <v>319248.99999999988</v>
      </c>
      <c r="Y36" s="19"/>
      <c r="Z36" s="19"/>
      <c r="AA36" s="19"/>
      <c r="AB36" s="19"/>
    </row>
    <row r="37" spans="1:28" ht="21">
      <c r="A37" s="76"/>
      <c r="B37" s="76"/>
      <c r="C37" s="76"/>
      <c r="D37" s="77"/>
      <c r="E37" s="76"/>
      <c r="F37" s="53"/>
      <c r="G37" s="67"/>
      <c r="H37" s="68"/>
      <c r="I37" s="69"/>
      <c r="J37" s="70"/>
      <c r="K37" s="6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9.5" thickBot="1">
      <c r="A38" s="76"/>
      <c r="B38" s="76"/>
      <c r="C38" s="76"/>
      <c r="D38" s="77"/>
      <c r="E38" s="76"/>
      <c r="F38" s="53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21.75" thickBot="1">
      <c r="A39" s="76"/>
      <c r="B39" s="76"/>
      <c r="C39" s="76"/>
      <c r="D39" s="77"/>
      <c r="E39" s="76"/>
      <c r="F39" s="60" t="s">
        <v>22</v>
      </c>
      <c r="G39" s="61" t="s">
        <v>8</v>
      </c>
      <c r="H39" s="61" t="s">
        <v>9</v>
      </c>
      <c r="I39" s="62" t="s">
        <v>10</v>
      </c>
      <c r="J39" s="62" t="s">
        <v>11</v>
      </c>
      <c r="K39" s="62" t="s">
        <v>12</v>
      </c>
      <c r="L39" s="93" t="str">
        <f>L2</f>
        <v>FY2024</v>
      </c>
      <c r="M39" s="93">
        <f>M2</f>
        <v>45108</v>
      </c>
      <c r="N39" s="93">
        <f>N2</f>
        <v>45139</v>
      </c>
      <c r="O39" s="93">
        <f>O2</f>
        <v>45170</v>
      </c>
      <c r="P39" s="93">
        <f>P2</f>
        <v>45200</v>
      </c>
      <c r="Q39" s="93">
        <f>Q2</f>
        <v>45231</v>
      </c>
      <c r="R39" s="93">
        <f>R2</f>
        <v>45261</v>
      </c>
      <c r="S39" s="93">
        <f>S2</f>
        <v>45292</v>
      </c>
      <c r="T39" s="93">
        <f>T2</f>
        <v>45323</v>
      </c>
      <c r="U39" s="93">
        <f>U2</f>
        <v>45352</v>
      </c>
      <c r="V39" s="93">
        <f>V2</f>
        <v>45383</v>
      </c>
      <c r="W39" s="93">
        <f>W2</f>
        <v>45413</v>
      </c>
      <c r="X39" s="93">
        <f>X2</f>
        <v>45444</v>
      </c>
    </row>
    <row r="40" spans="1:28" s="55" customFormat="1" ht="21">
      <c r="A40" s="78"/>
      <c r="B40" s="78"/>
      <c r="C40" s="78"/>
      <c r="D40" s="79"/>
      <c r="E40" s="78"/>
      <c r="F40" s="63"/>
      <c r="G40" s="64" t="s">
        <v>13</v>
      </c>
      <c r="H40" s="65" t="s">
        <v>4</v>
      </c>
      <c r="I40" s="66" t="s">
        <v>14</v>
      </c>
      <c r="J40" s="66" t="s">
        <v>15</v>
      </c>
      <c r="K40" s="66" t="s">
        <v>16</v>
      </c>
      <c r="L40" s="81">
        <f>+X40</f>
        <v>191709.27883000002</v>
      </c>
      <c r="M40" s="82">
        <f>SUM($M$15:M15)</f>
        <v>10118.672979999999</v>
      </c>
      <c r="N40" s="82">
        <f>SUM($M$15:N15)</f>
        <v>21962.748929999998</v>
      </c>
      <c r="O40" s="82">
        <f>SUM($M$15:O15)</f>
        <v>39382.447329999995</v>
      </c>
      <c r="P40" s="82">
        <f>SUM($M$15:P15)</f>
        <v>53012.763319999998</v>
      </c>
      <c r="Q40" s="82">
        <f>SUM($M$15:Q15)</f>
        <v>72759.406740000006</v>
      </c>
      <c r="R40" s="82">
        <f>SUM($M$15:R15)</f>
        <v>92873.879600000015</v>
      </c>
      <c r="S40" s="82">
        <f>SUM($M$15:S15)</f>
        <v>105232.37673000002</v>
      </c>
      <c r="T40" s="82">
        <f>SUM($M$15:T15)</f>
        <v>117181.74532000002</v>
      </c>
      <c r="U40" s="82">
        <f>SUM($M$15:U15)</f>
        <v>133944.16545000003</v>
      </c>
      <c r="V40" s="82">
        <f>SUM($M$15:V15)</f>
        <v>152060.55927000003</v>
      </c>
      <c r="W40" s="82">
        <f>SUM($M$15:W15)</f>
        <v>167970.18013000002</v>
      </c>
      <c r="X40" s="82">
        <f>SUM($M$15:X15)</f>
        <v>191709.27883000002</v>
      </c>
    </row>
    <row r="41" spans="1:28" ht="21">
      <c r="A41" s="76"/>
      <c r="B41" s="76"/>
      <c r="C41" s="76"/>
      <c r="D41" s="77"/>
      <c r="E41" s="76"/>
      <c r="F41" s="53"/>
      <c r="G41" s="67" t="s">
        <v>13</v>
      </c>
      <c r="H41" s="68" t="s">
        <v>4</v>
      </c>
      <c r="I41" s="69" t="s">
        <v>14</v>
      </c>
      <c r="J41" s="70" t="s">
        <v>17</v>
      </c>
      <c r="K41" s="69" t="s">
        <v>16</v>
      </c>
      <c r="L41" s="52">
        <f t="shared" ref="L41:L48" si="17">+X41</f>
        <v>67550.576610000004</v>
      </c>
      <c r="M41" s="83">
        <f>SUM($M$16:M16)</f>
        <v>3187.0464300000003</v>
      </c>
      <c r="N41" s="83">
        <f>SUM($M$16:N16)</f>
        <v>7521.4684099999995</v>
      </c>
      <c r="O41" s="83">
        <f>SUM($M$16:O16)</f>
        <v>11712.050889999999</v>
      </c>
      <c r="P41" s="83">
        <f>SUM($M$16:P16)</f>
        <v>15959.218379999998</v>
      </c>
      <c r="Q41" s="83">
        <f>SUM($M$16:Q16)</f>
        <v>20253.579959999999</v>
      </c>
      <c r="R41" s="83">
        <f>SUM($M$16:R16)</f>
        <v>29071.450100000002</v>
      </c>
      <c r="S41" s="83">
        <f>SUM($M$16:S16)</f>
        <v>34278.639070000005</v>
      </c>
      <c r="T41" s="83">
        <f>SUM($M$16:T16)</f>
        <v>39198.629720000004</v>
      </c>
      <c r="U41" s="83">
        <f>SUM($M$16:U16)</f>
        <v>44654.979330000002</v>
      </c>
      <c r="V41" s="83">
        <f>SUM($M$16:V16)</f>
        <v>52625.184520000003</v>
      </c>
      <c r="W41" s="83">
        <f>SUM($M$16:W16)</f>
        <v>60188.541660000003</v>
      </c>
      <c r="X41" s="83">
        <f>SUM($M$16:X16)</f>
        <v>67550.576610000004</v>
      </c>
    </row>
    <row r="42" spans="1:28" ht="21">
      <c r="A42" s="76"/>
      <c r="B42" s="76"/>
      <c r="C42" s="76"/>
      <c r="D42" s="77"/>
      <c r="E42" s="76"/>
      <c r="F42" s="53"/>
      <c r="G42" s="67" t="s">
        <v>13</v>
      </c>
      <c r="H42" s="68" t="s">
        <v>4</v>
      </c>
      <c r="I42" s="69" t="s">
        <v>14</v>
      </c>
      <c r="J42" s="70" t="s">
        <v>18</v>
      </c>
      <c r="K42" s="69" t="s">
        <v>16</v>
      </c>
      <c r="L42" s="52">
        <f t="shared" si="17"/>
        <v>124158.70221999999</v>
      </c>
      <c r="M42" s="83">
        <f>SUM($M$17:M17)</f>
        <v>6931.62655</v>
      </c>
      <c r="N42" s="83">
        <f>SUM($M$17:N17)</f>
        <v>14441.28052</v>
      </c>
      <c r="O42" s="83">
        <f>SUM($M$17:O17)</f>
        <v>27670.396439999997</v>
      </c>
      <c r="P42" s="83">
        <f>SUM($M$17:P17)</f>
        <v>37053.544939999992</v>
      </c>
      <c r="Q42" s="83">
        <f>SUM($M$17:Q17)</f>
        <v>52505.826779999989</v>
      </c>
      <c r="R42" s="83">
        <f>SUM($M$17:R17)</f>
        <v>63802.429499999984</v>
      </c>
      <c r="S42" s="83">
        <f>SUM($M$17:S17)</f>
        <v>70953.737659999984</v>
      </c>
      <c r="T42" s="83">
        <f>SUM($M$17:T17)</f>
        <v>77983.11559999999</v>
      </c>
      <c r="U42" s="83">
        <f>SUM($M$17:U17)</f>
        <v>89289.186119999984</v>
      </c>
      <c r="V42" s="83">
        <f>SUM($M$17:V17)</f>
        <v>99435.374749999988</v>
      </c>
      <c r="W42" s="83">
        <f>SUM($M$17:W17)</f>
        <v>107781.63846999999</v>
      </c>
      <c r="X42" s="83">
        <f>SUM($M$17:X17)</f>
        <v>124158.70221999999</v>
      </c>
    </row>
    <row r="43" spans="1:28" ht="21">
      <c r="A43" s="76"/>
      <c r="B43" s="76"/>
      <c r="C43" s="76"/>
      <c r="D43" s="77"/>
      <c r="E43" s="76"/>
      <c r="F43" s="53"/>
      <c r="G43" s="67" t="s">
        <v>13</v>
      </c>
      <c r="H43" s="68" t="s">
        <v>4</v>
      </c>
      <c r="I43" s="69" t="s">
        <v>19</v>
      </c>
      <c r="J43" s="70" t="s">
        <v>5</v>
      </c>
      <c r="K43" s="69" t="s">
        <v>16</v>
      </c>
      <c r="L43" s="52">
        <f t="shared" si="17"/>
        <v>88118.940539999981</v>
      </c>
      <c r="M43" s="83">
        <f>SUM($M$18:M18)</f>
        <v>0</v>
      </c>
      <c r="N43" s="83">
        <f>SUM($M$18:N18)</f>
        <v>0</v>
      </c>
      <c r="O43" s="83">
        <f>SUM($M$18:O18)</f>
        <v>1014.0711899999999</v>
      </c>
      <c r="P43" s="83">
        <f>SUM($M$18:P18)</f>
        <v>3722.4639399999996</v>
      </c>
      <c r="Q43" s="83">
        <f>SUM($M$18:Q18)</f>
        <v>9722.5156299999981</v>
      </c>
      <c r="R43" s="83">
        <f>SUM($M$18:R18)</f>
        <v>17152.143069999998</v>
      </c>
      <c r="S43" s="83">
        <f>SUM($M$18:S18)</f>
        <v>25172.830769999997</v>
      </c>
      <c r="T43" s="83">
        <f>SUM($M$18:T18)</f>
        <v>33536.275559999995</v>
      </c>
      <c r="U43" s="83">
        <f>SUM($M$18:U18)</f>
        <v>41552.055109999994</v>
      </c>
      <c r="V43" s="83">
        <f>SUM($M$18:V18)</f>
        <v>52047.29733999999</v>
      </c>
      <c r="W43" s="83">
        <f>SUM($M$18:W18)</f>
        <v>60900.117249999996</v>
      </c>
      <c r="X43" s="83">
        <f>SUM($M$18:X18)</f>
        <v>88118.940539999981</v>
      </c>
    </row>
    <row r="44" spans="1:28" s="55" customFormat="1" ht="21">
      <c r="A44" s="78"/>
      <c r="B44" s="78"/>
      <c r="C44" s="78"/>
      <c r="D44" s="79"/>
      <c r="E44" s="78"/>
      <c r="F44" s="63"/>
      <c r="G44" s="64" t="s">
        <v>13</v>
      </c>
      <c r="H44" s="65" t="s">
        <v>4</v>
      </c>
      <c r="I44" s="66" t="s">
        <v>19</v>
      </c>
      <c r="J44" s="71" t="s">
        <v>15</v>
      </c>
      <c r="K44" s="66" t="s">
        <v>16</v>
      </c>
      <c r="L44" s="81">
        <f t="shared" si="17"/>
        <v>88118.940539999981</v>
      </c>
      <c r="M44" s="82">
        <f>SUM($M$19:M19)</f>
        <v>0</v>
      </c>
      <c r="N44" s="82">
        <f>SUM($M$19:N19)</f>
        <v>0</v>
      </c>
      <c r="O44" s="82">
        <f>SUM($M$19:O19)</f>
        <v>1014.0711899999999</v>
      </c>
      <c r="P44" s="82">
        <f>SUM($M$19:P19)</f>
        <v>3722.4639399999996</v>
      </c>
      <c r="Q44" s="82">
        <f>SUM($M$19:Q19)</f>
        <v>9722.5156299999981</v>
      </c>
      <c r="R44" s="82">
        <f>SUM($M$19:R19)</f>
        <v>17152.143069999998</v>
      </c>
      <c r="S44" s="82">
        <f>SUM($M$19:S19)</f>
        <v>25172.830769999997</v>
      </c>
      <c r="T44" s="82">
        <f>SUM($M$19:T19)</f>
        <v>33536.275559999995</v>
      </c>
      <c r="U44" s="82">
        <f>SUM($M$19:U19)</f>
        <v>41552.055109999994</v>
      </c>
      <c r="V44" s="82">
        <f>SUM($M$19:V19)</f>
        <v>52047.29733999999</v>
      </c>
      <c r="W44" s="82">
        <f>SUM($M$19:W19)</f>
        <v>60900.117249999996</v>
      </c>
      <c r="X44" s="82">
        <f>SUM($M$19:X19)</f>
        <v>88118.940539999981</v>
      </c>
    </row>
    <row r="45" spans="1:28" ht="21">
      <c r="A45" s="76"/>
      <c r="B45" s="76"/>
      <c r="C45" s="76"/>
      <c r="D45" s="77"/>
      <c r="E45" s="76"/>
      <c r="F45" s="53"/>
      <c r="G45" s="72" t="s">
        <v>13</v>
      </c>
      <c r="H45" s="73" t="s">
        <v>4</v>
      </c>
      <c r="I45" s="74" t="s">
        <v>19</v>
      </c>
      <c r="J45" s="75" t="s">
        <v>20</v>
      </c>
      <c r="K45" s="74" t="s">
        <v>16</v>
      </c>
      <c r="L45" s="52">
        <f t="shared" si="17"/>
        <v>55391.264559999996</v>
      </c>
      <c r="M45" s="83">
        <f>SUM($M$20:M20)</f>
        <v>30.950500000000002</v>
      </c>
      <c r="N45" s="83">
        <f>SUM($M$20:N20)</f>
        <v>1127.8087999999998</v>
      </c>
      <c r="O45" s="83">
        <f>SUM($M$20:O20)</f>
        <v>3986.2451099999994</v>
      </c>
      <c r="P45" s="83">
        <f>SUM($M$20:P20)</f>
        <v>4793.9010999999991</v>
      </c>
      <c r="Q45" s="83">
        <f>SUM($M$20:Q20)</f>
        <v>5286.7914999999994</v>
      </c>
      <c r="R45" s="83">
        <f>SUM($M$20:R20)</f>
        <v>11742.39386</v>
      </c>
      <c r="S45" s="83">
        <f>SUM($M$20:S20)</f>
        <v>14948.652160000001</v>
      </c>
      <c r="T45" s="83">
        <f>SUM($M$20:T20)</f>
        <v>27202.925840000004</v>
      </c>
      <c r="U45" s="83">
        <f>SUM($M$20:U20)</f>
        <v>32326.722090000003</v>
      </c>
      <c r="V45" s="83">
        <f>SUM($M$20:V20)</f>
        <v>36451.138300000006</v>
      </c>
      <c r="W45" s="83">
        <f>SUM($M$20:W20)</f>
        <v>48797.8174</v>
      </c>
      <c r="X45" s="83">
        <f>SUM($M$20:X20)</f>
        <v>55391.264559999996</v>
      </c>
    </row>
    <row r="46" spans="1:28" ht="21">
      <c r="A46" s="76"/>
      <c r="B46" s="76"/>
      <c r="C46" s="76"/>
      <c r="D46" s="77"/>
      <c r="E46" s="76"/>
      <c r="F46" s="53"/>
      <c r="G46" s="67" t="s">
        <v>13</v>
      </c>
      <c r="H46" s="68" t="s">
        <v>4</v>
      </c>
      <c r="I46" s="69" t="s">
        <v>19</v>
      </c>
      <c r="J46" s="70" t="s">
        <v>21</v>
      </c>
      <c r="K46" s="69" t="s">
        <v>16</v>
      </c>
      <c r="L46" s="52">
        <f t="shared" si="17"/>
        <v>88118.940539999981</v>
      </c>
      <c r="M46" s="85">
        <f>SUM($M$21:M21)</f>
        <v>0</v>
      </c>
      <c r="N46" s="85">
        <f>SUM($M$21:N21)</f>
        <v>0</v>
      </c>
      <c r="O46" s="85">
        <f>SUM($M$21:O21)</f>
        <v>1014.0711899999999</v>
      </c>
      <c r="P46" s="85">
        <f>SUM($M$21:P21)</f>
        <v>3722.4639399999996</v>
      </c>
      <c r="Q46" s="85">
        <f>SUM($M$21:Q21)</f>
        <v>9722.5156299999981</v>
      </c>
      <c r="R46" s="85">
        <f>SUM($M$21:R21)</f>
        <v>17152.143069999998</v>
      </c>
      <c r="S46" s="85">
        <f>SUM($M$21:S21)</f>
        <v>25172.830769999997</v>
      </c>
      <c r="T46" s="85">
        <f>SUM($M$21:T21)</f>
        <v>33536.275559999995</v>
      </c>
      <c r="U46" s="85">
        <f>SUM($M$21:U21)</f>
        <v>41552.055109999994</v>
      </c>
      <c r="V46" s="85">
        <f>SUM($M$21:V21)</f>
        <v>52047.29733999999</v>
      </c>
      <c r="W46" s="85">
        <f>SUM($M$21:W21)</f>
        <v>60900.117249999996</v>
      </c>
      <c r="X46" s="85">
        <f>SUM($M$21:X21)</f>
        <v>88118.940539999981</v>
      </c>
    </row>
    <row r="47" spans="1:28" ht="21">
      <c r="A47" s="76"/>
      <c r="B47" s="76"/>
      <c r="C47" s="76"/>
      <c r="D47" s="77"/>
      <c r="E47" s="76"/>
      <c r="F47" s="53"/>
      <c r="G47" s="67" t="s">
        <v>13</v>
      </c>
      <c r="H47" s="68" t="s">
        <v>4</v>
      </c>
      <c r="I47" s="69" t="s">
        <v>19</v>
      </c>
      <c r="J47" s="70" t="s">
        <v>69</v>
      </c>
      <c r="K47" s="69" t="s">
        <v>16</v>
      </c>
      <c r="L47" s="52">
        <f t="shared" si="17"/>
        <v>12273.339009999998</v>
      </c>
      <c r="M47" s="85">
        <f>SUM($M$22:M22)</f>
        <v>0</v>
      </c>
      <c r="N47" s="85">
        <f>SUM($M$22:N22)</f>
        <v>0</v>
      </c>
      <c r="O47" s="85">
        <f>SUM($M$22:O22)</f>
        <v>111.7149</v>
      </c>
      <c r="P47" s="85">
        <f>SUM($M$22:P22)</f>
        <v>1329.5386199999998</v>
      </c>
      <c r="Q47" s="85">
        <f>SUM($M$22:Q22)</f>
        <v>4216.564339999999</v>
      </c>
      <c r="R47" s="85">
        <f>SUM($M$22:R22)</f>
        <v>6571.6158499999983</v>
      </c>
      <c r="S47" s="85">
        <f>SUM($M$22:S22)</f>
        <v>7293.4889499999981</v>
      </c>
      <c r="T47" s="85">
        <f>SUM($M$22:T22)</f>
        <v>8558.6584199999979</v>
      </c>
      <c r="U47" s="85">
        <f>SUM($M$22:U22)</f>
        <v>9549.4944399999986</v>
      </c>
      <c r="V47" s="85">
        <f>SUM($M$22:V22)</f>
        <v>10116.854669999999</v>
      </c>
      <c r="W47" s="85">
        <f>SUM($M$22:W22)</f>
        <v>11293.579859999998</v>
      </c>
      <c r="X47" s="85">
        <f>SUM($M$22:X22)</f>
        <v>12273.339009999998</v>
      </c>
    </row>
    <row r="48" spans="1:28" ht="21.75" thickBot="1">
      <c r="A48" s="76"/>
      <c r="B48" s="76"/>
      <c r="C48" s="76"/>
      <c r="D48" s="77"/>
      <c r="E48" s="76"/>
      <c r="F48" s="53"/>
      <c r="G48" s="64" t="s">
        <v>13</v>
      </c>
      <c r="H48" s="65" t="s">
        <v>4</v>
      </c>
      <c r="I48" s="66" t="s">
        <v>68</v>
      </c>
      <c r="J48" s="71"/>
      <c r="K48" s="66" t="s">
        <v>16</v>
      </c>
      <c r="L48" s="116">
        <f t="shared" si="17"/>
        <v>292101.55838</v>
      </c>
      <c r="M48" s="117">
        <f>M23</f>
        <v>10118.672979999999</v>
      </c>
      <c r="N48" s="117">
        <f>+N23+M48</f>
        <v>21962.748929999998</v>
      </c>
      <c r="O48" s="117">
        <f>+O23+N48</f>
        <v>40508.233419999997</v>
      </c>
      <c r="P48" s="117">
        <f>+P23+O48</f>
        <v>58064.765879999992</v>
      </c>
      <c r="Q48" s="117">
        <f>+Q23+P48</f>
        <v>86698.486709999997</v>
      </c>
      <c r="R48" s="117">
        <f>+R23+Q48</f>
        <v>116597.63851999999</v>
      </c>
      <c r="S48" s="117">
        <f>+S23+R48</f>
        <v>137698.69644999999</v>
      </c>
      <c r="T48" s="117">
        <f>+T23+S48</f>
        <v>159276.67929999999</v>
      </c>
      <c r="U48" s="117">
        <f>+U23+T48</f>
        <v>185045.715</v>
      </c>
      <c r="V48" s="117">
        <f>+V23+U48</f>
        <v>214224.71127999999</v>
      </c>
      <c r="W48" s="117">
        <f>+W23+V48</f>
        <v>240163.87724</v>
      </c>
      <c r="X48" s="117">
        <f>+X23+W48</f>
        <v>292101.55838</v>
      </c>
      <c r="Y48" s="19"/>
      <c r="Z48" s="19"/>
    </row>
    <row r="49" spans="1:26">
      <c r="A49" s="76"/>
      <c r="B49" s="76"/>
      <c r="C49" s="76"/>
      <c r="D49" s="77"/>
      <c r="E49" s="76"/>
      <c r="F49" s="53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9.5" thickBot="1">
      <c r="A50" s="76"/>
      <c r="B50" s="76"/>
      <c r="C50" s="76"/>
      <c r="D50" s="77"/>
      <c r="E50" s="76"/>
      <c r="F50" s="53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21.75" thickBot="1">
      <c r="A51" s="76"/>
      <c r="B51" s="76"/>
      <c r="C51" s="76"/>
      <c r="D51" s="77"/>
      <c r="E51" s="76"/>
      <c r="F51" s="60" t="s">
        <v>23</v>
      </c>
      <c r="G51" s="61" t="s">
        <v>8</v>
      </c>
      <c r="H51" s="61" t="s">
        <v>9</v>
      </c>
      <c r="I51" s="62" t="s">
        <v>10</v>
      </c>
      <c r="J51" s="62" t="s">
        <v>11</v>
      </c>
      <c r="K51" s="62" t="s">
        <v>12</v>
      </c>
      <c r="L51" s="92" t="str">
        <f>L2</f>
        <v>FY2024</v>
      </c>
      <c r="M51" s="92">
        <f>M2</f>
        <v>45108</v>
      </c>
      <c r="N51" s="92">
        <f>N2</f>
        <v>45139</v>
      </c>
      <c r="O51" s="92">
        <f>O2</f>
        <v>45170</v>
      </c>
      <c r="P51" s="92">
        <f>P2</f>
        <v>45200</v>
      </c>
      <c r="Q51" s="92">
        <f>Q2</f>
        <v>45231</v>
      </c>
      <c r="R51" s="92">
        <f>R2</f>
        <v>45261</v>
      </c>
      <c r="S51" s="92">
        <f>S2</f>
        <v>45292</v>
      </c>
      <c r="T51" s="92">
        <f>T2</f>
        <v>45323</v>
      </c>
      <c r="U51" s="92">
        <f>U2</f>
        <v>45352</v>
      </c>
      <c r="V51" s="92">
        <f>V2</f>
        <v>45383</v>
      </c>
      <c r="W51" s="92">
        <f>W2</f>
        <v>45413</v>
      </c>
      <c r="X51" s="92">
        <f>X2</f>
        <v>45444</v>
      </c>
    </row>
    <row r="52" spans="1:26" ht="21">
      <c r="A52" s="76"/>
      <c r="B52" s="76"/>
      <c r="C52" s="76"/>
      <c r="D52" s="77"/>
      <c r="E52" s="76"/>
      <c r="F52" s="53"/>
      <c r="G52" s="67" t="s">
        <v>13</v>
      </c>
      <c r="H52" s="68" t="s">
        <v>4</v>
      </c>
      <c r="I52" s="69" t="s">
        <v>14</v>
      </c>
      <c r="J52" s="69" t="s">
        <v>15</v>
      </c>
      <c r="K52" s="69" t="s">
        <v>16</v>
      </c>
      <c r="L52" s="97">
        <f>X52</f>
        <v>0.91145601893188477</v>
      </c>
      <c r="M52" s="98">
        <f>+M40/M28</f>
        <v>4.8107871708196075E-2</v>
      </c>
      <c r="N52" s="98">
        <f>+N40/N28</f>
        <v>0.10441894010925537</v>
      </c>
      <c r="O52" s="98">
        <f>+O40/O28</f>
        <v>0.18723855662211833</v>
      </c>
      <c r="P52" s="98">
        <f>+P40/P28</f>
        <v>0.2520420633947123</v>
      </c>
      <c r="Q52" s="98">
        <f>+Q40/Q28</f>
        <v>0.34592482748784092</v>
      </c>
      <c r="R52" s="98">
        <f>+R40/R28</f>
        <v>0.441556387252595</v>
      </c>
      <c r="S52" s="98">
        <f>+S40/S28</f>
        <v>0.50031320206529684</v>
      </c>
      <c r="T52" s="98">
        <f>+T40/T28</f>
        <v>0.55712487018204504</v>
      </c>
      <c r="U52" s="98">
        <f>+U40/U28</f>
        <v>0.63681954543509622</v>
      </c>
      <c r="V52" s="98">
        <f>+V40/V28</f>
        <v>0.722951506753577</v>
      </c>
      <c r="W52" s="98">
        <f>+W40/W28</f>
        <v>0.79859166241150992</v>
      </c>
      <c r="X52" s="98">
        <f>+X40/X28</f>
        <v>0.91145601893188477</v>
      </c>
    </row>
    <row r="53" spans="1:26" ht="21">
      <c r="A53" s="76"/>
      <c r="B53" s="76"/>
      <c r="C53" s="76"/>
      <c r="D53" s="77"/>
      <c r="E53" s="76"/>
      <c r="F53" s="53"/>
      <c r="G53" s="67" t="s">
        <v>13</v>
      </c>
      <c r="H53" s="68" t="s">
        <v>4</v>
      </c>
      <c r="I53" s="69" t="s">
        <v>14</v>
      </c>
      <c r="J53" s="70" t="s">
        <v>17</v>
      </c>
      <c r="K53" s="69" t="s">
        <v>16</v>
      </c>
      <c r="L53" s="91">
        <f t="shared" ref="L53:L60" si="18">X53</f>
        <v>0.89584871638109542</v>
      </c>
      <c r="M53" s="90">
        <f>+M41/M29</f>
        <v>4.226627804890995E-2</v>
      </c>
      <c r="N53" s="90">
        <f>+N41/N29</f>
        <v>9.9748931223807916E-2</v>
      </c>
      <c r="O53" s="90">
        <f>+O41/O29</f>
        <v>0.15532399992042886</v>
      </c>
      <c r="P53" s="90">
        <f>+P41/P29</f>
        <v>0.21164949313033826</v>
      </c>
      <c r="Q53" s="90">
        <f>+Q41/Q29</f>
        <v>0.26860086944989703</v>
      </c>
      <c r="R53" s="90">
        <f>+R41/R29</f>
        <v>0.38554254548830369</v>
      </c>
      <c r="S53" s="90">
        <f>+S41/S29</f>
        <v>0.45459974364755268</v>
      </c>
      <c r="T53" s="90">
        <f>+T41/T29</f>
        <v>0.51984814757837872</v>
      </c>
      <c r="U53" s="90">
        <f>+U41/U29</f>
        <v>0.59220968821282793</v>
      </c>
      <c r="V53" s="90">
        <f>+V41/V29</f>
        <v>0.69790971990875939</v>
      </c>
      <c r="W53" s="90">
        <f>+W41/W29</f>
        <v>0.7982141751100752</v>
      </c>
      <c r="X53" s="90">
        <f>+X41/X29</f>
        <v>0.89584871638109542</v>
      </c>
    </row>
    <row r="54" spans="1:26" ht="21">
      <c r="A54" s="76"/>
      <c r="B54" s="76"/>
      <c r="C54" s="76"/>
      <c r="D54" s="77"/>
      <c r="E54" s="76"/>
      <c r="F54" s="53"/>
      <c r="G54" s="67" t="s">
        <v>13</v>
      </c>
      <c r="H54" s="68" t="s">
        <v>4</v>
      </c>
      <c r="I54" s="69" t="s">
        <v>14</v>
      </c>
      <c r="J54" s="70" t="s">
        <v>18</v>
      </c>
      <c r="K54" s="69" t="s">
        <v>16</v>
      </c>
      <c r="L54" s="91">
        <f t="shared" si="18"/>
        <v>0.92017803600412063</v>
      </c>
      <c r="M54" s="90">
        <f>+M42/M30</f>
        <v>5.1372399928851467E-2</v>
      </c>
      <c r="N54" s="90">
        <f>+N42/N30</f>
        <v>0.10702873748415834</v>
      </c>
      <c r="O54" s="90">
        <f>+O42/O30</f>
        <v>0.20507375315906881</v>
      </c>
      <c r="P54" s="90">
        <f>+P42/P30</f>
        <v>0.27461513047602809</v>
      </c>
      <c r="Q54" s="90">
        <f>+Q42/Q30</f>
        <v>0.38913670730532346</v>
      </c>
      <c r="R54" s="90">
        <f>+R42/R30</f>
        <v>0.47285927784242071</v>
      </c>
      <c r="S54" s="90">
        <f>+S42/S30</f>
        <v>0.52585980523089915</v>
      </c>
      <c r="T54" s="90">
        <f>+T42/T30</f>
        <v>0.57795667054524968</v>
      </c>
      <c r="U54" s="90">
        <f>+U42/U30</f>
        <v>0.66174940983776642</v>
      </c>
      <c r="V54" s="90">
        <f>+V42/V30</f>
        <v>0.73694591044178781</v>
      </c>
      <c r="W54" s="90">
        <f>+W42/W30</f>
        <v>0.79880261819178966</v>
      </c>
      <c r="X54" s="90">
        <f>+X42/X30</f>
        <v>0.92017803600412063</v>
      </c>
    </row>
    <row r="55" spans="1:26" ht="21">
      <c r="A55" s="76"/>
      <c r="B55" s="76"/>
      <c r="C55" s="76"/>
      <c r="D55" s="77"/>
      <c r="E55" s="76"/>
      <c r="F55" s="53"/>
      <c r="G55" s="67" t="s">
        <v>13</v>
      </c>
      <c r="H55" s="68" t="s">
        <v>4</v>
      </c>
      <c r="I55" s="69" t="s">
        <v>19</v>
      </c>
      <c r="J55" s="70" t="s">
        <v>5</v>
      </c>
      <c r="K55" s="69" t="s">
        <v>16</v>
      </c>
      <c r="L55" s="91">
        <f t="shared" si="18"/>
        <v>0.91177017714131969</v>
      </c>
      <c r="M55" s="90">
        <f>+M43/M31</f>
        <v>0</v>
      </c>
      <c r="N55" s="90">
        <f>+N43/N31</f>
        <v>0</v>
      </c>
      <c r="O55" s="90">
        <f>+O43/O31</f>
        <v>1.0492634873662645E-2</v>
      </c>
      <c r="P55" s="90">
        <f>+P43/P31</f>
        <v>3.851648221343873E-2</v>
      </c>
      <c r="Q55" s="90">
        <f>+Q43/Q31</f>
        <v>0.10059925532355191</v>
      </c>
      <c r="R55" s="90">
        <f>+R43/R31</f>
        <v>0.17747390549013925</v>
      </c>
      <c r="S55" s="90">
        <f>+S43/S31</f>
        <v>0.26046427963909524</v>
      </c>
      <c r="T55" s="90">
        <f>+T43/T31</f>
        <v>0.34700117500982963</v>
      </c>
      <c r="U55" s="90">
        <f>+U43/U31</f>
        <v>0.42994076433582346</v>
      </c>
      <c r="V55" s="90">
        <f>+V43/V31</f>
        <v>0.53853545247604651</v>
      </c>
      <c r="W55" s="90">
        <f>+W43/W31</f>
        <v>0.63013593164745563</v>
      </c>
      <c r="X55" s="90">
        <f>+X43/X31</f>
        <v>0.91177017714131969</v>
      </c>
    </row>
    <row r="56" spans="1:26" ht="21">
      <c r="A56" s="76"/>
      <c r="B56" s="76"/>
      <c r="C56" s="76"/>
      <c r="D56" s="77"/>
      <c r="E56" s="76"/>
      <c r="F56" s="53"/>
      <c r="G56" s="67" t="s">
        <v>13</v>
      </c>
      <c r="H56" s="68" t="s">
        <v>4</v>
      </c>
      <c r="I56" s="69" t="s">
        <v>19</v>
      </c>
      <c r="J56" s="70" t="s">
        <v>15</v>
      </c>
      <c r="K56" s="69" t="s">
        <v>16</v>
      </c>
      <c r="L56" s="91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</row>
    <row r="57" spans="1:26" ht="21">
      <c r="A57" s="76"/>
      <c r="B57" s="76"/>
      <c r="C57" s="76"/>
      <c r="D57" s="77"/>
      <c r="E57" s="76"/>
      <c r="F57" s="53"/>
      <c r="G57" s="72" t="s">
        <v>13</v>
      </c>
      <c r="H57" s="73" t="s">
        <v>4</v>
      </c>
      <c r="I57" s="74" t="s">
        <v>19</v>
      </c>
      <c r="J57" s="75" t="s">
        <v>20</v>
      </c>
      <c r="K57" s="74" t="s">
        <v>16</v>
      </c>
      <c r="L57" s="91">
        <f>X57</f>
        <v>1.1078252912</v>
      </c>
      <c r="M57" s="90">
        <f>M45/M33</f>
        <v>6.1901000000000002E-4</v>
      </c>
      <c r="N57" s="90">
        <f>N45/N33</f>
        <v>2.2556175999999997E-2</v>
      </c>
      <c r="O57" s="90">
        <f>O45/O33</f>
        <v>7.9724902199999989E-2</v>
      </c>
      <c r="P57" s="90">
        <f>P45/P33</f>
        <v>9.5878021999999979E-2</v>
      </c>
      <c r="Q57" s="90">
        <f>Q45/Q33</f>
        <v>0.10573582999999999</v>
      </c>
      <c r="R57" s="90">
        <f>R45/R33</f>
        <v>0.2348478772</v>
      </c>
      <c r="S57" s="90">
        <f>S45/S33</f>
        <v>0.29897304320000001</v>
      </c>
      <c r="T57" s="90">
        <f>T45/T33</f>
        <v>0.54405851680000006</v>
      </c>
      <c r="U57" s="90">
        <f>U45/U33</f>
        <v>0.64653444180000008</v>
      </c>
      <c r="V57" s="90">
        <f>V45/V33</f>
        <v>0.72902276600000016</v>
      </c>
      <c r="W57" s="90">
        <f>W45/W33</f>
        <v>0.97595634799999997</v>
      </c>
      <c r="X57" s="90">
        <f>X45/X33</f>
        <v>1.1078252912</v>
      </c>
    </row>
    <row r="58" spans="1:26" ht="21">
      <c r="A58" s="76"/>
      <c r="B58" s="76"/>
      <c r="C58" s="76"/>
      <c r="D58" s="77"/>
      <c r="E58" s="76"/>
      <c r="F58" s="53"/>
      <c r="G58" s="67" t="s">
        <v>13</v>
      </c>
      <c r="H58" s="68" t="s">
        <v>4</v>
      </c>
      <c r="I58" s="69" t="s">
        <v>19</v>
      </c>
      <c r="J58" s="70" t="s">
        <v>21</v>
      </c>
      <c r="K58" s="69" t="s">
        <v>16</v>
      </c>
      <c r="L58" s="91">
        <f t="shared" si="18"/>
        <v>0.91177017714131969</v>
      </c>
      <c r="M58" s="90">
        <f>+M46/M34</f>
        <v>0</v>
      </c>
      <c r="N58" s="90">
        <f>+N46/N34</f>
        <v>0</v>
      </c>
      <c r="O58" s="90">
        <f>+O46/O34</f>
        <v>1.0492634873662645E-2</v>
      </c>
      <c r="P58" s="90">
        <f>+P46/P34</f>
        <v>3.851648221343873E-2</v>
      </c>
      <c r="Q58" s="90">
        <f>+Q46/Q34</f>
        <v>0.10059925532355191</v>
      </c>
      <c r="R58" s="90">
        <f>+R46/R34</f>
        <v>0.17747390549013925</v>
      </c>
      <c r="S58" s="90">
        <f>+S46/S34</f>
        <v>0.26046427963909524</v>
      </c>
      <c r="T58" s="90">
        <f>+T46/T34</f>
        <v>0.34700117500982963</v>
      </c>
      <c r="U58" s="90">
        <f>+U46/U34</f>
        <v>0.42994076433582346</v>
      </c>
      <c r="V58" s="90">
        <f>+V46/V34</f>
        <v>0.53853545247604651</v>
      </c>
      <c r="W58" s="90">
        <f>+W46/W34</f>
        <v>0.63013593164745563</v>
      </c>
      <c r="X58" s="90">
        <f>+X46/X34</f>
        <v>0.91177017714131969</v>
      </c>
    </row>
    <row r="59" spans="1:26" ht="21">
      <c r="A59" s="76"/>
      <c r="B59" s="76"/>
      <c r="C59" s="76"/>
      <c r="D59" s="77"/>
      <c r="E59" s="76"/>
      <c r="F59" s="124"/>
      <c r="G59" s="67" t="s">
        <v>13</v>
      </c>
      <c r="H59" s="68" t="s">
        <v>4</v>
      </c>
      <c r="I59" s="69" t="s">
        <v>19</v>
      </c>
      <c r="J59" s="70" t="s">
        <v>69</v>
      </c>
      <c r="K59" s="69" t="s">
        <v>16</v>
      </c>
      <c r="L59" s="91">
        <f t="shared" si="18"/>
        <v>1.0005983213761616</v>
      </c>
      <c r="M59" s="90">
        <f>+M47/M35</f>
        <v>0</v>
      </c>
      <c r="N59" s="90">
        <f t="shared" ref="N59:X59" si="19">+N47/N35</f>
        <v>0</v>
      </c>
      <c r="O59" s="90">
        <f t="shared" si="19"/>
        <v>9.1076879178216205E-3</v>
      </c>
      <c r="P59" s="90">
        <f t="shared" si="19"/>
        <v>0.10839219142344692</v>
      </c>
      <c r="Q59" s="90">
        <f t="shared" si="19"/>
        <v>0.34376034077939011</v>
      </c>
      <c r="R59" s="90">
        <f t="shared" si="19"/>
        <v>0.53575867030816882</v>
      </c>
      <c r="S59" s="90">
        <f t="shared" si="19"/>
        <v>0.59461021930539693</v>
      </c>
      <c r="T59" s="90">
        <f t="shared" si="19"/>
        <v>0.69775464046959057</v>
      </c>
      <c r="U59" s="90">
        <f t="shared" si="19"/>
        <v>0.77853370617968354</v>
      </c>
      <c r="V59" s="90">
        <f t="shared" si="19"/>
        <v>0.82478841268547198</v>
      </c>
      <c r="W59" s="90">
        <f t="shared" si="19"/>
        <v>0.92072231045165487</v>
      </c>
      <c r="X59" s="90">
        <f t="shared" si="19"/>
        <v>1.0005983213761616</v>
      </c>
    </row>
    <row r="60" spans="1:26" ht="21.75" thickBot="1">
      <c r="A60" s="76"/>
      <c r="B60" s="76"/>
      <c r="C60" s="76"/>
      <c r="D60" s="77"/>
      <c r="E60" s="76"/>
      <c r="G60" s="64" t="s">
        <v>13</v>
      </c>
      <c r="H60" s="65" t="s">
        <v>4</v>
      </c>
      <c r="I60" s="66" t="s">
        <v>68</v>
      </c>
      <c r="J60" s="55"/>
      <c r="K60" s="66" t="s">
        <v>16</v>
      </c>
      <c r="L60" s="119">
        <f t="shared" si="18"/>
        <v>0.91496467766539635</v>
      </c>
      <c r="M60" s="118">
        <f>M48/M36</f>
        <v>3.1695237823767666E-2</v>
      </c>
      <c r="N60" s="118">
        <f>N48/N36</f>
        <v>6.8795043774608558E-2</v>
      </c>
      <c r="O60" s="118">
        <f>O48/O36</f>
        <v>0.12688601505408009</v>
      </c>
      <c r="P60" s="118">
        <f>P48/P36</f>
        <v>0.18187924121923643</v>
      </c>
      <c r="Q60" s="118">
        <f>Q48/Q36</f>
        <v>0.27157011207552734</v>
      </c>
      <c r="R60" s="118">
        <f>R48/R36</f>
        <v>0.3652247572271175</v>
      </c>
      <c r="S60" s="118">
        <f>S48/S36</f>
        <v>0.43132068213212899</v>
      </c>
      <c r="T60" s="118">
        <f>T48/T36</f>
        <v>0.4989105034001674</v>
      </c>
      <c r="U60" s="118">
        <f>U48/U36</f>
        <v>0.57962817424643476</v>
      </c>
      <c r="V60" s="118">
        <f>V48/V36</f>
        <v>0.67102703933293473</v>
      </c>
      <c r="W60" s="118">
        <f>W48/W36</f>
        <v>0.75227761790953174</v>
      </c>
      <c r="X60" s="118">
        <f>X48/X36</f>
        <v>0.91496467766539635</v>
      </c>
    </row>
  </sheetData>
  <conditionalFormatting sqref="G3:H11 J3:K11 K60 J28:K37 J40:K48 G22:H22 J15:K24 J52:K59">
    <cfRule type="expression" dxfId="14" priority="33">
      <formula>$BX3=1</formula>
    </cfRule>
  </conditionalFormatting>
  <conditionalFormatting sqref="G15:H21 G23:H24">
    <cfRule type="expression" dxfId="13" priority="11">
      <formula>$BX15=1</formula>
    </cfRule>
  </conditionalFormatting>
  <conditionalFormatting sqref="G28:H37">
    <cfRule type="expression" dxfId="12" priority="9">
      <formula>$BX28=1</formula>
    </cfRule>
  </conditionalFormatting>
  <conditionalFormatting sqref="G40:H46 G48:H48">
    <cfRule type="expression" dxfId="11" priority="7">
      <formula>$BX40=1</formula>
    </cfRule>
  </conditionalFormatting>
  <conditionalFormatting sqref="G52:H58 G60:H60">
    <cfRule type="expression" dxfId="10" priority="21">
      <formula>$BX52=1</formula>
    </cfRule>
  </conditionalFormatting>
  <conditionalFormatting sqref="I3:I11">
    <cfRule type="expression" dxfId="9" priority="32">
      <formula>$BY3=1</formula>
    </cfRule>
  </conditionalFormatting>
  <conditionalFormatting sqref="I15:I21 I23:I24">
    <cfRule type="expression" dxfId="8" priority="10">
      <formula>$BY15=1</formula>
    </cfRule>
  </conditionalFormatting>
  <conditionalFormatting sqref="I28:I37">
    <cfRule type="expression" dxfId="7" priority="8">
      <formula>$BY28=1</formula>
    </cfRule>
  </conditionalFormatting>
  <conditionalFormatting sqref="I40:I46 I48">
    <cfRule type="expression" dxfId="6" priority="6">
      <formula>$BY40=1</formula>
    </cfRule>
  </conditionalFormatting>
  <conditionalFormatting sqref="I52:I58 I60">
    <cfRule type="expression" dxfId="5" priority="20">
      <formula>$BY52=1</formula>
    </cfRule>
  </conditionalFormatting>
  <conditionalFormatting sqref="G47:H47">
    <cfRule type="expression" dxfId="4" priority="5">
      <formula>$BX47=1</formula>
    </cfRule>
  </conditionalFormatting>
  <conditionalFormatting sqref="I47">
    <cfRule type="expression" dxfId="3" priority="4">
      <formula>$BY47=1</formula>
    </cfRule>
  </conditionalFormatting>
  <conditionalFormatting sqref="I22">
    <cfRule type="expression" dxfId="2" priority="3">
      <formula>$BY22=1</formula>
    </cfRule>
  </conditionalFormatting>
  <conditionalFormatting sqref="G59:H59">
    <cfRule type="expression" dxfId="1" priority="2">
      <formula>$BX59=1</formula>
    </cfRule>
  </conditionalFormatting>
  <conditionalFormatting sqref="I59">
    <cfRule type="expression" dxfId="0" priority="1">
      <formula>$BY59=1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C0E4B-9A2C-4F98-B395-41407F55700D}">
  <sheetPr codeName="Sheet2"/>
  <dimension ref="A1:X45"/>
  <sheetViews>
    <sheetView topLeftCell="A3" zoomScale="74" workbookViewId="0">
      <selection activeCell="M48" sqref="M48"/>
    </sheetView>
  </sheetViews>
  <sheetFormatPr defaultRowHeight="15"/>
  <cols>
    <col min="1" max="1" width="3.85546875" customWidth="1"/>
    <col min="2" max="2" width="9.85546875" customWidth="1"/>
    <col min="3" max="3" width="46.85546875" customWidth="1"/>
    <col min="4" max="4" width="19.5703125" style="17" bestFit="1" customWidth="1"/>
    <col min="5" max="5" width="20" style="17" bestFit="1" customWidth="1"/>
    <col min="6" max="6" width="19.5703125" style="17" bestFit="1" customWidth="1"/>
    <col min="7" max="7" width="20" style="17" bestFit="1" customWidth="1"/>
    <col min="8" max="8" width="18.85546875" style="17" bestFit="1" customWidth="1"/>
    <col min="9" max="9" width="19.5703125" style="17" bestFit="1" customWidth="1"/>
    <col min="10" max="10" width="20" style="17" bestFit="1" customWidth="1"/>
    <col min="11" max="11" width="19.5703125" style="17" bestFit="1" customWidth="1"/>
    <col min="12" max="12" width="20" style="17" bestFit="1" customWidth="1"/>
    <col min="13" max="13" width="18.85546875" style="17" bestFit="1" customWidth="1"/>
    <col min="14" max="14" width="21.42578125" style="17" customWidth="1"/>
    <col min="15" max="15" width="23.28515625" style="17" customWidth="1"/>
    <col min="16" max="16" width="1.85546875" style="17" customWidth="1"/>
    <col min="17" max="17" width="21.5703125" style="17" bestFit="1" customWidth="1"/>
    <col min="18" max="18" width="2" customWidth="1"/>
    <col min="19" max="19" width="16.7109375" bestFit="1" customWidth="1"/>
    <col min="20" max="20" width="16" bestFit="1" customWidth="1"/>
    <col min="21" max="21" width="16.7109375" style="14" bestFit="1" customWidth="1"/>
    <col min="22" max="22" width="19.140625" style="14" customWidth="1"/>
    <col min="23" max="23" width="17.7109375" bestFit="1" customWidth="1"/>
    <col min="24" max="24" width="6" bestFit="1" customWidth="1"/>
  </cols>
  <sheetData>
    <row r="1" spans="1:24" ht="15.75" thickBot="1">
      <c r="A1" s="13"/>
      <c r="B1" s="13"/>
      <c r="C1" s="13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3"/>
      <c r="S1" s="28"/>
      <c r="T1" s="13"/>
      <c r="U1" s="9"/>
      <c r="V1" s="9"/>
      <c r="W1" s="13"/>
    </row>
    <row r="2" spans="1:24" ht="19.5" thickBot="1">
      <c r="A2" s="13"/>
      <c r="B2" s="12" t="s">
        <v>25</v>
      </c>
      <c r="C2" s="13"/>
      <c r="D2" s="121" t="s">
        <v>67</v>
      </c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  <c r="P2" s="16"/>
      <c r="Q2" s="16"/>
      <c r="R2" s="13"/>
      <c r="S2" s="13"/>
      <c r="T2" s="13"/>
      <c r="U2" s="9"/>
      <c r="V2" s="9"/>
      <c r="W2" s="13"/>
    </row>
    <row r="3" spans="1:24">
      <c r="A3" s="13"/>
      <c r="B3" s="38" t="s">
        <v>0</v>
      </c>
      <c r="C3" s="38" t="s">
        <v>26</v>
      </c>
      <c r="D3" s="54" t="s">
        <v>27</v>
      </c>
      <c r="E3" s="54" t="s">
        <v>28</v>
      </c>
      <c r="F3" s="54" t="s">
        <v>29</v>
      </c>
      <c r="G3" s="54" t="s">
        <v>30</v>
      </c>
      <c r="H3" s="54" t="s">
        <v>31</v>
      </c>
      <c r="I3" s="54" t="s">
        <v>32</v>
      </c>
      <c r="J3" s="54" t="s">
        <v>33</v>
      </c>
      <c r="K3" s="54" t="s">
        <v>34</v>
      </c>
      <c r="L3" s="54" t="s">
        <v>35</v>
      </c>
      <c r="M3" s="54" t="s">
        <v>36</v>
      </c>
      <c r="N3" s="54" t="s">
        <v>37</v>
      </c>
      <c r="O3" s="54" t="s">
        <v>38</v>
      </c>
      <c r="P3" s="16"/>
      <c r="Q3" s="39" t="s">
        <v>1</v>
      </c>
      <c r="R3" s="13"/>
      <c r="S3" s="29" t="s">
        <v>39</v>
      </c>
      <c r="T3" s="29" t="s">
        <v>40</v>
      </c>
      <c r="U3" s="30" t="s">
        <v>41</v>
      </c>
      <c r="V3" s="30" t="s">
        <v>42</v>
      </c>
      <c r="W3" s="40" t="s">
        <v>24</v>
      </c>
    </row>
    <row r="4" spans="1:24" ht="15.95" customHeight="1">
      <c r="A4" s="13"/>
      <c r="B4" s="1"/>
      <c r="C4" s="2"/>
      <c r="D4" s="25"/>
      <c r="E4" s="25"/>
      <c r="F4" s="51"/>
      <c r="G4" s="51"/>
      <c r="H4" s="25"/>
      <c r="I4" s="25"/>
      <c r="J4" s="25"/>
      <c r="K4" s="25"/>
      <c r="L4" s="25"/>
      <c r="M4" s="25"/>
      <c r="N4" s="25"/>
      <c r="O4" s="25"/>
      <c r="P4" s="16"/>
      <c r="Q4" s="25"/>
      <c r="R4" s="13"/>
      <c r="S4" s="13"/>
      <c r="T4" s="13"/>
      <c r="U4" s="9"/>
      <c r="V4" s="9"/>
      <c r="W4" s="13"/>
    </row>
    <row r="5" spans="1:24">
      <c r="A5" s="13"/>
      <c r="B5" s="4">
        <v>110</v>
      </c>
      <c r="C5" s="3" t="s">
        <v>43</v>
      </c>
      <c r="D5" s="107">
        <v>2702530.97</v>
      </c>
      <c r="E5" s="107">
        <v>3301615.91</v>
      </c>
      <c r="F5" s="107">
        <v>3310734</v>
      </c>
      <c r="G5" s="107">
        <v>3290780.3</v>
      </c>
      <c r="H5" s="107">
        <v>3349183.79</v>
      </c>
      <c r="I5" s="107">
        <v>5395955.2199999997</v>
      </c>
      <c r="J5" s="107">
        <v>3740337.88</v>
      </c>
      <c r="K5" s="107">
        <v>3441971.27</v>
      </c>
      <c r="L5" s="107">
        <v>3783556.88</v>
      </c>
      <c r="M5" s="107">
        <v>4627183.8499999996</v>
      </c>
      <c r="N5" s="107">
        <v>4424006.9800000004</v>
      </c>
      <c r="O5" s="107">
        <v>8222146.6600000001</v>
      </c>
      <c r="P5" s="107"/>
      <c r="Q5" s="107">
        <f>SUM(D5:O5)</f>
        <v>49590003.709999993</v>
      </c>
      <c r="R5" s="13"/>
      <c r="S5" s="9">
        <f t="shared" ref="S5:S28" si="0">SUM(D5:F5)</f>
        <v>9314880.8800000008</v>
      </c>
      <c r="T5" s="9">
        <f t="shared" ref="T5:T28" si="1">SUM(G5:I5)</f>
        <v>12035919.309999999</v>
      </c>
      <c r="U5" s="9">
        <f>SUM(J5:L5)</f>
        <v>10965866.030000001</v>
      </c>
      <c r="V5" s="9">
        <f>SUM(M5:O5)</f>
        <v>17273337.490000002</v>
      </c>
      <c r="W5" s="9">
        <f>SUM(S5:V5)</f>
        <v>49590003.710000001</v>
      </c>
      <c r="X5" s="17">
        <f>+Q5-W5</f>
        <v>0</v>
      </c>
    </row>
    <row r="6" spans="1:24">
      <c r="A6" s="13"/>
      <c r="B6" s="4">
        <v>115</v>
      </c>
      <c r="C6" s="3" t="s">
        <v>2</v>
      </c>
      <c r="D6" s="107">
        <v>0</v>
      </c>
      <c r="E6" s="107">
        <v>401247.47</v>
      </c>
      <c r="F6" s="107">
        <v>408181.81</v>
      </c>
      <c r="G6" s="107">
        <v>415647.57</v>
      </c>
      <c r="H6" s="107">
        <v>444765.8</v>
      </c>
      <c r="I6" s="107">
        <v>617513.56999999995</v>
      </c>
      <c r="J6" s="107">
        <v>400811.02</v>
      </c>
      <c r="K6" s="107">
        <v>452364.51</v>
      </c>
      <c r="L6" s="107">
        <v>422804.02</v>
      </c>
      <c r="M6" s="107">
        <v>518815.23</v>
      </c>
      <c r="N6" s="107">
        <v>778068.33</v>
      </c>
      <c r="O6" s="107">
        <v>467335.91</v>
      </c>
      <c r="P6" s="107"/>
      <c r="Q6" s="107">
        <f t="shared" ref="Q6:Q28" si="2">SUM(D6:O6)</f>
        <v>5327555.24</v>
      </c>
      <c r="R6" s="13"/>
      <c r="S6" s="9">
        <f t="shared" si="0"/>
        <v>809429.28</v>
      </c>
      <c r="T6" s="9">
        <f t="shared" si="1"/>
        <v>1477926.94</v>
      </c>
      <c r="U6" s="9">
        <f>SUM(J6:L6)</f>
        <v>1275979.55</v>
      </c>
      <c r="V6" s="9">
        <f t="shared" ref="V6:V28" si="3">SUM(M6:O6)</f>
        <v>1764219.47</v>
      </c>
      <c r="W6" s="9">
        <f t="shared" ref="W6:W28" si="4">SUM(S6:V6)</f>
        <v>5327555.2399999993</v>
      </c>
      <c r="X6" s="17">
        <f t="shared" ref="X6:X28" si="5">+Q6-W6</f>
        <v>0</v>
      </c>
    </row>
    <row r="7" spans="1:24">
      <c r="A7" s="13"/>
      <c r="B7" s="4">
        <v>125</v>
      </c>
      <c r="C7" s="3" t="s">
        <v>3</v>
      </c>
      <c r="D7" s="107">
        <v>484515.46</v>
      </c>
      <c r="E7" s="107">
        <v>631558.6</v>
      </c>
      <c r="F7" s="107">
        <v>471666.67</v>
      </c>
      <c r="G7" s="107">
        <v>540739.62</v>
      </c>
      <c r="H7" s="107">
        <v>500411.99</v>
      </c>
      <c r="I7" s="107">
        <v>2804401.35</v>
      </c>
      <c r="J7" s="107">
        <v>1066040.07</v>
      </c>
      <c r="K7" s="107">
        <v>1025654.87</v>
      </c>
      <c r="L7" s="107">
        <v>1249988.71</v>
      </c>
      <c r="M7" s="107">
        <v>2824206.11</v>
      </c>
      <c r="N7" s="107">
        <v>2361281.83</v>
      </c>
      <c r="O7" s="107">
        <v>-1327447.6200000001</v>
      </c>
      <c r="P7" s="107"/>
      <c r="Q7" s="107">
        <f t="shared" si="2"/>
        <v>12633017.66</v>
      </c>
      <c r="R7" s="13"/>
      <c r="S7" s="9">
        <f t="shared" si="0"/>
        <v>1587740.73</v>
      </c>
      <c r="T7" s="9">
        <f t="shared" si="1"/>
        <v>3845552.96</v>
      </c>
      <c r="U7" s="9">
        <f>SUM(J7:L7)</f>
        <v>3341683.65</v>
      </c>
      <c r="V7" s="9">
        <f t="shared" si="3"/>
        <v>3858040.3199999994</v>
      </c>
      <c r="W7" s="9">
        <f t="shared" si="4"/>
        <v>12633017.66</v>
      </c>
      <c r="X7" s="17">
        <f t="shared" si="5"/>
        <v>0</v>
      </c>
    </row>
    <row r="8" spans="1:24">
      <c r="A8" s="13"/>
      <c r="B8" s="4"/>
      <c r="C8" s="5" t="s">
        <v>44</v>
      </c>
      <c r="D8" s="27">
        <f>SUM(D5:D7)</f>
        <v>3187046.43</v>
      </c>
      <c r="E8" s="27">
        <f>SUM(E5:E7)</f>
        <v>4334421.9799999995</v>
      </c>
      <c r="F8" s="27">
        <f t="shared" ref="F8:O8" si="6">SUM(F5:F7)</f>
        <v>4190582.48</v>
      </c>
      <c r="G8" s="27">
        <f t="shared" si="6"/>
        <v>4247167.4899999993</v>
      </c>
      <c r="H8" s="27">
        <f t="shared" si="6"/>
        <v>4294361.58</v>
      </c>
      <c r="I8" s="27">
        <f t="shared" si="6"/>
        <v>8817870.1400000006</v>
      </c>
      <c r="J8" s="27">
        <f t="shared" si="6"/>
        <v>5207188.97</v>
      </c>
      <c r="K8" s="27">
        <f t="shared" si="6"/>
        <v>4919990.6500000004</v>
      </c>
      <c r="L8" s="27">
        <f t="shared" si="6"/>
        <v>5456349.6100000003</v>
      </c>
      <c r="M8" s="27">
        <f t="shared" si="6"/>
        <v>7970205.1899999995</v>
      </c>
      <c r="N8" s="27">
        <f t="shared" si="6"/>
        <v>7563357.1400000006</v>
      </c>
      <c r="O8" s="27">
        <f t="shared" si="6"/>
        <v>7362034.9500000002</v>
      </c>
      <c r="P8" s="107"/>
      <c r="Q8" s="27">
        <f t="shared" si="2"/>
        <v>67550576.609999999</v>
      </c>
      <c r="R8" s="13"/>
      <c r="S8" s="10">
        <f t="shared" si="0"/>
        <v>11712050.890000001</v>
      </c>
      <c r="T8" s="10">
        <f t="shared" si="1"/>
        <v>17359399.210000001</v>
      </c>
      <c r="U8" s="24">
        <f>SUM(J8:L8)</f>
        <v>15583529.23</v>
      </c>
      <c r="V8" s="24">
        <f t="shared" si="3"/>
        <v>22895597.280000001</v>
      </c>
      <c r="W8" s="10">
        <f t="shared" si="4"/>
        <v>67550576.609999999</v>
      </c>
      <c r="X8" s="17">
        <f t="shared" si="5"/>
        <v>0</v>
      </c>
    </row>
    <row r="9" spans="1:24">
      <c r="A9" s="13"/>
      <c r="B9" s="4"/>
      <c r="C9" s="3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>
        <f t="shared" si="2"/>
        <v>0</v>
      </c>
      <c r="R9" s="13"/>
      <c r="S9" s="9">
        <f t="shared" si="0"/>
        <v>0</v>
      </c>
      <c r="T9" s="9">
        <f t="shared" si="1"/>
        <v>0</v>
      </c>
      <c r="U9" s="9"/>
      <c r="V9" s="9">
        <f t="shared" si="3"/>
        <v>0</v>
      </c>
      <c r="W9" s="9">
        <f t="shared" si="4"/>
        <v>0</v>
      </c>
      <c r="X9" s="17">
        <f t="shared" si="5"/>
        <v>0</v>
      </c>
    </row>
    <row r="10" spans="1:24">
      <c r="A10" s="13"/>
      <c r="B10" s="4">
        <v>200</v>
      </c>
      <c r="C10" s="3" t="s">
        <v>45</v>
      </c>
      <c r="D10" s="107">
        <v>309357.78000000003</v>
      </c>
      <c r="E10" s="107">
        <v>900755.3</v>
      </c>
      <c r="F10" s="107">
        <v>3708112.32</v>
      </c>
      <c r="G10" s="107">
        <v>2080429.15</v>
      </c>
      <c r="H10" s="107">
        <v>2140409.27</v>
      </c>
      <c r="I10" s="107">
        <v>2373709.92</v>
      </c>
      <c r="J10" s="107">
        <v>728002.26</v>
      </c>
      <c r="K10" s="107">
        <v>2428766.77</v>
      </c>
      <c r="L10" s="107">
        <v>1444141.83</v>
      </c>
      <c r="M10" s="107">
        <v>2790309.67</v>
      </c>
      <c r="N10" s="107">
        <v>-50738.36</v>
      </c>
      <c r="O10" s="107">
        <v>1844076.07</v>
      </c>
      <c r="P10" s="107"/>
      <c r="Q10" s="107">
        <f t="shared" si="2"/>
        <v>20697331.98</v>
      </c>
      <c r="R10" s="13"/>
      <c r="S10" s="9">
        <f t="shared" si="0"/>
        <v>4918225.4000000004</v>
      </c>
      <c r="T10" s="9">
        <f t="shared" si="1"/>
        <v>6594548.3399999999</v>
      </c>
      <c r="U10" s="9">
        <f t="shared" ref="U10:U11" si="7">SUM(J10:L10)</f>
        <v>4600910.8600000003</v>
      </c>
      <c r="V10" s="9">
        <f t="shared" si="3"/>
        <v>4583647.38</v>
      </c>
      <c r="W10" s="9">
        <f t="shared" si="4"/>
        <v>20697331.98</v>
      </c>
      <c r="X10" s="17">
        <f t="shared" si="5"/>
        <v>0</v>
      </c>
    </row>
    <row r="11" spans="1:24">
      <c r="A11" s="13"/>
      <c r="B11" s="4"/>
      <c r="C11" s="5" t="s">
        <v>46</v>
      </c>
      <c r="D11" s="27">
        <f>SUM(D10)</f>
        <v>309357.78000000003</v>
      </c>
      <c r="E11" s="27">
        <f t="shared" ref="E11:O11" si="8">SUM(E10)</f>
        <v>900755.3</v>
      </c>
      <c r="F11" s="27">
        <f t="shared" si="8"/>
        <v>3708112.32</v>
      </c>
      <c r="G11" s="27">
        <f t="shared" si="8"/>
        <v>2080429.15</v>
      </c>
      <c r="H11" s="27">
        <f t="shared" si="8"/>
        <v>2140409.27</v>
      </c>
      <c r="I11" s="27">
        <f t="shared" si="8"/>
        <v>2373709.92</v>
      </c>
      <c r="J11" s="27">
        <f t="shared" si="8"/>
        <v>728002.26</v>
      </c>
      <c r="K11" s="27">
        <f t="shared" si="8"/>
        <v>2428766.77</v>
      </c>
      <c r="L11" s="27">
        <f t="shared" si="8"/>
        <v>1444141.83</v>
      </c>
      <c r="M11" s="27">
        <f t="shared" si="8"/>
        <v>2790309.67</v>
      </c>
      <c r="N11" s="27">
        <f t="shared" si="8"/>
        <v>-50738.36</v>
      </c>
      <c r="O11" s="27">
        <f t="shared" si="8"/>
        <v>1844076.07</v>
      </c>
      <c r="P11" s="107"/>
      <c r="Q11" s="27">
        <f t="shared" si="2"/>
        <v>20697331.98</v>
      </c>
      <c r="R11" s="13"/>
      <c r="S11" s="10">
        <f t="shared" si="0"/>
        <v>4918225.4000000004</v>
      </c>
      <c r="T11" s="10">
        <f t="shared" si="1"/>
        <v>6594548.3399999999</v>
      </c>
      <c r="U11" s="10">
        <f t="shared" si="7"/>
        <v>4600910.8600000003</v>
      </c>
      <c r="V11" s="10">
        <f t="shared" si="3"/>
        <v>4583647.38</v>
      </c>
      <c r="W11" s="10">
        <f t="shared" si="4"/>
        <v>20697331.98</v>
      </c>
      <c r="X11" s="17">
        <f t="shared" si="5"/>
        <v>0</v>
      </c>
    </row>
    <row r="12" spans="1:24">
      <c r="A12" s="13"/>
      <c r="B12" s="4"/>
      <c r="C12" s="3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>
        <f t="shared" si="2"/>
        <v>0</v>
      </c>
      <c r="R12" s="13"/>
      <c r="S12" s="9">
        <f t="shared" si="0"/>
        <v>0</v>
      </c>
      <c r="T12" s="9">
        <f t="shared" si="1"/>
        <v>0</v>
      </c>
      <c r="U12" s="9"/>
      <c r="V12" s="9">
        <f t="shared" si="3"/>
        <v>0</v>
      </c>
      <c r="W12" s="9">
        <f t="shared" si="4"/>
        <v>0</v>
      </c>
      <c r="X12" s="17">
        <f t="shared" si="5"/>
        <v>0</v>
      </c>
    </row>
    <row r="13" spans="1:24">
      <c r="A13" s="13"/>
      <c r="B13" s="4">
        <v>600</v>
      </c>
      <c r="C13" s="3" t="s">
        <v>47</v>
      </c>
      <c r="D13" s="107">
        <v>0</v>
      </c>
      <c r="E13" s="107">
        <v>0</v>
      </c>
      <c r="F13" s="107">
        <v>0</v>
      </c>
      <c r="G13" s="107">
        <v>0</v>
      </c>
      <c r="H13" s="107">
        <v>2762074.71</v>
      </c>
      <c r="I13" s="107">
        <v>552414.93999999994</v>
      </c>
      <c r="J13" s="107">
        <v>554473.93999999994</v>
      </c>
      <c r="K13" s="107">
        <v>577209.16</v>
      </c>
      <c r="L13" s="107">
        <v>526293.32999999996</v>
      </c>
      <c r="M13" s="107">
        <v>629673.75</v>
      </c>
      <c r="N13" s="107">
        <v>223980.93</v>
      </c>
      <c r="O13" s="107">
        <v>552836.18000000005</v>
      </c>
      <c r="P13" s="107"/>
      <c r="Q13" s="107">
        <f t="shared" si="2"/>
        <v>6378956.9399999995</v>
      </c>
      <c r="R13" s="13"/>
      <c r="S13" s="9">
        <f t="shared" si="0"/>
        <v>0</v>
      </c>
      <c r="T13" s="9">
        <f t="shared" si="1"/>
        <v>3314489.65</v>
      </c>
      <c r="U13" s="9">
        <f t="shared" ref="U13:U14" si="9">SUM(J13:L13)</f>
        <v>1657976.4300000002</v>
      </c>
      <c r="V13" s="9">
        <f t="shared" si="3"/>
        <v>1406490.8599999999</v>
      </c>
      <c r="W13" s="9">
        <f t="shared" si="4"/>
        <v>6378956.9399999995</v>
      </c>
      <c r="X13" s="17">
        <f t="shared" si="5"/>
        <v>0</v>
      </c>
    </row>
    <row r="14" spans="1:24">
      <c r="A14" s="13"/>
      <c r="B14" s="4"/>
      <c r="C14" s="5" t="s">
        <v>48</v>
      </c>
      <c r="D14" s="27">
        <f>+D13</f>
        <v>0</v>
      </c>
      <c r="E14" s="27">
        <f>+E13</f>
        <v>0</v>
      </c>
      <c r="F14" s="27">
        <f t="shared" ref="F14:P14" si="10">+F13</f>
        <v>0</v>
      </c>
      <c r="G14" s="27">
        <f t="shared" si="10"/>
        <v>0</v>
      </c>
      <c r="H14" s="27">
        <f t="shared" si="10"/>
        <v>2762074.71</v>
      </c>
      <c r="I14" s="27">
        <f t="shared" si="10"/>
        <v>552414.93999999994</v>
      </c>
      <c r="J14" s="27">
        <f t="shared" si="10"/>
        <v>554473.93999999994</v>
      </c>
      <c r="K14" s="27">
        <f t="shared" si="10"/>
        <v>577209.16</v>
      </c>
      <c r="L14" s="27">
        <f t="shared" si="10"/>
        <v>526293.32999999996</v>
      </c>
      <c r="M14" s="27">
        <f t="shared" si="10"/>
        <v>629673.75</v>
      </c>
      <c r="N14" s="27">
        <f t="shared" si="10"/>
        <v>223980.93</v>
      </c>
      <c r="O14" s="27">
        <f t="shared" si="10"/>
        <v>552836.18000000005</v>
      </c>
      <c r="P14" s="27">
        <f t="shared" si="10"/>
        <v>0</v>
      </c>
      <c r="Q14" s="27">
        <f t="shared" si="2"/>
        <v>6378956.9399999995</v>
      </c>
      <c r="R14" s="13"/>
      <c r="S14" s="10">
        <f t="shared" si="0"/>
        <v>0</v>
      </c>
      <c r="T14" s="10">
        <f t="shared" si="1"/>
        <v>3314489.65</v>
      </c>
      <c r="U14" s="10">
        <f t="shared" si="9"/>
        <v>1657976.4300000002</v>
      </c>
      <c r="V14" s="10">
        <f t="shared" si="3"/>
        <v>1406490.8599999999</v>
      </c>
      <c r="W14" s="10">
        <f t="shared" si="4"/>
        <v>6378956.9399999995</v>
      </c>
      <c r="X14" s="17">
        <f t="shared" si="5"/>
        <v>0</v>
      </c>
    </row>
    <row r="15" spans="1:24">
      <c r="A15" s="13"/>
      <c r="B15" s="4"/>
      <c r="C15" s="3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>
        <f t="shared" si="2"/>
        <v>0</v>
      </c>
      <c r="R15" s="13"/>
      <c r="S15" s="9">
        <f t="shared" si="0"/>
        <v>0</v>
      </c>
      <c r="T15" s="9">
        <f t="shared" si="1"/>
        <v>0</v>
      </c>
      <c r="U15" s="9"/>
      <c r="V15" s="9">
        <f t="shared" si="3"/>
        <v>0</v>
      </c>
      <c r="W15" s="9">
        <f t="shared" si="4"/>
        <v>0</v>
      </c>
      <c r="X15" s="17">
        <f t="shared" si="5"/>
        <v>0</v>
      </c>
    </row>
    <row r="16" spans="1:24">
      <c r="A16" s="13"/>
      <c r="B16" s="101" t="s">
        <v>63</v>
      </c>
      <c r="C16" s="3" t="s">
        <v>64</v>
      </c>
      <c r="D16" s="107">
        <v>0</v>
      </c>
      <c r="E16" s="107">
        <v>0</v>
      </c>
      <c r="F16" s="107">
        <v>5712.28</v>
      </c>
      <c r="G16" s="107">
        <v>15475.83</v>
      </c>
      <c r="H16" s="107">
        <v>43038.62</v>
      </c>
      <c r="I16" s="107">
        <v>74586</v>
      </c>
      <c r="J16" s="107">
        <v>56072.57</v>
      </c>
      <c r="K16" s="107">
        <v>58356.6</v>
      </c>
      <c r="L16" s="107">
        <v>163597.51999999999</v>
      </c>
      <c r="M16" s="107">
        <v>24254.73</v>
      </c>
      <c r="N16" s="107">
        <v>51166.47</v>
      </c>
      <c r="O16" s="107">
        <v>350970.89000000007</v>
      </c>
      <c r="P16" s="107"/>
      <c r="Q16" s="107">
        <f t="shared" si="2"/>
        <v>843231.51</v>
      </c>
      <c r="R16" s="13"/>
      <c r="S16" s="9">
        <f t="shared" si="0"/>
        <v>5712.28</v>
      </c>
      <c r="T16" s="9">
        <f t="shared" si="1"/>
        <v>133100.45000000001</v>
      </c>
      <c r="U16" s="9">
        <f t="shared" ref="U16:U17" si="11">SUM(J16:L16)</f>
        <v>278026.69</v>
      </c>
      <c r="V16" s="9">
        <f t="shared" si="3"/>
        <v>426392.09000000008</v>
      </c>
      <c r="W16" s="9">
        <f t="shared" si="4"/>
        <v>843231.51000000013</v>
      </c>
      <c r="X16" s="17">
        <f t="shared" si="5"/>
        <v>0</v>
      </c>
    </row>
    <row r="17" spans="1:24">
      <c r="A17" s="13"/>
      <c r="B17" s="4"/>
      <c r="C17" s="5" t="s">
        <v>49</v>
      </c>
      <c r="D17" s="27">
        <f>+D16</f>
        <v>0</v>
      </c>
      <c r="E17" s="27">
        <f>+E16</f>
        <v>0</v>
      </c>
      <c r="F17" s="27">
        <f t="shared" ref="F17:O17" si="12">+F16</f>
        <v>5712.28</v>
      </c>
      <c r="G17" s="27">
        <f t="shared" si="12"/>
        <v>15475.83</v>
      </c>
      <c r="H17" s="27">
        <f t="shared" si="12"/>
        <v>43038.62</v>
      </c>
      <c r="I17" s="27">
        <f t="shared" si="12"/>
        <v>74586</v>
      </c>
      <c r="J17" s="27">
        <f t="shared" si="12"/>
        <v>56072.57</v>
      </c>
      <c r="K17" s="27">
        <f t="shared" si="12"/>
        <v>58356.6</v>
      </c>
      <c r="L17" s="27">
        <f t="shared" si="12"/>
        <v>163597.51999999999</v>
      </c>
      <c r="M17" s="27">
        <f t="shared" si="12"/>
        <v>24254.73</v>
      </c>
      <c r="N17" s="27">
        <f t="shared" si="12"/>
        <v>51166.47</v>
      </c>
      <c r="O17" s="27">
        <f t="shared" si="12"/>
        <v>350970.89000000007</v>
      </c>
      <c r="P17" s="107"/>
      <c r="Q17" s="27">
        <f t="shared" si="2"/>
        <v>843231.51</v>
      </c>
      <c r="R17" s="13"/>
      <c r="S17" s="10">
        <f t="shared" si="0"/>
        <v>5712.28</v>
      </c>
      <c r="T17" s="10">
        <f t="shared" si="1"/>
        <v>133100.45000000001</v>
      </c>
      <c r="U17" s="10">
        <f t="shared" si="11"/>
        <v>278026.69</v>
      </c>
      <c r="V17" s="10">
        <f t="shared" si="3"/>
        <v>426392.09000000008</v>
      </c>
      <c r="W17" s="10">
        <f t="shared" si="4"/>
        <v>843231.51000000013</v>
      </c>
      <c r="X17" s="17">
        <f t="shared" si="5"/>
        <v>0</v>
      </c>
    </row>
    <row r="18" spans="1:24">
      <c r="A18" s="13"/>
      <c r="B18" s="4"/>
      <c r="C18" s="3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>
        <f t="shared" si="2"/>
        <v>0</v>
      </c>
      <c r="R18" s="13"/>
      <c r="S18" s="9">
        <f t="shared" si="0"/>
        <v>0</v>
      </c>
      <c r="T18" s="9">
        <f t="shared" si="1"/>
        <v>0</v>
      </c>
      <c r="U18" s="9"/>
      <c r="V18" s="9">
        <f t="shared" si="3"/>
        <v>0</v>
      </c>
      <c r="W18" s="9">
        <f t="shared" si="4"/>
        <v>0</v>
      </c>
      <c r="X18" s="17">
        <f t="shared" si="5"/>
        <v>0</v>
      </c>
    </row>
    <row r="19" spans="1:24">
      <c r="A19" s="13"/>
      <c r="B19" s="4">
        <v>556</v>
      </c>
      <c r="C19" s="3" t="s">
        <v>50</v>
      </c>
      <c r="D19" s="108">
        <v>6529121.3300000001</v>
      </c>
      <c r="E19" s="108">
        <v>5603805.4100000001</v>
      </c>
      <c r="F19" s="108">
        <v>8029444.8499999996</v>
      </c>
      <c r="G19" s="108">
        <v>789085.07</v>
      </c>
      <c r="H19" s="108">
        <v>5035296.62</v>
      </c>
      <c r="I19" s="108">
        <v>5103453.34</v>
      </c>
      <c r="J19" s="108">
        <v>4350379.9000000004</v>
      </c>
      <c r="K19" s="108">
        <v>5359287.6900000004</v>
      </c>
      <c r="L19" s="108">
        <v>5982139.6600000001</v>
      </c>
      <c r="M19" s="108">
        <v>5876581.9199999999</v>
      </c>
      <c r="N19" s="108">
        <v>2432687.4500000002</v>
      </c>
      <c r="O19" s="108">
        <v>4145220.54</v>
      </c>
      <c r="P19" s="107"/>
      <c r="Q19" s="108">
        <f t="shared" si="2"/>
        <v>59236503.780000009</v>
      </c>
      <c r="R19" s="13"/>
      <c r="S19" s="15">
        <f t="shared" si="0"/>
        <v>20162371.59</v>
      </c>
      <c r="T19" s="15">
        <f t="shared" si="1"/>
        <v>10927835.030000001</v>
      </c>
      <c r="U19" s="15">
        <f t="shared" ref="U19:U20" si="13">SUM(J19:L19)</f>
        <v>15691807.25</v>
      </c>
      <c r="V19" s="15">
        <f t="shared" si="3"/>
        <v>12454489.91</v>
      </c>
      <c r="W19" s="15">
        <f t="shared" si="4"/>
        <v>59236503.780000001</v>
      </c>
      <c r="X19" s="17">
        <f t="shared" si="5"/>
        <v>0</v>
      </c>
    </row>
    <row r="20" spans="1:24">
      <c r="A20" s="13"/>
      <c r="B20" s="4"/>
      <c r="C20" s="5" t="s">
        <v>51</v>
      </c>
      <c r="D20" s="27">
        <f>+D19</f>
        <v>6529121.3300000001</v>
      </c>
      <c r="E20" s="27">
        <f>+E19</f>
        <v>5603805.4100000001</v>
      </c>
      <c r="F20" s="27">
        <f t="shared" ref="F20:O20" si="14">+F19</f>
        <v>8029444.8499999996</v>
      </c>
      <c r="G20" s="27">
        <f t="shared" si="14"/>
        <v>789085.07</v>
      </c>
      <c r="H20" s="27">
        <f t="shared" si="14"/>
        <v>5035296.62</v>
      </c>
      <c r="I20" s="27">
        <f t="shared" si="14"/>
        <v>5103453.34</v>
      </c>
      <c r="J20" s="27">
        <f t="shared" si="14"/>
        <v>4350379.9000000004</v>
      </c>
      <c r="K20" s="27">
        <f t="shared" si="14"/>
        <v>5359287.6900000004</v>
      </c>
      <c r="L20" s="27">
        <f t="shared" si="14"/>
        <v>5982139.6600000001</v>
      </c>
      <c r="M20" s="27">
        <f t="shared" si="14"/>
        <v>5876581.9199999999</v>
      </c>
      <c r="N20" s="27">
        <f t="shared" si="14"/>
        <v>2432687.4500000002</v>
      </c>
      <c r="O20" s="27">
        <f t="shared" si="14"/>
        <v>4145220.54</v>
      </c>
      <c r="P20" s="107"/>
      <c r="Q20" s="27">
        <f t="shared" si="2"/>
        <v>59236503.780000009</v>
      </c>
      <c r="R20" s="13"/>
      <c r="S20" s="10">
        <f t="shared" si="0"/>
        <v>20162371.59</v>
      </c>
      <c r="T20" s="10">
        <f t="shared" si="1"/>
        <v>10927835.030000001</v>
      </c>
      <c r="U20" s="10">
        <f t="shared" si="13"/>
        <v>15691807.25</v>
      </c>
      <c r="V20" s="10">
        <f t="shared" si="3"/>
        <v>12454489.91</v>
      </c>
      <c r="W20" s="10">
        <f t="shared" si="4"/>
        <v>59236503.780000001</v>
      </c>
      <c r="X20" s="17">
        <f t="shared" si="5"/>
        <v>0</v>
      </c>
    </row>
    <row r="21" spans="1:24">
      <c r="A21" s="13"/>
      <c r="B21" s="4"/>
      <c r="C21" s="3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>
        <f t="shared" si="2"/>
        <v>0</v>
      </c>
      <c r="R21" s="13"/>
      <c r="S21" s="9">
        <f t="shared" si="0"/>
        <v>0</v>
      </c>
      <c r="T21" s="9">
        <f t="shared" si="1"/>
        <v>0</v>
      </c>
      <c r="U21" s="9"/>
      <c r="V21" s="9">
        <f t="shared" si="3"/>
        <v>0</v>
      </c>
      <c r="W21" s="9">
        <f t="shared" si="4"/>
        <v>0</v>
      </c>
      <c r="X21" s="17">
        <f t="shared" si="5"/>
        <v>0</v>
      </c>
    </row>
    <row r="22" spans="1:24">
      <c r="A22" s="13"/>
      <c r="B22" s="4" t="s">
        <v>65</v>
      </c>
      <c r="C22" s="3" t="s">
        <v>52</v>
      </c>
      <c r="D22" s="107">
        <v>0</v>
      </c>
      <c r="E22" s="107">
        <v>0</v>
      </c>
      <c r="F22" s="107">
        <v>8542.2000000000007</v>
      </c>
      <c r="G22" s="107">
        <v>5356178.8499999996</v>
      </c>
      <c r="H22" s="107">
        <v>1234730.6299999999</v>
      </c>
      <c r="I22" s="107">
        <v>1399271.18</v>
      </c>
      <c r="J22" s="107">
        <v>1059229.45</v>
      </c>
      <c r="K22" s="107">
        <v>1073267.78</v>
      </c>
      <c r="L22" s="107">
        <v>1070135.96</v>
      </c>
      <c r="M22" s="107">
        <v>910111.12</v>
      </c>
      <c r="N22" s="107">
        <v>1483974.84</v>
      </c>
      <c r="O22" s="107">
        <v>918232.5</v>
      </c>
      <c r="P22" s="107"/>
      <c r="Q22" s="107">
        <f t="shared" si="2"/>
        <v>14513674.509999996</v>
      </c>
      <c r="R22" s="13"/>
      <c r="S22" s="9">
        <f t="shared" si="0"/>
        <v>8542.2000000000007</v>
      </c>
      <c r="T22" s="9">
        <f t="shared" si="1"/>
        <v>7990180.6599999992</v>
      </c>
      <c r="U22" s="9">
        <f t="shared" ref="U22:U25" si="15">SUM(J22:L22)</f>
        <v>3202633.19</v>
      </c>
      <c r="V22" s="9">
        <f t="shared" si="3"/>
        <v>3312318.46</v>
      </c>
      <c r="W22" s="9">
        <f t="shared" si="4"/>
        <v>14513674.509999998</v>
      </c>
      <c r="X22" s="17">
        <f t="shared" si="5"/>
        <v>0</v>
      </c>
    </row>
    <row r="23" spans="1:24" hidden="1">
      <c r="A23" s="13"/>
      <c r="B23" s="4">
        <v>510</v>
      </c>
      <c r="C23" s="3" t="s">
        <v>53</v>
      </c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>
        <f t="shared" si="2"/>
        <v>0</v>
      </c>
      <c r="R23" s="13"/>
      <c r="S23" s="9">
        <f t="shared" si="0"/>
        <v>0</v>
      </c>
      <c r="T23" s="9">
        <f t="shared" si="1"/>
        <v>0</v>
      </c>
      <c r="U23" s="9">
        <f t="shared" si="15"/>
        <v>0</v>
      </c>
      <c r="V23" s="9">
        <f t="shared" si="3"/>
        <v>0</v>
      </c>
      <c r="W23" s="9">
        <f t="shared" si="4"/>
        <v>0</v>
      </c>
      <c r="X23" s="17">
        <f t="shared" si="5"/>
        <v>0</v>
      </c>
    </row>
    <row r="24" spans="1:24">
      <c r="A24" s="13"/>
      <c r="B24" s="4">
        <v>550</v>
      </c>
      <c r="C24" s="3" t="s">
        <v>54</v>
      </c>
      <c r="D24" s="107">
        <v>0</v>
      </c>
      <c r="E24" s="107">
        <v>56070.76</v>
      </c>
      <c r="F24" s="107">
        <v>42100.56</v>
      </c>
      <c r="G24" s="107">
        <v>8567.09</v>
      </c>
      <c r="H24" s="107">
        <v>889443.54</v>
      </c>
      <c r="I24" s="107">
        <v>1917779.81</v>
      </c>
      <c r="J24" s="107">
        <v>1029552.89</v>
      </c>
      <c r="K24" s="107">
        <v>180075.86</v>
      </c>
      <c r="L24" s="107">
        <v>570568.35</v>
      </c>
      <c r="M24" s="107">
        <v>986256.35</v>
      </c>
      <c r="N24" s="107">
        <v>3043760.12</v>
      </c>
      <c r="O24" s="107">
        <v>8525059.0999999996</v>
      </c>
      <c r="P24" s="107"/>
      <c r="Q24" s="107">
        <f t="shared" si="2"/>
        <v>17249234.43</v>
      </c>
      <c r="R24" s="13"/>
      <c r="S24" s="9">
        <f t="shared" si="0"/>
        <v>98171.32</v>
      </c>
      <c r="T24" s="9">
        <f t="shared" si="1"/>
        <v>2815790.44</v>
      </c>
      <c r="U24" s="9">
        <f t="shared" si="15"/>
        <v>1780197.1</v>
      </c>
      <c r="V24" s="9">
        <f t="shared" si="3"/>
        <v>12555075.57</v>
      </c>
      <c r="W24" s="9">
        <f t="shared" si="4"/>
        <v>17249234.43</v>
      </c>
      <c r="X24" s="17">
        <f t="shared" si="5"/>
        <v>0</v>
      </c>
    </row>
    <row r="25" spans="1:24">
      <c r="A25" s="13"/>
      <c r="B25" s="4">
        <v>555</v>
      </c>
      <c r="C25" s="3" t="s">
        <v>55</v>
      </c>
      <c r="D25" s="107">
        <v>93147.44</v>
      </c>
      <c r="E25" s="107">
        <v>949022.5</v>
      </c>
      <c r="F25" s="107">
        <v>1435203.71</v>
      </c>
      <c r="G25" s="107">
        <v>1133412.51</v>
      </c>
      <c r="H25" s="107">
        <v>3347288.45</v>
      </c>
      <c r="I25" s="107">
        <v>-124612.47</v>
      </c>
      <c r="J25" s="107">
        <v>-626402.85</v>
      </c>
      <c r="K25" s="107">
        <v>-2647585.92</v>
      </c>
      <c r="L25" s="107">
        <v>1549193.87</v>
      </c>
      <c r="M25" s="107">
        <v>-1070998.9099999999</v>
      </c>
      <c r="N25" s="107">
        <v>1161432.27</v>
      </c>
      <c r="O25" s="107">
        <v>40668.47</v>
      </c>
      <c r="P25" s="107"/>
      <c r="Q25" s="107">
        <f t="shared" si="2"/>
        <v>5239769.0700000012</v>
      </c>
      <c r="R25" s="13"/>
      <c r="S25" s="9">
        <f t="shared" si="0"/>
        <v>2477373.65</v>
      </c>
      <c r="T25" s="9">
        <f t="shared" si="1"/>
        <v>4356088.49</v>
      </c>
      <c r="U25" s="9">
        <f t="shared" si="15"/>
        <v>-1724794.9</v>
      </c>
      <c r="V25" s="9">
        <f t="shared" si="3"/>
        <v>131101.8300000001</v>
      </c>
      <c r="W25" s="9">
        <f t="shared" si="4"/>
        <v>5239769.07</v>
      </c>
      <c r="X25" s="17">
        <f t="shared" si="5"/>
        <v>0</v>
      </c>
    </row>
    <row r="26" spans="1:24">
      <c r="A26" s="13"/>
      <c r="B26" s="4"/>
      <c r="C26" s="5" t="s">
        <v>56</v>
      </c>
      <c r="D26" s="27">
        <f>SUM(D22:D25)</f>
        <v>93147.44</v>
      </c>
      <c r="E26" s="27">
        <f>SUM(E22:E25)</f>
        <v>1005093.26</v>
      </c>
      <c r="F26" s="27">
        <f t="shared" ref="F26:P26" si="16">SUM(F22:F25)</f>
        <v>1485846.47</v>
      </c>
      <c r="G26" s="27">
        <f t="shared" si="16"/>
        <v>6498158.4499999993</v>
      </c>
      <c r="H26" s="27">
        <f t="shared" si="16"/>
        <v>5471462.6200000001</v>
      </c>
      <c r="I26" s="27">
        <f t="shared" si="16"/>
        <v>3192438.52</v>
      </c>
      <c r="J26" s="27">
        <f t="shared" si="16"/>
        <v>1462379.4899999998</v>
      </c>
      <c r="K26" s="27">
        <f t="shared" si="16"/>
        <v>-1394242.2799999998</v>
      </c>
      <c r="L26" s="27">
        <f t="shared" si="16"/>
        <v>3189898.18</v>
      </c>
      <c r="M26" s="27">
        <f t="shared" si="16"/>
        <v>825368.56</v>
      </c>
      <c r="N26" s="27">
        <f t="shared" si="16"/>
        <v>5689167.2300000004</v>
      </c>
      <c r="O26" s="27">
        <f t="shared" si="16"/>
        <v>9483960.0700000003</v>
      </c>
      <c r="P26" s="27">
        <f t="shared" si="16"/>
        <v>0</v>
      </c>
      <c r="Q26" s="27">
        <f>SUM(D26:O26)</f>
        <v>37002678.00999999</v>
      </c>
      <c r="R26" s="13"/>
      <c r="S26" s="10">
        <f t="shared" si="0"/>
        <v>2584087.17</v>
      </c>
      <c r="T26" s="10">
        <f t="shared" si="1"/>
        <v>15162059.59</v>
      </c>
      <c r="U26" s="10">
        <f>SUM(J26:L26)</f>
        <v>3258035.39</v>
      </c>
      <c r="V26" s="10">
        <f t="shared" si="3"/>
        <v>15998495.860000001</v>
      </c>
      <c r="W26" s="10">
        <f t="shared" si="4"/>
        <v>37002678.009999998</v>
      </c>
      <c r="X26" s="17">
        <f t="shared" si="5"/>
        <v>0</v>
      </c>
    </row>
    <row r="27" spans="1:24">
      <c r="A27" s="13"/>
      <c r="B27" s="6"/>
      <c r="C27" s="5"/>
      <c r="D27" s="10"/>
      <c r="E27" s="10"/>
      <c r="F27" s="27"/>
      <c r="G27" s="27"/>
      <c r="H27" s="27"/>
      <c r="I27" s="10"/>
      <c r="J27" s="10"/>
      <c r="K27" s="10"/>
      <c r="L27" s="10"/>
      <c r="M27" s="10"/>
      <c r="N27" s="10"/>
      <c r="O27" s="10"/>
      <c r="P27" s="9"/>
      <c r="Q27" s="10">
        <f t="shared" si="2"/>
        <v>0</v>
      </c>
      <c r="R27" s="13"/>
      <c r="S27" s="10">
        <f t="shared" si="0"/>
        <v>0</v>
      </c>
      <c r="T27" s="10">
        <f t="shared" si="1"/>
        <v>0</v>
      </c>
      <c r="U27" s="10"/>
      <c r="V27" s="10">
        <f t="shared" si="3"/>
        <v>0</v>
      </c>
      <c r="W27" s="10">
        <f t="shared" si="4"/>
        <v>0</v>
      </c>
      <c r="X27" s="17">
        <f t="shared" si="5"/>
        <v>0</v>
      </c>
    </row>
    <row r="28" spans="1:24" ht="19.5" customHeight="1" thickBot="1">
      <c r="A28" s="13"/>
      <c r="B28" s="7"/>
      <c r="C28" s="8" t="s">
        <v>1</v>
      </c>
      <c r="D28" s="11">
        <f t="shared" ref="D28:O28" si="17">SUM(D8,D11,D14,D17,D20,D26)</f>
        <v>10118672.979999999</v>
      </c>
      <c r="E28" s="11">
        <f t="shared" si="17"/>
        <v>11844075.949999999</v>
      </c>
      <c r="F28" s="11">
        <f t="shared" si="17"/>
        <v>17419698.399999999</v>
      </c>
      <c r="G28" s="11">
        <f t="shared" si="17"/>
        <v>13630315.989999998</v>
      </c>
      <c r="H28" s="11">
        <f t="shared" si="17"/>
        <v>19746643.419999998</v>
      </c>
      <c r="I28" s="11">
        <f t="shared" si="17"/>
        <v>20114472.859999999</v>
      </c>
      <c r="J28" s="11">
        <f t="shared" si="17"/>
        <v>12358497.130000001</v>
      </c>
      <c r="K28" s="11">
        <f t="shared" si="17"/>
        <v>11949368.590000002</v>
      </c>
      <c r="L28" s="11">
        <f t="shared" si="17"/>
        <v>16762420.129999999</v>
      </c>
      <c r="M28" s="11">
        <f t="shared" si="17"/>
        <v>18116393.819999997</v>
      </c>
      <c r="N28" s="11">
        <f t="shared" si="17"/>
        <v>15909620.859999999</v>
      </c>
      <c r="O28" s="11">
        <f t="shared" si="17"/>
        <v>23739098.699999999</v>
      </c>
      <c r="P28" s="9"/>
      <c r="Q28" s="11">
        <f t="shared" si="2"/>
        <v>191709278.82999998</v>
      </c>
      <c r="R28" s="9"/>
      <c r="S28" s="11">
        <f t="shared" si="0"/>
        <v>39382447.329999998</v>
      </c>
      <c r="T28" s="11">
        <f t="shared" si="1"/>
        <v>53491432.269999996</v>
      </c>
      <c r="U28" s="11">
        <f>SUM(J28:L28)</f>
        <v>41070285.850000001</v>
      </c>
      <c r="V28" s="11">
        <f t="shared" si="3"/>
        <v>57765113.379999995</v>
      </c>
      <c r="W28" s="11">
        <f t="shared" si="4"/>
        <v>191709278.82999998</v>
      </c>
      <c r="X28" s="17">
        <f t="shared" si="5"/>
        <v>0</v>
      </c>
    </row>
    <row r="29" spans="1:24" ht="19.5" customHeight="1" thickTop="1">
      <c r="A29" s="13"/>
      <c r="B29" s="7"/>
      <c r="C29" s="8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9"/>
      <c r="Q29" s="27"/>
      <c r="R29" s="9"/>
      <c r="S29" s="27"/>
      <c r="T29" s="27"/>
      <c r="U29" s="27"/>
      <c r="V29" s="27"/>
      <c r="W29" s="27"/>
    </row>
    <row r="30" spans="1:24" ht="19.5" customHeight="1">
      <c r="A30" s="13"/>
      <c r="B30" s="7"/>
      <c r="C30" s="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9"/>
      <c r="Q30" s="27"/>
      <c r="R30" s="9"/>
      <c r="S30" s="27"/>
      <c r="T30" s="27"/>
      <c r="U30" s="27"/>
      <c r="V30" s="27"/>
      <c r="W30" s="27"/>
    </row>
    <row r="31" spans="1:24">
      <c r="A31" s="13"/>
      <c r="B31" s="13"/>
      <c r="C31" s="1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13"/>
      <c r="S31" s="13"/>
      <c r="T31" s="13"/>
      <c r="U31" s="9"/>
      <c r="V31" s="9"/>
      <c r="W31" s="13"/>
    </row>
    <row r="32" spans="1:24">
      <c r="A32" s="13"/>
      <c r="B32" s="13"/>
      <c r="C32" s="31" t="s">
        <v>57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13"/>
      <c r="S32" s="29" t="s">
        <v>39</v>
      </c>
      <c r="T32" s="29" t="s">
        <v>40</v>
      </c>
      <c r="U32" s="30" t="s">
        <v>41</v>
      </c>
      <c r="V32" s="30" t="s">
        <v>42</v>
      </c>
      <c r="W32" s="41" t="s">
        <v>24</v>
      </c>
    </row>
    <row r="33" spans="1:23">
      <c r="A33" s="13"/>
      <c r="B33" s="13"/>
      <c r="C33" s="32" t="s">
        <v>17</v>
      </c>
      <c r="D33" s="105">
        <f>+D8</f>
        <v>3187046.43</v>
      </c>
      <c r="E33" s="105">
        <f t="shared" ref="E33:Q33" si="18">+E8</f>
        <v>4334421.9799999995</v>
      </c>
      <c r="F33" s="105">
        <f t="shared" si="18"/>
        <v>4190582.48</v>
      </c>
      <c r="G33" s="105">
        <f>+G8</f>
        <v>4247167.4899999993</v>
      </c>
      <c r="H33" s="105">
        <f t="shared" si="18"/>
        <v>4294361.58</v>
      </c>
      <c r="I33" s="105">
        <f t="shared" si="18"/>
        <v>8817870.1400000006</v>
      </c>
      <c r="J33" s="105">
        <f t="shared" si="18"/>
        <v>5207188.97</v>
      </c>
      <c r="K33" s="105">
        <f t="shared" si="18"/>
        <v>4919990.6500000004</v>
      </c>
      <c r="L33" s="105">
        <f t="shared" si="18"/>
        <v>5456349.6100000003</v>
      </c>
      <c r="M33" s="105">
        <f t="shared" si="18"/>
        <v>7970205.1899999995</v>
      </c>
      <c r="N33" s="105">
        <f t="shared" si="18"/>
        <v>7563357.1400000006</v>
      </c>
      <c r="O33" s="109">
        <f t="shared" si="18"/>
        <v>7362034.9500000002</v>
      </c>
      <c r="P33" s="110">
        <f t="shared" si="18"/>
        <v>0</v>
      </c>
      <c r="Q33" s="110">
        <f t="shared" si="18"/>
        <v>67550576.609999999</v>
      </c>
      <c r="R33" s="13"/>
      <c r="S33" s="28">
        <f>+S8</f>
        <v>11712050.890000001</v>
      </c>
      <c r="T33" s="28">
        <f>+T8</f>
        <v>17359399.210000001</v>
      </c>
      <c r="U33" s="9">
        <f>+U8</f>
        <v>15583529.23</v>
      </c>
      <c r="V33" s="9">
        <f>+V8</f>
        <v>22895597.280000001</v>
      </c>
      <c r="W33" s="9">
        <f>+W8</f>
        <v>67550576.609999999</v>
      </c>
    </row>
    <row r="34" spans="1:23">
      <c r="A34" s="13"/>
      <c r="B34" s="13"/>
      <c r="C34" s="33" t="s">
        <v>58</v>
      </c>
      <c r="D34" s="111">
        <f>+D11+D14+D17+D26</f>
        <v>402505.22000000003</v>
      </c>
      <c r="E34" s="111">
        <f t="shared" ref="E34:O34" si="19">+E11+E14+E17+E26</f>
        <v>1905848.56</v>
      </c>
      <c r="F34" s="111">
        <f t="shared" si="19"/>
        <v>5199671.0699999994</v>
      </c>
      <c r="G34" s="111">
        <f>+G11+G14+G17+G26</f>
        <v>8594063.4299999997</v>
      </c>
      <c r="H34" s="111">
        <f t="shared" si="19"/>
        <v>10416985.220000001</v>
      </c>
      <c r="I34" s="111">
        <f t="shared" si="19"/>
        <v>6193149.3799999999</v>
      </c>
      <c r="J34" s="111">
        <f t="shared" si="19"/>
        <v>2800928.26</v>
      </c>
      <c r="K34" s="111">
        <f t="shared" si="19"/>
        <v>1670090.2500000005</v>
      </c>
      <c r="L34" s="111">
        <f t="shared" si="19"/>
        <v>5323930.8600000003</v>
      </c>
      <c r="M34" s="111">
        <f t="shared" si="19"/>
        <v>4269606.71</v>
      </c>
      <c r="N34" s="111">
        <f t="shared" si="19"/>
        <v>5913576.2700000005</v>
      </c>
      <c r="O34" s="111">
        <f t="shared" si="19"/>
        <v>12231843.210000001</v>
      </c>
      <c r="P34" s="112"/>
      <c r="Q34" s="112">
        <f>+Q11+Q14+Q17+Q26</f>
        <v>64922198.439999998</v>
      </c>
      <c r="R34" s="13"/>
      <c r="S34" s="28">
        <f>+S11+S26+S14+S17</f>
        <v>7508024.8500000006</v>
      </c>
      <c r="T34" s="28">
        <f>+T11+T26+T14+T17</f>
        <v>25204198.029999997</v>
      </c>
      <c r="U34" s="34">
        <f>+U11+U26+U14+U17</f>
        <v>9794949.3699999992</v>
      </c>
      <c r="V34" s="34">
        <f>+V11+V26+V14+V17</f>
        <v>22415026.190000001</v>
      </c>
      <c r="W34" s="34">
        <f>+W11+W26+W14+W17</f>
        <v>64922198.43999999</v>
      </c>
    </row>
    <row r="35" spans="1:23">
      <c r="A35" s="13"/>
      <c r="B35" s="13"/>
      <c r="C35" s="35" t="s">
        <v>59</v>
      </c>
      <c r="D35" s="113">
        <f>+D20</f>
        <v>6529121.3300000001</v>
      </c>
      <c r="E35" s="113">
        <f t="shared" ref="E35:Q35" si="20">+E20</f>
        <v>5603805.4100000001</v>
      </c>
      <c r="F35" s="113">
        <f t="shared" si="20"/>
        <v>8029444.8499999996</v>
      </c>
      <c r="G35" s="113">
        <f>+G20</f>
        <v>789085.07</v>
      </c>
      <c r="H35" s="113">
        <f t="shared" si="20"/>
        <v>5035296.62</v>
      </c>
      <c r="I35" s="113">
        <f t="shared" si="20"/>
        <v>5103453.34</v>
      </c>
      <c r="J35" s="113">
        <f t="shared" si="20"/>
        <v>4350379.9000000004</v>
      </c>
      <c r="K35" s="113">
        <f t="shared" si="20"/>
        <v>5359287.6900000004</v>
      </c>
      <c r="L35" s="113">
        <f t="shared" si="20"/>
        <v>5982139.6600000001</v>
      </c>
      <c r="M35" s="113">
        <f t="shared" si="20"/>
        <v>5876581.9199999999</v>
      </c>
      <c r="N35" s="113">
        <f t="shared" si="20"/>
        <v>2432687.4500000002</v>
      </c>
      <c r="O35" s="114">
        <f t="shared" si="20"/>
        <v>4145220.54</v>
      </c>
      <c r="P35" s="115">
        <f t="shared" si="20"/>
        <v>0</v>
      </c>
      <c r="Q35" s="115">
        <f t="shared" si="20"/>
        <v>59236503.780000009</v>
      </c>
      <c r="R35" s="13"/>
      <c r="S35" s="28">
        <f>+S20</f>
        <v>20162371.59</v>
      </c>
      <c r="T35" s="28">
        <f>+T20</f>
        <v>10927835.030000001</v>
      </c>
      <c r="U35" s="9">
        <f>+U20</f>
        <v>15691807.25</v>
      </c>
      <c r="V35" s="9">
        <f>+V20</f>
        <v>12454489.91</v>
      </c>
      <c r="W35" s="9">
        <f>+W20</f>
        <v>59236503.780000001</v>
      </c>
    </row>
    <row r="36" spans="1:23">
      <c r="A36" s="13"/>
      <c r="B36" s="13"/>
      <c r="C36" s="31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36"/>
      <c r="Q36" s="36"/>
      <c r="R36" s="13"/>
      <c r="S36" s="37"/>
      <c r="T36" s="37"/>
      <c r="U36" s="24"/>
      <c r="V36" s="24"/>
      <c r="W36" s="24"/>
    </row>
    <row r="37" spans="1:23">
      <c r="D37" s="102"/>
      <c r="E37" s="102"/>
      <c r="F37" s="102"/>
      <c r="G37" s="102"/>
      <c r="H37" s="102"/>
      <c r="I37" s="104"/>
      <c r="J37" s="104"/>
      <c r="K37" s="104"/>
      <c r="L37" s="104"/>
      <c r="M37" s="102"/>
      <c r="N37" s="102"/>
      <c r="O37" s="102"/>
    </row>
    <row r="38" spans="1:23">
      <c r="C38" s="42" t="s">
        <v>60</v>
      </c>
      <c r="D38" s="105"/>
      <c r="E38" s="105"/>
      <c r="F38" s="105">
        <v>1014071.19</v>
      </c>
      <c r="G38" s="105">
        <v>2708392.75</v>
      </c>
      <c r="H38" s="105">
        <v>6000051.6899999995</v>
      </c>
      <c r="I38" s="105">
        <v>7429627.4399999985</v>
      </c>
      <c r="J38" s="105">
        <v>8020687.6999999983</v>
      </c>
      <c r="K38" s="105">
        <v>8363444.79</v>
      </c>
      <c r="L38" s="105">
        <v>8015779.5499999998</v>
      </c>
      <c r="M38" s="105">
        <v>10495242.229999993</v>
      </c>
      <c r="N38" s="105">
        <v>8852819.9100000076</v>
      </c>
      <c r="O38" s="105">
        <v>27218823.289999984</v>
      </c>
      <c r="P38" s="46"/>
      <c r="Q38" s="47">
        <f>SUM(D38:O38)</f>
        <v>88118940.539999992</v>
      </c>
    </row>
    <row r="39" spans="1:23">
      <c r="C39" s="43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26"/>
      <c r="Q39" s="44"/>
    </row>
    <row r="40" spans="1:23">
      <c r="C40" s="43" t="s">
        <v>61</v>
      </c>
      <c r="D40" s="106"/>
      <c r="E40" s="106"/>
      <c r="F40" s="106">
        <v>111714.9</v>
      </c>
      <c r="G40" s="106">
        <v>1217823.72</v>
      </c>
      <c r="H40" s="106">
        <v>2887025.7199999997</v>
      </c>
      <c r="I40" s="106">
        <v>2355051.5099999998</v>
      </c>
      <c r="J40" s="106">
        <v>721873.10000000009</v>
      </c>
      <c r="K40" s="106">
        <v>1265169.47</v>
      </c>
      <c r="L40" s="106">
        <v>990836.01999999979</v>
      </c>
      <c r="M40" s="106">
        <v>567360.23000000021</v>
      </c>
      <c r="N40" s="106">
        <v>1176725.1899999997</v>
      </c>
      <c r="O40" s="106">
        <v>979759.14999999991</v>
      </c>
      <c r="P40" s="26"/>
      <c r="Q40" s="48">
        <f>SUM(D40:O40)</f>
        <v>12273339.01</v>
      </c>
    </row>
    <row r="41" spans="1:23">
      <c r="C41" s="43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26"/>
      <c r="Q41" s="48"/>
    </row>
    <row r="42" spans="1:23">
      <c r="C42" s="43" t="s">
        <v>62</v>
      </c>
      <c r="D42" s="106">
        <v>30950.5</v>
      </c>
      <c r="E42" s="106">
        <v>1096858.2999999998</v>
      </c>
      <c r="F42" s="106">
        <v>2858436.3099999996</v>
      </c>
      <c r="G42" s="106">
        <v>807655.99</v>
      </c>
      <c r="H42" s="106">
        <v>492890.4</v>
      </c>
      <c r="I42" s="106">
        <v>6455602.3600000003</v>
      </c>
      <c r="J42" s="106">
        <v>3206258.3000000003</v>
      </c>
      <c r="K42" s="106">
        <v>12254273.680000003</v>
      </c>
      <c r="L42" s="106">
        <v>5123796.25</v>
      </c>
      <c r="M42" s="106">
        <v>4124416.2099999995</v>
      </c>
      <c r="N42" s="106">
        <v>12346679.099999998</v>
      </c>
      <c r="O42" s="106">
        <v>6593447.1600000001</v>
      </c>
      <c r="P42" s="26"/>
      <c r="Q42" s="48">
        <f>SUM(D42:O42)</f>
        <v>55391264.560000002</v>
      </c>
    </row>
    <row r="43" spans="1:23"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45"/>
    </row>
    <row r="44" spans="1:23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</row>
    <row r="45" spans="1:23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</sheetData>
  <mergeCells count="1">
    <mergeCell ref="D2:O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9865d-c7d0-4288-ab0a-9d4dee1c94e8">
      <Terms xmlns="http://schemas.microsoft.com/office/infopath/2007/PartnerControls"/>
    </lcf76f155ced4ddcb4097134ff3c332f>
    <TaxCatchAll xmlns="80985e37-4d14-49b1-85af-18f353798ba1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6202C57E8A91488ECE962D63A71F10" ma:contentTypeVersion="28" ma:contentTypeDescription="Create a new document." ma:contentTypeScope="" ma:versionID="654b7b56a2fe923677a210f40454c90d">
  <xsd:schema xmlns:xsd="http://www.w3.org/2001/XMLSchema" xmlns:xs="http://www.w3.org/2001/XMLSchema" xmlns:p="http://schemas.microsoft.com/office/2006/metadata/properties" xmlns:ns1="http://schemas.microsoft.com/sharepoint/v3" xmlns:ns2="6bd9865d-c7d0-4288-ab0a-9d4dee1c94e8" xmlns:ns3="80985e37-4d14-49b1-85af-18f353798ba1" targetNamespace="http://schemas.microsoft.com/office/2006/metadata/properties" ma:root="true" ma:fieldsID="edcb1f821f7d503522bc666ddf0654bb" ns1:_="" ns2:_="" ns3:_="">
    <xsd:import namespace="http://schemas.microsoft.com/sharepoint/v3"/>
    <xsd:import namespace="6bd9865d-c7d0-4288-ab0a-9d4dee1c94e8"/>
    <xsd:import namespace="80985e37-4d14-49b1-85af-18f353798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9865d-c7d0-4288-ab0a-9d4dee1c94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976c244-545e-4324-b4dc-13be35ff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85e37-4d14-49b1-85af-18f353798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fa6364-4a4c-4116-acd5-17595be27265}" ma:internalName="TaxCatchAll" ma:showField="CatchAllData" ma:web="80985e37-4d14-49b1-85af-18f353798b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D6C9E5-9B35-47C7-B415-FFFBBE518100}">
  <ds:schemaRefs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6bd9865d-c7d0-4288-ab0a-9d4dee1c94e8"/>
    <ds:schemaRef ds:uri="http://schemas.openxmlformats.org/package/2006/metadata/core-properties"/>
    <ds:schemaRef ds:uri="80985e37-4d14-49b1-85af-18f353798ba1"/>
  </ds:schemaRefs>
</ds:datastoreItem>
</file>

<file path=customXml/itemProps2.xml><?xml version="1.0" encoding="utf-8"?>
<ds:datastoreItem xmlns:ds="http://schemas.openxmlformats.org/officeDocument/2006/customXml" ds:itemID="{FDCF2B07-B373-4AAA-A38A-72A568CBFDB6}"/>
</file>

<file path=customXml/itemProps3.xml><?xml version="1.0" encoding="utf-8"?>
<ds:datastoreItem xmlns:ds="http://schemas.openxmlformats.org/officeDocument/2006/customXml" ds:itemID="{2665FF34-DBC8-467C-B72B-096758F43F6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efa4170-0d19-0005-0004-bc88714345d2}" enabled="1" method="Standard" siteId="{31289701-2511-4b48-b59d-bfc969d3a98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KPIs 2024</vt:lpstr>
      <vt:lpstr>FY2024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Peña</dc:creator>
  <cp:keywords/>
  <dc:description/>
  <cp:lastModifiedBy>Christian Mendez Gonzalez</cp:lastModifiedBy>
  <cp:revision/>
  <dcterms:created xsi:type="dcterms:W3CDTF">2024-02-15T22:30:26Z</dcterms:created>
  <dcterms:modified xsi:type="dcterms:W3CDTF">2026-04-20T19:34:12Z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2024-09-09T14:37:57Z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31289701-2511-4b48-b59d-bfc969d3a983</vt:lpwstr>
  </property>
  <property fmtid="{D5CDD505-2E9C-101B-9397-08002B2CF9AE}" pid="7" name="MSIP_Label_defa4170-0d19-0005-0004-bc88714345d2_ActionId">
    <vt:lpwstr>ff1f58b6-a10c-4c3e-8183-d8ba02d37b87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0x010100356202C57E8A91488ECE962D63A71F10</vt:lpwstr>
  </property>
  <property fmtid="{D5CDD505-2E9C-101B-9397-08002B2CF9AE}" pid="10" name="MediaServiceImageTags">
    <vt:lpwstr/>
  </property>
</Properties>
</file>