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erapr1.sharepoint.com/sites/GeneralAccountingProjectsaccountingandReporting/Shared Documents/FP&amp;A/Accounting/Quarterly Reports/FY2026/PREB/KPIs - Performance Metrics/FY2025/"/>
    </mc:Choice>
  </mc:AlternateContent>
  <xr:revisionPtr revIDLastSave="132" documentId="8_{FEEF62B7-38E2-4894-AAD8-F5E54B9FD0CF}" xr6:coauthVersionLast="47" xr6:coauthVersionMax="47" xr10:uidLastSave="{1780571B-F7C3-4F7B-81EE-22B89C6F6011}"/>
  <bookViews>
    <workbookView xWindow="-120" yWindow="-120" windowWidth="29040" windowHeight="15720" xr2:uid="{00000000-000D-0000-FFFF-FFFF00000000}"/>
  </bookViews>
  <sheets>
    <sheet name="KPIs 2025" sheetId="2" r:id="rId1"/>
    <sheet name="2025" sheetId="1" r:id="rId2"/>
  </sheets>
  <definedNames>
    <definedName name="_xlnm._FilterDatabase" localSheetId="0" hidden="1">'KPIs 2025'!#REF!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2" l="1"/>
  <c r="T61" i="2"/>
  <c r="S61" i="2"/>
  <c r="R61" i="2"/>
  <c r="Q61" i="2"/>
  <c r="P61" i="2"/>
  <c r="O61" i="2"/>
  <c r="N61" i="2"/>
  <c r="M61" i="2"/>
  <c r="L61" i="2"/>
  <c r="K61" i="2"/>
  <c r="J61" i="2"/>
  <c r="I61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J38" i="2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I38" i="2"/>
  <c r="T22" i="2"/>
  <c r="S22" i="2"/>
  <c r="R22" i="2"/>
  <c r="Q22" i="2"/>
  <c r="P22" i="2"/>
  <c r="O22" i="2"/>
  <c r="N22" i="2"/>
  <c r="M22" i="2"/>
  <c r="L22" i="2"/>
  <c r="K22" i="2"/>
  <c r="J22" i="2"/>
  <c r="H22" i="2" s="1"/>
  <c r="I22" i="2"/>
  <c r="T10" i="2"/>
  <c r="S10" i="2"/>
  <c r="R10" i="2"/>
  <c r="Q10" i="2"/>
  <c r="P10" i="2"/>
  <c r="O10" i="2"/>
  <c r="N10" i="2"/>
  <c r="M10" i="2"/>
  <c r="L10" i="2"/>
  <c r="K10" i="2"/>
  <c r="J10" i="2"/>
  <c r="I10" i="2"/>
  <c r="H8" i="2" l="1"/>
  <c r="P8" i="2" s="1"/>
  <c r="H7" i="2"/>
  <c r="Q46" i="1"/>
  <c r="S8" i="2" l="1"/>
  <c r="J8" i="2"/>
  <c r="K8" i="2"/>
  <c r="Q8" i="2"/>
  <c r="R8" i="2"/>
  <c r="T8" i="2"/>
  <c r="H36" i="2"/>
  <c r="M8" i="2"/>
  <c r="N8" i="2"/>
  <c r="O8" i="2"/>
  <c r="I8" i="2"/>
  <c r="L8" i="2"/>
  <c r="J23" i="2"/>
  <c r="K23" i="2"/>
  <c r="L23" i="2"/>
  <c r="M23" i="2"/>
  <c r="N23" i="2"/>
  <c r="O23" i="2"/>
  <c r="P23" i="2"/>
  <c r="Q23" i="2"/>
  <c r="R23" i="2"/>
  <c r="S23" i="2"/>
  <c r="T23" i="2"/>
  <c r="I23" i="2"/>
  <c r="I50" i="2" s="1"/>
  <c r="I62" i="2" s="1"/>
  <c r="J11" i="2"/>
  <c r="K11" i="2"/>
  <c r="L11" i="2"/>
  <c r="M11" i="2"/>
  <c r="N11" i="2"/>
  <c r="O11" i="2"/>
  <c r="P11" i="2"/>
  <c r="Q11" i="2"/>
  <c r="R11" i="2"/>
  <c r="S11" i="2"/>
  <c r="T11" i="2"/>
  <c r="I11" i="2"/>
  <c r="J50" i="2" l="1"/>
  <c r="J62" i="2" s="1"/>
  <c r="H23" i="2"/>
  <c r="T5" i="2"/>
  <c r="S5" i="2"/>
  <c r="R5" i="2"/>
  <c r="Q5" i="2"/>
  <c r="P5" i="2"/>
  <c r="O5" i="2"/>
  <c r="N5" i="2"/>
  <c r="M5" i="2"/>
  <c r="L5" i="2"/>
  <c r="K5" i="2"/>
  <c r="J5" i="2"/>
  <c r="I5" i="2"/>
  <c r="K50" i="2" l="1"/>
  <c r="K62" i="2" s="1"/>
  <c r="E12" i="1"/>
  <c r="F12" i="1"/>
  <c r="G12" i="1"/>
  <c r="H12" i="1"/>
  <c r="I12" i="1"/>
  <c r="J12" i="1"/>
  <c r="K12" i="1"/>
  <c r="L12" i="1"/>
  <c r="M12" i="1"/>
  <c r="N12" i="1"/>
  <c r="O12" i="1"/>
  <c r="D12" i="1"/>
  <c r="N20" i="2"/>
  <c r="M20" i="2"/>
  <c r="L20" i="2"/>
  <c r="K20" i="2"/>
  <c r="J20" i="2"/>
  <c r="I20" i="2"/>
  <c r="L50" i="2" l="1"/>
  <c r="L62" i="2" s="1"/>
  <c r="M50" i="2"/>
  <c r="K47" i="2"/>
  <c r="K59" i="2" s="1"/>
  <c r="J47" i="2"/>
  <c r="J59" i="2" s="1"/>
  <c r="I47" i="2"/>
  <c r="I59" i="2" s="1"/>
  <c r="L47" i="2"/>
  <c r="L59" i="2" s="1"/>
  <c r="N47" i="2"/>
  <c r="N59" i="2" s="1"/>
  <c r="M47" i="2"/>
  <c r="M59" i="2" s="1"/>
  <c r="N50" i="2" l="1"/>
  <c r="M62" i="2"/>
  <c r="I37" i="2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T9" i="2"/>
  <c r="R9" i="2"/>
  <c r="S9" i="2"/>
  <c r="J9" i="2"/>
  <c r="Q9" i="2"/>
  <c r="P9" i="2"/>
  <c r="K9" i="2"/>
  <c r="I9" i="2"/>
  <c r="O9" i="2"/>
  <c r="N9" i="2"/>
  <c r="M9" i="2"/>
  <c r="L9" i="2"/>
  <c r="O50" i="2" l="1"/>
  <c r="N62" i="2"/>
  <c r="E30" i="1"/>
  <c r="F30" i="1"/>
  <c r="G30" i="1"/>
  <c r="H30" i="1"/>
  <c r="I30" i="1"/>
  <c r="J30" i="1"/>
  <c r="K30" i="1"/>
  <c r="L30" i="1"/>
  <c r="M30" i="1"/>
  <c r="N30" i="1"/>
  <c r="O30" i="1"/>
  <c r="P30" i="1"/>
  <c r="D30" i="1"/>
  <c r="E24" i="1"/>
  <c r="F24" i="1"/>
  <c r="G24" i="1"/>
  <c r="H24" i="1"/>
  <c r="I24" i="1"/>
  <c r="J24" i="1"/>
  <c r="K24" i="1"/>
  <c r="L24" i="1"/>
  <c r="M24" i="1"/>
  <c r="N24" i="1"/>
  <c r="O24" i="1"/>
  <c r="D24" i="1"/>
  <c r="E21" i="1"/>
  <c r="F21" i="1"/>
  <c r="G21" i="1"/>
  <c r="H21" i="1"/>
  <c r="I21" i="1"/>
  <c r="J21" i="1"/>
  <c r="K21" i="1"/>
  <c r="L21" i="1"/>
  <c r="M21" i="1"/>
  <c r="N21" i="1"/>
  <c r="O21" i="1"/>
  <c r="D21" i="1"/>
  <c r="E18" i="1"/>
  <c r="F18" i="1"/>
  <c r="G18" i="1"/>
  <c r="H18" i="1"/>
  <c r="I18" i="1"/>
  <c r="J18" i="1"/>
  <c r="K18" i="1"/>
  <c r="L18" i="1"/>
  <c r="M18" i="1"/>
  <c r="N18" i="1"/>
  <c r="O18" i="1"/>
  <c r="D18" i="1"/>
  <c r="E15" i="1"/>
  <c r="F15" i="1"/>
  <c r="G15" i="1"/>
  <c r="H15" i="1"/>
  <c r="I15" i="1"/>
  <c r="J15" i="1"/>
  <c r="K15" i="1"/>
  <c r="L15" i="1"/>
  <c r="M15" i="1"/>
  <c r="N15" i="1"/>
  <c r="O15" i="1"/>
  <c r="P15" i="1"/>
  <c r="D15" i="1"/>
  <c r="E8" i="1"/>
  <c r="F8" i="1"/>
  <c r="G8" i="1"/>
  <c r="H8" i="1"/>
  <c r="I8" i="1"/>
  <c r="J8" i="1"/>
  <c r="K8" i="1"/>
  <c r="L8" i="1"/>
  <c r="M8" i="1"/>
  <c r="N8" i="1"/>
  <c r="O8" i="1"/>
  <c r="D8" i="1"/>
  <c r="P50" i="2" l="1"/>
  <c r="O62" i="2"/>
  <c r="H32" i="1"/>
  <c r="D32" i="1"/>
  <c r="I32" i="1"/>
  <c r="G32" i="1"/>
  <c r="O32" i="1"/>
  <c r="L32" i="1"/>
  <c r="N32" i="1"/>
  <c r="F32" i="1"/>
  <c r="J32" i="1"/>
  <c r="K32" i="1"/>
  <c r="M32" i="1"/>
  <c r="E32" i="1"/>
  <c r="T20" i="2"/>
  <c r="S20" i="2"/>
  <c r="R20" i="2"/>
  <c r="Q20" i="2"/>
  <c r="P20" i="2"/>
  <c r="O20" i="2"/>
  <c r="T21" i="2"/>
  <c r="S21" i="2"/>
  <c r="R21" i="2"/>
  <c r="Q21" i="2"/>
  <c r="P21" i="2"/>
  <c r="O21" i="2"/>
  <c r="N21" i="2"/>
  <c r="M21" i="2"/>
  <c r="L21" i="2"/>
  <c r="K21" i="2"/>
  <c r="J21" i="2"/>
  <c r="I21" i="2"/>
  <c r="Q50" i="2" l="1"/>
  <c r="P62" i="2"/>
  <c r="K48" i="2"/>
  <c r="K60" i="2" s="1"/>
  <c r="T48" i="2"/>
  <c r="H48" i="2" s="1"/>
  <c r="P48" i="2"/>
  <c r="P60" i="2" s="1"/>
  <c r="J48" i="2"/>
  <c r="J60" i="2" s="1"/>
  <c r="N48" i="2"/>
  <c r="N60" i="2" s="1"/>
  <c r="Q48" i="2"/>
  <c r="Q60" i="2" s="1"/>
  <c r="M48" i="2"/>
  <c r="M60" i="2" s="1"/>
  <c r="S48" i="2"/>
  <c r="S60" i="2" s="1"/>
  <c r="O48" i="2"/>
  <c r="O60" i="2" s="1"/>
  <c r="L48" i="2"/>
  <c r="L60" i="2" s="1"/>
  <c r="I48" i="2"/>
  <c r="R48" i="2"/>
  <c r="R60" i="2" s="1"/>
  <c r="O47" i="2"/>
  <c r="O59" i="2" s="1"/>
  <c r="T47" i="2"/>
  <c r="R47" i="2"/>
  <c r="R59" i="2" s="1"/>
  <c r="S47" i="2"/>
  <c r="S59" i="2" s="1"/>
  <c r="Q47" i="2"/>
  <c r="Q59" i="2" s="1"/>
  <c r="P47" i="2"/>
  <c r="P59" i="2" s="1"/>
  <c r="Q44" i="1"/>
  <c r="Q42" i="1"/>
  <c r="H47" i="2" l="1"/>
  <c r="T59" i="2"/>
  <c r="H59" i="2" s="1"/>
  <c r="R50" i="2"/>
  <c r="Q62" i="2"/>
  <c r="I60" i="2"/>
  <c r="T60" i="2"/>
  <c r="H60" i="2" s="1"/>
  <c r="P37" i="1"/>
  <c r="P38" i="1"/>
  <c r="P39" i="1"/>
  <c r="V32" i="1"/>
  <c r="V31" i="1"/>
  <c r="V30" i="1"/>
  <c r="V29" i="1"/>
  <c r="V28" i="1"/>
  <c r="V27" i="1"/>
  <c r="V26" i="1"/>
  <c r="V25" i="1"/>
  <c r="V24" i="1"/>
  <c r="V39" i="1" s="1"/>
  <c r="V23" i="1"/>
  <c r="V22" i="1"/>
  <c r="V21" i="1"/>
  <c r="V20" i="1"/>
  <c r="V19" i="1"/>
  <c r="V18" i="1"/>
  <c r="V17" i="1"/>
  <c r="V16" i="1"/>
  <c r="V15" i="1"/>
  <c r="V14" i="1"/>
  <c r="V13" i="1"/>
  <c r="V12" i="1"/>
  <c r="V10" i="1"/>
  <c r="V9" i="1"/>
  <c r="V8" i="1"/>
  <c r="V37" i="1" s="1"/>
  <c r="V7" i="1"/>
  <c r="V6" i="1"/>
  <c r="V5" i="1"/>
  <c r="S50" i="2" l="1"/>
  <c r="R62" i="2"/>
  <c r="V38" i="1"/>
  <c r="Q30" i="1"/>
  <c r="T50" i="2" l="1"/>
  <c r="S62" i="2"/>
  <c r="H21" i="2"/>
  <c r="H20" i="2"/>
  <c r="J37" i="1"/>
  <c r="O16" i="2" s="1"/>
  <c r="J39" i="1"/>
  <c r="O39" i="1"/>
  <c r="J38" i="1"/>
  <c r="R18" i="2"/>
  <c r="P19" i="2"/>
  <c r="O19" i="2"/>
  <c r="M18" i="2"/>
  <c r="J18" i="2"/>
  <c r="T19" i="2"/>
  <c r="S19" i="2"/>
  <c r="R19" i="2"/>
  <c r="Q19" i="2"/>
  <c r="N19" i="2"/>
  <c r="L19" i="2"/>
  <c r="K19" i="2"/>
  <c r="J19" i="2"/>
  <c r="I19" i="2"/>
  <c r="T18" i="2"/>
  <c r="S18" i="2"/>
  <c r="Q18" i="2"/>
  <c r="O18" i="2"/>
  <c r="N18" i="2"/>
  <c r="L18" i="2"/>
  <c r="K18" i="2"/>
  <c r="I18" i="2"/>
  <c r="H50" i="2" l="1"/>
  <c r="T62" i="2"/>
  <c r="H62" i="2" s="1"/>
  <c r="M45" i="2"/>
  <c r="N45" i="2"/>
  <c r="J45" i="2"/>
  <c r="I45" i="2"/>
  <c r="O45" i="2"/>
  <c r="K45" i="2"/>
  <c r="L45" i="2"/>
  <c r="J46" i="2"/>
  <c r="I46" i="2"/>
  <c r="K46" i="2"/>
  <c r="L46" i="2"/>
  <c r="O17" i="2"/>
  <c r="H19" i="2"/>
  <c r="H18" i="2"/>
  <c r="P18" i="2"/>
  <c r="S45" i="2" s="1"/>
  <c r="M19" i="2"/>
  <c r="M46" i="2" s="1"/>
  <c r="N46" i="2" l="1"/>
  <c r="I32" i="2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P4" i="2"/>
  <c r="P3" i="2" s="1"/>
  <c r="N4" i="2"/>
  <c r="N3" i="2" s="1"/>
  <c r="L4" i="2"/>
  <c r="L3" i="2" s="1"/>
  <c r="T4" i="2"/>
  <c r="T3" i="2" s="1"/>
  <c r="O4" i="2"/>
  <c r="I4" i="2"/>
  <c r="R4" i="2"/>
  <c r="R3" i="2" s="1"/>
  <c r="Q4" i="2"/>
  <c r="Q3" i="2" s="1"/>
  <c r="M4" i="2"/>
  <c r="M3" i="2" s="1"/>
  <c r="K4" i="2"/>
  <c r="K3" i="2" s="1"/>
  <c r="J4" i="2"/>
  <c r="J3" i="2" s="1"/>
  <c r="S4" i="2"/>
  <c r="S3" i="2" s="1"/>
  <c r="Q46" i="2"/>
  <c r="P46" i="2"/>
  <c r="O15" i="2"/>
  <c r="R46" i="2"/>
  <c r="T46" i="2"/>
  <c r="H46" i="2" s="1"/>
  <c r="O46" i="2"/>
  <c r="S46" i="2"/>
  <c r="P45" i="2"/>
  <c r="R45" i="2"/>
  <c r="T45" i="2"/>
  <c r="H45" i="2" s="1"/>
  <c r="Q45" i="2"/>
  <c r="H6" i="2"/>
  <c r="O3" i="2" l="1"/>
  <c r="I34" i="2"/>
  <c r="I57" i="2" s="1"/>
  <c r="R6" i="2"/>
  <c r="I6" i="2"/>
  <c r="P6" i="2"/>
  <c r="Q6" i="2"/>
  <c r="J6" i="2"/>
  <c r="O6" i="2"/>
  <c r="N6" i="2"/>
  <c r="T6" i="2"/>
  <c r="S6" i="2"/>
  <c r="M6" i="2"/>
  <c r="L6" i="2"/>
  <c r="K6" i="2"/>
  <c r="S7" i="2"/>
  <c r="R7" i="2"/>
  <c r="Q7" i="2"/>
  <c r="T7" i="2"/>
  <c r="P7" i="2"/>
  <c r="O7" i="2"/>
  <c r="I7" i="2"/>
  <c r="N7" i="2"/>
  <c r="M7" i="2"/>
  <c r="L7" i="2"/>
  <c r="K7" i="2"/>
  <c r="J7" i="2"/>
  <c r="U29" i="1"/>
  <c r="U28" i="1"/>
  <c r="U27" i="1"/>
  <c r="U26" i="1"/>
  <c r="U23" i="1"/>
  <c r="U20" i="1"/>
  <c r="U17" i="1"/>
  <c r="U14" i="1"/>
  <c r="U10" i="1"/>
  <c r="U7" i="1"/>
  <c r="U6" i="1"/>
  <c r="U5" i="1"/>
  <c r="L39" i="1"/>
  <c r="M39" i="1"/>
  <c r="N39" i="1"/>
  <c r="O37" i="1"/>
  <c r="T16" i="2" s="1"/>
  <c r="J34" i="2" l="1"/>
  <c r="J57" i="2" s="1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K34" i="2"/>
  <c r="N38" i="1"/>
  <c r="L38" i="1"/>
  <c r="Q17" i="2" s="1"/>
  <c r="O38" i="1"/>
  <c r="N37" i="1"/>
  <c r="S16" i="2" s="1"/>
  <c r="M38" i="1"/>
  <c r="L37" i="1"/>
  <c r="M37" i="1"/>
  <c r="R16" i="2" s="1"/>
  <c r="L34" i="2" l="1"/>
  <c r="K57" i="2"/>
  <c r="R17" i="2"/>
  <c r="T17" i="2"/>
  <c r="S17" i="2"/>
  <c r="Q16" i="2"/>
  <c r="U30" i="1"/>
  <c r="U21" i="1"/>
  <c r="U18" i="1"/>
  <c r="U15" i="1"/>
  <c r="D37" i="1"/>
  <c r="I16" i="2" s="1"/>
  <c r="E37" i="1"/>
  <c r="J16" i="2" s="1"/>
  <c r="F37" i="1"/>
  <c r="K16" i="2" s="1"/>
  <c r="D39" i="1"/>
  <c r="E39" i="1"/>
  <c r="F39" i="1"/>
  <c r="D38" i="1"/>
  <c r="E38" i="1"/>
  <c r="F38" i="1"/>
  <c r="M34" i="2" l="1"/>
  <c r="L57" i="2"/>
  <c r="I43" i="2"/>
  <c r="I55" i="2" s="1"/>
  <c r="K43" i="2"/>
  <c r="K55" i="2" s="1"/>
  <c r="J43" i="2"/>
  <c r="J55" i="2" s="1"/>
  <c r="I17" i="2"/>
  <c r="K17" i="2"/>
  <c r="J17" i="2"/>
  <c r="K38" i="1"/>
  <c r="U12" i="1"/>
  <c r="K39" i="1"/>
  <c r="U24" i="1"/>
  <c r="T15" i="2"/>
  <c r="U32" i="1"/>
  <c r="U8" i="1"/>
  <c r="K37" i="1"/>
  <c r="P16" i="2" s="1"/>
  <c r="Q15" i="2"/>
  <c r="R15" i="2"/>
  <c r="H37" i="1"/>
  <c r="M16" i="2" s="1"/>
  <c r="I37" i="1"/>
  <c r="N16" i="2" s="1"/>
  <c r="H39" i="1"/>
  <c r="I39" i="1"/>
  <c r="H38" i="1"/>
  <c r="I38" i="1"/>
  <c r="N17" i="2" s="1"/>
  <c r="G38" i="1"/>
  <c r="G39" i="1"/>
  <c r="G37" i="1"/>
  <c r="L16" i="2" s="1"/>
  <c r="S6" i="1"/>
  <c r="T6" i="1"/>
  <c r="S7" i="1"/>
  <c r="T7" i="1"/>
  <c r="S8" i="1"/>
  <c r="T8" i="1"/>
  <c r="T37" i="1" s="1"/>
  <c r="S9" i="1"/>
  <c r="T9" i="1"/>
  <c r="S10" i="1"/>
  <c r="T10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T5" i="1"/>
  <c r="S5" i="1"/>
  <c r="L43" i="2" l="1"/>
  <c r="L55" i="2" s="1"/>
  <c r="O43" i="2"/>
  <c r="O55" i="2" s="1"/>
  <c r="N34" i="2"/>
  <c r="M57" i="2"/>
  <c r="M43" i="2"/>
  <c r="M55" i="2" s="1"/>
  <c r="N43" i="2"/>
  <c r="N55" i="2" s="1"/>
  <c r="J44" i="2"/>
  <c r="K44" i="2"/>
  <c r="I44" i="2"/>
  <c r="S43" i="2"/>
  <c r="S55" i="2" s="1"/>
  <c r="T43" i="2"/>
  <c r="Q43" i="2"/>
  <c r="Q55" i="2" s="1"/>
  <c r="P43" i="2"/>
  <c r="P55" i="2" s="1"/>
  <c r="R43" i="2"/>
  <c r="R55" i="2" s="1"/>
  <c r="L17" i="2"/>
  <c r="M17" i="2"/>
  <c r="P17" i="2"/>
  <c r="W28" i="1"/>
  <c r="W20" i="1"/>
  <c r="W16" i="1"/>
  <c r="W5" i="1"/>
  <c r="W30" i="1"/>
  <c r="X30" i="1" s="1"/>
  <c r="W26" i="1"/>
  <c r="W22" i="1"/>
  <c r="W18" i="1"/>
  <c r="W14" i="1"/>
  <c r="W9" i="1"/>
  <c r="W13" i="1"/>
  <c r="W29" i="1"/>
  <c r="W21" i="1"/>
  <c r="W8" i="1"/>
  <c r="W37" i="1" s="1"/>
  <c r="W25" i="1"/>
  <c r="W17" i="1"/>
  <c r="W32" i="1"/>
  <c r="S39" i="1"/>
  <c r="W24" i="1"/>
  <c r="W39" i="1" s="1"/>
  <c r="W12" i="1"/>
  <c r="W7" i="1"/>
  <c r="W31" i="1"/>
  <c r="W27" i="1"/>
  <c r="W23" i="1"/>
  <c r="W19" i="1"/>
  <c r="W15" i="1"/>
  <c r="W10" i="1"/>
  <c r="W6" i="1"/>
  <c r="U39" i="1"/>
  <c r="U38" i="1"/>
  <c r="U37" i="1"/>
  <c r="J15" i="2"/>
  <c r="S38" i="1"/>
  <c r="T38" i="1"/>
  <c r="K15" i="2"/>
  <c r="S15" i="2"/>
  <c r="I15" i="2"/>
  <c r="S37" i="1"/>
  <c r="T39" i="1"/>
  <c r="T55" i="2" l="1"/>
  <c r="H55" i="2" s="1"/>
  <c r="H43" i="2"/>
  <c r="O34" i="2"/>
  <c r="N57" i="2"/>
  <c r="P44" i="2"/>
  <c r="O44" i="2"/>
  <c r="Q44" i="2"/>
  <c r="T44" i="2"/>
  <c r="H44" i="2" s="1"/>
  <c r="S44" i="2"/>
  <c r="N44" i="2"/>
  <c r="R44" i="2"/>
  <c r="L44" i="2"/>
  <c r="M44" i="2"/>
  <c r="K42" i="2"/>
  <c r="I42" i="2"/>
  <c r="J42" i="2"/>
  <c r="W38" i="1"/>
  <c r="H17" i="2"/>
  <c r="M15" i="2"/>
  <c r="P34" i="2" l="1"/>
  <c r="O57" i="2"/>
  <c r="L15" i="2"/>
  <c r="H16" i="2"/>
  <c r="P15" i="2"/>
  <c r="N15" i="2"/>
  <c r="Q34" i="2" l="1"/>
  <c r="P57" i="2"/>
  <c r="H15" i="2"/>
  <c r="S42" i="2"/>
  <c r="Q42" i="2"/>
  <c r="P42" i="2"/>
  <c r="O42" i="2"/>
  <c r="R42" i="2"/>
  <c r="N42" i="2"/>
  <c r="T42" i="2"/>
  <c r="H42" i="2" s="1"/>
  <c r="L42" i="2"/>
  <c r="M42" i="2"/>
  <c r="Q32" i="1"/>
  <c r="X32" i="1" s="1"/>
  <c r="Q31" i="1"/>
  <c r="X31" i="1" s="1"/>
  <c r="Q29" i="1"/>
  <c r="X29" i="1" s="1"/>
  <c r="Q28" i="1"/>
  <c r="X28" i="1" s="1"/>
  <c r="Q27" i="1"/>
  <c r="X27" i="1" s="1"/>
  <c r="Q26" i="1"/>
  <c r="X26" i="1" s="1"/>
  <c r="Q25" i="1"/>
  <c r="X25" i="1" s="1"/>
  <c r="Q24" i="1"/>
  <c r="Q23" i="1"/>
  <c r="X23" i="1" s="1"/>
  <c r="Q22" i="1"/>
  <c r="X22" i="1" s="1"/>
  <c r="Q21" i="1"/>
  <c r="X21" i="1" s="1"/>
  <c r="Q20" i="1"/>
  <c r="X20" i="1" s="1"/>
  <c r="Q19" i="1"/>
  <c r="X19" i="1" s="1"/>
  <c r="Q18" i="1"/>
  <c r="X18" i="1" s="1"/>
  <c r="Q17" i="1"/>
  <c r="X17" i="1" s="1"/>
  <c r="Q16" i="1"/>
  <c r="X16" i="1" s="1"/>
  <c r="Q15" i="1"/>
  <c r="X15" i="1" s="1"/>
  <c r="Q14" i="1"/>
  <c r="X14" i="1" s="1"/>
  <c r="Q13" i="1"/>
  <c r="X13" i="1" s="1"/>
  <c r="Q12" i="1"/>
  <c r="Q10" i="1"/>
  <c r="X10" i="1" s="1"/>
  <c r="Q9" i="1"/>
  <c r="X9" i="1" s="1"/>
  <c r="Q8" i="1"/>
  <c r="Q7" i="1"/>
  <c r="X7" i="1" s="1"/>
  <c r="Q6" i="1"/>
  <c r="X6" i="1" s="1"/>
  <c r="Q5" i="1"/>
  <c r="X5" i="1" s="1"/>
  <c r="R34" i="2" l="1"/>
  <c r="Q57" i="2"/>
  <c r="X24" i="1"/>
  <c r="Q39" i="1"/>
  <c r="X12" i="1"/>
  <c r="Q38" i="1"/>
  <c r="X8" i="1"/>
  <c r="Q37" i="1"/>
  <c r="S34" i="2" l="1"/>
  <c r="R57" i="2"/>
  <c r="T34" i="2" l="1"/>
  <c r="S57" i="2"/>
  <c r="T57" i="2" l="1"/>
  <c r="H57" i="2" s="1"/>
  <c r="I3" i="2" l="1"/>
  <c r="I33" i="2"/>
  <c r="I56" i="2" l="1"/>
  <c r="J33" i="2"/>
  <c r="H3" i="2"/>
  <c r="I31" i="2" s="1"/>
  <c r="J31" i="2" l="1"/>
  <c r="I54" i="2"/>
  <c r="K33" i="2"/>
  <c r="J56" i="2"/>
  <c r="K56" i="2" l="1"/>
  <c r="L33" i="2"/>
  <c r="K31" i="2"/>
  <c r="J54" i="2"/>
  <c r="L31" i="2" l="1"/>
  <c r="K54" i="2"/>
  <c r="M33" i="2"/>
  <c r="L56" i="2"/>
  <c r="N33" i="2" l="1"/>
  <c r="M56" i="2"/>
  <c r="L54" i="2"/>
  <c r="M31" i="2"/>
  <c r="M54" i="2" s="1"/>
  <c r="N31" i="2" l="1"/>
  <c r="N56" i="2"/>
  <c r="O33" i="2"/>
  <c r="P33" i="2" l="1"/>
  <c r="O56" i="2"/>
  <c r="N54" i="2"/>
  <c r="O31" i="2"/>
  <c r="O54" i="2" l="1"/>
  <c r="P31" i="2"/>
  <c r="P56" i="2"/>
  <c r="Q33" i="2"/>
  <c r="Q56" i="2" l="1"/>
  <c r="R33" i="2"/>
  <c r="Q31" i="2"/>
  <c r="P54" i="2"/>
  <c r="R31" i="2" l="1"/>
  <c r="Q54" i="2"/>
  <c r="S33" i="2"/>
  <c r="R56" i="2"/>
  <c r="T33" i="2" l="1"/>
  <c r="S56" i="2"/>
  <c r="S31" i="2"/>
  <c r="R54" i="2"/>
  <c r="S54" i="2" l="1"/>
  <c r="T31" i="2"/>
  <c r="T56" i="2"/>
  <c r="H56" i="2" s="1"/>
  <c r="T54" i="2" l="1"/>
  <c r="H54" i="2" s="1"/>
</calcChain>
</file>

<file path=xl/sharedStrings.xml><?xml version="1.0" encoding="utf-8"?>
<sst xmlns="http://schemas.openxmlformats.org/spreadsheetml/2006/main" count="312" uniqueCount="70">
  <si>
    <t>KOE</t>
  </si>
  <si>
    <t>TOTAL</t>
  </si>
  <si>
    <t>Overtime</t>
  </si>
  <si>
    <t>Benefits</t>
  </si>
  <si>
    <t>Finance</t>
  </si>
  <si>
    <t>NME</t>
  </si>
  <si>
    <t>MONTHLY</t>
  </si>
  <si>
    <t>BUDGET</t>
  </si>
  <si>
    <t>Reported by</t>
  </si>
  <si>
    <t>Metric Category</t>
  </si>
  <si>
    <t>Metric</t>
  </si>
  <si>
    <t>Sub-Group</t>
  </si>
  <si>
    <t>Unit of Measure</t>
  </si>
  <si>
    <t>Genera PR</t>
  </si>
  <si>
    <t>Operational expenses vs. budget (FYTD)</t>
  </si>
  <si>
    <t>System</t>
  </si>
  <si>
    <t>Percentage</t>
  </si>
  <si>
    <t>Labor</t>
  </si>
  <si>
    <t>Non-Labor</t>
  </si>
  <si>
    <t>Capital expenses vs. budget (FYTD)</t>
  </si>
  <si>
    <t>Federally funded</t>
  </si>
  <si>
    <t>Non-federally funded</t>
  </si>
  <si>
    <t>ACTUAL</t>
  </si>
  <si>
    <t>%</t>
  </si>
  <si>
    <t>YTD</t>
  </si>
  <si>
    <t>725 BY MONTH</t>
  </si>
  <si>
    <t>2024 - 2025</t>
  </si>
  <si>
    <t>KOE Description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</si>
  <si>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</si>
  <si>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</si>
  <si>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</si>
  <si>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</si>
  <si>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</si>
  <si>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</si>
  <si>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</si>
  <si>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</si>
  <si>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</si>
  <si>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</si>
  <si>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</si>
  <si>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</si>
  <si>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Q1</t>
  </si>
  <si>
    <t>Q2</t>
  </si>
  <si>
    <t>Q3</t>
  </si>
  <si>
    <t>Q4</t>
  </si>
  <si>
    <t>Basic Salary</t>
  </si>
  <si>
    <t>SALARIES PAYROLL</t>
  </si>
  <si>
    <t>Materials and Supplies</t>
  </si>
  <si>
    <t>Fuel and motor oil/land transp only</t>
  </si>
  <si>
    <t>MATERIALS AND SUPPLIES</t>
  </si>
  <si>
    <t>Security Services</t>
  </si>
  <si>
    <t>SECURITY SERVICES</t>
  </si>
  <si>
    <t>Land Transportation</t>
  </si>
  <si>
    <t>TRANSPORTATION AUTHORIRTY</t>
  </si>
  <si>
    <t>Per diem and Traveling Expense</t>
  </si>
  <si>
    <t>PER DIEM TRAVELING EXPENSES</t>
  </si>
  <si>
    <t>General Miscellaneous Expenses</t>
  </si>
  <si>
    <t>GENERAL MISCELLANEOUS EXPENSES</t>
  </si>
  <si>
    <t>Water, Light, Power</t>
  </si>
  <si>
    <t>Rent</t>
  </si>
  <si>
    <t>Technical and Professional Services</t>
  </si>
  <si>
    <t>Miscellaneous Div Expenses</t>
  </si>
  <si>
    <t>MISCELLANEOUS EXPENSES</t>
  </si>
  <si>
    <t>FOR B2A</t>
  </si>
  <si>
    <t>Non Labor</t>
  </si>
  <si>
    <t>Shared</t>
  </si>
  <si>
    <t>TOTAL NON-FEDERAL (NME)</t>
  </si>
  <si>
    <t>Generation Maintenance Reserve Fund</t>
  </si>
  <si>
    <t>FEDERAL PROJECTS</t>
  </si>
  <si>
    <t>Operation Cost Efficiency</t>
  </si>
  <si>
    <t>Maintenance reserve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</si>
</sst>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2"/>
      <name val="Times New Roman"/>
      <family val="1"/>
    </font>
    <font>
      <sz val="12"/>
      <color theme="1"/>
      <name val="Arial"/>
      <family val="2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sz val="16"/>
      <color rgb="FF00000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6"/>
      <color rgb="FF000000"/>
      <name val="Aptos Display"/>
      <family val="2"/>
      <scheme val="major"/>
    </font>
    <font>
      <b/>
      <sz val="26"/>
      <color rgb="FFFF0000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3C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/>
    <xf numFmtId="9" fontId="1" fillId="0" borderId="0" applyFont="0" applyFill="0" applyBorder="0" applyAlignment="0" applyProtection="0"/>
    <xf numFmtId="0" fontId="7" fillId="0" borderId="0"/>
  </cellStyleXfs>
  <cellXfs count="14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/>
    </xf>
    <xf numFmtId="164" fontId="0" fillId="2" borderId="0" xfId="1" applyNumberFormat="1" applyFont="1" applyFill="1"/>
    <xf numFmtId="164" fontId="3" fillId="2" borderId="0" xfId="1" applyNumberFormat="1" applyFont="1" applyFill="1"/>
    <xf numFmtId="164" fontId="3" fillId="2" borderId="2" xfId="1" applyNumberFormat="1" applyFont="1" applyFill="1" applyBorder="1"/>
    <xf numFmtId="0" fontId="2" fillId="2" borderId="0" xfId="0" applyFont="1" applyFill="1"/>
    <xf numFmtId="0" fontId="0" fillId="2" borderId="0" xfId="0" applyFill="1"/>
    <xf numFmtId="164" fontId="0" fillId="0" borderId="0" xfId="1" applyNumberFormat="1" applyFont="1"/>
    <xf numFmtId="164" fontId="4" fillId="2" borderId="0" xfId="1" applyNumberFormat="1" applyFont="1" applyFill="1"/>
    <xf numFmtId="43" fontId="0" fillId="2" borderId="0" xfId="1" applyFont="1" applyFill="1"/>
    <xf numFmtId="43" fontId="3" fillId="2" borderId="0" xfId="1" applyFont="1" applyFill="1"/>
    <xf numFmtId="43" fontId="3" fillId="2" borderId="2" xfId="1" applyFont="1" applyFill="1" applyBorder="1"/>
    <xf numFmtId="43" fontId="0" fillId="0" borderId="0" xfId="1" applyFont="1"/>
    <xf numFmtId="164" fontId="0" fillId="0" borderId="0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11" fillId="3" borderId="18" xfId="1" applyNumberFormat="1" applyFont="1" applyFill="1" applyBorder="1" applyAlignment="1">
      <alignment horizontal="center" wrapText="1"/>
    </xf>
    <xf numFmtId="17" fontId="11" fillId="3" borderId="21" xfId="3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/>
    </xf>
    <xf numFmtId="164" fontId="2" fillId="2" borderId="0" xfId="1" applyNumberFormat="1" applyFont="1" applyFill="1"/>
    <xf numFmtId="164" fontId="11" fillId="3" borderId="10" xfId="1" applyNumberFormat="1" applyFont="1" applyFill="1" applyBorder="1" applyAlignment="1">
      <alignment horizontal="center" wrapText="1"/>
    </xf>
    <xf numFmtId="17" fontId="11" fillId="3" borderId="12" xfId="3" applyNumberFormat="1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0" borderId="0" xfId="1" applyFont="1" applyBorder="1"/>
    <xf numFmtId="43" fontId="3" fillId="2" borderId="0" xfId="1" applyFont="1" applyFill="1" applyBorder="1"/>
    <xf numFmtId="164" fontId="3" fillId="2" borderId="0" xfId="1" applyNumberFormat="1" applyFont="1" applyFill="1" applyBorder="1"/>
    <xf numFmtId="164" fontId="0" fillId="2" borderId="0" xfId="0" applyNumberFormat="1" applyFill="1"/>
    <xf numFmtId="0" fontId="2" fillId="2" borderId="7" xfId="0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right"/>
    </xf>
    <xf numFmtId="43" fontId="0" fillId="2" borderId="4" xfId="1" applyFont="1" applyFill="1" applyBorder="1"/>
    <xf numFmtId="0" fontId="2" fillId="2" borderId="8" xfId="0" applyFont="1" applyFill="1" applyBorder="1" applyAlignment="1">
      <alignment horizontal="right"/>
    </xf>
    <xf numFmtId="43" fontId="0" fillId="2" borderId="0" xfId="1" applyFont="1" applyFill="1" applyBorder="1"/>
    <xf numFmtId="43" fontId="0" fillId="2" borderId="11" xfId="1" applyFont="1" applyFill="1" applyBorder="1"/>
    <xf numFmtId="164" fontId="1" fillId="2" borderId="0" xfId="1" applyNumberFormat="1" applyFont="1" applyFill="1"/>
    <xf numFmtId="0" fontId="2" fillId="2" borderId="5" xfId="0" applyFont="1" applyFill="1" applyBorder="1" applyAlignment="1">
      <alignment horizontal="right"/>
    </xf>
    <xf numFmtId="43" fontId="0" fillId="2" borderId="6" xfId="1" applyFont="1" applyFill="1" applyBorder="1"/>
    <xf numFmtId="43" fontId="2" fillId="2" borderId="0" xfId="1" applyFont="1" applyFill="1"/>
    <xf numFmtId="164" fontId="2" fillId="2" borderId="0" xfId="0" applyNumberFormat="1" applyFont="1" applyFill="1"/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164" fontId="2" fillId="4" borderId="7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64" fontId="0" fillId="0" borderId="11" xfId="1" applyNumberFormat="1" applyFont="1" applyBorder="1"/>
    <xf numFmtId="164" fontId="0" fillId="0" borderId="6" xfId="1" applyNumberFormat="1" applyFont="1" applyBorder="1"/>
    <xf numFmtId="43" fontId="0" fillId="0" borderId="9" xfId="1" applyFont="1" applyBorder="1"/>
    <xf numFmtId="164" fontId="2" fillId="0" borderId="4" xfId="1" applyNumberFormat="1" applyFont="1" applyBorder="1"/>
    <xf numFmtId="164" fontId="2" fillId="0" borderId="11" xfId="1" applyNumberFormat="1" applyFont="1" applyBorder="1"/>
    <xf numFmtId="0" fontId="0" fillId="0" borderId="8" xfId="0" applyBorder="1"/>
    <xf numFmtId="0" fontId="0" fillId="0" borderId="5" xfId="0" applyBorder="1"/>
    <xf numFmtId="43" fontId="0" fillId="0" borderId="7" xfId="1" applyFont="1" applyBorder="1"/>
    <xf numFmtId="43" fontId="4" fillId="2" borderId="0" xfId="1" applyFont="1" applyFill="1" applyBorder="1"/>
    <xf numFmtId="43" fontId="3" fillId="2" borderId="0" xfId="1" applyFont="1" applyFill="1" applyBorder="1" applyAlignment="1">
      <alignment horizontal="center" vertical="center"/>
    </xf>
    <xf numFmtId="164" fontId="8" fillId="0" borderId="19" xfId="1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0" fontId="8" fillId="0" borderId="13" xfId="2" applyNumberFormat="1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10" fontId="8" fillId="0" borderId="14" xfId="2" applyNumberFormat="1" applyFont="1" applyFill="1" applyBorder="1" applyAlignment="1">
      <alignment horizontal="center"/>
    </xf>
    <xf numFmtId="43" fontId="3" fillId="4" borderId="22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6" fillId="0" borderId="19" xfId="1" applyNumberFormat="1" applyFont="1" applyBorder="1" applyAlignment="1">
      <alignment horizontal="center"/>
    </xf>
    <xf numFmtId="164" fontId="16" fillId="0" borderId="13" xfId="1" applyNumberFormat="1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164" fontId="16" fillId="0" borderId="14" xfId="1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164" fontId="8" fillId="0" borderId="20" xfId="1" applyNumberFormat="1" applyFont="1" applyFill="1" applyBorder="1" applyAlignment="1">
      <alignment horizontal="center"/>
    </xf>
    <xf numFmtId="10" fontId="8" fillId="0" borderId="16" xfId="2" applyNumberFormat="1" applyFont="1" applyFill="1" applyBorder="1" applyAlignment="1">
      <alignment horizontal="center"/>
    </xf>
    <xf numFmtId="10" fontId="8" fillId="0" borderId="17" xfId="2" applyNumberFormat="1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4" fontId="8" fillId="0" borderId="26" xfId="1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2" fillId="5" borderId="13" xfId="8" applyFont="1" applyFill="1" applyBorder="1" applyAlignment="1">
      <alignment horizontal="center"/>
    </xf>
    <xf numFmtId="0" fontId="12" fillId="5" borderId="0" xfId="8" applyFont="1" applyFill="1" applyAlignment="1">
      <alignment horizontal="center"/>
    </xf>
    <xf numFmtId="0" fontId="13" fillId="5" borderId="0" xfId="8" applyFont="1" applyFill="1" applyAlignment="1">
      <alignment horizontal="center"/>
    </xf>
    <xf numFmtId="17" fontId="11" fillId="3" borderId="18" xfId="3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8" fillId="0" borderId="0" xfId="8" applyFont="1"/>
    <xf numFmtId="0" fontId="18" fillId="0" borderId="0" xfId="8" applyFont="1" applyAlignment="1">
      <alignment horizontal="center"/>
    </xf>
    <xf numFmtId="0" fontId="13" fillId="0" borderId="0" xfId="8" applyFont="1"/>
    <xf numFmtId="0" fontId="14" fillId="0" borderId="0" xfId="8" applyFont="1"/>
    <xf numFmtId="0" fontId="14" fillId="0" borderId="0" xfId="8" applyFont="1" applyAlignment="1">
      <alignment horizontal="center"/>
    </xf>
    <xf numFmtId="0" fontId="15" fillId="0" borderId="0" xfId="8" applyFont="1"/>
    <xf numFmtId="0" fontId="15" fillId="0" borderId="0" xfId="8" applyFont="1" applyAlignment="1">
      <alignment horizontal="left"/>
    </xf>
    <xf numFmtId="0" fontId="13" fillId="0" borderId="0" xfId="8" applyFont="1" applyAlignment="1">
      <alignment horizontal="left"/>
    </xf>
    <xf numFmtId="0" fontId="14" fillId="0" borderId="0" xfId="8" applyFont="1" applyAlignment="1">
      <alignment vertical="center"/>
    </xf>
    <xf numFmtId="0" fontId="14" fillId="0" borderId="0" xfId="8" applyFont="1" applyAlignment="1">
      <alignment horizontal="center" vertical="center"/>
    </xf>
    <xf numFmtId="0" fontId="15" fillId="0" borderId="0" xfId="8" applyFont="1" applyAlignment="1">
      <alignment vertical="center"/>
    </xf>
    <xf numFmtId="0" fontId="15" fillId="0" borderId="0" xfId="8" applyFont="1" applyAlignment="1">
      <alignment horizontal="left" vertical="center"/>
    </xf>
    <xf numFmtId="17" fontId="11" fillId="3" borderId="10" xfId="3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4" fontId="8" fillId="0" borderId="16" xfId="1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8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64" fontId="8" fillId="0" borderId="16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8" fillId="2" borderId="17" xfId="1" applyNumberFormat="1" applyFont="1" applyFill="1" applyBorder="1" applyAlignment="1">
      <alignment horizontal="center"/>
    </xf>
    <xf numFmtId="164" fontId="16" fillId="2" borderId="17" xfId="1" applyNumberFormat="1" applyFont="1" applyFill="1" applyBorder="1" applyAlignment="1">
      <alignment horizontal="center"/>
    </xf>
    <xf numFmtId="10" fontId="16" fillId="0" borderId="20" xfId="2" applyNumberFormat="1" applyFont="1" applyFill="1" applyBorder="1" applyAlignment="1">
      <alignment horizontal="center"/>
    </xf>
    <xf numFmtId="10" fontId="16" fillId="6" borderId="17" xfId="2" applyNumberFormat="1" applyFont="1" applyFill="1" applyBorder="1" applyAlignment="1">
      <alignment horizontal="center"/>
    </xf>
    <xf numFmtId="10" fontId="8" fillId="0" borderId="19" xfId="2" applyNumberFormat="1" applyFont="1" applyFill="1" applyBorder="1" applyAlignment="1">
      <alignment horizontal="center"/>
    </xf>
    <xf numFmtId="43" fontId="0" fillId="0" borderId="9" xfId="1" applyFont="1" applyFill="1" applyBorder="1"/>
    <xf numFmtId="43" fontId="0" fillId="0" borderId="4" xfId="1" applyFont="1" applyFill="1" applyBorder="1"/>
    <xf numFmtId="43" fontId="0" fillId="0" borderId="0" xfId="1" applyFont="1" applyFill="1"/>
    <xf numFmtId="43" fontId="0" fillId="0" borderId="0" xfId="1" applyFont="1" applyFill="1" applyBorder="1"/>
    <xf numFmtId="43" fontId="0" fillId="0" borderId="11" xfId="1" applyFont="1" applyFill="1" applyBorder="1"/>
    <xf numFmtId="43" fontId="0" fillId="0" borderId="7" xfId="1" applyFont="1" applyFill="1" applyBorder="1"/>
    <xf numFmtId="43" fontId="0" fillId="0" borderId="6" xfId="1" applyFont="1" applyFill="1" applyBorder="1"/>
    <xf numFmtId="43" fontId="2" fillId="0" borderId="0" xfId="1" applyFont="1" applyFill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164" fontId="8" fillId="0" borderId="13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14" xfId="1" applyNumberFormat="1" applyFont="1" applyFill="1" applyBorder="1" applyAlignment="1">
      <alignment horizontal="center"/>
    </xf>
    <xf numFmtId="164" fontId="16" fillId="0" borderId="19" xfId="1" applyNumberFormat="1" applyFont="1" applyFill="1" applyBorder="1" applyAlignment="1">
      <alignment horizontal="center"/>
    </xf>
    <xf numFmtId="164" fontId="16" fillId="0" borderId="13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164" fontId="16" fillId="0" borderId="14" xfId="1" applyNumberFormat="1" applyFont="1" applyFill="1" applyBorder="1" applyAlignment="1">
      <alignment horizontal="center"/>
    </xf>
    <xf numFmtId="164" fontId="8" fillId="0" borderId="15" xfId="1" applyNumberFormat="1" applyFont="1" applyFill="1" applyBorder="1" applyAlignment="1">
      <alignment horizontal="center"/>
    </xf>
    <xf numFmtId="164" fontId="8" fillId="0" borderId="17" xfId="1" applyNumberFormat="1" applyFont="1" applyFill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0" xfId="1" applyNumberFormat="1" applyFont="1" applyFill="1" applyAlignment="1">
      <alignment horizontal="center"/>
    </xf>
    <xf numFmtId="43" fontId="17" fillId="2" borderId="23" xfId="1" applyFont="1" applyFill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</cellXfs>
  <cellStyles count="9">
    <cellStyle name="Comma" xfId="1" builtinId="3"/>
    <cellStyle name="Comma 12" xfId="5" xr:uid="{A7D91FAC-AD95-43A8-81EF-C49FBE44FC4D}"/>
    <cellStyle name="Comma 2" xfId="4" xr:uid="{A452BEFF-28AD-4E63-961E-D8FB08D53F71}"/>
    <cellStyle name="Normal" xfId="0" builtinId="0"/>
    <cellStyle name="Normal 16 2" xfId="3" xr:uid="{DBD266F9-1918-4E33-828A-C8B8BBF67A97}"/>
    <cellStyle name="Normal 2 2" xfId="8" xr:uid="{9C6B2C61-9B82-44E9-9FA5-4DE6F771D414}"/>
    <cellStyle name="Normal 3 3" xfId="6" xr:uid="{2F955ED0-22AB-4E0F-BE24-F54D99668537}"/>
    <cellStyle name="Percent" xfId="2" builtinId="5"/>
    <cellStyle name="Percent 2" xfId="7" xr:uid="{D20354AD-635B-432B-9D4C-1B9DAF9CA95A}"/>
  </cellStyles>
  <dxfs count="3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200105</xdr:colOff>
      <xdr:row>49</xdr:row>
      <xdr:rowOff>80042</xdr:rowOff>
    </xdr:from>
    <xdr:to>
      <xdr:col>13</xdr:col>
      <xdr:colOff>1026939</xdr:colOff>
      <xdr:row>82</xdr:row>
      <xdr:rowOff>136628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4EBA15-3780-44B1-9963-1D1D78619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5429" y="9638660"/>
          <a:ext cx="13792039" cy="634308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1B17-E686-4801-A3F7-740B468A4A47}">
  <sheetPr codeName="Sheet1">
    <tabColor rgb="FFFF0000"/>
  </sheetPr>
  <dimension ref="A1:U63"/>
  <sheetViews>
    <sheetView tabSelected="1" zoomScale="70" zoomScaleNormal="70" workbookViewId="0">
      <pane xSplit="4" ySplit="1" topLeftCell="F2" activePane="bottomRight" state="frozen"/>
      <selection pane="topRight" activeCell="V48" sqref="V48"/>
      <selection pane="bottomLeft" activeCell="V48" sqref="V48"/>
      <selection pane="bottomRight" activeCell="D61" sqref="D61"/>
    </sheetView>
  </sheetViews>
  <sheetFormatPr defaultColWidth="8.85546875" defaultRowHeight="18.75"/>
  <cols>
    <col min="1" max="1" width="6" style="21" customWidth="1"/>
    <col min="2" max="2" width="24.7109375" style="21" bestFit="1" customWidth="1"/>
    <col min="3" max="3" width="30.7109375" style="21" bestFit="1" customWidth="1"/>
    <col min="4" max="4" width="35.7109375" style="21" bestFit="1" customWidth="1"/>
    <col min="5" max="5" width="75.5703125" style="23" bestFit="1" customWidth="1"/>
    <col min="6" max="6" width="37.5703125" style="23" customWidth="1"/>
    <col min="7" max="7" width="37.5703125" style="22" customWidth="1"/>
    <col min="8" max="8" width="17.5703125" style="24" bestFit="1" customWidth="1"/>
    <col min="9" max="9" width="16" style="21" bestFit="1" customWidth="1"/>
    <col min="10" max="20" width="15.42578125" style="21" bestFit="1" customWidth="1"/>
    <col min="21" max="16384" width="8.85546875" style="21"/>
  </cols>
  <sheetData>
    <row r="1" spans="1:21" ht="35.25" thickBot="1">
      <c r="A1" s="111"/>
      <c r="B1" s="116" t="s">
        <v>6</v>
      </c>
      <c r="C1" s="82"/>
      <c r="D1" s="82"/>
      <c r="E1" s="83"/>
      <c r="F1" s="83"/>
      <c r="G1" s="84"/>
      <c r="H1" s="85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6"/>
    </row>
    <row r="2" spans="1:21" ht="19.5" customHeight="1">
      <c r="A2" s="111"/>
      <c r="B2" s="87" t="s">
        <v>7</v>
      </c>
      <c r="C2" s="88" t="s">
        <v>8</v>
      </c>
      <c r="D2" s="88" t="s">
        <v>9</v>
      </c>
      <c r="E2" s="89" t="s">
        <v>10</v>
      </c>
      <c r="F2" s="89" t="s">
        <v>11</v>
      </c>
      <c r="G2" s="89" t="s">
        <v>12</v>
      </c>
      <c r="H2" s="26" t="s">
        <v>1</v>
      </c>
      <c r="I2" s="27">
        <v>45474</v>
      </c>
      <c r="J2" s="27">
        <v>45505</v>
      </c>
      <c r="K2" s="27">
        <v>45536</v>
      </c>
      <c r="L2" s="27">
        <v>45566</v>
      </c>
      <c r="M2" s="27">
        <v>45597</v>
      </c>
      <c r="N2" s="27">
        <v>45627</v>
      </c>
      <c r="O2" s="27">
        <v>45658</v>
      </c>
      <c r="P2" s="27">
        <v>45689</v>
      </c>
      <c r="Q2" s="27">
        <v>45717</v>
      </c>
      <c r="R2" s="27">
        <v>45748</v>
      </c>
      <c r="S2" s="27">
        <v>45778</v>
      </c>
      <c r="T2" s="90">
        <v>45809</v>
      </c>
    </row>
    <row r="3" spans="1:21" s="73" customFormat="1" ht="21">
      <c r="A3" s="115"/>
      <c r="B3" s="91"/>
      <c r="C3" s="92" t="s">
        <v>13</v>
      </c>
      <c r="D3" s="93" t="s">
        <v>4</v>
      </c>
      <c r="E3" s="94" t="s">
        <v>14</v>
      </c>
      <c r="F3" s="94" t="s">
        <v>15</v>
      </c>
      <c r="G3" s="94" t="s">
        <v>16</v>
      </c>
      <c r="H3" s="74">
        <f>+H4+H5</f>
        <v>208319.82005845319</v>
      </c>
      <c r="I3" s="75">
        <f>+I4+I5</f>
        <v>17359.985004871098</v>
      </c>
      <c r="J3" s="76">
        <f t="shared" ref="J3:T3" si="0">+J4+J5</f>
        <v>17359.985004871098</v>
      </c>
      <c r="K3" s="77">
        <f t="shared" si="0"/>
        <v>17359.985004871098</v>
      </c>
      <c r="L3" s="75">
        <f t="shared" si="0"/>
        <v>17359.985004871098</v>
      </c>
      <c r="M3" s="76">
        <f t="shared" si="0"/>
        <v>17359.985004871098</v>
      </c>
      <c r="N3" s="77">
        <f t="shared" si="0"/>
        <v>17359.985004871098</v>
      </c>
      <c r="O3" s="75">
        <f t="shared" si="0"/>
        <v>17359.985004871098</v>
      </c>
      <c r="P3" s="76">
        <f t="shared" si="0"/>
        <v>17359.985004871098</v>
      </c>
      <c r="Q3" s="77">
        <f t="shared" si="0"/>
        <v>17359.985004871098</v>
      </c>
      <c r="R3" s="75">
        <f t="shared" si="0"/>
        <v>17359.985004871098</v>
      </c>
      <c r="S3" s="76">
        <f t="shared" si="0"/>
        <v>17359.985004871098</v>
      </c>
      <c r="T3" s="77">
        <f t="shared" si="0"/>
        <v>17359.985004871098</v>
      </c>
      <c r="U3" s="78"/>
    </row>
    <row r="4" spans="1:21" ht="21">
      <c r="A4" s="111"/>
      <c r="B4" s="67"/>
      <c r="C4" s="95" t="s">
        <v>13</v>
      </c>
      <c r="D4" s="96" t="s">
        <v>4</v>
      </c>
      <c r="E4" s="97" t="s">
        <v>14</v>
      </c>
      <c r="F4" s="98" t="s">
        <v>17</v>
      </c>
      <c r="G4" s="97" t="s">
        <v>16</v>
      </c>
      <c r="H4" s="66">
        <v>75403.999999999869</v>
      </c>
      <c r="I4" s="135">
        <f>$H$4/12</f>
        <v>6283.6666666666561</v>
      </c>
      <c r="J4" s="136">
        <f t="shared" ref="J4:T4" si="1">$H$4/12</f>
        <v>6283.6666666666561</v>
      </c>
      <c r="K4" s="137">
        <f t="shared" si="1"/>
        <v>6283.6666666666561</v>
      </c>
      <c r="L4" s="135">
        <f t="shared" si="1"/>
        <v>6283.6666666666561</v>
      </c>
      <c r="M4" s="136">
        <f t="shared" si="1"/>
        <v>6283.6666666666561</v>
      </c>
      <c r="N4" s="137">
        <f t="shared" si="1"/>
        <v>6283.6666666666561</v>
      </c>
      <c r="O4" s="135">
        <f t="shared" si="1"/>
        <v>6283.6666666666561</v>
      </c>
      <c r="P4" s="136">
        <f t="shared" si="1"/>
        <v>6283.6666666666561</v>
      </c>
      <c r="Q4" s="137">
        <f t="shared" si="1"/>
        <v>6283.6666666666561</v>
      </c>
      <c r="R4" s="135">
        <f t="shared" si="1"/>
        <v>6283.6666666666561</v>
      </c>
      <c r="S4" s="136">
        <f t="shared" si="1"/>
        <v>6283.6666666666561</v>
      </c>
      <c r="T4" s="137">
        <f t="shared" si="1"/>
        <v>6283.6666666666561</v>
      </c>
      <c r="U4" s="25"/>
    </row>
    <row r="5" spans="1:21" ht="21">
      <c r="A5" s="111"/>
      <c r="B5" s="67"/>
      <c r="C5" s="95" t="s">
        <v>13</v>
      </c>
      <c r="D5" s="96" t="s">
        <v>4</v>
      </c>
      <c r="E5" s="97" t="s">
        <v>14</v>
      </c>
      <c r="F5" s="98" t="s">
        <v>18</v>
      </c>
      <c r="G5" s="97" t="s">
        <v>16</v>
      </c>
      <c r="H5" s="66">
        <v>132915.8200584533</v>
      </c>
      <c r="I5" s="135">
        <f>$H$5/12</f>
        <v>11076.318338204443</v>
      </c>
      <c r="J5" s="136">
        <f t="shared" ref="J5:T5" si="2">$H$5/12</f>
        <v>11076.318338204443</v>
      </c>
      <c r="K5" s="137">
        <f t="shared" si="2"/>
        <v>11076.318338204443</v>
      </c>
      <c r="L5" s="135">
        <f t="shared" si="2"/>
        <v>11076.318338204443</v>
      </c>
      <c r="M5" s="136">
        <f t="shared" si="2"/>
        <v>11076.318338204443</v>
      </c>
      <c r="N5" s="137">
        <f t="shared" si="2"/>
        <v>11076.318338204443</v>
      </c>
      <c r="O5" s="135">
        <f t="shared" si="2"/>
        <v>11076.318338204443</v>
      </c>
      <c r="P5" s="136">
        <f t="shared" si="2"/>
        <v>11076.318338204443</v>
      </c>
      <c r="Q5" s="137">
        <f t="shared" si="2"/>
        <v>11076.318338204443</v>
      </c>
      <c r="R5" s="135">
        <f t="shared" si="2"/>
        <v>11076.318338204443</v>
      </c>
      <c r="S5" s="136">
        <f t="shared" si="2"/>
        <v>11076.318338204443</v>
      </c>
      <c r="T5" s="137">
        <f t="shared" si="2"/>
        <v>11076.318338204443</v>
      </c>
      <c r="U5" s="25"/>
    </row>
    <row r="6" spans="1:21" ht="21">
      <c r="A6" s="111"/>
      <c r="B6" s="67"/>
      <c r="C6" s="95" t="s">
        <v>13</v>
      </c>
      <c r="D6" s="96" t="s">
        <v>4</v>
      </c>
      <c r="E6" s="97" t="s">
        <v>19</v>
      </c>
      <c r="F6" s="98" t="s">
        <v>5</v>
      </c>
      <c r="G6" s="97" t="s">
        <v>16</v>
      </c>
      <c r="H6" s="66">
        <f>+H9</f>
        <v>78331</v>
      </c>
      <c r="I6" s="135">
        <f>$H$6/12</f>
        <v>6527.583333333333</v>
      </c>
      <c r="J6" s="136">
        <f t="shared" ref="J6:T6" si="3">$H$6/12</f>
        <v>6527.583333333333</v>
      </c>
      <c r="K6" s="137">
        <f t="shared" si="3"/>
        <v>6527.583333333333</v>
      </c>
      <c r="L6" s="135">
        <f t="shared" si="3"/>
        <v>6527.583333333333</v>
      </c>
      <c r="M6" s="136">
        <f t="shared" si="3"/>
        <v>6527.583333333333</v>
      </c>
      <c r="N6" s="137">
        <f t="shared" si="3"/>
        <v>6527.583333333333</v>
      </c>
      <c r="O6" s="135">
        <f t="shared" si="3"/>
        <v>6527.583333333333</v>
      </c>
      <c r="P6" s="136">
        <f t="shared" si="3"/>
        <v>6527.583333333333</v>
      </c>
      <c r="Q6" s="137">
        <f t="shared" si="3"/>
        <v>6527.583333333333</v>
      </c>
      <c r="R6" s="135">
        <f t="shared" si="3"/>
        <v>6527.583333333333</v>
      </c>
      <c r="S6" s="136">
        <f t="shared" si="3"/>
        <v>6527.583333333333</v>
      </c>
      <c r="T6" s="137">
        <f t="shared" si="3"/>
        <v>6527.583333333333</v>
      </c>
      <c r="U6" s="25"/>
    </row>
    <row r="7" spans="1:21" s="73" customFormat="1" ht="21">
      <c r="A7" s="115"/>
      <c r="B7" s="91"/>
      <c r="C7" s="92" t="s">
        <v>13</v>
      </c>
      <c r="D7" s="93" t="s">
        <v>4</v>
      </c>
      <c r="E7" s="94" t="s">
        <v>19</v>
      </c>
      <c r="F7" s="99" t="s">
        <v>15</v>
      </c>
      <c r="G7" s="94" t="s">
        <v>16</v>
      </c>
      <c r="H7" s="138">
        <f>H9</f>
        <v>78331</v>
      </c>
      <c r="I7" s="139">
        <f>$H$7/12</f>
        <v>6527.583333333333</v>
      </c>
      <c r="J7" s="140">
        <f t="shared" ref="J7:T7" si="4">$H$7/12</f>
        <v>6527.583333333333</v>
      </c>
      <c r="K7" s="141">
        <f t="shared" si="4"/>
        <v>6527.583333333333</v>
      </c>
      <c r="L7" s="139">
        <f t="shared" si="4"/>
        <v>6527.583333333333</v>
      </c>
      <c r="M7" s="140">
        <f t="shared" si="4"/>
        <v>6527.583333333333</v>
      </c>
      <c r="N7" s="141">
        <f t="shared" si="4"/>
        <v>6527.583333333333</v>
      </c>
      <c r="O7" s="139">
        <f t="shared" si="4"/>
        <v>6527.583333333333</v>
      </c>
      <c r="P7" s="140">
        <f t="shared" si="4"/>
        <v>6527.583333333333</v>
      </c>
      <c r="Q7" s="141">
        <f t="shared" si="4"/>
        <v>6527.583333333333</v>
      </c>
      <c r="R7" s="139">
        <f t="shared" si="4"/>
        <v>6527.583333333333</v>
      </c>
      <c r="S7" s="140">
        <f t="shared" si="4"/>
        <v>6527.583333333333</v>
      </c>
      <c r="T7" s="141">
        <f t="shared" si="4"/>
        <v>6527.583333333333</v>
      </c>
      <c r="U7" s="78"/>
    </row>
    <row r="8" spans="1:21" ht="21">
      <c r="A8" s="111"/>
      <c r="B8" s="67"/>
      <c r="C8" s="100" t="s">
        <v>13</v>
      </c>
      <c r="D8" s="101" t="s">
        <v>4</v>
      </c>
      <c r="E8" s="102" t="s">
        <v>19</v>
      </c>
      <c r="F8" s="103" t="s">
        <v>20</v>
      </c>
      <c r="G8" s="102" t="s">
        <v>16</v>
      </c>
      <c r="H8" s="66">
        <f>467455033.45/1000</f>
        <v>467455.03344999999</v>
      </c>
      <c r="I8" s="144">
        <f>$H$8/12</f>
        <v>38954.58612083333</v>
      </c>
      <c r="J8" s="145">
        <f t="shared" ref="J8:T8" si="5">$H$8/12</f>
        <v>38954.58612083333</v>
      </c>
      <c r="K8" s="137">
        <f t="shared" si="5"/>
        <v>38954.58612083333</v>
      </c>
      <c r="L8" s="135">
        <f t="shared" si="5"/>
        <v>38954.58612083333</v>
      </c>
      <c r="M8" s="145">
        <f t="shared" si="5"/>
        <v>38954.58612083333</v>
      </c>
      <c r="N8" s="137">
        <f t="shared" si="5"/>
        <v>38954.58612083333</v>
      </c>
      <c r="O8" s="135">
        <f t="shared" si="5"/>
        <v>38954.58612083333</v>
      </c>
      <c r="P8" s="145">
        <f t="shared" si="5"/>
        <v>38954.58612083333</v>
      </c>
      <c r="Q8" s="137">
        <f t="shared" si="5"/>
        <v>38954.58612083333</v>
      </c>
      <c r="R8" s="135">
        <f t="shared" si="5"/>
        <v>38954.58612083333</v>
      </c>
      <c r="S8" s="145">
        <f t="shared" si="5"/>
        <v>38954.58612083333</v>
      </c>
      <c r="T8" s="137">
        <f t="shared" si="5"/>
        <v>38954.58612083333</v>
      </c>
      <c r="U8" s="25"/>
    </row>
    <row r="9" spans="1:21" ht="21">
      <c r="A9" s="111"/>
      <c r="B9" s="67"/>
      <c r="C9" s="95" t="s">
        <v>13</v>
      </c>
      <c r="D9" s="96" t="s">
        <v>4</v>
      </c>
      <c r="E9" s="97" t="s">
        <v>19</v>
      </c>
      <c r="F9" s="98" t="s">
        <v>21</v>
      </c>
      <c r="G9" s="97" t="s">
        <v>16</v>
      </c>
      <c r="H9" s="66">
        <v>78331</v>
      </c>
      <c r="I9" s="144">
        <f>$H$9/12</f>
        <v>6527.583333333333</v>
      </c>
      <c r="J9" s="145">
        <f t="shared" ref="J9:T9" si="6">$H$9/12</f>
        <v>6527.583333333333</v>
      </c>
      <c r="K9" s="137">
        <f t="shared" si="6"/>
        <v>6527.583333333333</v>
      </c>
      <c r="L9" s="135">
        <f t="shared" si="6"/>
        <v>6527.583333333333</v>
      </c>
      <c r="M9" s="145">
        <f t="shared" si="6"/>
        <v>6527.583333333333</v>
      </c>
      <c r="N9" s="137">
        <f t="shared" si="6"/>
        <v>6527.583333333333</v>
      </c>
      <c r="O9" s="135">
        <f t="shared" si="6"/>
        <v>6527.583333333333</v>
      </c>
      <c r="P9" s="145">
        <f t="shared" si="6"/>
        <v>6527.583333333333</v>
      </c>
      <c r="Q9" s="137">
        <f t="shared" si="6"/>
        <v>6527.583333333333</v>
      </c>
      <c r="R9" s="135">
        <f t="shared" si="6"/>
        <v>6527.583333333333</v>
      </c>
      <c r="S9" s="145">
        <f t="shared" si="6"/>
        <v>6527.583333333333</v>
      </c>
      <c r="T9" s="137">
        <f t="shared" si="6"/>
        <v>6527.583333333333</v>
      </c>
      <c r="U9" s="25"/>
    </row>
    <row r="10" spans="1:21" ht="21.75" thickBot="1">
      <c r="A10" s="111"/>
      <c r="B10" s="67"/>
      <c r="C10" s="95" t="s">
        <v>13</v>
      </c>
      <c r="D10" s="96" t="s">
        <v>4</v>
      </c>
      <c r="E10" s="97" t="s">
        <v>19</v>
      </c>
      <c r="F10" s="98" t="s">
        <v>69</v>
      </c>
      <c r="G10" s="97" t="s">
        <v>16</v>
      </c>
      <c r="H10" s="79">
        <v>13671</v>
      </c>
      <c r="I10" s="142">
        <f>$H$10/12</f>
        <v>1139.25</v>
      </c>
      <c r="J10" s="117">
        <f t="shared" ref="J10:T10" si="7">$H$10/12</f>
        <v>1139.25</v>
      </c>
      <c r="K10" s="143">
        <f t="shared" si="7"/>
        <v>1139.25</v>
      </c>
      <c r="L10" s="142">
        <f t="shared" si="7"/>
        <v>1139.25</v>
      </c>
      <c r="M10" s="117">
        <f t="shared" si="7"/>
        <v>1139.25</v>
      </c>
      <c r="N10" s="143">
        <f t="shared" si="7"/>
        <v>1139.25</v>
      </c>
      <c r="O10" s="142">
        <f t="shared" si="7"/>
        <v>1139.25</v>
      </c>
      <c r="P10" s="117">
        <f t="shared" si="7"/>
        <v>1139.25</v>
      </c>
      <c r="Q10" s="143">
        <f t="shared" si="7"/>
        <v>1139.25</v>
      </c>
      <c r="R10" s="142">
        <f t="shared" si="7"/>
        <v>1139.25</v>
      </c>
      <c r="S10" s="117">
        <f t="shared" si="7"/>
        <v>1139.25</v>
      </c>
      <c r="T10" s="143">
        <f t="shared" si="7"/>
        <v>1139.25</v>
      </c>
      <c r="U10" s="25"/>
    </row>
    <row r="11" spans="1:21" ht="21.75" thickBot="1">
      <c r="A11" s="111"/>
      <c r="B11" s="67"/>
      <c r="C11" s="92" t="s">
        <v>13</v>
      </c>
      <c r="D11" s="93" t="s">
        <v>4</v>
      </c>
      <c r="E11" s="94" t="s">
        <v>68</v>
      </c>
      <c r="F11" s="99"/>
      <c r="G11" s="94" t="s">
        <v>16</v>
      </c>
      <c r="H11" s="118">
        <v>300321.80499999999</v>
      </c>
      <c r="I11" s="119">
        <f>$H$11/12</f>
        <v>25026.817083333332</v>
      </c>
      <c r="J11" s="119">
        <f t="shared" ref="J11:T11" si="8">$H$11/12</f>
        <v>25026.817083333332</v>
      </c>
      <c r="K11" s="119">
        <f t="shared" si="8"/>
        <v>25026.817083333332</v>
      </c>
      <c r="L11" s="119">
        <f t="shared" si="8"/>
        <v>25026.817083333332</v>
      </c>
      <c r="M11" s="119">
        <f t="shared" si="8"/>
        <v>25026.817083333332</v>
      </c>
      <c r="N11" s="119">
        <f t="shared" si="8"/>
        <v>25026.817083333332</v>
      </c>
      <c r="O11" s="119">
        <f t="shared" si="8"/>
        <v>25026.817083333332</v>
      </c>
      <c r="P11" s="119">
        <f t="shared" si="8"/>
        <v>25026.817083333332</v>
      </c>
      <c r="Q11" s="119">
        <f t="shared" si="8"/>
        <v>25026.817083333332</v>
      </c>
      <c r="R11" s="119">
        <f t="shared" si="8"/>
        <v>25026.817083333332</v>
      </c>
      <c r="S11" s="119">
        <f t="shared" si="8"/>
        <v>25026.817083333332</v>
      </c>
      <c r="T11" s="119">
        <f t="shared" si="8"/>
        <v>25026.817083333332</v>
      </c>
      <c r="U11" s="25"/>
    </row>
    <row r="12" spans="1:21">
      <c r="A12" s="111"/>
      <c r="B12" s="67"/>
      <c r="H12" s="28"/>
      <c r="T12" s="68"/>
    </row>
    <row r="13" spans="1:21" ht="19.5" thickBot="1">
      <c r="A13" s="111"/>
      <c r="B13" s="67"/>
      <c r="H13" s="28"/>
      <c r="T13" s="68"/>
    </row>
    <row r="14" spans="1:21" ht="21">
      <c r="A14" s="111"/>
      <c r="B14" s="87" t="s">
        <v>22</v>
      </c>
      <c r="C14" s="88" t="s">
        <v>8</v>
      </c>
      <c r="D14" s="88" t="s">
        <v>9</v>
      </c>
      <c r="E14" s="89" t="s">
        <v>10</v>
      </c>
      <c r="F14" s="89" t="s">
        <v>11</v>
      </c>
      <c r="G14" s="89" t="s">
        <v>12</v>
      </c>
      <c r="H14" s="26" t="s">
        <v>1</v>
      </c>
      <c r="I14" s="27">
        <v>45474</v>
      </c>
      <c r="J14" s="27">
        <v>45505</v>
      </c>
      <c r="K14" s="27">
        <v>45536</v>
      </c>
      <c r="L14" s="27">
        <v>45566</v>
      </c>
      <c r="M14" s="27">
        <v>45597</v>
      </c>
      <c r="N14" s="27">
        <v>45627</v>
      </c>
      <c r="O14" s="27">
        <v>45658</v>
      </c>
      <c r="P14" s="27">
        <v>45689</v>
      </c>
      <c r="Q14" s="27">
        <v>45717</v>
      </c>
      <c r="R14" s="27">
        <v>45748</v>
      </c>
      <c r="S14" s="27">
        <v>45778</v>
      </c>
      <c r="T14" s="90">
        <v>45809</v>
      </c>
    </row>
    <row r="15" spans="1:21" s="73" customFormat="1" ht="21">
      <c r="A15" s="115"/>
      <c r="B15" s="91"/>
      <c r="C15" s="92" t="s">
        <v>13</v>
      </c>
      <c r="D15" s="93" t="s">
        <v>4</v>
      </c>
      <c r="E15" s="94" t="s">
        <v>14</v>
      </c>
      <c r="F15" s="94" t="s">
        <v>15</v>
      </c>
      <c r="G15" s="94" t="s">
        <v>16</v>
      </c>
      <c r="H15" s="74">
        <f>+H16+H17</f>
        <v>194444.15517000001</v>
      </c>
      <c r="I15" s="75">
        <f t="shared" ref="I15" si="9">+I16+I17</f>
        <v>15436.996159999999</v>
      </c>
      <c r="J15" s="76">
        <f t="shared" ref="J15" si="10">+J16+J17</f>
        <v>14562.72777</v>
      </c>
      <c r="K15" s="77">
        <f t="shared" ref="K15" si="11">+K16+K17</f>
        <v>16630.030939999997</v>
      </c>
      <c r="L15" s="75">
        <f t="shared" ref="L15" si="12">+L16+L17</f>
        <v>16693.955900000001</v>
      </c>
      <c r="M15" s="76">
        <f t="shared" ref="M15" si="13">+M16+M17</f>
        <v>16152.500169999999</v>
      </c>
      <c r="N15" s="77">
        <f t="shared" ref="N15" si="14">+N16+N17</f>
        <v>16991.455569999998</v>
      </c>
      <c r="O15" s="75">
        <f>+O16+O17</f>
        <v>13657.780639999999</v>
      </c>
      <c r="P15" s="76">
        <f t="shared" ref="P15" si="15">+P16+P17</f>
        <v>14785.571049999999</v>
      </c>
      <c r="Q15" s="77">
        <f t="shared" ref="Q15" si="16">+Q16+Q17</f>
        <v>13516.496499999999</v>
      </c>
      <c r="R15" s="75">
        <f t="shared" ref="R15" si="17">+R16+R17</f>
        <v>12530.831700000002</v>
      </c>
      <c r="S15" s="76">
        <f t="shared" ref="S15" si="18">+S16+S17</f>
        <v>18145.196670000005</v>
      </c>
      <c r="T15" s="77">
        <f t="shared" ref="T15" si="19">+T16+T17</f>
        <v>25340.612099999998</v>
      </c>
      <c r="U15" s="78"/>
    </row>
    <row r="16" spans="1:21" ht="21">
      <c r="A16" s="111"/>
      <c r="B16" s="67"/>
      <c r="C16" s="95" t="s">
        <v>13</v>
      </c>
      <c r="D16" s="96" t="s">
        <v>4</v>
      </c>
      <c r="E16" s="97" t="s">
        <v>14</v>
      </c>
      <c r="F16" s="98" t="s">
        <v>17</v>
      </c>
      <c r="G16" s="97" t="s">
        <v>16</v>
      </c>
      <c r="H16" s="66">
        <f>SUM(I16:T16)</f>
        <v>74127.142359999998</v>
      </c>
      <c r="I16" s="135">
        <f>+'2025'!D37/1000</f>
        <v>5939.1178599999994</v>
      </c>
      <c r="J16" s="136">
        <f>+'2025'!E37/1000</f>
        <v>5519.5894200000002</v>
      </c>
      <c r="K16" s="137">
        <f>+'2025'!F37/1000</f>
        <v>5625.3379299999997</v>
      </c>
      <c r="L16" s="135">
        <f>+'2025'!G37/1000</f>
        <v>6704.4791699999996</v>
      </c>
      <c r="M16" s="136">
        <f>+'2025'!H37/1000</f>
        <v>5696.0799400000005</v>
      </c>
      <c r="N16" s="137">
        <f>+'2025'!I37/1000</f>
        <v>5840.98416</v>
      </c>
      <c r="O16" s="135">
        <f>+'2025'!J37/1000</f>
        <v>6108.5567799999999</v>
      </c>
      <c r="P16" s="136">
        <f>+'2025'!K37/1000</f>
        <v>5447.0960100000002</v>
      </c>
      <c r="Q16" s="137">
        <f>+'2025'!L37/1000</f>
        <v>5208.2929199999999</v>
      </c>
      <c r="R16" s="135">
        <f>+'2025'!M37/1000</f>
        <v>5007.8302200000007</v>
      </c>
      <c r="S16" s="136">
        <f>+'2025'!N37/1000</f>
        <v>8042.6264100000017</v>
      </c>
      <c r="T16" s="137">
        <f>+'2025'!O37/1000</f>
        <v>8987.1515399999989</v>
      </c>
    </row>
    <row r="17" spans="1:21" ht="21">
      <c r="A17" s="111"/>
      <c r="B17" s="67"/>
      <c r="C17" s="95" t="s">
        <v>13</v>
      </c>
      <c r="D17" s="96" t="s">
        <v>4</v>
      </c>
      <c r="E17" s="97" t="s">
        <v>14</v>
      </c>
      <c r="F17" s="98" t="s">
        <v>18</v>
      </c>
      <c r="G17" s="97" t="s">
        <v>16</v>
      </c>
      <c r="H17" s="66">
        <f>SUM(I17:T17)</f>
        <v>120317.01281000001</v>
      </c>
      <c r="I17" s="135">
        <f>SUBTOTAL(9,'2025'!D38:D39)/1000</f>
        <v>9497.8783000000003</v>
      </c>
      <c r="J17" s="136">
        <f>SUBTOTAL(9,'2025'!E38:E39)/1000</f>
        <v>9043.1383499999993</v>
      </c>
      <c r="K17" s="137">
        <f>SUBTOTAL(9,'2025'!F38:F39)/1000</f>
        <v>11004.693009999999</v>
      </c>
      <c r="L17" s="135">
        <f>SUBTOTAL(9,'2025'!G38:G39)/1000</f>
        <v>9989.4767300000003</v>
      </c>
      <c r="M17" s="136">
        <f>SUBTOTAL(9,'2025'!H38:H39)/1000</f>
        <v>10456.42023</v>
      </c>
      <c r="N17" s="137">
        <f>SUBTOTAL(9,'2025'!I38:I39)/1000</f>
        <v>11150.47141</v>
      </c>
      <c r="O17" s="135">
        <f>SUBTOTAL(9,'2025'!J38:J39)/1000</f>
        <v>7549.2238599999991</v>
      </c>
      <c r="P17" s="136">
        <f>SUBTOTAL(9,'2025'!K38:K39)/1000</f>
        <v>9338.4750399999994</v>
      </c>
      <c r="Q17" s="137">
        <f>SUBTOTAL(9,'2025'!L38:L39)/1000</f>
        <v>8308.2035799999994</v>
      </c>
      <c r="R17" s="135">
        <f>SUBTOTAL(9,'2025'!M38:M39)/1000</f>
        <v>7523.0014800000008</v>
      </c>
      <c r="S17" s="136">
        <f>SUBTOTAL(9,'2025'!N38:N39)/1000</f>
        <v>10102.570260000002</v>
      </c>
      <c r="T17" s="137">
        <f>SUBTOTAL(9,'2025'!O38:O39)/1000</f>
        <v>16353.460560000001</v>
      </c>
    </row>
    <row r="18" spans="1:21" ht="21">
      <c r="A18" s="111"/>
      <c r="B18" s="67"/>
      <c r="C18" s="95" t="s">
        <v>13</v>
      </c>
      <c r="D18" s="96" t="s">
        <v>4</v>
      </c>
      <c r="E18" s="97" t="s">
        <v>19</v>
      </c>
      <c r="F18" s="98" t="s">
        <v>5</v>
      </c>
      <c r="G18" s="97" t="s">
        <v>16</v>
      </c>
      <c r="H18" s="66">
        <f>+H21</f>
        <v>78324.05227</v>
      </c>
      <c r="I18" s="135">
        <f t="shared" ref="I18:T18" si="20">+I21</f>
        <v>1800.9258699999991</v>
      </c>
      <c r="J18" s="136">
        <f t="shared" si="20"/>
        <v>1553.2010799999998</v>
      </c>
      <c r="K18" s="137">
        <f t="shared" si="20"/>
        <v>1082.63492</v>
      </c>
      <c r="L18" s="135">
        <f t="shared" si="20"/>
        <v>3648.467659999998</v>
      </c>
      <c r="M18" s="136">
        <f t="shared" si="20"/>
        <v>4601.2680299999956</v>
      </c>
      <c r="N18" s="137">
        <f t="shared" si="20"/>
        <v>8561.2163099999962</v>
      </c>
      <c r="O18" s="135">
        <f t="shared" si="20"/>
        <v>7489.0272400000022</v>
      </c>
      <c r="P18" s="136">
        <f t="shared" si="20"/>
        <v>6656.0817000000034</v>
      </c>
      <c r="Q18" s="137">
        <f t="shared" si="20"/>
        <v>9606.9971799999985</v>
      </c>
      <c r="R18" s="135">
        <f t="shared" si="20"/>
        <v>5511.6658199999983</v>
      </c>
      <c r="S18" s="136">
        <f t="shared" si="20"/>
        <v>17344.753800000006</v>
      </c>
      <c r="T18" s="137">
        <f t="shared" si="20"/>
        <v>10467.81266</v>
      </c>
    </row>
    <row r="19" spans="1:21" s="73" customFormat="1" ht="21">
      <c r="A19" s="115"/>
      <c r="B19" s="91"/>
      <c r="C19" s="92" t="s">
        <v>13</v>
      </c>
      <c r="D19" s="93" t="s">
        <v>4</v>
      </c>
      <c r="E19" s="94" t="s">
        <v>19</v>
      </c>
      <c r="F19" s="94" t="s">
        <v>15</v>
      </c>
      <c r="G19" s="94" t="s">
        <v>16</v>
      </c>
      <c r="H19" s="138">
        <f>+H20+H21</f>
        <v>642887.72308000003</v>
      </c>
      <c r="I19" s="139">
        <f t="shared" ref="I19" si="21">+I20+I21</f>
        <v>4315.3103999999985</v>
      </c>
      <c r="J19" s="140">
        <f t="shared" ref="J19" si="22">+J20+J21</f>
        <v>9046.5609899999999</v>
      </c>
      <c r="K19" s="141">
        <f t="shared" ref="K19" si="23">+K20+K21</f>
        <v>5350.7312700000002</v>
      </c>
      <c r="L19" s="139">
        <f t="shared" ref="L19" si="24">+L20+L21</f>
        <v>7996.9514699999982</v>
      </c>
      <c r="M19" s="140">
        <f t="shared" ref="M19" si="25">+M20+M21</f>
        <v>6385.3783299999959</v>
      </c>
      <c r="N19" s="141">
        <f t="shared" ref="N19" si="26">+N20+N21</f>
        <v>12296.456649999996</v>
      </c>
      <c r="O19" s="139">
        <f t="shared" ref="O19" si="27">+O20+O21</f>
        <v>78466.674140000003</v>
      </c>
      <c r="P19" s="140">
        <f t="shared" ref="P19" si="28">+P20+P21</f>
        <v>11737.552260000004</v>
      </c>
      <c r="Q19" s="141">
        <f t="shared" ref="Q19" si="29">+Q20+Q21</f>
        <v>168237.73809</v>
      </c>
      <c r="R19" s="139">
        <f t="shared" ref="R19" si="30">+R20+R21</f>
        <v>138518.78963999997</v>
      </c>
      <c r="S19" s="140">
        <f t="shared" ref="S19" si="31">+S20+S21</f>
        <v>188005.37268000003</v>
      </c>
      <c r="T19" s="141">
        <f t="shared" ref="T19" si="32">+T20+T21</f>
        <v>12530.20716</v>
      </c>
      <c r="U19" s="78"/>
    </row>
    <row r="20" spans="1:21" ht="21">
      <c r="A20" s="111"/>
      <c r="B20" s="67"/>
      <c r="C20" s="100" t="s">
        <v>13</v>
      </c>
      <c r="D20" s="101" t="s">
        <v>4</v>
      </c>
      <c r="E20" s="102" t="s">
        <v>19</v>
      </c>
      <c r="F20" s="103" t="s">
        <v>20</v>
      </c>
      <c r="G20" s="102" t="s">
        <v>16</v>
      </c>
      <c r="H20" s="66">
        <f>SUM(I20:T20)</f>
        <v>564563.67081000004</v>
      </c>
      <c r="I20" s="135">
        <f>+'2025'!D46/1000</f>
        <v>2514.3845299999998</v>
      </c>
      <c r="J20" s="136">
        <f>+'2025'!E46/1000</f>
        <v>7493.3599100000001</v>
      </c>
      <c r="K20" s="137">
        <f>+'2025'!F46/1000</f>
        <v>4268.0963499999998</v>
      </c>
      <c r="L20" s="135">
        <f>+'2025'!G46/1000</f>
        <v>4348.4838099999997</v>
      </c>
      <c r="M20" s="136">
        <f>+'2025'!H46/1000</f>
        <v>1784.1103000000001</v>
      </c>
      <c r="N20" s="137">
        <f>+'2025'!I46/1000</f>
        <v>3735.2403399999994</v>
      </c>
      <c r="O20" s="135">
        <f>+'2025'!J46/1000</f>
        <v>70977.646900000007</v>
      </c>
      <c r="P20" s="136">
        <f>+'2025'!K46/1000</f>
        <v>5081.4705600000007</v>
      </c>
      <c r="Q20" s="137">
        <f>+'2025'!L46/1000</f>
        <v>158630.74090999999</v>
      </c>
      <c r="R20" s="135">
        <f>+'2025'!M46/1000</f>
        <v>133007.12381999998</v>
      </c>
      <c r="S20" s="136">
        <f>+'2025'!N46/1000</f>
        <v>170660.61888000002</v>
      </c>
      <c r="T20" s="137">
        <f>+'2025'!O46/1000</f>
        <v>2062.3944999999999</v>
      </c>
    </row>
    <row r="21" spans="1:21" ht="21">
      <c r="A21" s="111"/>
      <c r="B21" s="67"/>
      <c r="C21" s="95" t="s">
        <v>13</v>
      </c>
      <c r="D21" s="96" t="s">
        <v>4</v>
      </c>
      <c r="E21" s="97" t="s">
        <v>19</v>
      </c>
      <c r="F21" s="98" t="s">
        <v>21</v>
      </c>
      <c r="G21" s="97" t="s">
        <v>16</v>
      </c>
      <c r="H21" s="66">
        <f>SUM(I21:T21)</f>
        <v>78324.05227</v>
      </c>
      <c r="I21" s="144">
        <f>+'2025'!D42/1000</f>
        <v>1800.9258699999991</v>
      </c>
      <c r="J21" s="145">
        <f>+'2025'!E42/1000</f>
        <v>1553.2010799999998</v>
      </c>
      <c r="K21" s="137">
        <f>+'2025'!F42/1000</f>
        <v>1082.63492</v>
      </c>
      <c r="L21" s="135">
        <f>+'2025'!G42/1000</f>
        <v>3648.467659999998</v>
      </c>
      <c r="M21" s="145">
        <f>+'2025'!H42/1000</f>
        <v>4601.2680299999956</v>
      </c>
      <c r="N21" s="137">
        <f>+'2025'!I42/1000</f>
        <v>8561.2163099999962</v>
      </c>
      <c r="O21" s="135">
        <f>+'2025'!J42/1000</f>
        <v>7489.0272400000022</v>
      </c>
      <c r="P21" s="145">
        <f>+'2025'!K42/1000</f>
        <v>6656.0817000000034</v>
      </c>
      <c r="Q21" s="137">
        <f>+'2025'!L42/1000</f>
        <v>9606.9971799999985</v>
      </c>
      <c r="R21" s="135">
        <f>+'2025'!M42/1000</f>
        <v>5511.6658199999983</v>
      </c>
      <c r="S21" s="145">
        <f>+'2025'!N42/1000</f>
        <v>17344.753800000006</v>
      </c>
      <c r="T21" s="137">
        <f>+'2025'!O42/1000</f>
        <v>10467.81266</v>
      </c>
    </row>
    <row r="22" spans="1:21" ht="21.75" thickBot="1">
      <c r="A22" s="111"/>
      <c r="B22" s="67"/>
      <c r="C22" s="95" t="s">
        <v>13</v>
      </c>
      <c r="D22" s="96" t="s">
        <v>4</v>
      </c>
      <c r="E22" s="97" t="s">
        <v>19</v>
      </c>
      <c r="F22" s="98" t="s">
        <v>69</v>
      </c>
      <c r="G22" s="97" t="s">
        <v>16</v>
      </c>
      <c r="H22" s="79">
        <f>SUM(I22:T22)</f>
        <v>13615.962879999994</v>
      </c>
      <c r="I22" s="117">
        <f>+'2025'!D44/1000</f>
        <v>230.83017999999996</v>
      </c>
      <c r="J22" s="117">
        <f>+'2025'!E44/1000</f>
        <v>1481.8407399999992</v>
      </c>
      <c r="K22" s="143">
        <f>+'2025'!F44/1000</f>
        <v>1113.5117900000002</v>
      </c>
      <c r="L22" s="117">
        <f>+'2025'!G44/1000</f>
        <v>3709.6104299999993</v>
      </c>
      <c r="M22" s="117">
        <f>+'2025'!H44/1000</f>
        <v>1188.1643100000003</v>
      </c>
      <c r="N22" s="143">
        <f>+'2025'!I44/1000</f>
        <v>2680.6097399999985</v>
      </c>
      <c r="O22" s="117">
        <f>+'2025'!J44/1000</f>
        <v>-2149.7227800000001</v>
      </c>
      <c r="P22" s="117">
        <f>+'2025'!K44/1000</f>
        <v>2211.8131499999977</v>
      </c>
      <c r="Q22" s="143">
        <f>+'2025'!L44/1000</f>
        <v>1125.74711</v>
      </c>
      <c r="R22" s="117">
        <f>+'2025'!M44/1000</f>
        <v>-1164.6333400000001</v>
      </c>
      <c r="S22" s="117">
        <f>+'2025'!N44/1000</f>
        <v>2766.9585299999999</v>
      </c>
      <c r="T22" s="143">
        <f>+'2025'!O44/1000</f>
        <v>421.23302000000001</v>
      </c>
    </row>
    <row r="23" spans="1:21" ht="21.75" thickBot="1">
      <c r="A23" s="111"/>
      <c r="B23" s="67"/>
      <c r="C23" s="92" t="s">
        <v>13</v>
      </c>
      <c r="D23" s="93" t="s">
        <v>4</v>
      </c>
      <c r="E23" s="94" t="s">
        <v>68</v>
      </c>
      <c r="F23" s="99"/>
      <c r="G23" s="94" t="s">
        <v>16</v>
      </c>
      <c r="H23" s="118">
        <f>SUM(I23:T23)</f>
        <v>286384.17032000003</v>
      </c>
      <c r="I23" s="119">
        <f>('2025'!D32+'2025'!D42+'2025'!D44)/1000</f>
        <v>17468.752210000002</v>
      </c>
      <c r="J23" s="119">
        <f>('2025'!E32+'2025'!E42+'2025'!E44)/1000</f>
        <v>17597.76959</v>
      </c>
      <c r="K23" s="119">
        <f>('2025'!F32+'2025'!F42+'2025'!F44)/1000</f>
        <v>18826.177649999998</v>
      </c>
      <c r="L23" s="119">
        <f>('2025'!G32+'2025'!G42+'2025'!G44)/1000</f>
        <v>24052.03399</v>
      </c>
      <c r="M23" s="119">
        <f>('2025'!H32+'2025'!H42+'2025'!H44)/1000</f>
        <v>21941.932509999995</v>
      </c>
      <c r="N23" s="119">
        <f>('2025'!I32+'2025'!I42+'2025'!I44)/1000</f>
        <v>28233.281619999994</v>
      </c>
      <c r="O23" s="119">
        <f>('2025'!J32+'2025'!J42+'2025'!J44)/1000</f>
        <v>18997.0851</v>
      </c>
      <c r="P23" s="119">
        <f>('2025'!K32+'2025'!K42+'2025'!K44)/1000</f>
        <v>23653.465899999999</v>
      </c>
      <c r="Q23" s="119">
        <f>('2025'!L32+'2025'!L42+'2025'!L44)/1000</f>
        <v>24249.24079</v>
      </c>
      <c r="R23" s="119">
        <f>('2025'!M32+'2025'!M42+'2025'!M44)/1000</f>
        <v>16877.86418</v>
      </c>
      <c r="S23" s="119">
        <f>('2025'!N32+'2025'!N42+'2025'!N44)/1000</f>
        <v>38256.909000000007</v>
      </c>
      <c r="T23" s="119">
        <f>('2025'!O32+'2025'!O42+'2025'!O44)/1000</f>
        <v>36229.657780000009</v>
      </c>
    </row>
    <row r="24" spans="1:21">
      <c r="A24" s="111"/>
      <c r="B24" s="67"/>
      <c r="H24" s="28"/>
      <c r="T24" s="68"/>
    </row>
    <row r="25" spans="1:21">
      <c r="A25" s="111"/>
      <c r="B25" s="67"/>
      <c r="H25" s="28"/>
      <c r="T25" s="68"/>
    </row>
    <row r="26" spans="1:21" ht="19.5" thickBot="1">
      <c r="A26" s="111"/>
      <c r="B26" s="105"/>
      <c r="C26" s="106"/>
      <c r="D26" s="106"/>
      <c r="E26" s="107"/>
      <c r="F26" s="107"/>
      <c r="G26" s="108"/>
      <c r="H26" s="109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10"/>
    </row>
    <row r="27" spans="1:21">
      <c r="A27" s="111"/>
      <c r="B27" s="111"/>
      <c r="C27" s="111"/>
      <c r="D27" s="111"/>
      <c r="E27" s="112"/>
      <c r="F27" s="112"/>
      <c r="G27" s="113"/>
      <c r="H27" s="114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</row>
    <row r="28" spans="1:21" ht="19.5" thickBot="1">
      <c r="A28" s="111"/>
      <c r="B28" s="111"/>
      <c r="C28" s="111"/>
      <c r="D28" s="111"/>
      <c r="E28" s="112"/>
      <c r="F28" s="112"/>
      <c r="G28" s="113"/>
      <c r="H28" s="114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</row>
    <row r="29" spans="1:21" ht="35.25" thickBot="1">
      <c r="A29" s="111"/>
      <c r="B29" s="116" t="s">
        <v>24</v>
      </c>
      <c r="C29" s="82"/>
      <c r="D29" s="82"/>
      <c r="E29" s="83"/>
      <c r="F29" s="83"/>
      <c r="G29" s="84"/>
      <c r="H29" s="85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6"/>
    </row>
    <row r="30" spans="1:21" ht="21">
      <c r="A30" s="111"/>
      <c r="B30" s="87" t="s">
        <v>7</v>
      </c>
      <c r="C30" s="88" t="s">
        <v>8</v>
      </c>
      <c r="D30" s="88" t="s">
        <v>9</v>
      </c>
      <c r="E30" s="89" t="s">
        <v>10</v>
      </c>
      <c r="F30" s="89" t="s">
        <v>11</v>
      </c>
      <c r="G30" s="89" t="s">
        <v>12</v>
      </c>
      <c r="H30" s="26" t="s">
        <v>1</v>
      </c>
      <c r="I30" s="27">
        <v>45474</v>
      </c>
      <c r="J30" s="27">
        <v>45505</v>
      </c>
      <c r="K30" s="27">
        <v>45536</v>
      </c>
      <c r="L30" s="27">
        <v>45566</v>
      </c>
      <c r="M30" s="27">
        <v>45597</v>
      </c>
      <c r="N30" s="27">
        <v>45627</v>
      </c>
      <c r="O30" s="27">
        <v>45658</v>
      </c>
      <c r="P30" s="27">
        <v>45689</v>
      </c>
      <c r="Q30" s="27">
        <v>45717</v>
      </c>
      <c r="R30" s="27">
        <v>45748</v>
      </c>
      <c r="S30" s="27">
        <v>45778</v>
      </c>
      <c r="T30" s="90">
        <v>45809</v>
      </c>
    </row>
    <row r="31" spans="1:21" s="73" customFormat="1" ht="21">
      <c r="A31" s="115"/>
      <c r="B31" s="91"/>
      <c r="C31" s="92" t="s">
        <v>13</v>
      </c>
      <c r="D31" s="93" t="s">
        <v>4</v>
      </c>
      <c r="E31" s="94" t="s">
        <v>14</v>
      </c>
      <c r="F31" s="94" t="s">
        <v>15</v>
      </c>
      <c r="G31" s="94" t="s">
        <v>16</v>
      </c>
      <c r="H31" s="74">
        <v>208319.82005845319</v>
      </c>
      <c r="I31" s="75">
        <f>H3</f>
        <v>208319.82005845319</v>
      </c>
      <c r="J31" s="76">
        <f>I31</f>
        <v>208319.82005845319</v>
      </c>
      <c r="K31" s="77">
        <f t="shared" ref="K31:T31" si="33">J31</f>
        <v>208319.82005845319</v>
      </c>
      <c r="L31" s="75">
        <f t="shared" si="33"/>
        <v>208319.82005845319</v>
      </c>
      <c r="M31" s="76">
        <f t="shared" si="33"/>
        <v>208319.82005845319</v>
      </c>
      <c r="N31" s="77">
        <f t="shared" si="33"/>
        <v>208319.82005845319</v>
      </c>
      <c r="O31" s="75">
        <f t="shared" si="33"/>
        <v>208319.82005845319</v>
      </c>
      <c r="P31" s="76">
        <f t="shared" si="33"/>
        <v>208319.82005845319</v>
      </c>
      <c r="Q31" s="77">
        <f t="shared" si="33"/>
        <v>208319.82005845319</v>
      </c>
      <c r="R31" s="75">
        <f t="shared" si="33"/>
        <v>208319.82005845319</v>
      </c>
      <c r="S31" s="76">
        <f t="shared" si="33"/>
        <v>208319.82005845319</v>
      </c>
      <c r="T31" s="77">
        <f t="shared" si="33"/>
        <v>208319.82005845319</v>
      </c>
      <c r="U31" s="78"/>
    </row>
    <row r="32" spans="1:21" ht="21">
      <c r="A32" s="111"/>
      <c r="B32" s="67"/>
      <c r="C32" s="95" t="s">
        <v>13</v>
      </c>
      <c r="D32" s="96" t="s">
        <v>4</v>
      </c>
      <c r="E32" s="97" t="s">
        <v>14</v>
      </c>
      <c r="F32" s="98" t="s">
        <v>17</v>
      </c>
      <c r="G32" s="97" t="s">
        <v>16</v>
      </c>
      <c r="H32" s="66">
        <v>75403.999999999869</v>
      </c>
      <c r="I32" s="135">
        <f>H4</f>
        <v>75403.999999999869</v>
      </c>
      <c r="J32" s="136">
        <f>I32</f>
        <v>75403.999999999869</v>
      </c>
      <c r="K32" s="137">
        <f t="shared" ref="K32:T32" si="34">J32</f>
        <v>75403.999999999869</v>
      </c>
      <c r="L32" s="135">
        <f t="shared" si="34"/>
        <v>75403.999999999869</v>
      </c>
      <c r="M32" s="136">
        <f t="shared" si="34"/>
        <v>75403.999999999869</v>
      </c>
      <c r="N32" s="137">
        <f t="shared" si="34"/>
        <v>75403.999999999869</v>
      </c>
      <c r="O32" s="135">
        <f t="shared" si="34"/>
        <v>75403.999999999869</v>
      </c>
      <c r="P32" s="136">
        <f t="shared" si="34"/>
        <v>75403.999999999869</v>
      </c>
      <c r="Q32" s="137">
        <f t="shared" si="34"/>
        <v>75403.999999999869</v>
      </c>
      <c r="R32" s="135">
        <f t="shared" si="34"/>
        <v>75403.999999999869</v>
      </c>
      <c r="S32" s="136">
        <f t="shared" si="34"/>
        <v>75403.999999999869</v>
      </c>
      <c r="T32" s="137">
        <f t="shared" si="34"/>
        <v>75403.999999999869</v>
      </c>
      <c r="U32" s="25"/>
    </row>
    <row r="33" spans="1:21" ht="21">
      <c r="A33" s="111"/>
      <c r="B33" s="67"/>
      <c r="C33" s="95" t="s">
        <v>13</v>
      </c>
      <c r="D33" s="96" t="s">
        <v>4</v>
      </c>
      <c r="E33" s="97" t="s">
        <v>14</v>
      </c>
      <c r="F33" s="98" t="s">
        <v>18</v>
      </c>
      <c r="G33" s="97" t="s">
        <v>16</v>
      </c>
      <c r="H33" s="66">
        <v>132915.8200584533</v>
      </c>
      <c r="I33" s="135">
        <f>H5</f>
        <v>132915.8200584533</v>
      </c>
      <c r="J33" s="136">
        <f>I33</f>
        <v>132915.8200584533</v>
      </c>
      <c r="K33" s="137">
        <f t="shared" ref="K33:T33" si="35">J33</f>
        <v>132915.8200584533</v>
      </c>
      <c r="L33" s="135">
        <f t="shared" si="35"/>
        <v>132915.8200584533</v>
      </c>
      <c r="M33" s="136">
        <f t="shared" si="35"/>
        <v>132915.8200584533</v>
      </c>
      <c r="N33" s="137">
        <f t="shared" si="35"/>
        <v>132915.8200584533</v>
      </c>
      <c r="O33" s="135">
        <f t="shared" si="35"/>
        <v>132915.8200584533</v>
      </c>
      <c r="P33" s="136">
        <f t="shared" si="35"/>
        <v>132915.8200584533</v>
      </c>
      <c r="Q33" s="137">
        <f t="shared" si="35"/>
        <v>132915.8200584533</v>
      </c>
      <c r="R33" s="135">
        <f t="shared" si="35"/>
        <v>132915.8200584533</v>
      </c>
      <c r="S33" s="136">
        <f t="shared" si="35"/>
        <v>132915.8200584533</v>
      </c>
      <c r="T33" s="137">
        <f t="shared" si="35"/>
        <v>132915.8200584533</v>
      </c>
      <c r="U33" s="25"/>
    </row>
    <row r="34" spans="1:21" ht="21">
      <c r="A34" s="111"/>
      <c r="B34" s="67"/>
      <c r="C34" s="95" t="s">
        <v>13</v>
      </c>
      <c r="D34" s="96" t="s">
        <v>4</v>
      </c>
      <c r="E34" s="97" t="s">
        <v>19</v>
      </c>
      <c r="F34" s="98" t="s">
        <v>5</v>
      </c>
      <c r="G34" s="97" t="s">
        <v>16</v>
      </c>
      <c r="H34" s="66">
        <v>78331</v>
      </c>
      <c r="I34" s="135">
        <f>H6</f>
        <v>78331</v>
      </c>
      <c r="J34" s="136">
        <f>I34</f>
        <v>78331</v>
      </c>
      <c r="K34" s="137">
        <f t="shared" ref="K34:T34" si="36">J34</f>
        <v>78331</v>
      </c>
      <c r="L34" s="135">
        <f t="shared" si="36"/>
        <v>78331</v>
      </c>
      <c r="M34" s="136">
        <f t="shared" si="36"/>
        <v>78331</v>
      </c>
      <c r="N34" s="137">
        <f t="shared" si="36"/>
        <v>78331</v>
      </c>
      <c r="O34" s="135">
        <f t="shared" si="36"/>
        <v>78331</v>
      </c>
      <c r="P34" s="136">
        <f t="shared" si="36"/>
        <v>78331</v>
      </c>
      <c r="Q34" s="137">
        <f t="shared" si="36"/>
        <v>78331</v>
      </c>
      <c r="R34" s="135">
        <f t="shared" si="36"/>
        <v>78331</v>
      </c>
      <c r="S34" s="136">
        <f t="shared" si="36"/>
        <v>78331</v>
      </c>
      <c r="T34" s="137">
        <f t="shared" si="36"/>
        <v>78331</v>
      </c>
      <c r="U34" s="25"/>
    </row>
    <row r="35" spans="1:21" s="73" customFormat="1" ht="21">
      <c r="A35" s="115"/>
      <c r="B35" s="91"/>
      <c r="C35" s="92" t="s">
        <v>13</v>
      </c>
      <c r="D35" s="93" t="s">
        <v>4</v>
      </c>
      <c r="E35" s="94" t="s">
        <v>19</v>
      </c>
      <c r="F35" s="99" t="s">
        <v>15</v>
      </c>
      <c r="G35" s="94" t="s">
        <v>16</v>
      </c>
      <c r="H35" s="138">
        <v>78331</v>
      </c>
      <c r="I35" s="139">
        <f>I34</f>
        <v>78331</v>
      </c>
      <c r="J35" s="140">
        <f>I35</f>
        <v>78331</v>
      </c>
      <c r="K35" s="141">
        <f t="shared" ref="K35:T35" si="37">J35</f>
        <v>78331</v>
      </c>
      <c r="L35" s="139">
        <f t="shared" si="37"/>
        <v>78331</v>
      </c>
      <c r="M35" s="140">
        <f t="shared" si="37"/>
        <v>78331</v>
      </c>
      <c r="N35" s="141">
        <f t="shared" si="37"/>
        <v>78331</v>
      </c>
      <c r="O35" s="139">
        <f t="shared" si="37"/>
        <v>78331</v>
      </c>
      <c r="P35" s="140">
        <f t="shared" si="37"/>
        <v>78331</v>
      </c>
      <c r="Q35" s="141">
        <f t="shared" si="37"/>
        <v>78331</v>
      </c>
      <c r="R35" s="139">
        <f t="shared" si="37"/>
        <v>78331</v>
      </c>
      <c r="S35" s="140">
        <f t="shared" si="37"/>
        <v>78331</v>
      </c>
      <c r="T35" s="141">
        <f t="shared" si="37"/>
        <v>78331</v>
      </c>
      <c r="U35" s="78"/>
    </row>
    <row r="36" spans="1:21" ht="21">
      <c r="A36" s="111"/>
      <c r="B36" s="67"/>
      <c r="C36" s="100" t="s">
        <v>13</v>
      </c>
      <c r="D36" s="101" t="s">
        <v>4</v>
      </c>
      <c r="E36" s="102" t="s">
        <v>19</v>
      </c>
      <c r="F36" s="103" t="s">
        <v>20</v>
      </c>
      <c r="G36" s="102" t="s">
        <v>16</v>
      </c>
      <c r="H36" s="66">
        <f>+H8</f>
        <v>467455.03344999999</v>
      </c>
      <c r="I36" s="135">
        <v>467455.03344999999</v>
      </c>
      <c r="J36" s="145">
        <v>467455.03344999999</v>
      </c>
      <c r="K36" s="137">
        <v>467455.03344999999</v>
      </c>
      <c r="L36" s="135">
        <v>467455.03344999999</v>
      </c>
      <c r="M36" s="145">
        <v>467455.03344999999</v>
      </c>
      <c r="N36" s="137">
        <v>467455.03344999999</v>
      </c>
      <c r="O36" s="135">
        <v>467455.03344999999</v>
      </c>
      <c r="P36" s="145">
        <v>467455.03344999999</v>
      </c>
      <c r="Q36" s="137">
        <v>467455.03344999999</v>
      </c>
      <c r="R36" s="135">
        <v>467455.03344999999</v>
      </c>
      <c r="S36" s="145">
        <v>467455.03344999999</v>
      </c>
      <c r="T36" s="137">
        <v>467455.03344999999</v>
      </c>
      <c r="U36" s="25"/>
    </row>
    <row r="37" spans="1:21" ht="21">
      <c r="A37" s="111"/>
      <c r="B37" s="67"/>
      <c r="C37" s="95" t="s">
        <v>13</v>
      </c>
      <c r="D37" s="96" t="s">
        <v>4</v>
      </c>
      <c r="E37" s="97" t="s">
        <v>19</v>
      </c>
      <c r="F37" s="98" t="s">
        <v>21</v>
      </c>
      <c r="G37" s="97" t="s">
        <v>16</v>
      </c>
      <c r="H37" s="66">
        <v>78331</v>
      </c>
      <c r="I37" s="144">
        <f>H9</f>
        <v>78331</v>
      </c>
      <c r="J37" s="145">
        <f>I37</f>
        <v>78331</v>
      </c>
      <c r="K37" s="137">
        <f t="shared" ref="K37:T37" si="38">J37</f>
        <v>78331</v>
      </c>
      <c r="L37" s="135">
        <f t="shared" si="38"/>
        <v>78331</v>
      </c>
      <c r="M37" s="145">
        <f t="shared" si="38"/>
        <v>78331</v>
      </c>
      <c r="N37" s="137">
        <f t="shared" si="38"/>
        <v>78331</v>
      </c>
      <c r="O37" s="135">
        <f t="shared" si="38"/>
        <v>78331</v>
      </c>
      <c r="P37" s="145">
        <f t="shared" si="38"/>
        <v>78331</v>
      </c>
      <c r="Q37" s="137">
        <f t="shared" si="38"/>
        <v>78331</v>
      </c>
      <c r="R37" s="135">
        <f t="shared" si="38"/>
        <v>78331</v>
      </c>
      <c r="S37" s="145">
        <f t="shared" si="38"/>
        <v>78331</v>
      </c>
      <c r="T37" s="137">
        <f t="shared" si="38"/>
        <v>78331</v>
      </c>
      <c r="U37" s="25"/>
    </row>
    <row r="38" spans="1:21" ht="21.75" thickBot="1">
      <c r="A38" s="111"/>
      <c r="B38" s="67"/>
      <c r="C38" s="95" t="s">
        <v>13</v>
      </c>
      <c r="D38" s="96" t="s">
        <v>4</v>
      </c>
      <c r="E38" s="97" t="s">
        <v>19</v>
      </c>
      <c r="F38" s="98" t="s">
        <v>69</v>
      </c>
      <c r="G38" s="97" t="s">
        <v>16</v>
      </c>
      <c r="H38" s="79">
        <v>13671</v>
      </c>
      <c r="I38" s="144">
        <f>H10</f>
        <v>13671</v>
      </c>
      <c r="J38" s="117">
        <f>I38</f>
        <v>13671</v>
      </c>
      <c r="K38" s="143">
        <f t="shared" ref="K38" si="39">J38</f>
        <v>13671</v>
      </c>
      <c r="L38" s="142">
        <f t="shared" ref="L38" si="40">K38</f>
        <v>13671</v>
      </c>
      <c r="M38" s="117">
        <f t="shared" ref="M38" si="41">L38</f>
        <v>13671</v>
      </c>
      <c r="N38" s="143">
        <f t="shared" ref="N38" si="42">M38</f>
        <v>13671</v>
      </c>
      <c r="O38" s="142">
        <f t="shared" ref="O38" si="43">N38</f>
        <v>13671</v>
      </c>
      <c r="P38" s="117">
        <f t="shared" ref="P38" si="44">O38</f>
        <v>13671</v>
      </c>
      <c r="Q38" s="143">
        <f t="shared" ref="Q38" si="45">P38</f>
        <v>13671</v>
      </c>
      <c r="R38" s="142">
        <f t="shared" ref="R38" si="46">Q38</f>
        <v>13671</v>
      </c>
      <c r="S38" s="117">
        <f t="shared" ref="S38" si="47">R38</f>
        <v>13671</v>
      </c>
      <c r="T38" s="143">
        <f t="shared" ref="T38" si="48">S38</f>
        <v>13671</v>
      </c>
      <c r="U38" s="25"/>
    </row>
    <row r="39" spans="1:21" ht="21.75" thickBot="1">
      <c r="A39" s="111"/>
      <c r="B39" s="67"/>
      <c r="C39" s="92" t="s">
        <v>13</v>
      </c>
      <c r="D39" s="93" t="s">
        <v>4</v>
      </c>
      <c r="E39" s="94" t="s">
        <v>68</v>
      </c>
      <c r="F39" s="99"/>
      <c r="G39" s="94" t="s">
        <v>16</v>
      </c>
      <c r="H39" s="118">
        <v>300321.80499999999</v>
      </c>
      <c r="I39" s="118">
        <v>300321.80499999999</v>
      </c>
      <c r="J39" s="118">
        <v>300321.80499999999</v>
      </c>
      <c r="K39" s="118">
        <v>300321.80499999999</v>
      </c>
      <c r="L39" s="118">
        <v>300321.80499999999</v>
      </c>
      <c r="M39" s="118">
        <v>300321.80499999999</v>
      </c>
      <c r="N39" s="118">
        <v>300321.80499999999</v>
      </c>
      <c r="O39" s="118">
        <v>300321.80499999999</v>
      </c>
      <c r="P39" s="118">
        <v>300321.80499999999</v>
      </c>
      <c r="Q39" s="118">
        <v>300321.80499999999</v>
      </c>
      <c r="R39" s="118">
        <v>300321.80499999999</v>
      </c>
      <c r="S39" s="118">
        <v>300321.80499999999</v>
      </c>
      <c r="T39" s="118">
        <v>300321.80499999999</v>
      </c>
    </row>
    <row r="40" spans="1:21" ht="19.5" thickBot="1">
      <c r="A40" s="111"/>
      <c r="B40" s="67"/>
      <c r="H40" s="28"/>
      <c r="T40" s="68"/>
    </row>
    <row r="41" spans="1:21" ht="21">
      <c r="A41" s="111"/>
      <c r="B41" s="87" t="s">
        <v>22</v>
      </c>
      <c r="C41" s="88" t="s">
        <v>8</v>
      </c>
      <c r="D41" s="88" t="s">
        <v>9</v>
      </c>
      <c r="E41" s="89" t="s">
        <v>10</v>
      </c>
      <c r="F41" s="89" t="s">
        <v>11</v>
      </c>
      <c r="G41" s="89" t="s">
        <v>12</v>
      </c>
      <c r="H41" s="26" t="s">
        <v>1</v>
      </c>
      <c r="I41" s="27">
        <v>45474</v>
      </c>
      <c r="J41" s="27">
        <v>45505</v>
      </c>
      <c r="K41" s="27">
        <v>45536</v>
      </c>
      <c r="L41" s="27">
        <v>45566</v>
      </c>
      <c r="M41" s="27">
        <v>45597</v>
      </c>
      <c r="N41" s="27">
        <v>45627</v>
      </c>
      <c r="O41" s="27">
        <v>45658</v>
      </c>
      <c r="P41" s="27">
        <v>45689</v>
      </c>
      <c r="Q41" s="27">
        <v>45717</v>
      </c>
      <c r="R41" s="27">
        <v>45748</v>
      </c>
      <c r="S41" s="27">
        <v>45778</v>
      </c>
      <c r="T41" s="90">
        <v>45809</v>
      </c>
    </row>
    <row r="42" spans="1:21" s="73" customFormat="1" ht="21">
      <c r="A42" s="115"/>
      <c r="B42" s="91"/>
      <c r="C42" s="92" t="s">
        <v>13</v>
      </c>
      <c r="D42" s="93" t="s">
        <v>4</v>
      </c>
      <c r="E42" s="94" t="s">
        <v>14</v>
      </c>
      <c r="F42" s="94" t="s">
        <v>15</v>
      </c>
      <c r="G42" s="94" t="s">
        <v>16</v>
      </c>
      <c r="H42" s="74">
        <f>+T42</f>
        <v>194444.15516999998</v>
      </c>
      <c r="I42" s="75">
        <f>+I15</f>
        <v>15436.996159999999</v>
      </c>
      <c r="J42" s="76">
        <f>SUM(I15:J15)</f>
        <v>29999.72393</v>
      </c>
      <c r="K42" s="77">
        <f>SUM(I15:K15)</f>
        <v>46629.754869999997</v>
      </c>
      <c r="L42" s="75">
        <f>SUM(I15:L15)</f>
        <v>63323.710769999998</v>
      </c>
      <c r="M42" s="76">
        <f>SUM(I15:M15)</f>
        <v>79476.21093999999</v>
      </c>
      <c r="N42" s="77">
        <f>SUM(I15:N15)</f>
        <v>96467.666509999981</v>
      </c>
      <c r="O42" s="75">
        <f>SUM(I15:O15)</f>
        <v>110125.44714999998</v>
      </c>
      <c r="P42" s="76">
        <f>SUM(I15:P15)</f>
        <v>124911.01819999998</v>
      </c>
      <c r="Q42" s="77">
        <f>SUM(I15:Q15)</f>
        <v>138427.51469999997</v>
      </c>
      <c r="R42" s="75">
        <f>SUM(I15:R15)</f>
        <v>150958.34639999998</v>
      </c>
      <c r="S42" s="76">
        <f>SUM(I15:S15)</f>
        <v>169103.54306999999</v>
      </c>
      <c r="T42" s="77">
        <f>SUM(I15:T15)</f>
        <v>194444.15516999998</v>
      </c>
    </row>
    <row r="43" spans="1:21" ht="21">
      <c r="A43" s="111"/>
      <c r="B43" s="67"/>
      <c r="C43" s="95" t="s">
        <v>13</v>
      </c>
      <c r="D43" s="96" t="s">
        <v>4</v>
      </c>
      <c r="E43" s="97" t="s">
        <v>14</v>
      </c>
      <c r="F43" s="98" t="s">
        <v>17</v>
      </c>
      <c r="G43" s="97" t="s">
        <v>16</v>
      </c>
      <c r="H43" s="66">
        <f t="shared" ref="H43:H49" si="49">+T43</f>
        <v>74127.142359999998</v>
      </c>
      <c r="I43" s="135">
        <f>+I16</f>
        <v>5939.1178599999994</v>
      </c>
      <c r="J43" s="136">
        <f>SUM(I16:J16)</f>
        <v>11458.707279999999</v>
      </c>
      <c r="K43" s="137">
        <f>SUM(I16:K16)</f>
        <v>17084.045209999997</v>
      </c>
      <c r="L43" s="135">
        <f>SUM(I16:L16)</f>
        <v>23788.524379999995</v>
      </c>
      <c r="M43" s="136">
        <f>SUM(I16:M16)</f>
        <v>29484.604319999995</v>
      </c>
      <c r="N43" s="137">
        <f>SUM(I16:N16)</f>
        <v>35325.588479999991</v>
      </c>
      <c r="O43" s="135">
        <f>SUM(I16:O16)</f>
        <v>41434.14525999999</v>
      </c>
      <c r="P43" s="136">
        <f>SUM(I16:P16)</f>
        <v>46881.241269999991</v>
      </c>
      <c r="Q43" s="137">
        <f>SUM(I16:Q16)</f>
        <v>52089.534189999991</v>
      </c>
      <c r="R43" s="135">
        <f>SUM(I16:R16)</f>
        <v>57097.364409999995</v>
      </c>
      <c r="S43" s="136">
        <f>SUM(I16:S16)</f>
        <v>65139.990819999999</v>
      </c>
      <c r="T43" s="137">
        <f>SUM(I16:T16)</f>
        <v>74127.142359999998</v>
      </c>
    </row>
    <row r="44" spans="1:21" ht="21">
      <c r="A44" s="111"/>
      <c r="B44" s="67"/>
      <c r="C44" s="95" t="s">
        <v>13</v>
      </c>
      <c r="D44" s="96" t="s">
        <v>4</v>
      </c>
      <c r="E44" s="97" t="s">
        <v>14</v>
      </c>
      <c r="F44" s="98" t="s">
        <v>18</v>
      </c>
      <c r="G44" s="97" t="s">
        <v>16</v>
      </c>
      <c r="H44" s="66">
        <f t="shared" si="49"/>
        <v>120317.01281000001</v>
      </c>
      <c r="I44" s="135">
        <f>+I17</f>
        <v>9497.8783000000003</v>
      </c>
      <c r="J44" s="136">
        <f>SUM(I17:J17)</f>
        <v>18541.016649999998</v>
      </c>
      <c r="K44" s="137">
        <f>SUM(I17:K17)</f>
        <v>29545.709659999997</v>
      </c>
      <c r="L44" s="135">
        <f>SUM(I17:L17)</f>
        <v>39535.186389999995</v>
      </c>
      <c r="M44" s="136">
        <f>SUM(I17:M17)</f>
        <v>49991.606619999991</v>
      </c>
      <c r="N44" s="137">
        <f>SUM(I17:N17)</f>
        <v>61142.07802999999</v>
      </c>
      <c r="O44" s="135">
        <f>SUM(I17:O17)</f>
        <v>68691.301889999988</v>
      </c>
      <c r="P44" s="136">
        <f>SUM(I17:P17)</f>
        <v>78029.776929999993</v>
      </c>
      <c r="Q44" s="137">
        <f>SUM(I17:Q17)</f>
        <v>86337.980509999994</v>
      </c>
      <c r="R44" s="135">
        <f>SUM(I17:R17)</f>
        <v>93860.98199</v>
      </c>
      <c r="S44" s="136">
        <f>SUM(I17:S17)</f>
        <v>103963.55225000001</v>
      </c>
      <c r="T44" s="137">
        <f>SUM(I17:T17)</f>
        <v>120317.01281000001</v>
      </c>
    </row>
    <row r="45" spans="1:21" ht="21">
      <c r="A45" s="111"/>
      <c r="B45" s="67"/>
      <c r="C45" s="95" t="s">
        <v>13</v>
      </c>
      <c r="D45" s="96" t="s">
        <v>4</v>
      </c>
      <c r="E45" s="97" t="s">
        <v>19</v>
      </c>
      <c r="F45" s="98" t="s">
        <v>5</v>
      </c>
      <c r="G45" s="97" t="s">
        <v>16</v>
      </c>
      <c r="H45" s="66">
        <f t="shared" si="49"/>
        <v>78324.05227</v>
      </c>
      <c r="I45" s="135">
        <f>+I18</f>
        <v>1800.9258699999991</v>
      </c>
      <c r="J45" s="136">
        <f>SUM(I18:J18)</f>
        <v>3354.1269499999989</v>
      </c>
      <c r="K45" s="137">
        <f>SUM(I18:K18)</f>
        <v>4436.7618699999985</v>
      </c>
      <c r="L45" s="135">
        <f>SUM(I18:L18)</f>
        <v>8085.2295299999969</v>
      </c>
      <c r="M45" s="136">
        <f>SUM(I18:M18)</f>
        <v>12686.497559999993</v>
      </c>
      <c r="N45" s="137">
        <f>SUM(I18:N18)</f>
        <v>21247.713869999989</v>
      </c>
      <c r="O45" s="135">
        <f>SUM(I18:O18)</f>
        <v>28736.741109999992</v>
      </c>
      <c r="P45" s="136">
        <f>SUM(I18:P18)</f>
        <v>35392.822809999998</v>
      </c>
      <c r="Q45" s="137">
        <f>SUM(I18:Q18)</f>
        <v>44999.819989999996</v>
      </c>
      <c r="R45" s="135">
        <f>SUM(I18:R18)</f>
        <v>50511.485809999998</v>
      </c>
      <c r="S45" s="136">
        <f>SUM(I18:S18)</f>
        <v>67856.239610000004</v>
      </c>
      <c r="T45" s="137">
        <f>SUM(I18:T18)</f>
        <v>78324.05227</v>
      </c>
    </row>
    <row r="46" spans="1:21" s="73" customFormat="1" ht="21">
      <c r="A46" s="115"/>
      <c r="B46" s="91"/>
      <c r="C46" s="92" t="s">
        <v>13</v>
      </c>
      <c r="D46" s="93" t="s">
        <v>4</v>
      </c>
      <c r="E46" s="94" t="s">
        <v>19</v>
      </c>
      <c r="F46" s="99" t="s">
        <v>15</v>
      </c>
      <c r="G46" s="94" t="s">
        <v>16</v>
      </c>
      <c r="H46" s="138">
        <f t="shared" si="49"/>
        <v>642887.72308000003</v>
      </c>
      <c r="I46" s="139">
        <f>+I19</f>
        <v>4315.3103999999985</v>
      </c>
      <c r="J46" s="140">
        <f>SUM(I19:J19)</f>
        <v>13361.871389999998</v>
      </c>
      <c r="K46" s="141">
        <f>SUM(I19:K19)</f>
        <v>18712.602659999997</v>
      </c>
      <c r="L46" s="139">
        <f>SUM(I19:L19)</f>
        <v>26709.554129999997</v>
      </c>
      <c r="M46" s="140">
        <f>SUM(I19:M19)</f>
        <v>33094.932459999996</v>
      </c>
      <c r="N46" s="141">
        <f>SUM(I19:N19)</f>
        <v>45391.389109999989</v>
      </c>
      <c r="O46" s="139">
        <f>SUM(I19:O19)</f>
        <v>123858.06324999999</v>
      </c>
      <c r="P46" s="140">
        <f>SUM(I19:P19)</f>
        <v>135595.61551</v>
      </c>
      <c r="Q46" s="141">
        <f>SUM(I19:Q19)</f>
        <v>303833.35360000003</v>
      </c>
      <c r="R46" s="139">
        <f>SUM(I19:R19)</f>
        <v>442352.14324</v>
      </c>
      <c r="S46" s="140">
        <f>SUM(I19:S19)</f>
        <v>630357.51592000003</v>
      </c>
      <c r="T46" s="141">
        <f>SUM(I19:T19)</f>
        <v>642887.72308000003</v>
      </c>
    </row>
    <row r="47" spans="1:21" ht="21">
      <c r="A47" s="111"/>
      <c r="B47" s="67"/>
      <c r="C47" s="100" t="s">
        <v>13</v>
      </c>
      <c r="D47" s="101" t="s">
        <v>4</v>
      </c>
      <c r="E47" s="102" t="s">
        <v>19</v>
      </c>
      <c r="F47" s="103" t="s">
        <v>20</v>
      </c>
      <c r="G47" s="102" t="s">
        <v>16</v>
      </c>
      <c r="H47" s="66">
        <f t="shared" si="49"/>
        <v>564563.67081000004</v>
      </c>
      <c r="I47" s="135">
        <f>+I20</f>
        <v>2514.3845299999998</v>
      </c>
      <c r="J47" s="136">
        <f>SUM(I20:J20)</f>
        <v>10007.74444</v>
      </c>
      <c r="K47" s="137">
        <f>SUM(I20:K20)</f>
        <v>14275.84079</v>
      </c>
      <c r="L47" s="135">
        <f>SUM(I20:L20)</f>
        <v>18624.3246</v>
      </c>
      <c r="M47" s="136">
        <f>SUM(I20:M20)</f>
        <v>20408.4349</v>
      </c>
      <c r="N47" s="137">
        <f>SUM(I20:N20)</f>
        <v>24143.67524</v>
      </c>
      <c r="O47" s="135">
        <f>SUM(I20:O20)</f>
        <v>95121.322140000004</v>
      </c>
      <c r="P47" s="136">
        <f>SUM(I20:P20)</f>
        <v>100202.79270000001</v>
      </c>
      <c r="Q47" s="137">
        <f>SUM(I20:Q20)</f>
        <v>258833.53360999998</v>
      </c>
      <c r="R47" s="135">
        <f>SUM(I20:R20)</f>
        <v>391840.65742999996</v>
      </c>
      <c r="S47" s="136">
        <f>SUM(I20:S20)</f>
        <v>562501.27630999999</v>
      </c>
      <c r="T47" s="137">
        <f>SUM(I20:T20)</f>
        <v>564563.67081000004</v>
      </c>
    </row>
    <row r="48" spans="1:21" ht="21">
      <c r="A48" s="111"/>
      <c r="B48" s="67"/>
      <c r="C48" s="95" t="s">
        <v>13</v>
      </c>
      <c r="D48" s="96" t="s">
        <v>4</v>
      </c>
      <c r="E48" s="97" t="s">
        <v>19</v>
      </c>
      <c r="F48" s="98" t="s">
        <v>21</v>
      </c>
      <c r="G48" s="97" t="s">
        <v>16</v>
      </c>
      <c r="H48" s="66">
        <f t="shared" si="49"/>
        <v>78324.05227</v>
      </c>
      <c r="I48" s="144">
        <f>+I21</f>
        <v>1800.9258699999991</v>
      </c>
      <c r="J48" s="145">
        <f>SUM(I21:J21)</f>
        <v>3354.1269499999989</v>
      </c>
      <c r="K48" s="137">
        <f>SUM(I21:K21)</f>
        <v>4436.7618699999985</v>
      </c>
      <c r="L48" s="135">
        <f>SUM(I21:L21)</f>
        <v>8085.2295299999969</v>
      </c>
      <c r="M48" s="145">
        <f>SUM(I21:M21)</f>
        <v>12686.497559999993</v>
      </c>
      <c r="N48" s="137">
        <f>SUM(I21:N21)</f>
        <v>21247.713869999989</v>
      </c>
      <c r="O48" s="135">
        <f>SUM(I21:O21)</f>
        <v>28736.741109999992</v>
      </c>
      <c r="P48" s="145">
        <f>SUM(I21:P21)</f>
        <v>35392.822809999998</v>
      </c>
      <c r="Q48" s="137">
        <f>SUM(I21:Q21)</f>
        <v>44999.819989999996</v>
      </c>
      <c r="R48" s="135">
        <f>SUM(I21:R21)</f>
        <v>50511.485809999998</v>
      </c>
      <c r="S48" s="145">
        <f>SUM(I21:S21)</f>
        <v>67856.239610000004</v>
      </c>
      <c r="T48" s="137">
        <f>SUM(I21:T21)</f>
        <v>78324.05227</v>
      </c>
    </row>
    <row r="49" spans="1:20" ht="21.75" thickBot="1">
      <c r="A49" s="111"/>
      <c r="B49" s="67"/>
      <c r="C49" s="95" t="s">
        <v>13</v>
      </c>
      <c r="D49" s="96" t="s">
        <v>4</v>
      </c>
      <c r="E49" s="97" t="s">
        <v>19</v>
      </c>
      <c r="F49" s="98" t="s">
        <v>69</v>
      </c>
      <c r="G49" s="97" t="s">
        <v>16</v>
      </c>
      <c r="H49" s="79">
        <f t="shared" si="49"/>
        <v>13615.962879999994</v>
      </c>
      <c r="I49" s="117">
        <f>+I22</f>
        <v>230.83017999999996</v>
      </c>
      <c r="J49" s="117">
        <f>SUM(I22:J22)</f>
        <v>1712.6709199999991</v>
      </c>
      <c r="K49" s="143">
        <f>SUM(I22:K22)</f>
        <v>2826.1827099999991</v>
      </c>
      <c r="L49" s="117">
        <f>SUM(I22:L22)</f>
        <v>6535.7931399999979</v>
      </c>
      <c r="M49" s="117">
        <f>SUM(I22:M22)</f>
        <v>7723.9574499999981</v>
      </c>
      <c r="N49" s="143">
        <f>SUM(I22:N22)</f>
        <v>10404.567189999996</v>
      </c>
      <c r="O49" s="117">
        <f>SUM(I22:O22)</f>
        <v>8254.8444099999961</v>
      </c>
      <c r="P49" s="117">
        <f>SUM(I22:P22)</f>
        <v>10466.657559999994</v>
      </c>
      <c r="Q49" s="143">
        <f>SUM(I22:Q22)</f>
        <v>11592.404669999994</v>
      </c>
      <c r="R49" s="117">
        <f>SUM(I22:R22)</f>
        <v>10427.771329999994</v>
      </c>
      <c r="S49" s="117">
        <f>SUM(I22:S22)</f>
        <v>13194.729859999994</v>
      </c>
      <c r="T49" s="143">
        <f>SUM(I22:T22)</f>
        <v>13615.962879999994</v>
      </c>
    </row>
    <row r="50" spans="1:20" ht="21.75" thickBot="1">
      <c r="A50" s="111"/>
      <c r="B50" s="67"/>
      <c r="C50" s="92" t="s">
        <v>13</v>
      </c>
      <c r="D50" s="93" t="s">
        <v>4</v>
      </c>
      <c r="E50" s="94" t="s">
        <v>68</v>
      </c>
      <c r="F50" s="99"/>
      <c r="G50" s="94" t="s">
        <v>16</v>
      </c>
      <c r="H50" s="118">
        <f t="shared" ref="H50" si="50">+T50</f>
        <v>286384.17032000003</v>
      </c>
      <c r="I50" s="120">
        <f t="shared" ref="I50" si="51">+I23</f>
        <v>17468.752210000002</v>
      </c>
      <c r="J50" s="120">
        <f>+J23+I50</f>
        <v>35066.521800000002</v>
      </c>
      <c r="K50" s="120">
        <f t="shared" ref="K50:T50" si="52">+K23+J50</f>
        <v>53892.69945</v>
      </c>
      <c r="L50" s="120">
        <f t="shared" si="52"/>
        <v>77944.733439999996</v>
      </c>
      <c r="M50" s="120">
        <f t="shared" si="52"/>
        <v>99886.665949999995</v>
      </c>
      <c r="N50" s="120">
        <f t="shared" si="52"/>
        <v>128119.94756999999</v>
      </c>
      <c r="O50" s="120">
        <f t="shared" si="52"/>
        <v>147117.03266999999</v>
      </c>
      <c r="P50" s="120">
        <f t="shared" si="52"/>
        <v>170770.49857</v>
      </c>
      <c r="Q50" s="120">
        <f t="shared" si="52"/>
        <v>195019.73936000001</v>
      </c>
      <c r="R50" s="120">
        <f t="shared" si="52"/>
        <v>211897.60354000001</v>
      </c>
      <c r="S50" s="120">
        <f t="shared" si="52"/>
        <v>250154.51254000003</v>
      </c>
      <c r="T50" s="120">
        <f t="shared" si="52"/>
        <v>286384.17032000003</v>
      </c>
    </row>
    <row r="51" spans="1:20">
      <c r="A51" s="111"/>
      <c r="B51" s="67"/>
      <c r="H51" s="28"/>
      <c r="T51" s="68"/>
    </row>
    <row r="52" spans="1:20" ht="19.5" thickBot="1">
      <c r="A52" s="111"/>
      <c r="B52" s="67"/>
      <c r="H52" s="28"/>
      <c r="T52" s="68"/>
    </row>
    <row r="53" spans="1:20" ht="21">
      <c r="A53" s="111"/>
      <c r="B53" s="87" t="s">
        <v>23</v>
      </c>
      <c r="C53" s="88" t="s">
        <v>8</v>
      </c>
      <c r="D53" s="88" t="s">
        <v>9</v>
      </c>
      <c r="E53" s="89" t="s">
        <v>10</v>
      </c>
      <c r="F53" s="89" t="s">
        <v>11</v>
      </c>
      <c r="G53" s="89" t="s">
        <v>12</v>
      </c>
      <c r="H53" s="30" t="s">
        <v>1</v>
      </c>
      <c r="I53" s="31">
        <v>45474</v>
      </c>
      <c r="J53" s="31">
        <v>45505</v>
      </c>
      <c r="K53" s="31">
        <v>45536</v>
      </c>
      <c r="L53" s="31">
        <v>45566</v>
      </c>
      <c r="M53" s="31">
        <v>45597</v>
      </c>
      <c r="N53" s="31">
        <v>45627</v>
      </c>
      <c r="O53" s="31">
        <v>45658</v>
      </c>
      <c r="P53" s="31">
        <v>45689</v>
      </c>
      <c r="Q53" s="31">
        <v>45717</v>
      </c>
      <c r="R53" s="31">
        <v>45748</v>
      </c>
      <c r="S53" s="31">
        <v>45778</v>
      </c>
      <c r="T53" s="104">
        <v>45809</v>
      </c>
    </row>
    <row r="54" spans="1:20" ht="21">
      <c r="A54" s="111"/>
      <c r="B54" s="67"/>
      <c r="C54" s="95" t="s">
        <v>13</v>
      </c>
      <c r="D54" s="96" t="s">
        <v>4</v>
      </c>
      <c r="E54" s="97" t="s">
        <v>14</v>
      </c>
      <c r="F54" s="97" t="s">
        <v>15</v>
      </c>
      <c r="G54" s="97" t="s">
        <v>16</v>
      </c>
      <c r="H54" s="123">
        <f>+T54</f>
        <v>0.93339248812446274</v>
      </c>
      <c r="I54" s="69">
        <f>+I42/I31</f>
        <v>7.4102388124512003E-2</v>
      </c>
      <c r="J54" s="70">
        <f t="shared" ref="J54:S54" si="53">+J42/J31</f>
        <v>0.14400801575952912</v>
      </c>
      <c r="K54" s="71">
        <f t="shared" si="53"/>
        <v>0.22383734229856761</v>
      </c>
      <c r="L54" s="69">
        <f t="shared" si="53"/>
        <v>0.30397352854966836</v>
      </c>
      <c r="M54" s="70">
        <f>+M42/M31</f>
        <v>0.38151055870583739</v>
      </c>
      <c r="N54" s="71">
        <f t="shared" si="53"/>
        <v>0.4630748360042351</v>
      </c>
      <c r="O54" s="69">
        <f t="shared" si="53"/>
        <v>0.52863643564543927</v>
      </c>
      <c r="P54" s="70">
        <f t="shared" si="53"/>
        <v>0.59961178041028818</v>
      </c>
      <c r="Q54" s="71">
        <f>+Q42/Q31</f>
        <v>0.6644951721884077</v>
      </c>
      <c r="R54" s="70">
        <f t="shared" si="53"/>
        <v>0.72464706602397244</v>
      </c>
      <c r="S54" s="70">
        <f t="shared" si="53"/>
        <v>0.81174965983817882</v>
      </c>
      <c r="T54" s="71">
        <f>+T42/T31</f>
        <v>0.93339248812446274</v>
      </c>
    </row>
    <row r="55" spans="1:20" ht="21">
      <c r="A55" s="111"/>
      <c r="B55" s="67"/>
      <c r="C55" s="95" t="s">
        <v>13</v>
      </c>
      <c r="D55" s="96" t="s">
        <v>4</v>
      </c>
      <c r="E55" s="97" t="s">
        <v>14</v>
      </c>
      <c r="F55" s="98" t="s">
        <v>17</v>
      </c>
      <c r="G55" s="97" t="s">
        <v>16</v>
      </c>
      <c r="H55" s="123">
        <f t="shared" ref="H55:H61" si="54">+T55</f>
        <v>0.98306644687284661</v>
      </c>
      <c r="I55" s="69">
        <f>+I43/I32</f>
        <v>7.8763962919739139E-2</v>
      </c>
      <c r="J55" s="70">
        <f t="shared" ref="J55:T55" si="55">+J43/J32</f>
        <v>0.15196418333244946</v>
      </c>
      <c r="K55" s="71">
        <f t="shared" si="55"/>
        <v>0.22656682947854259</v>
      </c>
      <c r="L55" s="69">
        <f t="shared" si="55"/>
        <v>0.31548093443318703</v>
      </c>
      <c r="M55" s="70">
        <f t="shared" si="55"/>
        <v>0.39102175375311715</v>
      </c>
      <c r="N55" s="71">
        <f t="shared" si="55"/>
        <v>0.46848427775714885</v>
      </c>
      <c r="O55" s="69">
        <f t="shared" si="55"/>
        <v>0.54949532199883377</v>
      </c>
      <c r="P55" s="70">
        <f t="shared" si="55"/>
        <v>0.6217341423531918</v>
      </c>
      <c r="Q55" s="71">
        <f t="shared" si="55"/>
        <v>0.69080598098244228</v>
      </c>
      <c r="R55" s="70">
        <f t="shared" si="55"/>
        <v>0.75721930414832228</v>
      </c>
      <c r="S55" s="70">
        <f t="shared" si="55"/>
        <v>0.86387977852633957</v>
      </c>
      <c r="T55" s="71">
        <f t="shared" si="55"/>
        <v>0.98306644687284661</v>
      </c>
    </row>
    <row r="56" spans="1:20" ht="21">
      <c r="A56" s="111"/>
      <c r="B56" s="67"/>
      <c r="C56" s="95" t="s">
        <v>13</v>
      </c>
      <c r="D56" s="96" t="s">
        <v>4</v>
      </c>
      <c r="E56" s="97" t="s">
        <v>14</v>
      </c>
      <c r="F56" s="98" t="s">
        <v>18</v>
      </c>
      <c r="G56" s="97" t="s">
        <v>16</v>
      </c>
      <c r="H56" s="123">
        <f t="shared" si="54"/>
        <v>0.90521213168671255</v>
      </c>
      <c r="I56" s="69">
        <f>+I44/I33</f>
        <v>7.1457846747084386E-2</v>
      </c>
      <c r="J56" s="70">
        <f t="shared" ref="J56:S56" si="56">+J44/J33</f>
        <v>0.13949443069941628</v>
      </c>
      <c r="K56" s="71">
        <f t="shared" si="56"/>
        <v>0.22228888665778443</v>
      </c>
      <c r="L56" s="69">
        <f t="shared" si="56"/>
        <v>0.29744530314460188</v>
      </c>
      <c r="M56" s="70">
        <f t="shared" si="56"/>
        <v>0.37611479655329844</v>
      </c>
      <c r="N56" s="71">
        <f t="shared" si="56"/>
        <v>0.4600060248893707</v>
      </c>
      <c r="O56" s="69">
        <f t="shared" si="56"/>
        <v>0.51680305519531944</v>
      </c>
      <c r="P56" s="70">
        <f t="shared" si="56"/>
        <v>0.58706162212808299</v>
      </c>
      <c r="Q56" s="71">
        <f t="shared" si="56"/>
        <v>0.64956888105592359</v>
      </c>
      <c r="R56" s="70">
        <f t="shared" si="56"/>
        <v>0.70616862574163186</v>
      </c>
      <c r="S56" s="70">
        <f t="shared" si="56"/>
        <v>0.78217590806180359</v>
      </c>
      <c r="T56" s="71">
        <f>+T44/T33</f>
        <v>0.90521213168671255</v>
      </c>
    </row>
    <row r="57" spans="1:20" ht="21">
      <c r="A57" s="111"/>
      <c r="B57" s="67"/>
      <c r="C57" s="95" t="s">
        <v>13</v>
      </c>
      <c r="D57" s="96" t="s">
        <v>4</v>
      </c>
      <c r="E57" s="97" t="s">
        <v>19</v>
      </c>
      <c r="F57" s="98" t="s">
        <v>5</v>
      </c>
      <c r="G57" s="97" t="s">
        <v>16</v>
      </c>
      <c r="H57" s="123">
        <f t="shared" si="54"/>
        <v>0.9999113029324278</v>
      </c>
      <c r="I57" s="69">
        <f>+I45/I34</f>
        <v>2.2991227866361964E-2</v>
      </c>
      <c r="J57" s="70">
        <f t="shared" ref="J57:S57" si="57">+J45/J34</f>
        <v>4.2819917401794937E-2</v>
      </c>
      <c r="K57" s="71">
        <f t="shared" si="57"/>
        <v>5.6641200418735854E-2</v>
      </c>
      <c r="L57" s="69">
        <f t="shared" si="57"/>
        <v>0.10321877072934084</v>
      </c>
      <c r="M57" s="70">
        <f t="shared" si="57"/>
        <v>0.16196011234377183</v>
      </c>
      <c r="N57" s="71">
        <f t="shared" si="57"/>
        <v>0.27125549105718028</v>
      </c>
      <c r="O57" s="69">
        <f t="shared" si="57"/>
        <v>0.36686294200252761</v>
      </c>
      <c r="P57" s="70">
        <f t="shared" si="57"/>
        <v>0.45183672888128579</v>
      </c>
      <c r="Q57" s="71">
        <f t="shared" si="57"/>
        <v>0.57448289936295971</v>
      </c>
      <c r="R57" s="70">
        <f t="shared" si="57"/>
        <v>0.6448466866247079</v>
      </c>
      <c r="S57" s="70">
        <f t="shared" si="57"/>
        <v>0.86627567131786909</v>
      </c>
      <c r="T57" s="71">
        <f>+T45/T34</f>
        <v>0.9999113029324278</v>
      </c>
    </row>
    <row r="58" spans="1:20" ht="21">
      <c r="A58" s="111"/>
      <c r="B58" s="67"/>
      <c r="C58" s="95" t="s">
        <v>13</v>
      </c>
      <c r="D58" s="96" t="s">
        <v>4</v>
      </c>
      <c r="E58" s="97" t="s">
        <v>19</v>
      </c>
      <c r="F58" s="98" t="s">
        <v>15</v>
      </c>
      <c r="G58" s="97" t="s">
        <v>16</v>
      </c>
      <c r="H58" s="123"/>
      <c r="I58" s="69"/>
      <c r="J58" s="70"/>
      <c r="K58" s="71"/>
      <c r="L58" s="69"/>
      <c r="M58" s="70"/>
      <c r="N58" s="71"/>
      <c r="O58" s="69"/>
      <c r="P58" s="70"/>
      <c r="Q58" s="71"/>
      <c r="R58" s="70"/>
      <c r="S58" s="70"/>
      <c r="T58" s="71"/>
    </row>
    <row r="59" spans="1:20" ht="21">
      <c r="A59" s="111"/>
      <c r="B59" s="67"/>
      <c r="C59" s="100" t="s">
        <v>13</v>
      </c>
      <c r="D59" s="101" t="s">
        <v>4</v>
      </c>
      <c r="E59" s="102" t="s">
        <v>19</v>
      </c>
      <c r="F59" s="103" t="s">
        <v>20</v>
      </c>
      <c r="G59" s="102" t="s">
        <v>16</v>
      </c>
      <c r="H59" s="123">
        <f>T59</f>
        <v>1.2077389917984207</v>
      </c>
      <c r="I59" s="69">
        <f>I47/I36</f>
        <v>5.3788799993078774E-3</v>
      </c>
      <c r="J59" s="70">
        <f t="shared" ref="J59:T59" si="58">J47/J36</f>
        <v>2.1408999206060427E-2</v>
      </c>
      <c r="K59" s="71">
        <f t="shared" si="58"/>
        <v>3.0539495285009002E-2</v>
      </c>
      <c r="L59" s="69">
        <f t="shared" si="58"/>
        <v>3.9841959690850345E-2</v>
      </c>
      <c r="M59" s="70">
        <f t="shared" si="58"/>
        <v>4.3658605512016446E-2</v>
      </c>
      <c r="N59" s="71">
        <f t="shared" si="58"/>
        <v>5.1649192996832842E-2</v>
      </c>
      <c r="O59" s="69">
        <f t="shared" si="58"/>
        <v>0.2034876412346395</v>
      </c>
      <c r="P59" s="70">
        <f t="shared" si="58"/>
        <v>0.21435814255857813</v>
      </c>
      <c r="Q59" s="71">
        <f t="shared" si="58"/>
        <v>0.55370787581365377</v>
      </c>
      <c r="R59" s="70">
        <f t="shared" si="58"/>
        <v>0.83824246053799756</v>
      </c>
      <c r="S59" s="70">
        <f t="shared" si="58"/>
        <v>1.2033270283956978</v>
      </c>
      <c r="T59" s="71">
        <f t="shared" si="58"/>
        <v>1.2077389917984207</v>
      </c>
    </row>
    <row r="60" spans="1:20" ht="21">
      <c r="A60" s="111"/>
      <c r="B60" s="67"/>
      <c r="C60" s="95" t="s">
        <v>13</v>
      </c>
      <c r="D60" s="96" t="s">
        <v>4</v>
      </c>
      <c r="E60" s="97" t="s">
        <v>19</v>
      </c>
      <c r="F60" s="98" t="s">
        <v>21</v>
      </c>
      <c r="G60" s="97" t="s">
        <v>16</v>
      </c>
      <c r="H60" s="123">
        <f t="shared" si="54"/>
        <v>0.9999113029324278</v>
      </c>
      <c r="I60" s="69">
        <f>+I48/I37</f>
        <v>2.2991227866361964E-2</v>
      </c>
      <c r="J60" s="70">
        <f t="shared" ref="J60:S61" si="59">+J48/J37</f>
        <v>4.2819917401794937E-2</v>
      </c>
      <c r="K60" s="71">
        <f t="shared" si="59"/>
        <v>5.6641200418735854E-2</v>
      </c>
      <c r="L60" s="69">
        <f t="shared" si="59"/>
        <v>0.10321877072934084</v>
      </c>
      <c r="M60" s="70">
        <f t="shared" si="59"/>
        <v>0.16196011234377183</v>
      </c>
      <c r="N60" s="71">
        <f t="shared" si="59"/>
        <v>0.27125549105718028</v>
      </c>
      <c r="O60" s="69">
        <f t="shared" si="59"/>
        <v>0.36686294200252761</v>
      </c>
      <c r="P60" s="70">
        <f t="shared" si="59"/>
        <v>0.45183672888128579</v>
      </c>
      <c r="Q60" s="71">
        <f t="shared" si="59"/>
        <v>0.57448289936295971</v>
      </c>
      <c r="R60" s="70">
        <f t="shared" si="59"/>
        <v>0.6448466866247079</v>
      </c>
      <c r="S60" s="70">
        <f t="shared" si="59"/>
        <v>0.86627567131786909</v>
      </c>
      <c r="T60" s="71">
        <f>+T48/T37</f>
        <v>0.9999113029324278</v>
      </c>
    </row>
    <row r="61" spans="1:20" ht="21.75" thickBot="1">
      <c r="A61" s="111"/>
      <c r="B61" s="67"/>
      <c r="C61" s="95" t="s">
        <v>13</v>
      </c>
      <c r="D61" s="96" t="s">
        <v>4</v>
      </c>
      <c r="E61" s="97" t="s">
        <v>19</v>
      </c>
      <c r="F61" s="98" t="s">
        <v>69</v>
      </c>
      <c r="G61" s="97" t="s">
        <v>16</v>
      </c>
      <c r="H61" s="123">
        <f t="shared" si="54"/>
        <v>0.99597417014117429</v>
      </c>
      <c r="I61" s="80">
        <f>+I49/I38</f>
        <v>1.6884659498207881E-2</v>
      </c>
      <c r="J61" s="80">
        <f t="shared" si="59"/>
        <v>0.12527766220466674</v>
      </c>
      <c r="K61" s="81">
        <f t="shared" si="59"/>
        <v>0.20672830882890783</v>
      </c>
      <c r="L61" s="80">
        <f t="shared" si="59"/>
        <v>0.47807718089386275</v>
      </c>
      <c r="M61" s="80">
        <f t="shared" si="59"/>
        <v>0.56498847560529575</v>
      </c>
      <c r="N61" s="81">
        <f t="shared" si="59"/>
        <v>0.76106847999414795</v>
      </c>
      <c r="O61" s="80">
        <f t="shared" si="59"/>
        <v>0.6038215499963423</v>
      </c>
      <c r="P61" s="80">
        <f t="shared" si="59"/>
        <v>0.76561023772949999</v>
      </c>
      <c r="Q61" s="81">
        <f t="shared" si="59"/>
        <v>0.84795586789554489</v>
      </c>
      <c r="R61" s="80">
        <f t="shared" si="59"/>
        <v>0.76276580572013708</v>
      </c>
      <c r="S61" s="80">
        <f t="shared" si="59"/>
        <v>0.96516201155731063</v>
      </c>
      <c r="T61" s="81">
        <f>+T49/T38</f>
        <v>0.99597417014117429</v>
      </c>
    </row>
    <row r="62" spans="1:20" ht="21.75" thickBot="1">
      <c r="A62" s="111"/>
      <c r="B62" s="67"/>
      <c r="C62" s="92" t="s">
        <v>13</v>
      </c>
      <c r="D62" s="93" t="s">
        <v>4</v>
      </c>
      <c r="E62" s="94" t="s">
        <v>68</v>
      </c>
      <c r="F62" s="73"/>
      <c r="G62" s="94" t="s">
        <v>16</v>
      </c>
      <c r="H62" s="121">
        <f t="shared" ref="H62" si="60">T62</f>
        <v>0.95359099989426355</v>
      </c>
      <c r="I62" s="122">
        <f>I50/I39</f>
        <v>5.8166779498411723E-2</v>
      </c>
      <c r="J62" s="122">
        <f t="shared" ref="J62:T62" si="61">J50/J39</f>
        <v>0.11676315610849503</v>
      </c>
      <c r="K62" s="122">
        <f t="shared" si="61"/>
        <v>0.17944983864891195</v>
      </c>
      <c r="L62" s="122">
        <f t="shared" si="61"/>
        <v>0.25953737671495414</v>
      </c>
      <c r="M62" s="122">
        <f t="shared" si="61"/>
        <v>0.3325987799986751</v>
      </c>
      <c r="N62" s="122">
        <f t="shared" si="61"/>
        <v>0.42660887566921751</v>
      </c>
      <c r="O62" s="122">
        <f t="shared" si="61"/>
        <v>0.48986463926587009</v>
      </c>
      <c r="P62" s="122">
        <f t="shared" si="61"/>
        <v>0.56862504062933428</v>
      </c>
      <c r="Q62" s="122">
        <f t="shared" si="61"/>
        <v>0.64936923031612714</v>
      </c>
      <c r="R62" s="122">
        <f t="shared" si="61"/>
        <v>0.70556849356975604</v>
      </c>
      <c r="S62" s="122">
        <f t="shared" si="61"/>
        <v>0.83295487831794313</v>
      </c>
      <c r="T62" s="122">
        <f t="shared" si="61"/>
        <v>0.95359099989426355</v>
      </c>
    </row>
    <row r="63" spans="1:20" ht="19.5" thickBot="1">
      <c r="A63" s="111"/>
      <c r="B63" s="105"/>
      <c r="C63" s="106"/>
      <c r="D63" s="106"/>
      <c r="E63" s="107"/>
      <c r="F63" s="107"/>
      <c r="G63" s="108"/>
      <c r="H63" s="109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10"/>
    </row>
  </sheetData>
  <conditionalFormatting sqref="C3:D9 F3:G9 F15:G21 F31:G37 F42:G48 F54:G60">
    <cfRule type="expression" dxfId="33" priority="46">
      <formula>$CG3=1</formula>
    </cfRule>
  </conditionalFormatting>
  <conditionalFormatting sqref="C11:D11 F11:G11">
    <cfRule type="expression" dxfId="32" priority="24">
      <formula>$BX11=1</formula>
    </cfRule>
  </conditionalFormatting>
  <conditionalFormatting sqref="C15:D21">
    <cfRule type="expression" dxfId="31" priority="30">
      <formula>$CG15=1</formula>
    </cfRule>
  </conditionalFormatting>
  <conditionalFormatting sqref="C23:D23">
    <cfRule type="expression" dxfId="30" priority="21">
      <formula>$BX23=1</formula>
    </cfRule>
  </conditionalFormatting>
  <conditionalFormatting sqref="C31:D37">
    <cfRule type="expression" dxfId="29" priority="38">
      <formula>$CG31=1</formula>
    </cfRule>
  </conditionalFormatting>
  <conditionalFormatting sqref="C39:D39">
    <cfRule type="expression" dxfId="28" priority="18">
      <formula>$BX39=1</formula>
    </cfRule>
  </conditionalFormatting>
  <conditionalFormatting sqref="C42:D48">
    <cfRule type="expression" dxfId="27" priority="36">
      <formula>$CG42=1</formula>
    </cfRule>
  </conditionalFormatting>
  <conditionalFormatting sqref="C50:D50">
    <cfRule type="expression" dxfId="26" priority="15">
      <formula>$BX50=1</formula>
    </cfRule>
  </conditionalFormatting>
  <conditionalFormatting sqref="C54:D60">
    <cfRule type="expression" dxfId="25" priority="34">
      <formula>$CG54=1</formula>
    </cfRule>
  </conditionalFormatting>
  <conditionalFormatting sqref="C62:D62">
    <cfRule type="expression" dxfId="24" priority="12">
      <formula>$BX62=1</formula>
    </cfRule>
  </conditionalFormatting>
  <conditionalFormatting sqref="E3:E9">
    <cfRule type="expression" dxfId="23" priority="45">
      <formula>$CH3=1</formula>
    </cfRule>
  </conditionalFormatting>
  <conditionalFormatting sqref="E11">
    <cfRule type="expression" dxfId="22" priority="23">
      <formula>$BY11=1</formula>
    </cfRule>
  </conditionalFormatting>
  <conditionalFormatting sqref="E15:E21">
    <cfRule type="expression" dxfId="21" priority="29">
      <formula>$CH15=1</formula>
    </cfRule>
  </conditionalFormatting>
  <conditionalFormatting sqref="E23">
    <cfRule type="expression" dxfId="20" priority="20">
      <formula>$BY23=1</formula>
    </cfRule>
  </conditionalFormatting>
  <conditionalFormatting sqref="E31:E37">
    <cfRule type="expression" dxfId="19" priority="37">
      <formula>$CH31=1</formula>
    </cfRule>
  </conditionalFormatting>
  <conditionalFormatting sqref="E39">
    <cfRule type="expression" dxfId="18" priority="17">
      <formula>$BY39=1</formula>
    </cfRule>
  </conditionalFormatting>
  <conditionalFormatting sqref="E42:E48">
    <cfRule type="expression" dxfId="17" priority="35">
      <formula>$CH42=1</formula>
    </cfRule>
  </conditionalFormatting>
  <conditionalFormatting sqref="E50">
    <cfRule type="expression" dxfId="16" priority="14">
      <formula>$BY50=1</formula>
    </cfRule>
  </conditionalFormatting>
  <conditionalFormatting sqref="E54:E60">
    <cfRule type="expression" dxfId="15" priority="33">
      <formula>$CH54=1</formula>
    </cfRule>
  </conditionalFormatting>
  <conditionalFormatting sqref="E62">
    <cfRule type="expression" dxfId="14" priority="11">
      <formula>$BY62=1</formula>
    </cfRule>
  </conditionalFormatting>
  <conditionalFormatting sqref="F23:G23">
    <cfRule type="expression" dxfId="13" priority="22">
      <formula>$BX23=1</formula>
    </cfRule>
  </conditionalFormatting>
  <conditionalFormatting sqref="F39:G39">
    <cfRule type="expression" dxfId="12" priority="19">
      <formula>$BX39=1</formula>
    </cfRule>
  </conditionalFormatting>
  <conditionalFormatting sqref="F50:G50">
    <cfRule type="expression" dxfId="11" priority="16">
      <formula>$BX50=1</formula>
    </cfRule>
  </conditionalFormatting>
  <conditionalFormatting sqref="G62">
    <cfRule type="expression" dxfId="10" priority="13">
      <formula>$BX62=1</formula>
    </cfRule>
  </conditionalFormatting>
  <conditionalFormatting sqref="C10:D10 F10:G10">
    <cfRule type="expression" dxfId="9" priority="10">
      <formula>$BX10=1</formula>
    </cfRule>
  </conditionalFormatting>
  <conditionalFormatting sqref="E10">
    <cfRule type="expression" dxfId="8" priority="9">
      <formula>$BY10=1</formula>
    </cfRule>
  </conditionalFormatting>
  <conditionalFormatting sqref="C22:D22 F22:G22">
    <cfRule type="expression" dxfId="7" priority="8">
      <formula>$BX22=1</formula>
    </cfRule>
  </conditionalFormatting>
  <conditionalFormatting sqref="E22">
    <cfRule type="expression" dxfId="6" priority="7">
      <formula>$BY22=1</formula>
    </cfRule>
  </conditionalFormatting>
  <conditionalFormatting sqref="C38:D38 F38:G38">
    <cfRule type="expression" dxfId="5" priority="6">
      <formula>$BX38=1</formula>
    </cfRule>
  </conditionalFormatting>
  <conditionalFormatting sqref="E38">
    <cfRule type="expression" dxfId="4" priority="5">
      <formula>$BY38=1</formula>
    </cfRule>
  </conditionalFormatting>
  <conditionalFormatting sqref="C61:D61 F61:G61 C49:D49 F49:G49">
    <cfRule type="expression" dxfId="1" priority="2">
      <formula>$BX49=1</formula>
    </cfRule>
  </conditionalFormatting>
  <conditionalFormatting sqref="E61 E49">
    <cfRule type="expression" dxfId="0" priority="1">
      <formula>$BY49=1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50"/>
  <sheetViews>
    <sheetView zoomScale="85" zoomScaleNormal="85" workbookViewId="0">
      <pane xSplit="3" ySplit="3" topLeftCell="D18" activePane="bottomRight" state="frozen"/>
      <selection pane="topRight" activeCell="V48" sqref="V48"/>
      <selection pane="bottomLeft" activeCell="V48" sqref="V48"/>
      <selection pane="bottomRight" activeCell="E44" sqref="E44:O44"/>
    </sheetView>
  </sheetViews>
  <sheetFormatPr defaultRowHeight="15"/>
  <cols>
    <col min="1" max="1" width="3.85546875" customWidth="1"/>
    <col min="2" max="2" width="9.85546875" customWidth="1"/>
    <col min="3" max="3" width="46.85546875" customWidth="1"/>
    <col min="4" max="4" width="19.5703125" style="19" bestFit="1" customWidth="1"/>
    <col min="5" max="5" width="20" style="19" bestFit="1" customWidth="1"/>
    <col min="6" max="6" width="18.28515625" style="19" customWidth="1"/>
    <col min="7" max="7" width="20" style="19" bestFit="1" customWidth="1"/>
    <col min="8" max="8" width="18.85546875" style="19" bestFit="1" customWidth="1"/>
    <col min="9" max="9" width="19.5703125" style="19" bestFit="1" customWidth="1"/>
    <col min="10" max="10" width="20" style="19" bestFit="1" customWidth="1"/>
    <col min="11" max="11" width="19.5703125" style="19" bestFit="1" customWidth="1"/>
    <col min="12" max="12" width="20" style="19" bestFit="1" customWidth="1"/>
    <col min="13" max="13" width="18.85546875" style="19" bestFit="1" customWidth="1"/>
    <col min="14" max="14" width="21.42578125" style="19" customWidth="1"/>
    <col min="15" max="15" width="23.28515625" style="19" customWidth="1"/>
    <col min="16" max="16" width="1.85546875" style="19" customWidth="1"/>
    <col min="17" max="17" width="21.5703125" style="19" bestFit="1" customWidth="1"/>
    <col min="18" max="18" width="2" customWidth="1"/>
    <col min="19" max="19" width="16.7109375" bestFit="1" customWidth="1"/>
    <col min="20" max="20" width="16" bestFit="1" customWidth="1"/>
    <col min="21" max="21" width="16.7109375" style="14" bestFit="1" customWidth="1"/>
    <col min="22" max="22" width="12.42578125" style="14" customWidth="1"/>
    <col min="23" max="23" width="17.7109375" bestFit="1" customWidth="1"/>
    <col min="24" max="24" width="6" bestFit="1" customWidth="1"/>
  </cols>
  <sheetData>
    <row r="1" spans="1:24" ht="15.75" thickBot="1">
      <c r="A1" s="13"/>
      <c r="B1" s="13"/>
      <c r="C1" s="1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3"/>
      <c r="S1" s="36"/>
      <c r="T1" s="13"/>
      <c r="U1" s="9"/>
      <c r="V1" s="9"/>
      <c r="W1" s="13"/>
    </row>
    <row r="2" spans="1:24" ht="19.5" thickBot="1">
      <c r="A2" s="13"/>
      <c r="B2" s="12" t="s">
        <v>25</v>
      </c>
      <c r="C2" s="13"/>
      <c r="D2" s="146" t="s">
        <v>26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  <c r="P2" s="16"/>
      <c r="Q2" s="16"/>
      <c r="R2" s="13"/>
      <c r="S2" s="13"/>
      <c r="T2" s="13"/>
      <c r="U2" s="9"/>
      <c r="V2" s="9"/>
      <c r="W2" s="13"/>
    </row>
    <row r="3" spans="1:24">
      <c r="A3" s="13"/>
      <c r="B3" s="50" t="s">
        <v>0</v>
      </c>
      <c r="C3" s="50" t="s">
        <v>27</v>
      </c>
      <c r="D3" s="72" t="s">
        <v>28</v>
      </c>
      <c r="E3" s="72" t="s">
        <v>29</v>
      </c>
      <c r="F3" s="72" t="s">
        <v>30</v>
      </c>
      <c r="G3" s="72" t="s">
        <v>31</v>
      </c>
      <c r="H3" s="72" t="s">
        <v>32</v>
      </c>
      <c r="I3" s="72" t="s">
        <v>33</v>
      </c>
      <c r="J3" s="72" t="s">
        <v>34</v>
      </c>
      <c r="K3" s="72" t="s">
        <v>35</v>
      </c>
      <c r="L3" s="72" t="s">
        <v>36</v>
      </c>
      <c r="M3" s="72" t="s">
        <v>37</v>
      </c>
      <c r="N3" s="72" t="s">
        <v>38</v>
      </c>
      <c r="O3" s="72" t="s">
        <v>39</v>
      </c>
      <c r="P3" s="16"/>
      <c r="Q3" s="51" t="s">
        <v>1</v>
      </c>
      <c r="R3" s="13"/>
      <c r="S3" s="37" t="s">
        <v>40</v>
      </c>
      <c r="T3" s="37" t="s">
        <v>41</v>
      </c>
      <c r="U3" s="38" t="s">
        <v>42</v>
      </c>
      <c r="V3" s="38" t="s">
        <v>43</v>
      </c>
      <c r="W3" s="52" t="s">
        <v>24</v>
      </c>
    </row>
    <row r="4" spans="1:24" ht="15.95" customHeight="1">
      <c r="A4" s="13"/>
      <c r="B4" s="1"/>
      <c r="C4" s="2"/>
      <c r="D4" s="32"/>
      <c r="E4" s="32"/>
      <c r="F4" s="65"/>
      <c r="G4" s="65"/>
      <c r="H4" s="32"/>
      <c r="I4" s="32"/>
      <c r="J4" s="32"/>
      <c r="K4" s="32"/>
      <c r="L4" s="32"/>
      <c r="M4" s="32"/>
      <c r="N4" s="32"/>
      <c r="O4" s="32"/>
      <c r="P4" s="16"/>
      <c r="Q4" s="32"/>
      <c r="R4" s="13"/>
      <c r="S4" s="13"/>
      <c r="T4" s="13"/>
      <c r="U4" s="9"/>
      <c r="V4" s="9"/>
      <c r="W4" s="13"/>
    </row>
    <row r="5" spans="1:24">
      <c r="A5" s="13"/>
      <c r="B5" s="4">
        <v>110</v>
      </c>
      <c r="C5" s="3" t="s">
        <v>44</v>
      </c>
      <c r="D5" s="43">
        <v>4069103.69</v>
      </c>
      <c r="E5" s="43">
        <v>3877701.49</v>
      </c>
      <c r="F5" s="43">
        <v>3848466.93</v>
      </c>
      <c r="G5" s="43">
        <v>4435578.68</v>
      </c>
      <c r="H5" s="43">
        <v>3842419.77</v>
      </c>
      <c r="I5" s="43">
        <v>3955872.89</v>
      </c>
      <c r="J5" s="43">
        <v>4120562.17</v>
      </c>
      <c r="K5" s="43">
        <v>3722913.63</v>
      </c>
      <c r="L5" s="43">
        <v>3656191.13</v>
      </c>
      <c r="M5" s="43">
        <v>3464109.44</v>
      </c>
      <c r="N5" s="43">
        <v>5813777.0900000017</v>
      </c>
      <c r="O5" s="43">
        <v>7392764.669999999</v>
      </c>
      <c r="P5" s="43"/>
      <c r="Q5" s="43">
        <f>SUM(D5:O5)</f>
        <v>52199461.579999998</v>
      </c>
      <c r="R5" s="13"/>
      <c r="S5" s="9">
        <f t="shared" ref="S5:S32" si="0">SUM(D5:F5)</f>
        <v>11795272.109999999</v>
      </c>
      <c r="T5" s="9">
        <f t="shared" ref="T5:T32" si="1">SUM(G5:I5)</f>
        <v>12233871.34</v>
      </c>
      <c r="U5" s="9">
        <f>SUM(J5:L5)</f>
        <v>11499666.93</v>
      </c>
      <c r="V5" s="9">
        <f>SUM(M5:O5)</f>
        <v>16670651.199999999</v>
      </c>
      <c r="W5" s="9">
        <f>SUM(S5:V5)</f>
        <v>52199461.579999998</v>
      </c>
      <c r="X5" s="19">
        <f>+Q5-W5</f>
        <v>0</v>
      </c>
    </row>
    <row r="6" spans="1:24">
      <c r="A6" s="13"/>
      <c r="B6" s="4">
        <v>115</v>
      </c>
      <c r="C6" s="3" t="s">
        <v>2</v>
      </c>
      <c r="D6" s="43">
        <v>449617.91</v>
      </c>
      <c r="E6" s="43">
        <v>474113.62</v>
      </c>
      <c r="F6" s="43">
        <v>482736.15</v>
      </c>
      <c r="G6" s="43">
        <v>436005.51</v>
      </c>
      <c r="H6" s="43">
        <v>423250.51</v>
      </c>
      <c r="I6" s="43">
        <v>391980.38</v>
      </c>
      <c r="J6" s="43">
        <v>359198.24</v>
      </c>
      <c r="K6" s="43">
        <v>372529.97</v>
      </c>
      <c r="L6" s="43">
        <v>402976.17</v>
      </c>
      <c r="M6" s="43">
        <v>422535.45</v>
      </c>
      <c r="N6" s="43">
        <v>627197.9</v>
      </c>
      <c r="O6" s="43">
        <v>116590.97999999997</v>
      </c>
      <c r="P6" s="43"/>
      <c r="Q6" s="43">
        <f t="shared" ref="Q6:Q32" si="2">SUM(D6:O6)</f>
        <v>4958732.79</v>
      </c>
      <c r="R6" s="13"/>
      <c r="S6" s="9">
        <f t="shared" si="0"/>
        <v>1406467.6800000002</v>
      </c>
      <c r="T6" s="9">
        <f t="shared" si="1"/>
        <v>1251236.3999999999</v>
      </c>
      <c r="U6" s="9">
        <f>SUM(J6:L6)</f>
        <v>1134704.3799999999</v>
      </c>
      <c r="V6" s="9">
        <f t="shared" ref="V6:V32" si="3">SUM(M6:O6)</f>
        <v>1166324.33</v>
      </c>
      <c r="W6" s="9">
        <f t="shared" ref="W6:W32" si="4">SUM(S6:V6)</f>
        <v>4958732.79</v>
      </c>
      <c r="X6" s="19">
        <f t="shared" ref="X6:X32" si="5">+Q6-W6</f>
        <v>0</v>
      </c>
    </row>
    <row r="7" spans="1:24">
      <c r="A7" s="13"/>
      <c r="B7" s="4">
        <v>125</v>
      </c>
      <c r="C7" s="3" t="s">
        <v>3</v>
      </c>
      <c r="D7" s="43">
        <v>1420396.26</v>
      </c>
      <c r="E7" s="43">
        <v>1167774.31</v>
      </c>
      <c r="F7" s="43">
        <v>1294134.8500000001</v>
      </c>
      <c r="G7" s="43">
        <v>1832894.98</v>
      </c>
      <c r="H7" s="43">
        <v>1430409.66</v>
      </c>
      <c r="I7" s="43">
        <v>1493130.89</v>
      </c>
      <c r="J7" s="43">
        <v>1628796.37</v>
      </c>
      <c r="K7" s="43">
        <v>1351652.41</v>
      </c>
      <c r="L7" s="43">
        <v>1149125.6200000001</v>
      </c>
      <c r="M7" s="43">
        <v>1121185.33</v>
      </c>
      <c r="N7" s="43">
        <v>1601651.42</v>
      </c>
      <c r="O7" s="43">
        <v>1477795.89</v>
      </c>
      <c r="P7" s="43"/>
      <c r="Q7" s="43">
        <f t="shared" si="2"/>
        <v>16968947.990000002</v>
      </c>
      <c r="R7" s="13"/>
      <c r="S7" s="9">
        <f t="shared" si="0"/>
        <v>3882305.4200000004</v>
      </c>
      <c r="T7" s="9">
        <f t="shared" si="1"/>
        <v>4756435.5299999993</v>
      </c>
      <c r="U7" s="9">
        <f>SUM(J7:L7)</f>
        <v>4129574.4000000004</v>
      </c>
      <c r="V7" s="9">
        <f t="shared" si="3"/>
        <v>4200632.6399999997</v>
      </c>
      <c r="W7" s="9">
        <f t="shared" si="4"/>
        <v>16968947.989999998</v>
      </c>
      <c r="X7" s="19">
        <f t="shared" si="5"/>
        <v>0</v>
      </c>
    </row>
    <row r="8" spans="1:24">
      <c r="A8" s="13"/>
      <c r="B8" s="4"/>
      <c r="C8" s="5" t="s">
        <v>45</v>
      </c>
      <c r="D8" s="34">
        <f>SUM(D5:D7)</f>
        <v>5939117.8599999994</v>
      </c>
      <c r="E8" s="34">
        <f t="shared" ref="E8:O8" si="6">SUM(E5:E7)</f>
        <v>5519589.4199999999</v>
      </c>
      <c r="F8" s="34">
        <f t="shared" si="6"/>
        <v>5625337.9299999997</v>
      </c>
      <c r="G8" s="34">
        <f t="shared" si="6"/>
        <v>6704479.1699999999</v>
      </c>
      <c r="H8" s="34">
        <f t="shared" si="6"/>
        <v>5696079.9400000004</v>
      </c>
      <c r="I8" s="34">
        <f t="shared" si="6"/>
        <v>5840984.1600000001</v>
      </c>
      <c r="J8" s="34">
        <f t="shared" si="6"/>
        <v>6108556.7800000003</v>
      </c>
      <c r="K8" s="34">
        <f t="shared" si="6"/>
        <v>5447096.0099999998</v>
      </c>
      <c r="L8" s="34">
        <f t="shared" si="6"/>
        <v>5208292.92</v>
      </c>
      <c r="M8" s="34">
        <f t="shared" si="6"/>
        <v>5007830.2200000007</v>
      </c>
      <c r="N8" s="34">
        <f t="shared" si="6"/>
        <v>8042626.410000002</v>
      </c>
      <c r="O8" s="34">
        <f t="shared" si="6"/>
        <v>8987151.5399999991</v>
      </c>
      <c r="P8" s="43"/>
      <c r="Q8" s="34">
        <f t="shared" si="2"/>
        <v>74127142.360000014</v>
      </c>
      <c r="R8" s="13"/>
      <c r="S8" s="10">
        <f t="shared" si="0"/>
        <v>17084045.210000001</v>
      </c>
      <c r="T8" s="10">
        <f t="shared" si="1"/>
        <v>18241543.27</v>
      </c>
      <c r="U8" s="29">
        <f>SUM(J8:L8)</f>
        <v>16763945.709999999</v>
      </c>
      <c r="V8" s="29">
        <f t="shared" si="3"/>
        <v>22037608.170000002</v>
      </c>
      <c r="W8" s="10">
        <f t="shared" si="4"/>
        <v>74127142.360000014</v>
      </c>
      <c r="X8" s="19">
        <f t="shared" si="5"/>
        <v>0</v>
      </c>
    </row>
    <row r="9" spans="1:24">
      <c r="A9" s="13"/>
      <c r="B9" s="4"/>
      <c r="C9" s="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>
        <f t="shared" si="2"/>
        <v>0</v>
      </c>
      <c r="R9" s="13"/>
      <c r="S9" s="9">
        <f t="shared" si="0"/>
        <v>0</v>
      </c>
      <c r="T9" s="9">
        <f t="shared" si="1"/>
        <v>0</v>
      </c>
      <c r="U9" s="9"/>
      <c r="V9" s="9">
        <f t="shared" si="3"/>
        <v>0</v>
      </c>
      <c r="W9" s="9">
        <f t="shared" si="4"/>
        <v>0</v>
      </c>
      <c r="X9" s="19">
        <f t="shared" si="5"/>
        <v>0</v>
      </c>
    </row>
    <row r="10" spans="1:24">
      <c r="A10" s="13"/>
      <c r="B10" s="4">
        <v>200</v>
      </c>
      <c r="C10" s="3" t="s">
        <v>46</v>
      </c>
      <c r="D10" s="43">
        <v>2053448.37</v>
      </c>
      <c r="E10" s="43">
        <v>1728231.25</v>
      </c>
      <c r="F10" s="43">
        <v>4325596.49</v>
      </c>
      <c r="G10" s="43">
        <v>2973540.15</v>
      </c>
      <c r="H10" s="43">
        <v>2072163.43</v>
      </c>
      <c r="I10" s="43">
        <v>2556343.4</v>
      </c>
      <c r="J10" s="43">
        <v>1810644.67</v>
      </c>
      <c r="K10" s="43">
        <v>2692962.54</v>
      </c>
      <c r="L10" s="43">
        <v>1502406.04</v>
      </c>
      <c r="M10" s="43">
        <v>2372356.67</v>
      </c>
      <c r="N10" s="43">
        <v>3253436.36</v>
      </c>
      <c r="O10" s="43">
        <v>1720578.45</v>
      </c>
      <c r="P10" s="43"/>
      <c r="Q10" s="43">
        <f t="shared" si="2"/>
        <v>29061707.819999997</v>
      </c>
      <c r="R10" s="13"/>
      <c r="S10" s="9">
        <f t="shared" si="0"/>
        <v>8107276.1100000003</v>
      </c>
      <c r="T10" s="9">
        <f t="shared" si="1"/>
        <v>7602046.9800000004</v>
      </c>
      <c r="U10" s="9">
        <f t="shared" ref="U10:U12" si="7">SUM(J10:L10)</f>
        <v>6006013.25</v>
      </c>
      <c r="V10" s="9">
        <f t="shared" si="3"/>
        <v>7346371.4799999995</v>
      </c>
      <c r="W10" s="9">
        <f t="shared" si="4"/>
        <v>29061707.82</v>
      </c>
      <c r="X10" s="19">
        <f t="shared" si="5"/>
        <v>0</v>
      </c>
    </row>
    <row r="11" spans="1:24">
      <c r="A11" s="13"/>
      <c r="B11" s="4">
        <v>240</v>
      </c>
      <c r="C11" s="3" t="s">
        <v>47</v>
      </c>
      <c r="D11" s="43"/>
      <c r="E11" s="43"/>
      <c r="F11" s="43"/>
      <c r="G11" s="43"/>
      <c r="H11" s="43"/>
      <c r="I11" s="43"/>
      <c r="J11" s="43"/>
      <c r="K11" s="43">
        <v>37069.29</v>
      </c>
      <c r="L11" s="43"/>
      <c r="M11" s="43"/>
      <c r="N11" s="43">
        <v>13336.170000000002</v>
      </c>
      <c r="O11" s="43">
        <v>6756.9099999999989</v>
      </c>
      <c r="P11" s="43"/>
      <c r="Q11" s="43"/>
      <c r="R11" s="13"/>
      <c r="S11" s="9"/>
      <c r="T11" s="9"/>
      <c r="U11" s="9"/>
      <c r="V11" s="9"/>
      <c r="W11" s="9"/>
      <c r="X11" s="19"/>
    </row>
    <row r="12" spans="1:24">
      <c r="A12" s="13"/>
      <c r="B12" s="4"/>
      <c r="C12" s="5" t="s">
        <v>48</v>
      </c>
      <c r="D12" s="34">
        <f>+D10+D11</f>
        <v>2053448.37</v>
      </c>
      <c r="E12" s="34">
        <f t="shared" ref="E12:O12" si="8">+E10+E11</f>
        <v>1728231.25</v>
      </c>
      <c r="F12" s="34">
        <f t="shared" si="8"/>
        <v>4325596.49</v>
      </c>
      <c r="G12" s="34">
        <f t="shared" si="8"/>
        <v>2973540.15</v>
      </c>
      <c r="H12" s="34">
        <f t="shared" si="8"/>
        <v>2072163.43</v>
      </c>
      <c r="I12" s="34">
        <f t="shared" si="8"/>
        <v>2556343.4</v>
      </c>
      <c r="J12" s="34">
        <f t="shared" si="8"/>
        <v>1810644.67</v>
      </c>
      <c r="K12" s="34">
        <f t="shared" si="8"/>
        <v>2730031.83</v>
      </c>
      <c r="L12" s="34">
        <f t="shared" si="8"/>
        <v>1502406.04</v>
      </c>
      <c r="M12" s="34">
        <f t="shared" si="8"/>
        <v>2372356.67</v>
      </c>
      <c r="N12" s="34">
        <f t="shared" si="8"/>
        <v>3266772.53</v>
      </c>
      <c r="O12" s="34">
        <f t="shared" si="8"/>
        <v>1727335.3599999999</v>
      </c>
      <c r="P12" s="43"/>
      <c r="Q12" s="34">
        <f t="shared" si="2"/>
        <v>29118870.189999998</v>
      </c>
      <c r="R12" s="13"/>
      <c r="S12" s="10">
        <f t="shared" si="0"/>
        <v>8107276.1100000003</v>
      </c>
      <c r="T12" s="10">
        <f t="shared" si="1"/>
        <v>7602046.9800000004</v>
      </c>
      <c r="U12" s="10">
        <f t="shared" si="7"/>
        <v>6043082.54</v>
      </c>
      <c r="V12" s="10">
        <f t="shared" si="3"/>
        <v>7366464.5599999987</v>
      </c>
      <c r="W12" s="10">
        <f t="shared" si="4"/>
        <v>29118870.189999998</v>
      </c>
      <c r="X12" s="19">
        <f t="shared" si="5"/>
        <v>0</v>
      </c>
    </row>
    <row r="13" spans="1:24">
      <c r="A13" s="13"/>
      <c r="B13" s="4"/>
      <c r="C13" s="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>
        <f t="shared" si="2"/>
        <v>0</v>
      </c>
      <c r="R13" s="13"/>
      <c r="S13" s="9">
        <f t="shared" si="0"/>
        <v>0</v>
      </c>
      <c r="T13" s="9">
        <f t="shared" si="1"/>
        <v>0</v>
      </c>
      <c r="U13" s="9"/>
      <c r="V13" s="9">
        <f t="shared" si="3"/>
        <v>0</v>
      </c>
      <c r="W13" s="9">
        <f t="shared" si="4"/>
        <v>0</v>
      </c>
      <c r="X13" s="19">
        <f t="shared" si="5"/>
        <v>0</v>
      </c>
    </row>
    <row r="14" spans="1:24">
      <c r="A14" s="13"/>
      <c r="B14" s="4">
        <v>600</v>
      </c>
      <c r="C14" s="3" t="s">
        <v>49</v>
      </c>
      <c r="D14" s="43">
        <v>552400</v>
      </c>
      <c r="E14" s="43">
        <v>706872</v>
      </c>
      <c r="F14" s="43">
        <v>538623.6</v>
      </c>
      <c r="G14" s="43">
        <v>622071.21</v>
      </c>
      <c r="H14" s="43">
        <v>657161.27</v>
      </c>
      <c r="I14" s="43">
        <v>797171.87</v>
      </c>
      <c r="J14" s="43">
        <v>636438.94999999995</v>
      </c>
      <c r="K14" s="43">
        <v>593960.91</v>
      </c>
      <c r="L14" s="43">
        <v>439514.28</v>
      </c>
      <c r="M14" s="43">
        <v>654522.54</v>
      </c>
      <c r="N14" s="43">
        <v>548900.67000000004</v>
      </c>
      <c r="O14" s="43">
        <v>501177.92</v>
      </c>
      <c r="P14" s="43"/>
      <c r="Q14" s="43">
        <f t="shared" si="2"/>
        <v>7248815.2200000007</v>
      </c>
      <c r="R14" s="13"/>
      <c r="S14" s="9">
        <f t="shared" si="0"/>
        <v>1797895.6</v>
      </c>
      <c r="T14" s="9">
        <f t="shared" si="1"/>
        <v>2076404.35</v>
      </c>
      <c r="U14" s="9">
        <f t="shared" ref="U14:U15" si="9">SUM(J14:L14)</f>
        <v>1669914.14</v>
      </c>
      <c r="V14" s="9">
        <f t="shared" si="3"/>
        <v>1704601.13</v>
      </c>
      <c r="W14" s="9">
        <f t="shared" si="4"/>
        <v>7248815.2199999997</v>
      </c>
      <c r="X14" s="19">
        <f t="shared" si="5"/>
        <v>0</v>
      </c>
    </row>
    <row r="15" spans="1:24">
      <c r="A15" s="13"/>
      <c r="B15" s="4"/>
      <c r="C15" s="5" t="s">
        <v>50</v>
      </c>
      <c r="D15" s="34">
        <f>+D14</f>
        <v>552400</v>
      </c>
      <c r="E15" s="34">
        <f t="shared" ref="E15:P15" si="10">+E14</f>
        <v>706872</v>
      </c>
      <c r="F15" s="34">
        <f t="shared" si="10"/>
        <v>538623.6</v>
      </c>
      <c r="G15" s="34">
        <f t="shared" si="10"/>
        <v>622071.21</v>
      </c>
      <c r="H15" s="34">
        <f t="shared" si="10"/>
        <v>657161.27</v>
      </c>
      <c r="I15" s="34">
        <f t="shared" si="10"/>
        <v>797171.87</v>
      </c>
      <c r="J15" s="34">
        <f t="shared" si="10"/>
        <v>636438.94999999995</v>
      </c>
      <c r="K15" s="34">
        <f t="shared" si="10"/>
        <v>593960.91</v>
      </c>
      <c r="L15" s="34">
        <f t="shared" si="10"/>
        <v>439514.28</v>
      </c>
      <c r="M15" s="34">
        <f t="shared" si="10"/>
        <v>654522.54</v>
      </c>
      <c r="N15" s="34">
        <f t="shared" si="10"/>
        <v>548900.67000000004</v>
      </c>
      <c r="O15" s="34">
        <f t="shared" si="10"/>
        <v>501177.92</v>
      </c>
      <c r="P15" s="34">
        <f t="shared" si="10"/>
        <v>0</v>
      </c>
      <c r="Q15" s="34">
        <f t="shared" si="2"/>
        <v>7248815.2200000007</v>
      </c>
      <c r="R15" s="13"/>
      <c r="S15" s="10">
        <f t="shared" si="0"/>
        <v>1797895.6</v>
      </c>
      <c r="T15" s="10">
        <f t="shared" si="1"/>
        <v>2076404.35</v>
      </c>
      <c r="U15" s="10">
        <f t="shared" si="9"/>
        <v>1669914.14</v>
      </c>
      <c r="V15" s="10">
        <f t="shared" si="3"/>
        <v>1704601.13</v>
      </c>
      <c r="W15" s="10">
        <f t="shared" si="4"/>
        <v>7248815.2199999997</v>
      </c>
      <c r="X15" s="19">
        <f t="shared" si="5"/>
        <v>0</v>
      </c>
    </row>
    <row r="16" spans="1:24">
      <c r="A16" s="13"/>
      <c r="B16" s="4"/>
      <c r="C16" s="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>
        <f t="shared" si="2"/>
        <v>0</v>
      </c>
      <c r="R16" s="13"/>
      <c r="S16" s="9">
        <f t="shared" si="0"/>
        <v>0</v>
      </c>
      <c r="T16" s="9">
        <f t="shared" si="1"/>
        <v>0</v>
      </c>
      <c r="U16" s="9"/>
      <c r="V16" s="9">
        <f t="shared" si="3"/>
        <v>0</v>
      </c>
      <c r="W16" s="9">
        <f t="shared" si="4"/>
        <v>0</v>
      </c>
      <c r="X16" s="19">
        <f t="shared" si="5"/>
        <v>0</v>
      </c>
    </row>
    <row r="17" spans="1:24">
      <c r="A17" s="13"/>
      <c r="B17" s="4">
        <v>260</v>
      </c>
      <c r="C17" s="3" t="s">
        <v>51</v>
      </c>
      <c r="D17" s="43">
        <v>21826.41</v>
      </c>
      <c r="E17" s="43">
        <v>41998.91</v>
      </c>
      <c r="F17" s="43">
        <v>34837.99</v>
      </c>
      <c r="G17" s="43">
        <v>66526.84</v>
      </c>
      <c r="H17" s="43">
        <v>14205.72</v>
      </c>
      <c r="I17" s="43">
        <v>74647.48</v>
      </c>
      <c r="J17" s="43">
        <v>38601.29</v>
      </c>
      <c r="K17" s="43">
        <v>43022.87</v>
      </c>
      <c r="L17" s="43">
        <v>49194.99</v>
      </c>
      <c r="M17" s="43">
        <v>275.83</v>
      </c>
      <c r="N17" s="43">
        <v>50438.04</v>
      </c>
      <c r="O17" s="43">
        <v>19075.629999999997</v>
      </c>
      <c r="P17" s="43"/>
      <c r="Q17" s="43">
        <f t="shared" si="2"/>
        <v>454651.99999999994</v>
      </c>
      <c r="R17" s="13"/>
      <c r="S17" s="9">
        <f t="shared" si="0"/>
        <v>98663.31</v>
      </c>
      <c r="T17" s="9">
        <f t="shared" si="1"/>
        <v>155380.03999999998</v>
      </c>
      <c r="U17" s="9">
        <f t="shared" ref="U17:U18" si="11">SUM(J17:L17)</f>
        <v>130819.15</v>
      </c>
      <c r="V17" s="9">
        <f t="shared" si="3"/>
        <v>69789.5</v>
      </c>
      <c r="W17" s="9">
        <f t="shared" si="4"/>
        <v>454652</v>
      </c>
      <c r="X17" s="19">
        <f t="shared" si="5"/>
        <v>0</v>
      </c>
    </row>
    <row r="18" spans="1:24">
      <c r="A18" s="13"/>
      <c r="B18" s="4"/>
      <c r="C18" s="5" t="s">
        <v>52</v>
      </c>
      <c r="D18" s="34">
        <f>+D17</f>
        <v>21826.41</v>
      </c>
      <c r="E18" s="34">
        <f t="shared" ref="E18:O18" si="12">+E17</f>
        <v>41998.91</v>
      </c>
      <c r="F18" s="34">
        <f t="shared" si="12"/>
        <v>34837.99</v>
      </c>
      <c r="G18" s="34">
        <f t="shared" si="12"/>
        <v>66526.84</v>
      </c>
      <c r="H18" s="34">
        <f t="shared" si="12"/>
        <v>14205.72</v>
      </c>
      <c r="I18" s="34">
        <f t="shared" si="12"/>
        <v>74647.48</v>
      </c>
      <c r="J18" s="34">
        <f t="shared" si="12"/>
        <v>38601.29</v>
      </c>
      <c r="K18" s="34">
        <f t="shared" si="12"/>
        <v>43022.87</v>
      </c>
      <c r="L18" s="34">
        <f t="shared" si="12"/>
        <v>49194.99</v>
      </c>
      <c r="M18" s="34">
        <f t="shared" si="12"/>
        <v>275.83</v>
      </c>
      <c r="N18" s="34">
        <f t="shared" si="12"/>
        <v>50438.04</v>
      </c>
      <c r="O18" s="34">
        <f t="shared" si="12"/>
        <v>19075.629999999997</v>
      </c>
      <c r="P18" s="43"/>
      <c r="Q18" s="34">
        <f t="shared" si="2"/>
        <v>454651.99999999994</v>
      </c>
      <c r="R18" s="13"/>
      <c r="S18" s="10">
        <f t="shared" si="0"/>
        <v>98663.31</v>
      </c>
      <c r="T18" s="10">
        <f t="shared" si="1"/>
        <v>155380.03999999998</v>
      </c>
      <c r="U18" s="10">
        <f t="shared" si="11"/>
        <v>130819.15</v>
      </c>
      <c r="V18" s="10">
        <f t="shared" si="3"/>
        <v>69789.5</v>
      </c>
      <c r="W18" s="10">
        <f t="shared" si="4"/>
        <v>454652</v>
      </c>
      <c r="X18" s="19">
        <f t="shared" si="5"/>
        <v>0</v>
      </c>
    </row>
    <row r="19" spans="1:24">
      <c r="A19" s="13"/>
      <c r="B19" s="4"/>
      <c r="C19" s="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>
        <f t="shared" si="2"/>
        <v>0</v>
      </c>
      <c r="R19" s="13"/>
      <c r="S19" s="9">
        <f t="shared" si="0"/>
        <v>0</v>
      </c>
      <c r="T19" s="9">
        <f t="shared" si="1"/>
        <v>0</v>
      </c>
      <c r="U19" s="9"/>
      <c r="V19" s="9">
        <f t="shared" si="3"/>
        <v>0</v>
      </c>
      <c r="W19" s="9">
        <f t="shared" si="4"/>
        <v>0</v>
      </c>
      <c r="X19" s="19">
        <f t="shared" si="5"/>
        <v>0</v>
      </c>
    </row>
    <row r="20" spans="1:24" ht="13.5" customHeight="1">
      <c r="A20" s="13"/>
      <c r="B20" s="4">
        <v>300</v>
      </c>
      <c r="C20" s="3" t="s">
        <v>53</v>
      </c>
      <c r="D20" s="43">
        <v>67187.710000000006</v>
      </c>
      <c r="E20" s="43">
        <v>52123.72</v>
      </c>
      <c r="F20" s="43">
        <v>52197.49</v>
      </c>
      <c r="G20" s="43">
        <v>110083.06</v>
      </c>
      <c r="H20" s="43">
        <v>106728.8</v>
      </c>
      <c r="I20" s="43">
        <v>82508.800000000003</v>
      </c>
      <c r="J20" s="43">
        <v>43118.25</v>
      </c>
      <c r="K20" s="43">
        <v>39609.839999999997</v>
      </c>
      <c r="L20" s="43">
        <v>46902.29</v>
      </c>
      <c r="M20" s="43">
        <v>-87486.13</v>
      </c>
      <c r="N20" s="43">
        <v>45701.950000000012</v>
      </c>
      <c r="O20" s="43">
        <v>28421.72</v>
      </c>
      <c r="P20" s="43"/>
      <c r="Q20" s="43">
        <f t="shared" si="2"/>
        <v>587097.5</v>
      </c>
      <c r="R20" s="13"/>
      <c r="S20" s="9">
        <f t="shared" si="0"/>
        <v>171508.92</v>
      </c>
      <c r="T20" s="9">
        <f t="shared" si="1"/>
        <v>299320.65999999997</v>
      </c>
      <c r="U20" s="9">
        <f t="shared" ref="U20:U21" si="13">SUM(J20:L20)</f>
        <v>129630.38</v>
      </c>
      <c r="V20" s="9">
        <f t="shared" si="3"/>
        <v>-13362.459999999992</v>
      </c>
      <c r="W20" s="9">
        <f t="shared" si="4"/>
        <v>587097.5</v>
      </c>
      <c r="X20" s="19">
        <f t="shared" si="5"/>
        <v>0</v>
      </c>
    </row>
    <row r="21" spans="1:24">
      <c r="A21" s="13"/>
      <c r="B21" s="4"/>
      <c r="C21" s="5" t="s">
        <v>54</v>
      </c>
      <c r="D21" s="34">
        <f>+D20</f>
        <v>67187.710000000006</v>
      </c>
      <c r="E21" s="34">
        <f t="shared" ref="E21:O21" si="14">+E20</f>
        <v>52123.72</v>
      </c>
      <c r="F21" s="34">
        <f t="shared" si="14"/>
        <v>52197.49</v>
      </c>
      <c r="G21" s="34">
        <f t="shared" si="14"/>
        <v>110083.06</v>
      </c>
      <c r="H21" s="34">
        <f t="shared" si="14"/>
        <v>106728.8</v>
      </c>
      <c r="I21" s="34">
        <f t="shared" si="14"/>
        <v>82508.800000000003</v>
      </c>
      <c r="J21" s="34">
        <f t="shared" si="14"/>
        <v>43118.25</v>
      </c>
      <c r="K21" s="34">
        <f t="shared" si="14"/>
        <v>39609.839999999997</v>
      </c>
      <c r="L21" s="34">
        <f t="shared" si="14"/>
        <v>46902.29</v>
      </c>
      <c r="M21" s="34">
        <f t="shared" si="14"/>
        <v>-87486.13</v>
      </c>
      <c r="N21" s="34">
        <f t="shared" si="14"/>
        <v>45701.950000000012</v>
      </c>
      <c r="O21" s="34">
        <f t="shared" si="14"/>
        <v>28421.72</v>
      </c>
      <c r="P21" s="43"/>
      <c r="Q21" s="34">
        <f t="shared" si="2"/>
        <v>587097.5</v>
      </c>
      <c r="R21" s="13"/>
      <c r="S21" s="10">
        <f t="shared" si="0"/>
        <v>171508.92</v>
      </c>
      <c r="T21" s="10">
        <f t="shared" si="1"/>
        <v>299320.65999999997</v>
      </c>
      <c r="U21" s="10">
        <f t="shared" si="13"/>
        <v>129630.38</v>
      </c>
      <c r="V21" s="10">
        <f t="shared" si="3"/>
        <v>-13362.459999999992</v>
      </c>
      <c r="W21" s="10">
        <f t="shared" si="4"/>
        <v>587097.5</v>
      </c>
      <c r="X21" s="19">
        <f t="shared" si="5"/>
        <v>0</v>
      </c>
    </row>
    <row r="22" spans="1:24">
      <c r="A22" s="13"/>
      <c r="B22" s="4"/>
      <c r="C22" s="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43"/>
      <c r="Q22" s="34">
        <f t="shared" si="2"/>
        <v>0</v>
      </c>
      <c r="R22" s="13"/>
      <c r="S22" s="10">
        <f t="shared" si="0"/>
        <v>0</v>
      </c>
      <c r="T22" s="10">
        <f t="shared" si="1"/>
        <v>0</v>
      </c>
      <c r="U22" s="10"/>
      <c r="V22" s="10">
        <f t="shared" si="3"/>
        <v>0</v>
      </c>
      <c r="W22" s="10">
        <f t="shared" si="4"/>
        <v>0</v>
      </c>
      <c r="X22" s="19">
        <f t="shared" si="5"/>
        <v>0</v>
      </c>
    </row>
    <row r="23" spans="1:24">
      <c r="A23" s="13"/>
      <c r="B23" s="4">
        <v>556</v>
      </c>
      <c r="C23" s="3" t="s">
        <v>55</v>
      </c>
      <c r="D23" s="64">
        <v>4454172.2</v>
      </c>
      <c r="E23" s="64">
        <v>4544665.01</v>
      </c>
      <c r="F23" s="64">
        <v>4227510.97</v>
      </c>
      <c r="G23" s="64">
        <v>4594283.49</v>
      </c>
      <c r="H23" s="64">
        <v>4596063.24</v>
      </c>
      <c r="I23" s="64">
        <v>4610967.2699999996</v>
      </c>
      <c r="J23" s="64">
        <v>4190900.63</v>
      </c>
      <c r="K23" s="64">
        <v>4462020.3</v>
      </c>
      <c r="L23" s="64">
        <v>3528088.26</v>
      </c>
      <c r="M23" s="64">
        <v>3692296.2</v>
      </c>
      <c r="N23" s="64">
        <v>246013.47999999998</v>
      </c>
      <c r="O23" s="64">
        <v>9985501.5700000003</v>
      </c>
      <c r="P23" s="43"/>
      <c r="Q23" s="64">
        <f t="shared" si="2"/>
        <v>53132482.619999997</v>
      </c>
      <c r="R23" s="13"/>
      <c r="S23" s="15">
        <f t="shared" si="0"/>
        <v>13226348.18</v>
      </c>
      <c r="T23" s="15">
        <f t="shared" si="1"/>
        <v>13801314</v>
      </c>
      <c r="U23" s="15">
        <f t="shared" ref="U23:U24" si="15">SUM(J23:L23)</f>
        <v>12181009.189999999</v>
      </c>
      <c r="V23" s="15">
        <f t="shared" si="3"/>
        <v>13923811.25</v>
      </c>
      <c r="W23" s="15">
        <f t="shared" si="4"/>
        <v>53132482.619999997</v>
      </c>
      <c r="X23" s="19">
        <f t="shared" si="5"/>
        <v>0</v>
      </c>
    </row>
    <row r="24" spans="1:24">
      <c r="A24" s="13"/>
      <c r="B24" s="4"/>
      <c r="C24" s="5" t="s">
        <v>56</v>
      </c>
      <c r="D24" s="34">
        <f>+D23</f>
        <v>4454172.2</v>
      </c>
      <c r="E24" s="34">
        <f t="shared" ref="E24:O24" si="16">+E23</f>
        <v>4544665.01</v>
      </c>
      <c r="F24" s="34">
        <f t="shared" si="16"/>
        <v>4227510.97</v>
      </c>
      <c r="G24" s="34">
        <f t="shared" si="16"/>
        <v>4594283.49</v>
      </c>
      <c r="H24" s="34">
        <f t="shared" si="16"/>
        <v>4596063.24</v>
      </c>
      <c r="I24" s="34">
        <f t="shared" si="16"/>
        <v>4610967.2699999996</v>
      </c>
      <c r="J24" s="34">
        <f t="shared" si="16"/>
        <v>4190900.63</v>
      </c>
      <c r="K24" s="34">
        <f t="shared" si="16"/>
        <v>4462020.3</v>
      </c>
      <c r="L24" s="34">
        <f t="shared" si="16"/>
        <v>3528088.26</v>
      </c>
      <c r="M24" s="34">
        <f t="shared" si="16"/>
        <v>3692296.2</v>
      </c>
      <c r="N24" s="34">
        <f t="shared" si="16"/>
        <v>246013.47999999998</v>
      </c>
      <c r="O24" s="34">
        <f t="shared" si="16"/>
        <v>9985501.5700000003</v>
      </c>
      <c r="P24" s="43"/>
      <c r="Q24" s="34">
        <f t="shared" si="2"/>
        <v>53132482.619999997</v>
      </c>
      <c r="R24" s="13"/>
      <c r="S24" s="10">
        <f t="shared" si="0"/>
        <v>13226348.18</v>
      </c>
      <c r="T24" s="10">
        <f t="shared" si="1"/>
        <v>13801314</v>
      </c>
      <c r="U24" s="10">
        <f t="shared" si="15"/>
        <v>12181009.189999999</v>
      </c>
      <c r="V24" s="10">
        <f t="shared" si="3"/>
        <v>13923811.25</v>
      </c>
      <c r="W24" s="10">
        <f t="shared" si="4"/>
        <v>53132482.619999997</v>
      </c>
      <c r="X24" s="19">
        <f t="shared" si="5"/>
        <v>0</v>
      </c>
    </row>
    <row r="25" spans="1:24">
      <c r="A25" s="13"/>
      <c r="B25" s="4"/>
      <c r="C25" s="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>
        <f t="shared" si="2"/>
        <v>0</v>
      </c>
      <c r="R25" s="13"/>
      <c r="S25" s="9">
        <f t="shared" si="0"/>
        <v>0</v>
      </c>
      <c r="T25" s="9">
        <f t="shared" si="1"/>
        <v>0</v>
      </c>
      <c r="U25" s="9"/>
      <c r="V25" s="9">
        <f t="shared" si="3"/>
        <v>0</v>
      </c>
      <c r="W25" s="9">
        <f t="shared" si="4"/>
        <v>0</v>
      </c>
      <c r="X25" s="19">
        <f t="shared" si="5"/>
        <v>0</v>
      </c>
    </row>
    <row r="26" spans="1:24">
      <c r="A26" s="13"/>
      <c r="B26" s="4">
        <v>500</v>
      </c>
      <c r="C26" s="3" t="s">
        <v>57</v>
      </c>
      <c r="D26" s="43">
        <v>802580.36</v>
      </c>
      <c r="E26" s="43">
        <v>1146689.74</v>
      </c>
      <c r="F26" s="43">
        <v>704570.44</v>
      </c>
      <c r="G26" s="43">
        <v>937957.83</v>
      </c>
      <c r="H26" s="43">
        <v>800758</v>
      </c>
      <c r="I26" s="43">
        <v>871820.03</v>
      </c>
      <c r="J26" s="43">
        <v>882174.28</v>
      </c>
      <c r="K26" s="43">
        <v>706558.57</v>
      </c>
      <c r="L26" s="43">
        <v>878292.18</v>
      </c>
      <c r="M26" s="43">
        <v>710169.4</v>
      </c>
      <c r="N26" s="43">
        <v>708758.61</v>
      </c>
      <c r="O26" s="43">
        <v>921596</v>
      </c>
      <c r="P26" s="43"/>
      <c r="Q26" s="43">
        <f t="shared" si="2"/>
        <v>10071925.439999999</v>
      </c>
      <c r="R26" s="13"/>
      <c r="S26" s="9">
        <f t="shared" si="0"/>
        <v>2653840.54</v>
      </c>
      <c r="T26" s="9">
        <f t="shared" si="1"/>
        <v>2610535.8600000003</v>
      </c>
      <c r="U26" s="9">
        <f t="shared" ref="U26:U29" si="17">SUM(J26:L26)</f>
        <v>2467025.0300000003</v>
      </c>
      <c r="V26" s="9">
        <f t="shared" si="3"/>
        <v>2340524.0099999998</v>
      </c>
      <c r="W26" s="9">
        <f t="shared" si="4"/>
        <v>10071925.440000001</v>
      </c>
      <c r="X26" s="19">
        <f t="shared" si="5"/>
        <v>0</v>
      </c>
    </row>
    <row r="27" spans="1:24">
      <c r="A27" s="13"/>
      <c r="B27" s="4">
        <v>510</v>
      </c>
      <c r="C27" s="3" t="s">
        <v>58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>
        <v>48110.64</v>
      </c>
      <c r="O27" s="43">
        <v>18041.490000000002</v>
      </c>
      <c r="P27" s="43"/>
      <c r="Q27" s="43">
        <f t="shared" si="2"/>
        <v>66152.13</v>
      </c>
      <c r="R27" s="13"/>
      <c r="S27" s="9">
        <f t="shared" si="0"/>
        <v>0</v>
      </c>
      <c r="T27" s="9">
        <f t="shared" si="1"/>
        <v>0</v>
      </c>
      <c r="U27" s="9">
        <f t="shared" si="17"/>
        <v>0</v>
      </c>
      <c r="V27" s="9">
        <f t="shared" si="3"/>
        <v>66152.13</v>
      </c>
      <c r="W27" s="9">
        <f t="shared" si="4"/>
        <v>66152.13</v>
      </c>
      <c r="X27" s="19">
        <f t="shared" si="5"/>
        <v>0</v>
      </c>
    </row>
    <row r="28" spans="1:24">
      <c r="A28" s="13"/>
      <c r="B28" s="4">
        <v>550</v>
      </c>
      <c r="C28" s="3" t="s">
        <v>59</v>
      </c>
      <c r="D28" s="43">
        <v>1259210.3999999999</v>
      </c>
      <c r="E28" s="43">
        <v>720772.26</v>
      </c>
      <c r="F28" s="43">
        <v>1081240.75</v>
      </c>
      <c r="G28" s="43">
        <v>611718.63</v>
      </c>
      <c r="H28" s="43">
        <v>1338938.48</v>
      </c>
      <c r="I28" s="43">
        <v>1466533.27</v>
      </c>
      <c r="J28" s="43">
        <v>-203668.17</v>
      </c>
      <c r="K28" s="43">
        <v>555667.27</v>
      </c>
      <c r="L28" s="43">
        <v>1510146.06</v>
      </c>
      <c r="M28" s="43">
        <v>181376.09</v>
      </c>
      <c r="N28" s="43">
        <v>4446549.0900000008</v>
      </c>
      <c r="O28" s="43">
        <v>1429365.52</v>
      </c>
      <c r="P28" s="43"/>
      <c r="Q28" s="43">
        <f t="shared" si="2"/>
        <v>14397849.649999999</v>
      </c>
      <c r="R28" s="13"/>
      <c r="S28" s="9">
        <f t="shared" si="0"/>
        <v>3061223.41</v>
      </c>
      <c r="T28" s="9">
        <f t="shared" si="1"/>
        <v>3417190.38</v>
      </c>
      <c r="U28" s="9">
        <f t="shared" si="17"/>
        <v>1862145.1600000001</v>
      </c>
      <c r="V28" s="9">
        <f t="shared" si="3"/>
        <v>6057290.7000000011</v>
      </c>
      <c r="W28" s="9">
        <f t="shared" si="4"/>
        <v>14397849.650000002</v>
      </c>
      <c r="X28" s="19">
        <f t="shared" si="5"/>
        <v>0</v>
      </c>
    </row>
    <row r="29" spans="1:24">
      <c r="A29" s="13"/>
      <c r="B29" s="4">
        <v>555</v>
      </c>
      <c r="C29" s="3" t="s">
        <v>60</v>
      </c>
      <c r="D29" s="43">
        <v>287052.84999999998</v>
      </c>
      <c r="E29" s="43">
        <v>101785.46</v>
      </c>
      <c r="F29" s="43">
        <v>40115.279999999999</v>
      </c>
      <c r="G29" s="43">
        <v>73295.520000000004</v>
      </c>
      <c r="H29" s="43">
        <v>870401.29</v>
      </c>
      <c r="I29" s="43">
        <v>690479.29</v>
      </c>
      <c r="J29" s="43">
        <v>151013.96</v>
      </c>
      <c r="K29" s="43">
        <v>207603.45</v>
      </c>
      <c r="L29" s="43">
        <v>353659.48</v>
      </c>
      <c r="M29" s="43">
        <v>-509.12</v>
      </c>
      <c r="N29" s="43">
        <v>741325.25</v>
      </c>
      <c r="O29" s="43">
        <v>1722945.35</v>
      </c>
      <c r="P29" s="43"/>
      <c r="Q29" s="43">
        <f t="shared" si="2"/>
        <v>5239168.0600000005</v>
      </c>
      <c r="R29" s="13"/>
      <c r="S29" s="9">
        <f t="shared" si="0"/>
        <v>428953.58999999997</v>
      </c>
      <c r="T29" s="9">
        <f t="shared" si="1"/>
        <v>1634176.1</v>
      </c>
      <c r="U29" s="9">
        <f t="shared" si="17"/>
        <v>712276.89</v>
      </c>
      <c r="V29" s="9">
        <f t="shared" si="3"/>
        <v>2463761.48</v>
      </c>
      <c r="W29" s="9">
        <f t="shared" si="4"/>
        <v>5239168.0600000005</v>
      </c>
      <c r="X29" s="19">
        <f t="shared" si="5"/>
        <v>0</v>
      </c>
    </row>
    <row r="30" spans="1:24">
      <c r="A30" s="13"/>
      <c r="B30" s="4"/>
      <c r="C30" s="5" t="s">
        <v>61</v>
      </c>
      <c r="D30" s="34">
        <f>SUM(D26:D29)</f>
        <v>2348843.61</v>
      </c>
      <c r="E30" s="34">
        <f t="shared" ref="E30:P30" si="18">SUM(E26:E29)</f>
        <v>1969247.46</v>
      </c>
      <c r="F30" s="34">
        <f t="shared" si="18"/>
        <v>1825926.47</v>
      </c>
      <c r="G30" s="34">
        <f t="shared" si="18"/>
        <v>1622971.98</v>
      </c>
      <c r="H30" s="34">
        <f t="shared" si="18"/>
        <v>3010097.77</v>
      </c>
      <c r="I30" s="34">
        <f t="shared" si="18"/>
        <v>3028832.59</v>
      </c>
      <c r="J30" s="34">
        <f t="shared" si="18"/>
        <v>829520.07</v>
      </c>
      <c r="K30" s="34">
        <f t="shared" si="18"/>
        <v>1469829.2899999998</v>
      </c>
      <c r="L30" s="34">
        <f t="shared" si="18"/>
        <v>2742097.72</v>
      </c>
      <c r="M30" s="34">
        <f t="shared" si="18"/>
        <v>891036.37</v>
      </c>
      <c r="N30" s="34">
        <f t="shared" si="18"/>
        <v>5944743.5900000008</v>
      </c>
      <c r="O30" s="34">
        <f t="shared" si="18"/>
        <v>4091948.36</v>
      </c>
      <c r="P30" s="34">
        <f t="shared" si="18"/>
        <v>0</v>
      </c>
      <c r="Q30" s="34">
        <f>SUM(D30:O30)</f>
        <v>29775095.279999997</v>
      </c>
      <c r="R30" s="13"/>
      <c r="S30" s="10">
        <f t="shared" si="0"/>
        <v>6144017.54</v>
      </c>
      <c r="T30" s="10">
        <f t="shared" si="1"/>
        <v>7661902.3399999999</v>
      </c>
      <c r="U30" s="10">
        <f>SUM(J30:L30)</f>
        <v>5041447.08</v>
      </c>
      <c r="V30" s="10">
        <f t="shared" si="3"/>
        <v>10927728.32</v>
      </c>
      <c r="W30" s="10">
        <f t="shared" si="4"/>
        <v>29775095.280000001</v>
      </c>
      <c r="X30" s="19">
        <f t="shared" si="5"/>
        <v>0</v>
      </c>
    </row>
    <row r="31" spans="1:24">
      <c r="A31" s="13"/>
      <c r="B31" s="6"/>
      <c r="C31" s="5"/>
      <c r="D31" s="17"/>
      <c r="E31" s="17"/>
      <c r="F31" s="34"/>
      <c r="G31" s="34"/>
      <c r="H31" s="34"/>
      <c r="I31" s="17"/>
      <c r="J31" s="17"/>
      <c r="K31" s="17"/>
      <c r="L31" s="17"/>
      <c r="M31" s="17"/>
      <c r="N31" s="17"/>
      <c r="O31" s="17"/>
      <c r="P31" s="16"/>
      <c r="Q31" s="17">
        <f t="shared" si="2"/>
        <v>0</v>
      </c>
      <c r="R31" s="13"/>
      <c r="S31" s="10">
        <f t="shared" si="0"/>
        <v>0</v>
      </c>
      <c r="T31" s="10">
        <f t="shared" si="1"/>
        <v>0</v>
      </c>
      <c r="U31" s="10"/>
      <c r="V31" s="10">
        <f t="shared" si="3"/>
        <v>0</v>
      </c>
      <c r="W31" s="10">
        <f t="shared" si="4"/>
        <v>0</v>
      </c>
      <c r="X31" s="19">
        <f t="shared" si="5"/>
        <v>0</v>
      </c>
    </row>
    <row r="32" spans="1:24" ht="19.5" customHeight="1" thickBot="1">
      <c r="A32" s="13"/>
      <c r="B32" s="7"/>
      <c r="C32" s="8" t="s">
        <v>1</v>
      </c>
      <c r="D32" s="18">
        <f>SUM(D8,D12,D15,D18,D21,D24,D30)</f>
        <v>15436996.16</v>
      </c>
      <c r="E32" s="18">
        <f t="shared" ref="E32:O32" si="19">SUM(E8,E12,E15,E18,E21,E24,E30)</f>
        <v>14562727.77</v>
      </c>
      <c r="F32" s="18">
        <f t="shared" si="19"/>
        <v>16630030.939999999</v>
      </c>
      <c r="G32" s="18">
        <f t="shared" si="19"/>
        <v>16693955.900000002</v>
      </c>
      <c r="H32" s="18">
        <f t="shared" si="19"/>
        <v>16152500.170000002</v>
      </c>
      <c r="I32" s="18">
        <f t="shared" si="19"/>
        <v>16991455.57</v>
      </c>
      <c r="J32" s="18">
        <f t="shared" si="19"/>
        <v>13657780.640000001</v>
      </c>
      <c r="K32" s="18">
        <f t="shared" si="19"/>
        <v>14785571.049999997</v>
      </c>
      <c r="L32" s="18">
        <f t="shared" si="19"/>
        <v>13516496.500000002</v>
      </c>
      <c r="M32" s="18">
        <f t="shared" si="19"/>
        <v>12530831.700000001</v>
      </c>
      <c r="N32" s="18">
        <f t="shared" si="19"/>
        <v>18145196.670000002</v>
      </c>
      <c r="O32" s="18">
        <f t="shared" si="19"/>
        <v>25340612.100000001</v>
      </c>
      <c r="P32" s="16"/>
      <c r="Q32" s="18">
        <f t="shared" si="2"/>
        <v>194444155.16999999</v>
      </c>
      <c r="R32" s="9"/>
      <c r="S32" s="11">
        <f t="shared" si="0"/>
        <v>46629754.869999997</v>
      </c>
      <c r="T32" s="11">
        <f t="shared" si="1"/>
        <v>49837911.640000001</v>
      </c>
      <c r="U32" s="11">
        <f>SUM(J32:L32)</f>
        <v>41959848.189999998</v>
      </c>
      <c r="V32" s="11">
        <f t="shared" si="3"/>
        <v>56016640.470000006</v>
      </c>
      <c r="W32" s="11">
        <f t="shared" si="4"/>
        <v>194444155.16999999</v>
      </c>
      <c r="X32" s="19">
        <f t="shared" si="5"/>
        <v>0</v>
      </c>
    </row>
    <row r="33" spans="1:23" ht="19.5" customHeight="1" thickTop="1">
      <c r="A33" s="13"/>
      <c r="B33" s="7"/>
      <c r="C33" s="8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16"/>
      <c r="Q33" s="34"/>
      <c r="R33" s="9"/>
      <c r="S33" s="35"/>
      <c r="T33" s="35"/>
      <c r="U33" s="35"/>
      <c r="V33" s="35"/>
      <c r="W33" s="35"/>
    </row>
    <row r="34" spans="1:23" ht="19.5" customHeight="1">
      <c r="A34" s="13"/>
      <c r="B34" s="7"/>
      <c r="C34" s="8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16"/>
      <c r="Q34" s="34"/>
      <c r="R34" s="9"/>
      <c r="S34" s="35"/>
      <c r="T34" s="35"/>
      <c r="U34" s="35"/>
      <c r="V34" s="35"/>
      <c r="W34" s="35"/>
    </row>
    <row r="35" spans="1:23">
      <c r="A35" s="13"/>
      <c r="B35" s="13"/>
      <c r="C35" s="13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3"/>
      <c r="S35" s="13"/>
      <c r="T35" s="13"/>
      <c r="U35" s="9"/>
      <c r="V35" s="9"/>
      <c r="W35" s="13"/>
    </row>
    <row r="36" spans="1:23">
      <c r="A36" s="13"/>
      <c r="B36" s="13"/>
      <c r="C36" s="39" t="s">
        <v>62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3"/>
      <c r="S36" s="37" t="s">
        <v>40</v>
      </c>
      <c r="T36" s="37" t="s">
        <v>41</v>
      </c>
      <c r="U36" s="38" t="s">
        <v>42</v>
      </c>
      <c r="V36" s="38" t="s">
        <v>43</v>
      </c>
      <c r="W36" s="53" t="s">
        <v>24</v>
      </c>
    </row>
    <row r="37" spans="1:23">
      <c r="A37" s="13"/>
      <c r="B37" s="13"/>
      <c r="C37" s="40" t="s">
        <v>17</v>
      </c>
      <c r="D37" s="124">
        <f t="shared" ref="D37:O37" si="20">+D8</f>
        <v>5939117.8599999994</v>
      </c>
      <c r="E37" s="124">
        <f t="shared" si="20"/>
        <v>5519589.4199999999</v>
      </c>
      <c r="F37" s="124">
        <f t="shared" si="20"/>
        <v>5625337.9299999997</v>
      </c>
      <c r="G37" s="124">
        <f t="shared" si="20"/>
        <v>6704479.1699999999</v>
      </c>
      <c r="H37" s="124">
        <f t="shared" si="20"/>
        <v>5696079.9400000004</v>
      </c>
      <c r="I37" s="124">
        <f t="shared" si="20"/>
        <v>5840984.1600000001</v>
      </c>
      <c r="J37" s="124">
        <f t="shared" si="20"/>
        <v>6108556.7800000003</v>
      </c>
      <c r="K37" s="124">
        <f t="shared" si="20"/>
        <v>5447096.0099999998</v>
      </c>
      <c r="L37" s="124">
        <f t="shared" si="20"/>
        <v>5208292.92</v>
      </c>
      <c r="M37" s="124">
        <f t="shared" si="20"/>
        <v>5007830.2200000007</v>
      </c>
      <c r="N37" s="124">
        <f t="shared" si="20"/>
        <v>8042626.410000002</v>
      </c>
      <c r="O37" s="125">
        <f t="shared" si="20"/>
        <v>8987151.5399999991</v>
      </c>
      <c r="P37" s="41">
        <f t="shared" ref="P37:Q37" si="21">+P8</f>
        <v>0</v>
      </c>
      <c r="Q37" s="41">
        <f t="shared" si="21"/>
        <v>74127142.360000014</v>
      </c>
      <c r="R37" s="13"/>
      <c r="S37" s="36">
        <f>+S8</f>
        <v>17084045.210000001</v>
      </c>
      <c r="T37" s="36">
        <f>+T8</f>
        <v>18241543.27</v>
      </c>
      <c r="U37" s="9">
        <f>+U8</f>
        <v>16763945.709999999</v>
      </c>
      <c r="V37" s="9">
        <f>+V8</f>
        <v>22037608.170000002</v>
      </c>
      <c r="W37" s="9">
        <f>+W8</f>
        <v>74127142.360000014</v>
      </c>
    </row>
    <row r="38" spans="1:23">
      <c r="A38" s="13"/>
      <c r="B38" s="13"/>
      <c r="C38" s="42" t="s">
        <v>63</v>
      </c>
      <c r="D38" s="126">
        <f t="shared" ref="D38:O38" si="22">+D12+D15+D18+D21+D30</f>
        <v>5043706.0999999996</v>
      </c>
      <c r="E38" s="126">
        <f t="shared" si="22"/>
        <v>4498473.34</v>
      </c>
      <c r="F38" s="126">
        <f t="shared" si="22"/>
        <v>6777182.04</v>
      </c>
      <c r="G38" s="126">
        <f t="shared" si="22"/>
        <v>5395193.2400000002</v>
      </c>
      <c r="H38" s="126">
        <f t="shared" si="22"/>
        <v>5860356.9900000002</v>
      </c>
      <c r="I38" s="126">
        <f t="shared" si="22"/>
        <v>6539504.1399999997</v>
      </c>
      <c r="J38" s="126">
        <f t="shared" si="22"/>
        <v>3358323.23</v>
      </c>
      <c r="K38" s="126">
        <f t="shared" si="22"/>
        <v>4876454.74</v>
      </c>
      <c r="L38" s="127">
        <f t="shared" si="22"/>
        <v>4780115.32</v>
      </c>
      <c r="M38" s="126">
        <f t="shared" si="22"/>
        <v>3830705.2800000003</v>
      </c>
      <c r="N38" s="126">
        <f t="shared" si="22"/>
        <v>9856556.7800000012</v>
      </c>
      <c r="O38" s="128">
        <f t="shared" si="22"/>
        <v>6367958.9900000002</v>
      </c>
      <c r="P38" s="44">
        <f t="shared" ref="P38:Q38" si="23">+P12+P15+P18+P21+P30</f>
        <v>0</v>
      </c>
      <c r="Q38" s="44">
        <f t="shared" si="23"/>
        <v>67184530.189999998</v>
      </c>
      <c r="R38" s="13"/>
      <c r="S38" s="36">
        <f>+S12+S21+S30+S15+S18</f>
        <v>16319361.48</v>
      </c>
      <c r="T38" s="36">
        <f>+T12+T21+T30+T15+T18</f>
        <v>17795054.370000001</v>
      </c>
      <c r="U38" s="45">
        <f>+U12+U21+U30+U15+U18</f>
        <v>13014893.290000001</v>
      </c>
      <c r="V38" s="45">
        <f>+V12+V21+V30+V15+V18</f>
        <v>20055221.049999997</v>
      </c>
      <c r="W38" s="45">
        <f>+W12+W21+W30+W15+W18</f>
        <v>67184530.189999998</v>
      </c>
    </row>
    <row r="39" spans="1:23">
      <c r="A39" s="13"/>
      <c r="B39" s="13"/>
      <c r="C39" s="46" t="s">
        <v>64</v>
      </c>
      <c r="D39" s="129">
        <f t="shared" ref="D39:O39" si="24">+D24</f>
        <v>4454172.2</v>
      </c>
      <c r="E39" s="129">
        <f t="shared" si="24"/>
        <v>4544665.01</v>
      </c>
      <c r="F39" s="129">
        <f t="shared" si="24"/>
        <v>4227510.97</v>
      </c>
      <c r="G39" s="129">
        <f t="shared" si="24"/>
        <v>4594283.49</v>
      </c>
      <c r="H39" s="129">
        <f t="shared" si="24"/>
        <v>4596063.24</v>
      </c>
      <c r="I39" s="129">
        <f t="shared" si="24"/>
        <v>4610967.2699999996</v>
      </c>
      <c r="J39" s="129">
        <f t="shared" si="24"/>
        <v>4190900.63</v>
      </c>
      <c r="K39" s="129">
        <f t="shared" si="24"/>
        <v>4462020.3</v>
      </c>
      <c r="L39" s="129">
        <f t="shared" si="24"/>
        <v>3528088.26</v>
      </c>
      <c r="M39" s="129">
        <f t="shared" si="24"/>
        <v>3692296.2</v>
      </c>
      <c r="N39" s="129">
        <f t="shared" si="24"/>
        <v>246013.47999999998</v>
      </c>
      <c r="O39" s="130">
        <f t="shared" si="24"/>
        <v>9985501.5700000003</v>
      </c>
      <c r="P39" s="47">
        <f t="shared" ref="P39:Q39" si="25">+P24</f>
        <v>0</v>
      </c>
      <c r="Q39" s="47">
        <f t="shared" si="25"/>
        <v>53132482.619999997</v>
      </c>
      <c r="R39" s="13"/>
      <c r="S39" s="36">
        <f>+S24</f>
        <v>13226348.18</v>
      </c>
      <c r="T39" s="36">
        <f>+T24</f>
        <v>13801314</v>
      </c>
      <c r="U39" s="9">
        <f>+U24</f>
        <v>12181009.189999999</v>
      </c>
      <c r="V39" s="9">
        <f>+V24</f>
        <v>13923811.25</v>
      </c>
      <c r="W39" s="9">
        <f>+W24</f>
        <v>53132482.619999997</v>
      </c>
    </row>
    <row r="40" spans="1:23">
      <c r="A40" s="13"/>
      <c r="B40" s="13"/>
      <c r="C40" s="39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48"/>
      <c r="Q40" s="48"/>
      <c r="R40" s="13"/>
      <c r="S40" s="49"/>
      <c r="T40" s="49"/>
      <c r="U40" s="29"/>
      <c r="V40" s="29"/>
      <c r="W40" s="29"/>
    </row>
    <row r="41" spans="1:23">
      <c r="D41" s="126"/>
      <c r="E41" s="126"/>
      <c r="F41" s="126"/>
      <c r="G41" s="126"/>
      <c r="H41" s="126"/>
      <c r="I41" s="127"/>
      <c r="J41" s="127"/>
      <c r="K41" s="127"/>
      <c r="L41" s="127"/>
      <c r="M41" s="126"/>
      <c r="N41" s="126"/>
      <c r="O41" s="126"/>
    </row>
    <row r="42" spans="1:23">
      <c r="C42" s="54" t="s">
        <v>65</v>
      </c>
      <c r="D42" s="132">
        <v>1800925.8699999992</v>
      </c>
      <c r="E42" s="132">
        <v>1553201.0799999998</v>
      </c>
      <c r="F42" s="132">
        <v>1082634.92</v>
      </c>
      <c r="G42" s="132">
        <v>3648467.6599999978</v>
      </c>
      <c r="H42" s="132">
        <v>4601268.0299999956</v>
      </c>
      <c r="I42" s="132">
        <v>8561216.3099999968</v>
      </c>
      <c r="J42" s="132">
        <v>7489027.2400000021</v>
      </c>
      <c r="K42" s="132">
        <v>6656081.700000003</v>
      </c>
      <c r="L42" s="132">
        <v>9606997.1799999978</v>
      </c>
      <c r="M42" s="132">
        <v>5511665.8199999984</v>
      </c>
      <c r="N42" s="132">
        <v>17344753.800000004</v>
      </c>
      <c r="O42" s="132">
        <v>10467812.66</v>
      </c>
      <c r="P42" s="58"/>
      <c r="Q42" s="59">
        <f>SUM(D42:O42)</f>
        <v>78324052.269999996</v>
      </c>
    </row>
    <row r="43" spans="1:23">
      <c r="C43" s="55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33"/>
      <c r="Q43" s="56"/>
    </row>
    <row r="44" spans="1:23">
      <c r="C44" s="55" t="s">
        <v>66</v>
      </c>
      <c r="D44" s="133">
        <v>230830.17999999996</v>
      </c>
      <c r="E44" s="133">
        <v>1481840.7399999993</v>
      </c>
      <c r="F44" s="133">
        <v>1113511.7900000003</v>
      </c>
      <c r="G44" s="133">
        <v>3709610.4299999992</v>
      </c>
      <c r="H44" s="133">
        <v>1188164.3100000003</v>
      </c>
      <c r="I44" s="133">
        <v>2680609.7399999984</v>
      </c>
      <c r="J44" s="133">
        <v>-2149722.7800000003</v>
      </c>
      <c r="K44" s="133">
        <v>2211813.1499999976</v>
      </c>
      <c r="L44" s="133">
        <v>1125747.1100000001</v>
      </c>
      <c r="M44" s="133">
        <v>-1164633.3400000001</v>
      </c>
      <c r="N44" s="133">
        <v>2766958.53</v>
      </c>
      <c r="O44" s="133">
        <v>421233.02</v>
      </c>
      <c r="P44" s="33"/>
      <c r="Q44" s="60">
        <f>SUM(D44:O44)</f>
        <v>13615962.879999993</v>
      </c>
    </row>
    <row r="45" spans="1:23">
      <c r="C45" s="61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33"/>
      <c r="Q45" s="56"/>
    </row>
    <row r="46" spans="1:23">
      <c r="C46" s="55" t="s">
        <v>67</v>
      </c>
      <c r="D46" s="134">
        <v>2514384.5299999998</v>
      </c>
      <c r="E46" s="134">
        <v>7493359.9100000001</v>
      </c>
      <c r="F46" s="134">
        <v>4268096.3499999996</v>
      </c>
      <c r="G46" s="134">
        <v>4348483.8099999996</v>
      </c>
      <c r="H46" s="134">
        <v>1784110.3</v>
      </c>
      <c r="I46" s="134">
        <v>3735240.3399999994</v>
      </c>
      <c r="J46" s="134">
        <v>70977646.900000006</v>
      </c>
      <c r="K46" s="134">
        <v>5081470.5600000005</v>
      </c>
      <c r="L46" s="134">
        <v>158630740.91</v>
      </c>
      <c r="M46" s="134">
        <v>133007123.81999999</v>
      </c>
      <c r="N46" s="134">
        <v>170660618.88000003</v>
      </c>
      <c r="O46" s="134">
        <v>2062394.5</v>
      </c>
      <c r="P46" s="33"/>
      <c r="Q46" s="60">
        <f>SUM(D46:O46)</f>
        <v>564563670.81000006</v>
      </c>
    </row>
    <row r="47" spans="1:23">
      <c r="C47" s="62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57"/>
    </row>
    <row r="48" spans="1:23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20"/>
    </row>
    <row r="49" spans="4:17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4:17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</sheetData>
  <mergeCells count="1">
    <mergeCell ref="D2:O2"/>
  </mergeCells>
  <phoneticPr fontId="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TaxCatchAll xmlns="80985e37-4d14-49b1-85af-18f353798ba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D6C9E5-9B35-47C7-B415-FFFBBE518100}">
  <ds:schemaRefs>
    <ds:schemaRef ds:uri="http://schemas.microsoft.com/office/2006/metadata/properties"/>
    <ds:schemaRef ds:uri="http://schemas.microsoft.com/office/infopath/2007/PartnerControls"/>
    <ds:schemaRef ds:uri="6bd9865d-c7d0-4288-ab0a-9d4dee1c94e8"/>
    <ds:schemaRef ds:uri="80985e37-4d14-49b1-85af-18f353798ba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EB902D1-6E7F-4EF5-AAAA-0BA757CD3098}"/>
</file>

<file path=customXml/itemProps3.xml><?xml version="1.0" encoding="utf-8"?>
<ds:datastoreItem xmlns:ds="http://schemas.openxmlformats.org/officeDocument/2006/customXml" ds:itemID="{2665FF34-DBC8-467C-B72B-096758F43F6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KPIs 2025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Peña</dc:creator>
  <cp:keywords/>
  <dc:description/>
  <cp:lastModifiedBy>Christian Mendez Gonzalez</cp:lastModifiedBy>
  <cp:revision/>
  <dcterms:created xsi:type="dcterms:W3CDTF">2024-02-15T22:30:26Z</dcterms:created>
  <dcterms:modified xsi:type="dcterms:W3CDTF">2026-04-20T19:50:19Z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2024-09-09T14:37:57Z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31289701-2511-4b48-b59d-bfc969d3a983</vt:lpwstr>
  </property>
  <property fmtid="{D5CDD505-2E9C-101B-9397-08002B2CF9AE}" pid="7" name="MSIP_Label_defa4170-0d19-0005-0004-bc88714345d2_ActionId">
    <vt:lpwstr>ff1f58b6-a10c-4c3e-8183-d8ba02d37b87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0x010100356202C57E8A91488ECE962D63A71F10</vt:lpwstr>
  </property>
  <property fmtid="{D5CDD505-2E9C-101B-9397-08002B2CF9AE}" pid="10" name="MediaServiceImageTags">
    <vt:lpwstr/>
  </property>
</Properties>
</file>