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erapr1-my.sharepoint.com/personal/jan_rodriguez_genera-pr_com/Documents/Documents/Additional Requests/"/>
    </mc:Choice>
  </mc:AlternateContent>
  <xr:revisionPtr revIDLastSave="3" documentId="8_{3604BB5E-836E-47D1-9325-1E48A1BB8F5A}" xr6:coauthVersionLast="47" xr6:coauthVersionMax="47" xr10:uidLastSave="{A5D70324-3A29-4368-93F5-E2BD4B3CC11C}"/>
  <bookViews>
    <workbookView xWindow="-110" yWindow="-110" windowWidth="19420" windowHeight="11500" firstSheet="2" activeTab="7" xr2:uid="{00000000-000D-0000-FFFF-FFFF00000000}"/>
  </bookViews>
  <sheets>
    <sheet name="San Juan" sheetId="1" r:id="rId1"/>
    <sheet name="Palo Seco" sheetId="3" r:id="rId2"/>
    <sheet name="Aguirre" sheetId="5" r:id="rId3"/>
    <sheet name="Aguirre CC" sheetId="9" r:id="rId4"/>
    <sheet name="Costa Sur" sheetId="6" r:id="rId5"/>
    <sheet name="Cambalache" sheetId="7" r:id="rId6"/>
    <sheet name="Mayaguez" sheetId="8" r:id="rId7"/>
    <sheet name="TMs" sheetId="10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H11" i="5"/>
  <c r="I19" i="5"/>
  <c r="H19" i="5"/>
  <c r="E3" i="3"/>
  <c r="E5" i="3"/>
  <c r="G38" i="1"/>
  <c r="F38" i="1"/>
  <c r="E38" i="1"/>
  <c r="C38" i="1"/>
  <c r="E33" i="9"/>
  <c r="E34" i="9"/>
  <c r="E32" i="9"/>
  <c r="E31" i="9"/>
  <c r="G35" i="9"/>
  <c r="F35" i="9"/>
  <c r="C35" i="9"/>
  <c r="C23" i="9"/>
  <c r="G11" i="9"/>
  <c r="F11" i="9"/>
  <c r="E11" i="9"/>
  <c r="F23" i="9"/>
  <c r="G23" i="9"/>
  <c r="E23" i="9"/>
  <c r="E22" i="9"/>
  <c r="E21" i="9"/>
  <c r="E20" i="9"/>
  <c r="E19" i="9"/>
  <c r="E18" i="9"/>
  <c r="E17" i="9"/>
  <c r="E16" i="9"/>
  <c r="E15" i="9"/>
  <c r="I34" i="9"/>
  <c r="H34" i="9"/>
  <c r="I33" i="9"/>
  <c r="H33" i="9"/>
  <c r="I32" i="9"/>
  <c r="H32" i="9"/>
  <c r="I31" i="9"/>
  <c r="H31" i="9"/>
  <c r="I30" i="9"/>
  <c r="H30" i="9"/>
  <c r="I29" i="9"/>
  <c r="H29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8" i="9"/>
  <c r="H8" i="9"/>
  <c r="I7" i="9"/>
  <c r="H7" i="9"/>
  <c r="I6" i="9"/>
  <c r="H6" i="9"/>
  <c r="I5" i="9"/>
  <c r="H5" i="9"/>
  <c r="I4" i="9"/>
  <c r="H4" i="9"/>
  <c r="I3" i="9"/>
  <c r="H3" i="9"/>
  <c r="I10" i="9"/>
  <c r="H10" i="9"/>
  <c r="E10" i="9"/>
  <c r="E9" i="9"/>
  <c r="E8" i="9"/>
  <c r="E7" i="9"/>
  <c r="E6" i="9"/>
  <c r="E5" i="9"/>
  <c r="E4" i="9"/>
  <c r="G23" i="10"/>
  <c r="F23" i="10"/>
  <c r="C23" i="10"/>
  <c r="E22" i="10"/>
  <c r="E21" i="10"/>
  <c r="E20" i="10"/>
  <c r="E19" i="10"/>
  <c r="G15" i="10"/>
  <c r="F15" i="10"/>
  <c r="C15" i="10"/>
  <c r="E14" i="10"/>
  <c r="E13" i="10"/>
  <c r="E12" i="10"/>
  <c r="E11" i="10"/>
  <c r="G7" i="10"/>
  <c r="F7" i="10"/>
  <c r="C7" i="10"/>
  <c r="E6" i="10"/>
  <c r="E5" i="10"/>
  <c r="E4" i="10"/>
  <c r="E3" i="10"/>
  <c r="E30" i="9"/>
  <c r="E29" i="9"/>
  <c r="E28" i="9"/>
  <c r="E27" i="9"/>
  <c r="C11" i="9"/>
  <c r="E3" i="9"/>
  <c r="I21" i="8"/>
  <c r="H21" i="8"/>
  <c r="E21" i="8"/>
  <c r="E13" i="8"/>
  <c r="I13" i="8"/>
  <c r="H13" i="8"/>
  <c r="I20" i="8"/>
  <c r="H20" i="8"/>
  <c r="E20" i="8"/>
  <c r="I19" i="8"/>
  <c r="H19" i="8"/>
  <c r="E19" i="8"/>
  <c r="I12" i="8"/>
  <c r="H12" i="8"/>
  <c r="E12" i="8"/>
  <c r="I11" i="8"/>
  <c r="H11" i="8"/>
  <c r="E11" i="8"/>
  <c r="I4" i="8"/>
  <c r="I3" i="8"/>
  <c r="H4" i="8"/>
  <c r="H3" i="8"/>
  <c r="E5" i="8"/>
  <c r="E4" i="8"/>
  <c r="G23" i="8"/>
  <c r="F23" i="8"/>
  <c r="C23" i="8"/>
  <c r="I22" i="8"/>
  <c r="H22" i="8"/>
  <c r="E22" i="8"/>
  <c r="G15" i="8"/>
  <c r="F15" i="8"/>
  <c r="C15" i="8"/>
  <c r="E14" i="8"/>
  <c r="G7" i="8"/>
  <c r="F7" i="8"/>
  <c r="C7" i="8"/>
  <c r="E6" i="8"/>
  <c r="E3" i="8"/>
  <c r="I16" i="7"/>
  <c r="H16" i="7"/>
  <c r="G17" i="7"/>
  <c r="F17" i="7"/>
  <c r="C17" i="7"/>
  <c r="E16" i="7"/>
  <c r="E15" i="7"/>
  <c r="G11" i="7"/>
  <c r="F11" i="7"/>
  <c r="C11" i="7"/>
  <c r="E10" i="7"/>
  <c r="E9" i="7"/>
  <c r="G5" i="7"/>
  <c r="F5" i="7"/>
  <c r="C5" i="7"/>
  <c r="E4" i="7"/>
  <c r="E3" i="7"/>
  <c r="I5" i="6"/>
  <c r="H5" i="6"/>
  <c r="G23" i="6"/>
  <c r="F23" i="6"/>
  <c r="C23" i="6"/>
  <c r="E22" i="6"/>
  <c r="E21" i="6"/>
  <c r="E20" i="6"/>
  <c r="E19" i="6"/>
  <c r="G15" i="6"/>
  <c r="F15" i="6"/>
  <c r="C15" i="6"/>
  <c r="E14" i="6"/>
  <c r="E13" i="6"/>
  <c r="E12" i="6"/>
  <c r="E11" i="6"/>
  <c r="G7" i="6"/>
  <c r="F7" i="6"/>
  <c r="C7" i="6"/>
  <c r="E6" i="6"/>
  <c r="E5" i="6"/>
  <c r="E4" i="6"/>
  <c r="I3" i="6"/>
  <c r="H3" i="6"/>
  <c r="E3" i="6"/>
  <c r="E7" i="6" s="1"/>
  <c r="I36" i="1"/>
  <c r="H36" i="1"/>
  <c r="I10" i="1"/>
  <c r="H10" i="1"/>
  <c r="I23" i="1"/>
  <c r="H23" i="1"/>
  <c r="H24" i="1"/>
  <c r="I3" i="5"/>
  <c r="H3" i="5"/>
  <c r="G23" i="5"/>
  <c r="F23" i="5"/>
  <c r="C23" i="5"/>
  <c r="E22" i="5"/>
  <c r="E21" i="5"/>
  <c r="E20" i="5"/>
  <c r="E19" i="5"/>
  <c r="G15" i="5"/>
  <c r="F15" i="5"/>
  <c r="C15" i="5"/>
  <c r="E14" i="5"/>
  <c r="E13" i="5"/>
  <c r="E12" i="5"/>
  <c r="E11" i="5"/>
  <c r="G7" i="5"/>
  <c r="F7" i="5"/>
  <c r="C7" i="5"/>
  <c r="E6" i="5"/>
  <c r="E5" i="5"/>
  <c r="E4" i="5"/>
  <c r="E3" i="5"/>
  <c r="C23" i="3"/>
  <c r="E22" i="3"/>
  <c r="E21" i="3"/>
  <c r="E20" i="3"/>
  <c r="G23" i="3"/>
  <c r="F23" i="3"/>
  <c r="E19" i="3"/>
  <c r="C15" i="3"/>
  <c r="E14" i="3"/>
  <c r="E13" i="3"/>
  <c r="E12" i="3"/>
  <c r="G15" i="3"/>
  <c r="F15" i="3"/>
  <c r="E11" i="3"/>
  <c r="C7" i="3"/>
  <c r="E6" i="3"/>
  <c r="E4" i="3"/>
  <c r="G7" i="3"/>
  <c r="F7" i="3"/>
  <c r="E37" i="1"/>
  <c r="E36" i="1"/>
  <c r="C33" i="1"/>
  <c r="E32" i="1"/>
  <c r="G31" i="1"/>
  <c r="F31" i="1"/>
  <c r="E31" i="1"/>
  <c r="E30" i="1"/>
  <c r="G29" i="1"/>
  <c r="G33" i="1" s="1"/>
  <c r="F29" i="1"/>
  <c r="F33" i="1" s="1"/>
  <c r="E29" i="1"/>
  <c r="G25" i="1"/>
  <c r="F25" i="1"/>
  <c r="C25" i="1"/>
  <c r="E24" i="1"/>
  <c r="E23" i="1"/>
  <c r="E25" i="1" s="1"/>
  <c r="C20" i="1"/>
  <c r="E19" i="1"/>
  <c r="G18" i="1"/>
  <c r="F18" i="1"/>
  <c r="E18" i="1"/>
  <c r="E17" i="1"/>
  <c r="G16" i="1"/>
  <c r="G20" i="1" s="1"/>
  <c r="F16" i="1"/>
  <c r="F20" i="1" s="1"/>
  <c r="E16" i="1"/>
  <c r="G5" i="1"/>
  <c r="F5" i="1"/>
  <c r="G12" i="1"/>
  <c r="F12" i="1"/>
  <c r="C12" i="1"/>
  <c r="E11" i="1"/>
  <c r="E10" i="1"/>
  <c r="E12" i="1" s="1"/>
  <c r="E3" i="1"/>
  <c r="G3" i="1"/>
  <c r="G7" i="1" s="1"/>
  <c r="F3" i="1"/>
  <c r="F7" i="1" s="1"/>
  <c r="I38" i="1" l="1"/>
  <c r="H38" i="1"/>
  <c r="I28" i="9"/>
  <c r="H28" i="9"/>
  <c r="E35" i="9"/>
  <c r="I27" i="9"/>
  <c r="H27" i="9"/>
  <c r="I9" i="9"/>
  <c r="H9" i="9"/>
  <c r="E7" i="10"/>
  <c r="I3" i="10"/>
  <c r="H3" i="10"/>
  <c r="I5" i="10"/>
  <c r="H5" i="10"/>
  <c r="E15" i="10"/>
  <c r="I11" i="10"/>
  <c r="H11" i="10"/>
  <c r="I13" i="10"/>
  <c r="H13" i="10"/>
  <c r="E23" i="10"/>
  <c r="I19" i="10"/>
  <c r="H19" i="10"/>
  <c r="I21" i="10"/>
  <c r="H21" i="10"/>
  <c r="I11" i="9"/>
  <c r="H11" i="9"/>
  <c r="I14" i="8"/>
  <c r="H14" i="8"/>
  <c r="I6" i="8"/>
  <c r="H6" i="8"/>
  <c r="I5" i="8"/>
  <c r="H5" i="8"/>
  <c r="E7" i="8"/>
  <c r="E15" i="8"/>
  <c r="E23" i="8"/>
  <c r="I15" i="7"/>
  <c r="H15" i="7"/>
  <c r="I10" i="7"/>
  <c r="H10" i="7"/>
  <c r="I9" i="7"/>
  <c r="H9" i="7"/>
  <c r="I3" i="7"/>
  <c r="H3" i="7"/>
  <c r="H4" i="7"/>
  <c r="I4" i="7"/>
  <c r="E5" i="7"/>
  <c r="E11" i="7"/>
  <c r="E17" i="7"/>
  <c r="I21" i="6"/>
  <c r="H21" i="6"/>
  <c r="I19" i="6"/>
  <c r="H19" i="6"/>
  <c r="I13" i="6"/>
  <c r="H13" i="6"/>
  <c r="I11" i="6"/>
  <c r="H11" i="6"/>
  <c r="I7" i="6"/>
  <c r="H7" i="6"/>
  <c r="E15" i="6"/>
  <c r="E23" i="6"/>
  <c r="E7" i="5"/>
  <c r="I5" i="5"/>
  <c r="H5" i="5"/>
  <c r="E15" i="5"/>
  <c r="I13" i="5"/>
  <c r="H13" i="5"/>
  <c r="E23" i="5"/>
  <c r="I21" i="5"/>
  <c r="H21" i="5"/>
  <c r="E7" i="3"/>
  <c r="I3" i="3"/>
  <c r="H3" i="3"/>
  <c r="I5" i="3"/>
  <c r="H5" i="3"/>
  <c r="E15" i="3"/>
  <c r="I11" i="3"/>
  <c r="H11" i="3"/>
  <c r="I13" i="3"/>
  <c r="H13" i="3"/>
  <c r="E23" i="3"/>
  <c r="I19" i="3"/>
  <c r="H19" i="3"/>
  <c r="I21" i="3"/>
  <c r="H21" i="3"/>
  <c r="E33" i="1"/>
  <c r="I29" i="1"/>
  <c r="H29" i="1"/>
  <c r="I31" i="1"/>
  <c r="H31" i="1"/>
  <c r="I37" i="1"/>
  <c r="H37" i="1"/>
  <c r="I11" i="1"/>
  <c r="H11" i="1"/>
  <c r="E20" i="1"/>
  <c r="I16" i="1"/>
  <c r="H16" i="1"/>
  <c r="I18" i="1"/>
  <c r="H18" i="1"/>
  <c r="I25" i="1"/>
  <c r="H25" i="1"/>
  <c r="I24" i="1"/>
  <c r="I12" i="1"/>
  <c r="H12" i="1"/>
  <c r="E7" i="1"/>
  <c r="I3" i="1"/>
  <c r="H3" i="1"/>
  <c r="I5" i="1"/>
  <c r="H5" i="1"/>
  <c r="I23" i="10" l="1"/>
  <c r="H23" i="10"/>
  <c r="I15" i="10"/>
  <c r="H15" i="10"/>
  <c r="I7" i="10"/>
  <c r="H7" i="10"/>
  <c r="I35" i="9"/>
  <c r="H35" i="9"/>
  <c r="I23" i="9"/>
  <c r="H23" i="9"/>
  <c r="I23" i="8"/>
  <c r="H23" i="8"/>
  <c r="I15" i="8"/>
  <c r="H15" i="8"/>
  <c r="I7" i="8"/>
  <c r="H7" i="8"/>
  <c r="I17" i="7"/>
  <c r="H17" i="7"/>
  <c r="I11" i="7"/>
  <c r="H11" i="7"/>
  <c r="I5" i="7"/>
  <c r="H5" i="7"/>
  <c r="I23" i="6"/>
  <c r="H23" i="6"/>
  <c r="I15" i="6"/>
  <c r="H15" i="6"/>
  <c r="I23" i="5"/>
  <c r="H23" i="5"/>
  <c r="I15" i="5"/>
  <c r="H15" i="5"/>
  <c r="I7" i="5"/>
  <c r="H7" i="5"/>
  <c r="I23" i="3"/>
  <c r="H23" i="3"/>
  <c r="I15" i="3"/>
  <c r="H15" i="3"/>
  <c r="I7" i="3"/>
  <c r="H7" i="3"/>
  <c r="I33" i="1"/>
  <c r="H33" i="1"/>
  <c r="I20" i="1"/>
  <c r="H20" i="1"/>
  <c r="I7" i="1"/>
  <c r="H7" i="1"/>
</calcChain>
</file>

<file path=xl/sharedStrings.xml><?xml version="1.0" encoding="utf-8"?>
<sst xmlns="http://schemas.openxmlformats.org/spreadsheetml/2006/main" count="497" uniqueCount="59">
  <si>
    <t>October 2025</t>
  </si>
  <si>
    <t>Comments</t>
  </si>
  <si>
    <t>Unit</t>
  </si>
  <si>
    <t>Fuel type</t>
  </si>
  <si>
    <t>Fuel consumed (Barrels)</t>
  </si>
  <si>
    <t>Heating Value (Btu/Barrels)</t>
  </si>
  <si>
    <t>Btu</t>
  </si>
  <si>
    <t>Gross Generation (kWh)</t>
  </si>
  <si>
    <t>Net Generation (kWh)</t>
  </si>
  <si>
    <t>Gross Heat Rate (Btu/kWh)</t>
  </si>
  <si>
    <t>Net Heat Rate (Btu/kWh)</t>
  </si>
  <si>
    <t>San Juan 5</t>
  </si>
  <si>
    <t>ULSD</t>
  </si>
  <si>
    <t>LNG</t>
  </si>
  <si>
    <t>San Juan 6</t>
  </si>
  <si>
    <t>Total San Juan CC</t>
  </si>
  <si>
    <t xml:space="preserve">Heat rate includes Natural Gas invoiced consumption, which is the correct value. </t>
  </si>
  <si>
    <t>Current month Heating value used not the previous month.</t>
  </si>
  <si>
    <t>San Juan 7</t>
  </si>
  <si>
    <t>Bunker C</t>
  </si>
  <si>
    <t>San Juan 9</t>
  </si>
  <si>
    <t>Total San Juan - Steam</t>
  </si>
  <si>
    <t>Value doesn't include auxiliaries of units 7, 8, &amp; 10 out of service.</t>
  </si>
  <si>
    <t>November 2025</t>
  </si>
  <si>
    <t>December 2025</t>
  </si>
  <si>
    <t>Palo Seco 3</t>
  </si>
  <si>
    <t>Palo Seco 4</t>
  </si>
  <si>
    <t>Total Palo Seco - Steam</t>
  </si>
  <si>
    <t>Propane consumption not included in total calculation.</t>
  </si>
  <si>
    <t>Aguirre 1</t>
  </si>
  <si>
    <t>Aguirre 2</t>
  </si>
  <si>
    <t>Total Aguirre - Steam</t>
  </si>
  <si>
    <t>Rounding issue.</t>
  </si>
  <si>
    <t>1-1</t>
  </si>
  <si>
    <t>1-2</t>
  </si>
  <si>
    <t>1-3</t>
  </si>
  <si>
    <t>1-4</t>
  </si>
  <si>
    <t>2-1</t>
  </si>
  <si>
    <t>2-2</t>
  </si>
  <si>
    <t>2-3</t>
  </si>
  <si>
    <t>2-4</t>
  </si>
  <si>
    <t>Total Aguirre CC</t>
  </si>
  <si>
    <t>Costa Sur 5</t>
  </si>
  <si>
    <t>Costa Sur 6</t>
  </si>
  <si>
    <t>Total Costa Sur - Steam</t>
  </si>
  <si>
    <t>Cambalache 2</t>
  </si>
  <si>
    <t>Cambalache 3</t>
  </si>
  <si>
    <t>Total Cambalache - Gas</t>
  </si>
  <si>
    <t>Mayaguez 1</t>
  </si>
  <si>
    <t>Mayaguez 2</t>
  </si>
  <si>
    <t>Mayaguez 3</t>
  </si>
  <si>
    <t>Mayaguez 4</t>
  </si>
  <si>
    <t>Total Mayaguez - Gas</t>
  </si>
  <si>
    <t>Reported in the Quarterly Report a Gross Heat Rate for one unit instead of the entire plant.</t>
  </si>
  <si>
    <t xml:space="preserve">Updated fuel consumption and Heating value to calculate the Net Heat Rate for entire plant. </t>
  </si>
  <si>
    <t>Gross Heat rate was being reported.</t>
  </si>
  <si>
    <t>San Juan TMs</t>
  </si>
  <si>
    <t>Palo Seco TMs</t>
  </si>
  <si>
    <t>Total TMs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</si>
</sst>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3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64" fontId="0" fillId="3" borderId="15" xfId="0" applyNumberForma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" fontId="1" fillId="0" borderId="5" xfId="0" applyNumberFormat="1" applyFont="1" applyBorder="1" applyAlignment="1">
      <alignment vertical="center"/>
    </xf>
    <xf numFmtId="1" fontId="1" fillId="0" borderId="17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1" fillId="3" borderId="15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8"/>
  <sheetViews>
    <sheetView topLeftCell="C1" workbookViewId="0">
      <selection activeCell="K1" sqref="K1"/>
    </sheetView>
  </sheetViews>
  <sheetFormatPr defaultColWidth="9.1796875" defaultRowHeight="14.5" x14ac:dyDescent="0.35"/>
  <cols>
    <col min="1" max="1" width="21.54296875" style="23" bestFit="1" customWidth="1"/>
    <col min="2" max="2" width="9.26953125" style="23" bestFit="1" customWidth="1"/>
    <col min="3" max="3" width="23" style="23" bestFit="1" customWidth="1"/>
    <col min="4" max="4" width="26.26953125" style="23" bestFit="1" customWidth="1"/>
    <col min="5" max="5" width="19.7265625" style="23" bestFit="1" customWidth="1"/>
    <col min="6" max="6" width="23" style="23" bestFit="1" customWidth="1"/>
    <col min="7" max="7" width="21.1796875" style="23" bestFit="1" customWidth="1"/>
    <col min="8" max="8" width="26" style="23" bestFit="1" customWidth="1"/>
    <col min="9" max="9" width="24" style="23" bestFit="1" customWidth="1"/>
    <col min="10" max="10" width="9.1796875" style="23"/>
    <col min="11" max="11" width="10.81640625" style="23" customWidth="1"/>
    <col min="12" max="16384" width="9.1796875" style="23"/>
  </cols>
  <sheetData>
    <row r="1" spans="1:1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7"/>
      <c r="K1" s="64" t="s">
        <v>1</v>
      </c>
    </row>
    <row r="2" spans="1:11" x14ac:dyDescent="0.35">
      <c r="A2" s="24" t="s">
        <v>2</v>
      </c>
      <c r="B2" s="25" t="s">
        <v>3</v>
      </c>
      <c r="C2" s="25" t="s">
        <v>4</v>
      </c>
      <c r="D2" s="25" t="s">
        <v>5</v>
      </c>
      <c r="E2" s="26" t="s">
        <v>6</v>
      </c>
      <c r="F2" s="25" t="s">
        <v>7</v>
      </c>
      <c r="G2" s="25" t="s">
        <v>8</v>
      </c>
      <c r="H2" s="25" t="s">
        <v>9</v>
      </c>
      <c r="I2" s="27" t="s">
        <v>10</v>
      </c>
    </row>
    <row r="3" spans="1:11" x14ac:dyDescent="0.35">
      <c r="A3" s="28" t="s">
        <v>11</v>
      </c>
      <c r="B3" s="29" t="s">
        <v>12</v>
      </c>
      <c r="C3" s="30">
        <v>56840.67</v>
      </c>
      <c r="D3" s="30">
        <v>5819964.3600000003</v>
      </c>
      <c r="E3" s="30">
        <f>C3*D3</f>
        <v>330810673598.52118</v>
      </c>
      <c r="F3" s="68">
        <f>84004000+28747000</f>
        <v>112751000</v>
      </c>
      <c r="G3" s="68">
        <f>82088000+28747000</f>
        <v>110835000</v>
      </c>
      <c r="H3" s="68">
        <f>($E3+$E4)/F3</f>
        <v>8095.2114844323442</v>
      </c>
      <c r="I3" s="70">
        <f>($E3+$E4)/G3</f>
        <v>8235.1530661003399</v>
      </c>
    </row>
    <row r="4" spans="1:11" x14ac:dyDescent="0.35">
      <c r="A4" s="28"/>
      <c r="B4" s="29" t="s">
        <v>13</v>
      </c>
      <c r="C4" s="30"/>
      <c r="D4" s="30">
        <v>5851646.4473599996</v>
      </c>
      <c r="E4" s="30">
        <v>581932516482.70996</v>
      </c>
      <c r="F4" s="68"/>
      <c r="G4" s="68"/>
      <c r="H4" s="68"/>
      <c r="I4" s="70"/>
    </row>
    <row r="5" spans="1:11" x14ac:dyDescent="0.35">
      <c r="A5" s="28" t="s">
        <v>14</v>
      </c>
      <c r="B5" s="29" t="s">
        <v>12</v>
      </c>
      <c r="C5" s="30">
        <v>78697.23</v>
      </c>
      <c r="D5" s="30">
        <v>5819964.3600000003</v>
      </c>
      <c r="E5" s="30">
        <v>456453534690.96997</v>
      </c>
      <c r="F5" s="68">
        <f>94559000+0</f>
        <v>94559000</v>
      </c>
      <c r="G5" s="68">
        <f>92012000+0</f>
        <v>92012000</v>
      </c>
      <c r="H5" s="68">
        <f>(E5+E6)/F5</f>
        <v>10488.615765905519</v>
      </c>
      <c r="I5" s="70">
        <f>($E5+$E6)/G5</f>
        <v>10778.952943184149</v>
      </c>
    </row>
    <row r="6" spans="1:11" x14ac:dyDescent="0.35">
      <c r="A6" s="28"/>
      <c r="B6" s="29" t="s">
        <v>13</v>
      </c>
      <c r="C6" s="30"/>
      <c r="D6" s="30">
        <v>5851646.4473599996</v>
      </c>
      <c r="E6" s="30">
        <v>535339483517.28998</v>
      </c>
      <c r="F6" s="68"/>
      <c r="G6" s="68"/>
      <c r="H6" s="68"/>
      <c r="I6" s="70"/>
    </row>
    <row r="7" spans="1:11" x14ac:dyDescent="0.35">
      <c r="A7" s="28" t="s">
        <v>15</v>
      </c>
      <c r="B7" s="32"/>
      <c r="C7" s="30"/>
      <c r="D7" s="33"/>
      <c r="E7" s="30">
        <f>SUM(E3:E6)</f>
        <v>1904536208289.4912</v>
      </c>
      <c r="F7" s="30">
        <f>SUM(F3:F6)</f>
        <v>207310000</v>
      </c>
      <c r="G7" s="30">
        <f>SUM(G3:G6)</f>
        <v>202847000</v>
      </c>
      <c r="H7" s="30">
        <f>$E7/F7</f>
        <v>9186.8998518619028</v>
      </c>
      <c r="I7" s="57">
        <f>$E7/G7</f>
        <v>9389.0282246692896</v>
      </c>
      <c r="K7" s="23" t="s">
        <v>16</v>
      </c>
    </row>
    <row r="8" spans="1:11" x14ac:dyDescent="0.35">
      <c r="A8" s="34"/>
      <c r="I8" s="35"/>
      <c r="K8" s="36" t="s">
        <v>17</v>
      </c>
    </row>
    <row r="9" spans="1:11" x14ac:dyDescent="0.35">
      <c r="A9" s="28" t="s">
        <v>2</v>
      </c>
      <c r="B9" s="37" t="s">
        <v>3</v>
      </c>
      <c r="C9" s="37" t="s">
        <v>4</v>
      </c>
      <c r="D9" s="37" t="s">
        <v>5</v>
      </c>
      <c r="E9" s="37" t="s">
        <v>6</v>
      </c>
      <c r="F9" s="37" t="s">
        <v>7</v>
      </c>
      <c r="G9" s="37" t="s">
        <v>8</v>
      </c>
      <c r="H9" s="38" t="s">
        <v>9</v>
      </c>
      <c r="I9" s="39" t="s">
        <v>10</v>
      </c>
    </row>
    <row r="10" spans="1:11" x14ac:dyDescent="0.35">
      <c r="A10" s="28" t="s">
        <v>18</v>
      </c>
      <c r="B10" s="29" t="s">
        <v>19</v>
      </c>
      <c r="C10" s="29">
        <v>0</v>
      </c>
      <c r="D10" s="29">
        <v>0</v>
      </c>
      <c r="E10" s="40">
        <f>C10*D10</f>
        <v>0</v>
      </c>
      <c r="F10" s="29">
        <v>0</v>
      </c>
      <c r="G10" s="29">
        <v>0</v>
      </c>
      <c r="H10" s="40">
        <f>IF(F10,$E10/F10,0)</f>
        <v>0</v>
      </c>
      <c r="I10" s="41">
        <f>IF(G10,$E10/G10,0)</f>
        <v>0</v>
      </c>
    </row>
    <row r="11" spans="1:11" x14ac:dyDescent="0.35">
      <c r="A11" s="28" t="s">
        <v>20</v>
      </c>
      <c r="B11" s="29" t="s">
        <v>19</v>
      </c>
      <c r="C11" s="30">
        <v>87763.54</v>
      </c>
      <c r="D11" s="30">
        <v>6244149.9100000001</v>
      </c>
      <c r="E11" s="30">
        <f>C11*D11</f>
        <v>548008700392.28137</v>
      </c>
      <c r="F11" s="30">
        <v>55447000</v>
      </c>
      <c r="G11" s="30">
        <v>54770785</v>
      </c>
      <c r="H11" s="42">
        <f>$E11/F11</f>
        <v>9883.4689053020247</v>
      </c>
      <c r="I11" s="43">
        <f>$E11/G11</f>
        <v>10005.492899038811</v>
      </c>
    </row>
    <row r="12" spans="1:11" x14ac:dyDescent="0.35">
      <c r="A12" s="28" t="s">
        <v>21</v>
      </c>
      <c r="B12" s="44"/>
      <c r="C12" s="45">
        <f>SUM(C10:C11)</f>
        <v>87763.54</v>
      </c>
      <c r="D12" s="46"/>
      <c r="E12" s="45">
        <f t="shared" ref="E12:G12" si="0">SUM(E10:E11)</f>
        <v>548008700392.28137</v>
      </c>
      <c r="F12" s="45">
        <f t="shared" si="0"/>
        <v>55447000</v>
      </c>
      <c r="G12" s="45">
        <f t="shared" si="0"/>
        <v>54770785</v>
      </c>
      <c r="H12" s="45">
        <f>$E12/F12</f>
        <v>9883.4689053020247</v>
      </c>
      <c r="I12" s="62">
        <f>$E12/G12</f>
        <v>10005.492899038811</v>
      </c>
      <c r="K12" s="23" t="s">
        <v>22</v>
      </c>
    </row>
    <row r="14" spans="1:11" x14ac:dyDescent="0.35">
      <c r="A14" s="65" t="s">
        <v>23</v>
      </c>
      <c r="B14" s="66"/>
      <c r="C14" s="66"/>
      <c r="D14" s="66"/>
      <c r="E14" s="66"/>
      <c r="F14" s="66"/>
      <c r="G14" s="66"/>
      <c r="H14" s="66"/>
      <c r="I14" s="67"/>
    </row>
    <row r="15" spans="1:11" x14ac:dyDescent="0.35">
      <c r="A15" s="24" t="s">
        <v>2</v>
      </c>
      <c r="B15" s="25" t="s">
        <v>3</v>
      </c>
      <c r="C15" s="25" t="s">
        <v>4</v>
      </c>
      <c r="D15" s="25" t="s">
        <v>5</v>
      </c>
      <c r="E15" s="26" t="s">
        <v>6</v>
      </c>
      <c r="F15" s="25" t="s">
        <v>7</v>
      </c>
      <c r="G15" s="25" t="s">
        <v>8</v>
      </c>
      <c r="H15" s="25" t="s">
        <v>9</v>
      </c>
      <c r="I15" s="27" t="s">
        <v>10</v>
      </c>
    </row>
    <row r="16" spans="1:11" x14ac:dyDescent="0.35">
      <c r="A16" s="28" t="s">
        <v>11</v>
      </c>
      <c r="B16" s="29" t="s">
        <v>12</v>
      </c>
      <c r="C16" s="30">
        <v>16891.509999999998</v>
      </c>
      <c r="D16" s="30">
        <v>5819957.2199999997</v>
      </c>
      <c r="E16" s="30">
        <f>C16*D16</f>
        <v>98307865581.202179</v>
      </c>
      <c r="F16" s="68">
        <f>55261000+19373000</f>
        <v>74634000</v>
      </c>
      <c r="G16" s="68">
        <f>53800000+19373000</f>
        <v>73173000</v>
      </c>
      <c r="H16" s="68">
        <f>($E16+$E17)/F16</f>
        <v>8232.818443999282</v>
      </c>
      <c r="I16" s="70">
        <f>($E16+$E17)/G16</f>
        <v>8397.1980341033213</v>
      </c>
    </row>
    <row r="17" spans="1:11" x14ac:dyDescent="0.35">
      <c r="A17" s="28"/>
      <c r="B17" s="29" t="s">
        <v>13</v>
      </c>
      <c r="C17" s="30">
        <v>88989.707960041414</v>
      </c>
      <c r="D17" s="30">
        <v>5800000</v>
      </c>
      <c r="E17" s="30">
        <f t="shared" ref="E17:E19" si="1">C17*D17</f>
        <v>516140306168.24023</v>
      </c>
      <c r="F17" s="68"/>
      <c r="G17" s="68"/>
      <c r="H17" s="68"/>
      <c r="I17" s="70"/>
    </row>
    <row r="18" spans="1:11" x14ac:dyDescent="0.35">
      <c r="A18" s="28" t="s">
        <v>14</v>
      </c>
      <c r="B18" s="29" t="s">
        <v>12</v>
      </c>
      <c r="C18" s="30">
        <v>38022.449999999997</v>
      </c>
      <c r="D18" s="30">
        <v>5819957.2199999997</v>
      </c>
      <c r="E18" s="30">
        <f t="shared" si="1"/>
        <v>221289032399.58896</v>
      </c>
      <c r="F18" s="68">
        <f>93952000+0</f>
        <v>93952000</v>
      </c>
      <c r="G18" s="68">
        <f>91224000+0</f>
        <v>91224000</v>
      </c>
      <c r="H18" s="68">
        <f>(E18+E19)/F18</f>
        <v>10636.620042482851</v>
      </c>
      <c r="I18" s="70">
        <f>($E18+$E19)/G18</f>
        <v>10954.70190115922</v>
      </c>
    </row>
    <row r="19" spans="1:11" x14ac:dyDescent="0.35">
      <c r="A19" s="28"/>
      <c r="B19" s="29" t="s">
        <v>13</v>
      </c>
      <c r="C19" s="30">
        <v>134145.29203995859</v>
      </c>
      <c r="D19" s="30">
        <v>5800000</v>
      </c>
      <c r="E19" s="30">
        <f t="shared" si="1"/>
        <v>778042693831.75977</v>
      </c>
      <c r="F19" s="68"/>
      <c r="G19" s="68"/>
      <c r="H19" s="68"/>
      <c r="I19" s="70"/>
    </row>
    <row r="20" spans="1:11" x14ac:dyDescent="0.35">
      <c r="A20" s="28" t="s">
        <v>15</v>
      </c>
      <c r="B20" s="32"/>
      <c r="C20" s="30">
        <f>SUM(C16:C19)</f>
        <v>278048.95999999996</v>
      </c>
      <c r="D20" s="33"/>
      <c r="E20" s="30">
        <f>SUM(E16:E19)</f>
        <v>1613779897980.791</v>
      </c>
      <c r="F20" s="30">
        <f>SUM(F16:F19)</f>
        <v>168586000</v>
      </c>
      <c r="G20" s="30">
        <f>SUM(G16:G19)</f>
        <v>164397000</v>
      </c>
      <c r="H20" s="30">
        <f>$E20/F20</f>
        <v>9572.4431327677921</v>
      </c>
      <c r="I20" s="57">
        <f>$E20/G20</f>
        <v>9816.3585587376347</v>
      </c>
      <c r="K20" s="23" t="s">
        <v>16</v>
      </c>
    </row>
    <row r="21" spans="1:11" x14ac:dyDescent="0.35">
      <c r="A21" s="34"/>
      <c r="I21" s="35"/>
      <c r="K21" s="36" t="s">
        <v>17</v>
      </c>
    </row>
    <row r="22" spans="1:11" x14ac:dyDescent="0.35">
      <c r="A22" s="28" t="s">
        <v>2</v>
      </c>
      <c r="B22" s="37" t="s">
        <v>3</v>
      </c>
      <c r="C22" s="37" t="s">
        <v>4</v>
      </c>
      <c r="D22" s="37" t="s">
        <v>5</v>
      </c>
      <c r="E22" s="37" t="s">
        <v>6</v>
      </c>
      <c r="F22" s="37" t="s">
        <v>7</v>
      </c>
      <c r="G22" s="37" t="s">
        <v>8</v>
      </c>
      <c r="H22" s="47" t="s">
        <v>9</v>
      </c>
      <c r="I22" s="48" t="s">
        <v>10</v>
      </c>
    </row>
    <row r="23" spans="1:11" x14ac:dyDescent="0.35">
      <c r="A23" s="28" t="s">
        <v>18</v>
      </c>
      <c r="B23" s="29" t="s">
        <v>19</v>
      </c>
      <c r="C23" s="29">
        <v>0</v>
      </c>
      <c r="D23" s="29">
        <v>0</v>
      </c>
      <c r="E23" s="40">
        <f>C23*D23</f>
        <v>0</v>
      </c>
      <c r="F23" s="29">
        <v>0</v>
      </c>
      <c r="G23" s="49">
        <v>0</v>
      </c>
      <c r="H23" s="40">
        <f>IF(F23,$E23/F23,0)</f>
        <v>0</v>
      </c>
      <c r="I23" s="41">
        <f>IF(G23,$E23/G23,0)</f>
        <v>0</v>
      </c>
    </row>
    <row r="24" spans="1:11" x14ac:dyDescent="0.35">
      <c r="A24" s="50" t="s">
        <v>20</v>
      </c>
      <c r="B24" s="51" t="s">
        <v>19</v>
      </c>
      <c r="C24" s="52">
        <v>90643.44</v>
      </c>
      <c r="D24" s="52">
        <v>6238057.3499999996</v>
      </c>
      <c r="E24" s="52">
        <f>C24*D24</f>
        <v>565438977121.28394</v>
      </c>
      <c r="F24" s="52">
        <v>51136000</v>
      </c>
      <c r="G24" s="52">
        <v>50484685</v>
      </c>
      <c r="H24" s="53">
        <f>$E24/F24</f>
        <v>11057.551961852392</v>
      </c>
      <c r="I24" s="54">
        <f>$E24/G24</f>
        <v>11200.208085309117</v>
      </c>
    </row>
    <row r="25" spans="1:11" x14ac:dyDescent="0.35">
      <c r="A25" s="28" t="s">
        <v>21</v>
      </c>
      <c r="B25" s="44"/>
      <c r="C25" s="45">
        <f>SUM(C23:C24)</f>
        <v>90643.44</v>
      </c>
      <c r="D25" s="46"/>
      <c r="E25" s="45">
        <f t="shared" ref="E25:G25" si="2">SUM(E23:E24)</f>
        <v>565438977121.28394</v>
      </c>
      <c r="F25" s="45">
        <f t="shared" si="2"/>
        <v>51136000</v>
      </c>
      <c r="G25" s="45">
        <f t="shared" si="2"/>
        <v>50484685</v>
      </c>
      <c r="H25" s="45">
        <f>$E25/F25</f>
        <v>11057.551961852392</v>
      </c>
      <c r="I25" s="62">
        <f>$E25/G25</f>
        <v>11200.208085309117</v>
      </c>
      <c r="K25" s="23" t="s">
        <v>22</v>
      </c>
    </row>
    <row r="27" spans="1:11" x14ac:dyDescent="0.35">
      <c r="A27" s="65" t="s">
        <v>24</v>
      </c>
      <c r="B27" s="66"/>
      <c r="C27" s="66"/>
      <c r="D27" s="66"/>
      <c r="E27" s="66"/>
      <c r="F27" s="66"/>
      <c r="G27" s="66"/>
      <c r="H27" s="66"/>
      <c r="I27" s="67"/>
    </row>
    <row r="28" spans="1:11" x14ac:dyDescent="0.35">
      <c r="A28" s="28" t="s">
        <v>2</v>
      </c>
      <c r="B28" s="55" t="s">
        <v>3</v>
      </c>
      <c r="C28" s="55" t="s">
        <v>4</v>
      </c>
      <c r="D28" s="55" t="s">
        <v>5</v>
      </c>
      <c r="E28" s="37" t="s">
        <v>6</v>
      </c>
      <c r="F28" s="55" t="s">
        <v>7</v>
      </c>
      <c r="G28" s="55" t="s">
        <v>8</v>
      </c>
      <c r="H28" s="55" t="s">
        <v>9</v>
      </c>
      <c r="I28" s="56" t="s">
        <v>10</v>
      </c>
    </row>
    <row r="29" spans="1:11" x14ac:dyDescent="0.35">
      <c r="A29" s="28" t="s">
        <v>11</v>
      </c>
      <c r="B29" s="29" t="s">
        <v>12</v>
      </c>
      <c r="C29" s="30">
        <v>1419.96</v>
      </c>
      <c r="D29" s="30">
        <v>5797803.7699999996</v>
      </c>
      <c r="E29" s="30">
        <f>C29*D29</f>
        <v>8232649441.2491999</v>
      </c>
      <c r="F29" s="68">
        <f>21719000+6381000</f>
        <v>28100000</v>
      </c>
      <c r="G29" s="68">
        <f>20855000+6381000</f>
        <v>27236000</v>
      </c>
      <c r="H29" s="68">
        <f>($E29+$E30)/F29</f>
        <v>8595.1153592921983</v>
      </c>
      <c r="I29" s="70">
        <f>($E29+$E30)/G29</f>
        <v>8867.7757965968103</v>
      </c>
    </row>
    <row r="30" spans="1:11" x14ac:dyDescent="0.35">
      <c r="A30" s="28"/>
      <c r="B30" s="29" t="s">
        <v>13</v>
      </c>
      <c r="C30" s="30">
        <v>40222.42968187268</v>
      </c>
      <c r="D30" s="30">
        <v>5800000</v>
      </c>
      <c r="E30" s="30">
        <f t="shared" ref="E30:E32" si="3">C30*D30</f>
        <v>233290092154.86154</v>
      </c>
      <c r="F30" s="68"/>
      <c r="G30" s="68"/>
      <c r="H30" s="68"/>
      <c r="I30" s="70"/>
    </row>
    <row r="31" spans="1:11" x14ac:dyDescent="0.35">
      <c r="A31" s="28" t="s">
        <v>14</v>
      </c>
      <c r="B31" s="29" t="s">
        <v>12</v>
      </c>
      <c r="C31" s="30">
        <v>7557.06</v>
      </c>
      <c r="D31" s="30">
        <v>5797803.7699999996</v>
      </c>
      <c r="E31" s="30">
        <f t="shared" si="3"/>
        <v>43814350958.116196</v>
      </c>
      <c r="F31" s="68">
        <f>49106000+0</f>
        <v>49106000</v>
      </c>
      <c r="G31" s="68">
        <f>48252000+0</f>
        <v>48252000</v>
      </c>
      <c r="H31" s="68">
        <f>(E31+E32)/F31</f>
        <v>10736.778780663355</v>
      </c>
      <c r="I31" s="70">
        <f>($E31+$E32)/G31</f>
        <v>10926.806325193871</v>
      </c>
    </row>
    <row r="32" spans="1:11" x14ac:dyDescent="0.35">
      <c r="A32" s="50"/>
      <c r="B32" s="51" t="s">
        <v>13</v>
      </c>
      <c r="C32" s="52">
        <v>83349.294456058356</v>
      </c>
      <c r="D32" s="52">
        <v>5800000</v>
      </c>
      <c r="E32" s="52">
        <f t="shared" si="3"/>
        <v>483425907845.13849</v>
      </c>
      <c r="F32" s="69"/>
      <c r="G32" s="69"/>
      <c r="H32" s="69"/>
      <c r="I32" s="71"/>
    </row>
    <row r="33" spans="1:9" x14ac:dyDescent="0.35">
      <c r="A33" s="28" t="s">
        <v>15</v>
      </c>
      <c r="B33" s="32"/>
      <c r="C33" s="30">
        <f>SUM(C29:C32)</f>
        <v>132548.74413793103</v>
      </c>
      <c r="D33" s="33"/>
      <c r="E33" s="30">
        <f>SUM(E29:E32)</f>
        <v>768763000399.36548</v>
      </c>
      <c r="F33" s="30">
        <f>SUM(F29:F32)</f>
        <v>77206000</v>
      </c>
      <c r="G33" s="30">
        <f>SUM(G29:G32)</f>
        <v>75488000</v>
      </c>
      <c r="H33" s="30">
        <f>$E33/F33</f>
        <v>9957.2960702453893</v>
      </c>
      <c r="I33" s="57">
        <f>$E33/G33</f>
        <v>10183.910030724956</v>
      </c>
    </row>
    <row r="34" spans="1:9" x14ac:dyDescent="0.35">
      <c r="A34" s="34"/>
      <c r="I34" s="35"/>
    </row>
    <row r="35" spans="1:9" x14ac:dyDescent="0.35">
      <c r="A35" s="28" t="s">
        <v>2</v>
      </c>
      <c r="B35" s="37" t="s">
        <v>3</v>
      </c>
      <c r="C35" s="37" t="s">
        <v>4</v>
      </c>
      <c r="D35" s="37" t="s">
        <v>5</v>
      </c>
      <c r="E35" s="37" t="s">
        <v>6</v>
      </c>
      <c r="F35" s="37" t="s">
        <v>7</v>
      </c>
      <c r="G35" s="37" t="s">
        <v>8</v>
      </c>
      <c r="H35" s="37" t="s">
        <v>9</v>
      </c>
      <c r="I35" s="39" t="s">
        <v>10</v>
      </c>
    </row>
    <row r="36" spans="1:9" x14ac:dyDescent="0.35">
      <c r="A36" s="24" t="s">
        <v>18</v>
      </c>
      <c r="B36" s="58" t="s">
        <v>19</v>
      </c>
      <c r="C36" s="58">
        <v>0</v>
      </c>
      <c r="D36" s="58">
        <v>0</v>
      </c>
      <c r="E36" s="59">
        <f>C36*D36</f>
        <v>0</v>
      </c>
      <c r="F36" s="58">
        <v>0</v>
      </c>
      <c r="G36" s="58">
        <v>0</v>
      </c>
      <c r="H36" s="59">
        <f>IF(F36,$E36/F36,0)</f>
        <v>0</v>
      </c>
      <c r="I36" s="60">
        <f>IF(G36,$E36/G36,0)</f>
        <v>0</v>
      </c>
    </row>
    <row r="37" spans="1:9" x14ac:dyDescent="0.35">
      <c r="A37" s="28" t="s">
        <v>20</v>
      </c>
      <c r="B37" s="29" t="s">
        <v>19</v>
      </c>
      <c r="C37" s="30">
        <v>81831.47</v>
      </c>
      <c r="D37" s="30">
        <v>6233364.1600000001</v>
      </c>
      <c r="E37" s="30">
        <f>C37*D37</f>
        <v>510085352258.11523</v>
      </c>
      <c r="F37" s="30">
        <v>46310000</v>
      </c>
      <c r="G37" s="30">
        <v>45649567</v>
      </c>
      <c r="H37" s="30">
        <f>$E37/F37</f>
        <v>11014.583292120822</v>
      </c>
      <c r="I37" s="43">
        <f>$E37/G37</f>
        <v>11173.936266648821</v>
      </c>
    </row>
    <row r="38" spans="1:9" x14ac:dyDescent="0.35">
      <c r="A38" s="61" t="s">
        <v>21</v>
      </c>
      <c r="B38" s="44"/>
      <c r="C38" s="45">
        <f>SUM(C36:C37)</f>
        <v>81831.47</v>
      </c>
      <c r="D38" s="46"/>
      <c r="E38" s="45">
        <f t="shared" ref="E38:G38" si="4">SUM(E36:E37)</f>
        <v>510085352258.11523</v>
      </c>
      <c r="F38" s="45">
        <f t="shared" si="4"/>
        <v>46310000</v>
      </c>
      <c r="G38" s="45">
        <f t="shared" si="4"/>
        <v>45649567</v>
      </c>
      <c r="H38" s="45">
        <f>$E38/F38</f>
        <v>11014.583292120822</v>
      </c>
      <c r="I38" s="62">
        <f>$E38/G38</f>
        <v>11173.936266648821</v>
      </c>
    </row>
  </sheetData>
  <mergeCells count="27">
    <mergeCell ref="F16:F17"/>
    <mergeCell ref="G16:G17"/>
    <mergeCell ref="H16:H17"/>
    <mergeCell ref="I16:I17"/>
    <mergeCell ref="F3:F4"/>
    <mergeCell ref="G3:G4"/>
    <mergeCell ref="F5:F6"/>
    <mergeCell ref="G5:G6"/>
    <mergeCell ref="H3:H4"/>
    <mergeCell ref="A1:I1"/>
    <mergeCell ref="A14:I14"/>
    <mergeCell ref="I3:I4"/>
    <mergeCell ref="H5:H6"/>
    <mergeCell ref="I5:I6"/>
    <mergeCell ref="F31:F32"/>
    <mergeCell ref="G31:G32"/>
    <mergeCell ref="H31:H32"/>
    <mergeCell ref="I31:I32"/>
    <mergeCell ref="F18:F19"/>
    <mergeCell ref="G18:G19"/>
    <mergeCell ref="H18:H19"/>
    <mergeCell ref="I18:I19"/>
    <mergeCell ref="A27:I27"/>
    <mergeCell ref="F29:F30"/>
    <mergeCell ref="G29:G30"/>
    <mergeCell ref="H29:H30"/>
    <mergeCell ref="I29:I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0E04-1C0E-45EE-BFEF-769C3D3C8888}">
  <sheetPr>
    <tabColor rgb="FF92D050"/>
  </sheetPr>
  <dimension ref="A1:K23"/>
  <sheetViews>
    <sheetView topLeftCell="G1" workbookViewId="0">
      <selection activeCell="K7" sqref="K7"/>
    </sheetView>
  </sheetViews>
  <sheetFormatPr defaultColWidth="9.1796875" defaultRowHeight="14.5" x14ac:dyDescent="0.35"/>
  <cols>
    <col min="1" max="1" width="22.4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11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11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11" x14ac:dyDescent="0.35">
      <c r="A3" s="8" t="s">
        <v>25</v>
      </c>
      <c r="B3" s="3" t="s">
        <v>12</v>
      </c>
      <c r="C3" s="4">
        <v>150.63999999999999</v>
      </c>
      <c r="D3" s="4">
        <v>5800830</v>
      </c>
      <c r="E3" s="4">
        <f>C3*D3</f>
        <v>873837031.19999993</v>
      </c>
      <c r="F3" s="72">
        <v>71413000</v>
      </c>
      <c r="G3" s="72">
        <v>65543923.890000001</v>
      </c>
      <c r="H3" s="72">
        <f>($E3+$E4)/F3</f>
        <v>10004.796999759146</v>
      </c>
      <c r="I3" s="73">
        <f>($E3+$E4)/G3</f>
        <v>10900.668219725041</v>
      </c>
    </row>
    <row r="4" spans="1:11" x14ac:dyDescent="0.35">
      <c r="A4" s="8"/>
      <c r="B4" s="3" t="s">
        <v>19</v>
      </c>
      <c r="C4" s="4">
        <v>111426.33</v>
      </c>
      <c r="D4" s="4">
        <v>6404220</v>
      </c>
      <c r="E4" s="4">
        <f t="shared" ref="E4:E6" si="0">C4*D4</f>
        <v>713598731112.59998</v>
      </c>
      <c r="F4" s="72"/>
      <c r="G4" s="72"/>
      <c r="H4" s="72"/>
      <c r="I4" s="73"/>
    </row>
    <row r="5" spans="1:11" x14ac:dyDescent="0.35">
      <c r="A5" s="8" t="s">
        <v>26</v>
      </c>
      <c r="B5" s="3" t="s">
        <v>12</v>
      </c>
      <c r="C5" s="4">
        <v>3210.57</v>
      </c>
      <c r="D5" s="4">
        <v>5800830</v>
      </c>
      <c r="E5" s="4">
        <f t="shared" si="0"/>
        <v>18623970773.100002</v>
      </c>
      <c r="F5" s="72">
        <v>84690000</v>
      </c>
      <c r="G5" s="72">
        <v>76029092.109999999</v>
      </c>
      <c r="H5" s="72">
        <f>(E5+E6)/F5</f>
        <v>10270.023760308182</v>
      </c>
      <c r="I5" s="73">
        <f>($E5+$E6)/G5</f>
        <v>11439.940792691652</v>
      </c>
    </row>
    <row r="6" spans="1:11" x14ac:dyDescent="0.35">
      <c r="A6" s="8"/>
      <c r="B6" s="3" t="s">
        <v>19</v>
      </c>
      <c r="C6" s="4">
        <v>132903.67000000001</v>
      </c>
      <c r="D6" s="4">
        <v>6404220</v>
      </c>
      <c r="E6" s="4">
        <f t="shared" si="0"/>
        <v>851144341487.40002</v>
      </c>
      <c r="F6" s="72"/>
      <c r="G6" s="72"/>
      <c r="H6" s="72"/>
      <c r="I6" s="73"/>
    </row>
    <row r="7" spans="1:11" x14ac:dyDescent="0.35">
      <c r="A7" s="11" t="s">
        <v>27</v>
      </c>
      <c r="B7" s="13"/>
      <c r="C7" s="12">
        <f>SUM(C3:C6)</f>
        <v>247691.21000000002</v>
      </c>
      <c r="D7" s="14"/>
      <c r="E7" s="12">
        <f>SUM(E3:E6)</f>
        <v>1584240880404.2998</v>
      </c>
      <c r="F7" s="12">
        <f>SUM(F3:F6)</f>
        <v>156103000</v>
      </c>
      <c r="G7" s="12">
        <f>SUM(G3:G6)</f>
        <v>141573016</v>
      </c>
      <c r="H7" s="12">
        <f>$E7/F7</f>
        <v>10148.689521689525</v>
      </c>
      <c r="I7" s="19">
        <f>$E7/G7</f>
        <v>11190.274285067853</v>
      </c>
      <c r="K7" s="1" t="s">
        <v>28</v>
      </c>
    </row>
    <row r="9" spans="1:11" x14ac:dyDescent="0.35">
      <c r="A9" s="74" t="s">
        <v>23</v>
      </c>
      <c r="B9" s="75"/>
      <c r="C9" s="75"/>
      <c r="D9" s="75"/>
      <c r="E9" s="75"/>
      <c r="F9" s="75"/>
      <c r="G9" s="75"/>
      <c r="H9" s="75"/>
      <c r="I9" s="76"/>
    </row>
    <row r="10" spans="1:11" x14ac:dyDescent="0.35">
      <c r="A10" s="8" t="s">
        <v>2</v>
      </c>
      <c r="B10" s="2" t="s">
        <v>3</v>
      </c>
      <c r="C10" s="2" t="s">
        <v>4</v>
      </c>
      <c r="D10" s="2" t="s">
        <v>5</v>
      </c>
      <c r="E10" s="6" t="s">
        <v>6</v>
      </c>
      <c r="F10" s="2" t="s">
        <v>7</v>
      </c>
      <c r="G10" s="2" t="s">
        <v>8</v>
      </c>
      <c r="H10" s="2" t="s">
        <v>9</v>
      </c>
      <c r="I10" s="9" t="s">
        <v>10</v>
      </c>
    </row>
    <row r="11" spans="1:11" x14ac:dyDescent="0.35">
      <c r="A11" s="8" t="s">
        <v>25</v>
      </c>
      <c r="B11" s="3" t="s">
        <v>12</v>
      </c>
      <c r="C11" s="4">
        <v>1176.9100000000001</v>
      </c>
      <c r="D11" s="4">
        <v>5796098</v>
      </c>
      <c r="E11" s="4">
        <f>C11*D11</f>
        <v>6821485697.1800003</v>
      </c>
      <c r="F11" s="72">
        <v>71599000</v>
      </c>
      <c r="G11" s="72">
        <v>66637445.045999996</v>
      </c>
      <c r="H11" s="72">
        <f>($E11+$E12)/F11</f>
        <v>9848.2912580040211</v>
      </c>
      <c r="I11" s="73">
        <f>($E11+$E12)/G11</f>
        <v>10581.555239626587</v>
      </c>
    </row>
    <row r="12" spans="1:11" x14ac:dyDescent="0.35">
      <c r="A12" s="8"/>
      <c r="B12" s="3" t="s">
        <v>19</v>
      </c>
      <c r="C12" s="4">
        <v>110818.79</v>
      </c>
      <c r="D12" s="4">
        <v>6301335</v>
      </c>
      <c r="E12" s="4">
        <f t="shared" ref="E12:E14" si="1">C12*D12</f>
        <v>698306320084.6499</v>
      </c>
      <c r="F12" s="72"/>
      <c r="G12" s="72"/>
      <c r="H12" s="72"/>
      <c r="I12" s="73"/>
    </row>
    <row r="13" spans="1:11" x14ac:dyDescent="0.35">
      <c r="A13" s="8" t="s">
        <v>26</v>
      </c>
      <c r="B13" s="3" t="s">
        <v>12</v>
      </c>
      <c r="C13" s="4">
        <v>2992.28</v>
      </c>
      <c r="D13" s="4">
        <v>5796098</v>
      </c>
      <c r="E13" s="4">
        <f t="shared" si="1"/>
        <v>17343548123.440002</v>
      </c>
      <c r="F13" s="72">
        <v>36146000</v>
      </c>
      <c r="G13" s="72">
        <v>32721514.59</v>
      </c>
      <c r="H13" s="72">
        <f>(E13+E14)/F13</f>
        <v>11480.258154119127</v>
      </c>
      <c r="I13" s="73">
        <f>($E13+$E14)/G13</f>
        <v>12681.729939408346</v>
      </c>
    </row>
    <row r="14" spans="1:11" x14ac:dyDescent="0.35">
      <c r="A14" s="8"/>
      <c r="B14" s="3" t="s">
        <v>19</v>
      </c>
      <c r="C14" s="4">
        <v>63101.21</v>
      </c>
      <c r="D14" s="4">
        <v>6301335</v>
      </c>
      <c r="E14" s="4">
        <f t="shared" si="1"/>
        <v>397621863115.34998</v>
      </c>
      <c r="F14" s="72"/>
      <c r="G14" s="72"/>
      <c r="H14" s="72"/>
      <c r="I14" s="73"/>
    </row>
    <row r="15" spans="1:11" x14ac:dyDescent="0.35">
      <c r="A15" s="11" t="s">
        <v>27</v>
      </c>
      <c r="B15" s="13"/>
      <c r="C15" s="12">
        <f>SUM(C11:C14)</f>
        <v>178089.19</v>
      </c>
      <c r="D15" s="14"/>
      <c r="E15" s="12">
        <f>SUM(E11:E14)</f>
        <v>1120093217020.6201</v>
      </c>
      <c r="F15" s="12">
        <f>SUM(F11:F14)</f>
        <v>107745000</v>
      </c>
      <c r="G15" s="12">
        <f>SUM(G11:G14)</f>
        <v>99358959.635999992</v>
      </c>
      <c r="H15" s="12">
        <f>$E15/F15</f>
        <v>10395.779080427121</v>
      </c>
      <c r="I15" s="19">
        <f>$E15/G15</f>
        <v>11273.197919181765</v>
      </c>
      <c r="K15" s="1" t="s">
        <v>28</v>
      </c>
    </row>
    <row r="17" spans="1:11" x14ac:dyDescent="0.35">
      <c r="A17" s="74" t="s">
        <v>24</v>
      </c>
      <c r="B17" s="75"/>
      <c r="C17" s="75"/>
      <c r="D17" s="75"/>
      <c r="E17" s="75"/>
      <c r="F17" s="75"/>
      <c r="G17" s="75"/>
      <c r="H17" s="75"/>
      <c r="I17" s="76"/>
    </row>
    <row r="18" spans="1:11" x14ac:dyDescent="0.35">
      <c r="A18" s="8" t="s">
        <v>2</v>
      </c>
      <c r="B18" s="2" t="s">
        <v>3</v>
      </c>
      <c r="C18" s="2" t="s">
        <v>4</v>
      </c>
      <c r="D18" s="2" t="s">
        <v>5</v>
      </c>
      <c r="E18" s="6" t="s">
        <v>6</v>
      </c>
      <c r="F18" s="2" t="s">
        <v>7</v>
      </c>
      <c r="G18" s="2" t="s">
        <v>8</v>
      </c>
      <c r="H18" s="2" t="s">
        <v>9</v>
      </c>
      <c r="I18" s="9" t="s">
        <v>10</v>
      </c>
    </row>
    <row r="19" spans="1:11" x14ac:dyDescent="0.35">
      <c r="A19" s="8" t="s">
        <v>25</v>
      </c>
      <c r="B19" s="3" t="s">
        <v>12</v>
      </c>
      <c r="C19" s="4">
        <v>469.47</v>
      </c>
      <c r="D19" s="4">
        <v>5758128</v>
      </c>
      <c r="E19" s="4">
        <f>C19*D19</f>
        <v>2703268352.1600003</v>
      </c>
      <c r="F19" s="72">
        <v>80621000</v>
      </c>
      <c r="G19" s="72">
        <v>73525721.276999995</v>
      </c>
      <c r="H19" s="72">
        <f>($E19+$E20)/F19</f>
        <v>9673.5838453125125</v>
      </c>
      <c r="I19" s="73">
        <f>($E19+$E20)/G19</f>
        <v>10607.09082002441</v>
      </c>
    </row>
    <row r="20" spans="1:11" x14ac:dyDescent="0.35">
      <c r="A20" s="8"/>
      <c r="B20" s="3" t="s">
        <v>19</v>
      </c>
      <c r="C20" s="4">
        <v>123812.34</v>
      </c>
      <c r="D20" s="4">
        <v>6277167</v>
      </c>
      <c r="E20" s="4">
        <f t="shared" ref="E20:E22" si="2">C20*D20</f>
        <v>777190734840.78003</v>
      </c>
      <c r="F20" s="72"/>
      <c r="G20" s="72"/>
      <c r="H20" s="72"/>
      <c r="I20" s="73"/>
    </row>
    <row r="21" spans="1:11" x14ac:dyDescent="0.35">
      <c r="A21" s="8" t="s">
        <v>26</v>
      </c>
      <c r="B21" s="3" t="s">
        <v>12</v>
      </c>
      <c r="C21" s="4">
        <v>306.13</v>
      </c>
      <c r="D21" s="4">
        <v>5758128</v>
      </c>
      <c r="E21" s="4">
        <f t="shared" si="2"/>
        <v>1762735724.6399999</v>
      </c>
      <c r="F21" s="72">
        <v>80169670</v>
      </c>
      <c r="G21" s="72">
        <v>71644183.723000005</v>
      </c>
      <c r="H21" s="72">
        <f>(E21+E22)/F21</f>
        <v>10487.576838084278</v>
      </c>
      <c r="I21" s="73">
        <f>($E21+$E22)/G21</f>
        <v>11735.573364330785</v>
      </c>
    </row>
    <row r="22" spans="1:11" x14ac:dyDescent="0.35">
      <c r="A22" s="8"/>
      <c r="B22" s="3" t="s">
        <v>19</v>
      </c>
      <c r="C22" s="4">
        <v>133662.66</v>
      </c>
      <c r="D22" s="4">
        <v>6277167</v>
      </c>
      <c r="E22" s="4">
        <f t="shared" si="2"/>
        <v>839022838484.21997</v>
      </c>
      <c r="F22" s="72"/>
      <c r="G22" s="72"/>
      <c r="H22" s="72"/>
      <c r="I22" s="73"/>
    </row>
    <row r="23" spans="1:11" x14ac:dyDescent="0.35">
      <c r="A23" s="11" t="s">
        <v>27</v>
      </c>
      <c r="B23" s="13"/>
      <c r="C23" s="12">
        <f>SUM(C19:C22)</f>
        <v>258250.6</v>
      </c>
      <c r="D23" s="14"/>
      <c r="E23" s="12">
        <f>SUM(E19:E22)</f>
        <v>1620679577401.8</v>
      </c>
      <c r="F23" s="12">
        <f>SUM(F19:F22)</f>
        <v>160790670</v>
      </c>
      <c r="G23" s="12">
        <f>SUM(G19:G22)</f>
        <v>145169905</v>
      </c>
      <c r="H23" s="12">
        <f>$E23/F23</f>
        <v>10079.437926353563</v>
      </c>
      <c r="I23" s="19">
        <f>$E23/G23</f>
        <v>11164.018998302714</v>
      </c>
      <c r="K23" s="1" t="s">
        <v>28</v>
      </c>
    </row>
  </sheetData>
  <mergeCells count="27">
    <mergeCell ref="F5:F6"/>
    <mergeCell ref="G5:G6"/>
    <mergeCell ref="H5:H6"/>
    <mergeCell ref="I5:I6"/>
    <mergeCell ref="A1:I1"/>
    <mergeCell ref="F3:F4"/>
    <mergeCell ref="G3:G4"/>
    <mergeCell ref="H3:H4"/>
    <mergeCell ref="I3:I4"/>
    <mergeCell ref="F13:F14"/>
    <mergeCell ref="G13:G14"/>
    <mergeCell ref="H13:H14"/>
    <mergeCell ref="I13:I14"/>
    <mergeCell ref="A17:I17"/>
    <mergeCell ref="A9:I9"/>
    <mergeCell ref="F11:F12"/>
    <mergeCell ref="G11:G12"/>
    <mergeCell ref="H11:H12"/>
    <mergeCell ref="I11:I12"/>
    <mergeCell ref="H19:H20"/>
    <mergeCell ref="I19:I20"/>
    <mergeCell ref="F21:F22"/>
    <mergeCell ref="G21:G22"/>
    <mergeCell ref="H21:H22"/>
    <mergeCell ref="I21:I22"/>
    <mergeCell ref="F19:F20"/>
    <mergeCell ref="G19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E1D8-8537-4746-8734-E7CD5CD568DC}">
  <sheetPr>
    <tabColor rgb="FF92D050"/>
  </sheetPr>
  <dimension ref="A1:K23"/>
  <sheetViews>
    <sheetView topLeftCell="A5" workbookViewId="0">
      <selection activeCell="D15" sqref="D15"/>
    </sheetView>
  </sheetViews>
  <sheetFormatPr defaultColWidth="9.1796875" defaultRowHeight="14.5" x14ac:dyDescent="0.35"/>
  <cols>
    <col min="1" max="1" width="20.269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11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11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11" x14ac:dyDescent="0.35">
      <c r="A3" s="8" t="s">
        <v>29</v>
      </c>
      <c r="B3" s="3" t="s">
        <v>12</v>
      </c>
      <c r="C3" s="5">
        <v>0</v>
      </c>
      <c r="D3" s="5">
        <v>0</v>
      </c>
      <c r="E3" s="5">
        <f>C3*D3</f>
        <v>0</v>
      </c>
      <c r="F3" s="77">
        <v>0</v>
      </c>
      <c r="G3" s="77">
        <v>0</v>
      </c>
      <c r="H3" s="77">
        <f>IF(F3,($E3+$E4)/F3,0)</f>
        <v>0</v>
      </c>
      <c r="I3" s="78">
        <f>IF(G3,($E3+$E4)/G3,0)</f>
        <v>0</v>
      </c>
    </row>
    <row r="4" spans="1:11" x14ac:dyDescent="0.35">
      <c r="A4" s="8"/>
      <c r="B4" s="3" t="s">
        <v>19</v>
      </c>
      <c r="C4" s="5">
        <v>0</v>
      </c>
      <c r="D4" s="5">
        <v>0</v>
      </c>
      <c r="E4" s="5">
        <f t="shared" ref="E4:E6" si="0">C4*D4</f>
        <v>0</v>
      </c>
      <c r="F4" s="77"/>
      <c r="G4" s="77"/>
      <c r="H4" s="77"/>
      <c r="I4" s="78"/>
    </row>
    <row r="5" spans="1:11" x14ac:dyDescent="0.35">
      <c r="A5" s="8" t="s">
        <v>30</v>
      </c>
      <c r="B5" s="3" t="s">
        <v>12</v>
      </c>
      <c r="C5" s="4">
        <v>626.72</v>
      </c>
      <c r="D5" s="4">
        <v>5774817</v>
      </c>
      <c r="E5" s="4">
        <f t="shared" si="0"/>
        <v>3619193310.2400002</v>
      </c>
      <c r="F5" s="72">
        <v>156060000</v>
      </c>
      <c r="G5" s="72">
        <v>145882430</v>
      </c>
      <c r="H5" s="72">
        <f>(E5+E6)/F5</f>
        <v>10884.702353162631</v>
      </c>
      <c r="I5" s="73">
        <f>($E5+$E6)/G5</f>
        <v>11644.07975130768</v>
      </c>
    </row>
    <row r="6" spans="1:11" x14ac:dyDescent="0.35">
      <c r="A6" s="8"/>
      <c r="B6" s="3" t="s">
        <v>19</v>
      </c>
      <c r="C6" s="4">
        <v>271547.44</v>
      </c>
      <c r="D6" s="4">
        <v>6242178</v>
      </c>
      <c r="E6" s="4">
        <f t="shared" si="0"/>
        <v>1695047455924.3201</v>
      </c>
      <c r="F6" s="72"/>
      <c r="G6" s="72"/>
      <c r="H6" s="72"/>
      <c r="I6" s="73"/>
    </row>
    <row r="7" spans="1:11" x14ac:dyDescent="0.35">
      <c r="A7" s="11" t="s">
        <v>31</v>
      </c>
      <c r="B7" s="13"/>
      <c r="C7" s="12">
        <f>SUM(C3:C6)</f>
        <v>272174.15999999997</v>
      </c>
      <c r="D7" s="14"/>
      <c r="E7" s="12">
        <f>SUM(E3:E6)</f>
        <v>1698666649234.5601</v>
      </c>
      <c r="F7" s="12">
        <f>SUM(F3:F6)</f>
        <v>156060000</v>
      </c>
      <c r="G7" s="12">
        <f>SUM(G3:G6)</f>
        <v>145882430</v>
      </c>
      <c r="H7" s="12">
        <f>$E7/F7</f>
        <v>10884.702353162631</v>
      </c>
      <c r="I7" s="19">
        <f>$E7/G7</f>
        <v>11644.07975130768</v>
      </c>
      <c r="K7" s="1" t="s">
        <v>32</v>
      </c>
    </row>
    <row r="9" spans="1:11" x14ac:dyDescent="0.35">
      <c r="A9" s="74" t="s">
        <v>23</v>
      </c>
      <c r="B9" s="75"/>
      <c r="C9" s="75"/>
      <c r="D9" s="75"/>
      <c r="E9" s="75"/>
      <c r="F9" s="75"/>
      <c r="G9" s="75"/>
      <c r="H9" s="75"/>
      <c r="I9" s="76"/>
    </row>
    <row r="10" spans="1:11" x14ac:dyDescent="0.35">
      <c r="A10" s="8" t="s">
        <v>2</v>
      </c>
      <c r="B10" s="2" t="s">
        <v>3</v>
      </c>
      <c r="C10" s="2" t="s">
        <v>4</v>
      </c>
      <c r="D10" s="2" t="s">
        <v>5</v>
      </c>
      <c r="E10" s="6" t="s">
        <v>6</v>
      </c>
      <c r="F10" s="2" t="s">
        <v>7</v>
      </c>
      <c r="G10" s="2" t="s">
        <v>8</v>
      </c>
      <c r="H10" s="2" t="s">
        <v>9</v>
      </c>
      <c r="I10" s="9" t="s">
        <v>10</v>
      </c>
    </row>
    <row r="11" spans="1:11" x14ac:dyDescent="0.35">
      <c r="A11" s="8" t="s">
        <v>29</v>
      </c>
      <c r="B11" s="3" t="s">
        <v>12</v>
      </c>
      <c r="C11" s="4">
        <v>0</v>
      </c>
      <c r="D11" s="4">
        <v>0</v>
      </c>
      <c r="E11" s="4">
        <f>C11*D11</f>
        <v>0</v>
      </c>
      <c r="F11" s="72">
        <v>0</v>
      </c>
      <c r="G11" s="72">
        <v>0</v>
      </c>
      <c r="H11" s="72">
        <f>IF(F11,($E11+$E12)/F11,0)</f>
        <v>0</v>
      </c>
      <c r="I11" s="72">
        <f>IF(G11,($E11+$E12)/G11,0)</f>
        <v>0</v>
      </c>
    </row>
    <row r="12" spans="1:11" x14ac:dyDescent="0.35">
      <c r="A12" s="8"/>
      <c r="B12" s="3" t="s">
        <v>19</v>
      </c>
      <c r="C12" s="4">
        <v>0</v>
      </c>
      <c r="D12" s="4">
        <v>0</v>
      </c>
      <c r="E12" s="4">
        <f t="shared" ref="E12:E14" si="1">C12*D12</f>
        <v>0</v>
      </c>
      <c r="F12" s="72"/>
      <c r="G12" s="72"/>
      <c r="H12" s="72"/>
      <c r="I12" s="72"/>
    </row>
    <row r="13" spans="1:11" x14ac:dyDescent="0.35">
      <c r="A13" s="8" t="s">
        <v>30</v>
      </c>
      <c r="B13" s="3" t="s">
        <v>12</v>
      </c>
      <c r="C13" s="4">
        <v>166.81</v>
      </c>
      <c r="D13" s="4">
        <v>5779664</v>
      </c>
      <c r="E13" s="4">
        <f t="shared" si="1"/>
        <v>964105751.84000003</v>
      </c>
      <c r="F13" s="72">
        <v>163525000</v>
      </c>
      <c r="G13" s="72">
        <v>152897530</v>
      </c>
      <c r="H13" s="72">
        <f>(E13+E14)/F13</f>
        <v>10687.4043820551</v>
      </c>
      <c r="I13" s="73">
        <f>($E13+$E14)/G13</f>
        <v>11430.255293042081</v>
      </c>
    </row>
    <row r="14" spans="1:11" x14ac:dyDescent="0.35">
      <c r="A14" s="8"/>
      <c r="B14" s="3" t="s">
        <v>19</v>
      </c>
      <c r="C14" s="4">
        <v>279961.08</v>
      </c>
      <c r="D14" s="4">
        <v>6239059</v>
      </c>
      <c r="E14" s="4">
        <f t="shared" si="1"/>
        <v>1746693695823.7202</v>
      </c>
      <c r="F14" s="72"/>
      <c r="G14" s="72"/>
      <c r="H14" s="72"/>
      <c r="I14" s="73"/>
    </row>
    <row r="15" spans="1:11" x14ac:dyDescent="0.35">
      <c r="A15" s="11" t="s">
        <v>31</v>
      </c>
      <c r="B15" s="13"/>
      <c r="C15" s="12">
        <f>SUM(C11:C14)</f>
        <v>280127.89</v>
      </c>
      <c r="D15" s="14"/>
      <c r="E15" s="12">
        <f>SUM(E11:E14)</f>
        <v>1747657801575.5603</v>
      </c>
      <c r="F15" s="12">
        <f>SUM(F11:F14)</f>
        <v>163525000</v>
      </c>
      <c r="G15" s="12">
        <f>SUM(G11:G14)</f>
        <v>152897530</v>
      </c>
      <c r="H15" s="12">
        <f>$E15/F15</f>
        <v>10687.4043820551</v>
      </c>
      <c r="I15" s="19">
        <f>$E15/G15</f>
        <v>11430.255293042081</v>
      </c>
      <c r="K15" s="1" t="s">
        <v>32</v>
      </c>
    </row>
    <row r="17" spans="1:9" x14ac:dyDescent="0.35">
      <c r="A17" s="74" t="s">
        <v>24</v>
      </c>
      <c r="B17" s="75"/>
      <c r="C17" s="75"/>
      <c r="D17" s="75"/>
      <c r="E17" s="75"/>
      <c r="F17" s="75"/>
      <c r="G17" s="75"/>
      <c r="H17" s="75"/>
      <c r="I17" s="76"/>
    </row>
    <row r="18" spans="1:9" x14ac:dyDescent="0.35">
      <c r="A18" s="8" t="s">
        <v>2</v>
      </c>
      <c r="B18" s="2" t="s">
        <v>3</v>
      </c>
      <c r="C18" s="2" t="s">
        <v>4</v>
      </c>
      <c r="D18" s="2" t="s">
        <v>5</v>
      </c>
      <c r="E18" s="6" t="s">
        <v>6</v>
      </c>
      <c r="F18" s="2" t="s">
        <v>7</v>
      </c>
      <c r="G18" s="2" t="s">
        <v>8</v>
      </c>
      <c r="H18" s="2" t="s">
        <v>9</v>
      </c>
      <c r="I18" s="9" t="s">
        <v>10</v>
      </c>
    </row>
    <row r="19" spans="1:9" x14ac:dyDescent="0.35">
      <c r="A19" s="8" t="s">
        <v>29</v>
      </c>
      <c r="B19" s="3" t="s">
        <v>12</v>
      </c>
      <c r="C19" s="4">
        <v>0</v>
      </c>
      <c r="D19" s="4">
        <v>0</v>
      </c>
      <c r="E19" s="4">
        <f>C19*D19</f>
        <v>0</v>
      </c>
      <c r="F19" s="72">
        <v>0</v>
      </c>
      <c r="G19" s="72">
        <v>0</v>
      </c>
      <c r="H19" s="72">
        <f>IF(F19,($E19+$E20)/F19,0)</f>
        <v>0</v>
      </c>
      <c r="I19" s="72">
        <f>IF(G19,($E19+$E20)/G19,0)</f>
        <v>0</v>
      </c>
    </row>
    <row r="20" spans="1:9" x14ac:dyDescent="0.35">
      <c r="A20" s="8"/>
      <c r="B20" s="3" t="s">
        <v>19</v>
      </c>
      <c r="C20" s="4">
        <v>0</v>
      </c>
      <c r="D20" s="4">
        <v>0</v>
      </c>
      <c r="E20" s="4">
        <f t="shared" ref="E20:E22" si="2">C20*D20</f>
        <v>0</v>
      </c>
      <c r="F20" s="72"/>
      <c r="G20" s="72"/>
      <c r="H20" s="72"/>
      <c r="I20" s="72"/>
    </row>
    <row r="21" spans="1:9" x14ac:dyDescent="0.35">
      <c r="A21" s="8" t="s">
        <v>30</v>
      </c>
      <c r="B21" s="3" t="s">
        <v>12</v>
      </c>
      <c r="C21" s="4">
        <v>771.14</v>
      </c>
      <c r="D21" s="4">
        <v>5779925</v>
      </c>
      <c r="E21" s="4">
        <f t="shared" si="2"/>
        <v>4457131364.5</v>
      </c>
      <c r="F21" s="72">
        <v>98055000</v>
      </c>
      <c r="G21" s="72">
        <v>91079130</v>
      </c>
      <c r="H21" s="72">
        <f>(E21+E22)/F21</f>
        <v>11079.121892343379</v>
      </c>
      <c r="I21" s="73">
        <f>($E21+$E22)/G21</f>
        <v>11927.686366280946</v>
      </c>
    </row>
    <row r="22" spans="1:9" x14ac:dyDescent="0.35">
      <c r="A22" s="8"/>
      <c r="B22" s="3" t="s">
        <v>19</v>
      </c>
      <c r="C22" s="4">
        <v>173368.59</v>
      </c>
      <c r="D22" s="4">
        <v>6240497</v>
      </c>
      <c r="E22" s="4">
        <f t="shared" si="2"/>
        <v>1081906165789.23</v>
      </c>
      <c r="F22" s="72"/>
      <c r="G22" s="72"/>
      <c r="H22" s="72"/>
      <c r="I22" s="73"/>
    </row>
    <row r="23" spans="1:9" x14ac:dyDescent="0.35">
      <c r="A23" s="11" t="s">
        <v>31</v>
      </c>
      <c r="B23" s="13"/>
      <c r="C23" s="12">
        <f>SUM(C19:C22)</f>
        <v>174139.73</v>
      </c>
      <c r="D23" s="14"/>
      <c r="E23" s="12">
        <f>SUM(E19:E22)</f>
        <v>1086363297153.73</v>
      </c>
      <c r="F23" s="12">
        <f>SUM(F19:F22)</f>
        <v>98055000</v>
      </c>
      <c r="G23" s="12">
        <f>SUM(G19:G22)</f>
        <v>91079130</v>
      </c>
      <c r="H23" s="12">
        <f>$E23/F23</f>
        <v>11079.121892343379</v>
      </c>
      <c r="I23" s="19">
        <f>$E23/G23</f>
        <v>11927.686366280946</v>
      </c>
    </row>
  </sheetData>
  <mergeCells count="27">
    <mergeCell ref="F5:F6"/>
    <mergeCell ref="G5:G6"/>
    <mergeCell ref="H5:H6"/>
    <mergeCell ref="I5:I6"/>
    <mergeCell ref="A1:I1"/>
    <mergeCell ref="F3:F4"/>
    <mergeCell ref="G3:G4"/>
    <mergeCell ref="H3:H4"/>
    <mergeCell ref="I3:I4"/>
    <mergeCell ref="F13:F14"/>
    <mergeCell ref="G13:G14"/>
    <mergeCell ref="H13:H14"/>
    <mergeCell ref="I13:I14"/>
    <mergeCell ref="A17:I17"/>
    <mergeCell ref="A9:I9"/>
    <mergeCell ref="F11:F12"/>
    <mergeCell ref="G11:G12"/>
    <mergeCell ref="H11:H12"/>
    <mergeCell ref="I11:I12"/>
    <mergeCell ref="H19:H20"/>
    <mergeCell ref="I19:I20"/>
    <mergeCell ref="F21:F22"/>
    <mergeCell ref="G21:G22"/>
    <mergeCell ref="H21:H22"/>
    <mergeCell ref="I21:I22"/>
    <mergeCell ref="F19:F20"/>
    <mergeCell ref="G19: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7EC5-0A85-47C4-9142-ACDD5CDA526F}">
  <sheetPr>
    <tabColor rgb="FF92D050"/>
  </sheetPr>
  <dimension ref="A1:I35"/>
  <sheetViews>
    <sheetView topLeftCell="E1" workbookViewId="0">
      <selection activeCell="I35" sqref="I35"/>
    </sheetView>
  </sheetViews>
  <sheetFormatPr defaultColWidth="9.1796875" defaultRowHeight="14.5" x14ac:dyDescent="0.35"/>
  <cols>
    <col min="1" max="1" width="15.72656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9" x14ac:dyDescent="0.35">
      <c r="A3" s="8" t="s">
        <v>33</v>
      </c>
      <c r="B3" s="3" t="s">
        <v>12</v>
      </c>
      <c r="C3" s="4">
        <v>44792.01</v>
      </c>
      <c r="D3" s="4">
        <v>5774817</v>
      </c>
      <c r="E3" s="4">
        <f>C3*D3</f>
        <v>258665660812.17001</v>
      </c>
      <c r="F3" s="4">
        <v>16722000</v>
      </c>
      <c r="G3" s="4">
        <v>16655112</v>
      </c>
      <c r="H3" s="4">
        <f t="shared" ref="H3:H8" si="0">IF(F3,($E3)/F3,0)</f>
        <v>15468.583950016147</v>
      </c>
      <c r="I3" s="10">
        <f t="shared" ref="I3:I8" si="1">IF(G3,($E3)/G3,0)</f>
        <v>15530.706777124646</v>
      </c>
    </row>
    <row r="4" spans="1:9" x14ac:dyDescent="0.35">
      <c r="A4" s="8" t="s">
        <v>34</v>
      </c>
      <c r="B4" s="3" t="s">
        <v>12</v>
      </c>
      <c r="C4" s="4">
        <v>36369.9</v>
      </c>
      <c r="D4" s="4">
        <v>5774817</v>
      </c>
      <c r="E4" s="4">
        <f t="shared" ref="E4:E10" si="2">C4*D4</f>
        <v>210029516808.30002</v>
      </c>
      <c r="F4" s="4">
        <v>13713000</v>
      </c>
      <c r="G4" s="4">
        <v>13658148</v>
      </c>
      <c r="H4" s="4">
        <f t="shared" si="0"/>
        <v>15316.088150535988</v>
      </c>
      <c r="I4" s="10">
        <f t="shared" si="1"/>
        <v>15377.598544714849</v>
      </c>
    </row>
    <row r="5" spans="1:9" x14ac:dyDescent="0.35">
      <c r="A5" s="8" t="s">
        <v>35</v>
      </c>
      <c r="B5" s="3" t="s">
        <v>12</v>
      </c>
      <c r="C5" s="5">
        <v>0</v>
      </c>
      <c r="D5" s="5">
        <v>0</v>
      </c>
      <c r="E5" s="5">
        <f t="shared" si="2"/>
        <v>0</v>
      </c>
      <c r="F5" s="5">
        <v>0</v>
      </c>
      <c r="G5" s="5">
        <v>0</v>
      </c>
      <c r="H5" s="5">
        <f t="shared" si="0"/>
        <v>0</v>
      </c>
      <c r="I5" s="15">
        <f t="shared" si="1"/>
        <v>0</v>
      </c>
    </row>
    <row r="6" spans="1:9" x14ac:dyDescent="0.35">
      <c r="A6" s="8" t="s">
        <v>36</v>
      </c>
      <c r="B6" s="3" t="s">
        <v>12</v>
      </c>
      <c r="C6" s="5">
        <v>0</v>
      </c>
      <c r="D6" s="5">
        <v>0</v>
      </c>
      <c r="E6" s="5">
        <f t="shared" si="2"/>
        <v>0</v>
      </c>
      <c r="F6" s="5">
        <v>0</v>
      </c>
      <c r="G6" s="5">
        <v>0</v>
      </c>
      <c r="H6" s="5">
        <f t="shared" si="0"/>
        <v>0</v>
      </c>
      <c r="I6" s="15">
        <f t="shared" si="1"/>
        <v>0</v>
      </c>
    </row>
    <row r="7" spans="1:9" x14ac:dyDescent="0.35">
      <c r="A7" s="8" t="s">
        <v>37</v>
      </c>
      <c r="B7" s="3" t="s">
        <v>12</v>
      </c>
      <c r="C7" s="4">
        <v>27723.54</v>
      </c>
      <c r="D7" s="4">
        <v>5774817</v>
      </c>
      <c r="E7" s="4">
        <f t="shared" si="2"/>
        <v>160098370092.17999</v>
      </c>
      <c r="F7" s="4">
        <v>10638000</v>
      </c>
      <c r="G7" s="4">
        <v>10595448</v>
      </c>
      <c r="H7" s="4">
        <f t="shared" si="0"/>
        <v>15049.668179373943</v>
      </c>
      <c r="I7" s="10">
        <f t="shared" si="1"/>
        <v>15110.108613829259</v>
      </c>
    </row>
    <row r="8" spans="1:9" x14ac:dyDescent="0.35">
      <c r="A8" s="8" t="s">
        <v>38</v>
      </c>
      <c r="B8" s="3" t="s">
        <v>12</v>
      </c>
      <c r="C8" s="4">
        <v>23986.21</v>
      </c>
      <c r="D8" s="4">
        <v>5774817</v>
      </c>
      <c r="E8" s="4">
        <f t="shared" si="2"/>
        <v>138515973273.57001</v>
      </c>
      <c r="F8" s="4">
        <v>9335000</v>
      </c>
      <c r="G8" s="4">
        <v>9297660</v>
      </c>
      <c r="H8" s="4">
        <f t="shared" si="0"/>
        <v>14838.347431555438</v>
      </c>
      <c r="I8" s="10">
        <f t="shared" si="1"/>
        <v>14897.939188308672</v>
      </c>
    </row>
    <row r="9" spans="1:9" x14ac:dyDescent="0.35">
      <c r="A9" s="8" t="s">
        <v>39</v>
      </c>
      <c r="B9" s="3" t="s">
        <v>12</v>
      </c>
      <c r="C9" s="5">
        <v>0</v>
      </c>
      <c r="D9" s="5">
        <v>0</v>
      </c>
      <c r="E9" s="5">
        <f t="shared" si="2"/>
        <v>0</v>
      </c>
      <c r="F9" s="5">
        <v>0</v>
      </c>
      <c r="G9" s="5">
        <v>0</v>
      </c>
      <c r="H9" s="5">
        <f>IF(F9,($E9)/F9,0)</f>
        <v>0</v>
      </c>
      <c r="I9" s="15">
        <f>IF(G9,($E9)/G9,0)</f>
        <v>0</v>
      </c>
    </row>
    <row r="10" spans="1:9" x14ac:dyDescent="0.35">
      <c r="A10" s="8" t="s">
        <v>40</v>
      </c>
      <c r="B10" s="3" t="s">
        <v>12</v>
      </c>
      <c r="C10" s="4">
        <v>40516.65</v>
      </c>
      <c r="D10" s="4">
        <v>5774817</v>
      </c>
      <c r="E10" s="4">
        <f t="shared" si="2"/>
        <v>233976239203.05002</v>
      </c>
      <c r="F10" s="4">
        <v>15406000</v>
      </c>
      <c r="G10" s="4">
        <v>15344376</v>
      </c>
      <c r="H10" s="4">
        <f>IF(F10,($E10)/F10,0)</f>
        <v>15187.345138455797</v>
      </c>
      <c r="I10" s="10">
        <f>IF(G10,($E10)/G10,0)</f>
        <v>15248.338492425499</v>
      </c>
    </row>
    <row r="11" spans="1:9" x14ac:dyDescent="0.35">
      <c r="A11" s="11" t="s">
        <v>41</v>
      </c>
      <c r="B11" s="13"/>
      <c r="C11" s="12">
        <f>SUM(C3:C10)</f>
        <v>173388.31</v>
      </c>
      <c r="D11" s="14"/>
      <c r="E11" s="12">
        <f>SUM(E3:E10)</f>
        <v>1001285760189.27</v>
      </c>
      <c r="F11" s="12">
        <f t="shared" ref="F11" si="3">SUM(F3:F10)</f>
        <v>65814000</v>
      </c>
      <c r="G11" s="12">
        <f t="shared" ref="G11" si="4">SUM(G3:G10)</f>
        <v>65550744</v>
      </c>
      <c r="H11" s="12">
        <f>$E11/F11</f>
        <v>15213.871823461119</v>
      </c>
      <c r="I11" s="19">
        <f>$E11/G11</f>
        <v>15274.971710302327</v>
      </c>
    </row>
    <row r="13" spans="1:9" x14ac:dyDescent="0.35">
      <c r="A13" s="74" t="s">
        <v>23</v>
      </c>
      <c r="B13" s="75"/>
      <c r="C13" s="75"/>
      <c r="D13" s="75"/>
      <c r="E13" s="75"/>
      <c r="F13" s="75"/>
      <c r="G13" s="75"/>
      <c r="H13" s="75"/>
      <c r="I13" s="76"/>
    </row>
    <row r="14" spans="1:9" x14ac:dyDescent="0.35">
      <c r="A14" s="8" t="s">
        <v>2</v>
      </c>
      <c r="B14" s="2" t="s">
        <v>3</v>
      </c>
      <c r="C14" s="2" t="s">
        <v>4</v>
      </c>
      <c r="D14" s="2" t="s">
        <v>5</v>
      </c>
      <c r="E14" s="6" t="s">
        <v>6</v>
      </c>
      <c r="F14" s="2" t="s">
        <v>7</v>
      </c>
      <c r="G14" s="2" t="s">
        <v>8</v>
      </c>
      <c r="H14" s="2" t="s">
        <v>9</v>
      </c>
      <c r="I14" s="9" t="s">
        <v>10</v>
      </c>
    </row>
    <row r="15" spans="1:9" x14ac:dyDescent="0.35">
      <c r="A15" s="8" t="s">
        <v>33</v>
      </c>
      <c r="B15" s="3" t="s">
        <v>12</v>
      </c>
      <c r="C15" s="4">
        <v>37268.480000000003</v>
      </c>
      <c r="D15" s="4">
        <v>5779664</v>
      </c>
      <c r="E15" s="4">
        <f>C15*D15</f>
        <v>215399292190.72003</v>
      </c>
      <c r="F15" s="4">
        <v>14247000</v>
      </c>
      <c r="G15" s="4">
        <v>14190012</v>
      </c>
      <c r="H15" s="4">
        <f t="shared" ref="H15:H22" si="5">IF(F15,($E15)/F15,0)</f>
        <v>15118.922733959433</v>
      </c>
      <c r="I15" s="10">
        <f t="shared" ref="I15:I22" si="6">IF(G15,($E15)/G15,0)</f>
        <v>15179.641299156057</v>
      </c>
    </row>
    <row r="16" spans="1:9" x14ac:dyDescent="0.35">
      <c r="A16" s="8" t="s">
        <v>34</v>
      </c>
      <c r="B16" s="3" t="s">
        <v>12</v>
      </c>
      <c r="C16" s="4">
        <v>31455.4</v>
      </c>
      <c r="D16" s="4">
        <v>5779664</v>
      </c>
      <c r="E16" s="4">
        <f t="shared" ref="E16:E22" si="7">C16*D16</f>
        <v>181801642985.60001</v>
      </c>
      <c r="F16" s="4">
        <v>11774000</v>
      </c>
      <c r="G16" s="4">
        <v>11726904</v>
      </c>
      <c r="H16" s="4">
        <f t="shared" si="5"/>
        <v>15440.94131014099</v>
      </c>
      <c r="I16" s="10">
        <f t="shared" si="6"/>
        <v>15502.953122631516</v>
      </c>
    </row>
    <row r="17" spans="1:9" x14ac:dyDescent="0.35">
      <c r="A17" s="8" t="s">
        <v>35</v>
      </c>
      <c r="B17" s="3" t="s">
        <v>12</v>
      </c>
      <c r="C17" s="5">
        <v>0</v>
      </c>
      <c r="D17" s="5">
        <v>0</v>
      </c>
      <c r="E17" s="5">
        <f t="shared" si="7"/>
        <v>0</v>
      </c>
      <c r="F17" s="5">
        <v>0</v>
      </c>
      <c r="G17" s="5">
        <v>0</v>
      </c>
      <c r="H17" s="5">
        <f t="shared" si="5"/>
        <v>0</v>
      </c>
      <c r="I17" s="15">
        <f t="shared" si="6"/>
        <v>0</v>
      </c>
    </row>
    <row r="18" spans="1:9" x14ac:dyDescent="0.35">
      <c r="A18" s="8" t="s">
        <v>36</v>
      </c>
      <c r="B18" s="3" t="s">
        <v>12</v>
      </c>
      <c r="C18" s="5">
        <v>0</v>
      </c>
      <c r="D18" s="5">
        <v>0</v>
      </c>
      <c r="E18" s="5">
        <f t="shared" si="7"/>
        <v>0</v>
      </c>
      <c r="F18" s="5">
        <v>0</v>
      </c>
      <c r="G18" s="5">
        <v>0</v>
      </c>
      <c r="H18" s="5">
        <f t="shared" si="5"/>
        <v>0</v>
      </c>
      <c r="I18" s="15">
        <f t="shared" si="6"/>
        <v>0</v>
      </c>
    </row>
    <row r="19" spans="1:9" x14ac:dyDescent="0.35">
      <c r="A19" s="8" t="s">
        <v>37</v>
      </c>
      <c r="B19" s="3" t="s">
        <v>12</v>
      </c>
      <c r="C19" s="7">
        <v>32861.050000000003</v>
      </c>
      <c r="D19" s="4">
        <v>5779664</v>
      </c>
      <c r="E19" s="4">
        <f t="shared" si="7"/>
        <v>189925827687.20001</v>
      </c>
      <c r="F19" s="21">
        <v>12709000</v>
      </c>
      <c r="G19" s="21">
        <v>12658164</v>
      </c>
      <c r="H19" s="4">
        <f t="shared" si="5"/>
        <v>14944.199204280432</v>
      </c>
      <c r="I19" s="10">
        <f t="shared" si="6"/>
        <v>15004.216068554651</v>
      </c>
    </row>
    <row r="20" spans="1:9" x14ac:dyDescent="0.35">
      <c r="A20" s="8" t="s">
        <v>38</v>
      </c>
      <c r="B20" s="3" t="s">
        <v>12</v>
      </c>
      <c r="C20" s="7">
        <v>25502.03</v>
      </c>
      <c r="D20" s="4">
        <v>5779664</v>
      </c>
      <c r="E20" s="4">
        <f t="shared" si="7"/>
        <v>147393164717.91998</v>
      </c>
      <c r="F20" s="21">
        <v>10152000</v>
      </c>
      <c r="G20" s="21">
        <v>10111392</v>
      </c>
      <c r="H20" s="4">
        <f t="shared" si="5"/>
        <v>14518.633246446019</v>
      </c>
      <c r="I20" s="10">
        <f t="shared" si="6"/>
        <v>14576.94101048797</v>
      </c>
    </row>
    <row r="21" spans="1:9" x14ac:dyDescent="0.35">
      <c r="A21" s="8" t="s">
        <v>39</v>
      </c>
      <c r="B21" s="3" t="s">
        <v>12</v>
      </c>
      <c r="C21" s="16">
        <v>0</v>
      </c>
      <c r="D21" s="16">
        <v>0</v>
      </c>
      <c r="E21" s="5">
        <f t="shared" si="7"/>
        <v>0</v>
      </c>
      <c r="F21" s="17">
        <v>0</v>
      </c>
      <c r="G21" s="17">
        <v>0</v>
      </c>
      <c r="H21" s="5">
        <f t="shared" si="5"/>
        <v>0</v>
      </c>
      <c r="I21" s="15">
        <f t="shared" si="6"/>
        <v>0</v>
      </c>
    </row>
    <row r="22" spans="1:9" x14ac:dyDescent="0.35">
      <c r="A22" s="8" t="s">
        <v>40</v>
      </c>
      <c r="B22" s="3" t="s">
        <v>12</v>
      </c>
      <c r="C22" s="7">
        <v>28589.32</v>
      </c>
      <c r="D22" s="4">
        <v>5779664</v>
      </c>
      <c r="E22" s="4">
        <f t="shared" si="7"/>
        <v>165236663588.48001</v>
      </c>
      <c r="F22" s="21">
        <v>11057000</v>
      </c>
      <c r="G22" s="21">
        <v>11012772</v>
      </c>
      <c r="H22" s="4">
        <f t="shared" si="5"/>
        <v>14944.07737980284</v>
      </c>
      <c r="I22" s="10">
        <f t="shared" si="6"/>
        <v>15004.09375482213</v>
      </c>
    </row>
    <row r="23" spans="1:9" x14ac:dyDescent="0.35">
      <c r="A23" s="11" t="s">
        <v>41</v>
      </c>
      <c r="B23" s="13"/>
      <c r="C23" s="12">
        <f>SUM(C15:C22)</f>
        <v>155676.28</v>
      </c>
      <c r="D23" s="14"/>
      <c r="E23" s="12">
        <f>SUM(E15:E22)</f>
        <v>899756591169.91992</v>
      </c>
      <c r="F23" s="12">
        <f t="shared" ref="F23:G23" si="8">SUM(F15:F22)</f>
        <v>59939000</v>
      </c>
      <c r="G23" s="12">
        <f t="shared" si="8"/>
        <v>59699244</v>
      </c>
      <c r="H23" s="12">
        <f>$E23/F23</f>
        <v>15011.204577485776</v>
      </c>
      <c r="I23" s="19">
        <f>$E23/G23</f>
        <v>15071.490539644354</v>
      </c>
    </row>
    <row r="25" spans="1:9" x14ac:dyDescent="0.35">
      <c r="A25" s="74" t="s">
        <v>24</v>
      </c>
      <c r="B25" s="75"/>
      <c r="C25" s="75"/>
      <c r="D25" s="75"/>
      <c r="E25" s="75"/>
      <c r="F25" s="75"/>
      <c r="G25" s="75"/>
      <c r="H25" s="75"/>
      <c r="I25" s="76"/>
    </row>
    <row r="26" spans="1:9" x14ac:dyDescent="0.35">
      <c r="A26" s="8" t="s">
        <v>2</v>
      </c>
      <c r="B26" s="2" t="s">
        <v>3</v>
      </c>
      <c r="C26" s="2" t="s">
        <v>4</v>
      </c>
      <c r="D26" s="2" t="s">
        <v>5</v>
      </c>
      <c r="E26" s="6" t="s">
        <v>6</v>
      </c>
      <c r="F26" s="2" t="s">
        <v>7</v>
      </c>
      <c r="G26" s="2" t="s">
        <v>8</v>
      </c>
      <c r="H26" s="2" t="s">
        <v>9</v>
      </c>
      <c r="I26" s="9" t="s">
        <v>10</v>
      </c>
    </row>
    <row r="27" spans="1:9" x14ac:dyDescent="0.35">
      <c r="A27" s="8" t="s">
        <v>33</v>
      </c>
      <c r="B27" s="3" t="s">
        <v>12</v>
      </c>
      <c r="C27" s="4">
        <v>21050.7</v>
      </c>
      <c r="D27" s="4">
        <v>5779925</v>
      </c>
      <c r="E27" s="4">
        <f>C27*D27</f>
        <v>121671467197.5</v>
      </c>
      <c r="F27" s="4">
        <v>8007000</v>
      </c>
      <c r="G27" s="4">
        <v>7974972</v>
      </c>
      <c r="H27" s="4">
        <f t="shared" ref="H27:H34" si="9">IF(F27,($E27)/F27,0)</f>
        <v>15195.637217122518</v>
      </c>
      <c r="I27" s="10">
        <f t="shared" ref="I27:I34" si="10">IF(G27,($E27)/G27,0)</f>
        <v>15256.663872612969</v>
      </c>
    </row>
    <row r="28" spans="1:9" x14ac:dyDescent="0.35">
      <c r="A28" s="8" t="s">
        <v>34</v>
      </c>
      <c r="B28" s="3" t="s">
        <v>12</v>
      </c>
      <c r="C28" s="4">
        <v>16788.28</v>
      </c>
      <c r="D28" s="4">
        <v>5779925</v>
      </c>
      <c r="E28" s="4">
        <f t="shared" ref="E28:E33" si="11">C28*D28</f>
        <v>97034999279</v>
      </c>
      <c r="F28" s="4">
        <v>6146000</v>
      </c>
      <c r="G28" s="4">
        <v>6121416</v>
      </c>
      <c r="H28" s="4">
        <f t="shared" si="9"/>
        <v>15788.317487634233</v>
      </c>
      <c r="I28" s="10">
        <f t="shared" si="10"/>
        <v>15851.724385174934</v>
      </c>
    </row>
    <row r="29" spans="1:9" x14ac:dyDescent="0.35">
      <c r="A29" s="8" t="s">
        <v>35</v>
      </c>
      <c r="B29" s="3" t="s">
        <v>12</v>
      </c>
      <c r="C29" s="5">
        <v>0</v>
      </c>
      <c r="D29" s="5">
        <v>0</v>
      </c>
      <c r="E29" s="5">
        <f t="shared" si="11"/>
        <v>0</v>
      </c>
      <c r="F29" s="18">
        <v>0</v>
      </c>
      <c r="G29" s="18">
        <v>0</v>
      </c>
      <c r="H29" s="5">
        <f t="shared" si="9"/>
        <v>0</v>
      </c>
      <c r="I29" s="15">
        <f t="shared" si="10"/>
        <v>0</v>
      </c>
    </row>
    <row r="30" spans="1:9" x14ac:dyDescent="0.35">
      <c r="A30" s="8" t="s">
        <v>36</v>
      </c>
      <c r="B30" s="3" t="s">
        <v>12</v>
      </c>
      <c r="C30" s="5">
        <v>0</v>
      </c>
      <c r="D30" s="5">
        <v>0</v>
      </c>
      <c r="E30" s="5">
        <f t="shared" si="11"/>
        <v>0</v>
      </c>
      <c r="F30" s="18">
        <v>0</v>
      </c>
      <c r="G30" s="18">
        <v>0</v>
      </c>
      <c r="H30" s="5">
        <f t="shared" si="9"/>
        <v>0</v>
      </c>
      <c r="I30" s="15">
        <f t="shared" si="10"/>
        <v>0</v>
      </c>
    </row>
    <row r="31" spans="1:9" x14ac:dyDescent="0.35">
      <c r="A31" s="8" t="s">
        <v>37</v>
      </c>
      <c r="B31" s="3" t="s">
        <v>12</v>
      </c>
      <c r="C31" s="7">
        <v>22231.91</v>
      </c>
      <c r="D31" s="4">
        <v>5779925</v>
      </c>
      <c r="E31" s="4">
        <f t="shared" si="11"/>
        <v>128498772406.75</v>
      </c>
      <c r="F31" s="21">
        <v>8699000</v>
      </c>
      <c r="G31" s="21">
        <v>8664204</v>
      </c>
      <c r="H31" s="4">
        <f t="shared" si="9"/>
        <v>14771.671733158984</v>
      </c>
      <c r="I31" s="10">
        <f t="shared" si="10"/>
        <v>14830.995716023077</v>
      </c>
    </row>
    <row r="32" spans="1:9" x14ac:dyDescent="0.35">
      <c r="A32" s="8" t="s">
        <v>38</v>
      </c>
      <c r="B32" s="3" t="s">
        <v>12</v>
      </c>
      <c r="C32" s="7">
        <v>25595.42</v>
      </c>
      <c r="D32" s="4">
        <v>5779925</v>
      </c>
      <c r="E32" s="4">
        <f t="shared" si="11"/>
        <v>147939607943.5</v>
      </c>
      <c r="F32" s="21">
        <v>10267000</v>
      </c>
      <c r="G32" s="21">
        <v>10225932</v>
      </c>
      <c r="H32" s="4">
        <f t="shared" si="9"/>
        <v>14409.234240138307</v>
      </c>
      <c r="I32" s="10">
        <f t="shared" si="10"/>
        <v>14467.102650741272</v>
      </c>
    </row>
    <row r="33" spans="1:9" x14ac:dyDescent="0.35">
      <c r="A33" s="8" t="s">
        <v>39</v>
      </c>
      <c r="B33" s="3" t="s">
        <v>12</v>
      </c>
      <c r="C33" s="16">
        <v>0</v>
      </c>
      <c r="D33" s="16">
        <v>0</v>
      </c>
      <c r="E33" s="5">
        <f t="shared" si="11"/>
        <v>0</v>
      </c>
      <c r="F33" s="17">
        <v>0</v>
      </c>
      <c r="G33" s="17">
        <v>0</v>
      </c>
      <c r="H33" s="5">
        <f t="shared" si="9"/>
        <v>0</v>
      </c>
      <c r="I33" s="15">
        <f t="shared" si="10"/>
        <v>0</v>
      </c>
    </row>
    <row r="34" spans="1:9" x14ac:dyDescent="0.35">
      <c r="A34" s="8" t="s">
        <v>40</v>
      </c>
      <c r="B34" s="3" t="s">
        <v>12</v>
      </c>
      <c r="C34" s="7">
        <v>12416.91</v>
      </c>
      <c r="D34" s="4">
        <v>5779925</v>
      </c>
      <c r="E34" s="4">
        <f>C34*D34</f>
        <v>71768808531.75</v>
      </c>
      <c r="F34" s="21">
        <v>4738000</v>
      </c>
      <c r="G34" s="21">
        <v>4719048</v>
      </c>
      <c r="H34" s="4">
        <f t="shared" si="9"/>
        <v>15147.490192433515</v>
      </c>
      <c r="I34" s="10">
        <f t="shared" si="10"/>
        <v>15208.323486379033</v>
      </c>
    </row>
    <row r="35" spans="1:9" x14ac:dyDescent="0.35">
      <c r="A35" s="11" t="s">
        <v>41</v>
      </c>
      <c r="B35" s="13"/>
      <c r="C35" s="12">
        <f>SUM(C27:C34)</f>
        <v>98083.22</v>
      </c>
      <c r="D35" s="14"/>
      <c r="E35" s="12">
        <f>SUM(E27:E34)</f>
        <v>566913655358.5</v>
      </c>
      <c r="F35" s="12">
        <f t="shared" ref="F35" si="12">SUM(F27:F34)</f>
        <v>37857000</v>
      </c>
      <c r="G35" s="12">
        <f t="shared" ref="G35" si="13">SUM(G27:G34)</f>
        <v>37705572</v>
      </c>
      <c r="H35" s="12">
        <f>$E35/F35</f>
        <v>14975.134198655467</v>
      </c>
      <c r="I35" s="19">
        <f>$E35/G35</f>
        <v>15035.275299854886</v>
      </c>
    </row>
  </sheetData>
  <mergeCells count="3">
    <mergeCell ref="A25:I25"/>
    <mergeCell ref="A13:I13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63ED-8BAA-4B60-8494-9D83ADF5BBDE}">
  <sheetPr>
    <tabColor rgb="FF92D050"/>
  </sheetPr>
  <dimension ref="A1:I23"/>
  <sheetViews>
    <sheetView topLeftCell="C1" workbookViewId="0">
      <selection activeCell="H19" sqref="H19:H20"/>
    </sheetView>
  </sheetViews>
  <sheetFormatPr defaultColWidth="9.1796875" defaultRowHeight="14.5" x14ac:dyDescent="0.35"/>
  <cols>
    <col min="1" max="1" width="22.179687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9" x14ac:dyDescent="0.35">
      <c r="A3" s="8" t="s">
        <v>42</v>
      </c>
      <c r="B3" s="3" t="s">
        <v>13</v>
      </c>
      <c r="C3" s="4">
        <v>312969.01428571431</v>
      </c>
      <c r="D3" s="4">
        <v>6266614.7400443247</v>
      </c>
      <c r="E3" s="4">
        <f>C3*D3</f>
        <v>1961256238100</v>
      </c>
      <c r="F3" s="72">
        <v>218790000</v>
      </c>
      <c r="G3" s="72">
        <v>205907000</v>
      </c>
      <c r="H3" s="72">
        <f>IF(F3,($E3+$E4)/F3,0)</f>
        <v>10897.002839956163</v>
      </c>
      <c r="I3" s="73">
        <f>IF(G3,($E3+$E4)/G3,0)</f>
        <v>11578.796502081079</v>
      </c>
    </row>
    <row r="4" spans="1:9" x14ac:dyDescent="0.35">
      <c r="A4" s="8"/>
      <c r="B4" s="3" t="s">
        <v>19</v>
      </c>
      <c r="C4" s="4">
        <v>67733.36</v>
      </c>
      <c r="D4" s="4">
        <v>6243585.3360000001</v>
      </c>
      <c r="E4" s="4">
        <f t="shared" ref="E4:E6" si="0">C4*D4</f>
        <v>422899013254.00897</v>
      </c>
      <c r="F4" s="72"/>
      <c r="G4" s="72"/>
      <c r="H4" s="72"/>
      <c r="I4" s="73"/>
    </row>
    <row r="5" spans="1:9" x14ac:dyDescent="0.35">
      <c r="A5" s="8" t="s">
        <v>43</v>
      </c>
      <c r="B5" s="3" t="s">
        <v>13</v>
      </c>
      <c r="C5" s="4">
        <v>178699.8746031746</v>
      </c>
      <c r="D5" s="4">
        <v>6266614.7745584706</v>
      </c>
      <c r="E5" s="4">
        <f t="shared" si="0"/>
        <v>1119843274400</v>
      </c>
      <c r="F5" s="72">
        <v>194590000</v>
      </c>
      <c r="G5" s="72">
        <v>181735000</v>
      </c>
      <c r="H5" s="72">
        <f>IF(F5,($E5+$E6)/F5,0)</f>
        <v>10643.054742823599</v>
      </c>
      <c r="I5" s="73">
        <f>IF(G5,($E5+$E6)/G5,0)</f>
        <v>11395.88974279057</v>
      </c>
    </row>
    <row r="6" spans="1:9" x14ac:dyDescent="0.35">
      <c r="A6" s="8"/>
      <c r="B6" s="3" t="s">
        <v>19</v>
      </c>
      <c r="C6" s="4">
        <v>152346.56</v>
      </c>
      <c r="D6" s="4">
        <v>6243585.3360000001</v>
      </c>
      <c r="E6" s="4">
        <f t="shared" si="0"/>
        <v>951188748006.04419</v>
      </c>
      <c r="F6" s="72"/>
      <c r="G6" s="72"/>
      <c r="H6" s="72"/>
      <c r="I6" s="73"/>
    </row>
    <row r="7" spans="1:9" x14ac:dyDescent="0.35">
      <c r="A7" s="11" t="s">
        <v>44</v>
      </c>
      <c r="B7" s="13"/>
      <c r="C7" s="12">
        <f>SUM(C3:C6)</f>
        <v>711748.80888888892</v>
      </c>
      <c r="D7" s="14"/>
      <c r="E7" s="12">
        <f>SUM(E3:E6)</f>
        <v>4455187273760.0527</v>
      </c>
      <c r="F7" s="12">
        <f>SUM(F3:F6)</f>
        <v>413380000</v>
      </c>
      <c r="G7" s="12">
        <f>SUM(G3:G6)</f>
        <v>387642000</v>
      </c>
      <c r="H7" s="12">
        <f>$E7/F7</f>
        <v>10777.462077894559</v>
      </c>
      <c r="I7" s="19">
        <f>$E7/G7</f>
        <v>11493.045835487519</v>
      </c>
    </row>
    <row r="9" spans="1:9" x14ac:dyDescent="0.35">
      <c r="A9" s="74" t="s">
        <v>23</v>
      </c>
      <c r="B9" s="75"/>
      <c r="C9" s="75"/>
      <c r="D9" s="75"/>
      <c r="E9" s="75"/>
      <c r="F9" s="75"/>
      <c r="G9" s="75"/>
      <c r="H9" s="75"/>
      <c r="I9" s="76"/>
    </row>
    <row r="10" spans="1:9" x14ac:dyDescent="0.35">
      <c r="A10" s="8" t="s">
        <v>2</v>
      </c>
      <c r="B10" s="2" t="s">
        <v>3</v>
      </c>
      <c r="C10" s="2" t="s">
        <v>4</v>
      </c>
      <c r="D10" s="2" t="s">
        <v>5</v>
      </c>
      <c r="E10" s="6" t="s">
        <v>6</v>
      </c>
      <c r="F10" s="2" t="s">
        <v>7</v>
      </c>
      <c r="G10" s="2" t="s">
        <v>8</v>
      </c>
      <c r="H10" s="2" t="s">
        <v>9</v>
      </c>
      <c r="I10" s="9" t="s">
        <v>10</v>
      </c>
    </row>
    <row r="11" spans="1:9" x14ac:dyDescent="0.35">
      <c r="A11" s="8" t="s">
        <v>42</v>
      </c>
      <c r="B11" s="3" t="s">
        <v>13</v>
      </c>
      <c r="C11" s="4">
        <v>293631.69438078074</v>
      </c>
      <c r="D11" s="4">
        <v>6442014.7704729885</v>
      </c>
      <c r="E11" s="4">
        <f>C11*D11</f>
        <v>1891579712280</v>
      </c>
      <c r="F11" s="72">
        <v>200400000</v>
      </c>
      <c r="G11" s="72">
        <v>187356000</v>
      </c>
      <c r="H11" s="72">
        <f>IF(F11,($E11+$E12)/F11,0)</f>
        <v>10960.321021301843</v>
      </c>
      <c r="I11" s="73">
        <f>IF(G11,($E11+$E12)/G11,0)</f>
        <v>11723.394674677562</v>
      </c>
    </row>
    <row r="12" spans="1:9" x14ac:dyDescent="0.35">
      <c r="A12" s="8"/>
      <c r="B12" s="3" t="s">
        <v>19</v>
      </c>
      <c r="C12" s="4">
        <v>48616.15</v>
      </c>
      <c r="D12" s="4">
        <v>6270933.0209999997</v>
      </c>
      <c r="E12" s="4">
        <f t="shared" ref="E12:E14" si="1">C12*D12</f>
        <v>304868620388.88916</v>
      </c>
      <c r="F12" s="72"/>
      <c r="G12" s="72"/>
      <c r="H12" s="72"/>
      <c r="I12" s="73"/>
    </row>
    <row r="13" spans="1:9" x14ac:dyDescent="0.35">
      <c r="A13" s="8" t="s">
        <v>43</v>
      </c>
      <c r="B13" s="3" t="s">
        <v>13</v>
      </c>
      <c r="C13" s="4">
        <v>201660.84530175899</v>
      </c>
      <c r="D13" s="4">
        <v>6442014.7704729885</v>
      </c>
      <c r="E13" s="4">
        <f t="shared" si="1"/>
        <v>1299102144059.9998</v>
      </c>
      <c r="F13" s="72">
        <v>168430000</v>
      </c>
      <c r="G13" s="72">
        <v>157402000</v>
      </c>
      <c r="H13" s="72">
        <f>IF(F13,($E13+$E14)/F13,0)</f>
        <v>11176.253828283639</v>
      </c>
      <c r="I13" s="73">
        <f>IF(G13,($E13+$E14)/G13,0)</f>
        <v>11959.29170085395</v>
      </c>
    </row>
    <row r="14" spans="1:9" x14ac:dyDescent="0.35">
      <c r="A14" s="8"/>
      <c r="B14" s="3" t="s">
        <v>19</v>
      </c>
      <c r="C14" s="4">
        <v>93018.74</v>
      </c>
      <c r="D14" s="4">
        <v>6270933.0209999997</v>
      </c>
      <c r="E14" s="4">
        <f t="shared" si="1"/>
        <v>583314288237.8136</v>
      </c>
      <c r="F14" s="72"/>
      <c r="G14" s="72"/>
      <c r="H14" s="72"/>
      <c r="I14" s="73"/>
    </row>
    <row r="15" spans="1:9" x14ac:dyDescent="0.35">
      <c r="A15" s="11" t="s">
        <v>44</v>
      </c>
      <c r="B15" s="13"/>
      <c r="C15" s="12">
        <f>SUM(C11:C14)</f>
        <v>636927.42968253978</v>
      </c>
      <c r="D15" s="14"/>
      <c r="E15" s="12">
        <f>SUM(E11:E14)</f>
        <v>4078864764966.7021</v>
      </c>
      <c r="F15" s="12">
        <f>SUM(F11:F14)</f>
        <v>368830000</v>
      </c>
      <c r="G15" s="12">
        <f>SUM(G11:G14)</f>
        <v>344758000</v>
      </c>
      <c r="H15" s="12">
        <f>$E15/F15</f>
        <v>11058.928950916959</v>
      </c>
      <c r="I15" s="19">
        <f>$E15/G15</f>
        <v>11831.095333441725</v>
      </c>
    </row>
    <row r="17" spans="1:9" x14ac:dyDescent="0.35">
      <c r="A17" s="74" t="s">
        <v>24</v>
      </c>
      <c r="B17" s="75"/>
      <c r="C17" s="75"/>
      <c r="D17" s="75"/>
      <c r="E17" s="75"/>
      <c r="F17" s="75"/>
      <c r="G17" s="75"/>
      <c r="H17" s="75"/>
      <c r="I17" s="76"/>
    </row>
    <row r="18" spans="1:9" x14ac:dyDescent="0.35">
      <c r="A18" s="8" t="s">
        <v>2</v>
      </c>
      <c r="B18" s="2" t="s">
        <v>3</v>
      </c>
      <c r="C18" s="2" t="s">
        <v>4</v>
      </c>
      <c r="D18" s="2" t="s">
        <v>5</v>
      </c>
      <c r="E18" s="6" t="s">
        <v>6</v>
      </c>
      <c r="F18" s="2" t="s">
        <v>7</v>
      </c>
      <c r="G18" s="2" t="s">
        <v>8</v>
      </c>
      <c r="H18" s="2" t="s">
        <v>9</v>
      </c>
      <c r="I18" s="9" t="s">
        <v>10</v>
      </c>
    </row>
    <row r="19" spans="1:9" x14ac:dyDescent="0.35">
      <c r="A19" s="8" t="s">
        <v>42</v>
      </c>
      <c r="B19" s="3" t="s">
        <v>13</v>
      </c>
      <c r="C19" s="4">
        <v>189320.17358334211</v>
      </c>
      <c r="D19" s="4">
        <v>6303340.5833777469</v>
      </c>
      <c r="E19" s="4">
        <f>C19*D19</f>
        <v>1193349533400</v>
      </c>
      <c r="F19" s="72">
        <v>172070000</v>
      </c>
      <c r="G19" s="72">
        <v>161074000</v>
      </c>
      <c r="H19" s="72">
        <f>IF(F19,($E19+$E20)/F19,0)</f>
        <v>10775.590577629686</v>
      </c>
      <c r="I19" s="73">
        <f>IF(G19,($E19+$E20)/G19,0)</f>
        <v>11511.205226745098</v>
      </c>
    </row>
    <row r="20" spans="1:9" x14ac:dyDescent="0.35">
      <c r="A20" s="8"/>
      <c r="B20" s="3" t="s">
        <v>19</v>
      </c>
      <c r="C20" s="4">
        <v>105725.58</v>
      </c>
      <c r="D20" s="4">
        <v>6250203</v>
      </c>
      <c r="E20" s="4">
        <f t="shared" ref="E20:E22" si="2">C20*D20</f>
        <v>660806337292.73999</v>
      </c>
      <c r="F20" s="72"/>
      <c r="G20" s="72"/>
      <c r="H20" s="72"/>
      <c r="I20" s="73"/>
    </row>
    <row r="21" spans="1:9" x14ac:dyDescent="0.35">
      <c r="A21" s="8" t="s">
        <v>43</v>
      </c>
      <c r="B21" s="3" t="s">
        <v>13</v>
      </c>
      <c r="C21" s="4">
        <v>51317.286734118235</v>
      </c>
      <c r="D21" s="4">
        <v>6303340.5833777469</v>
      </c>
      <c r="E21" s="4">
        <f t="shared" si="2"/>
        <v>323470336099.99994</v>
      </c>
      <c r="F21" s="72">
        <v>172700000</v>
      </c>
      <c r="G21" s="72">
        <v>161605000</v>
      </c>
      <c r="H21" s="72">
        <f>IF(F21,($E21+$E22)/F21,0)</f>
        <v>10446.412059866416</v>
      </c>
      <c r="I21" s="73">
        <f>IF(G21,($E21+$E22)/G21,0)</f>
        <v>11163.611043834844</v>
      </c>
    </row>
    <row r="22" spans="1:9" x14ac:dyDescent="0.35">
      <c r="A22" s="8"/>
      <c r="B22" s="3" t="s">
        <v>19</v>
      </c>
      <c r="C22" s="4">
        <v>236892.31</v>
      </c>
      <c r="D22" s="4">
        <v>6250203</v>
      </c>
      <c r="E22" s="4">
        <f t="shared" si="2"/>
        <v>1480625026638.9299</v>
      </c>
      <c r="F22" s="72"/>
      <c r="G22" s="72"/>
      <c r="H22" s="72"/>
      <c r="I22" s="73"/>
    </row>
    <row r="23" spans="1:9" x14ac:dyDescent="0.35">
      <c r="A23" s="11" t="s">
        <v>44</v>
      </c>
      <c r="B23" s="13"/>
      <c r="C23" s="12">
        <f>SUM(C19:C22)</f>
        <v>583255.35031746037</v>
      </c>
      <c r="D23" s="14"/>
      <c r="E23" s="12">
        <f>SUM(E19:E22)</f>
        <v>3658251233431.6699</v>
      </c>
      <c r="F23" s="12">
        <f>SUM(F19:F22)</f>
        <v>344770000</v>
      </c>
      <c r="G23" s="12">
        <f>SUM(G19:G22)</f>
        <v>322679000</v>
      </c>
      <c r="H23" s="12">
        <f>$E23/F23</f>
        <v>10610.700563946022</v>
      </c>
      <c r="I23" s="19">
        <f>$E23/G23</f>
        <v>11337.122135099185</v>
      </c>
    </row>
  </sheetData>
  <mergeCells count="27">
    <mergeCell ref="F5:F6"/>
    <mergeCell ref="G5:G6"/>
    <mergeCell ref="H5:H6"/>
    <mergeCell ref="I5:I6"/>
    <mergeCell ref="A1:I1"/>
    <mergeCell ref="F3:F4"/>
    <mergeCell ref="G3:G4"/>
    <mergeCell ref="H3:H4"/>
    <mergeCell ref="I3:I4"/>
    <mergeCell ref="F13:F14"/>
    <mergeCell ref="G13:G14"/>
    <mergeCell ref="H13:H14"/>
    <mergeCell ref="I13:I14"/>
    <mergeCell ref="A17:I17"/>
    <mergeCell ref="A9:I9"/>
    <mergeCell ref="F11:F12"/>
    <mergeCell ref="G11:G12"/>
    <mergeCell ref="H11:H12"/>
    <mergeCell ref="I11:I12"/>
    <mergeCell ref="H19:H20"/>
    <mergeCell ref="I19:I20"/>
    <mergeCell ref="F21:F22"/>
    <mergeCell ref="G21:G22"/>
    <mergeCell ref="H21:H22"/>
    <mergeCell ref="I21:I22"/>
    <mergeCell ref="F19:F20"/>
    <mergeCell ref="G19:G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7DCD-D047-4710-A192-3B34B8208227}">
  <sheetPr>
    <tabColor rgb="FF92D050"/>
  </sheetPr>
  <dimension ref="A1:I17"/>
  <sheetViews>
    <sheetView topLeftCell="D1" workbookViewId="0">
      <selection activeCell="I5" sqref="I5"/>
    </sheetView>
  </sheetViews>
  <sheetFormatPr defaultColWidth="9.1796875" defaultRowHeight="14.5" x14ac:dyDescent="0.35"/>
  <cols>
    <col min="1" max="1" width="22.269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9" x14ac:dyDescent="0.35">
      <c r="A3" s="8" t="s">
        <v>45</v>
      </c>
      <c r="B3" s="3" t="s">
        <v>12</v>
      </c>
      <c r="C3" s="4">
        <v>57709.58</v>
      </c>
      <c r="D3" s="4">
        <v>5828303</v>
      </c>
      <c r="E3" s="4">
        <f>C3*D3</f>
        <v>336348918242.73999</v>
      </c>
      <c r="F3" s="4">
        <v>27427000</v>
      </c>
      <c r="G3" s="4">
        <v>27115179</v>
      </c>
      <c r="H3" s="4">
        <f>IF(F3,($E3)/F3,0)</f>
        <v>12263.423569575236</v>
      </c>
      <c r="I3" s="10">
        <f>IF(G3,($E3)/G3,0)</f>
        <v>12404.451331217102</v>
      </c>
    </row>
    <row r="4" spans="1:9" x14ac:dyDescent="0.35">
      <c r="A4" s="8" t="s">
        <v>46</v>
      </c>
      <c r="B4" s="3" t="s">
        <v>12</v>
      </c>
      <c r="C4" s="5">
        <v>0</v>
      </c>
      <c r="D4" s="5">
        <v>0</v>
      </c>
      <c r="E4" s="5">
        <f t="shared" ref="E4" si="0">C4*D4</f>
        <v>0</v>
      </c>
      <c r="F4" s="5">
        <v>0</v>
      </c>
      <c r="G4" s="5">
        <v>0</v>
      </c>
      <c r="H4" s="5">
        <f>IF(F4,($E4)/F4,0)</f>
        <v>0</v>
      </c>
      <c r="I4" s="15">
        <f>IF(G4,($E4)/G4,0)</f>
        <v>0</v>
      </c>
    </row>
    <row r="5" spans="1:9" x14ac:dyDescent="0.35">
      <c r="A5" s="11" t="s">
        <v>47</v>
      </c>
      <c r="B5" s="13"/>
      <c r="C5" s="12">
        <f>SUM(C3:C4)</f>
        <v>57709.58</v>
      </c>
      <c r="D5" s="14"/>
      <c r="E5" s="12">
        <f>SUM(E3:E4)</f>
        <v>336348918242.73999</v>
      </c>
      <c r="F5" s="12">
        <f>SUM(F3:F4)</f>
        <v>27427000</v>
      </c>
      <c r="G5" s="12">
        <f>SUM(G3:G4)</f>
        <v>27115179</v>
      </c>
      <c r="H5" s="12">
        <f>$E5/F5</f>
        <v>12263.423569575236</v>
      </c>
      <c r="I5" s="19">
        <f>$E5/G5</f>
        <v>12404.451331217102</v>
      </c>
    </row>
    <row r="7" spans="1:9" x14ac:dyDescent="0.35">
      <c r="A7" s="74" t="s">
        <v>23</v>
      </c>
      <c r="B7" s="75"/>
      <c r="C7" s="75"/>
      <c r="D7" s="75"/>
      <c r="E7" s="75"/>
      <c r="F7" s="75"/>
      <c r="G7" s="75"/>
      <c r="H7" s="75"/>
      <c r="I7" s="76"/>
    </row>
    <row r="8" spans="1:9" x14ac:dyDescent="0.35">
      <c r="A8" s="8" t="s">
        <v>2</v>
      </c>
      <c r="B8" s="2" t="s">
        <v>3</v>
      </c>
      <c r="C8" s="2" t="s">
        <v>4</v>
      </c>
      <c r="D8" s="2" t="s">
        <v>5</v>
      </c>
      <c r="E8" s="6" t="s">
        <v>6</v>
      </c>
      <c r="F8" s="2" t="s">
        <v>7</v>
      </c>
      <c r="G8" s="2" t="s">
        <v>8</v>
      </c>
      <c r="H8" s="2" t="s">
        <v>9</v>
      </c>
      <c r="I8" s="9" t="s">
        <v>10</v>
      </c>
    </row>
    <row r="9" spans="1:9" x14ac:dyDescent="0.35">
      <c r="A9" s="8" t="s">
        <v>45</v>
      </c>
      <c r="B9" s="3" t="s">
        <v>12</v>
      </c>
      <c r="C9" s="4">
        <v>25470.55</v>
      </c>
      <c r="D9" s="4">
        <v>5812773</v>
      </c>
      <c r="E9" s="4">
        <f>C9*D9</f>
        <v>148054525335.14999</v>
      </c>
      <c r="F9" s="20">
        <v>11870000</v>
      </c>
      <c r="G9" s="20">
        <v>11637390</v>
      </c>
      <c r="H9" s="4">
        <f>IF(F9,($E9)/F9,0)</f>
        <v>12473.00129192502</v>
      </c>
      <c r="I9" s="10">
        <f>IF(G9,($E9)/G9,0)</f>
        <v>12722.313623170659</v>
      </c>
    </row>
    <row r="10" spans="1:9" x14ac:dyDescent="0.35">
      <c r="A10" s="8" t="s">
        <v>46</v>
      </c>
      <c r="B10" s="3" t="s">
        <v>12</v>
      </c>
      <c r="C10" s="5">
        <v>0</v>
      </c>
      <c r="D10" s="5">
        <v>0</v>
      </c>
      <c r="E10" s="5">
        <f t="shared" ref="E10" si="1">C10*D10</f>
        <v>0</v>
      </c>
      <c r="F10" s="22">
        <v>0</v>
      </c>
      <c r="G10" s="22">
        <v>0</v>
      </c>
      <c r="H10" s="5">
        <f>IF(F10,($E10)/F10,0)</f>
        <v>0</v>
      </c>
      <c r="I10" s="15">
        <f>IF(G10,($E10)/G10,0)</f>
        <v>0</v>
      </c>
    </row>
    <row r="11" spans="1:9" x14ac:dyDescent="0.35">
      <c r="A11" s="11" t="s">
        <v>47</v>
      </c>
      <c r="B11" s="13"/>
      <c r="C11" s="12">
        <f>SUM(C9:C10)</f>
        <v>25470.55</v>
      </c>
      <c r="D11" s="14"/>
      <c r="E11" s="12">
        <f>SUM(E9:E10)</f>
        <v>148054525335.14999</v>
      </c>
      <c r="F11" s="12">
        <f>SUM(F9:F10)</f>
        <v>11870000</v>
      </c>
      <c r="G11" s="12">
        <f>SUM(G9:G10)</f>
        <v>11637390</v>
      </c>
      <c r="H11" s="12">
        <f>$E11/F11</f>
        <v>12473.00129192502</v>
      </c>
      <c r="I11" s="19">
        <f>$E11/G11</f>
        <v>12722.313623170659</v>
      </c>
    </row>
    <row r="13" spans="1:9" x14ac:dyDescent="0.35">
      <c r="A13" s="74" t="s">
        <v>24</v>
      </c>
      <c r="B13" s="75"/>
      <c r="C13" s="75"/>
      <c r="D13" s="75"/>
      <c r="E13" s="75"/>
      <c r="F13" s="75"/>
      <c r="G13" s="75"/>
      <c r="H13" s="75"/>
      <c r="I13" s="76"/>
    </row>
    <row r="14" spans="1:9" x14ac:dyDescent="0.35">
      <c r="A14" s="8" t="s">
        <v>2</v>
      </c>
      <c r="B14" s="2" t="s">
        <v>3</v>
      </c>
      <c r="C14" s="2" t="s">
        <v>4</v>
      </c>
      <c r="D14" s="2" t="s">
        <v>5</v>
      </c>
      <c r="E14" s="6" t="s">
        <v>6</v>
      </c>
      <c r="F14" s="2" t="s">
        <v>7</v>
      </c>
      <c r="G14" s="2" t="s">
        <v>8</v>
      </c>
      <c r="H14" s="2" t="s">
        <v>9</v>
      </c>
      <c r="I14" s="9" t="s">
        <v>10</v>
      </c>
    </row>
    <row r="15" spans="1:9" x14ac:dyDescent="0.35">
      <c r="A15" s="8" t="s">
        <v>45</v>
      </c>
      <c r="B15" s="3" t="s">
        <v>12</v>
      </c>
      <c r="C15" s="4">
        <v>10399.02</v>
      </c>
      <c r="D15" s="4">
        <v>5812773</v>
      </c>
      <c r="E15" s="4">
        <f>C15*D15</f>
        <v>60447142682.459999</v>
      </c>
      <c r="F15" s="20">
        <v>4756000</v>
      </c>
      <c r="G15" s="20">
        <v>4586770</v>
      </c>
      <c r="H15" s="4">
        <f>IF(F15,($E15)/F15,0)</f>
        <v>12709.659941644239</v>
      </c>
      <c r="I15" s="10">
        <f>IF(G15,($E15)/G15,0)</f>
        <v>13178.585950998196</v>
      </c>
    </row>
    <row r="16" spans="1:9" x14ac:dyDescent="0.35">
      <c r="A16" s="8" t="s">
        <v>46</v>
      </c>
      <c r="B16" s="3" t="s">
        <v>12</v>
      </c>
      <c r="C16" s="5">
        <v>0</v>
      </c>
      <c r="D16" s="5">
        <v>0</v>
      </c>
      <c r="E16" s="5">
        <f t="shared" ref="E16" si="2">C16*D16</f>
        <v>0</v>
      </c>
      <c r="F16" s="22">
        <v>0</v>
      </c>
      <c r="G16" s="22">
        <v>0</v>
      </c>
      <c r="H16" s="5">
        <f>IF(F16,($E16)/F16,0)</f>
        <v>0</v>
      </c>
      <c r="I16" s="15">
        <f>IF(G16,($E16)/G16,0)</f>
        <v>0</v>
      </c>
    </row>
    <row r="17" spans="1:9" x14ac:dyDescent="0.35">
      <c r="A17" s="11" t="s">
        <v>47</v>
      </c>
      <c r="B17" s="13"/>
      <c r="C17" s="12">
        <f>SUM(C15:C16)</f>
        <v>10399.02</v>
      </c>
      <c r="D17" s="14"/>
      <c r="E17" s="12">
        <f>SUM(E15:E16)</f>
        <v>60447142682.459999</v>
      </c>
      <c r="F17" s="12">
        <f>SUM(F15:F16)</f>
        <v>4756000</v>
      </c>
      <c r="G17" s="12">
        <f>SUM(G15:G16)</f>
        <v>4586770</v>
      </c>
      <c r="H17" s="12">
        <f>$E17/F17</f>
        <v>12709.659941644239</v>
      </c>
      <c r="I17" s="19">
        <f>$E17/G17</f>
        <v>13178.585950998196</v>
      </c>
    </row>
  </sheetData>
  <mergeCells count="3">
    <mergeCell ref="A13:I13"/>
    <mergeCell ref="A7:I7"/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A402-2D2C-4388-B168-D2010951372C}">
  <sheetPr>
    <tabColor rgb="FF92D050"/>
  </sheetPr>
  <dimension ref="A1:K24"/>
  <sheetViews>
    <sheetView topLeftCell="C1" workbookViewId="0">
      <selection activeCell="G27" sqref="G27"/>
    </sheetView>
  </sheetViews>
  <sheetFormatPr defaultColWidth="9.1796875" defaultRowHeight="14.5" x14ac:dyDescent="0.35"/>
  <cols>
    <col min="1" max="1" width="20.453125" style="23" bestFit="1" customWidth="1"/>
    <col min="2" max="2" width="9.26953125" style="23" bestFit="1" customWidth="1"/>
    <col min="3" max="3" width="23" style="23" bestFit="1" customWidth="1"/>
    <col min="4" max="4" width="26.26953125" style="23" bestFit="1" customWidth="1"/>
    <col min="5" max="5" width="16.81640625" style="23" bestFit="1" customWidth="1"/>
    <col min="6" max="6" width="23" style="23" bestFit="1" customWidth="1"/>
    <col min="7" max="7" width="21.1796875" style="23" bestFit="1" customWidth="1"/>
    <col min="8" max="8" width="26" style="23" bestFit="1" customWidth="1"/>
    <col min="9" max="9" width="24" style="23" bestFit="1" customWidth="1"/>
    <col min="10" max="16384" width="9.1796875" style="23"/>
  </cols>
  <sheetData>
    <row r="1" spans="1:11" x14ac:dyDescent="0.35">
      <c r="A1" s="65" t="s">
        <v>0</v>
      </c>
      <c r="B1" s="66"/>
      <c r="C1" s="66"/>
      <c r="D1" s="66"/>
      <c r="E1" s="66"/>
      <c r="F1" s="66"/>
      <c r="G1" s="66"/>
      <c r="H1" s="66"/>
      <c r="I1" s="67"/>
    </row>
    <row r="2" spans="1:11" x14ac:dyDescent="0.35">
      <c r="A2" s="28" t="s">
        <v>2</v>
      </c>
      <c r="B2" s="55" t="s">
        <v>3</v>
      </c>
      <c r="C2" s="55" t="s">
        <v>4</v>
      </c>
      <c r="D2" s="55" t="s">
        <v>5</v>
      </c>
      <c r="E2" s="37" t="s">
        <v>6</v>
      </c>
      <c r="F2" s="55" t="s">
        <v>7</v>
      </c>
      <c r="G2" s="55" t="s">
        <v>8</v>
      </c>
      <c r="H2" s="55" t="s">
        <v>9</v>
      </c>
      <c r="I2" s="56" t="s">
        <v>10</v>
      </c>
    </row>
    <row r="3" spans="1:11" x14ac:dyDescent="0.35">
      <c r="A3" s="28" t="s">
        <v>48</v>
      </c>
      <c r="B3" s="29" t="s">
        <v>12</v>
      </c>
      <c r="C3" s="40">
        <v>0</v>
      </c>
      <c r="D3" s="40">
        <v>0</v>
      </c>
      <c r="E3" s="40">
        <f>C3*D3</f>
        <v>0</v>
      </c>
      <c r="F3" s="40">
        <v>0</v>
      </c>
      <c r="G3" s="40">
        <v>0</v>
      </c>
      <c r="H3" s="40">
        <f t="shared" ref="H3:H5" si="0">IF(F3,($E3)/F3,0)</f>
        <v>0</v>
      </c>
      <c r="I3" s="41">
        <f t="shared" ref="I3:I5" si="1">IF(G3,($E3)/G3,0)</f>
        <v>0</v>
      </c>
    </row>
    <row r="4" spans="1:11" x14ac:dyDescent="0.35">
      <c r="A4" s="28" t="s">
        <v>49</v>
      </c>
      <c r="B4" s="29" t="s">
        <v>12</v>
      </c>
      <c r="C4" s="40">
        <v>0</v>
      </c>
      <c r="D4" s="40">
        <v>0</v>
      </c>
      <c r="E4" s="40">
        <f>C4*D4</f>
        <v>0</v>
      </c>
      <c r="F4" s="40">
        <v>0</v>
      </c>
      <c r="G4" s="40">
        <v>0</v>
      </c>
      <c r="H4" s="40">
        <f t="shared" si="0"/>
        <v>0</v>
      </c>
      <c r="I4" s="41">
        <f t="shared" si="1"/>
        <v>0</v>
      </c>
    </row>
    <row r="5" spans="1:11" x14ac:dyDescent="0.35">
      <c r="A5" s="28" t="s">
        <v>50</v>
      </c>
      <c r="B5" s="29" t="s">
        <v>12</v>
      </c>
      <c r="C5" s="30">
        <v>5752.06</v>
      </c>
      <c r="D5" s="30">
        <v>5798130.6600000001</v>
      </c>
      <c r="E5" s="30">
        <f>C5*D5</f>
        <v>33351195444.159603</v>
      </c>
      <c r="F5" s="30">
        <v>2959500</v>
      </c>
      <c r="G5" s="30">
        <v>2955948.6</v>
      </c>
      <c r="H5" s="30">
        <f t="shared" si="0"/>
        <v>11269.199339131475</v>
      </c>
      <c r="I5" s="43">
        <f t="shared" si="1"/>
        <v>11282.738625482054</v>
      </c>
    </row>
    <row r="6" spans="1:11" x14ac:dyDescent="0.35">
      <c r="A6" s="28" t="s">
        <v>51</v>
      </c>
      <c r="B6" s="29" t="s">
        <v>12</v>
      </c>
      <c r="C6" s="30">
        <v>5895.34</v>
      </c>
      <c r="D6" s="30">
        <v>5798130.6600000001</v>
      </c>
      <c r="E6" s="30">
        <f t="shared" ref="E6" si="2">C6*D6</f>
        <v>34181951605.124401</v>
      </c>
      <c r="F6" s="30">
        <v>3111600</v>
      </c>
      <c r="G6" s="30">
        <v>3107866.1</v>
      </c>
      <c r="H6" s="30">
        <f>IF(F6,($E6)/F6,0)</f>
        <v>10985.329606994601</v>
      </c>
      <c r="I6" s="43">
        <f>IF(G6,($E6)/G6,0)</f>
        <v>10998.527769624437</v>
      </c>
    </row>
    <row r="7" spans="1:11" x14ac:dyDescent="0.35">
      <c r="A7" s="61" t="s">
        <v>52</v>
      </c>
      <c r="B7" s="44"/>
      <c r="C7" s="45">
        <f>SUM(C3:C6)</f>
        <v>11647.400000000001</v>
      </c>
      <c r="D7" s="46"/>
      <c r="E7" s="45">
        <f>SUM(E3:E6)</f>
        <v>67533147049.284004</v>
      </c>
      <c r="F7" s="45">
        <f>SUM(F3:F6)</f>
        <v>6071100</v>
      </c>
      <c r="G7" s="45">
        <f>SUM(G3:G6)</f>
        <v>6063814.7000000002</v>
      </c>
      <c r="H7" s="45">
        <f>$E7/F7</f>
        <v>11123.708561757177</v>
      </c>
      <c r="I7" s="62">
        <f>$E7/G7</f>
        <v>11137.073012683584</v>
      </c>
      <c r="K7" s="23" t="s">
        <v>53</v>
      </c>
    </row>
    <row r="9" spans="1:11" x14ac:dyDescent="0.35">
      <c r="A9" s="65" t="s">
        <v>23</v>
      </c>
      <c r="B9" s="66"/>
      <c r="C9" s="66"/>
      <c r="D9" s="66"/>
      <c r="E9" s="66"/>
      <c r="F9" s="66"/>
      <c r="G9" s="66"/>
      <c r="H9" s="66"/>
      <c r="I9" s="67"/>
    </row>
    <row r="10" spans="1:11" x14ac:dyDescent="0.35">
      <c r="A10" s="28" t="s">
        <v>2</v>
      </c>
      <c r="B10" s="55" t="s">
        <v>3</v>
      </c>
      <c r="C10" s="55" t="s">
        <v>4</v>
      </c>
      <c r="D10" s="55" t="s">
        <v>5</v>
      </c>
      <c r="E10" s="37" t="s">
        <v>6</v>
      </c>
      <c r="F10" s="55" t="s">
        <v>7</v>
      </c>
      <c r="G10" s="55" t="s">
        <v>8</v>
      </c>
      <c r="H10" s="55" t="s">
        <v>9</v>
      </c>
      <c r="I10" s="56" t="s">
        <v>10</v>
      </c>
    </row>
    <row r="11" spans="1:11" x14ac:dyDescent="0.35">
      <c r="A11" s="28" t="s">
        <v>48</v>
      </c>
      <c r="B11" s="29" t="s">
        <v>12</v>
      </c>
      <c r="C11" s="40">
        <v>0</v>
      </c>
      <c r="D11" s="40">
        <v>0</v>
      </c>
      <c r="E11" s="40">
        <f>C11*D11</f>
        <v>0</v>
      </c>
      <c r="F11" s="40">
        <v>0</v>
      </c>
      <c r="G11" s="40">
        <v>0</v>
      </c>
      <c r="H11" s="40">
        <f t="shared" ref="H11:H12" si="3">IF(F11,($E11)/F11,0)</f>
        <v>0</v>
      </c>
      <c r="I11" s="41">
        <f t="shared" ref="I11:I12" si="4">IF(G11,($E11)/G11,0)</f>
        <v>0</v>
      </c>
    </row>
    <row r="12" spans="1:11" x14ac:dyDescent="0.35">
      <c r="A12" s="28" t="s">
        <v>49</v>
      </c>
      <c r="B12" s="29" t="s">
        <v>12</v>
      </c>
      <c r="C12" s="40">
        <v>0</v>
      </c>
      <c r="D12" s="40">
        <v>0</v>
      </c>
      <c r="E12" s="40">
        <f>C12*D12</f>
        <v>0</v>
      </c>
      <c r="F12" s="40">
        <v>0</v>
      </c>
      <c r="G12" s="40">
        <v>0</v>
      </c>
      <c r="H12" s="40">
        <f t="shared" si="3"/>
        <v>0</v>
      </c>
      <c r="I12" s="41">
        <f t="shared" si="4"/>
        <v>0</v>
      </c>
    </row>
    <row r="13" spans="1:11" x14ac:dyDescent="0.35">
      <c r="A13" s="28" t="s">
        <v>50</v>
      </c>
      <c r="B13" s="29" t="s">
        <v>12</v>
      </c>
      <c r="C13" s="30">
        <v>10591</v>
      </c>
      <c r="D13" s="30">
        <v>5798130.6600000001</v>
      </c>
      <c r="E13" s="30">
        <f t="shared" ref="E13:E14" si="5">C13*D13</f>
        <v>61408001820.060005</v>
      </c>
      <c r="F13" s="31">
        <v>5550100</v>
      </c>
      <c r="G13" s="31">
        <v>5543439.8799999999</v>
      </c>
      <c r="H13" s="30">
        <f>IF(F13,($E13)/F13,0)</f>
        <v>11064.305475587827</v>
      </c>
      <c r="I13" s="43">
        <f>IF(G13,($E13)/G13,0)</f>
        <v>11077.59859390051</v>
      </c>
    </row>
    <row r="14" spans="1:11" x14ac:dyDescent="0.35">
      <c r="A14" s="28" t="s">
        <v>51</v>
      </c>
      <c r="B14" s="29" t="s">
        <v>12</v>
      </c>
      <c r="C14" s="30">
        <v>10432.15</v>
      </c>
      <c r="D14" s="30">
        <v>5798130.6600000001</v>
      </c>
      <c r="E14" s="30">
        <f t="shared" si="5"/>
        <v>60486968764.719002</v>
      </c>
      <c r="F14" s="31">
        <v>5682300</v>
      </c>
      <c r="G14" s="31">
        <v>5675481.2400000002</v>
      </c>
      <c r="H14" s="30">
        <f>IF(F14,($E14)/F14,0)</f>
        <v>10644.803823226335</v>
      </c>
      <c r="I14" s="43">
        <f>IF(G14,($E14)/G14,0)</f>
        <v>10657.592934748032</v>
      </c>
    </row>
    <row r="15" spans="1:11" x14ac:dyDescent="0.35">
      <c r="A15" s="61" t="s">
        <v>52</v>
      </c>
      <c r="B15" s="44"/>
      <c r="C15" s="45">
        <f>SUM(C11:C14)</f>
        <v>21023.15</v>
      </c>
      <c r="D15" s="46"/>
      <c r="E15" s="45">
        <f>SUM(E11:E14)</f>
        <v>121894970584.77901</v>
      </c>
      <c r="F15" s="45">
        <f>SUM(F11:F14)</f>
        <v>11232400</v>
      </c>
      <c r="G15" s="45">
        <f>SUM(G11:G14)</f>
        <v>11218921.120000001</v>
      </c>
      <c r="H15" s="45">
        <f>$E15/F15</f>
        <v>10852.085982050052</v>
      </c>
      <c r="I15" s="62">
        <f>$E15/G15</f>
        <v>10865.12413100726</v>
      </c>
      <c r="K15" s="23" t="s">
        <v>54</v>
      </c>
    </row>
    <row r="16" spans="1:11" x14ac:dyDescent="0.35">
      <c r="K16" s="63" t="s">
        <v>55</v>
      </c>
    </row>
    <row r="17" spans="1:11" x14ac:dyDescent="0.35">
      <c r="A17" s="65" t="s">
        <v>24</v>
      </c>
      <c r="B17" s="66"/>
      <c r="C17" s="66"/>
      <c r="D17" s="66"/>
      <c r="E17" s="66"/>
      <c r="F17" s="66"/>
      <c r="G17" s="66"/>
      <c r="H17" s="66"/>
      <c r="I17" s="67"/>
    </row>
    <row r="18" spans="1:11" x14ac:dyDescent="0.35">
      <c r="A18" s="28" t="s">
        <v>2</v>
      </c>
      <c r="B18" s="55" t="s">
        <v>3</v>
      </c>
      <c r="C18" s="55" t="s">
        <v>4</v>
      </c>
      <c r="D18" s="55" t="s">
        <v>5</v>
      </c>
      <c r="E18" s="37" t="s">
        <v>6</v>
      </c>
      <c r="F18" s="55" t="s">
        <v>7</v>
      </c>
      <c r="G18" s="55" t="s">
        <v>8</v>
      </c>
      <c r="H18" s="55" t="s">
        <v>9</v>
      </c>
      <c r="I18" s="56" t="s">
        <v>10</v>
      </c>
    </row>
    <row r="19" spans="1:11" x14ac:dyDescent="0.35">
      <c r="A19" s="28" t="s">
        <v>48</v>
      </c>
      <c r="B19" s="29" t="s">
        <v>12</v>
      </c>
      <c r="C19" s="40">
        <v>0</v>
      </c>
      <c r="D19" s="40">
        <v>0</v>
      </c>
      <c r="E19" s="40">
        <f>C19*D19</f>
        <v>0</v>
      </c>
      <c r="F19" s="40">
        <v>0</v>
      </c>
      <c r="G19" s="40">
        <v>0</v>
      </c>
      <c r="H19" s="40">
        <f t="shared" ref="H19:H20" si="6">IF(F19,($E19)/F19,0)</f>
        <v>0</v>
      </c>
      <c r="I19" s="41">
        <f t="shared" ref="I19:I20" si="7">IF(G19,($E19)/G19,0)</f>
        <v>0</v>
      </c>
    </row>
    <row r="20" spans="1:11" x14ac:dyDescent="0.35">
      <c r="A20" s="28" t="s">
        <v>49</v>
      </c>
      <c r="B20" s="29" t="s">
        <v>12</v>
      </c>
      <c r="C20" s="40">
        <v>0</v>
      </c>
      <c r="D20" s="40">
        <v>0</v>
      </c>
      <c r="E20" s="40">
        <f>C20*D20</f>
        <v>0</v>
      </c>
      <c r="F20" s="40">
        <v>0</v>
      </c>
      <c r="G20" s="40">
        <v>0</v>
      </c>
      <c r="H20" s="40">
        <f t="shared" si="6"/>
        <v>0</v>
      </c>
      <c r="I20" s="41">
        <f t="shared" si="7"/>
        <v>0</v>
      </c>
    </row>
    <row r="21" spans="1:11" x14ac:dyDescent="0.35">
      <c r="A21" s="28" t="s">
        <v>50</v>
      </c>
      <c r="B21" s="29" t="s">
        <v>12</v>
      </c>
      <c r="C21" s="30">
        <v>10766.3</v>
      </c>
      <c r="D21" s="30">
        <v>5854091.6100000003</v>
      </c>
      <c r="E21" s="30">
        <f t="shared" ref="E21:E22" si="8">C21*D21</f>
        <v>63026906500.742996</v>
      </c>
      <c r="F21" s="31">
        <v>5728500</v>
      </c>
      <c r="G21" s="31">
        <v>5721625.7999999998</v>
      </c>
      <c r="H21" s="30">
        <f>IF(F21,($E21)/F21,0)</f>
        <v>11002.340316093741</v>
      </c>
      <c r="I21" s="43">
        <f>IF(G21,($E21)/G21,0)</f>
        <v>11015.558986877995</v>
      </c>
    </row>
    <row r="22" spans="1:11" x14ac:dyDescent="0.35">
      <c r="A22" s="28" t="s">
        <v>51</v>
      </c>
      <c r="B22" s="29" t="s">
        <v>12</v>
      </c>
      <c r="C22" s="30">
        <v>10808.59</v>
      </c>
      <c r="D22" s="30">
        <v>5854091.6100000003</v>
      </c>
      <c r="E22" s="30">
        <f t="shared" si="8"/>
        <v>63274476034.929901</v>
      </c>
      <c r="F22" s="31">
        <v>5877600</v>
      </c>
      <c r="G22" s="31">
        <v>5870546</v>
      </c>
      <c r="H22" s="30">
        <f>IF(F22,($E22)/F22,0)</f>
        <v>10765.359336281799</v>
      </c>
      <c r="I22" s="43">
        <f>IF(G22,($E22)/G22,0)</f>
        <v>10778.294903903299</v>
      </c>
    </row>
    <row r="23" spans="1:11" x14ac:dyDescent="0.35">
      <c r="A23" s="61" t="s">
        <v>52</v>
      </c>
      <c r="B23" s="44"/>
      <c r="C23" s="45">
        <f>SUM(C19:C22)</f>
        <v>21574.89</v>
      </c>
      <c r="D23" s="46"/>
      <c r="E23" s="45">
        <f>SUM(E19:E22)</f>
        <v>126301382535.6729</v>
      </c>
      <c r="F23" s="45">
        <f>SUM(F19:F22)</f>
        <v>11606100</v>
      </c>
      <c r="G23" s="45">
        <f>SUM(G19:G22)</f>
        <v>11592171.800000001</v>
      </c>
      <c r="H23" s="45">
        <f>$E23/F23</f>
        <v>10882.327615277562</v>
      </c>
      <c r="I23" s="62">
        <f>$E23/G23</f>
        <v>10895.402924900827</v>
      </c>
      <c r="K23" s="23" t="s">
        <v>54</v>
      </c>
    </row>
    <row r="24" spans="1:11" x14ac:dyDescent="0.35">
      <c r="K24" s="63" t="s">
        <v>55</v>
      </c>
    </row>
  </sheetData>
  <mergeCells count="3">
    <mergeCell ref="A1:I1"/>
    <mergeCell ref="A9:I9"/>
    <mergeCell ref="A17:I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E5E8-272E-40E3-A139-7610B1D1FA13}">
  <sheetPr>
    <tabColor rgb="FF92D050"/>
  </sheetPr>
  <dimension ref="A1:I23"/>
  <sheetViews>
    <sheetView tabSelected="1" workbookViewId="0">
      <selection activeCell="C8" sqref="C8"/>
    </sheetView>
  </sheetViews>
  <sheetFormatPr defaultColWidth="9.1796875" defaultRowHeight="14.5" x14ac:dyDescent="0.35"/>
  <cols>
    <col min="1" max="1" width="14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74" t="s">
        <v>0</v>
      </c>
      <c r="B1" s="75"/>
      <c r="C1" s="75"/>
      <c r="D1" s="75"/>
      <c r="E1" s="75"/>
      <c r="F1" s="75"/>
      <c r="G1" s="75"/>
      <c r="H1" s="75"/>
      <c r="I1" s="76"/>
    </row>
    <row r="2" spans="1:9" x14ac:dyDescent="0.35">
      <c r="A2" s="8" t="s">
        <v>2</v>
      </c>
      <c r="B2" s="2" t="s">
        <v>3</v>
      </c>
      <c r="C2" s="2" t="s">
        <v>4</v>
      </c>
      <c r="D2" s="2" t="s">
        <v>5</v>
      </c>
      <c r="E2" s="6" t="s">
        <v>6</v>
      </c>
      <c r="F2" s="2" t="s">
        <v>7</v>
      </c>
      <c r="G2" s="2" t="s">
        <v>8</v>
      </c>
      <c r="H2" s="2" t="s">
        <v>9</v>
      </c>
      <c r="I2" s="9" t="s">
        <v>10</v>
      </c>
    </row>
    <row r="3" spans="1:9" x14ac:dyDescent="0.35">
      <c r="A3" s="8" t="s">
        <v>56</v>
      </c>
      <c r="B3" s="3" t="s">
        <v>13</v>
      </c>
      <c r="C3" s="4">
        <v>67784.246551724136</v>
      </c>
      <c r="D3" s="4">
        <v>5800000</v>
      </c>
      <c r="E3" s="4">
        <f>C3*D3</f>
        <v>393148630000</v>
      </c>
      <c r="F3" s="72">
        <v>54350111</v>
      </c>
      <c r="G3" s="72">
        <v>54348869</v>
      </c>
      <c r="H3" s="72">
        <f>IF(F3,($E3+$E4)/F3,0)</f>
        <v>11008.95554748729</v>
      </c>
      <c r="I3" s="73">
        <f>IF(G3,($E3+$E4)/G3,0)</f>
        <v>11009.207128118895</v>
      </c>
    </row>
    <row r="4" spans="1:9" x14ac:dyDescent="0.35">
      <c r="A4" s="8"/>
      <c r="B4" s="3" t="s">
        <v>12</v>
      </c>
      <c r="C4" s="4">
        <v>35377.47</v>
      </c>
      <c r="D4" s="4">
        <v>5800000</v>
      </c>
      <c r="E4" s="4">
        <f t="shared" ref="E4:E6" si="0">C4*D4</f>
        <v>205189326000</v>
      </c>
      <c r="F4" s="72"/>
      <c r="G4" s="72"/>
      <c r="H4" s="72"/>
      <c r="I4" s="73"/>
    </row>
    <row r="5" spans="1:9" x14ac:dyDescent="0.35">
      <c r="A5" s="8" t="s">
        <v>57</v>
      </c>
      <c r="B5" s="3" t="s">
        <v>13</v>
      </c>
      <c r="C5" s="4">
        <v>19149.948275862069</v>
      </c>
      <c r="D5" s="4">
        <v>5800000</v>
      </c>
      <c r="E5" s="4">
        <f t="shared" si="0"/>
        <v>111069700000</v>
      </c>
      <c r="F5" s="72">
        <v>21966045</v>
      </c>
      <c r="G5" s="72">
        <v>21965778</v>
      </c>
      <c r="H5" s="72">
        <f>IF(F5,($E5+$E6)/F5,0)</f>
        <v>10698.096903652888</v>
      </c>
      <c r="I5" s="73">
        <f>IF(G5,($E5+$E6)/G5,0)</f>
        <v>10698.226941927574</v>
      </c>
    </row>
    <row r="6" spans="1:9" x14ac:dyDescent="0.35">
      <c r="A6" s="8"/>
      <c r="B6" s="3" t="s">
        <v>12</v>
      </c>
      <c r="C6" s="4">
        <v>21366.41</v>
      </c>
      <c r="D6" s="4">
        <v>5800000</v>
      </c>
      <c r="E6" s="4">
        <f t="shared" si="0"/>
        <v>123925178000</v>
      </c>
      <c r="F6" s="72"/>
      <c r="G6" s="72"/>
      <c r="H6" s="72"/>
      <c r="I6" s="73"/>
    </row>
    <row r="7" spans="1:9" x14ac:dyDescent="0.35">
      <c r="A7" s="11" t="s">
        <v>58</v>
      </c>
      <c r="B7" s="13"/>
      <c r="C7" s="12">
        <f>SUM(C3:C6)</f>
        <v>143678.07482758621</v>
      </c>
      <c r="D7" s="14"/>
      <c r="E7" s="12">
        <f>SUM(E3:E6)</f>
        <v>833332834000</v>
      </c>
      <c r="F7" s="12">
        <f>SUM(F3:F6)</f>
        <v>76316156</v>
      </c>
      <c r="G7" s="12">
        <f>SUM(G3:G6)</f>
        <v>76314647</v>
      </c>
      <c r="H7" s="12">
        <f>$E7/F7</f>
        <v>10919.481243263877</v>
      </c>
      <c r="I7" s="19">
        <f>$E7/G7</f>
        <v>10919.697158528428</v>
      </c>
    </row>
    <row r="9" spans="1:9" x14ac:dyDescent="0.35">
      <c r="A9" s="74" t="s">
        <v>23</v>
      </c>
      <c r="B9" s="75"/>
      <c r="C9" s="75"/>
      <c r="D9" s="75"/>
      <c r="E9" s="75"/>
      <c r="F9" s="75"/>
      <c r="G9" s="75"/>
      <c r="H9" s="75"/>
      <c r="I9" s="76"/>
    </row>
    <row r="10" spans="1:9" x14ac:dyDescent="0.35">
      <c r="A10" s="8" t="s">
        <v>2</v>
      </c>
      <c r="B10" s="2" t="s">
        <v>3</v>
      </c>
      <c r="C10" s="2" t="s">
        <v>4</v>
      </c>
      <c r="D10" s="2" t="s">
        <v>5</v>
      </c>
      <c r="E10" s="6" t="s">
        <v>6</v>
      </c>
      <c r="F10" s="2" t="s">
        <v>7</v>
      </c>
      <c r="G10" s="2" t="s">
        <v>8</v>
      </c>
      <c r="H10" s="2" t="s">
        <v>9</v>
      </c>
      <c r="I10" s="9" t="s">
        <v>10</v>
      </c>
    </row>
    <row r="11" spans="1:9" x14ac:dyDescent="0.35">
      <c r="A11" s="8" t="s">
        <v>56</v>
      </c>
      <c r="B11" s="3" t="s">
        <v>13</v>
      </c>
      <c r="C11" s="4">
        <v>7092.0603448275861</v>
      </c>
      <c r="D11" s="4">
        <v>5800000</v>
      </c>
      <c r="E11" s="4">
        <f>C11*D11</f>
        <v>41133950000</v>
      </c>
      <c r="F11" s="72">
        <v>5155695</v>
      </c>
      <c r="G11" s="72">
        <v>5154327</v>
      </c>
      <c r="H11" s="72">
        <f>IF(F11,($E11+$E12)/F11,0)</f>
        <v>10883.451018727834</v>
      </c>
      <c r="I11" s="73">
        <f>IF(G11,($E11+$E12)/G11,0)</f>
        <v>10886.339574497311</v>
      </c>
    </row>
    <row r="12" spans="1:9" x14ac:dyDescent="0.35">
      <c r="A12" s="8"/>
      <c r="B12" s="3" t="s">
        <v>12</v>
      </c>
      <c r="C12" s="4">
        <v>2582.38</v>
      </c>
      <c r="D12" s="4">
        <v>5800000</v>
      </c>
      <c r="E12" s="4">
        <f t="shared" ref="E12:E14" si="1">C12*D12</f>
        <v>14977804000</v>
      </c>
      <c r="F12" s="72"/>
      <c r="G12" s="72"/>
      <c r="H12" s="72"/>
      <c r="I12" s="73"/>
    </row>
    <row r="13" spans="1:9" x14ac:dyDescent="0.35">
      <c r="A13" s="8" t="s">
        <v>57</v>
      </c>
      <c r="B13" s="3" t="s">
        <v>13</v>
      </c>
      <c r="C13" s="4">
        <v>32499.498275862068</v>
      </c>
      <c r="D13" s="4">
        <v>5800000</v>
      </c>
      <c r="E13" s="4">
        <f t="shared" si="1"/>
        <v>188497090000</v>
      </c>
      <c r="F13" s="72">
        <v>19767179</v>
      </c>
      <c r="G13" s="72">
        <v>19766907</v>
      </c>
      <c r="H13" s="72">
        <f>IF(F13,($E13+$E14)/F13,0)</f>
        <v>11256.322310836564</v>
      </c>
      <c r="I13" s="73">
        <f>IF(G13,($E13+$E14)/G13,0)</f>
        <v>11256.477202022552</v>
      </c>
    </row>
    <row r="14" spans="1:9" x14ac:dyDescent="0.35">
      <c r="A14" s="8"/>
      <c r="B14" s="3" t="s">
        <v>12</v>
      </c>
      <c r="C14" s="4">
        <v>5863.56</v>
      </c>
      <c r="D14" s="4">
        <v>5800000</v>
      </c>
      <c r="E14" s="4">
        <f t="shared" si="1"/>
        <v>34008648000.000004</v>
      </c>
      <c r="F14" s="72"/>
      <c r="G14" s="72"/>
      <c r="H14" s="72"/>
      <c r="I14" s="73"/>
    </row>
    <row r="15" spans="1:9" x14ac:dyDescent="0.35">
      <c r="A15" s="11" t="s">
        <v>58</v>
      </c>
      <c r="B15" s="13"/>
      <c r="C15" s="12">
        <f>SUM(C11:C14)</f>
        <v>48037.49862068965</v>
      </c>
      <c r="D15" s="14"/>
      <c r="E15" s="12">
        <f>SUM(E11:E14)</f>
        <v>278617492000</v>
      </c>
      <c r="F15" s="12">
        <f>SUM(F11:F14)</f>
        <v>24922874</v>
      </c>
      <c r="G15" s="12">
        <f>SUM(G11:G14)</f>
        <v>24921234</v>
      </c>
      <c r="H15" s="12">
        <f>$E15/F15</f>
        <v>11179.1879219066</v>
      </c>
      <c r="I15" s="19">
        <f>$E15/G15</f>
        <v>11179.923594473692</v>
      </c>
    </row>
    <row r="17" spans="1:9" x14ac:dyDescent="0.35">
      <c r="A17" s="74" t="s">
        <v>24</v>
      </c>
      <c r="B17" s="75"/>
      <c r="C17" s="75"/>
      <c r="D17" s="75"/>
      <c r="E17" s="75"/>
      <c r="F17" s="75"/>
      <c r="G17" s="75"/>
      <c r="H17" s="75"/>
      <c r="I17" s="76"/>
    </row>
    <row r="18" spans="1:9" x14ac:dyDescent="0.35">
      <c r="A18" s="8" t="s">
        <v>2</v>
      </c>
      <c r="B18" s="2" t="s">
        <v>3</v>
      </c>
      <c r="C18" s="2" t="s">
        <v>4</v>
      </c>
      <c r="D18" s="2" t="s">
        <v>5</v>
      </c>
      <c r="E18" s="6" t="s">
        <v>6</v>
      </c>
      <c r="F18" s="2" t="s">
        <v>7</v>
      </c>
      <c r="G18" s="2" t="s">
        <v>8</v>
      </c>
      <c r="H18" s="2" t="s">
        <v>9</v>
      </c>
      <c r="I18" s="9" t="s">
        <v>10</v>
      </c>
    </row>
    <row r="19" spans="1:9" x14ac:dyDescent="0.35">
      <c r="A19" s="8" t="s">
        <v>56</v>
      </c>
      <c r="B19" s="3" t="s">
        <v>13</v>
      </c>
      <c r="C19" s="4">
        <v>56247.434482758632</v>
      </c>
      <c r="D19" s="4">
        <v>5800000</v>
      </c>
      <c r="E19" s="4">
        <f>C19*D19</f>
        <v>326235120000.00006</v>
      </c>
      <c r="F19" s="72">
        <v>27872081</v>
      </c>
      <c r="G19" s="72">
        <v>27870546</v>
      </c>
      <c r="H19" s="72">
        <f>IF(F19,($E19+$E20)/F19,0)</f>
        <v>11704.727752477473</v>
      </c>
      <c r="I19" s="73">
        <f>IF(G19,($E19+$E20)/G19,0)</f>
        <v>11705.372402822681</v>
      </c>
    </row>
    <row r="20" spans="1:9" x14ac:dyDescent="0.35">
      <c r="A20" s="8"/>
      <c r="B20" s="3" t="s">
        <v>12</v>
      </c>
      <c r="C20" s="5">
        <v>0</v>
      </c>
      <c r="D20" s="4">
        <v>5800000</v>
      </c>
      <c r="E20" s="5">
        <f t="shared" ref="E20:E22" si="2">C20*D20</f>
        <v>0</v>
      </c>
      <c r="F20" s="72"/>
      <c r="G20" s="72"/>
      <c r="H20" s="72"/>
      <c r="I20" s="73"/>
    </row>
    <row r="21" spans="1:9" x14ac:dyDescent="0.35">
      <c r="A21" s="8" t="s">
        <v>57</v>
      </c>
      <c r="B21" s="3" t="s">
        <v>13</v>
      </c>
      <c r="C21" s="4">
        <v>21141.689655172417</v>
      </c>
      <c r="D21" s="4">
        <v>5800000</v>
      </c>
      <c r="E21" s="4">
        <f t="shared" si="2"/>
        <v>122621800000.00002</v>
      </c>
      <c r="F21" s="72">
        <v>11137851</v>
      </c>
      <c r="G21" s="72">
        <v>11137584</v>
      </c>
      <c r="H21" s="72">
        <f>IF(F21,($E21+$E22)/F21,0)</f>
        <v>11009.466727468343</v>
      </c>
      <c r="I21" s="73">
        <f>IF(G21,($E21+$E22)/G21,0)</f>
        <v>11009.730656127937</v>
      </c>
    </row>
    <row r="22" spans="1:9" x14ac:dyDescent="0.35">
      <c r="A22" s="8"/>
      <c r="B22" s="3" t="s">
        <v>12</v>
      </c>
      <c r="C22" s="5">
        <v>0</v>
      </c>
      <c r="D22" s="4">
        <v>5800000</v>
      </c>
      <c r="E22" s="5">
        <f t="shared" si="2"/>
        <v>0</v>
      </c>
      <c r="F22" s="72"/>
      <c r="G22" s="72"/>
      <c r="H22" s="72"/>
      <c r="I22" s="73"/>
    </row>
    <row r="23" spans="1:9" x14ac:dyDescent="0.35">
      <c r="A23" s="11" t="s">
        <v>58</v>
      </c>
      <c r="B23" s="13"/>
      <c r="C23" s="12">
        <f>SUM(C19:C22)</f>
        <v>77389.124137931052</v>
      </c>
      <c r="D23" s="14"/>
      <c r="E23" s="12">
        <f>SUM(E19:E22)</f>
        <v>448856920000.00006</v>
      </c>
      <c r="F23" s="12">
        <f>SUM(F19:F22)</f>
        <v>39009932</v>
      </c>
      <c r="G23" s="12">
        <f>SUM(G19:G22)</f>
        <v>39008130</v>
      </c>
      <c r="H23" s="12">
        <f>$E23/F23</f>
        <v>11506.221543785312</v>
      </c>
      <c r="I23" s="19">
        <f>$E23/G23</f>
        <v>11506.753079422164</v>
      </c>
    </row>
  </sheetData>
  <mergeCells count="27">
    <mergeCell ref="F5:F6"/>
    <mergeCell ref="G5:G6"/>
    <mergeCell ref="H5:H6"/>
    <mergeCell ref="I5:I6"/>
    <mergeCell ref="A1:I1"/>
    <mergeCell ref="F3:F4"/>
    <mergeCell ref="G3:G4"/>
    <mergeCell ref="H3:H4"/>
    <mergeCell ref="I3:I4"/>
    <mergeCell ref="F13:F14"/>
    <mergeCell ref="G13:G14"/>
    <mergeCell ref="H13:H14"/>
    <mergeCell ref="I13:I14"/>
    <mergeCell ref="A17:I17"/>
    <mergeCell ref="A9:I9"/>
    <mergeCell ref="F11:F12"/>
    <mergeCell ref="G11:G12"/>
    <mergeCell ref="H11:H12"/>
    <mergeCell ref="I11:I12"/>
    <mergeCell ref="H19:H20"/>
    <mergeCell ref="I19:I20"/>
    <mergeCell ref="F21:F22"/>
    <mergeCell ref="G21:G22"/>
    <mergeCell ref="H21:H22"/>
    <mergeCell ref="I21:I22"/>
    <mergeCell ref="F19:F20"/>
    <mergeCell ref="G19:G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7538E5F10A14384F76F38863FD48B" ma:contentTypeVersion="4" ma:contentTypeDescription="Create a new document." ma:contentTypeScope="" ma:versionID="b924d18540a4c388e71a06fe163e4e21">
  <xsd:schema xmlns:xsd="http://www.w3.org/2001/XMLSchema" xmlns:xs="http://www.w3.org/2001/XMLSchema" xmlns:p="http://schemas.microsoft.com/office/2006/metadata/properties" xmlns:ns2="2c2a515d-4035-4078-ae12-a03aadf12ee2" targetNamespace="http://schemas.microsoft.com/office/2006/metadata/properties" ma:root="true" ma:fieldsID="39b5ca413c0c4eac1143ead2f98daf64" ns2:_="">
    <xsd:import namespace="2c2a515d-4035-4078-ae12-a03aadf12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a515d-4035-4078-ae12-a03aadf12e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9EDD55-15CC-4B91-A4C4-3D7F76B19A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a515d-4035-4078-ae12-a03aadf12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B0B346-59C1-424D-8AB7-2B27ADE265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26F7D7-2938-4739-B0F2-6155F1220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San Juan</vt:lpstr>
      <vt:lpstr>Palo Seco</vt:lpstr>
      <vt:lpstr>Aguirre</vt:lpstr>
      <vt:lpstr>Aguirre CC</vt:lpstr>
      <vt:lpstr>Costa Sur</vt:lpstr>
      <vt:lpstr>Cambalache</vt:lpstr>
      <vt:lpstr>Mayaguez</vt:lpstr>
      <vt:lpstr>TMs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Jan C Rodriguez Velazquez</cp:lastModifiedBy>
  <cp:revision/>
  <dcterms:created xsi:type="dcterms:W3CDTF">2026-03-26T21:49:03Z</dcterms:created>
  <dcterms:modified xsi:type="dcterms:W3CDTF">2026-04-02T21:45:57Z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0x010100D857538E5F10A14384F76F38863FD48B</vt:lpwstr>
  </property>
</Properties>
</file>