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https://dlapiperusa-my.sharepoint.com/personal/javier_arroyoplaza_us_dlapiper_com/Documents/LUMA - DG/Jan-Mar 2026_Motion submitting DG Interconnections Report/"/>
    </mc:Choice>
  </mc:AlternateContent>
  <xr:revisionPtr revIDLastSave="273" documentId="8_{E4745FE6-2928-4970-AF80-FF8192571F06}" xr6:coauthVersionLast="47" xr6:coauthVersionMax="47" xr10:uidLastSave="{02BB34BD-B873-4A13-9A17-F450453C0BDF}"/>
  <bookViews>
    <workbookView xWindow="-110" yWindow="-110" windowWidth="19420" windowHeight="11500" activeTab="2" xr2:uid="{00000000-000D-0000-FFFF-FFFF00000000}"/>
  </bookViews>
  <sheets>
    <sheet name="Monthly " sheetId="1" r:id="rId1"/>
    <sheet name="Quarterly " sheetId="6" r:id="rId2"/>
    <sheet name="gráficos presentación " sheetId="7" r:id="rId3"/>
  </sheets>
  <definedNames>
    <definedName name="_xlnm._FilterDatabase" localSheetId="0" hidden="1">'Monthly '!$B$3:$AS$195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47" i="6" l="1"/>
  <c r="N147" i="6"/>
  <c r="G147" i="6"/>
  <c r="F147" i="6"/>
  <c r="H147" i="6" s="1"/>
  <c r="L147" i="6" s="1"/>
  <c r="AC113" i="6"/>
  <c r="AB113" i="6"/>
  <c r="AA113" i="6"/>
  <c r="J113" i="6"/>
  <c r="H113" i="6"/>
  <c r="F113" i="6"/>
  <c r="X77" i="6"/>
  <c r="W77" i="6"/>
  <c r="R77" i="6"/>
  <c r="Q77" i="6"/>
  <c r="J77" i="6"/>
  <c r="H77" i="6"/>
  <c r="G77" i="6"/>
  <c r="AC39" i="6"/>
  <c r="AB39" i="6"/>
  <c r="AA39" i="6"/>
  <c r="AA77" i="6" s="1"/>
  <c r="Y39" i="6"/>
  <c r="X39" i="6"/>
  <c r="X113" i="6" s="1"/>
  <c r="W39" i="6"/>
  <c r="W113" i="6" s="1"/>
  <c r="R39" i="6"/>
  <c r="AG39" i="6" s="1"/>
  <c r="AG77" i="6" s="1"/>
  <c r="Q39" i="6"/>
  <c r="Q113" i="6" s="1"/>
  <c r="P39" i="6"/>
  <c r="J39" i="6"/>
  <c r="I39" i="6"/>
  <c r="H39" i="6"/>
  <c r="G39" i="6"/>
  <c r="F39" i="6"/>
  <c r="O39" i="6" s="1"/>
  <c r="E39" i="6"/>
  <c r="E113" i="6" s="1"/>
  <c r="D39" i="6"/>
  <c r="AH39" i="6" s="1"/>
  <c r="C39" i="6"/>
  <c r="C77" i="6" s="1"/>
  <c r="AD39" i="6"/>
  <c r="AD77" i="6" s="1"/>
  <c r="AF39" i="6"/>
  <c r="AF77" i="6" s="1"/>
  <c r="AE39" i="6"/>
  <c r="L39" i="6"/>
  <c r="K39" i="6"/>
  <c r="M39" i="6"/>
  <c r="S198" i="1"/>
  <c r="S197" i="1"/>
  <c r="S196" i="1"/>
  <c r="AH198" i="1"/>
  <c r="AG198" i="1"/>
  <c r="AF198" i="1"/>
  <c r="AE198" i="1"/>
  <c r="AD198" i="1"/>
  <c r="AH197" i="1"/>
  <c r="AG197" i="1"/>
  <c r="AF197" i="1"/>
  <c r="AE197" i="1"/>
  <c r="AD197" i="1"/>
  <c r="AH196" i="1"/>
  <c r="AG196" i="1"/>
  <c r="AF196" i="1"/>
  <c r="AE196" i="1"/>
  <c r="AD196" i="1"/>
  <c r="Y198" i="1"/>
  <c r="Y197" i="1"/>
  <c r="Y196" i="1"/>
  <c r="T198" i="1"/>
  <c r="V198" i="1" s="1"/>
  <c r="T197" i="1"/>
  <c r="V197" i="1" s="1"/>
  <c r="T196" i="1"/>
  <c r="V196" i="1" s="1"/>
  <c r="K196" i="1"/>
  <c r="L196" i="1"/>
  <c r="M196" i="1"/>
  <c r="N196" i="1"/>
  <c r="O196" i="1"/>
  <c r="K197" i="1"/>
  <c r="L197" i="1"/>
  <c r="M197" i="1"/>
  <c r="N197" i="1"/>
  <c r="O197" i="1"/>
  <c r="K198" i="1"/>
  <c r="L198" i="1"/>
  <c r="M198" i="1"/>
  <c r="N198" i="1"/>
  <c r="O198" i="1"/>
  <c r="L194" i="1"/>
  <c r="L183" i="1"/>
  <c r="L179" i="1"/>
  <c r="J33" i="6"/>
  <c r="L177" i="1"/>
  <c r="L176" i="1"/>
  <c r="L175" i="1"/>
  <c r="L173" i="1"/>
  <c r="J31" i="6"/>
  <c r="L171" i="1"/>
  <c r="L170" i="1"/>
  <c r="J30" i="6"/>
  <c r="L168" i="1"/>
  <c r="J29" i="6"/>
  <c r="L144" i="1"/>
  <c r="L142" i="1"/>
  <c r="L193" i="1"/>
  <c r="I37" i="6"/>
  <c r="L188" i="1"/>
  <c r="I36" i="6"/>
  <c r="L186" i="1"/>
  <c r="L185" i="1"/>
  <c r="I35" i="6"/>
  <c r="I113" i="6" s="1"/>
  <c r="I34" i="6"/>
  <c r="I30" i="6"/>
  <c r="I29" i="6"/>
  <c r="L160" i="1"/>
  <c r="L159" i="1"/>
  <c r="L158" i="1"/>
  <c r="L157" i="1"/>
  <c r="L156" i="1"/>
  <c r="L155" i="1"/>
  <c r="L154" i="1"/>
  <c r="L153" i="1"/>
  <c r="L152" i="1"/>
  <c r="L151" i="1"/>
  <c r="L150" i="1"/>
  <c r="I23" i="6"/>
  <c r="I22" i="6"/>
  <c r="O193" i="1"/>
  <c r="O189" i="1"/>
  <c r="O188" i="1"/>
  <c r="F35" i="6"/>
  <c r="F34" i="6"/>
  <c r="F33" i="6"/>
  <c r="F32" i="6"/>
  <c r="O173" i="1"/>
  <c r="F31" i="6"/>
  <c r="F30" i="6"/>
  <c r="F29" i="6"/>
  <c r="O160" i="1"/>
  <c r="F23" i="6"/>
  <c r="F22" i="6"/>
  <c r="O143" i="1"/>
  <c r="F21" i="6"/>
  <c r="N194" i="1"/>
  <c r="E32" i="6"/>
  <c r="E349" i="1"/>
  <c r="E31" i="6"/>
  <c r="N169" i="1"/>
  <c r="E29" i="6"/>
  <c r="N160" i="1"/>
  <c r="N147" i="1"/>
  <c r="E22" i="6"/>
  <c r="N143" i="1"/>
  <c r="E21" i="6"/>
  <c r="AH188" i="1"/>
  <c r="AH187" i="1"/>
  <c r="D35" i="6"/>
  <c r="D34" i="6"/>
  <c r="M180" i="1"/>
  <c r="D33" i="6"/>
  <c r="M177" i="1"/>
  <c r="AH176" i="1"/>
  <c r="D32" i="6"/>
  <c r="M174" i="1"/>
  <c r="AH173" i="1"/>
  <c r="AH172" i="1"/>
  <c r="AH171" i="1"/>
  <c r="D30" i="6"/>
  <c r="AH168" i="1"/>
  <c r="M167" i="1"/>
  <c r="AH164" i="1"/>
  <c r="AH163" i="1"/>
  <c r="D27" i="6"/>
  <c r="D26" i="6"/>
  <c r="AH26" i="6" s="1"/>
  <c r="AH156" i="1"/>
  <c r="AH155" i="1"/>
  <c r="D25" i="6"/>
  <c r="AH150" i="1"/>
  <c r="AH149" i="1"/>
  <c r="D23" i="6"/>
  <c r="AH146" i="1"/>
  <c r="AH145" i="1"/>
  <c r="K195" i="1"/>
  <c r="C36" i="6"/>
  <c r="O186" i="1"/>
  <c r="K185" i="1"/>
  <c r="O183" i="1"/>
  <c r="O182" i="1"/>
  <c r="N181" i="1"/>
  <c r="C33" i="6"/>
  <c r="N177" i="1"/>
  <c r="C32" i="6"/>
  <c r="K174" i="1"/>
  <c r="C31" i="6"/>
  <c r="K170" i="1"/>
  <c r="K168" i="1"/>
  <c r="O164" i="1"/>
  <c r="K155" i="1"/>
  <c r="O154" i="1"/>
  <c r="O153" i="1"/>
  <c r="M151" i="1"/>
  <c r="M149" i="1"/>
  <c r="K148" i="1"/>
  <c r="M145" i="1"/>
  <c r="O144" i="1"/>
  <c r="K142" i="1"/>
  <c r="AC38" i="6"/>
  <c r="AC77" i="6" s="1"/>
  <c r="AB38" i="6"/>
  <c r="AB77" i="6" s="1"/>
  <c r="AA38" i="6"/>
  <c r="AC37" i="6"/>
  <c r="AB37" i="6"/>
  <c r="AA37" i="6"/>
  <c r="AC36" i="6"/>
  <c r="AB36" i="6"/>
  <c r="AA36" i="6"/>
  <c r="AC35" i="6"/>
  <c r="AB35" i="6"/>
  <c r="AA35" i="6"/>
  <c r="AC34" i="6"/>
  <c r="AB34" i="6"/>
  <c r="AA34" i="6"/>
  <c r="AC33" i="6"/>
  <c r="AB33" i="6"/>
  <c r="AA33" i="6"/>
  <c r="AC32" i="6"/>
  <c r="AB32" i="6"/>
  <c r="AA32" i="6"/>
  <c r="AC31" i="6"/>
  <c r="AB31" i="6"/>
  <c r="AA31" i="6"/>
  <c r="AC30" i="6"/>
  <c r="AB30" i="6"/>
  <c r="AA30" i="6"/>
  <c r="AC29" i="6"/>
  <c r="AB29" i="6"/>
  <c r="AA29" i="6"/>
  <c r="AC28" i="6"/>
  <c r="AB28" i="6"/>
  <c r="AA28" i="6"/>
  <c r="AC27" i="6"/>
  <c r="AB27" i="6"/>
  <c r="AA27" i="6"/>
  <c r="AC26" i="6"/>
  <c r="AB26" i="6"/>
  <c r="AA26" i="6"/>
  <c r="AC25" i="6"/>
  <c r="AB25" i="6"/>
  <c r="AA25" i="6"/>
  <c r="AC24" i="6"/>
  <c r="AB24" i="6"/>
  <c r="AA24" i="6"/>
  <c r="AC23" i="6"/>
  <c r="AB23" i="6"/>
  <c r="AA23" i="6"/>
  <c r="AC22" i="6"/>
  <c r="AB22" i="6"/>
  <c r="AA22" i="6"/>
  <c r="AC21" i="6"/>
  <c r="AB21" i="6"/>
  <c r="AA21" i="6"/>
  <c r="AC20" i="6"/>
  <c r="AB20" i="6"/>
  <c r="AA20" i="6"/>
  <c r="AC19" i="6"/>
  <c r="AB19" i="6"/>
  <c r="AA19" i="6"/>
  <c r="AC18" i="6"/>
  <c r="AB18" i="6"/>
  <c r="AA18" i="6"/>
  <c r="AC17" i="6"/>
  <c r="AB17" i="6"/>
  <c r="AA17" i="6"/>
  <c r="AC16" i="6"/>
  <c r="AB16" i="6"/>
  <c r="AA16" i="6"/>
  <c r="AC15" i="6"/>
  <c r="AB15" i="6"/>
  <c r="AA15" i="6"/>
  <c r="AC14" i="6"/>
  <c r="AB14" i="6"/>
  <c r="AA14" i="6"/>
  <c r="AC13" i="6"/>
  <c r="AB13" i="6"/>
  <c r="AA13" i="6"/>
  <c r="AC12" i="6"/>
  <c r="AB12" i="6"/>
  <c r="AA12" i="6"/>
  <c r="AC11" i="6"/>
  <c r="AB11" i="6"/>
  <c r="AA11" i="6"/>
  <c r="AC10" i="6"/>
  <c r="AB10" i="6"/>
  <c r="AA10" i="6"/>
  <c r="AC9" i="6"/>
  <c r="AB9" i="6"/>
  <c r="AA9" i="6"/>
  <c r="AC8" i="6"/>
  <c r="AB8" i="6"/>
  <c r="AA8" i="6"/>
  <c r="AC7" i="6"/>
  <c r="AB7" i="6"/>
  <c r="AA7" i="6"/>
  <c r="AC6" i="6"/>
  <c r="AB6" i="6"/>
  <c r="AA6" i="6"/>
  <c r="AC5" i="6"/>
  <c r="AB5" i="6"/>
  <c r="AA5" i="6"/>
  <c r="AC4" i="6"/>
  <c r="AB4" i="6"/>
  <c r="AA4" i="6"/>
  <c r="X38" i="6"/>
  <c r="AD38" i="6" s="1"/>
  <c r="W38" i="6"/>
  <c r="N145" i="6" s="1"/>
  <c r="X37" i="6"/>
  <c r="W37" i="6"/>
  <c r="X36" i="6"/>
  <c r="W36" i="6"/>
  <c r="X35" i="6"/>
  <c r="W35" i="6"/>
  <c r="X34" i="6"/>
  <c r="W34" i="6"/>
  <c r="X33" i="6"/>
  <c r="W33" i="6"/>
  <c r="X32" i="6"/>
  <c r="W32" i="6"/>
  <c r="X31" i="6"/>
  <c r="W31" i="6"/>
  <c r="X30" i="6"/>
  <c r="W30" i="6"/>
  <c r="X29" i="6"/>
  <c r="W29" i="6"/>
  <c r="X28" i="6"/>
  <c r="W28" i="6"/>
  <c r="X27" i="6"/>
  <c r="W27" i="6"/>
  <c r="X26" i="6"/>
  <c r="W26" i="6"/>
  <c r="X25" i="6"/>
  <c r="W25" i="6"/>
  <c r="X24" i="6"/>
  <c r="W24" i="6"/>
  <c r="X23" i="6"/>
  <c r="W23" i="6"/>
  <c r="X22" i="6"/>
  <c r="W22" i="6"/>
  <c r="X21" i="6"/>
  <c r="W21" i="6"/>
  <c r="X20" i="6"/>
  <c r="W20" i="6"/>
  <c r="X19" i="6"/>
  <c r="W19" i="6"/>
  <c r="X18" i="6"/>
  <c r="W18" i="6"/>
  <c r="X17" i="6"/>
  <c r="W17" i="6"/>
  <c r="X16" i="6"/>
  <c r="W16" i="6"/>
  <c r="X15" i="6"/>
  <c r="W15" i="6"/>
  <c r="X14" i="6"/>
  <c r="W14" i="6"/>
  <c r="X13" i="6"/>
  <c r="W13" i="6"/>
  <c r="X12" i="6"/>
  <c r="W12" i="6"/>
  <c r="X11" i="6"/>
  <c r="W11" i="6"/>
  <c r="X10" i="6"/>
  <c r="W10" i="6"/>
  <c r="X9" i="6"/>
  <c r="W9" i="6"/>
  <c r="X8" i="6"/>
  <c r="W8" i="6"/>
  <c r="X7" i="6"/>
  <c r="AD7" i="6" s="1"/>
  <c r="W7" i="6"/>
  <c r="X6" i="6"/>
  <c r="W6" i="6"/>
  <c r="X5" i="6"/>
  <c r="W5" i="6"/>
  <c r="X4" i="6"/>
  <c r="AD4" i="6" s="1"/>
  <c r="W4" i="6"/>
  <c r="R38" i="6"/>
  <c r="AG38" i="6" s="1"/>
  <c r="Q38" i="6"/>
  <c r="AF38" i="6" s="1"/>
  <c r="P38" i="6"/>
  <c r="P77" i="6" s="1"/>
  <c r="R37" i="6"/>
  <c r="Q37" i="6"/>
  <c r="P37" i="6"/>
  <c r="R36" i="6"/>
  <c r="Q36" i="6"/>
  <c r="P36" i="6"/>
  <c r="R35" i="6"/>
  <c r="R113" i="6" s="1"/>
  <c r="Q35" i="6"/>
  <c r="P35" i="6"/>
  <c r="P113" i="6" s="1"/>
  <c r="R34" i="6"/>
  <c r="Q34" i="6"/>
  <c r="P34" i="6"/>
  <c r="R33" i="6"/>
  <c r="Q33" i="6"/>
  <c r="P33" i="6"/>
  <c r="R32" i="6"/>
  <c r="Q32" i="6"/>
  <c r="P32" i="6"/>
  <c r="R31" i="6"/>
  <c r="Q31" i="6"/>
  <c r="P31" i="6"/>
  <c r="R30" i="6"/>
  <c r="Q30" i="6"/>
  <c r="P30" i="6"/>
  <c r="R29" i="6"/>
  <c r="Q29" i="6"/>
  <c r="P29" i="6"/>
  <c r="R28" i="6"/>
  <c r="Q28" i="6"/>
  <c r="P28" i="6"/>
  <c r="R27" i="6"/>
  <c r="Q27" i="6"/>
  <c r="P27" i="6"/>
  <c r="R26" i="6"/>
  <c r="Q26" i="6"/>
  <c r="P26" i="6"/>
  <c r="R25" i="6"/>
  <c r="Q25" i="6"/>
  <c r="P25" i="6"/>
  <c r="R24" i="6"/>
  <c r="Q24" i="6"/>
  <c r="P24" i="6"/>
  <c r="R23" i="6"/>
  <c r="Q23" i="6"/>
  <c r="P23" i="6"/>
  <c r="R22" i="6"/>
  <c r="Q22" i="6"/>
  <c r="P22" i="6"/>
  <c r="R21" i="6"/>
  <c r="Q21" i="6"/>
  <c r="P21" i="6"/>
  <c r="R20" i="6"/>
  <c r="Q20" i="6"/>
  <c r="P20" i="6"/>
  <c r="R19" i="6"/>
  <c r="Q19" i="6"/>
  <c r="P19" i="6"/>
  <c r="R18" i="6"/>
  <c r="Q18" i="6"/>
  <c r="P18" i="6"/>
  <c r="R17" i="6"/>
  <c r="Q17" i="6"/>
  <c r="P17" i="6"/>
  <c r="R16" i="6"/>
  <c r="Q16" i="6"/>
  <c r="P16" i="6"/>
  <c r="R15" i="6"/>
  <c r="Q15" i="6"/>
  <c r="P15" i="6"/>
  <c r="R14" i="6"/>
  <c r="Q14" i="6"/>
  <c r="P14" i="6"/>
  <c r="R13" i="6"/>
  <c r="Q13" i="6"/>
  <c r="P13" i="6"/>
  <c r="R12" i="6"/>
  <c r="Q12" i="6"/>
  <c r="P12" i="6"/>
  <c r="R11" i="6"/>
  <c r="Q11" i="6"/>
  <c r="P11" i="6"/>
  <c r="R10" i="6"/>
  <c r="Q10" i="6"/>
  <c r="P10" i="6"/>
  <c r="R9" i="6"/>
  <c r="Q9" i="6"/>
  <c r="P9" i="6"/>
  <c r="R8" i="6"/>
  <c r="Q8" i="6"/>
  <c r="P8" i="6"/>
  <c r="R7" i="6"/>
  <c r="Q7" i="6"/>
  <c r="P7" i="6"/>
  <c r="R6" i="6"/>
  <c r="Q6" i="6"/>
  <c r="AF6" i="6" s="1"/>
  <c r="P6" i="6"/>
  <c r="R5" i="6"/>
  <c r="Q5" i="6"/>
  <c r="AF5" i="6" s="1"/>
  <c r="P5" i="6"/>
  <c r="AE5" i="6" s="1"/>
  <c r="R4" i="6"/>
  <c r="AG4" i="6" s="1"/>
  <c r="Q4" i="6"/>
  <c r="AF4" i="6" s="1"/>
  <c r="P4" i="6"/>
  <c r="AE4" i="6" s="1"/>
  <c r="G38" i="6"/>
  <c r="F38" i="6"/>
  <c r="E38" i="6"/>
  <c r="D38" i="6"/>
  <c r="D77" i="6" s="1"/>
  <c r="G37" i="6"/>
  <c r="F37" i="6"/>
  <c r="E37" i="6"/>
  <c r="D37" i="6"/>
  <c r="G36" i="6"/>
  <c r="F36" i="6"/>
  <c r="E36" i="6"/>
  <c r="D36" i="6"/>
  <c r="G35" i="6"/>
  <c r="G113" i="6" s="1"/>
  <c r="E35" i="6"/>
  <c r="G34" i="6"/>
  <c r="E34" i="6"/>
  <c r="G33" i="6"/>
  <c r="E33" i="6"/>
  <c r="G32" i="6"/>
  <c r="G31" i="6"/>
  <c r="G30" i="6"/>
  <c r="G29" i="6"/>
  <c r="D29" i="6"/>
  <c r="G28" i="6"/>
  <c r="F28" i="6"/>
  <c r="E28" i="6"/>
  <c r="D28" i="6"/>
  <c r="G27" i="6"/>
  <c r="F27" i="6"/>
  <c r="E27" i="6"/>
  <c r="G26" i="6"/>
  <c r="F26" i="6"/>
  <c r="E26" i="6"/>
  <c r="G25" i="6"/>
  <c r="F25" i="6"/>
  <c r="E25" i="6"/>
  <c r="G24" i="6"/>
  <c r="F24" i="6"/>
  <c r="E24" i="6"/>
  <c r="D24" i="6"/>
  <c r="G23" i="6"/>
  <c r="E23" i="6"/>
  <c r="G22" i="6"/>
  <c r="G21" i="6"/>
  <c r="D21" i="6"/>
  <c r="G20" i="6"/>
  <c r="F20" i="6"/>
  <c r="E20" i="6"/>
  <c r="D20" i="6"/>
  <c r="G19" i="6"/>
  <c r="F19" i="6"/>
  <c r="E19" i="6"/>
  <c r="D19" i="6"/>
  <c r="G18" i="6"/>
  <c r="F18" i="6"/>
  <c r="E18" i="6"/>
  <c r="D18" i="6"/>
  <c r="G17" i="6"/>
  <c r="F17" i="6"/>
  <c r="E17" i="6"/>
  <c r="D17" i="6"/>
  <c r="G16" i="6"/>
  <c r="F16" i="6"/>
  <c r="E16" i="6"/>
  <c r="D16" i="6"/>
  <c r="G15" i="6"/>
  <c r="F15" i="6"/>
  <c r="E15" i="6"/>
  <c r="D15" i="6"/>
  <c r="G14" i="6"/>
  <c r="F14" i="6"/>
  <c r="E14" i="6"/>
  <c r="D14" i="6"/>
  <c r="G13" i="6"/>
  <c r="F13" i="6"/>
  <c r="E13" i="6"/>
  <c r="D13" i="6"/>
  <c r="G12" i="6"/>
  <c r="F12" i="6"/>
  <c r="E12" i="6"/>
  <c r="D12" i="6"/>
  <c r="G11" i="6"/>
  <c r="F11" i="6"/>
  <c r="E11" i="6"/>
  <c r="D11" i="6"/>
  <c r="G10" i="6"/>
  <c r="F10" i="6"/>
  <c r="E10" i="6"/>
  <c r="D10" i="6"/>
  <c r="G9" i="6"/>
  <c r="F9" i="6"/>
  <c r="E9" i="6"/>
  <c r="D9" i="6"/>
  <c r="G8" i="6"/>
  <c r="F8" i="6"/>
  <c r="E8" i="6"/>
  <c r="D8" i="6"/>
  <c r="G7" i="6"/>
  <c r="F7" i="6"/>
  <c r="E7" i="6"/>
  <c r="D7" i="6"/>
  <c r="G6" i="6"/>
  <c r="F6" i="6"/>
  <c r="E6" i="6"/>
  <c r="D6" i="6"/>
  <c r="G5" i="6"/>
  <c r="F5" i="6"/>
  <c r="E5" i="6"/>
  <c r="D5" i="6"/>
  <c r="G4" i="6"/>
  <c r="F4" i="6"/>
  <c r="E4" i="6"/>
  <c r="D4" i="6"/>
  <c r="AH4" i="6" s="1"/>
  <c r="C38" i="6"/>
  <c r="H38" i="6"/>
  <c r="J38" i="6"/>
  <c r="R146" i="6"/>
  <c r="AD195" i="1"/>
  <c r="AE195" i="1"/>
  <c r="AF195" i="1"/>
  <c r="AG195" i="1"/>
  <c r="AH195" i="1"/>
  <c r="Y195" i="1"/>
  <c r="S195" i="1"/>
  <c r="L195" i="1"/>
  <c r="M195" i="1"/>
  <c r="N195" i="1"/>
  <c r="O195" i="1"/>
  <c r="AD194" i="1"/>
  <c r="AE194" i="1"/>
  <c r="AF194" i="1"/>
  <c r="AG194" i="1"/>
  <c r="AH194" i="1"/>
  <c r="Y194" i="1"/>
  <c r="S194" i="1"/>
  <c r="K192" i="1"/>
  <c r="L192" i="1"/>
  <c r="M192" i="1"/>
  <c r="N192" i="1"/>
  <c r="O192" i="1"/>
  <c r="K193" i="1"/>
  <c r="M193" i="1"/>
  <c r="N193" i="1"/>
  <c r="K194" i="1"/>
  <c r="M194" i="1"/>
  <c r="O194" i="1"/>
  <c r="AE193" i="1"/>
  <c r="AF193" i="1"/>
  <c r="AG193" i="1"/>
  <c r="AH193" i="1"/>
  <c r="AD193" i="1"/>
  <c r="Y193" i="1"/>
  <c r="S193" i="1"/>
  <c r="T193" i="1" s="1"/>
  <c r="K31" i="1"/>
  <c r="J20" i="6"/>
  <c r="J19" i="6"/>
  <c r="J18" i="6"/>
  <c r="J17" i="6"/>
  <c r="J16" i="6"/>
  <c r="J15" i="6"/>
  <c r="J14" i="6"/>
  <c r="J13" i="6"/>
  <c r="J12" i="6"/>
  <c r="J11" i="6"/>
  <c r="J10" i="6"/>
  <c r="J9" i="6"/>
  <c r="J8" i="6"/>
  <c r="J7" i="6"/>
  <c r="J6" i="6"/>
  <c r="J5" i="6"/>
  <c r="J4" i="6"/>
  <c r="I20" i="6"/>
  <c r="I19" i="6"/>
  <c r="I18" i="6"/>
  <c r="I17" i="6"/>
  <c r="I16" i="6"/>
  <c r="I15" i="6"/>
  <c r="I14" i="6"/>
  <c r="I13" i="6"/>
  <c r="I12" i="6"/>
  <c r="I11" i="6"/>
  <c r="I10" i="6"/>
  <c r="I9" i="6"/>
  <c r="I8" i="6"/>
  <c r="I7" i="6"/>
  <c r="I6" i="6"/>
  <c r="I5" i="6"/>
  <c r="I4" i="6"/>
  <c r="J37" i="6"/>
  <c r="J36" i="6"/>
  <c r="J35" i="6"/>
  <c r="J34" i="6"/>
  <c r="J28" i="6"/>
  <c r="J27" i="6"/>
  <c r="J26" i="6"/>
  <c r="J25" i="6"/>
  <c r="J24" i="6"/>
  <c r="J23" i="6"/>
  <c r="J22" i="6"/>
  <c r="J21" i="6"/>
  <c r="I33" i="6"/>
  <c r="I32" i="6"/>
  <c r="I31" i="6"/>
  <c r="I28" i="6"/>
  <c r="I27" i="6"/>
  <c r="I26" i="6"/>
  <c r="I25" i="6"/>
  <c r="I24" i="6"/>
  <c r="H20" i="6"/>
  <c r="H19" i="6"/>
  <c r="H18" i="6"/>
  <c r="H17" i="6"/>
  <c r="H16" i="6"/>
  <c r="H15" i="6"/>
  <c r="H14" i="6"/>
  <c r="H13" i="6"/>
  <c r="H12" i="6"/>
  <c r="H11" i="6"/>
  <c r="H10" i="6"/>
  <c r="H9" i="6"/>
  <c r="H8" i="6"/>
  <c r="H7" i="6"/>
  <c r="H6" i="6"/>
  <c r="H5" i="6"/>
  <c r="H4" i="6"/>
  <c r="H37" i="6"/>
  <c r="H36" i="6"/>
  <c r="H35" i="6"/>
  <c r="H34" i="6"/>
  <c r="H33" i="6"/>
  <c r="H32" i="6"/>
  <c r="H31" i="6"/>
  <c r="H30" i="6"/>
  <c r="H29" i="6"/>
  <c r="H28" i="6"/>
  <c r="H27" i="6"/>
  <c r="H26" i="6"/>
  <c r="H25" i="6"/>
  <c r="H24" i="6"/>
  <c r="H23" i="6"/>
  <c r="H22" i="6"/>
  <c r="H21" i="6"/>
  <c r="S192" i="1"/>
  <c r="T192" i="1" s="1"/>
  <c r="V192" i="1" s="1"/>
  <c r="AD192" i="1"/>
  <c r="AE192" i="1"/>
  <c r="AF192" i="1"/>
  <c r="AG192" i="1"/>
  <c r="AH192" i="1"/>
  <c r="Y192" i="1"/>
  <c r="L189" i="1"/>
  <c r="L180" i="1"/>
  <c r="L166" i="1"/>
  <c r="L164" i="1"/>
  <c r="L163" i="1"/>
  <c r="L162" i="1"/>
  <c r="L149" i="1"/>
  <c r="L146" i="1"/>
  <c r="L174" i="1"/>
  <c r="L143" i="1"/>
  <c r="O166" i="1"/>
  <c r="O162" i="1"/>
  <c r="O151" i="1"/>
  <c r="O147" i="1"/>
  <c r="N165" i="1"/>
  <c r="N164" i="1"/>
  <c r="N162" i="1"/>
  <c r="N158" i="1"/>
  <c r="N150" i="1"/>
  <c r="N146" i="1"/>
  <c r="M183" i="1"/>
  <c r="AH182" i="1"/>
  <c r="M166" i="1"/>
  <c r="M165" i="1"/>
  <c r="AH162" i="1"/>
  <c r="AH161" i="1"/>
  <c r="AH152" i="1"/>
  <c r="AH151" i="1"/>
  <c r="M148" i="1"/>
  <c r="AH147" i="1"/>
  <c r="AH144" i="1"/>
  <c r="AH143" i="1"/>
  <c r="AH142" i="1"/>
  <c r="O191" i="1"/>
  <c r="O190" i="1"/>
  <c r="O184" i="1"/>
  <c r="K181" i="1"/>
  <c r="K179" i="1"/>
  <c r="K178" i="1"/>
  <c r="K176" i="1"/>
  <c r="K161" i="1"/>
  <c r="C27" i="6"/>
  <c r="M159" i="1"/>
  <c r="C26" i="6"/>
  <c r="O152" i="1"/>
  <c r="AD189" i="1"/>
  <c r="AE189" i="1"/>
  <c r="AF189" i="1"/>
  <c r="AG189" i="1"/>
  <c r="C37" i="6"/>
  <c r="AE190" i="1"/>
  <c r="AF190" i="1"/>
  <c r="AG190" i="1"/>
  <c r="AH190" i="1"/>
  <c r="AE191" i="1"/>
  <c r="AF191" i="1"/>
  <c r="AG191" i="1"/>
  <c r="AH191" i="1"/>
  <c r="AD190" i="1"/>
  <c r="AD191" i="1"/>
  <c r="Y190" i="1"/>
  <c r="Y191" i="1"/>
  <c r="S190" i="1"/>
  <c r="T190" i="1" s="1"/>
  <c r="V190" i="1" s="1"/>
  <c r="S191" i="1"/>
  <c r="T191" i="1" s="1"/>
  <c r="V191" i="1" s="1"/>
  <c r="L190" i="1"/>
  <c r="L191" i="1"/>
  <c r="AH189" i="1"/>
  <c r="Y189" i="1"/>
  <c r="S189" i="1"/>
  <c r="AG188" i="1"/>
  <c r="AF188" i="1"/>
  <c r="AE188" i="1"/>
  <c r="AD188" i="1"/>
  <c r="Y188" i="1"/>
  <c r="S188" i="1"/>
  <c r="AG187" i="1"/>
  <c r="AF187" i="1"/>
  <c r="AE187" i="1"/>
  <c r="AD187" i="1"/>
  <c r="Y187" i="1"/>
  <c r="S187" i="1"/>
  <c r="AD185" i="1"/>
  <c r="AD186" i="1"/>
  <c r="AH184" i="1"/>
  <c r="AH185" i="1"/>
  <c r="AH186" i="1"/>
  <c r="AG184" i="1"/>
  <c r="AG185" i="1"/>
  <c r="AG186" i="1"/>
  <c r="AF184" i="1"/>
  <c r="AF185" i="1"/>
  <c r="AF186" i="1"/>
  <c r="AE184" i="1"/>
  <c r="AE185" i="1"/>
  <c r="AE186" i="1"/>
  <c r="AD184" i="1"/>
  <c r="Y184" i="1"/>
  <c r="Y185" i="1"/>
  <c r="Y186" i="1"/>
  <c r="S184" i="1"/>
  <c r="S185" i="1"/>
  <c r="S186" i="1"/>
  <c r="L184" i="1"/>
  <c r="C34" i="6"/>
  <c r="AD178" i="1"/>
  <c r="AE178" i="1"/>
  <c r="AF178" i="1"/>
  <c r="AG178" i="1"/>
  <c r="AD179" i="1"/>
  <c r="AE179" i="1"/>
  <c r="AF179" i="1"/>
  <c r="AG179" i="1"/>
  <c r="AH179" i="1"/>
  <c r="AD180" i="1"/>
  <c r="AE180" i="1"/>
  <c r="AF180" i="1"/>
  <c r="AG180" i="1"/>
  <c r="AH180" i="1"/>
  <c r="AD181" i="1"/>
  <c r="AE181" i="1"/>
  <c r="AF181" i="1"/>
  <c r="AG181" i="1"/>
  <c r="AH181" i="1"/>
  <c r="AD182" i="1"/>
  <c r="AE182" i="1"/>
  <c r="AF182" i="1"/>
  <c r="AG182" i="1"/>
  <c r="AD183" i="1"/>
  <c r="AE183" i="1"/>
  <c r="AF183" i="1"/>
  <c r="AG183" i="1"/>
  <c r="Y178" i="1"/>
  <c r="Y179" i="1"/>
  <c r="Y180" i="1"/>
  <c r="Y181" i="1"/>
  <c r="Y182" i="1"/>
  <c r="Y183" i="1"/>
  <c r="S178" i="1"/>
  <c r="S179" i="1"/>
  <c r="S180" i="1"/>
  <c r="S181" i="1"/>
  <c r="S182" i="1"/>
  <c r="T182" i="1" s="1"/>
  <c r="U182" i="1" s="1"/>
  <c r="S183" i="1"/>
  <c r="T183" i="1" s="1"/>
  <c r="M181" i="1"/>
  <c r="O181" i="1"/>
  <c r="K182" i="1"/>
  <c r="N182" i="1"/>
  <c r="K183" i="1"/>
  <c r="S175" i="1"/>
  <c r="S176" i="1"/>
  <c r="S177" i="1"/>
  <c r="AH177" i="1"/>
  <c r="AD175" i="1"/>
  <c r="AD176" i="1"/>
  <c r="AD177" i="1"/>
  <c r="Y175" i="1"/>
  <c r="Y176" i="1"/>
  <c r="Y177" i="1"/>
  <c r="AE175" i="1"/>
  <c r="AF175" i="1"/>
  <c r="AG175" i="1"/>
  <c r="AE176" i="1"/>
  <c r="AF176" i="1"/>
  <c r="AG176" i="1"/>
  <c r="AE177" i="1"/>
  <c r="AF177" i="1"/>
  <c r="AG177" i="1"/>
  <c r="K177" i="1"/>
  <c r="O177" i="1"/>
  <c r="G205" i="1"/>
  <c r="Y174" i="1"/>
  <c r="AE174" i="1"/>
  <c r="AD174" i="1"/>
  <c r="S174" i="1"/>
  <c r="AG174" i="1"/>
  <c r="AF174" i="1"/>
  <c r="AG172" i="1"/>
  <c r="AG173" i="1"/>
  <c r="AF172" i="1"/>
  <c r="AF173" i="1"/>
  <c r="AE172" i="1"/>
  <c r="AE173" i="1"/>
  <c r="AD172" i="1"/>
  <c r="AD173" i="1"/>
  <c r="Y173" i="1"/>
  <c r="Y172" i="1"/>
  <c r="C29" i="6"/>
  <c r="S172" i="1"/>
  <c r="S173" i="1"/>
  <c r="AD171" i="1"/>
  <c r="AD166" i="1"/>
  <c r="AE166" i="1"/>
  <c r="AF166" i="1"/>
  <c r="AG166" i="1"/>
  <c r="E358" i="1"/>
  <c r="E357" i="1"/>
  <c r="E356" i="1"/>
  <c r="E355" i="1"/>
  <c r="E354" i="1"/>
  <c r="E353" i="1"/>
  <c r="E352" i="1"/>
  <c r="E351" i="1"/>
  <c r="E350" i="1"/>
  <c r="AD170" i="1"/>
  <c r="AD169" i="1"/>
  <c r="AD168" i="1"/>
  <c r="AD167" i="1"/>
  <c r="AD165" i="1"/>
  <c r="AD164" i="1"/>
  <c r="AD163" i="1"/>
  <c r="AD162" i="1"/>
  <c r="AD161" i="1"/>
  <c r="AD160" i="1"/>
  <c r="AD159" i="1"/>
  <c r="AD158" i="1"/>
  <c r="AD157" i="1"/>
  <c r="AD156" i="1"/>
  <c r="AD155" i="1"/>
  <c r="AD154" i="1"/>
  <c r="AD153" i="1"/>
  <c r="AD152" i="1"/>
  <c r="AD151" i="1"/>
  <c r="AD150" i="1"/>
  <c r="AD149" i="1"/>
  <c r="AD148" i="1"/>
  <c r="AD147" i="1"/>
  <c r="AD146" i="1"/>
  <c r="AD145" i="1"/>
  <c r="AD144" i="1"/>
  <c r="AD143" i="1"/>
  <c r="AD142" i="1"/>
  <c r="AD141" i="1"/>
  <c r="AD140" i="1"/>
  <c r="AD139" i="1"/>
  <c r="AD138" i="1"/>
  <c r="AD137" i="1"/>
  <c r="AD136" i="1"/>
  <c r="AD135" i="1"/>
  <c r="AD134" i="1"/>
  <c r="AD133" i="1"/>
  <c r="AD132" i="1"/>
  <c r="AD131" i="1"/>
  <c r="AD130" i="1"/>
  <c r="AD129" i="1"/>
  <c r="AD128" i="1"/>
  <c r="AD127" i="1"/>
  <c r="AD126" i="1"/>
  <c r="AD125" i="1"/>
  <c r="AD124" i="1"/>
  <c r="AD123" i="1"/>
  <c r="AD122" i="1"/>
  <c r="AD121" i="1"/>
  <c r="AD120" i="1"/>
  <c r="AD119" i="1"/>
  <c r="AD118" i="1"/>
  <c r="AD117" i="1"/>
  <c r="AD116" i="1"/>
  <c r="AD115" i="1"/>
  <c r="AD114" i="1"/>
  <c r="AD113" i="1"/>
  <c r="AD112" i="1"/>
  <c r="AD111" i="1"/>
  <c r="AD110" i="1"/>
  <c r="AD109" i="1"/>
  <c r="AD108" i="1"/>
  <c r="AD107" i="1"/>
  <c r="AD106" i="1"/>
  <c r="AD105" i="1"/>
  <c r="AD104" i="1"/>
  <c r="AD103" i="1"/>
  <c r="AD102" i="1"/>
  <c r="AD101" i="1"/>
  <c r="AD100" i="1"/>
  <c r="AD99" i="1"/>
  <c r="AD98" i="1"/>
  <c r="AD97" i="1"/>
  <c r="AD96" i="1"/>
  <c r="AD95" i="1"/>
  <c r="AD94" i="1"/>
  <c r="AD93" i="1"/>
  <c r="AD92" i="1"/>
  <c r="AD91" i="1"/>
  <c r="AD90" i="1"/>
  <c r="AD89" i="1"/>
  <c r="AD88" i="1"/>
  <c r="AD87" i="1"/>
  <c r="AD86" i="1"/>
  <c r="AD85" i="1"/>
  <c r="AD84" i="1"/>
  <c r="AD83" i="1"/>
  <c r="AD82" i="1"/>
  <c r="AD81" i="1"/>
  <c r="AD80" i="1"/>
  <c r="AD79" i="1"/>
  <c r="AD78" i="1"/>
  <c r="AD77" i="1"/>
  <c r="AD76" i="1"/>
  <c r="AD75" i="1"/>
  <c r="AD74" i="1"/>
  <c r="AD73" i="1"/>
  <c r="AD72" i="1"/>
  <c r="AD71" i="1"/>
  <c r="AD70" i="1"/>
  <c r="AD69" i="1"/>
  <c r="AD68" i="1"/>
  <c r="AD67" i="1"/>
  <c r="AD66" i="1"/>
  <c r="AD65" i="1"/>
  <c r="AD64" i="1"/>
  <c r="AD63" i="1"/>
  <c r="AD62" i="1"/>
  <c r="AD61" i="1"/>
  <c r="AD60" i="1"/>
  <c r="AD59" i="1"/>
  <c r="AD58" i="1"/>
  <c r="AD57" i="1"/>
  <c r="AD56" i="1"/>
  <c r="AD55" i="1"/>
  <c r="AD54" i="1"/>
  <c r="AD53" i="1"/>
  <c r="AD52" i="1"/>
  <c r="AD51" i="1"/>
  <c r="AD50" i="1"/>
  <c r="AD49" i="1"/>
  <c r="AD48" i="1"/>
  <c r="AD47" i="1"/>
  <c r="AD46" i="1"/>
  <c r="AD45" i="1"/>
  <c r="AD44" i="1"/>
  <c r="AD43" i="1"/>
  <c r="AD42" i="1"/>
  <c r="AD41" i="1"/>
  <c r="AD40" i="1"/>
  <c r="AD39" i="1"/>
  <c r="AD38" i="1"/>
  <c r="AD37" i="1"/>
  <c r="AD36" i="1"/>
  <c r="AD35" i="1"/>
  <c r="AD34" i="1"/>
  <c r="AD33" i="1"/>
  <c r="AD32" i="1"/>
  <c r="AD31" i="1"/>
  <c r="AD30" i="1"/>
  <c r="AD29" i="1"/>
  <c r="AD28" i="1"/>
  <c r="AD27" i="1"/>
  <c r="AD26" i="1"/>
  <c r="AD25" i="1"/>
  <c r="AD24" i="1"/>
  <c r="AD23" i="1"/>
  <c r="AD22" i="1"/>
  <c r="AD21" i="1"/>
  <c r="AD20" i="1"/>
  <c r="AD19" i="1"/>
  <c r="AD18" i="1"/>
  <c r="AD17" i="1"/>
  <c r="AD16" i="1"/>
  <c r="AD15" i="1"/>
  <c r="AD14" i="1"/>
  <c r="AD13" i="1"/>
  <c r="AD12" i="1"/>
  <c r="AD11" i="1"/>
  <c r="AD10" i="1"/>
  <c r="AD9" i="1"/>
  <c r="AD8" i="1"/>
  <c r="AD7" i="1"/>
  <c r="AD6" i="1"/>
  <c r="AD5" i="1"/>
  <c r="AD4" i="1"/>
  <c r="AE171" i="1"/>
  <c r="AF171" i="1"/>
  <c r="Y171" i="1"/>
  <c r="S171" i="1"/>
  <c r="AG171" i="1"/>
  <c r="Y170" i="1"/>
  <c r="AG170" i="1"/>
  <c r="AF170" i="1"/>
  <c r="AE170" i="1"/>
  <c r="S170" i="1"/>
  <c r="Y169" i="1"/>
  <c r="AG169" i="1"/>
  <c r="AF169" i="1"/>
  <c r="AE169" i="1"/>
  <c r="S169" i="1"/>
  <c r="Y168" i="1"/>
  <c r="S168" i="1"/>
  <c r="AG168" i="1"/>
  <c r="AF168" i="1"/>
  <c r="AE168" i="1"/>
  <c r="AG167" i="1"/>
  <c r="AF167" i="1"/>
  <c r="AE167" i="1"/>
  <c r="Y167" i="1"/>
  <c r="S167" i="1"/>
  <c r="Y166" i="1"/>
  <c r="S166" i="1"/>
  <c r="K166" i="1"/>
  <c r="AH166" i="1"/>
  <c r="AG164" i="1"/>
  <c r="AF165" i="1"/>
  <c r="AE165" i="1"/>
  <c r="L42" i="6"/>
  <c r="K42" i="6"/>
  <c r="AG165" i="1"/>
  <c r="Y165" i="1"/>
  <c r="S165" i="1"/>
  <c r="L165" i="1"/>
  <c r="K165" i="1"/>
  <c r="O165" i="1"/>
  <c r="AF164" i="1"/>
  <c r="AE164" i="1"/>
  <c r="Y164" i="1"/>
  <c r="S164" i="1"/>
  <c r="K164" i="1"/>
  <c r="AG163" i="1"/>
  <c r="AF163" i="1"/>
  <c r="AE163" i="1"/>
  <c r="Y163" i="1"/>
  <c r="S163" i="1"/>
  <c r="AH160" i="1"/>
  <c r="AG80" i="6"/>
  <c r="AF80" i="6"/>
  <c r="AE80" i="6"/>
  <c r="C24" i="6"/>
  <c r="C23" i="6"/>
  <c r="C20" i="6"/>
  <c r="C19" i="6"/>
  <c r="C18" i="6"/>
  <c r="C17" i="6"/>
  <c r="C16" i="6"/>
  <c r="C15" i="6"/>
  <c r="C14" i="6"/>
  <c r="C13" i="6"/>
  <c r="C12" i="6"/>
  <c r="C11" i="6"/>
  <c r="C10" i="6"/>
  <c r="C9" i="6"/>
  <c r="C8" i="6"/>
  <c r="C7" i="6"/>
  <c r="C6" i="6"/>
  <c r="C5" i="6"/>
  <c r="C4" i="6"/>
  <c r="AG42" i="6"/>
  <c r="AF42" i="6"/>
  <c r="AE42" i="6"/>
  <c r="J42" i="6"/>
  <c r="I42" i="6"/>
  <c r="H42" i="6"/>
  <c r="G42" i="6"/>
  <c r="F42" i="6"/>
  <c r="E42" i="6"/>
  <c r="D42" i="6"/>
  <c r="C42" i="6"/>
  <c r="AG3" i="6"/>
  <c r="AF3" i="6"/>
  <c r="AE3" i="6"/>
  <c r="AG162" i="1"/>
  <c r="AF162" i="1"/>
  <c r="AE162" i="1"/>
  <c r="AG161" i="1"/>
  <c r="AF161" i="1"/>
  <c r="AE161" i="1"/>
  <c r="Y162" i="1"/>
  <c r="Y161" i="1"/>
  <c r="S162" i="1"/>
  <c r="S161" i="1"/>
  <c r="K160" i="1"/>
  <c r="M160" i="1"/>
  <c r="S160" i="1"/>
  <c r="Y160" i="1"/>
  <c r="AG160" i="1"/>
  <c r="AF160" i="1"/>
  <c r="AE160" i="1"/>
  <c r="AH158" i="1"/>
  <c r="AH159" i="1"/>
  <c r="AG158" i="1"/>
  <c r="AG159" i="1"/>
  <c r="AF158" i="1"/>
  <c r="AF159" i="1"/>
  <c r="AE158" i="1"/>
  <c r="AE159" i="1"/>
  <c r="Y158" i="1"/>
  <c r="Y159" i="1"/>
  <c r="S159" i="1"/>
  <c r="S158" i="1"/>
  <c r="AH157" i="1"/>
  <c r="AG157" i="1"/>
  <c r="AF157" i="1"/>
  <c r="AE157" i="1"/>
  <c r="Y157" i="1"/>
  <c r="S157" i="1"/>
  <c r="O157" i="1"/>
  <c r="N157" i="1"/>
  <c r="AE156" i="1"/>
  <c r="AE155" i="1"/>
  <c r="AE154" i="1"/>
  <c r="AE153" i="1"/>
  <c r="AE152" i="1"/>
  <c r="AE151" i="1"/>
  <c r="AF156" i="1"/>
  <c r="AF155" i="1"/>
  <c r="AF154" i="1"/>
  <c r="AF153" i="1"/>
  <c r="AG156" i="1"/>
  <c r="AG155" i="1"/>
  <c r="AG154" i="1"/>
  <c r="Y156" i="1"/>
  <c r="Y155" i="1"/>
  <c r="S156" i="1"/>
  <c r="S155" i="1"/>
  <c r="T155" i="1" s="1"/>
  <c r="K156" i="1"/>
  <c r="AH154" i="1"/>
  <c r="Y154" i="1"/>
  <c r="S154" i="1"/>
  <c r="T154" i="1" s="1"/>
  <c r="K154" i="1"/>
  <c r="AH153" i="1"/>
  <c r="AG153" i="1"/>
  <c r="S153" i="1"/>
  <c r="AG152" i="1"/>
  <c r="AF152" i="1"/>
  <c r="S152" i="1"/>
  <c r="AG151" i="1"/>
  <c r="AF151" i="1"/>
  <c r="S151" i="1"/>
  <c r="AG150" i="1"/>
  <c r="AF150" i="1"/>
  <c r="AE150" i="1"/>
  <c r="S150" i="1"/>
  <c r="O150" i="1"/>
  <c r="AG149" i="1"/>
  <c r="AF149" i="1"/>
  <c r="AE149" i="1"/>
  <c r="S149" i="1"/>
  <c r="T149" i="1" s="1"/>
  <c r="K149" i="1"/>
  <c r="AH148" i="1"/>
  <c r="AG148" i="1"/>
  <c r="AF148" i="1"/>
  <c r="AE148" i="1"/>
  <c r="Y148" i="1"/>
  <c r="S148" i="1"/>
  <c r="O148" i="1"/>
  <c r="N148" i="1"/>
  <c r="AG147" i="1"/>
  <c r="AF147" i="1"/>
  <c r="AE147" i="1"/>
  <c r="Y147" i="1"/>
  <c r="S147" i="1"/>
  <c r="L147" i="1"/>
  <c r="AG146" i="1"/>
  <c r="AF146" i="1"/>
  <c r="AE146" i="1"/>
  <c r="Y146" i="1"/>
  <c r="S146" i="1"/>
  <c r="AG145" i="1"/>
  <c r="AF145" i="1"/>
  <c r="AE145" i="1"/>
  <c r="Y145" i="1"/>
  <c r="S145" i="1"/>
  <c r="AG144" i="1"/>
  <c r="AF144" i="1"/>
  <c r="AE144" i="1"/>
  <c r="Y144" i="1"/>
  <c r="S144" i="1"/>
  <c r="AG143" i="1"/>
  <c r="AF143" i="1"/>
  <c r="AE143" i="1"/>
  <c r="Y143" i="1"/>
  <c r="S143" i="1"/>
  <c r="M143" i="1"/>
  <c r="K143" i="1"/>
  <c r="AG142" i="1"/>
  <c r="AF142" i="1"/>
  <c r="AE142" i="1"/>
  <c r="Y142" i="1"/>
  <c r="S142" i="1"/>
  <c r="AH141" i="1"/>
  <c r="AG141" i="1"/>
  <c r="AF141" i="1"/>
  <c r="AE141" i="1"/>
  <c r="Y141" i="1"/>
  <c r="S141" i="1"/>
  <c r="T141" i="1" s="1"/>
  <c r="O141" i="1"/>
  <c r="N141" i="1"/>
  <c r="M141" i="1"/>
  <c r="L141" i="1"/>
  <c r="K141" i="1"/>
  <c r="AH140" i="1"/>
  <c r="AG140" i="1"/>
  <c r="AF140" i="1"/>
  <c r="AE140" i="1"/>
  <c r="Y140" i="1"/>
  <c r="S140" i="1"/>
  <c r="T140" i="1" s="1"/>
  <c r="U140" i="1" s="1"/>
  <c r="O140" i="1"/>
  <c r="N140" i="1"/>
  <c r="M140" i="1"/>
  <c r="L140" i="1"/>
  <c r="K140" i="1"/>
  <c r="AH139" i="1"/>
  <c r="AG139" i="1"/>
  <c r="AF139" i="1"/>
  <c r="AE139" i="1"/>
  <c r="Y139" i="1"/>
  <c r="S139" i="1"/>
  <c r="T139" i="1" s="1"/>
  <c r="O139" i="1"/>
  <c r="N139" i="1"/>
  <c r="M139" i="1"/>
  <c r="L139" i="1"/>
  <c r="K139" i="1"/>
  <c r="AH138" i="1"/>
  <c r="AG138" i="1"/>
  <c r="AF138" i="1"/>
  <c r="AE138" i="1"/>
  <c r="Y138" i="1"/>
  <c r="S138" i="1"/>
  <c r="T138" i="1" s="1"/>
  <c r="O138" i="1"/>
  <c r="N138" i="1"/>
  <c r="M138" i="1"/>
  <c r="L138" i="1"/>
  <c r="K138" i="1"/>
  <c r="AH137" i="1"/>
  <c r="AG137" i="1"/>
  <c r="AF137" i="1"/>
  <c r="AE137" i="1"/>
  <c r="Y137" i="1"/>
  <c r="S137" i="1"/>
  <c r="O137" i="1"/>
  <c r="N137" i="1"/>
  <c r="M137" i="1"/>
  <c r="L137" i="1"/>
  <c r="K137" i="1"/>
  <c r="AH136" i="1"/>
  <c r="AG136" i="1"/>
  <c r="AF136" i="1"/>
  <c r="AE136" i="1"/>
  <c r="Y136" i="1"/>
  <c r="S136" i="1"/>
  <c r="T136" i="1" s="1"/>
  <c r="O136" i="1"/>
  <c r="N136" i="1"/>
  <c r="M136" i="1"/>
  <c r="L136" i="1"/>
  <c r="K136" i="1"/>
  <c r="AH135" i="1"/>
  <c r="AG135" i="1"/>
  <c r="AF135" i="1"/>
  <c r="AE135" i="1"/>
  <c r="Y135" i="1"/>
  <c r="S135" i="1"/>
  <c r="T135" i="1" s="1"/>
  <c r="U135" i="1" s="1"/>
  <c r="O135" i="1"/>
  <c r="N135" i="1"/>
  <c r="M135" i="1"/>
  <c r="L135" i="1"/>
  <c r="K135" i="1"/>
  <c r="AH134" i="1"/>
  <c r="AG134" i="1"/>
  <c r="AF134" i="1"/>
  <c r="AE134" i="1"/>
  <c r="Y134" i="1"/>
  <c r="S134" i="1"/>
  <c r="O134" i="1"/>
  <c r="N134" i="1"/>
  <c r="M134" i="1"/>
  <c r="L134" i="1"/>
  <c r="K134" i="1"/>
  <c r="AH133" i="1"/>
  <c r="AG133" i="1"/>
  <c r="AF133" i="1"/>
  <c r="AE133" i="1"/>
  <c r="Y133" i="1"/>
  <c r="S133" i="1"/>
  <c r="T133" i="1" s="1"/>
  <c r="U133" i="1" s="1"/>
  <c r="O133" i="1"/>
  <c r="N133" i="1"/>
  <c r="M133" i="1"/>
  <c r="L133" i="1"/>
  <c r="K133" i="1"/>
  <c r="AH132" i="1"/>
  <c r="AG132" i="1"/>
  <c r="AF132" i="1"/>
  <c r="AE132" i="1"/>
  <c r="Y132" i="1"/>
  <c r="S132" i="1"/>
  <c r="O132" i="1"/>
  <c r="N132" i="1"/>
  <c r="M132" i="1"/>
  <c r="L132" i="1"/>
  <c r="K132" i="1"/>
  <c r="AH131" i="1"/>
  <c r="AG131" i="1"/>
  <c r="AF131" i="1"/>
  <c r="AE131" i="1"/>
  <c r="Y131" i="1"/>
  <c r="S131" i="1"/>
  <c r="O131" i="1"/>
  <c r="N131" i="1"/>
  <c r="M131" i="1"/>
  <c r="L131" i="1"/>
  <c r="K131" i="1"/>
  <c r="AH130" i="1"/>
  <c r="AG130" i="1"/>
  <c r="AF130" i="1"/>
  <c r="AE130" i="1"/>
  <c r="Y130" i="1"/>
  <c r="S130" i="1"/>
  <c r="O130" i="1"/>
  <c r="N130" i="1"/>
  <c r="M130" i="1"/>
  <c r="L130" i="1"/>
  <c r="K130" i="1"/>
  <c r="AH129" i="1"/>
  <c r="AG129" i="1"/>
  <c r="AF129" i="1"/>
  <c r="AE129" i="1"/>
  <c r="Y129" i="1"/>
  <c r="S129" i="1"/>
  <c r="T129" i="1" s="1"/>
  <c r="O129" i="1"/>
  <c r="N129" i="1"/>
  <c r="M129" i="1"/>
  <c r="L129" i="1"/>
  <c r="K129" i="1"/>
  <c r="AH128" i="1"/>
  <c r="AG128" i="1"/>
  <c r="AF128" i="1"/>
  <c r="AE128" i="1"/>
  <c r="Y128" i="1"/>
  <c r="S128" i="1"/>
  <c r="T128" i="1" s="1"/>
  <c r="U128" i="1" s="1"/>
  <c r="O128" i="1"/>
  <c r="N128" i="1"/>
  <c r="M128" i="1"/>
  <c r="L128" i="1"/>
  <c r="K128" i="1"/>
  <c r="AH127" i="1"/>
  <c r="AG127" i="1"/>
  <c r="AF127" i="1"/>
  <c r="AE127" i="1"/>
  <c r="Y127" i="1"/>
  <c r="S127" i="1"/>
  <c r="O127" i="1"/>
  <c r="N127" i="1"/>
  <c r="M127" i="1"/>
  <c r="L127" i="1"/>
  <c r="K127" i="1"/>
  <c r="AH126" i="1"/>
  <c r="AG126" i="1"/>
  <c r="AF126" i="1"/>
  <c r="AE126" i="1"/>
  <c r="Y126" i="1"/>
  <c r="S126" i="1"/>
  <c r="T126" i="1" s="1"/>
  <c r="O126" i="1"/>
  <c r="N126" i="1"/>
  <c r="M126" i="1"/>
  <c r="L126" i="1"/>
  <c r="K126" i="1"/>
  <c r="AH125" i="1"/>
  <c r="AG125" i="1"/>
  <c r="AF125" i="1"/>
  <c r="AE125" i="1"/>
  <c r="Y125" i="1"/>
  <c r="S125" i="1"/>
  <c r="T125" i="1" s="1"/>
  <c r="U125" i="1" s="1"/>
  <c r="O125" i="1"/>
  <c r="N125" i="1"/>
  <c r="M125" i="1"/>
  <c r="L125" i="1"/>
  <c r="K125" i="1"/>
  <c r="AH124" i="1"/>
  <c r="AG124" i="1"/>
  <c r="AF124" i="1"/>
  <c r="AE124" i="1"/>
  <c r="Y124" i="1"/>
  <c r="S124" i="1"/>
  <c r="T124" i="1" s="1"/>
  <c r="O124" i="1"/>
  <c r="N124" i="1"/>
  <c r="M124" i="1"/>
  <c r="L124" i="1"/>
  <c r="K124" i="1"/>
  <c r="AH123" i="1"/>
  <c r="AG123" i="1"/>
  <c r="AF123" i="1"/>
  <c r="AE123" i="1"/>
  <c r="Y123" i="1"/>
  <c r="S123" i="1"/>
  <c r="O123" i="1"/>
  <c r="N123" i="1"/>
  <c r="M123" i="1"/>
  <c r="L123" i="1"/>
  <c r="K123" i="1"/>
  <c r="AH122" i="1"/>
  <c r="AG122" i="1"/>
  <c r="AF122" i="1"/>
  <c r="AE122" i="1"/>
  <c r="Y122" i="1"/>
  <c r="S122" i="1"/>
  <c r="T122" i="1" s="1"/>
  <c r="U122" i="1" s="1"/>
  <c r="O122" i="1"/>
  <c r="N122" i="1"/>
  <c r="M122" i="1"/>
  <c r="L122" i="1"/>
  <c r="K122" i="1"/>
  <c r="AH121" i="1"/>
  <c r="AG121" i="1"/>
  <c r="AF121" i="1"/>
  <c r="AE121" i="1"/>
  <c r="Y121" i="1"/>
  <c r="S121" i="1"/>
  <c r="O121" i="1"/>
  <c r="N121" i="1"/>
  <c r="M121" i="1"/>
  <c r="L121" i="1"/>
  <c r="K121" i="1"/>
  <c r="AH120" i="1"/>
  <c r="AG120" i="1"/>
  <c r="AF120" i="1"/>
  <c r="AE120" i="1"/>
  <c r="Y120" i="1"/>
  <c r="S120" i="1"/>
  <c r="O120" i="1"/>
  <c r="N120" i="1"/>
  <c r="M120" i="1"/>
  <c r="L120" i="1"/>
  <c r="K120" i="1"/>
  <c r="AH119" i="1"/>
  <c r="AG119" i="1"/>
  <c r="AF119" i="1"/>
  <c r="AE119" i="1"/>
  <c r="Y119" i="1"/>
  <c r="S119" i="1"/>
  <c r="T119" i="1" s="1"/>
  <c r="O119" i="1"/>
  <c r="N119" i="1"/>
  <c r="M119" i="1"/>
  <c r="L119" i="1"/>
  <c r="K119" i="1"/>
  <c r="AH118" i="1"/>
  <c r="AG118" i="1"/>
  <c r="AF118" i="1"/>
  <c r="AE118" i="1"/>
  <c r="Y118" i="1"/>
  <c r="S118" i="1"/>
  <c r="T118" i="1" s="1"/>
  <c r="U118" i="1" s="1"/>
  <c r="O118" i="1"/>
  <c r="N118" i="1"/>
  <c r="M118" i="1"/>
  <c r="L118" i="1"/>
  <c r="K118" i="1"/>
  <c r="AH117" i="1"/>
  <c r="AG117" i="1"/>
  <c r="AF117" i="1"/>
  <c r="AE117" i="1"/>
  <c r="Y117" i="1"/>
  <c r="S117" i="1"/>
  <c r="T117" i="1" s="1"/>
  <c r="O117" i="1"/>
  <c r="N117" i="1"/>
  <c r="M117" i="1"/>
  <c r="L117" i="1"/>
  <c r="K117" i="1"/>
  <c r="AH116" i="1"/>
  <c r="AG116" i="1"/>
  <c r="AF116" i="1"/>
  <c r="AE116" i="1"/>
  <c r="Y116" i="1"/>
  <c r="S116" i="1"/>
  <c r="T116" i="1" s="1"/>
  <c r="O116" i="1"/>
  <c r="N116" i="1"/>
  <c r="M116" i="1"/>
  <c r="L116" i="1"/>
  <c r="K116" i="1"/>
  <c r="AH115" i="1"/>
  <c r="AG115" i="1"/>
  <c r="AF115" i="1"/>
  <c r="AE115" i="1"/>
  <c r="Y115" i="1"/>
  <c r="S115" i="1"/>
  <c r="T115" i="1" s="1"/>
  <c r="O115" i="1"/>
  <c r="N115" i="1"/>
  <c r="M115" i="1"/>
  <c r="L115" i="1"/>
  <c r="K115" i="1"/>
  <c r="AH114" i="1"/>
  <c r="AG114" i="1"/>
  <c r="AF114" i="1"/>
  <c r="AE114" i="1"/>
  <c r="Y114" i="1"/>
  <c r="S114" i="1"/>
  <c r="O114" i="1"/>
  <c r="N114" i="1"/>
  <c r="M114" i="1"/>
  <c r="L114" i="1"/>
  <c r="K114" i="1"/>
  <c r="AH113" i="1"/>
  <c r="AG113" i="1"/>
  <c r="AF113" i="1"/>
  <c r="AE113" i="1"/>
  <c r="Y113" i="1"/>
  <c r="S113" i="1"/>
  <c r="O113" i="1"/>
  <c r="N113" i="1"/>
  <c r="M113" i="1"/>
  <c r="L113" i="1"/>
  <c r="K113" i="1"/>
  <c r="AH112" i="1"/>
  <c r="AG112" i="1"/>
  <c r="AF112" i="1"/>
  <c r="AE112" i="1"/>
  <c r="Y112" i="1"/>
  <c r="S112" i="1"/>
  <c r="T112" i="1" s="1"/>
  <c r="O112" i="1"/>
  <c r="N112" i="1"/>
  <c r="M112" i="1"/>
  <c r="L112" i="1"/>
  <c r="K112" i="1"/>
  <c r="AH111" i="1"/>
  <c r="AG111" i="1"/>
  <c r="AF111" i="1"/>
  <c r="AE111" i="1"/>
  <c r="Y111" i="1"/>
  <c r="S111" i="1"/>
  <c r="T111" i="1" s="1"/>
  <c r="O111" i="1"/>
  <c r="N111" i="1"/>
  <c r="M111" i="1"/>
  <c r="L111" i="1"/>
  <c r="K111" i="1"/>
  <c r="AH110" i="1"/>
  <c r="AG110" i="1"/>
  <c r="AF110" i="1"/>
  <c r="AE110" i="1"/>
  <c r="Y110" i="1"/>
  <c r="S110" i="1"/>
  <c r="T110" i="1" s="1"/>
  <c r="O110" i="1"/>
  <c r="N110" i="1"/>
  <c r="M110" i="1"/>
  <c r="L110" i="1"/>
  <c r="K110" i="1"/>
  <c r="AH109" i="1"/>
  <c r="AG109" i="1"/>
  <c r="AF109" i="1"/>
  <c r="AE109" i="1"/>
  <c r="Y109" i="1"/>
  <c r="S109" i="1"/>
  <c r="T109" i="1" s="1"/>
  <c r="O109" i="1"/>
  <c r="N109" i="1"/>
  <c r="M109" i="1"/>
  <c r="L109" i="1"/>
  <c r="K109" i="1"/>
  <c r="AH108" i="1"/>
  <c r="AG108" i="1"/>
  <c r="AF108" i="1"/>
  <c r="AE108" i="1"/>
  <c r="Y108" i="1"/>
  <c r="S108" i="1"/>
  <c r="T108" i="1" s="1"/>
  <c r="U108" i="1" s="1"/>
  <c r="O108" i="1"/>
  <c r="N108" i="1"/>
  <c r="M108" i="1"/>
  <c r="L108" i="1"/>
  <c r="K108" i="1"/>
  <c r="AH107" i="1"/>
  <c r="AG107" i="1"/>
  <c r="AF107" i="1"/>
  <c r="AE107" i="1"/>
  <c r="Y107" i="1"/>
  <c r="S107" i="1"/>
  <c r="T107" i="1" s="1"/>
  <c r="U107" i="1" s="1"/>
  <c r="O107" i="1"/>
  <c r="N107" i="1"/>
  <c r="M107" i="1"/>
  <c r="L107" i="1"/>
  <c r="K107" i="1"/>
  <c r="AH106" i="1"/>
  <c r="AG106" i="1"/>
  <c r="AF106" i="1"/>
  <c r="AE106" i="1"/>
  <c r="Y106" i="1"/>
  <c r="S106" i="1"/>
  <c r="T106" i="1" s="1"/>
  <c r="O106" i="1"/>
  <c r="N106" i="1"/>
  <c r="M106" i="1"/>
  <c r="L106" i="1"/>
  <c r="K106" i="1"/>
  <c r="AH105" i="1"/>
  <c r="AG105" i="1"/>
  <c r="AF105" i="1"/>
  <c r="AE105" i="1"/>
  <c r="Y105" i="1"/>
  <c r="S105" i="1"/>
  <c r="T105" i="1" s="1"/>
  <c r="O105" i="1"/>
  <c r="N105" i="1"/>
  <c r="M105" i="1"/>
  <c r="L105" i="1"/>
  <c r="K105" i="1"/>
  <c r="AH104" i="1"/>
  <c r="AG104" i="1"/>
  <c r="AF104" i="1"/>
  <c r="AE104" i="1"/>
  <c r="Y104" i="1"/>
  <c r="S104" i="1"/>
  <c r="O104" i="1"/>
  <c r="N104" i="1"/>
  <c r="M104" i="1"/>
  <c r="L104" i="1"/>
  <c r="K104" i="1"/>
  <c r="AH103" i="1"/>
  <c r="AG103" i="1"/>
  <c r="AF103" i="1"/>
  <c r="AE103" i="1"/>
  <c r="Y103" i="1"/>
  <c r="S103" i="1"/>
  <c r="T103" i="1" s="1"/>
  <c r="O103" i="1"/>
  <c r="N103" i="1"/>
  <c r="M103" i="1"/>
  <c r="L103" i="1"/>
  <c r="K103" i="1"/>
  <c r="AH102" i="1"/>
  <c r="AG102" i="1"/>
  <c r="AF102" i="1"/>
  <c r="AE102" i="1"/>
  <c r="Y102" i="1"/>
  <c r="S102" i="1"/>
  <c r="T102" i="1" s="1"/>
  <c r="U102" i="1" s="1"/>
  <c r="O102" i="1"/>
  <c r="N102" i="1"/>
  <c r="M102" i="1"/>
  <c r="L102" i="1"/>
  <c r="K102" i="1"/>
  <c r="AH101" i="1"/>
  <c r="AG101" i="1"/>
  <c r="AF101" i="1"/>
  <c r="AE101" i="1"/>
  <c r="Y101" i="1"/>
  <c r="S101" i="1"/>
  <c r="T101" i="1" s="1"/>
  <c r="O101" i="1"/>
  <c r="N101" i="1"/>
  <c r="M101" i="1"/>
  <c r="L101" i="1"/>
  <c r="K101" i="1"/>
  <c r="AH100" i="1"/>
  <c r="AG100" i="1"/>
  <c r="AF100" i="1"/>
  <c r="AE100" i="1"/>
  <c r="Y100" i="1"/>
  <c r="S100" i="1"/>
  <c r="T100" i="1" s="1"/>
  <c r="O100" i="1"/>
  <c r="N100" i="1"/>
  <c r="M100" i="1"/>
  <c r="L100" i="1"/>
  <c r="K100" i="1"/>
  <c r="AH99" i="1"/>
  <c r="AG99" i="1"/>
  <c r="AF99" i="1"/>
  <c r="AE99" i="1"/>
  <c r="Y99" i="1"/>
  <c r="S99" i="1"/>
  <c r="O99" i="1"/>
  <c r="N99" i="1"/>
  <c r="M99" i="1"/>
  <c r="L99" i="1"/>
  <c r="K99" i="1"/>
  <c r="AH98" i="1"/>
  <c r="AG98" i="1"/>
  <c r="AF98" i="1"/>
  <c r="AE98" i="1"/>
  <c r="Y98" i="1"/>
  <c r="S98" i="1"/>
  <c r="L98" i="1"/>
  <c r="AH97" i="1"/>
  <c r="AG97" i="1"/>
  <c r="AF97" i="1"/>
  <c r="AE97" i="1"/>
  <c r="Y97" i="1"/>
  <c r="S97" i="1"/>
  <c r="T97" i="1" s="1"/>
  <c r="U97" i="1" s="1"/>
  <c r="L97" i="1"/>
  <c r="AH96" i="1"/>
  <c r="AF96" i="1"/>
  <c r="AE96" i="1"/>
  <c r="Y96" i="1"/>
  <c r="S96" i="1"/>
  <c r="T96" i="1" s="1"/>
  <c r="O96" i="1"/>
  <c r="N96" i="1"/>
  <c r="M96" i="1"/>
  <c r="L96" i="1"/>
  <c r="K96" i="1"/>
  <c r="AH95" i="1"/>
  <c r="AF95" i="1"/>
  <c r="AE95" i="1"/>
  <c r="Y95" i="1"/>
  <c r="S95" i="1"/>
  <c r="T95" i="1" s="1"/>
  <c r="O95" i="1"/>
  <c r="N95" i="1"/>
  <c r="M95" i="1"/>
  <c r="L95" i="1"/>
  <c r="K95" i="1"/>
  <c r="AH94" i="1"/>
  <c r="AF94" i="1"/>
  <c r="AE94" i="1"/>
  <c r="Y94" i="1"/>
  <c r="S94" i="1"/>
  <c r="AG94" i="1" s="1"/>
  <c r="O94" i="1"/>
  <c r="N94" i="1"/>
  <c r="M94" i="1"/>
  <c r="L94" i="1"/>
  <c r="K94" i="1"/>
  <c r="AH93" i="1"/>
  <c r="AF93" i="1"/>
  <c r="AE93" i="1"/>
  <c r="Y93" i="1"/>
  <c r="S93" i="1"/>
  <c r="AG93" i="1" s="1"/>
  <c r="O93" i="1"/>
  <c r="N93" i="1"/>
  <c r="M93" i="1"/>
  <c r="L93" i="1"/>
  <c r="K93" i="1"/>
  <c r="AH92" i="1"/>
  <c r="AF92" i="1"/>
  <c r="AE92" i="1"/>
  <c r="Y92" i="1"/>
  <c r="S92" i="1"/>
  <c r="O92" i="1"/>
  <c r="N92" i="1"/>
  <c r="M92" i="1"/>
  <c r="L92" i="1"/>
  <c r="K92" i="1"/>
  <c r="AH91" i="1"/>
  <c r="AF91" i="1"/>
  <c r="AE91" i="1"/>
  <c r="Y91" i="1"/>
  <c r="S91" i="1"/>
  <c r="AG91" i="1" s="1"/>
  <c r="O91" i="1"/>
  <c r="N91" i="1"/>
  <c r="M91" i="1"/>
  <c r="L91" i="1"/>
  <c r="K91" i="1"/>
  <c r="AH90" i="1"/>
  <c r="AF90" i="1"/>
  <c r="AE90" i="1"/>
  <c r="Y90" i="1"/>
  <c r="S90" i="1"/>
  <c r="AG90" i="1" s="1"/>
  <c r="O90" i="1"/>
  <c r="N90" i="1"/>
  <c r="M90" i="1"/>
  <c r="L90" i="1"/>
  <c r="K90" i="1"/>
  <c r="AH89" i="1"/>
  <c r="AF89" i="1"/>
  <c r="AE89" i="1"/>
  <c r="Y89" i="1"/>
  <c r="S89" i="1"/>
  <c r="T89" i="1" s="1"/>
  <c r="O89" i="1"/>
  <c r="N89" i="1"/>
  <c r="M89" i="1"/>
  <c r="L89" i="1"/>
  <c r="K89" i="1"/>
  <c r="AH88" i="1"/>
  <c r="AF88" i="1"/>
  <c r="AE88" i="1"/>
  <c r="Y88" i="1"/>
  <c r="S88" i="1"/>
  <c r="AG88" i="1" s="1"/>
  <c r="O88" i="1"/>
  <c r="N88" i="1"/>
  <c r="M88" i="1"/>
  <c r="L88" i="1"/>
  <c r="K88" i="1"/>
  <c r="AH87" i="1"/>
  <c r="AF87" i="1"/>
  <c r="AE87" i="1"/>
  <c r="Y87" i="1"/>
  <c r="S87" i="1"/>
  <c r="AG87" i="1" s="1"/>
  <c r="O87" i="1"/>
  <c r="N87" i="1"/>
  <c r="M87" i="1"/>
  <c r="L87" i="1"/>
  <c r="K87" i="1"/>
  <c r="AH86" i="1"/>
  <c r="AF86" i="1"/>
  <c r="AE86" i="1"/>
  <c r="Y86" i="1"/>
  <c r="S86" i="1"/>
  <c r="AG86" i="1" s="1"/>
  <c r="O86" i="1"/>
  <c r="N86" i="1"/>
  <c r="M86" i="1"/>
  <c r="L86" i="1"/>
  <c r="K86" i="1"/>
  <c r="AH85" i="1"/>
  <c r="AF85" i="1"/>
  <c r="AE85" i="1"/>
  <c r="Y85" i="1"/>
  <c r="S85" i="1"/>
  <c r="AG85" i="1" s="1"/>
  <c r="O85" i="1"/>
  <c r="N85" i="1"/>
  <c r="M85" i="1"/>
  <c r="L85" i="1"/>
  <c r="K85" i="1"/>
  <c r="AH84" i="1"/>
  <c r="AF84" i="1"/>
  <c r="AE84" i="1"/>
  <c r="Y84" i="1"/>
  <c r="S84" i="1"/>
  <c r="AG84" i="1" s="1"/>
  <c r="O84" i="1"/>
  <c r="N84" i="1"/>
  <c r="M84" i="1"/>
  <c r="L84" i="1"/>
  <c r="K84" i="1"/>
  <c r="AH83" i="1"/>
  <c r="AF83" i="1"/>
  <c r="AE83" i="1"/>
  <c r="Y83" i="1"/>
  <c r="S83" i="1"/>
  <c r="AG83" i="1" s="1"/>
  <c r="O83" i="1"/>
  <c r="N83" i="1"/>
  <c r="M83" i="1"/>
  <c r="L83" i="1"/>
  <c r="K83" i="1"/>
  <c r="AH82" i="1"/>
  <c r="AF82" i="1"/>
  <c r="AE82" i="1"/>
  <c r="Y82" i="1"/>
  <c r="S82" i="1"/>
  <c r="AG82" i="1" s="1"/>
  <c r="O82" i="1"/>
  <c r="N82" i="1"/>
  <c r="M82" i="1"/>
  <c r="L82" i="1"/>
  <c r="K82" i="1"/>
  <c r="AH81" i="1"/>
  <c r="AF81" i="1"/>
  <c r="AE81" i="1"/>
  <c r="Y81" i="1"/>
  <c r="S81" i="1"/>
  <c r="T81" i="1" s="1"/>
  <c r="O81" i="1"/>
  <c r="N81" i="1"/>
  <c r="M81" i="1"/>
  <c r="L81" i="1"/>
  <c r="K81" i="1"/>
  <c r="AH80" i="1"/>
  <c r="AF80" i="1"/>
  <c r="AE80" i="1"/>
  <c r="Y80" i="1"/>
  <c r="S80" i="1"/>
  <c r="T80" i="1" s="1"/>
  <c r="O80" i="1"/>
  <c r="N80" i="1"/>
  <c r="M80" i="1"/>
  <c r="L80" i="1"/>
  <c r="K80" i="1"/>
  <c r="AH79" i="1"/>
  <c r="AF79" i="1"/>
  <c r="AE79" i="1"/>
  <c r="Y79" i="1"/>
  <c r="S79" i="1"/>
  <c r="O79" i="1"/>
  <c r="N79" i="1"/>
  <c r="M79" i="1"/>
  <c r="L79" i="1"/>
  <c r="K79" i="1"/>
  <c r="AH78" i="1"/>
  <c r="AF78" i="1"/>
  <c r="AE78" i="1"/>
  <c r="Y78" i="1"/>
  <c r="S78" i="1"/>
  <c r="O78" i="1"/>
  <c r="N78" i="1"/>
  <c r="M78" i="1"/>
  <c r="L78" i="1"/>
  <c r="K78" i="1"/>
  <c r="AH77" i="1"/>
  <c r="AF77" i="1"/>
  <c r="AE77" i="1"/>
  <c r="Y77" i="1"/>
  <c r="S77" i="1"/>
  <c r="O77" i="1"/>
  <c r="N77" i="1"/>
  <c r="M77" i="1"/>
  <c r="L77" i="1"/>
  <c r="K77" i="1"/>
  <c r="AH76" i="1"/>
  <c r="AF76" i="1"/>
  <c r="AE76" i="1"/>
  <c r="Y76" i="1"/>
  <c r="S76" i="1"/>
  <c r="O76" i="1"/>
  <c r="N76" i="1"/>
  <c r="M76" i="1"/>
  <c r="L76" i="1"/>
  <c r="K76" i="1"/>
  <c r="AH75" i="1"/>
  <c r="AF75" i="1"/>
  <c r="AE75" i="1"/>
  <c r="Y75" i="1"/>
  <c r="S75" i="1"/>
  <c r="AG75" i="1" s="1"/>
  <c r="O75" i="1"/>
  <c r="N75" i="1"/>
  <c r="M75" i="1"/>
  <c r="L75" i="1"/>
  <c r="K75" i="1"/>
  <c r="AH74" i="1"/>
  <c r="AF74" i="1"/>
  <c r="AE74" i="1"/>
  <c r="Y74" i="1"/>
  <c r="S74" i="1"/>
  <c r="AG74" i="1" s="1"/>
  <c r="O74" i="1"/>
  <c r="N74" i="1"/>
  <c r="M74" i="1"/>
  <c r="L74" i="1"/>
  <c r="K74" i="1"/>
  <c r="AH73" i="1"/>
  <c r="AF73" i="1"/>
  <c r="AE73" i="1"/>
  <c r="Y73" i="1"/>
  <c r="S73" i="1"/>
  <c r="AG73" i="1" s="1"/>
  <c r="O73" i="1"/>
  <c r="N73" i="1"/>
  <c r="M73" i="1"/>
  <c r="L73" i="1"/>
  <c r="K73" i="1"/>
  <c r="AH72" i="1"/>
  <c r="AF72" i="1"/>
  <c r="AE72" i="1"/>
  <c r="Y72" i="1"/>
  <c r="S72" i="1"/>
  <c r="T72" i="1" s="1"/>
  <c r="O72" i="1"/>
  <c r="N72" i="1"/>
  <c r="M72" i="1"/>
  <c r="L72" i="1"/>
  <c r="K72" i="1"/>
  <c r="AH71" i="1"/>
  <c r="AF71" i="1"/>
  <c r="AE71" i="1"/>
  <c r="Y71" i="1"/>
  <c r="S71" i="1"/>
  <c r="T71" i="1" s="1"/>
  <c r="U71" i="1" s="1"/>
  <c r="O71" i="1"/>
  <c r="N71" i="1"/>
  <c r="M71" i="1"/>
  <c r="L71" i="1"/>
  <c r="K71" i="1"/>
  <c r="AH70" i="1"/>
  <c r="AF70" i="1"/>
  <c r="AE70" i="1"/>
  <c r="Y70" i="1"/>
  <c r="S70" i="1"/>
  <c r="T70" i="1" s="1"/>
  <c r="O70" i="1"/>
  <c r="N70" i="1"/>
  <c r="M70" i="1"/>
  <c r="L70" i="1"/>
  <c r="K70" i="1"/>
  <c r="AH69" i="1"/>
  <c r="AF69" i="1"/>
  <c r="AE69" i="1"/>
  <c r="Y69" i="1"/>
  <c r="S69" i="1"/>
  <c r="O69" i="1"/>
  <c r="N69" i="1"/>
  <c r="M69" i="1"/>
  <c r="L69" i="1"/>
  <c r="K69" i="1"/>
  <c r="AH68" i="1"/>
  <c r="AF68" i="1"/>
  <c r="AE68" i="1"/>
  <c r="Y68" i="1"/>
  <c r="S68" i="1"/>
  <c r="T68" i="1" s="1"/>
  <c r="U68" i="1" s="1"/>
  <c r="O68" i="1"/>
  <c r="N68" i="1"/>
  <c r="M68" i="1"/>
  <c r="L68" i="1"/>
  <c r="K68" i="1"/>
  <c r="AH67" i="1"/>
  <c r="AF67" i="1"/>
  <c r="AE67" i="1"/>
  <c r="Y67" i="1"/>
  <c r="S67" i="1"/>
  <c r="AG67" i="1" s="1"/>
  <c r="O67" i="1"/>
  <c r="N67" i="1"/>
  <c r="M67" i="1"/>
  <c r="L67" i="1"/>
  <c r="K67" i="1"/>
  <c r="AH66" i="1"/>
  <c r="AF66" i="1"/>
  <c r="AE66" i="1"/>
  <c r="Y66" i="1"/>
  <c r="S66" i="1"/>
  <c r="AG66" i="1" s="1"/>
  <c r="O66" i="1"/>
  <c r="N66" i="1"/>
  <c r="M66" i="1"/>
  <c r="L66" i="1"/>
  <c r="K66" i="1"/>
  <c r="AH65" i="1"/>
  <c r="AF65" i="1"/>
  <c r="AE65" i="1"/>
  <c r="Y65" i="1"/>
  <c r="S65" i="1"/>
  <c r="AG65" i="1" s="1"/>
  <c r="O65" i="1"/>
  <c r="N65" i="1"/>
  <c r="M65" i="1"/>
  <c r="L65" i="1"/>
  <c r="K65" i="1"/>
  <c r="AH64" i="1"/>
  <c r="AF64" i="1"/>
  <c r="AE64" i="1"/>
  <c r="Y64" i="1"/>
  <c r="S64" i="1"/>
  <c r="O64" i="1"/>
  <c r="N64" i="1"/>
  <c r="M64" i="1"/>
  <c r="L64" i="1"/>
  <c r="K64" i="1"/>
  <c r="AH63" i="1"/>
  <c r="AF63" i="1"/>
  <c r="AE63" i="1"/>
  <c r="Y63" i="1"/>
  <c r="S63" i="1"/>
  <c r="AG63" i="1" s="1"/>
  <c r="O63" i="1"/>
  <c r="N63" i="1"/>
  <c r="M63" i="1"/>
  <c r="L63" i="1"/>
  <c r="K63" i="1"/>
  <c r="AH62" i="1"/>
  <c r="AF62" i="1"/>
  <c r="AE62" i="1"/>
  <c r="Y62" i="1"/>
  <c r="S62" i="1"/>
  <c r="O62" i="1"/>
  <c r="N62" i="1"/>
  <c r="M62" i="1"/>
  <c r="L62" i="1"/>
  <c r="K62" i="1"/>
  <c r="AH61" i="1"/>
  <c r="AF61" i="1"/>
  <c r="AE61" i="1"/>
  <c r="Y61" i="1"/>
  <c r="S61" i="1"/>
  <c r="AG61" i="1" s="1"/>
  <c r="O61" i="1"/>
  <c r="N61" i="1"/>
  <c r="M61" i="1"/>
  <c r="L61" i="1"/>
  <c r="K61" i="1"/>
  <c r="AH60" i="1"/>
  <c r="AF60" i="1"/>
  <c r="AE60" i="1"/>
  <c r="Y60" i="1"/>
  <c r="S60" i="1"/>
  <c r="O60" i="1"/>
  <c r="N60" i="1"/>
  <c r="M60" i="1"/>
  <c r="L60" i="1"/>
  <c r="K60" i="1"/>
  <c r="AH59" i="1"/>
  <c r="AF59" i="1"/>
  <c r="AE59" i="1"/>
  <c r="Y59" i="1"/>
  <c r="S59" i="1"/>
  <c r="AG59" i="1" s="1"/>
  <c r="O59" i="1"/>
  <c r="N59" i="1"/>
  <c r="M59" i="1"/>
  <c r="L59" i="1"/>
  <c r="K59" i="1"/>
  <c r="AH58" i="1"/>
  <c r="AF58" i="1"/>
  <c r="AE58" i="1"/>
  <c r="Y58" i="1"/>
  <c r="S58" i="1"/>
  <c r="AG58" i="1" s="1"/>
  <c r="O58" i="1"/>
  <c r="N58" i="1"/>
  <c r="M58" i="1"/>
  <c r="L58" i="1"/>
  <c r="K58" i="1"/>
  <c r="AH57" i="1"/>
  <c r="AF57" i="1"/>
  <c r="AE57" i="1"/>
  <c r="Y57" i="1"/>
  <c r="S57" i="1"/>
  <c r="T57" i="1" s="1"/>
  <c r="O57" i="1"/>
  <c r="N57" i="1"/>
  <c r="M57" i="1"/>
  <c r="L57" i="1"/>
  <c r="K57" i="1"/>
  <c r="AH56" i="1"/>
  <c r="AF56" i="1"/>
  <c r="AE56" i="1"/>
  <c r="Y56" i="1"/>
  <c r="S56" i="1"/>
  <c r="O56" i="1"/>
  <c r="N56" i="1"/>
  <c r="M56" i="1"/>
  <c r="L56" i="1"/>
  <c r="K56" i="1"/>
  <c r="AH55" i="1"/>
  <c r="AF55" i="1"/>
  <c r="AE55" i="1"/>
  <c r="Y55" i="1"/>
  <c r="S55" i="1"/>
  <c r="T55" i="1" s="1"/>
  <c r="O55" i="1"/>
  <c r="N55" i="1"/>
  <c r="M55" i="1"/>
  <c r="L55" i="1"/>
  <c r="K55" i="1"/>
  <c r="AH54" i="1"/>
  <c r="AF54" i="1"/>
  <c r="AE54" i="1"/>
  <c r="Y54" i="1"/>
  <c r="S54" i="1"/>
  <c r="T54" i="1" s="1"/>
  <c r="O54" i="1"/>
  <c r="N54" i="1"/>
  <c r="M54" i="1"/>
  <c r="L54" i="1"/>
  <c r="K54" i="1"/>
  <c r="AH53" i="1"/>
  <c r="AF53" i="1"/>
  <c r="AE53" i="1"/>
  <c r="Y53" i="1"/>
  <c r="S53" i="1"/>
  <c r="O53" i="1"/>
  <c r="N53" i="1"/>
  <c r="M53" i="1"/>
  <c r="L53" i="1"/>
  <c r="K53" i="1"/>
  <c r="AH52" i="1"/>
  <c r="AF52" i="1"/>
  <c r="AE52" i="1"/>
  <c r="Y52" i="1"/>
  <c r="S52" i="1"/>
  <c r="AG52" i="1" s="1"/>
  <c r="O52" i="1"/>
  <c r="N52" i="1"/>
  <c r="M52" i="1"/>
  <c r="L52" i="1"/>
  <c r="K52" i="1"/>
  <c r="AH51" i="1"/>
  <c r="AF51" i="1"/>
  <c r="AE51" i="1"/>
  <c r="Y51" i="1"/>
  <c r="S51" i="1"/>
  <c r="O51" i="1"/>
  <c r="N51" i="1"/>
  <c r="M51" i="1"/>
  <c r="L51" i="1"/>
  <c r="K51" i="1"/>
  <c r="AH50" i="1"/>
  <c r="AF50" i="1"/>
  <c r="AE50" i="1"/>
  <c r="Y50" i="1"/>
  <c r="S50" i="1"/>
  <c r="AG50" i="1" s="1"/>
  <c r="O50" i="1"/>
  <c r="N50" i="1"/>
  <c r="M50" i="1"/>
  <c r="L50" i="1"/>
  <c r="K50" i="1"/>
  <c r="AH49" i="1"/>
  <c r="AF49" i="1"/>
  <c r="AE49" i="1"/>
  <c r="Y49" i="1"/>
  <c r="S49" i="1"/>
  <c r="T49" i="1" s="1"/>
  <c r="V49" i="1" s="1"/>
  <c r="O49" i="1"/>
  <c r="N49" i="1"/>
  <c r="M49" i="1"/>
  <c r="L49" i="1"/>
  <c r="K49" i="1"/>
  <c r="AH48" i="1"/>
  <c r="AF48" i="1"/>
  <c r="AE48" i="1"/>
  <c r="Y48" i="1"/>
  <c r="S48" i="1"/>
  <c r="T48" i="1" s="1"/>
  <c r="U48" i="1" s="1"/>
  <c r="O48" i="1"/>
  <c r="N48" i="1"/>
  <c r="M48" i="1"/>
  <c r="L48" i="1"/>
  <c r="K48" i="1"/>
  <c r="AH47" i="1"/>
  <c r="AF47" i="1"/>
  <c r="AE47" i="1"/>
  <c r="Y47" i="1"/>
  <c r="S47" i="1"/>
  <c r="T47" i="1" s="1"/>
  <c r="U47" i="1" s="1"/>
  <c r="O47" i="1"/>
  <c r="N47" i="1"/>
  <c r="M47" i="1"/>
  <c r="L47" i="1"/>
  <c r="K47" i="1"/>
  <c r="AH46" i="1"/>
  <c r="AF46" i="1"/>
  <c r="AE46" i="1"/>
  <c r="Y46" i="1"/>
  <c r="S46" i="1"/>
  <c r="T46" i="1" s="1"/>
  <c r="O46" i="1"/>
  <c r="N46" i="1"/>
  <c r="M46" i="1"/>
  <c r="L46" i="1"/>
  <c r="K46" i="1"/>
  <c r="AH45" i="1"/>
  <c r="AF45" i="1"/>
  <c r="AE45" i="1"/>
  <c r="Y45" i="1"/>
  <c r="S45" i="1"/>
  <c r="T45" i="1" s="1"/>
  <c r="U45" i="1" s="1"/>
  <c r="O45" i="1"/>
  <c r="N45" i="1"/>
  <c r="M45" i="1"/>
  <c r="L45" i="1"/>
  <c r="K45" i="1"/>
  <c r="AH44" i="1"/>
  <c r="AF44" i="1"/>
  <c r="AE44" i="1"/>
  <c r="Y44" i="1"/>
  <c r="S44" i="1"/>
  <c r="AG44" i="1" s="1"/>
  <c r="O44" i="1"/>
  <c r="N44" i="1"/>
  <c r="M44" i="1"/>
  <c r="L44" i="1"/>
  <c r="K44" i="1"/>
  <c r="AH43" i="1"/>
  <c r="AF43" i="1"/>
  <c r="AE43" i="1"/>
  <c r="Y43" i="1"/>
  <c r="S43" i="1"/>
  <c r="O43" i="1"/>
  <c r="N43" i="1"/>
  <c r="M43" i="1"/>
  <c r="L43" i="1"/>
  <c r="K43" i="1"/>
  <c r="AH42" i="1"/>
  <c r="AF42" i="1"/>
  <c r="AE42" i="1"/>
  <c r="Y42" i="1"/>
  <c r="S42" i="1"/>
  <c r="AG42" i="1" s="1"/>
  <c r="O42" i="1"/>
  <c r="N42" i="1"/>
  <c r="M42" i="1"/>
  <c r="L42" i="1"/>
  <c r="K42" i="1"/>
  <c r="AH41" i="1"/>
  <c r="AF41" i="1"/>
  <c r="AE41" i="1"/>
  <c r="Y41" i="1"/>
  <c r="S41" i="1"/>
  <c r="T41" i="1" s="1"/>
  <c r="U41" i="1" s="1"/>
  <c r="O41" i="1"/>
  <c r="N41" i="1"/>
  <c r="M41" i="1"/>
  <c r="L41" i="1"/>
  <c r="K41" i="1"/>
  <c r="AH40" i="1"/>
  <c r="AF40" i="1"/>
  <c r="AE40" i="1"/>
  <c r="Y40" i="1"/>
  <c r="S40" i="1"/>
  <c r="O40" i="1"/>
  <c r="N40" i="1"/>
  <c r="M40" i="1"/>
  <c r="L40" i="1"/>
  <c r="K40" i="1"/>
  <c r="AH39" i="1"/>
  <c r="AF39" i="1"/>
  <c r="AE39" i="1"/>
  <c r="Y39" i="1"/>
  <c r="S39" i="1"/>
  <c r="T39" i="1" s="1"/>
  <c r="O39" i="1"/>
  <c r="N39" i="1"/>
  <c r="M39" i="1"/>
  <c r="L39" i="1"/>
  <c r="K39" i="1"/>
  <c r="AH38" i="1"/>
  <c r="AF38" i="1"/>
  <c r="AE38" i="1"/>
  <c r="Y38" i="1"/>
  <c r="S38" i="1"/>
  <c r="T38" i="1" s="1"/>
  <c r="O38" i="1"/>
  <c r="N38" i="1"/>
  <c r="M38" i="1"/>
  <c r="L38" i="1"/>
  <c r="K38" i="1"/>
  <c r="AH37" i="1"/>
  <c r="AF37" i="1"/>
  <c r="AE37" i="1"/>
  <c r="Y37" i="1"/>
  <c r="S37" i="1"/>
  <c r="AG37" i="1" s="1"/>
  <c r="O37" i="1"/>
  <c r="N37" i="1"/>
  <c r="M37" i="1"/>
  <c r="L37" i="1"/>
  <c r="K37" i="1"/>
  <c r="AH36" i="1"/>
  <c r="AF36" i="1"/>
  <c r="AE36" i="1"/>
  <c r="Y36" i="1"/>
  <c r="S36" i="1"/>
  <c r="AG36" i="1" s="1"/>
  <c r="O36" i="1"/>
  <c r="N36" i="1"/>
  <c r="M36" i="1"/>
  <c r="L36" i="1"/>
  <c r="K36" i="1"/>
  <c r="AH35" i="1"/>
  <c r="AF35" i="1"/>
  <c r="AE35" i="1"/>
  <c r="Y35" i="1"/>
  <c r="S35" i="1"/>
  <c r="AG35" i="1" s="1"/>
  <c r="O35" i="1"/>
  <c r="N35" i="1"/>
  <c r="M35" i="1"/>
  <c r="L35" i="1"/>
  <c r="K35" i="1"/>
  <c r="AH34" i="1"/>
  <c r="AF34" i="1"/>
  <c r="AE34" i="1"/>
  <c r="Y34" i="1"/>
  <c r="S34" i="1"/>
  <c r="AG34" i="1" s="1"/>
  <c r="O34" i="1"/>
  <c r="N34" i="1"/>
  <c r="M34" i="1"/>
  <c r="L34" i="1"/>
  <c r="K34" i="1"/>
  <c r="AH33" i="1"/>
  <c r="AF33" i="1"/>
  <c r="AE33" i="1"/>
  <c r="Y33" i="1"/>
  <c r="S33" i="1"/>
  <c r="T33" i="1" s="1"/>
  <c r="O33" i="1"/>
  <c r="N33" i="1"/>
  <c r="M33" i="1"/>
  <c r="L33" i="1"/>
  <c r="K33" i="1"/>
  <c r="AH32" i="1"/>
  <c r="AF32" i="1"/>
  <c r="AE32" i="1"/>
  <c r="Y32" i="1"/>
  <c r="S32" i="1"/>
  <c r="AG32" i="1" s="1"/>
  <c r="O32" i="1"/>
  <c r="N32" i="1"/>
  <c r="M32" i="1"/>
  <c r="L32" i="1"/>
  <c r="K32" i="1"/>
  <c r="AH31" i="1"/>
  <c r="AF31" i="1"/>
  <c r="AE31" i="1"/>
  <c r="Y31" i="1"/>
  <c r="S31" i="1"/>
  <c r="AG31" i="1" s="1"/>
  <c r="O31" i="1"/>
  <c r="N31" i="1"/>
  <c r="M31" i="1"/>
  <c r="L31" i="1"/>
  <c r="AH30" i="1"/>
  <c r="AF30" i="1"/>
  <c r="AE30" i="1"/>
  <c r="Y30" i="1"/>
  <c r="S30" i="1"/>
  <c r="T30" i="1" s="1"/>
  <c r="U30" i="1" s="1"/>
  <c r="O30" i="1"/>
  <c r="N30" i="1"/>
  <c r="M30" i="1"/>
  <c r="L30" i="1"/>
  <c r="AH29" i="1"/>
  <c r="AF29" i="1"/>
  <c r="AE29" i="1"/>
  <c r="Y29" i="1"/>
  <c r="S29" i="1"/>
  <c r="AG29" i="1" s="1"/>
  <c r="O29" i="1"/>
  <c r="N29" i="1"/>
  <c r="M29" i="1"/>
  <c r="L29" i="1"/>
  <c r="AH28" i="1"/>
  <c r="AF28" i="1"/>
  <c r="AE28" i="1"/>
  <c r="Y28" i="1"/>
  <c r="S28" i="1"/>
  <c r="O28" i="1"/>
  <c r="N28" i="1"/>
  <c r="M28" i="1"/>
  <c r="L28" i="1"/>
  <c r="AH27" i="1"/>
  <c r="AF27" i="1"/>
  <c r="AE27" i="1"/>
  <c r="Y27" i="1"/>
  <c r="S27" i="1"/>
  <c r="O27" i="1"/>
  <c r="N27" i="1"/>
  <c r="M27" i="1"/>
  <c r="L27" i="1"/>
  <c r="AH26" i="1"/>
  <c r="AF26" i="1"/>
  <c r="AE26" i="1"/>
  <c r="Y26" i="1"/>
  <c r="S26" i="1"/>
  <c r="AG26" i="1" s="1"/>
  <c r="O26" i="1"/>
  <c r="N26" i="1"/>
  <c r="M26" i="1"/>
  <c r="L26" i="1"/>
  <c r="AH25" i="1"/>
  <c r="AF25" i="1"/>
  <c r="AE25" i="1"/>
  <c r="Y25" i="1"/>
  <c r="S25" i="1"/>
  <c r="O25" i="1"/>
  <c r="N25" i="1"/>
  <c r="M25" i="1"/>
  <c r="L25" i="1"/>
  <c r="AH24" i="1"/>
  <c r="AF24" i="1"/>
  <c r="AE24" i="1"/>
  <c r="Y24" i="1"/>
  <c r="S24" i="1"/>
  <c r="O24" i="1"/>
  <c r="N24" i="1"/>
  <c r="M24" i="1"/>
  <c r="L24" i="1"/>
  <c r="AH23" i="1"/>
  <c r="AF23" i="1"/>
  <c r="AE23" i="1"/>
  <c r="Y23" i="1"/>
  <c r="S23" i="1"/>
  <c r="O23" i="1"/>
  <c r="N23" i="1"/>
  <c r="M23" i="1"/>
  <c r="L23" i="1"/>
  <c r="AH22" i="1"/>
  <c r="AF22" i="1"/>
  <c r="AE22" i="1"/>
  <c r="Y22" i="1"/>
  <c r="S22" i="1"/>
  <c r="T22" i="1" s="1"/>
  <c r="O22" i="1"/>
  <c r="N22" i="1"/>
  <c r="M22" i="1"/>
  <c r="L22" i="1"/>
  <c r="AH21" i="1"/>
  <c r="AF21" i="1"/>
  <c r="AE21" i="1"/>
  <c r="Y21" i="1"/>
  <c r="S21" i="1"/>
  <c r="O21" i="1"/>
  <c r="N21" i="1"/>
  <c r="M21" i="1"/>
  <c r="L21" i="1"/>
  <c r="AH20" i="1"/>
  <c r="AF20" i="1"/>
  <c r="AE20" i="1"/>
  <c r="Y20" i="1"/>
  <c r="S20" i="1"/>
  <c r="AG20" i="1" s="1"/>
  <c r="O20" i="1"/>
  <c r="N20" i="1"/>
  <c r="M20" i="1"/>
  <c r="L20" i="1"/>
  <c r="AH19" i="1"/>
  <c r="AF19" i="1"/>
  <c r="AE19" i="1"/>
  <c r="Y19" i="1"/>
  <c r="S19" i="1"/>
  <c r="AG19" i="1" s="1"/>
  <c r="O19" i="1"/>
  <c r="N19" i="1"/>
  <c r="M19" i="1"/>
  <c r="L19" i="1"/>
  <c r="AH18" i="1"/>
  <c r="AF18" i="1"/>
  <c r="AE18" i="1"/>
  <c r="Y18" i="1"/>
  <c r="S18" i="1"/>
  <c r="O18" i="1"/>
  <c r="N18" i="1"/>
  <c r="M18" i="1"/>
  <c r="L18" i="1"/>
  <c r="AH17" i="1"/>
  <c r="AF17" i="1"/>
  <c r="AE17" i="1"/>
  <c r="Y17" i="1"/>
  <c r="S17" i="1"/>
  <c r="O17" i="1"/>
  <c r="N17" i="1"/>
  <c r="M17" i="1"/>
  <c r="L17" i="1"/>
  <c r="AH16" i="1"/>
  <c r="AF16" i="1"/>
  <c r="AE16" i="1"/>
  <c r="Y16" i="1"/>
  <c r="S16" i="1"/>
  <c r="T16" i="1" s="1"/>
  <c r="O16" i="1"/>
  <c r="N16" i="1"/>
  <c r="M16" i="1"/>
  <c r="L16" i="1"/>
  <c r="AH15" i="1"/>
  <c r="AF15" i="1"/>
  <c r="AE15" i="1"/>
  <c r="Y15" i="1"/>
  <c r="S15" i="1"/>
  <c r="AG15" i="1" s="1"/>
  <c r="O15" i="1"/>
  <c r="N15" i="1"/>
  <c r="M15" i="1"/>
  <c r="L15" i="1"/>
  <c r="AH14" i="1"/>
  <c r="AF14" i="1"/>
  <c r="AE14" i="1"/>
  <c r="Y14" i="1"/>
  <c r="S14" i="1"/>
  <c r="AG14" i="1" s="1"/>
  <c r="O14" i="1"/>
  <c r="N14" i="1"/>
  <c r="M14" i="1"/>
  <c r="L14" i="1"/>
  <c r="AH13" i="1"/>
  <c r="AF13" i="1"/>
  <c r="AE13" i="1"/>
  <c r="Y13" i="1"/>
  <c r="S13" i="1"/>
  <c r="T13" i="1" s="1"/>
  <c r="O13" i="1"/>
  <c r="N13" i="1"/>
  <c r="M13" i="1"/>
  <c r="L13" i="1"/>
  <c r="AH12" i="1"/>
  <c r="AF12" i="1"/>
  <c r="AE12" i="1"/>
  <c r="Y12" i="1"/>
  <c r="S12" i="1"/>
  <c r="AG12" i="1" s="1"/>
  <c r="O12" i="1"/>
  <c r="N12" i="1"/>
  <c r="M12" i="1"/>
  <c r="L12" i="1"/>
  <c r="AH11" i="1"/>
  <c r="AF11" i="1"/>
  <c r="AE11" i="1"/>
  <c r="Y11" i="1"/>
  <c r="S11" i="1"/>
  <c r="T11" i="1" s="1"/>
  <c r="O11" i="1"/>
  <c r="N11" i="1"/>
  <c r="M11" i="1"/>
  <c r="L11" i="1"/>
  <c r="AH10" i="1"/>
  <c r="AF10" i="1"/>
  <c r="AE10" i="1"/>
  <c r="Y10" i="1"/>
  <c r="S10" i="1"/>
  <c r="AG10" i="1" s="1"/>
  <c r="O10" i="1"/>
  <c r="N10" i="1"/>
  <c r="M10" i="1"/>
  <c r="L10" i="1"/>
  <c r="AH9" i="1"/>
  <c r="AF9" i="1"/>
  <c r="AE9" i="1"/>
  <c r="Y9" i="1"/>
  <c r="S9" i="1"/>
  <c r="T9" i="1" s="1"/>
  <c r="O9" i="1"/>
  <c r="N9" i="1"/>
  <c r="M9" i="1"/>
  <c r="L9" i="1"/>
  <c r="AH8" i="1"/>
  <c r="AF8" i="1"/>
  <c r="AE8" i="1"/>
  <c r="Y8" i="1"/>
  <c r="S8" i="1"/>
  <c r="O8" i="1"/>
  <c r="N8" i="1"/>
  <c r="M8" i="1"/>
  <c r="L8" i="1"/>
  <c r="AH7" i="1"/>
  <c r="AF7" i="1"/>
  <c r="AE7" i="1"/>
  <c r="Y7" i="1"/>
  <c r="S7" i="1"/>
  <c r="T7" i="1" s="1"/>
  <c r="O7" i="1"/>
  <c r="N7" i="1"/>
  <c r="M7" i="1"/>
  <c r="L7" i="1"/>
  <c r="AH6" i="1"/>
  <c r="AF6" i="1"/>
  <c r="AE6" i="1"/>
  <c r="Y6" i="1"/>
  <c r="S6" i="1"/>
  <c r="T6" i="1" s="1"/>
  <c r="U6" i="1" s="1"/>
  <c r="O6" i="1"/>
  <c r="N6" i="1"/>
  <c r="M6" i="1"/>
  <c r="L6" i="1"/>
  <c r="AH5" i="1"/>
  <c r="AF5" i="1"/>
  <c r="AE5" i="1"/>
  <c r="Y5" i="1"/>
  <c r="S5" i="1"/>
  <c r="O5" i="1"/>
  <c r="N5" i="1"/>
  <c r="M5" i="1"/>
  <c r="L5" i="1"/>
  <c r="AH4" i="1"/>
  <c r="AF4" i="1"/>
  <c r="AE4" i="1"/>
  <c r="Y4" i="1"/>
  <c r="S4" i="1"/>
  <c r="O4" i="1"/>
  <c r="N4" i="1"/>
  <c r="M4" i="1"/>
  <c r="L4" i="1"/>
  <c r="AG3" i="1"/>
  <c r="AF3" i="1"/>
  <c r="AE3" i="1"/>
  <c r="Y153" i="1"/>
  <c r="Y150" i="1"/>
  <c r="Y152" i="1"/>
  <c r="Y151" i="1"/>
  <c r="Y149" i="1"/>
  <c r="O77" i="6" l="1"/>
  <c r="AH77" i="6"/>
  <c r="E77" i="6"/>
  <c r="F77" i="6"/>
  <c r="L77" i="6"/>
  <c r="N39" i="6"/>
  <c r="M77" i="6"/>
  <c r="AH113" i="6"/>
  <c r="D113" i="6"/>
  <c r="Q147" i="6"/>
  <c r="R147" i="6"/>
  <c r="K147" i="6"/>
  <c r="I147" i="6"/>
  <c r="M147" i="6" s="1"/>
  <c r="J147" i="6"/>
  <c r="AI39" i="6"/>
  <c r="S39" i="6"/>
  <c r="Z198" i="1"/>
  <c r="Z197" i="1"/>
  <c r="U197" i="1"/>
  <c r="U196" i="1"/>
  <c r="Z196" i="1"/>
  <c r="AI197" i="1"/>
  <c r="AN197" i="1" s="1"/>
  <c r="AI196" i="1"/>
  <c r="AM196" i="1" s="1"/>
  <c r="AI198" i="1"/>
  <c r="AP198" i="1" s="1"/>
  <c r="U198" i="1"/>
  <c r="J32" i="6"/>
  <c r="J109" i="6" s="1"/>
  <c r="L172" i="1"/>
  <c r="L167" i="1"/>
  <c r="L182" i="1"/>
  <c r="L187" i="1"/>
  <c r="I21" i="6"/>
  <c r="I60" i="6" s="1"/>
  <c r="I38" i="6"/>
  <c r="I77" i="6" s="1"/>
  <c r="E30" i="6"/>
  <c r="N30" i="6" s="1"/>
  <c r="M178" i="1"/>
  <c r="T181" i="1"/>
  <c r="T187" i="1"/>
  <c r="V187" i="1" s="1"/>
  <c r="M172" i="1"/>
  <c r="D31" i="6"/>
  <c r="Q138" i="6" s="1"/>
  <c r="AH178" i="1"/>
  <c r="T179" i="1"/>
  <c r="U179" i="1" s="1"/>
  <c r="M156" i="1"/>
  <c r="AH175" i="1"/>
  <c r="AI175" i="1" s="1"/>
  <c r="AN175" i="1" s="1"/>
  <c r="T146" i="1"/>
  <c r="U146" i="1" s="1"/>
  <c r="M171" i="1"/>
  <c r="T173" i="1"/>
  <c r="Z173" i="1" s="1"/>
  <c r="T194" i="1"/>
  <c r="Z194" i="1" s="1"/>
  <c r="D22" i="6"/>
  <c r="AH22" i="6" s="1"/>
  <c r="AH169" i="1"/>
  <c r="T142" i="1"/>
  <c r="Z142" i="1" s="1"/>
  <c r="T147" i="1"/>
  <c r="Z147" i="1" s="1"/>
  <c r="T162" i="1"/>
  <c r="T171" i="1"/>
  <c r="U171" i="1" s="1"/>
  <c r="N172" i="1"/>
  <c r="O172" i="1"/>
  <c r="C21" i="6"/>
  <c r="O21" i="6" s="1"/>
  <c r="K171" i="1"/>
  <c r="N171" i="1"/>
  <c r="M175" i="1"/>
  <c r="N173" i="1"/>
  <c r="K173" i="1"/>
  <c r="K175" i="1"/>
  <c r="N167" i="1"/>
  <c r="O38" i="6"/>
  <c r="O167" i="1"/>
  <c r="N175" i="1"/>
  <c r="K172" i="1"/>
  <c r="K167" i="1"/>
  <c r="C30" i="6"/>
  <c r="C107" i="6" s="1"/>
  <c r="N183" i="1"/>
  <c r="K151" i="1"/>
  <c r="M164" i="1"/>
  <c r="O169" i="1"/>
  <c r="O170" i="1"/>
  <c r="K169" i="1"/>
  <c r="O171" i="1"/>
  <c r="K145" i="1"/>
  <c r="M169" i="1"/>
  <c r="K189" i="1"/>
  <c r="O174" i="1"/>
  <c r="O142" i="1"/>
  <c r="M189" i="1"/>
  <c r="N142" i="1"/>
  <c r="N189" i="1"/>
  <c r="N170" i="1"/>
  <c r="N174" i="1"/>
  <c r="M170" i="1"/>
  <c r="Y4" i="6"/>
  <c r="Y29" i="6"/>
  <c r="K38" i="6"/>
  <c r="K77" i="6" s="1"/>
  <c r="Y30" i="6"/>
  <c r="Y22" i="6"/>
  <c r="Y5" i="6"/>
  <c r="Y25" i="6"/>
  <c r="Y9" i="6"/>
  <c r="Y13" i="6"/>
  <c r="Y17" i="6"/>
  <c r="Y27" i="6"/>
  <c r="Y6" i="6"/>
  <c r="Y24" i="6"/>
  <c r="Y26" i="6"/>
  <c r="Y7" i="6"/>
  <c r="Y11" i="6"/>
  <c r="Y15" i="6"/>
  <c r="Y19" i="6"/>
  <c r="Y28" i="6"/>
  <c r="Y10" i="6"/>
  <c r="Y14" i="6"/>
  <c r="Y18" i="6"/>
  <c r="Y21" i="6"/>
  <c r="Y38" i="6"/>
  <c r="Y77" i="6" s="1"/>
  <c r="Y31" i="6"/>
  <c r="Y8" i="6"/>
  <c r="Y12" i="6"/>
  <c r="Y16" i="6"/>
  <c r="Y20" i="6"/>
  <c r="Y36" i="6"/>
  <c r="Y23" i="6"/>
  <c r="Y32" i="6"/>
  <c r="Y34" i="6"/>
  <c r="Y33" i="6"/>
  <c r="Y35" i="6"/>
  <c r="Y113" i="6" s="1"/>
  <c r="Y37" i="6"/>
  <c r="S38" i="6"/>
  <c r="T38" i="6" s="1"/>
  <c r="N38" i="6"/>
  <c r="M38" i="6"/>
  <c r="AH38" i="6"/>
  <c r="AE38" i="6"/>
  <c r="AE77" i="6" s="1"/>
  <c r="R145" i="6"/>
  <c r="L38" i="6"/>
  <c r="D112" i="6"/>
  <c r="I112" i="6"/>
  <c r="G146" i="6"/>
  <c r="K146" i="6" s="1"/>
  <c r="H112" i="6"/>
  <c r="F146" i="6"/>
  <c r="J146" i="6" s="1"/>
  <c r="J112" i="6"/>
  <c r="E112" i="6"/>
  <c r="F112" i="6"/>
  <c r="R112" i="6"/>
  <c r="G112" i="6"/>
  <c r="X112" i="6"/>
  <c r="W112" i="6"/>
  <c r="AC112" i="6"/>
  <c r="AB112" i="6"/>
  <c r="AA112" i="6"/>
  <c r="P112" i="6"/>
  <c r="Q112" i="6"/>
  <c r="N146" i="6"/>
  <c r="O146" i="6"/>
  <c r="Q146" i="6"/>
  <c r="I146" i="6"/>
  <c r="M146" i="6" s="1"/>
  <c r="C146" i="6"/>
  <c r="F145" i="6"/>
  <c r="J145" i="6" s="1"/>
  <c r="F76" i="6"/>
  <c r="Z119" i="1"/>
  <c r="AC76" i="6"/>
  <c r="AA50" i="6"/>
  <c r="AA54" i="6"/>
  <c r="D111" i="6"/>
  <c r="G76" i="6"/>
  <c r="AI195" i="1"/>
  <c r="AQ195" i="1" s="1"/>
  <c r="Z6" i="1"/>
  <c r="Z128" i="1"/>
  <c r="I49" i="6"/>
  <c r="G145" i="6"/>
  <c r="AI194" i="1"/>
  <c r="AP194" i="1" s="1"/>
  <c r="AG72" i="1"/>
  <c r="AI72" i="1" s="1"/>
  <c r="AM72" i="1" s="1"/>
  <c r="X76" i="6"/>
  <c r="W76" i="6"/>
  <c r="X111" i="6"/>
  <c r="E111" i="6"/>
  <c r="AF43" i="6"/>
  <c r="F111" i="6"/>
  <c r="X96" i="6"/>
  <c r="H57" i="6"/>
  <c r="J49" i="6"/>
  <c r="AB45" i="6"/>
  <c r="J102" i="6"/>
  <c r="O145" i="6"/>
  <c r="AC111" i="6"/>
  <c r="F47" i="6"/>
  <c r="H45" i="6"/>
  <c r="X83" i="6"/>
  <c r="AC43" i="6"/>
  <c r="J71" i="6"/>
  <c r="AB111" i="6"/>
  <c r="AA43" i="6"/>
  <c r="C45" i="6"/>
  <c r="AA51" i="6"/>
  <c r="AB43" i="6"/>
  <c r="AB55" i="6"/>
  <c r="P76" i="6"/>
  <c r="J111" i="6"/>
  <c r="AB76" i="6"/>
  <c r="T195" i="1"/>
  <c r="V195" i="1" s="1"/>
  <c r="Q76" i="6"/>
  <c r="J76" i="6"/>
  <c r="Q111" i="6"/>
  <c r="J45" i="6"/>
  <c r="D48" i="6"/>
  <c r="X49" i="6"/>
  <c r="Q87" i="6"/>
  <c r="AC54" i="6"/>
  <c r="G47" i="6"/>
  <c r="X45" i="6"/>
  <c r="R76" i="6"/>
  <c r="E76" i="6"/>
  <c r="P111" i="6"/>
  <c r="AE43" i="6"/>
  <c r="G65" i="6"/>
  <c r="H56" i="6"/>
  <c r="W111" i="6"/>
  <c r="R62" i="6"/>
  <c r="AC48" i="6"/>
  <c r="Q50" i="6"/>
  <c r="H111" i="6"/>
  <c r="D76" i="6"/>
  <c r="Q145" i="6"/>
  <c r="Z193" i="1"/>
  <c r="U193" i="1"/>
  <c r="G111" i="6"/>
  <c r="V193" i="1"/>
  <c r="R111" i="6"/>
  <c r="AI193" i="1"/>
  <c r="I76" i="6"/>
  <c r="V194" i="1"/>
  <c r="H76" i="6"/>
  <c r="AA111" i="6"/>
  <c r="C111" i="6"/>
  <c r="I145" i="6"/>
  <c r="M145" i="6" s="1"/>
  <c r="W43" i="6"/>
  <c r="AB53" i="6"/>
  <c r="C96" i="6"/>
  <c r="Q44" i="6"/>
  <c r="AC55" i="6"/>
  <c r="L7" i="6"/>
  <c r="AA76" i="6"/>
  <c r="C76" i="6"/>
  <c r="P63" i="6"/>
  <c r="J43" i="6"/>
  <c r="AB61" i="6"/>
  <c r="R48" i="6"/>
  <c r="AF26" i="6"/>
  <c r="Q99" i="6"/>
  <c r="Q64" i="6"/>
  <c r="AA100" i="6"/>
  <c r="AA65" i="6"/>
  <c r="W44" i="6"/>
  <c r="AE9" i="6"/>
  <c r="P82" i="6"/>
  <c r="P47" i="6"/>
  <c r="P48" i="6"/>
  <c r="W48" i="6"/>
  <c r="W83" i="6"/>
  <c r="AB84" i="6"/>
  <c r="AB49" i="6"/>
  <c r="AB50" i="6"/>
  <c r="AE13" i="6"/>
  <c r="P86" i="6"/>
  <c r="P51" i="6"/>
  <c r="W87" i="6"/>
  <c r="W52" i="6"/>
  <c r="P43" i="6"/>
  <c r="N133" i="6"/>
  <c r="W99" i="6"/>
  <c r="W64" i="6"/>
  <c r="AC100" i="6"/>
  <c r="AC65" i="6"/>
  <c r="AG5" i="6"/>
  <c r="R43" i="6"/>
  <c r="AA44" i="6"/>
  <c r="C46" i="6"/>
  <c r="C81" i="6"/>
  <c r="AG9" i="6"/>
  <c r="R82" i="6"/>
  <c r="R47" i="6"/>
  <c r="AA83" i="6"/>
  <c r="AA48" i="6"/>
  <c r="C85" i="6"/>
  <c r="C50" i="6"/>
  <c r="AA87" i="6"/>
  <c r="AA52" i="6"/>
  <c r="C89" i="6"/>
  <c r="C54" i="6"/>
  <c r="AG17" i="6"/>
  <c r="R90" i="6"/>
  <c r="R55" i="6"/>
  <c r="AA91" i="6"/>
  <c r="AA56" i="6"/>
  <c r="C93" i="6"/>
  <c r="C58" i="6"/>
  <c r="AB95" i="6"/>
  <c r="AB60" i="6"/>
  <c r="AF24" i="6"/>
  <c r="Q97" i="6"/>
  <c r="Q62" i="6"/>
  <c r="AB98" i="6"/>
  <c r="AB63" i="6"/>
  <c r="AG30" i="6"/>
  <c r="R103" i="6"/>
  <c r="R68" i="6"/>
  <c r="AA104" i="6"/>
  <c r="AA69" i="6"/>
  <c r="N139" i="6"/>
  <c r="W105" i="6"/>
  <c r="W70" i="6"/>
  <c r="AD34" i="6"/>
  <c r="AD111" i="6" s="1"/>
  <c r="X107" i="6"/>
  <c r="X72" i="6"/>
  <c r="AD35" i="6"/>
  <c r="X108" i="6"/>
  <c r="X73" i="6"/>
  <c r="AF36" i="6"/>
  <c r="Q109" i="6"/>
  <c r="Q74" i="6"/>
  <c r="G105" i="6"/>
  <c r="G70" i="6"/>
  <c r="K27" i="6"/>
  <c r="H100" i="6"/>
  <c r="H65" i="6"/>
  <c r="G89" i="6"/>
  <c r="G54" i="6"/>
  <c r="K11" i="6"/>
  <c r="H84" i="6"/>
  <c r="H49" i="6"/>
  <c r="L23" i="6"/>
  <c r="I96" i="6"/>
  <c r="I61" i="6"/>
  <c r="L35" i="6"/>
  <c r="L113" i="6" s="1"/>
  <c r="I108" i="6"/>
  <c r="I73" i="6"/>
  <c r="J103" i="6"/>
  <c r="J68" i="6"/>
  <c r="L8" i="6"/>
  <c r="I81" i="6"/>
  <c r="I46" i="6"/>
  <c r="L20" i="6"/>
  <c r="I93" i="6"/>
  <c r="I58" i="6"/>
  <c r="J88" i="6"/>
  <c r="J53" i="6"/>
  <c r="AH5" i="6"/>
  <c r="M5" i="6"/>
  <c r="D43" i="6"/>
  <c r="I124" i="6"/>
  <c r="M124" i="6" s="1"/>
  <c r="M17" i="6"/>
  <c r="Q124" i="6"/>
  <c r="D90" i="6"/>
  <c r="D55" i="6"/>
  <c r="I136" i="6"/>
  <c r="M136" i="6" s="1"/>
  <c r="D102" i="6"/>
  <c r="M29" i="6"/>
  <c r="Q136" i="6"/>
  <c r="D67" i="6"/>
  <c r="O5" i="6"/>
  <c r="F43" i="6"/>
  <c r="F118" i="6"/>
  <c r="J118" i="6" s="1"/>
  <c r="O11" i="6"/>
  <c r="F84" i="6"/>
  <c r="F49" i="6"/>
  <c r="F124" i="6"/>
  <c r="J124" i="6" s="1"/>
  <c r="O17" i="6"/>
  <c r="F90" i="6"/>
  <c r="F55" i="6"/>
  <c r="F130" i="6"/>
  <c r="J130" i="6" s="1"/>
  <c r="O23" i="6"/>
  <c r="F96" i="6"/>
  <c r="F61" i="6"/>
  <c r="F136" i="6"/>
  <c r="J136" i="6" s="1"/>
  <c r="O29" i="6"/>
  <c r="F102" i="6"/>
  <c r="F67" i="6"/>
  <c r="F142" i="6"/>
  <c r="F108" i="6"/>
  <c r="F73" i="6"/>
  <c r="AG21" i="6"/>
  <c r="R94" i="6"/>
  <c r="R59" i="6"/>
  <c r="X99" i="6"/>
  <c r="X64" i="6"/>
  <c r="AB44" i="6"/>
  <c r="AE8" i="6"/>
  <c r="P81" i="6"/>
  <c r="P46" i="6"/>
  <c r="W82" i="6"/>
  <c r="W47" i="6"/>
  <c r="AB83" i="6"/>
  <c r="AB48" i="6"/>
  <c r="AE12" i="6"/>
  <c r="P85" i="6"/>
  <c r="P50" i="6"/>
  <c r="W86" i="6"/>
  <c r="W51" i="6"/>
  <c r="AB87" i="6"/>
  <c r="AB52" i="6"/>
  <c r="AE16" i="6"/>
  <c r="P89" i="6"/>
  <c r="P54" i="6"/>
  <c r="W55" i="6"/>
  <c r="W90" i="6"/>
  <c r="AB91" i="6"/>
  <c r="AB56" i="6"/>
  <c r="AE20" i="6"/>
  <c r="P93" i="6"/>
  <c r="P58" i="6"/>
  <c r="W94" i="6"/>
  <c r="W59" i="6"/>
  <c r="AC95" i="6"/>
  <c r="AC60" i="6"/>
  <c r="AG24" i="6"/>
  <c r="R97" i="6"/>
  <c r="AC98" i="6"/>
  <c r="AC63" i="6"/>
  <c r="W103" i="6"/>
  <c r="W68" i="6"/>
  <c r="AB104" i="6"/>
  <c r="AB69" i="6"/>
  <c r="AD32" i="6"/>
  <c r="X105" i="6"/>
  <c r="X70" i="6"/>
  <c r="AD33" i="6"/>
  <c r="X106" i="6"/>
  <c r="X71" i="6"/>
  <c r="AA108" i="6"/>
  <c r="AA73" i="6"/>
  <c r="AG36" i="6"/>
  <c r="R109" i="6"/>
  <c r="R74" i="6"/>
  <c r="G94" i="6"/>
  <c r="G59" i="6"/>
  <c r="G106" i="6"/>
  <c r="G71" i="6"/>
  <c r="H101" i="6"/>
  <c r="H66" i="6"/>
  <c r="G43" i="6"/>
  <c r="G90" i="6"/>
  <c r="G55" i="6"/>
  <c r="G56" i="6"/>
  <c r="K12" i="6"/>
  <c r="H85" i="6"/>
  <c r="H50" i="6"/>
  <c r="L24" i="6"/>
  <c r="I97" i="6"/>
  <c r="I62" i="6"/>
  <c r="I109" i="6"/>
  <c r="L36" i="6"/>
  <c r="I74" i="6"/>
  <c r="J104" i="6"/>
  <c r="J69" i="6"/>
  <c r="L9" i="6"/>
  <c r="I82" i="6"/>
  <c r="I47" i="6"/>
  <c r="J89" i="6"/>
  <c r="J54" i="6"/>
  <c r="AH6" i="6"/>
  <c r="M6" i="6"/>
  <c r="D44" i="6"/>
  <c r="I125" i="6"/>
  <c r="M125" i="6" s="1"/>
  <c r="Q125" i="6"/>
  <c r="M18" i="6"/>
  <c r="D91" i="6"/>
  <c r="D56" i="6"/>
  <c r="I137" i="6"/>
  <c r="M137" i="6" s="1"/>
  <c r="Q137" i="6"/>
  <c r="M30" i="6"/>
  <c r="D103" i="6"/>
  <c r="D68" i="6"/>
  <c r="N6" i="6"/>
  <c r="E44" i="6"/>
  <c r="G119" i="6"/>
  <c r="K119" i="6" s="1"/>
  <c r="N12" i="6"/>
  <c r="E85" i="6"/>
  <c r="E50" i="6"/>
  <c r="N18" i="6"/>
  <c r="G125" i="6"/>
  <c r="K125" i="6" s="1"/>
  <c r="E91" i="6"/>
  <c r="E56" i="6"/>
  <c r="G131" i="6"/>
  <c r="K131" i="6" s="1"/>
  <c r="N24" i="6"/>
  <c r="E97" i="6"/>
  <c r="E62" i="6"/>
  <c r="E103" i="6"/>
  <c r="E68" i="6"/>
  <c r="G137" i="6"/>
  <c r="K137" i="6" s="1"/>
  <c r="G143" i="6"/>
  <c r="K143" i="6" s="1"/>
  <c r="E109" i="6"/>
  <c r="N36" i="6"/>
  <c r="E74" i="6"/>
  <c r="AG13" i="6"/>
  <c r="R86" i="6"/>
  <c r="R51" i="6"/>
  <c r="AB88" i="6"/>
  <c r="AE17" i="6"/>
  <c r="P90" i="6"/>
  <c r="P55" i="6"/>
  <c r="W91" i="6"/>
  <c r="W56" i="6"/>
  <c r="AB92" i="6"/>
  <c r="AB57" i="6"/>
  <c r="AE21" i="6"/>
  <c r="P59" i="6"/>
  <c r="P94" i="6"/>
  <c r="AD22" i="6"/>
  <c r="X95" i="6"/>
  <c r="X60" i="6"/>
  <c r="C97" i="6"/>
  <c r="C62" i="6"/>
  <c r="AD25" i="6"/>
  <c r="X98" i="6"/>
  <c r="X63" i="6"/>
  <c r="AE30" i="6"/>
  <c r="P103" i="6"/>
  <c r="P68" i="6"/>
  <c r="W104" i="6"/>
  <c r="W69" i="6"/>
  <c r="AF32" i="6"/>
  <c r="Q105" i="6"/>
  <c r="Q70" i="6"/>
  <c r="AF28" i="6"/>
  <c r="Q101" i="6"/>
  <c r="Q66" i="6"/>
  <c r="W106" i="6"/>
  <c r="W71" i="6"/>
  <c r="AG35" i="6"/>
  <c r="R73" i="6"/>
  <c r="R108" i="6"/>
  <c r="G103" i="6"/>
  <c r="G68" i="6"/>
  <c r="H98" i="6"/>
  <c r="H63" i="6"/>
  <c r="K37" i="6"/>
  <c r="H110" i="6"/>
  <c r="H75" i="6"/>
  <c r="G87" i="6"/>
  <c r="G52" i="6"/>
  <c r="K9" i="6"/>
  <c r="H82" i="6"/>
  <c r="H47" i="6"/>
  <c r="L33" i="6"/>
  <c r="I106" i="6"/>
  <c r="I71" i="6"/>
  <c r="J101" i="6"/>
  <c r="J66" i="6"/>
  <c r="L6" i="6"/>
  <c r="I44" i="6"/>
  <c r="L18" i="6"/>
  <c r="I91" i="6"/>
  <c r="I56" i="6"/>
  <c r="J86" i="6"/>
  <c r="J51" i="6"/>
  <c r="AH15" i="6"/>
  <c r="Q122" i="6"/>
  <c r="I122" i="6"/>
  <c r="M122" i="6" s="1"/>
  <c r="M15" i="6"/>
  <c r="D88" i="6"/>
  <c r="D53" i="6"/>
  <c r="Q134" i="6"/>
  <c r="I134" i="6"/>
  <c r="M134" i="6" s="1"/>
  <c r="D100" i="6"/>
  <c r="M27" i="6"/>
  <c r="D65" i="6"/>
  <c r="O4" i="6"/>
  <c r="F117" i="6"/>
  <c r="J117" i="6" s="1"/>
  <c r="O10" i="6"/>
  <c r="F83" i="6"/>
  <c r="F48" i="6"/>
  <c r="F123" i="6"/>
  <c r="J123" i="6" s="1"/>
  <c r="O16" i="6"/>
  <c r="F89" i="6"/>
  <c r="F54" i="6"/>
  <c r="F129" i="6"/>
  <c r="F95" i="6"/>
  <c r="F60" i="6"/>
  <c r="F135" i="6"/>
  <c r="F101" i="6"/>
  <c r="O34" i="6"/>
  <c r="F141" i="6"/>
  <c r="J141" i="6" s="1"/>
  <c r="F107" i="6"/>
  <c r="F72" i="6"/>
  <c r="AC69" i="6"/>
  <c r="AD24" i="6"/>
  <c r="X97" i="6"/>
  <c r="X62" i="6"/>
  <c r="AG26" i="6"/>
  <c r="R99" i="6"/>
  <c r="R64" i="6"/>
  <c r="AB100" i="6"/>
  <c r="AB65" i="6"/>
  <c r="AD6" i="6"/>
  <c r="X44" i="6"/>
  <c r="AF9" i="6"/>
  <c r="Q82" i="6"/>
  <c r="Q47" i="6"/>
  <c r="AD10" i="6"/>
  <c r="X48" i="6"/>
  <c r="AC84" i="6"/>
  <c r="AC49" i="6"/>
  <c r="AF13" i="6"/>
  <c r="Q86" i="6"/>
  <c r="Q51" i="6"/>
  <c r="AD14" i="6"/>
  <c r="X87" i="6"/>
  <c r="X52" i="6"/>
  <c r="AC88" i="6"/>
  <c r="AC53" i="6"/>
  <c r="AF17" i="6"/>
  <c r="Q90" i="6"/>
  <c r="Q55" i="6"/>
  <c r="AD18" i="6"/>
  <c r="X91" i="6"/>
  <c r="X56" i="6"/>
  <c r="AC92" i="6"/>
  <c r="AC57" i="6"/>
  <c r="AF21" i="6"/>
  <c r="Q59" i="6"/>
  <c r="Q94" i="6"/>
  <c r="AA95" i="6"/>
  <c r="AA60" i="6"/>
  <c r="AE24" i="6"/>
  <c r="P97" i="6"/>
  <c r="AA98" i="6"/>
  <c r="AA63" i="6"/>
  <c r="AF30" i="6"/>
  <c r="Q103" i="6"/>
  <c r="Q68" i="6"/>
  <c r="AD31" i="6"/>
  <c r="X104" i="6"/>
  <c r="X69" i="6"/>
  <c r="AG32" i="6"/>
  <c r="R105" i="6"/>
  <c r="R70" i="6"/>
  <c r="AE28" i="6"/>
  <c r="P101" i="6"/>
  <c r="P66" i="6"/>
  <c r="N141" i="6"/>
  <c r="W107" i="6"/>
  <c r="W72" i="6"/>
  <c r="W108" i="6"/>
  <c r="W73" i="6"/>
  <c r="AE36" i="6"/>
  <c r="P74" i="6"/>
  <c r="P109" i="6"/>
  <c r="C100" i="6"/>
  <c r="C65" i="6"/>
  <c r="G104" i="6"/>
  <c r="G69" i="6"/>
  <c r="K26" i="6"/>
  <c r="H99" i="6"/>
  <c r="G88" i="6"/>
  <c r="G53" i="6"/>
  <c r="K10" i="6"/>
  <c r="H83" i="6"/>
  <c r="H48" i="6"/>
  <c r="L22" i="6"/>
  <c r="I95" i="6"/>
  <c r="L34" i="6"/>
  <c r="I107" i="6"/>
  <c r="I72" i="6"/>
  <c r="L19" i="6"/>
  <c r="I92" i="6"/>
  <c r="I57" i="6"/>
  <c r="J87" i="6"/>
  <c r="J52" i="6"/>
  <c r="M4" i="6"/>
  <c r="I123" i="6"/>
  <c r="M123" i="6" s="1"/>
  <c r="M16" i="6"/>
  <c r="Q123" i="6"/>
  <c r="D89" i="6"/>
  <c r="D54" i="6"/>
  <c r="AH28" i="6"/>
  <c r="I135" i="6"/>
  <c r="D101" i="6"/>
  <c r="Q135" i="6"/>
  <c r="D66" i="6"/>
  <c r="N5" i="6"/>
  <c r="G118" i="6"/>
  <c r="K118" i="6" s="1"/>
  <c r="N11" i="6"/>
  <c r="E84" i="6"/>
  <c r="E49" i="6"/>
  <c r="N17" i="6"/>
  <c r="G124" i="6"/>
  <c r="K124" i="6" s="1"/>
  <c r="E90" i="6"/>
  <c r="G130" i="6"/>
  <c r="K130" i="6" s="1"/>
  <c r="N23" i="6"/>
  <c r="E61" i="6"/>
  <c r="E102" i="6"/>
  <c r="N29" i="6"/>
  <c r="G136" i="6"/>
  <c r="K136" i="6" s="1"/>
  <c r="E67" i="6"/>
  <c r="G142" i="6"/>
  <c r="E73" i="6"/>
  <c r="E108" i="6"/>
  <c r="P62" i="6"/>
  <c r="AD30" i="6"/>
  <c r="X103" i="6"/>
  <c r="X68" i="6"/>
  <c r="C106" i="6"/>
  <c r="C71" i="6"/>
  <c r="G44" i="6"/>
  <c r="L25" i="6"/>
  <c r="I98" i="6"/>
  <c r="I63" i="6"/>
  <c r="I126" i="6"/>
  <c r="M126" i="6" s="1"/>
  <c r="Q126" i="6"/>
  <c r="M19" i="6"/>
  <c r="D92" i="6"/>
  <c r="D57" i="6"/>
  <c r="D69" i="6"/>
  <c r="F119" i="6"/>
  <c r="J119" i="6" s="1"/>
  <c r="O12" i="6"/>
  <c r="F85" i="6"/>
  <c r="F50" i="6"/>
  <c r="F137" i="6"/>
  <c r="J137" i="6" s="1"/>
  <c r="O30" i="6"/>
  <c r="F103" i="6"/>
  <c r="F68" i="6"/>
  <c r="AB99" i="6"/>
  <c r="AB64" i="6"/>
  <c r="AG8" i="6"/>
  <c r="R81" i="6"/>
  <c r="R46" i="6"/>
  <c r="AA82" i="6"/>
  <c r="AA47" i="6"/>
  <c r="C84" i="6"/>
  <c r="C49" i="6"/>
  <c r="AG12" i="6"/>
  <c r="R85" i="6"/>
  <c r="R50" i="6"/>
  <c r="AA86" i="6"/>
  <c r="C88" i="6"/>
  <c r="C53" i="6"/>
  <c r="AG16" i="6"/>
  <c r="R89" i="6"/>
  <c r="R54" i="6"/>
  <c r="AA90" i="6"/>
  <c r="AA55" i="6"/>
  <c r="C92" i="6"/>
  <c r="C57" i="6"/>
  <c r="AG20" i="6"/>
  <c r="R93" i="6"/>
  <c r="AA94" i="6"/>
  <c r="AA59" i="6"/>
  <c r="AE23" i="6"/>
  <c r="P96" i="6"/>
  <c r="P61" i="6"/>
  <c r="AA97" i="6"/>
  <c r="AA62" i="6"/>
  <c r="AD28" i="6"/>
  <c r="X101" i="6"/>
  <c r="X66" i="6"/>
  <c r="AA102" i="6"/>
  <c r="AA67" i="6"/>
  <c r="AB105" i="6"/>
  <c r="AB70" i="6"/>
  <c r="C72" i="6"/>
  <c r="AA107" i="6"/>
  <c r="AA72" i="6"/>
  <c r="AA109" i="6"/>
  <c r="AA74" i="6"/>
  <c r="AD36" i="6"/>
  <c r="X109" i="6"/>
  <c r="X74" i="6"/>
  <c r="C110" i="6"/>
  <c r="C75" i="6"/>
  <c r="G96" i="6"/>
  <c r="G61" i="6"/>
  <c r="G108" i="6"/>
  <c r="G73" i="6"/>
  <c r="H103" i="6"/>
  <c r="K30" i="6"/>
  <c r="H68" i="6"/>
  <c r="G45" i="6"/>
  <c r="G92" i="6"/>
  <c r="G57" i="6"/>
  <c r="K14" i="6"/>
  <c r="H52" i="6"/>
  <c r="H87" i="6"/>
  <c r="L26" i="6"/>
  <c r="I99" i="6"/>
  <c r="I64" i="6"/>
  <c r="J94" i="6"/>
  <c r="J59" i="6"/>
  <c r="J106" i="6"/>
  <c r="L11" i="6"/>
  <c r="I84" i="6"/>
  <c r="J44" i="6"/>
  <c r="J91" i="6"/>
  <c r="AH8" i="6"/>
  <c r="M8" i="6"/>
  <c r="D46" i="6"/>
  <c r="D81" i="6"/>
  <c r="AH20" i="6"/>
  <c r="I127" i="6"/>
  <c r="M127" i="6" s="1"/>
  <c r="M20" i="6"/>
  <c r="Q127" i="6"/>
  <c r="D93" i="6"/>
  <c r="D58" i="6"/>
  <c r="I139" i="6"/>
  <c r="M139" i="6" s="1"/>
  <c r="M32" i="6"/>
  <c r="D105" i="6"/>
  <c r="Q139" i="6"/>
  <c r="N7" i="6"/>
  <c r="E45" i="6"/>
  <c r="G120" i="6"/>
  <c r="K120" i="6" s="1"/>
  <c r="N13" i="6"/>
  <c r="E86" i="6"/>
  <c r="E51" i="6"/>
  <c r="N19" i="6"/>
  <c r="G126" i="6"/>
  <c r="K126" i="6" s="1"/>
  <c r="E92" i="6"/>
  <c r="E57" i="6"/>
  <c r="G132" i="6"/>
  <c r="E98" i="6"/>
  <c r="E63" i="6"/>
  <c r="N31" i="6"/>
  <c r="G138" i="6"/>
  <c r="K138" i="6" s="1"/>
  <c r="E104" i="6"/>
  <c r="E110" i="6"/>
  <c r="G144" i="6"/>
  <c r="K144" i="6" s="1"/>
  <c r="N37" i="6"/>
  <c r="E75" i="6"/>
  <c r="D52" i="6"/>
  <c r="J56" i="6"/>
  <c r="R58" i="6"/>
  <c r="AC91" i="6"/>
  <c r="AC56" i="6"/>
  <c r="AB108" i="6"/>
  <c r="AB73" i="6"/>
  <c r="G95" i="6"/>
  <c r="G60" i="6"/>
  <c r="K29" i="6"/>
  <c r="H102" i="6"/>
  <c r="H67" i="6"/>
  <c r="K13" i="6"/>
  <c r="H86" i="6"/>
  <c r="H51" i="6"/>
  <c r="J105" i="6"/>
  <c r="J70" i="6"/>
  <c r="AH7" i="6"/>
  <c r="M7" i="6"/>
  <c r="D45" i="6"/>
  <c r="O6" i="6"/>
  <c r="F44" i="6"/>
  <c r="F125" i="6"/>
  <c r="J125" i="6" s="1"/>
  <c r="O18" i="6"/>
  <c r="F91" i="6"/>
  <c r="F56" i="6"/>
  <c r="F109" i="6"/>
  <c r="F143" i="6"/>
  <c r="J143" i="6" s="1"/>
  <c r="O36" i="6"/>
  <c r="F74" i="6"/>
  <c r="Q43" i="6"/>
  <c r="F66" i="6"/>
  <c r="AC99" i="6"/>
  <c r="AC64" i="6"/>
  <c r="AE7" i="6"/>
  <c r="P45" i="6"/>
  <c r="W81" i="6"/>
  <c r="W46" i="6"/>
  <c r="AB82" i="6"/>
  <c r="AB47" i="6"/>
  <c r="AE11" i="6"/>
  <c r="P84" i="6"/>
  <c r="P49" i="6"/>
  <c r="W85" i="6"/>
  <c r="W50" i="6"/>
  <c r="AB86" i="6"/>
  <c r="AB51" i="6"/>
  <c r="AE15" i="6"/>
  <c r="P88" i="6"/>
  <c r="P53" i="6"/>
  <c r="W89" i="6"/>
  <c r="W54" i="6"/>
  <c r="AB90" i="6"/>
  <c r="AE19" i="6"/>
  <c r="P92" i="6"/>
  <c r="P57" i="6"/>
  <c r="N127" i="6"/>
  <c r="W93" i="6"/>
  <c r="W58" i="6"/>
  <c r="AB94" i="6"/>
  <c r="AB59" i="6"/>
  <c r="AF23" i="6"/>
  <c r="Q96" i="6"/>
  <c r="Q61" i="6"/>
  <c r="AB97" i="6"/>
  <c r="AB62" i="6"/>
  <c r="AA101" i="6"/>
  <c r="AA66" i="6"/>
  <c r="AE29" i="6"/>
  <c r="P102" i="6"/>
  <c r="P67" i="6"/>
  <c r="AB102" i="6"/>
  <c r="AB67" i="6"/>
  <c r="AC105" i="6"/>
  <c r="AC70" i="6"/>
  <c r="AE33" i="6"/>
  <c r="P106" i="6"/>
  <c r="P71" i="6"/>
  <c r="AC107" i="6"/>
  <c r="AC72" i="6"/>
  <c r="AC108" i="6"/>
  <c r="AC73" i="6"/>
  <c r="P110" i="6"/>
  <c r="G97" i="6"/>
  <c r="G62" i="6"/>
  <c r="G109" i="6"/>
  <c r="G74" i="6"/>
  <c r="H104" i="6"/>
  <c r="K31" i="6"/>
  <c r="H69" i="6"/>
  <c r="G81" i="6"/>
  <c r="G46" i="6"/>
  <c r="G93" i="6"/>
  <c r="G58" i="6"/>
  <c r="K15" i="6"/>
  <c r="H88" i="6"/>
  <c r="H53" i="6"/>
  <c r="I100" i="6"/>
  <c r="L27" i="6"/>
  <c r="I65" i="6"/>
  <c r="J95" i="6"/>
  <c r="J60" i="6"/>
  <c r="J107" i="6"/>
  <c r="J72" i="6"/>
  <c r="L12" i="6"/>
  <c r="I85" i="6"/>
  <c r="I50" i="6"/>
  <c r="J92" i="6"/>
  <c r="J57" i="6"/>
  <c r="AH9" i="6"/>
  <c r="M9" i="6"/>
  <c r="D82" i="6"/>
  <c r="D47" i="6"/>
  <c r="M21" i="6"/>
  <c r="Q128" i="6"/>
  <c r="I128" i="6"/>
  <c r="M128" i="6" s="1"/>
  <c r="D94" i="6"/>
  <c r="D59" i="6"/>
  <c r="M33" i="6"/>
  <c r="D106" i="6"/>
  <c r="Q140" i="6"/>
  <c r="I140" i="6"/>
  <c r="M140" i="6" s="1"/>
  <c r="D71" i="6"/>
  <c r="O7" i="6"/>
  <c r="F45" i="6"/>
  <c r="F120" i="6"/>
  <c r="J120" i="6" s="1"/>
  <c r="O13" i="6"/>
  <c r="F86" i="6"/>
  <c r="F51" i="6"/>
  <c r="O19" i="6"/>
  <c r="F126" i="6"/>
  <c r="J126" i="6" s="1"/>
  <c r="F92" i="6"/>
  <c r="F57" i="6"/>
  <c r="F132" i="6"/>
  <c r="F98" i="6"/>
  <c r="F63" i="6"/>
  <c r="O31" i="6"/>
  <c r="F104" i="6"/>
  <c r="F138" i="6"/>
  <c r="J138" i="6" s="1"/>
  <c r="F69" i="6"/>
  <c r="F144" i="6"/>
  <c r="J144" i="6" s="1"/>
  <c r="O37" i="6"/>
  <c r="F110" i="6"/>
  <c r="F75" i="6"/>
  <c r="E96" i="6"/>
  <c r="AF16" i="6"/>
  <c r="Q89" i="6"/>
  <c r="Q54" i="6"/>
  <c r="AE27" i="6"/>
  <c r="P100" i="6"/>
  <c r="P65" i="6"/>
  <c r="AF7" i="6"/>
  <c r="Q45" i="6"/>
  <c r="AD8" i="6"/>
  <c r="X81" i="6"/>
  <c r="AC47" i="6"/>
  <c r="AC82" i="6"/>
  <c r="AF11" i="6"/>
  <c r="Q84" i="6"/>
  <c r="Q49" i="6"/>
  <c r="AD12" i="6"/>
  <c r="X85" i="6"/>
  <c r="X50" i="6"/>
  <c r="AC86" i="6"/>
  <c r="AC51" i="6"/>
  <c r="AF15" i="6"/>
  <c r="Q88" i="6"/>
  <c r="Q53" i="6"/>
  <c r="AD16" i="6"/>
  <c r="X89" i="6"/>
  <c r="X54" i="6"/>
  <c r="AC90" i="6"/>
  <c r="AD20" i="6"/>
  <c r="X93" i="6"/>
  <c r="X58" i="6"/>
  <c r="AB101" i="6"/>
  <c r="AB66" i="6"/>
  <c r="AF29" i="6"/>
  <c r="Q102" i="6"/>
  <c r="Q67" i="6"/>
  <c r="AC102" i="6"/>
  <c r="AC67" i="6"/>
  <c r="AE34" i="6"/>
  <c r="P107" i="6"/>
  <c r="P72" i="6"/>
  <c r="AB107" i="6"/>
  <c r="AB72" i="6"/>
  <c r="AC109" i="6"/>
  <c r="AC74" i="6"/>
  <c r="AG37" i="6"/>
  <c r="R110" i="6"/>
  <c r="R75" i="6"/>
  <c r="G98" i="6"/>
  <c r="G63" i="6"/>
  <c r="G75" i="6"/>
  <c r="G110" i="6"/>
  <c r="H105" i="6"/>
  <c r="K32" i="6"/>
  <c r="H70" i="6"/>
  <c r="G82" i="6"/>
  <c r="K4" i="6"/>
  <c r="K16" i="6"/>
  <c r="H89" i="6"/>
  <c r="H54" i="6"/>
  <c r="I101" i="6"/>
  <c r="L28" i="6"/>
  <c r="I66" i="6"/>
  <c r="J96" i="6"/>
  <c r="J61" i="6"/>
  <c r="J108" i="6"/>
  <c r="J73" i="6"/>
  <c r="L13" i="6"/>
  <c r="I86" i="6"/>
  <c r="I51" i="6"/>
  <c r="J81" i="6"/>
  <c r="J93" i="6"/>
  <c r="J58" i="6"/>
  <c r="AH10" i="6"/>
  <c r="M10" i="6"/>
  <c r="Q117" i="6"/>
  <c r="I117" i="6"/>
  <c r="M117" i="6" s="1"/>
  <c r="D83" i="6"/>
  <c r="AH34" i="6"/>
  <c r="D107" i="6"/>
  <c r="M34" i="6"/>
  <c r="Q141" i="6"/>
  <c r="I141" i="6"/>
  <c r="M141" i="6" s="1"/>
  <c r="D72" i="6"/>
  <c r="N8" i="6"/>
  <c r="E81" i="6"/>
  <c r="E46" i="6"/>
  <c r="G121" i="6"/>
  <c r="K121" i="6" s="1"/>
  <c r="N14" i="6"/>
  <c r="E87" i="6"/>
  <c r="E52" i="6"/>
  <c r="N20" i="6"/>
  <c r="G127" i="6"/>
  <c r="K127" i="6" s="1"/>
  <c r="E93" i="6"/>
  <c r="E58" i="6"/>
  <c r="G133" i="6"/>
  <c r="K133" i="6" s="1"/>
  <c r="N26" i="6"/>
  <c r="E99" i="6"/>
  <c r="E64" i="6"/>
  <c r="N32" i="6"/>
  <c r="E105" i="6"/>
  <c r="G139" i="6"/>
  <c r="K139" i="6" s="1"/>
  <c r="E70" i="6"/>
  <c r="J46" i="6"/>
  <c r="J67" i="6"/>
  <c r="AF20" i="6"/>
  <c r="Q93" i="6"/>
  <c r="Q58" i="6"/>
  <c r="N131" i="6"/>
  <c r="W97" i="6"/>
  <c r="W62" i="6"/>
  <c r="AA105" i="6"/>
  <c r="AA70" i="6"/>
  <c r="L10" i="6"/>
  <c r="I83" i="6"/>
  <c r="I48" i="6"/>
  <c r="AC87" i="6"/>
  <c r="AC97" i="6"/>
  <c r="AC62" i="6"/>
  <c r="AF27" i="6"/>
  <c r="Q100" i="6"/>
  <c r="Q65" i="6"/>
  <c r="C44" i="6"/>
  <c r="AG7" i="6"/>
  <c r="R45" i="6"/>
  <c r="AA81" i="6"/>
  <c r="C83" i="6"/>
  <c r="C48" i="6"/>
  <c r="AG11" i="6"/>
  <c r="R84" i="6"/>
  <c r="R49" i="6"/>
  <c r="AA85" i="6"/>
  <c r="C87" i="6"/>
  <c r="C52" i="6"/>
  <c r="AG15" i="6"/>
  <c r="R88" i="6"/>
  <c r="R53" i="6"/>
  <c r="AA89" i="6"/>
  <c r="C91" i="6"/>
  <c r="C56" i="6"/>
  <c r="AG19" i="6"/>
  <c r="R92" i="6"/>
  <c r="R57" i="6"/>
  <c r="AA93" i="6"/>
  <c r="AA58" i="6"/>
  <c r="AE22" i="6"/>
  <c r="P95" i="6"/>
  <c r="P60" i="6"/>
  <c r="W96" i="6"/>
  <c r="W61" i="6"/>
  <c r="AE25" i="6"/>
  <c r="P98" i="6"/>
  <c r="AC101" i="6"/>
  <c r="AC66" i="6"/>
  <c r="AG29" i="6"/>
  <c r="R102" i="6"/>
  <c r="R67" i="6"/>
  <c r="AA103" i="6"/>
  <c r="AA68" i="6"/>
  <c r="AG34" i="6"/>
  <c r="R107" i="6"/>
  <c r="R72" i="6"/>
  <c r="AC106" i="6"/>
  <c r="AC71" i="6"/>
  <c r="AB109" i="6"/>
  <c r="AB74" i="6"/>
  <c r="AF37" i="6"/>
  <c r="AF76" i="6" s="1"/>
  <c r="Q110" i="6"/>
  <c r="Q75" i="6"/>
  <c r="G64" i="6"/>
  <c r="G99" i="6"/>
  <c r="H94" i="6"/>
  <c r="H59" i="6"/>
  <c r="H106" i="6"/>
  <c r="K33" i="6"/>
  <c r="H71" i="6"/>
  <c r="G83" i="6"/>
  <c r="G48" i="6"/>
  <c r="K5" i="6"/>
  <c r="K17" i="6"/>
  <c r="H90" i="6"/>
  <c r="L29" i="6"/>
  <c r="I102" i="6"/>
  <c r="I67" i="6"/>
  <c r="J97" i="6"/>
  <c r="J62" i="6"/>
  <c r="J74" i="6"/>
  <c r="L14" i="6"/>
  <c r="I87" i="6"/>
  <c r="I52" i="6"/>
  <c r="J82" i="6"/>
  <c r="J47" i="6"/>
  <c r="X110" i="6"/>
  <c r="X75" i="6"/>
  <c r="M11" i="6"/>
  <c r="Q118" i="6"/>
  <c r="I118" i="6"/>
  <c r="M118" i="6" s="1"/>
  <c r="D84" i="6"/>
  <c r="D49" i="6"/>
  <c r="AH23" i="6"/>
  <c r="M23" i="6"/>
  <c r="Q130" i="6"/>
  <c r="I130" i="6"/>
  <c r="M130" i="6" s="1"/>
  <c r="D96" i="6"/>
  <c r="AH35" i="6"/>
  <c r="AH112" i="6" s="1"/>
  <c r="Q142" i="6"/>
  <c r="I142" i="6"/>
  <c r="D73" i="6"/>
  <c r="O8" i="6"/>
  <c r="F81" i="6"/>
  <c r="F46" i="6"/>
  <c r="F121" i="6"/>
  <c r="J121" i="6" s="1"/>
  <c r="O14" i="6"/>
  <c r="F87" i="6"/>
  <c r="F52" i="6"/>
  <c r="O20" i="6"/>
  <c r="F127" i="6"/>
  <c r="J127" i="6" s="1"/>
  <c r="F93" i="6"/>
  <c r="F58" i="6"/>
  <c r="F133" i="6"/>
  <c r="J133" i="6" s="1"/>
  <c r="O26" i="6"/>
  <c r="F99" i="6"/>
  <c r="F64" i="6"/>
  <c r="O32" i="6"/>
  <c r="F105" i="6"/>
  <c r="F139" i="6"/>
  <c r="J139" i="6" s="1"/>
  <c r="F70" i="6"/>
  <c r="E43" i="6"/>
  <c r="AC52" i="6"/>
  <c r="AD9" i="6"/>
  <c r="X82" i="6"/>
  <c r="X47" i="6"/>
  <c r="AC94" i="6"/>
  <c r="AC59" i="6"/>
  <c r="AG27" i="6"/>
  <c r="R100" i="6"/>
  <c r="R65" i="6"/>
  <c r="AE6" i="6"/>
  <c r="P44" i="6"/>
  <c r="W45" i="6"/>
  <c r="AB81" i="6"/>
  <c r="AB46" i="6"/>
  <c r="AE10" i="6"/>
  <c r="P83" i="6"/>
  <c r="W84" i="6"/>
  <c r="W49" i="6"/>
  <c r="AB85" i="6"/>
  <c r="AE14" i="6"/>
  <c r="P52" i="6"/>
  <c r="P87" i="6"/>
  <c r="N122" i="6"/>
  <c r="W88" i="6"/>
  <c r="W53" i="6"/>
  <c r="AB89" i="6"/>
  <c r="AB54" i="6"/>
  <c r="AE18" i="6"/>
  <c r="P91" i="6"/>
  <c r="P56" i="6"/>
  <c r="N126" i="6"/>
  <c r="W92" i="6"/>
  <c r="W57" i="6"/>
  <c r="AB93" i="6"/>
  <c r="AB58" i="6"/>
  <c r="AF22" i="6"/>
  <c r="Q95" i="6"/>
  <c r="Q60" i="6"/>
  <c r="AA96" i="6"/>
  <c r="AA61" i="6"/>
  <c r="AF25" i="6"/>
  <c r="Q98" i="6"/>
  <c r="Q63" i="6"/>
  <c r="N136" i="6"/>
  <c r="W102" i="6"/>
  <c r="W67" i="6"/>
  <c r="AB103" i="6"/>
  <c r="AB68" i="6"/>
  <c r="C70" i="6"/>
  <c r="AF34" i="6"/>
  <c r="AF111" i="6" s="1"/>
  <c r="Q107" i="6"/>
  <c r="Q72" i="6"/>
  <c r="AB106" i="6"/>
  <c r="AB71" i="6"/>
  <c r="N144" i="6"/>
  <c r="W110" i="6"/>
  <c r="W75" i="6"/>
  <c r="G100" i="6"/>
  <c r="H95" i="6"/>
  <c r="H60" i="6"/>
  <c r="K34" i="6"/>
  <c r="H107" i="6"/>
  <c r="H72" i="6"/>
  <c r="G84" i="6"/>
  <c r="G49" i="6"/>
  <c r="K6" i="6"/>
  <c r="H44" i="6"/>
  <c r="K18" i="6"/>
  <c r="H91" i="6"/>
  <c r="I103" i="6"/>
  <c r="L30" i="6"/>
  <c r="I68" i="6"/>
  <c r="J98" i="6"/>
  <c r="J63" i="6"/>
  <c r="J110" i="6"/>
  <c r="J75" i="6"/>
  <c r="L15" i="6"/>
  <c r="I88" i="6"/>
  <c r="I53" i="6"/>
  <c r="J83" i="6"/>
  <c r="J48" i="6"/>
  <c r="AC110" i="6"/>
  <c r="AC75" i="6"/>
  <c r="M12" i="6"/>
  <c r="Q119" i="6"/>
  <c r="I119" i="6"/>
  <c r="M119" i="6" s="1"/>
  <c r="D85" i="6"/>
  <c r="D50" i="6"/>
  <c r="AH24" i="6"/>
  <c r="M24" i="6"/>
  <c r="Q131" i="6"/>
  <c r="I131" i="6"/>
  <c r="M131" i="6" s="1"/>
  <c r="D97" i="6"/>
  <c r="D62" i="6"/>
  <c r="AH36" i="6"/>
  <c r="M36" i="6"/>
  <c r="D109" i="6"/>
  <c r="Q143" i="6"/>
  <c r="I143" i="6"/>
  <c r="M143" i="6" s="1"/>
  <c r="D74" i="6"/>
  <c r="N9" i="6"/>
  <c r="E82" i="6"/>
  <c r="E47" i="6"/>
  <c r="N15" i="6"/>
  <c r="G122" i="6"/>
  <c r="K122" i="6" s="1"/>
  <c r="E88" i="6"/>
  <c r="E53" i="6"/>
  <c r="G128" i="6"/>
  <c r="E94" i="6"/>
  <c r="E59" i="6"/>
  <c r="E100" i="6"/>
  <c r="N27" i="6"/>
  <c r="G134" i="6"/>
  <c r="K134" i="6" s="1"/>
  <c r="E65" i="6"/>
  <c r="N33" i="6"/>
  <c r="E106" i="6"/>
  <c r="G140" i="6"/>
  <c r="K140" i="6" s="1"/>
  <c r="E71" i="6"/>
  <c r="X46" i="6"/>
  <c r="E55" i="6"/>
  <c r="AF8" i="6"/>
  <c r="Q81" i="6"/>
  <c r="Q46" i="6"/>
  <c r="AG23" i="6"/>
  <c r="R96" i="6"/>
  <c r="R61" i="6"/>
  <c r="N134" i="6"/>
  <c r="W100" i="6"/>
  <c r="W65" i="6"/>
  <c r="AF44" i="6"/>
  <c r="AC81" i="6"/>
  <c r="AC46" i="6"/>
  <c r="AF10" i="6"/>
  <c r="Q83" i="6"/>
  <c r="Q48" i="6"/>
  <c r="AD11" i="6"/>
  <c r="X84" i="6"/>
  <c r="AC85" i="6"/>
  <c r="AC50" i="6"/>
  <c r="AF14" i="6"/>
  <c r="Q52" i="6"/>
  <c r="X88" i="6"/>
  <c r="X53" i="6"/>
  <c r="AC89" i="6"/>
  <c r="AF18" i="6"/>
  <c r="Q91" i="6"/>
  <c r="Q56" i="6"/>
  <c r="AD19" i="6"/>
  <c r="X92" i="6"/>
  <c r="X57" i="6"/>
  <c r="AC93" i="6"/>
  <c r="AC58" i="6"/>
  <c r="AG22" i="6"/>
  <c r="R95" i="6"/>
  <c r="R60" i="6"/>
  <c r="AB96" i="6"/>
  <c r="AG25" i="6"/>
  <c r="R98" i="6"/>
  <c r="R63" i="6"/>
  <c r="AD29" i="6"/>
  <c r="X102" i="6"/>
  <c r="X67" i="6"/>
  <c r="C68" i="6"/>
  <c r="AC103" i="6"/>
  <c r="AC68" i="6"/>
  <c r="AE31" i="6"/>
  <c r="P104" i="6"/>
  <c r="P69" i="6"/>
  <c r="AE32" i="6"/>
  <c r="P105" i="6"/>
  <c r="P70" i="6"/>
  <c r="AG33" i="6"/>
  <c r="R106" i="6"/>
  <c r="R71" i="6"/>
  <c r="AE35" i="6"/>
  <c r="P108" i="6"/>
  <c r="P73" i="6"/>
  <c r="G101" i="6"/>
  <c r="G66" i="6"/>
  <c r="K23" i="6"/>
  <c r="H96" i="6"/>
  <c r="H61" i="6"/>
  <c r="H108" i="6"/>
  <c r="H73" i="6"/>
  <c r="G85" i="6"/>
  <c r="G50" i="6"/>
  <c r="K7" i="6"/>
  <c r="K19" i="6"/>
  <c r="H92" i="6"/>
  <c r="I104" i="6"/>
  <c r="L31" i="6"/>
  <c r="I69" i="6"/>
  <c r="J99" i="6"/>
  <c r="L4" i="6"/>
  <c r="L16" i="6"/>
  <c r="I89" i="6"/>
  <c r="I54" i="6"/>
  <c r="J84" i="6"/>
  <c r="AB110" i="6"/>
  <c r="AB75" i="6"/>
  <c r="AH13" i="6"/>
  <c r="I120" i="6"/>
  <c r="M120" i="6" s="1"/>
  <c r="M13" i="6"/>
  <c r="D86" i="6"/>
  <c r="Q120" i="6"/>
  <c r="D51" i="6"/>
  <c r="I132" i="6"/>
  <c r="Q132" i="6"/>
  <c r="D98" i="6"/>
  <c r="D63" i="6"/>
  <c r="AH37" i="6"/>
  <c r="D110" i="6"/>
  <c r="I144" i="6"/>
  <c r="M144" i="6" s="1"/>
  <c r="Q144" i="6"/>
  <c r="M37" i="6"/>
  <c r="D75" i="6"/>
  <c r="O9" i="6"/>
  <c r="F82" i="6"/>
  <c r="F122" i="6"/>
  <c r="J122" i="6" s="1"/>
  <c r="O15" i="6"/>
  <c r="F53" i="6"/>
  <c r="F88" i="6"/>
  <c r="F128" i="6"/>
  <c r="J128" i="6" s="1"/>
  <c r="F94" i="6"/>
  <c r="F59" i="6"/>
  <c r="F134" i="6"/>
  <c r="J134" i="6" s="1"/>
  <c r="O27" i="6"/>
  <c r="F100" i="6"/>
  <c r="F65" i="6"/>
  <c r="H43" i="6"/>
  <c r="I45" i="6"/>
  <c r="H64" i="6"/>
  <c r="P75" i="6"/>
  <c r="AA99" i="6"/>
  <c r="AA64" i="6"/>
  <c r="AD5" i="6"/>
  <c r="X43" i="6"/>
  <c r="AC83" i="6"/>
  <c r="AF12" i="6"/>
  <c r="Q85" i="6"/>
  <c r="AD13" i="6"/>
  <c r="X86" i="6"/>
  <c r="X51" i="6"/>
  <c r="AD17" i="6"/>
  <c r="X55" i="6"/>
  <c r="X90" i="6"/>
  <c r="AD21" i="6"/>
  <c r="X94" i="6"/>
  <c r="X59" i="6"/>
  <c r="W101" i="6"/>
  <c r="W66" i="6"/>
  <c r="AC104" i="6"/>
  <c r="AA71" i="6"/>
  <c r="AA106" i="6"/>
  <c r="W109" i="6"/>
  <c r="W74" i="6"/>
  <c r="G107" i="6"/>
  <c r="G72" i="6"/>
  <c r="G91" i="6"/>
  <c r="L37" i="6"/>
  <c r="I75" i="6"/>
  <c r="I110" i="6"/>
  <c r="J90" i="6"/>
  <c r="J55" i="6"/>
  <c r="F131" i="6"/>
  <c r="J131" i="6" s="1"/>
  <c r="O24" i="6"/>
  <c r="F97" i="6"/>
  <c r="F62" i="6"/>
  <c r="AF19" i="6"/>
  <c r="Q92" i="6"/>
  <c r="AD23" i="6"/>
  <c r="X61" i="6"/>
  <c r="AE26" i="6"/>
  <c r="P99" i="6"/>
  <c r="P64" i="6"/>
  <c r="AD27" i="6"/>
  <c r="X100" i="6"/>
  <c r="X65" i="6"/>
  <c r="C43" i="6"/>
  <c r="AG6" i="6"/>
  <c r="R44" i="6"/>
  <c r="AA45" i="6"/>
  <c r="C82" i="6"/>
  <c r="C47" i="6"/>
  <c r="AG10" i="6"/>
  <c r="R83" i="6"/>
  <c r="AA84" i="6"/>
  <c r="AA49" i="6"/>
  <c r="C86" i="6"/>
  <c r="C51" i="6"/>
  <c r="AG14" i="6"/>
  <c r="R87" i="6"/>
  <c r="R52" i="6"/>
  <c r="AA88" i="6"/>
  <c r="AA53" i="6"/>
  <c r="C90" i="6"/>
  <c r="C55" i="6"/>
  <c r="AG18" i="6"/>
  <c r="R91" i="6"/>
  <c r="R56" i="6"/>
  <c r="AA92" i="6"/>
  <c r="AA57" i="6"/>
  <c r="C59" i="6"/>
  <c r="W95" i="6"/>
  <c r="W60" i="6"/>
  <c r="AC96" i="6"/>
  <c r="AC61" i="6"/>
  <c r="W63" i="6"/>
  <c r="W98" i="6"/>
  <c r="C104" i="6"/>
  <c r="AG31" i="6"/>
  <c r="R104" i="6"/>
  <c r="R69" i="6"/>
  <c r="AF31" i="6"/>
  <c r="Q104" i="6"/>
  <c r="Q69" i="6"/>
  <c r="AG28" i="6"/>
  <c r="R101" i="6"/>
  <c r="R66" i="6"/>
  <c r="Q106" i="6"/>
  <c r="Q71" i="6"/>
  <c r="AF35" i="6"/>
  <c r="Q108" i="6"/>
  <c r="Q73" i="6"/>
  <c r="C109" i="6"/>
  <c r="G102" i="6"/>
  <c r="G67" i="6"/>
  <c r="K24" i="6"/>
  <c r="H97" i="6"/>
  <c r="H62" i="6"/>
  <c r="H109" i="6"/>
  <c r="K36" i="6"/>
  <c r="H74" i="6"/>
  <c r="G86" i="6"/>
  <c r="G51" i="6"/>
  <c r="K8" i="6"/>
  <c r="H81" i="6"/>
  <c r="H46" i="6"/>
  <c r="K20" i="6"/>
  <c r="H93" i="6"/>
  <c r="H58" i="6"/>
  <c r="I105" i="6"/>
  <c r="L32" i="6"/>
  <c r="I70" i="6"/>
  <c r="J100" i="6"/>
  <c r="J65" i="6"/>
  <c r="L5" i="6"/>
  <c r="L17" i="6"/>
  <c r="I90" i="6"/>
  <c r="I55" i="6"/>
  <c r="J85" i="6"/>
  <c r="J50" i="6"/>
  <c r="AA110" i="6"/>
  <c r="AA75" i="6"/>
  <c r="AH14" i="6"/>
  <c r="Q121" i="6"/>
  <c r="I121" i="6"/>
  <c r="M121" i="6" s="1"/>
  <c r="M14" i="6"/>
  <c r="D87" i="6"/>
  <c r="Q133" i="6"/>
  <c r="I133" i="6"/>
  <c r="M133" i="6" s="1"/>
  <c r="M26" i="6"/>
  <c r="D64" i="6"/>
  <c r="N4" i="6"/>
  <c r="N10" i="6"/>
  <c r="G117" i="6"/>
  <c r="K117" i="6" s="1"/>
  <c r="E83" i="6"/>
  <c r="E48" i="6"/>
  <c r="N16" i="6"/>
  <c r="G123" i="6"/>
  <c r="K123" i="6" s="1"/>
  <c r="E54" i="6"/>
  <c r="E89" i="6"/>
  <c r="G129" i="6"/>
  <c r="E95" i="6"/>
  <c r="E60" i="6"/>
  <c r="E101" i="6"/>
  <c r="G135" i="6"/>
  <c r="E66" i="6"/>
  <c r="N34" i="6"/>
  <c r="G141" i="6"/>
  <c r="K141" i="6" s="1"/>
  <c r="E107" i="6"/>
  <c r="E72" i="6"/>
  <c r="I43" i="6"/>
  <c r="AA46" i="6"/>
  <c r="H55" i="6"/>
  <c r="Q57" i="6"/>
  <c r="J64" i="6"/>
  <c r="F106" i="6"/>
  <c r="F140" i="6"/>
  <c r="J140" i="6" s="1"/>
  <c r="O33" i="6"/>
  <c r="F71" i="6"/>
  <c r="AH33" i="6"/>
  <c r="AH18" i="6"/>
  <c r="AH11" i="6"/>
  <c r="AH21" i="6"/>
  <c r="AH17" i="6"/>
  <c r="AH30" i="6"/>
  <c r="AH29" i="6"/>
  <c r="AH25" i="6"/>
  <c r="AH64" i="6" s="1"/>
  <c r="AH32" i="6"/>
  <c r="AH27" i="6"/>
  <c r="AH19" i="6"/>
  <c r="AH16" i="6"/>
  <c r="AH12" i="6"/>
  <c r="AI192" i="1"/>
  <c r="Z192" i="1"/>
  <c r="U192" i="1"/>
  <c r="L178" i="1"/>
  <c r="L181" i="1"/>
  <c r="L148" i="1"/>
  <c r="L161" i="1"/>
  <c r="L169" i="1"/>
  <c r="L145" i="1"/>
  <c r="O161" i="1"/>
  <c r="O163" i="1"/>
  <c r="O145" i="1"/>
  <c r="O175" i="1"/>
  <c r="N161" i="1"/>
  <c r="N166" i="1"/>
  <c r="N145" i="1"/>
  <c r="N151" i="1"/>
  <c r="M173" i="1"/>
  <c r="AH174" i="1"/>
  <c r="AI174" i="1" s="1"/>
  <c r="AP174" i="1" s="1"/>
  <c r="M142" i="1"/>
  <c r="M182" i="1"/>
  <c r="M162" i="1"/>
  <c r="T143" i="1"/>
  <c r="V143" i="1" s="1"/>
  <c r="T165" i="1"/>
  <c r="Z165" i="1" s="1"/>
  <c r="T180" i="1"/>
  <c r="Z180" i="1" s="1"/>
  <c r="T167" i="1"/>
  <c r="Z167" i="1" s="1"/>
  <c r="AH165" i="1"/>
  <c r="AI165" i="1" s="1"/>
  <c r="AP165" i="1" s="1"/>
  <c r="T151" i="1"/>
  <c r="V151" i="1" s="1"/>
  <c r="AH167" i="1"/>
  <c r="AI167" i="1" s="1"/>
  <c r="AM167" i="1" s="1"/>
  <c r="AH170" i="1"/>
  <c r="AI170" i="1" s="1"/>
  <c r="AN170" i="1" s="1"/>
  <c r="M168" i="1"/>
  <c r="T152" i="1"/>
  <c r="Z152" i="1" s="1"/>
  <c r="T177" i="1"/>
  <c r="U177" i="1" s="1"/>
  <c r="AH183" i="1"/>
  <c r="AI183" i="1" s="1"/>
  <c r="T148" i="1"/>
  <c r="V148" i="1" s="1"/>
  <c r="T176" i="1"/>
  <c r="U176" i="1" s="1"/>
  <c r="T175" i="1"/>
  <c r="T168" i="1"/>
  <c r="U168" i="1" s="1"/>
  <c r="T185" i="1"/>
  <c r="U185" i="1" s="1"/>
  <c r="T153" i="1"/>
  <c r="U153" i="1" s="1"/>
  <c r="T184" i="1"/>
  <c r="V184" i="1" s="1"/>
  <c r="T174" i="1"/>
  <c r="Z174" i="1" s="1"/>
  <c r="N156" i="1"/>
  <c r="K158" i="1"/>
  <c r="N176" i="1"/>
  <c r="K146" i="1"/>
  <c r="M152" i="1"/>
  <c r="O156" i="1"/>
  <c r="K159" i="1"/>
  <c r="C22" i="6"/>
  <c r="N22" i="6" s="1"/>
  <c r="M176" i="1"/>
  <c r="N152" i="1"/>
  <c r="K191" i="1"/>
  <c r="K153" i="1"/>
  <c r="O159" i="1"/>
  <c r="M163" i="1"/>
  <c r="K180" i="1"/>
  <c r="N185" i="1"/>
  <c r="N191" i="1"/>
  <c r="O158" i="1"/>
  <c r="N163" i="1"/>
  <c r="N168" i="1"/>
  <c r="O179" i="1"/>
  <c r="N184" i="1"/>
  <c r="N190" i="1"/>
  <c r="N155" i="1"/>
  <c r="K184" i="1"/>
  <c r="K152" i="1"/>
  <c r="O176" i="1"/>
  <c r="K186" i="1"/>
  <c r="M161" i="1"/>
  <c r="C35" i="6"/>
  <c r="C112" i="6" s="1"/>
  <c r="M146" i="1"/>
  <c r="K190" i="1"/>
  <c r="C28" i="6"/>
  <c r="C67" i="6" s="1"/>
  <c r="O180" i="1"/>
  <c r="M186" i="1"/>
  <c r="O146" i="1"/>
  <c r="N149" i="1"/>
  <c r="M158" i="1"/>
  <c r="N180" i="1"/>
  <c r="M185" i="1"/>
  <c r="O149" i="1"/>
  <c r="N159" i="1"/>
  <c r="K163" i="1"/>
  <c r="M184" i="1"/>
  <c r="M191" i="1"/>
  <c r="N186" i="1"/>
  <c r="M190" i="1"/>
  <c r="M153" i="1"/>
  <c r="O168" i="1"/>
  <c r="N179" i="1"/>
  <c r="K144" i="1"/>
  <c r="N153" i="1"/>
  <c r="M179" i="1"/>
  <c r="O185" i="1"/>
  <c r="M155" i="1"/>
  <c r="O155" i="1"/>
  <c r="K147" i="1"/>
  <c r="K150" i="1"/>
  <c r="M144" i="1"/>
  <c r="K188" i="1"/>
  <c r="N144" i="1"/>
  <c r="M147" i="1"/>
  <c r="M150" i="1"/>
  <c r="O178" i="1"/>
  <c r="K162" i="1"/>
  <c r="C25" i="6"/>
  <c r="N25" i="6" s="1"/>
  <c r="N178" i="1"/>
  <c r="M188" i="1"/>
  <c r="N154" i="1"/>
  <c r="M187" i="1"/>
  <c r="N188" i="1"/>
  <c r="K187" i="1"/>
  <c r="M154" i="1"/>
  <c r="N187" i="1"/>
  <c r="K157" i="1"/>
  <c r="O187" i="1"/>
  <c r="M157" i="1"/>
  <c r="Z108" i="1"/>
  <c r="T94" i="1"/>
  <c r="U94" i="1" s="1"/>
  <c r="AI190" i="1"/>
  <c r="T52" i="1"/>
  <c r="U52" i="1" s="1"/>
  <c r="T65" i="1"/>
  <c r="V65" i="1" s="1"/>
  <c r="Z72" i="1"/>
  <c r="V128" i="1"/>
  <c r="T93" i="1"/>
  <c r="Z93" i="1" s="1"/>
  <c r="T35" i="1"/>
  <c r="U35" i="1" s="1"/>
  <c r="AI63" i="1"/>
  <c r="AP63" i="1" s="1"/>
  <c r="AG71" i="1"/>
  <c r="AI71" i="1" s="1"/>
  <c r="AJ71" i="1" s="1"/>
  <c r="V107" i="1"/>
  <c r="AI102" i="1"/>
  <c r="AQ102" i="1" s="1"/>
  <c r="V108" i="1"/>
  <c r="T29" i="1"/>
  <c r="Z29" i="1" s="1"/>
  <c r="AG46" i="1"/>
  <c r="AI46" i="1" s="1"/>
  <c r="AP46" i="1" s="1"/>
  <c r="Z71" i="1"/>
  <c r="AG89" i="1"/>
  <c r="AI89" i="1" s="1"/>
  <c r="AN89" i="1" s="1"/>
  <c r="Z110" i="1"/>
  <c r="T58" i="1"/>
  <c r="Z58" i="1" s="1"/>
  <c r="T91" i="1"/>
  <c r="V91" i="1" s="1"/>
  <c r="AG33" i="1"/>
  <c r="AI33" i="1" s="1"/>
  <c r="AP33" i="1" s="1"/>
  <c r="Z107" i="1"/>
  <c r="U191" i="1"/>
  <c r="AG41" i="1"/>
  <c r="AI41" i="1" s="1"/>
  <c r="AO41" i="1" s="1"/>
  <c r="Z191" i="1"/>
  <c r="Z190" i="1"/>
  <c r="O144" i="6"/>
  <c r="T44" i="1"/>
  <c r="V44" i="1" s="1"/>
  <c r="T50" i="1"/>
  <c r="U50" i="1" s="1"/>
  <c r="T75" i="1"/>
  <c r="Z75" i="1" s="1"/>
  <c r="AD37" i="6"/>
  <c r="AD76" i="6" s="1"/>
  <c r="T74" i="1"/>
  <c r="U74" i="1" s="1"/>
  <c r="AF33" i="6"/>
  <c r="S37" i="6"/>
  <c r="E144" i="6" s="1"/>
  <c r="AE37" i="6"/>
  <c r="AI191" i="1"/>
  <c r="V112" i="1"/>
  <c r="AG57" i="1"/>
  <c r="AI57" i="1" s="1"/>
  <c r="AO57" i="1" s="1"/>
  <c r="Z179" i="1"/>
  <c r="AD15" i="6"/>
  <c r="U190" i="1"/>
  <c r="AG38" i="1"/>
  <c r="AI38" i="1" s="1"/>
  <c r="Z126" i="1"/>
  <c r="AD26" i="6"/>
  <c r="T14" i="1"/>
  <c r="U14" i="1" s="1"/>
  <c r="Z39" i="1"/>
  <c r="Z124" i="1"/>
  <c r="AI185" i="1"/>
  <c r="T66" i="1"/>
  <c r="U66" i="1" s="1"/>
  <c r="AG49" i="1"/>
  <c r="T20" i="1"/>
  <c r="V20" i="1" s="1"/>
  <c r="AG30" i="1"/>
  <c r="AI30" i="1" s="1"/>
  <c r="AQ30" i="1" s="1"/>
  <c r="T37" i="1"/>
  <c r="U37" i="1" s="1"/>
  <c r="AI124" i="1"/>
  <c r="AL124" i="1" s="1"/>
  <c r="AI139" i="1"/>
  <c r="AL139" i="1" s="1"/>
  <c r="Z45" i="1"/>
  <c r="T59" i="1"/>
  <c r="U59" i="1" s="1"/>
  <c r="AG16" i="1"/>
  <c r="AI16" i="1" s="1"/>
  <c r="AP16" i="1" s="1"/>
  <c r="AI29" i="1"/>
  <c r="AQ29" i="1" s="1"/>
  <c r="V133" i="1"/>
  <c r="AG7" i="1"/>
  <c r="AI7" i="1" s="1"/>
  <c r="AO7" i="1" s="1"/>
  <c r="AI35" i="1"/>
  <c r="AK35" i="1" s="1"/>
  <c r="Z125" i="1"/>
  <c r="V41" i="1"/>
  <c r="AG55" i="1"/>
  <c r="AI55" i="1" s="1"/>
  <c r="AQ55" i="1" s="1"/>
  <c r="Z95" i="1"/>
  <c r="AI99" i="1"/>
  <c r="AP99" i="1" s="1"/>
  <c r="T34" i="1"/>
  <c r="Z34" i="1" s="1"/>
  <c r="Z41" i="1"/>
  <c r="AG47" i="1"/>
  <c r="AI47" i="1" s="1"/>
  <c r="AG54" i="1"/>
  <c r="AI54" i="1" s="1"/>
  <c r="AN54" i="1" s="1"/>
  <c r="AI186" i="1"/>
  <c r="U57" i="1"/>
  <c r="V57" i="1"/>
  <c r="U55" i="1"/>
  <c r="Z55" i="1"/>
  <c r="V46" i="1"/>
  <c r="U46" i="1"/>
  <c r="U105" i="1"/>
  <c r="Z105" i="1"/>
  <c r="AI152" i="1"/>
  <c r="AO152" i="1" s="1"/>
  <c r="T82" i="1"/>
  <c r="V82" i="1" s="1"/>
  <c r="AG95" i="1"/>
  <c r="AI95" i="1" s="1"/>
  <c r="V135" i="1"/>
  <c r="AI134" i="1"/>
  <c r="AP134" i="1" s="1"/>
  <c r="AI74" i="1"/>
  <c r="AL74" i="1" s="1"/>
  <c r="AI181" i="1"/>
  <c r="AI187" i="1"/>
  <c r="V129" i="1"/>
  <c r="U119" i="1"/>
  <c r="T32" i="1"/>
  <c r="U32" i="1" s="1"/>
  <c r="AI37" i="1"/>
  <c r="AP37" i="1" s="1"/>
  <c r="AI14" i="1"/>
  <c r="AJ14" i="1" s="1"/>
  <c r="AI106" i="1"/>
  <c r="AP106" i="1" s="1"/>
  <c r="V55" i="1"/>
  <c r="AI90" i="1"/>
  <c r="AM90" i="1" s="1"/>
  <c r="V149" i="1"/>
  <c r="T87" i="1"/>
  <c r="V87" i="1" s="1"/>
  <c r="T84" i="1"/>
  <c r="Z84" i="1" s="1"/>
  <c r="AI122" i="1"/>
  <c r="AJ122" i="1" s="1"/>
  <c r="AG13" i="1"/>
  <c r="AI13" i="1" s="1"/>
  <c r="AN13" i="1" s="1"/>
  <c r="AI65" i="1"/>
  <c r="AM65" i="1" s="1"/>
  <c r="AI182" i="1"/>
  <c r="T90" i="1"/>
  <c r="V90" i="1" s="1"/>
  <c r="T83" i="1"/>
  <c r="Z83" i="1" s="1"/>
  <c r="T12" i="1"/>
  <c r="Z12" i="1" s="1"/>
  <c r="AI126" i="1"/>
  <c r="V47" i="1"/>
  <c r="V105" i="1"/>
  <c r="AI108" i="1"/>
  <c r="AQ108" i="1" s="1"/>
  <c r="Z135" i="1"/>
  <c r="AI26" i="1"/>
  <c r="AO26" i="1" s="1"/>
  <c r="Z30" i="1"/>
  <c r="AI110" i="1"/>
  <c r="AM110" i="1" s="1"/>
  <c r="AI127" i="1"/>
  <c r="AP127" i="1" s="1"/>
  <c r="AI184" i="1"/>
  <c r="T189" i="1"/>
  <c r="U189" i="1" s="1"/>
  <c r="AI189" i="1"/>
  <c r="Z187" i="1"/>
  <c r="O143" i="6"/>
  <c r="N143" i="6"/>
  <c r="T188" i="1"/>
  <c r="S36" i="6"/>
  <c r="D143" i="6" s="1"/>
  <c r="AI188" i="1"/>
  <c r="S32" i="6"/>
  <c r="C139" i="6" s="1"/>
  <c r="S31" i="6"/>
  <c r="E138" i="6" s="1"/>
  <c r="S30" i="6"/>
  <c r="C137" i="6" s="1"/>
  <c r="S33" i="6"/>
  <c r="E140" i="6" s="1"/>
  <c r="S34" i="6"/>
  <c r="O140" i="6"/>
  <c r="O142" i="6"/>
  <c r="N142" i="6"/>
  <c r="S35" i="6"/>
  <c r="O141" i="6"/>
  <c r="N140" i="6"/>
  <c r="S5" i="6"/>
  <c r="T186" i="1"/>
  <c r="U186" i="1" s="1"/>
  <c r="AI148" i="1"/>
  <c r="AO148" i="1" s="1"/>
  <c r="V179" i="1"/>
  <c r="AI146" i="1"/>
  <c r="AJ146" i="1" s="1"/>
  <c r="O125" i="6"/>
  <c r="S29" i="6"/>
  <c r="C136" i="6" s="1"/>
  <c r="O138" i="6"/>
  <c r="Z80" i="1"/>
  <c r="U80" i="1"/>
  <c r="O135" i="6"/>
  <c r="AI112" i="1"/>
  <c r="AN112" i="1" s="1"/>
  <c r="AG92" i="1"/>
  <c r="AI92" i="1" s="1"/>
  <c r="AO92" i="1" s="1"/>
  <c r="T92" i="1"/>
  <c r="T127" i="1"/>
  <c r="V127" i="1" s="1"/>
  <c r="T17" i="1"/>
  <c r="U17" i="1" s="1"/>
  <c r="AG17" i="1"/>
  <c r="AI17" i="1" s="1"/>
  <c r="AO17" i="1" s="1"/>
  <c r="V89" i="1"/>
  <c r="AI107" i="1"/>
  <c r="AM107" i="1" s="1"/>
  <c r="AI163" i="1"/>
  <c r="AN163" i="1" s="1"/>
  <c r="AI19" i="1"/>
  <c r="AM19" i="1" s="1"/>
  <c r="AI115" i="1"/>
  <c r="AP115" i="1" s="1"/>
  <c r="AI121" i="1"/>
  <c r="AN121" i="1" s="1"/>
  <c r="Z7" i="1"/>
  <c r="U7" i="1"/>
  <c r="T86" i="1"/>
  <c r="V86" i="1" s="1"/>
  <c r="AI20" i="1"/>
  <c r="AO20" i="1" s="1"/>
  <c r="U89" i="1"/>
  <c r="Z89" i="1"/>
  <c r="AG80" i="1"/>
  <c r="AI80" i="1" s="1"/>
  <c r="T76" i="1"/>
  <c r="V76" i="1" s="1"/>
  <c r="T121" i="1"/>
  <c r="Z121" i="1" s="1"/>
  <c r="AG64" i="1"/>
  <c r="AI64" i="1" s="1"/>
  <c r="T64" i="1"/>
  <c r="U64" i="1" s="1"/>
  <c r="U181" i="1"/>
  <c r="Z181" i="1"/>
  <c r="O130" i="6"/>
  <c r="T73" i="1"/>
  <c r="U73" i="1" s="1"/>
  <c r="AI93" i="1"/>
  <c r="AQ93" i="1" s="1"/>
  <c r="Z139" i="1"/>
  <c r="U139" i="1"/>
  <c r="AI83" i="1"/>
  <c r="AL83" i="1" s="1"/>
  <c r="AG28" i="1"/>
  <c r="AI28" i="1" s="1"/>
  <c r="AQ28" i="1" s="1"/>
  <c r="T28" i="1"/>
  <c r="U28" i="1" s="1"/>
  <c r="AI100" i="1"/>
  <c r="AK100" i="1" s="1"/>
  <c r="AG11" i="1"/>
  <c r="AI11" i="1" s="1"/>
  <c r="V11" i="1"/>
  <c r="O132" i="6"/>
  <c r="AG77" i="1"/>
  <c r="AI77" i="1" s="1"/>
  <c r="AP77" i="1" s="1"/>
  <c r="T77" i="1"/>
  <c r="V77" i="1" s="1"/>
  <c r="AI34" i="1"/>
  <c r="AN34" i="1" s="1"/>
  <c r="AI31" i="1"/>
  <c r="AL31" i="1" s="1"/>
  <c r="AI159" i="1"/>
  <c r="AK159" i="1" s="1"/>
  <c r="AG81" i="1"/>
  <c r="AI81" i="1" s="1"/>
  <c r="AN81" i="1" s="1"/>
  <c r="V81" i="1"/>
  <c r="V97" i="1"/>
  <c r="AI111" i="1"/>
  <c r="AL111" i="1" s="1"/>
  <c r="T137" i="1"/>
  <c r="U137" i="1" s="1"/>
  <c r="AI151" i="1"/>
  <c r="AM151" i="1" s="1"/>
  <c r="AG78" i="1"/>
  <c r="AI78" i="1" s="1"/>
  <c r="AN78" i="1" s="1"/>
  <c r="T78" i="1"/>
  <c r="Z97" i="1"/>
  <c r="Z81" i="1"/>
  <c r="U81" i="1"/>
  <c r="T10" i="1"/>
  <c r="V10" i="1" s="1"/>
  <c r="O134" i="6"/>
  <c r="AI50" i="1"/>
  <c r="AP50" i="1" s="1"/>
  <c r="Z68" i="1"/>
  <c r="V80" i="1"/>
  <c r="V138" i="1"/>
  <c r="U138" i="1"/>
  <c r="Z138" i="1"/>
  <c r="V7" i="1"/>
  <c r="S28" i="6"/>
  <c r="T104" i="1"/>
  <c r="U104" i="1" s="1"/>
  <c r="AI132" i="1"/>
  <c r="AJ132" i="1" s="1"/>
  <c r="AI135" i="1"/>
  <c r="AJ135" i="1" s="1"/>
  <c r="O119" i="6"/>
  <c r="O121" i="6"/>
  <c r="O127" i="6"/>
  <c r="U154" i="1"/>
  <c r="Z154" i="1"/>
  <c r="Z183" i="1"/>
  <c r="U183" i="1"/>
  <c r="V183" i="1"/>
  <c r="T25" i="1"/>
  <c r="V25" i="1" s="1"/>
  <c r="AG25" i="1"/>
  <c r="AI25" i="1" s="1"/>
  <c r="AM25" i="1" s="1"/>
  <c r="AG68" i="1"/>
  <c r="AI68" i="1" s="1"/>
  <c r="AO68" i="1" s="1"/>
  <c r="V68" i="1"/>
  <c r="U38" i="1"/>
  <c r="Z38" i="1"/>
  <c r="AG9" i="1"/>
  <c r="AI9" i="1" s="1"/>
  <c r="AM9" i="1" s="1"/>
  <c r="V182" i="1"/>
  <c r="AI158" i="1"/>
  <c r="AM158" i="1" s="1"/>
  <c r="V140" i="1"/>
  <c r="T178" i="1"/>
  <c r="V178" i="1" s="1"/>
  <c r="V109" i="1"/>
  <c r="V33" i="1"/>
  <c r="AG39" i="1"/>
  <c r="Z182" i="1"/>
  <c r="AI97" i="1"/>
  <c r="AQ97" i="1" s="1"/>
  <c r="AI75" i="1"/>
  <c r="AK75" i="1" s="1"/>
  <c r="T42" i="1"/>
  <c r="V42" i="1" s="1"/>
  <c r="AG45" i="1"/>
  <c r="AI45" i="1" s="1"/>
  <c r="AN45" i="1" s="1"/>
  <c r="V45" i="1"/>
  <c r="V48" i="1"/>
  <c r="AG48" i="1"/>
  <c r="AI48" i="1" s="1"/>
  <c r="AG51" i="1"/>
  <c r="AI51" i="1" s="1"/>
  <c r="AN51" i="1" s="1"/>
  <c r="T51" i="1"/>
  <c r="U51" i="1" s="1"/>
  <c r="Z57" i="1"/>
  <c r="Z112" i="1"/>
  <c r="U112" i="1"/>
  <c r="Z149" i="1"/>
  <c r="T123" i="1"/>
  <c r="U123" i="1" s="1"/>
  <c r="Z109" i="1"/>
  <c r="U109" i="1"/>
  <c r="U126" i="1"/>
  <c r="AI109" i="1"/>
  <c r="AQ109" i="1" s="1"/>
  <c r="Z115" i="1"/>
  <c r="U115" i="1"/>
  <c r="AI143" i="1"/>
  <c r="AK143" i="1" s="1"/>
  <c r="AI149" i="1"/>
  <c r="AK149" i="1" s="1"/>
  <c r="V16" i="1"/>
  <c r="AG23" i="1"/>
  <c r="AI23" i="1" s="1"/>
  <c r="T23" i="1"/>
  <c r="Z23" i="1" s="1"/>
  <c r="AG60" i="1"/>
  <c r="AI60" i="1" s="1"/>
  <c r="T60" i="1"/>
  <c r="V126" i="1"/>
  <c r="V115" i="1"/>
  <c r="AI137" i="1"/>
  <c r="AN137" i="1" s="1"/>
  <c r="AI178" i="1"/>
  <c r="Z48" i="1"/>
  <c r="AI117" i="1"/>
  <c r="N129" i="6"/>
  <c r="AI61" i="1"/>
  <c r="AI113" i="1"/>
  <c r="AL113" i="1" s="1"/>
  <c r="AI153" i="1"/>
  <c r="AL153" i="1" s="1"/>
  <c r="AI180" i="1"/>
  <c r="AI154" i="1"/>
  <c r="AO154" i="1" s="1"/>
  <c r="V122" i="1"/>
  <c r="Z133" i="1"/>
  <c r="AI44" i="1"/>
  <c r="AN44" i="1" s="1"/>
  <c r="AI105" i="1"/>
  <c r="AI150" i="1"/>
  <c r="AM150" i="1" s="1"/>
  <c r="O133" i="6"/>
  <c r="T15" i="1"/>
  <c r="V15" i="1" s="1"/>
  <c r="AI12" i="1"/>
  <c r="AQ12" i="1" s="1"/>
  <c r="AI179" i="1"/>
  <c r="V181" i="1"/>
  <c r="U149" i="1"/>
  <c r="AG4" i="1"/>
  <c r="AI4" i="1" s="1"/>
  <c r="T4" i="1"/>
  <c r="U11" i="1"/>
  <c r="Z11" i="1"/>
  <c r="Z22" i="1"/>
  <c r="U22" i="1"/>
  <c r="AI67" i="1"/>
  <c r="AQ67" i="1" s="1"/>
  <c r="AI136" i="1"/>
  <c r="AM136" i="1" s="1"/>
  <c r="T157" i="1"/>
  <c r="U103" i="1"/>
  <c r="Z103" i="1"/>
  <c r="V103" i="1"/>
  <c r="O139" i="6"/>
  <c r="Z9" i="1"/>
  <c r="U9" i="1"/>
  <c r="V9" i="1"/>
  <c r="AI104" i="1"/>
  <c r="AM104" i="1" s="1"/>
  <c r="AG18" i="1"/>
  <c r="T18" i="1"/>
  <c r="V18" i="1" s="1"/>
  <c r="T144" i="1"/>
  <c r="V144" i="1" s="1"/>
  <c r="Z155" i="1"/>
  <c r="U155" i="1"/>
  <c r="AI176" i="1"/>
  <c r="U95" i="1"/>
  <c r="V95" i="1"/>
  <c r="V155" i="1"/>
  <c r="AI141" i="1"/>
  <c r="AO141" i="1" s="1"/>
  <c r="T156" i="1"/>
  <c r="V156" i="1" s="1"/>
  <c r="V6" i="1"/>
  <c r="AI133" i="1"/>
  <c r="AN133" i="1" s="1"/>
  <c r="U136" i="1"/>
  <c r="Z136" i="1"/>
  <c r="T150" i="1"/>
  <c r="V150" i="1" s="1"/>
  <c r="AG6" i="1"/>
  <c r="AI6" i="1" s="1"/>
  <c r="AQ6" i="1" s="1"/>
  <c r="V136" i="1"/>
  <c r="T63" i="1"/>
  <c r="V63" i="1" s="1"/>
  <c r="AI84" i="1"/>
  <c r="AN84" i="1" s="1"/>
  <c r="AI87" i="1"/>
  <c r="AO87" i="1" s="1"/>
  <c r="Z100" i="1"/>
  <c r="U100" i="1"/>
  <c r="V100" i="1"/>
  <c r="AI147" i="1"/>
  <c r="AO147" i="1" s="1"/>
  <c r="AI172" i="1"/>
  <c r="AG27" i="1"/>
  <c r="T27" i="1"/>
  <c r="AI103" i="1"/>
  <c r="AO103" i="1" s="1"/>
  <c r="AI114" i="1"/>
  <c r="AN114" i="1" s="1"/>
  <c r="V117" i="1"/>
  <c r="U117" i="1"/>
  <c r="Z117" i="1"/>
  <c r="T145" i="1"/>
  <c r="V145" i="1" s="1"/>
  <c r="V125" i="1"/>
  <c r="U70" i="1"/>
  <c r="Z70" i="1"/>
  <c r="Z106" i="1"/>
  <c r="V106" i="1"/>
  <c r="U106" i="1"/>
  <c r="AI131" i="1"/>
  <c r="AO131" i="1" s="1"/>
  <c r="T134" i="1"/>
  <c r="AI10" i="1"/>
  <c r="AO10" i="1" s="1"/>
  <c r="V70" i="1"/>
  <c r="AG70" i="1"/>
  <c r="AG76" i="1"/>
  <c r="AG79" i="1"/>
  <c r="T79" i="1"/>
  <c r="V79" i="1" s="1"/>
  <c r="T88" i="1"/>
  <c r="AI36" i="1"/>
  <c r="AP36" i="1" s="1"/>
  <c r="AI42" i="1"/>
  <c r="AO42" i="1" s="1"/>
  <c r="T131" i="1"/>
  <c r="V131" i="1" s="1"/>
  <c r="AG24" i="1"/>
  <c r="AI24" i="1" s="1"/>
  <c r="T24" i="1"/>
  <c r="V24" i="1" s="1"/>
  <c r="T67" i="1"/>
  <c r="V67" i="1" s="1"/>
  <c r="T85" i="1"/>
  <c r="T120" i="1"/>
  <c r="V120" i="1" s="1"/>
  <c r="U124" i="1"/>
  <c r="AI94" i="1"/>
  <c r="AO94" i="1" s="1"/>
  <c r="T98" i="1"/>
  <c r="V98" i="1" s="1"/>
  <c r="AI119" i="1"/>
  <c r="AQ119" i="1" s="1"/>
  <c r="T114" i="1"/>
  <c r="V114" i="1" s="1"/>
  <c r="Z54" i="1"/>
  <c r="V54" i="1"/>
  <c r="U54" i="1"/>
  <c r="O137" i="6"/>
  <c r="Z141" i="1"/>
  <c r="U141" i="1"/>
  <c r="U72" i="1"/>
  <c r="V72" i="1"/>
  <c r="S9" i="6"/>
  <c r="S21" i="6"/>
  <c r="AI66" i="1"/>
  <c r="AN66" i="1" s="1"/>
  <c r="V111" i="1"/>
  <c r="V139" i="1"/>
  <c r="V118" i="1"/>
  <c r="Z118" i="1"/>
  <c r="Z101" i="1"/>
  <c r="V101" i="1"/>
  <c r="U101" i="1"/>
  <c r="Z33" i="1"/>
  <c r="U33" i="1"/>
  <c r="S7" i="6"/>
  <c r="S11" i="6"/>
  <c r="E118" i="6" s="1"/>
  <c r="S13" i="6"/>
  <c r="E120" i="6" s="1"/>
  <c r="S23" i="6"/>
  <c r="D130" i="6" s="1"/>
  <c r="U13" i="1"/>
  <c r="Z13" i="1"/>
  <c r="U111" i="1"/>
  <c r="Z111" i="1"/>
  <c r="T172" i="1"/>
  <c r="S17" i="6"/>
  <c r="C124" i="6" s="1"/>
  <c r="N132" i="6"/>
  <c r="T43" i="1"/>
  <c r="V43" i="1" s="1"/>
  <c r="AG43" i="1"/>
  <c r="AI43" i="1" s="1"/>
  <c r="Z49" i="1"/>
  <c r="U49" i="1"/>
  <c r="U116" i="1"/>
  <c r="Z116" i="1"/>
  <c r="AG21" i="1"/>
  <c r="T21" i="1"/>
  <c r="V21" i="1" s="1"/>
  <c r="Z16" i="1"/>
  <c r="U16" i="1"/>
  <c r="AI82" i="1"/>
  <c r="AP82" i="1" s="1"/>
  <c r="AI85" i="1"/>
  <c r="AN85" i="1" s="1"/>
  <c r="AI88" i="1"/>
  <c r="AO88" i="1" s="1"/>
  <c r="AI91" i="1"/>
  <c r="AO91" i="1" s="1"/>
  <c r="T40" i="1"/>
  <c r="V40" i="1" s="1"/>
  <c r="AG40" i="1"/>
  <c r="T61" i="1"/>
  <c r="V61" i="1" s="1"/>
  <c r="AI98" i="1"/>
  <c r="AO98" i="1" s="1"/>
  <c r="AI120" i="1"/>
  <c r="AN120" i="1" s="1"/>
  <c r="AI145" i="1"/>
  <c r="AQ145" i="1" s="1"/>
  <c r="O118" i="6"/>
  <c r="O120" i="6"/>
  <c r="O124" i="6"/>
  <c r="O128" i="6"/>
  <c r="AI86" i="1"/>
  <c r="AM86" i="1" s="1"/>
  <c r="AI118" i="1"/>
  <c r="AP118" i="1" s="1"/>
  <c r="AI58" i="1"/>
  <c r="AP58" i="1" s="1"/>
  <c r="AI160" i="1"/>
  <c r="AP160" i="1" s="1"/>
  <c r="AI52" i="1"/>
  <c r="AN52" i="1" s="1"/>
  <c r="Z96" i="1"/>
  <c r="U96" i="1"/>
  <c r="T158" i="1"/>
  <c r="T160" i="1"/>
  <c r="V160" i="1" s="1"/>
  <c r="U39" i="1"/>
  <c r="V39" i="1"/>
  <c r="Z46" i="1"/>
  <c r="T31" i="1"/>
  <c r="V71" i="1"/>
  <c r="Z140" i="1"/>
  <c r="AI101" i="1"/>
  <c r="AO101" i="1" s="1"/>
  <c r="U129" i="1"/>
  <c r="Z129" i="1"/>
  <c r="S6" i="6"/>
  <c r="S24" i="6"/>
  <c r="C131" i="6" s="1"/>
  <c r="T169" i="1"/>
  <c r="V169" i="1" s="1"/>
  <c r="T132" i="1"/>
  <c r="V132" i="1" s="1"/>
  <c r="V154" i="1"/>
  <c r="AG8" i="1"/>
  <c r="AI8" i="1" s="1"/>
  <c r="T8" i="1"/>
  <c r="AI140" i="1"/>
  <c r="AN140" i="1" s="1"/>
  <c r="T99" i="1"/>
  <c r="V99" i="1" s="1"/>
  <c r="V22" i="1"/>
  <c r="AG22" i="1"/>
  <c r="AG62" i="1"/>
  <c r="T62" i="1"/>
  <c r="V62" i="1" s="1"/>
  <c r="AG5" i="1"/>
  <c r="T5" i="1"/>
  <c r="V5" i="1" s="1"/>
  <c r="AI15" i="1"/>
  <c r="AG53" i="1"/>
  <c r="T53" i="1"/>
  <c r="AG56" i="1"/>
  <c r="T56" i="1"/>
  <c r="V56" i="1" s="1"/>
  <c r="U110" i="1"/>
  <c r="V110" i="1"/>
  <c r="AI129" i="1"/>
  <c r="AN129" i="1" s="1"/>
  <c r="AI32" i="1"/>
  <c r="AP32" i="1" s="1"/>
  <c r="V124" i="1"/>
  <c r="AI59" i="1"/>
  <c r="AO59" i="1" s="1"/>
  <c r="T113" i="1"/>
  <c r="V113" i="1" s="1"/>
  <c r="T163" i="1"/>
  <c r="V163" i="1" s="1"/>
  <c r="AI138" i="1"/>
  <c r="Z122" i="1"/>
  <c r="AI125" i="1"/>
  <c r="AO125" i="1" s="1"/>
  <c r="N118" i="6"/>
  <c r="N120" i="6"/>
  <c r="N124" i="6"/>
  <c r="N128" i="6"/>
  <c r="N130" i="6"/>
  <c r="Z102" i="1"/>
  <c r="V102" i="1"/>
  <c r="AG96" i="1"/>
  <c r="AI96" i="1" s="1"/>
  <c r="V96" i="1"/>
  <c r="V116" i="1"/>
  <c r="T130" i="1"/>
  <c r="V130" i="1" s="1"/>
  <c r="T161" i="1"/>
  <c r="V161" i="1" s="1"/>
  <c r="AI164" i="1"/>
  <c r="AM164" i="1" s="1"/>
  <c r="AI116" i="1"/>
  <c r="AQ116" i="1" s="1"/>
  <c r="T36" i="1"/>
  <c r="T69" i="1"/>
  <c r="AG69" i="1"/>
  <c r="V141" i="1"/>
  <c r="AI155" i="1"/>
  <c r="AO155" i="1" s="1"/>
  <c r="U162" i="1"/>
  <c r="Z162" i="1"/>
  <c r="S4" i="6"/>
  <c r="AI130" i="1"/>
  <c r="AP130" i="1" s="1"/>
  <c r="AI156" i="1"/>
  <c r="AP156" i="1" s="1"/>
  <c r="AI168" i="1"/>
  <c r="AO168" i="1" s="1"/>
  <c r="V30" i="1"/>
  <c r="V119" i="1"/>
  <c r="V162" i="1"/>
  <c r="S27" i="6"/>
  <c r="E134" i="6" s="1"/>
  <c r="S8" i="6"/>
  <c r="S10" i="6"/>
  <c r="S12" i="6"/>
  <c r="D119" i="6" s="1"/>
  <c r="S14" i="6"/>
  <c r="D121" i="6" s="1"/>
  <c r="S16" i="6"/>
  <c r="D123" i="6" s="1"/>
  <c r="S18" i="6"/>
  <c r="C125" i="6" s="1"/>
  <c r="S20" i="6"/>
  <c r="C127" i="6" s="1"/>
  <c r="S22" i="6"/>
  <c r="C129" i="6" s="1"/>
  <c r="AI73" i="1"/>
  <c r="AI169" i="1"/>
  <c r="AM169" i="1" s="1"/>
  <c r="T26" i="1"/>
  <c r="V26" i="1" s="1"/>
  <c r="V13" i="1"/>
  <c r="N137" i="6"/>
  <c r="AI144" i="1"/>
  <c r="AP144" i="1" s="1"/>
  <c r="AI128" i="1"/>
  <c r="AP128" i="1" s="1"/>
  <c r="AI157" i="1"/>
  <c r="AP157" i="1" s="1"/>
  <c r="T159" i="1"/>
  <c r="V159" i="1" s="1"/>
  <c r="AI142" i="1"/>
  <c r="AP142" i="1" s="1"/>
  <c r="N117" i="6"/>
  <c r="N119" i="6"/>
  <c r="N121" i="6"/>
  <c r="N123" i="6"/>
  <c r="N125" i="6"/>
  <c r="O131" i="6"/>
  <c r="AI123" i="1"/>
  <c r="V38" i="1"/>
  <c r="T19" i="1"/>
  <c r="V19" i="1" s="1"/>
  <c r="Z47" i="1"/>
  <c r="T164" i="1"/>
  <c r="V164" i="1" s="1"/>
  <c r="O136" i="6"/>
  <c r="AI173" i="1"/>
  <c r="AO173" i="1" s="1"/>
  <c r="O123" i="6"/>
  <c r="O129" i="6"/>
  <c r="O117" i="6"/>
  <c r="AI171" i="1"/>
  <c r="AN171" i="1" s="1"/>
  <c r="S26" i="6"/>
  <c r="D133" i="6" s="1"/>
  <c r="S25" i="6"/>
  <c r="D132" i="6" s="1"/>
  <c r="AI177" i="1"/>
  <c r="S15" i="6"/>
  <c r="D122" i="6" s="1"/>
  <c r="S19" i="6"/>
  <c r="E126" i="6" s="1"/>
  <c r="Z171" i="1"/>
  <c r="O122" i="6"/>
  <c r="O126" i="6"/>
  <c r="T166" i="1"/>
  <c r="V166" i="1" s="1"/>
  <c r="N138" i="6"/>
  <c r="N135" i="6"/>
  <c r="AI166" i="1"/>
  <c r="AN166" i="1" s="1"/>
  <c r="AI161" i="1"/>
  <c r="AP161" i="1" s="1"/>
  <c r="T170" i="1"/>
  <c r="V170" i="1" s="1"/>
  <c r="AI162" i="1"/>
  <c r="AN162" i="1" s="1"/>
  <c r="E69" i="6" l="1"/>
  <c r="AD112" i="6"/>
  <c r="AD113" i="6"/>
  <c r="AF112" i="6"/>
  <c r="AF113" i="6"/>
  <c r="P147" i="6"/>
  <c r="S77" i="6"/>
  <c r="S113" i="6"/>
  <c r="D147" i="6"/>
  <c r="C147" i="6"/>
  <c r="E147" i="6"/>
  <c r="AN39" i="6"/>
  <c r="AG112" i="6"/>
  <c r="AG113" i="6"/>
  <c r="C113" i="6"/>
  <c r="AH31" i="6"/>
  <c r="AI31" i="6" s="1"/>
  <c r="AP31" i="6" s="1"/>
  <c r="I59" i="6"/>
  <c r="I94" i="6"/>
  <c r="I111" i="6"/>
  <c r="N113" i="6"/>
  <c r="N77" i="6"/>
  <c r="C94" i="6"/>
  <c r="AE112" i="6"/>
  <c r="AE113" i="6"/>
  <c r="D99" i="6"/>
  <c r="K128" i="6"/>
  <c r="L21" i="6"/>
  <c r="L98" i="6" s="1"/>
  <c r="N21" i="6"/>
  <c r="D108" i="6"/>
  <c r="AM39" i="6"/>
  <c r="AQ39" i="6"/>
  <c r="AK39" i="6"/>
  <c r="T39" i="6"/>
  <c r="AJ39" i="6"/>
  <c r="AL39" i="6"/>
  <c r="AP39" i="6"/>
  <c r="AO39" i="6"/>
  <c r="AO197" i="1"/>
  <c r="AP197" i="1"/>
  <c r="AM197" i="1"/>
  <c r="AQ197" i="1"/>
  <c r="AJ197" i="1"/>
  <c r="AK197" i="1"/>
  <c r="AL197" i="1"/>
  <c r="AN196" i="1"/>
  <c r="AO196" i="1"/>
  <c r="AQ196" i="1"/>
  <c r="AO198" i="1"/>
  <c r="AM198" i="1"/>
  <c r="AQ198" i="1"/>
  <c r="AN198" i="1"/>
  <c r="AK198" i="1"/>
  <c r="AL198" i="1"/>
  <c r="AJ198" i="1"/>
  <c r="AK196" i="1"/>
  <c r="AL196" i="1"/>
  <c r="AJ196" i="1"/>
  <c r="AP196" i="1"/>
  <c r="D95" i="6"/>
  <c r="D60" i="6"/>
  <c r="D61" i="6"/>
  <c r="V173" i="1"/>
  <c r="D104" i="6"/>
  <c r="I138" i="6"/>
  <c r="M138" i="6" s="1"/>
  <c r="I129" i="6"/>
  <c r="Q129" i="6"/>
  <c r="V147" i="1"/>
  <c r="V142" i="1"/>
  <c r="U147" i="1"/>
  <c r="U173" i="1"/>
  <c r="U194" i="1"/>
  <c r="Z146" i="1"/>
  <c r="V171" i="1"/>
  <c r="U142" i="1"/>
  <c r="D70" i="6"/>
  <c r="M31" i="6"/>
  <c r="M104" i="6" s="1"/>
  <c r="V146" i="1"/>
  <c r="U187" i="1"/>
  <c r="C103" i="6"/>
  <c r="K21" i="6"/>
  <c r="K59" i="6" s="1"/>
  <c r="C69" i="6"/>
  <c r="L112" i="6"/>
  <c r="H146" i="6"/>
  <c r="L146" i="6" s="1"/>
  <c r="Z38" i="6"/>
  <c r="AI38" i="6"/>
  <c r="AP38" i="6" s="1"/>
  <c r="AN10" i="1"/>
  <c r="V38" i="6"/>
  <c r="U38" i="6"/>
  <c r="AN38" i="6"/>
  <c r="Z74" i="1"/>
  <c r="E146" i="6"/>
  <c r="D146" i="6"/>
  <c r="S112" i="6"/>
  <c r="P146" i="6"/>
  <c r="T146" i="6" s="1"/>
  <c r="Y112" i="6"/>
  <c r="V34" i="1"/>
  <c r="K145" i="6"/>
  <c r="C141" i="6"/>
  <c r="N88" i="6"/>
  <c r="S146" i="6"/>
  <c r="Z90" i="1"/>
  <c r="C142" i="6"/>
  <c r="U90" i="1"/>
  <c r="AN93" i="1"/>
  <c r="O35" i="6"/>
  <c r="AN195" i="1"/>
  <c r="AP195" i="1"/>
  <c r="AO195" i="1"/>
  <c r="C145" i="6"/>
  <c r="AJ195" i="1"/>
  <c r="AQ194" i="1"/>
  <c r="AO194" i="1"/>
  <c r="AM194" i="1"/>
  <c r="AL195" i="1"/>
  <c r="AJ194" i="1"/>
  <c r="AM195" i="1"/>
  <c r="O71" i="6"/>
  <c r="L65" i="6"/>
  <c r="AN194" i="1"/>
  <c r="AQ14" i="1"/>
  <c r="AK195" i="1"/>
  <c r="AL194" i="1"/>
  <c r="AK194" i="1"/>
  <c r="U82" i="1"/>
  <c r="AL37" i="1"/>
  <c r="AK122" i="1"/>
  <c r="AJ37" i="1"/>
  <c r="L102" i="6"/>
  <c r="AN122" i="1"/>
  <c r="AN26" i="1"/>
  <c r="L90" i="6"/>
  <c r="K81" i="6"/>
  <c r="M111" i="6"/>
  <c r="H145" i="6"/>
  <c r="L145" i="6" s="1"/>
  <c r="AN107" i="1"/>
  <c r="AO122" i="1"/>
  <c r="Z66" i="1"/>
  <c r="L81" i="6"/>
  <c r="M53" i="6"/>
  <c r="L47" i="6"/>
  <c r="K76" i="6"/>
  <c r="AO35" i="1"/>
  <c r="AM93" i="1"/>
  <c r="N96" i="6"/>
  <c r="AN106" i="1"/>
  <c r="K96" i="6"/>
  <c r="K88" i="6"/>
  <c r="AP14" i="1"/>
  <c r="M76" i="6"/>
  <c r="AK14" i="1"/>
  <c r="V74" i="1"/>
  <c r="V167" i="1"/>
  <c r="AP35" i="1"/>
  <c r="AJ50" i="1"/>
  <c r="L76" i="6"/>
  <c r="AJ93" i="1"/>
  <c r="V94" i="1"/>
  <c r="AO74" i="1"/>
  <c r="Z94" i="1"/>
  <c r="N69" i="6"/>
  <c r="K69" i="6"/>
  <c r="Y111" i="6"/>
  <c r="K111" i="6"/>
  <c r="M62" i="6"/>
  <c r="L99" i="6"/>
  <c r="N82" i="6"/>
  <c r="L66" i="6"/>
  <c r="M86" i="6"/>
  <c r="N91" i="6"/>
  <c r="L111" i="6"/>
  <c r="M46" i="6"/>
  <c r="M58" i="6"/>
  <c r="C123" i="6"/>
  <c r="L93" i="6"/>
  <c r="K45" i="6"/>
  <c r="N106" i="6"/>
  <c r="K43" i="6"/>
  <c r="Y76" i="6"/>
  <c r="L64" i="6"/>
  <c r="L48" i="6"/>
  <c r="M71" i="6"/>
  <c r="O45" i="6"/>
  <c r="U167" i="1"/>
  <c r="O44" i="6"/>
  <c r="L108" i="6"/>
  <c r="L45" i="6"/>
  <c r="O58" i="6"/>
  <c r="H126" i="6"/>
  <c r="L126" i="6" s="1"/>
  <c r="K93" i="6"/>
  <c r="D120" i="6"/>
  <c r="K89" i="6"/>
  <c r="M65" i="6"/>
  <c r="C126" i="6"/>
  <c r="N51" i="6"/>
  <c r="L82" i="6"/>
  <c r="M132" i="6"/>
  <c r="L87" i="6"/>
  <c r="Z195" i="1"/>
  <c r="U195" i="1"/>
  <c r="K91" i="6"/>
  <c r="N35" i="6"/>
  <c r="N112" i="6" s="1"/>
  <c r="K142" i="6"/>
  <c r="M44" i="6"/>
  <c r="N95" i="6"/>
  <c r="K35" i="6"/>
  <c r="N100" i="6"/>
  <c r="Y44" i="6"/>
  <c r="E125" i="6"/>
  <c r="O47" i="6"/>
  <c r="M81" i="6"/>
  <c r="N68" i="6"/>
  <c r="AN177" i="1"/>
  <c r="AK177" i="1"/>
  <c r="M93" i="6"/>
  <c r="K104" i="6"/>
  <c r="D125" i="6"/>
  <c r="N70" i="6"/>
  <c r="L91" i="6"/>
  <c r="N76" i="6"/>
  <c r="N111" i="6"/>
  <c r="AN184" i="1"/>
  <c r="AJ184" i="1"/>
  <c r="AK184" i="1"/>
  <c r="N44" i="6"/>
  <c r="AK190" i="1"/>
  <c r="AJ190" i="1"/>
  <c r="K70" i="6"/>
  <c r="C74" i="6"/>
  <c r="K49" i="6"/>
  <c r="AP193" i="1"/>
  <c r="AO193" i="1"/>
  <c r="AQ193" i="1"/>
  <c r="AJ193" i="1"/>
  <c r="AK193" i="1"/>
  <c r="AL193" i="1"/>
  <c r="AN108" i="1"/>
  <c r="AN188" i="1"/>
  <c r="AJ188" i="1"/>
  <c r="AK188" i="1"/>
  <c r="AN182" i="1"/>
  <c r="AJ182" i="1"/>
  <c r="AK182" i="1"/>
  <c r="D126" i="6"/>
  <c r="D141" i="6"/>
  <c r="D134" i="6"/>
  <c r="O54" i="6"/>
  <c r="O49" i="6"/>
  <c r="AE76" i="6"/>
  <c r="AE111" i="6"/>
  <c r="U34" i="1"/>
  <c r="AO135" i="1"/>
  <c r="AN111" i="1"/>
  <c r="AM178" i="1"/>
  <c r="AK178" i="1"/>
  <c r="E129" i="6"/>
  <c r="E145" i="6"/>
  <c r="D145" i="6"/>
  <c r="P145" i="6"/>
  <c r="S76" i="6"/>
  <c r="S111" i="6"/>
  <c r="AQ186" i="1"/>
  <c r="AJ186" i="1"/>
  <c r="AK186" i="1"/>
  <c r="M45" i="6"/>
  <c r="M87" i="6"/>
  <c r="M51" i="6"/>
  <c r="M88" i="6"/>
  <c r="AN103" i="1"/>
  <c r="AJ183" i="1"/>
  <c r="AK183" i="1"/>
  <c r="O106" i="6"/>
  <c r="D129" i="6"/>
  <c r="D127" i="6"/>
  <c r="AN193" i="1"/>
  <c r="N90" i="6"/>
  <c r="AP180" i="1"/>
  <c r="AK180" i="1"/>
  <c r="O76" i="6"/>
  <c r="O111" i="6"/>
  <c r="AQ187" i="1"/>
  <c r="AK187" i="1"/>
  <c r="AJ187" i="1"/>
  <c r="AJ185" i="1"/>
  <c r="AK185" i="1"/>
  <c r="AM193" i="1"/>
  <c r="AQ106" i="1"/>
  <c r="AQ189" i="1"/>
  <c r="AJ189" i="1"/>
  <c r="AK189" i="1"/>
  <c r="AJ181" i="1"/>
  <c r="AK181" i="1"/>
  <c r="AN191" i="1"/>
  <c r="AJ191" i="1"/>
  <c r="AK191" i="1"/>
  <c r="N65" i="6"/>
  <c r="L109" i="6"/>
  <c r="AG111" i="6"/>
  <c r="AG76" i="6"/>
  <c r="AH111" i="6"/>
  <c r="AH76" i="6"/>
  <c r="AP179" i="1"/>
  <c r="AK179" i="1"/>
  <c r="AN100" i="1"/>
  <c r="AM176" i="1"/>
  <c r="AK176" i="1"/>
  <c r="L56" i="6"/>
  <c r="E130" i="6"/>
  <c r="K55" i="6"/>
  <c r="L94" i="6"/>
  <c r="L61" i="6"/>
  <c r="N63" i="6"/>
  <c r="N98" i="6"/>
  <c r="N64" i="6"/>
  <c r="Y103" i="6"/>
  <c r="Y68" i="6"/>
  <c r="R118" i="6"/>
  <c r="AD84" i="6"/>
  <c r="AD49" i="6"/>
  <c r="AH109" i="6"/>
  <c r="AH74" i="6"/>
  <c r="AG107" i="6"/>
  <c r="AG72" i="6"/>
  <c r="R132" i="6"/>
  <c r="AD98" i="6"/>
  <c r="AD63" i="6"/>
  <c r="AG109" i="6"/>
  <c r="AG74" i="6"/>
  <c r="P119" i="6"/>
  <c r="T119" i="6" s="1"/>
  <c r="S85" i="6"/>
  <c r="S50" i="6"/>
  <c r="H140" i="6"/>
  <c r="L140" i="6" s="1"/>
  <c r="Y88" i="6"/>
  <c r="Y53" i="6"/>
  <c r="K97" i="6"/>
  <c r="K62" i="6"/>
  <c r="K86" i="6"/>
  <c r="K51" i="6"/>
  <c r="O85" i="6"/>
  <c r="O50" i="6"/>
  <c r="P117" i="6"/>
  <c r="T117" i="6" s="1"/>
  <c r="S83" i="6"/>
  <c r="S48" i="6"/>
  <c r="Y82" i="6"/>
  <c r="Y47" i="6"/>
  <c r="R133" i="6"/>
  <c r="AD99" i="6"/>
  <c r="AD64" i="6"/>
  <c r="N104" i="6"/>
  <c r="O65" i="6"/>
  <c r="O100" i="6"/>
  <c r="AF91" i="6"/>
  <c r="AF56" i="6"/>
  <c r="N72" i="6"/>
  <c r="N71" i="6"/>
  <c r="AF98" i="6"/>
  <c r="AF63" i="6"/>
  <c r="AD81" i="6"/>
  <c r="AD46" i="6"/>
  <c r="C95" i="6"/>
  <c r="C60" i="6"/>
  <c r="N54" i="6"/>
  <c r="P143" i="6"/>
  <c r="T143" i="6" s="1"/>
  <c r="S109" i="6"/>
  <c r="S74" i="6"/>
  <c r="P122" i="6"/>
  <c r="T122" i="6" s="1"/>
  <c r="S88" i="6"/>
  <c r="S53" i="6"/>
  <c r="P123" i="6"/>
  <c r="T123" i="6" s="1"/>
  <c r="S89" i="6"/>
  <c r="S54" i="6"/>
  <c r="Y86" i="6"/>
  <c r="Y51" i="6"/>
  <c r="P131" i="6"/>
  <c r="T131" i="6" s="1"/>
  <c r="S97" i="6"/>
  <c r="S62" i="6"/>
  <c r="P118" i="6"/>
  <c r="T118" i="6" s="1"/>
  <c r="S84" i="6"/>
  <c r="S49" i="6"/>
  <c r="P135" i="6"/>
  <c r="T135" i="6" s="1"/>
  <c r="S101" i="6"/>
  <c r="S66" i="6"/>
  <c r="S107" i="6"/>
  <c r="P141" i="6"/>
  <c r="T141" i="6" s="1"/>
  <c r="S72" i="6"/>
  <c r="Y81" i="6"/>
  <c r="Y46" i="6"/>
  <c r="Y97" i="6"/>
  <c r="Y62" i="6"/>
  <c r="AH102" i="6"/>
  <c r="AH67" i="6"/>
  <c r="O89" i="6"/>
  <c r="N94" i="6"/>
  <c r="M91" i="6"/>
  <c r="L101" i="6"/>
  <c r="K90" i="6"/>
  <c r="K129" i="6"/>
  <c r="AF108" i="6"/>
  <c r="AF73" i="6"/>
  <c r="AG83" i="6"/>
  <c r="AG48" i="6"/>
  <c r="C133" i="6"/>
  <c r="AE108" i="6"/>
  <c r="AE73" i="6"/>
  <c r="AE104" i="6"/>
  <c r="AE69" i="6"/>
  <c r="M109" i="6"/>
  <c r="L67" i="6"/>
  <c r="C132" i="6"/>
  <c r="AH107" i="6"/>
  <c r="AH72" i="6"/>
  <c r="M83" i="6"/>
  <c r="M48" i="6"/>
  <c r="O92" i="6"/>
  <c r="O57" i="6"/>
  <c r="AE106" i="6"/>
  <c r="AE71" i="6"/>
  <c r="AE53" i="6"/>
  <c r="AE88" i="6"/>
  <c r="AE96" i="6"/>
  <c r="AE61" i="6"/>
  <c r="E123" i="6"/>
  <c r="M135" i="6"/>
  <c r="K48" i="6"/>
  <c r="K83" i="6"/>
  <c r="AE109" i="6"/>
  <c r="AE74" i="6"/>
  <c r="K25" i="6"/>
  <c r="K102" i="6" s="1"/>
  <c r="AF101" i="6"/>
  <c r="AF66" i="6"/>
  <c r="N107" i="6"/>
  <c r="N103" i="6"/>
  <c r="M56" i="6"/>
  <c r="E143" i="6"/>
  <c r="AE85" i="6"/>
  <c r="AE50" i="6"/>
  <c r="D131" i="6"/>
  <c r="E124" i="6"/>
  <c r="AE86" i="6"/>
  <c r="AE51" i="6"/>
  <c r="P128" i="6"/>
  <c r="T128" i="6" s="1"/>
  <c r="S94" i="6"/>
  <c r="S59" i="6"/>
  <c r="M89" i="6"/>
  <c r="O56" i="6"/>
  <c r="O91" i="6"/>
  <c r="N84" i="6"/>
  <c r="N45" i="6"/>
  <c r="K107" i="6"/>
  <c r="K68" i="6"/>
  <c r="AF86" i="6"/>
  <c r="AF51" i="6"/>
  <c r="O72" i="6"/>
  <c r="D139" i="6"/>
  <c r="N97" i="6"/>
  <c r="N62" i="6"/>
  <c r="AE89" i="6"/>
  <c r="AE54" i="6"/>
  <c r="E128" i="6"/>
  <c r="M55" i="6"/>
  <c r="M90" i="6"/>
  <c r="E137" i="6"/>
  <c r="O86" i="6"/>
  <c r="O51" i="6"/>
  <c r="AH94" i="6"/>
  <c r="AH59" i="6"/>
  <c r="L43" i="6"/>
  <c r="E121" i="6"/>
  <c r="M75" i="6"/>
  <c r="M110" i="6"/>
  <c r="AG106" i="6"/>
  <c r="AG71" i="6"/>
  <c r="D117" i="6"/>
  <c r="AG96" i="6"/>
  <c r="AG61" i="6"/>
  <c r="K22" i="6"/>
  <c r="K61" i="6" s="1"/>
  <c r="C105" i="6"/>
  <c r="C121" i="6"/>
  <c r="AH96" i="6"/>
  <c r="AH61" i="6"/>
  <c r="AG84" i="6"/>
  <c r="AG49" i="6"/>
  <c r="M129" i="6"/>
  <c r="AE107" i="6"/>
  <c r="AE72" i="6"/>
  <c r="C61" i="6"/>
  <c r="O69" i="6"/>
  <c r="O104" i="6"/>
  <c r="L50" i="6"/>
  <c r="AE92" i="6"/>
  <c r="AE57" i="6"/>
  <c r="AH58" i="6"/>
  <c r="AH93" i="6"/>
  <c r="E127" i="6"/>
  <c r="AG81" i="6"/>
  <c r="AG46" i="6"/>
  <c r="L63" i="6"/>
  <c r="N49" i="6"/>
  <c r="K103" i="6"/>
  <c r="R138" i="6"/>
  <c r="AD104" i="6"/>
  <c r="AD69" i="6"/>
  <c r="O28" i="6"/>
  <c r="K82" i="6"/>
  <c r="K47" i="6"/>
  <c r="AF105" i="6"/>
  <c r="AF70" i="6"/>
  <c r="AG86" i="6"/>
  <c r="AG51" i="6"/>
  <c r="AG94" i="6"/>
  <c r="AG59" i="6"/>
  <c r="O82" i="6"/>
  <c r="O43" i="6"/>
  <c r="L85" i="6"/>
  <c r="L46" i="6"/>
  <c r="AH90" i="6"/>
  <c r="AH55" i="6"/>
  <c r="AG95" i="6"/>
  <c r="AG60" i="6"/>
  <c r="AF83" i="6"/>
  <c r="AF48" i="6"/>
  <c r="AE87" i="6"/>
  <c r="AE52" i="6"/>
  <c r="AE44" i="6"/>
  <c r="AF75" i="6"/>
  <c r="AF110" i="6"/>
  <c r="AF93" i="6"/>
  <c r="AF58" i="6"/>
  <c r="N99" i="6"/>
  <c r="N46" i="6"/>
  <c r="N81" i="6"/>
  <c r="K54" i="6"/>
  <c r="R127" i="6"/>
  <c r="AD93" i="6"/>
  <c r="AD58" i="6"/>
  <c r="AF45" i="6"/>
  <c r="K132" i="6"/>
  <c r="R135" i="6"/>
  <c r="AD101" i="6"/>
  <c r="AD66" i="6"/>
  <c r="AG93" i="6"/>
  <c r="AG58" i="6"/>
  <c r="D124" i="6"/>
  <c r="O83" i="6"/>
  <c r="O48" i="6"/>
  <c r="L83" i="6"/>
  <c r="L44" i="6"/>
  <c r="E142" i="6"/>
  <c r="K28" i="6"/>
  <c r="O96" i="6"/>
  <c r="R142" i="6"/>
  <c r="AD108" i="6"/>
  <c r="AD73" i="6"/>
  <c r="L54" i="6"/>
  <c r="L89" i="6"/>
  <c r="C98" i="6"/>
  <c r="C63" i="6"/>
  <c r="AH85" i="6"/>
  <c r="AH50" i="6"/>
  <c r="AH91" i="6"/>
  <c r="AH56" i="6"/>
  <c r="N55" i="6"/>
  <c r="L105" i="6"/>
  <c r="L55" i="6"/>
  <c r="K53" i="6"/>
  <c r="E135" i="6"/>
  <c r="AF92" i="6"/>
  <c r="AF57" i="6"/>
  <c r="L69" i="6"/>
  <c r="N86" i="6"/>
  <c r="N47" i="6"/>
  <c r="M142" i="6"/>
  <c r="E136" i="6"/>
  <c r="M22" i="6"/>
  <c r="M99" i="6" s="1"/>
  <c r="AG110" i="6"/>
  <c r="AG75" i="6"/>
  <c r="M94" i="6"/>
  <c r="M59" i="6"/>
  <c r="N102" i="6"/>
  <c r="N43" i="6"/>
  <c r="M54" i="6"/>
  <c r="L107" i="6"/>
  <c r="AF90" i="6"/>
  <c r="AF55" i="6"/>
  <c r="E133" i="6"/>
  <c r="J135" i="6"/>
  <c r="AG73" i="6"/>
  <c r="AG108" i="6"/>
  <c r="R129" i="6"/>
  <c r="AD95" i="6"/>
  <c r="AD60" i="6"/>
  <c r="M103" i="6"/>
  <c r="M68" i="6"/>
  <c r="AH44" i="6"/>
  <c r="AE93" i="6"/>
  <c r="AE58" i="6"/>
  <c r="AG103" i="6"/>
  <c r="AG68" i="6"/>
  <c r="S106" i="6"/>
  <c r="P140" i="6"/>
  <c r="T140" i="6" s="1"/>
  <c r="S71" i="6"/>
  <c r="AG90" i="6"/>
  <c r="AG55" i="6"/>
  <c r="AG82" i="6"/>
  <c r="AG47" i="6"/>
  <c r="S43" i="6"/>
  <c r="Y93" i="6"/>
  <c r="Y58" i="6"/>
  <c r="Y107" i="6"/>
  <c r="Y72" i="6"/>
  <c r="AH89" i="6"/>
  <c r="AH54" i="6"/>
  <c r="AH106" i="6"/>
  <c r="AH71" i="6"/>
  <c r="O90" i="6"/>
  <c r="N53" i="6"/>
  <c r="M52" i="6"/>
  <c r="L52" i="6"/>
  <c r="K92" i="6"/>
  <c r="K135" i="6"/>
  <c r="C64" i="6"/>
  <c r="AG101" i="6"/>
  <c r="AG66" i="6"/>
  <c r="O59" i="6"/>
  <c r="AH86" i="6"/>
  <c r="AH51" i="6"/>
  <c r="AD102" i="6"/>
  <c r="R136" i="6"/>
  <c r="AD67" i="6"/>
  <c r="AF81" i="6"/>
  <c r="AF46" i="6"/>
  <c r="M97" i="6"/>
  <c r="AE91" i="6"/>
  <c r="AE56" i="6"/>
  <c r="K106" i="6"/>
  <c r="K71" i="6"/>
  <c r="AE95" i="6"/>
  <c r="AE60" i="6"/>
  <c r="AH95" i="6"/>
  <c r="AH60" i="6"/>
  <c r="L86" i="6"/>
  <c r="L51" i="6"/>
  <c r="AD85" i="6"/>
  <c r="R119" i="6"/>
  <c r="AD50" i="6"/>
  <c r="O25" i="6"/>
  <c r="O102" i="6" s="1"/>
  <c r="AF96" i="6"/>
  <c r="AF61" i="6"/>
  <c r="N110" i="6"/>
  <c r="N75" i="6"/>
  <c r="D137" i="6"/>
  <c r="AG64" i="6"/>
  <c r="AG99" i="6"/>
  <c r="AE90" i="6"/>
  <c r="AE55" i="6"/>
  <c r="L62" i="6"/>
  <c r="AD106" i="6"/>
  <c r="R140" i="6"/>
  <c r="AD71" i="6"/>
  <c r="M82" i="6"/>
  <c r="M43" i="6"/>
  <c r="AF97" i="6"/>
  <c r="AF62" i="6"/>
  <c r="Y89" i="6"/>
  <c r="Y54" i="6"/>
  <c r="AH92" i="6"/>
  <c r="AH57" i="6"/>
  <c r="R124" i="6"/>
  <c r="AD90" i="6"/>
  <c r="AD55" i="6"/>
  <c r="AH97" i="6"/>
  <c r="AH62" i="6"/>
  <c r="K44" i="6"/>
  <c r="C102" i="6"/>
  <c r="M35" i="6"/>
  <c r="AG102" i="6"/>
  <c r="AG67" i="6"/>
  <c r="E122" i="6"/>
  <c r="J132" i="6"/>
  <c r="C118" i="6"/>
  <c r="E119" i="6"/>
  <c r="C135" i="6"/>
  <c r="AF103" i="6"/>
  <c r="AF68" i="6"/>
  <c r="D128" i="6"/>
  <c r="R117" i="6"/>
  <c r="AD83" i="6"/>
  <c r="AD48" i="6"/>
  <c r="AH88" i="6"/>
  <c r="AH53" i="6"/>
  <c r="N56" i="6"/>
  <c r="E131" i="6"/>
  <c r="AE81" i="6"/>
  <c r="M106" i="6"/>
  <c r="AH43" i="6"/>
  <c r="K65" i="6"/>
  <c r="AD107" i="6"/>
  <c r="R141" i="6"/>
  <c r="AD72" i="6"/>
  <c r="AG43" i="6"/>
  <c r="AF99" i="6"/>
  <c r="AF64" i="6"/>
  <c r="AH103" i="6"/>
  <c r="AH68" i="6"/>
  <c r="AE99" i="6"/>
  <c r="AE64" i="6"/>
  <c r="AE98" i="6"/>
  <c r="AE63" i="6"/>
  <c r="L84" i="6"/>
  <c r="L49" i="6"/>
  <c r="AD109" i="6"/>
  <c r="R143" i="6"/>
  <c r="AD74" i="6"/>
  <c r="AG89" i="6"/>
  <c r="AG54" i="6"/>
  <c r="P124" i="6"/>
  <c r="T124" i="6" s="1"/>
  <c r="S90" i="6"/>
  <c r="S55" i="6"/>
  <c r="P144" i="6"/>
  <c r="T144" i="6" s="1"/>
  <c r="S110" i="6"/>
  <c r="S75" i="6"/>
  <c r="O81" i="6"/>
  <c r="O46" i="6"/>
  <c r="AF53" i="6"/>
  <c r="AF88" i="6"/>
  <c r="AF89" i="6"/>
  <c r="AF54" i="6"/>
  <c r="C144" i="6"/>
  <c r="R125" i="6"/>
  <c r="AD91" i="6"/>
  <c r="AD56" i="6"/>
  <c r="P138" i="6"/>
  <c r="T138" i="6" s="1"/>
  <c r="S104" i="6"/>
  <c r="S69" i="6"/>
  <c r="D140" i="6"/>
  <c r="R130" i="6"/>
  <c r="AD96" i="6"/>
  <c r="AD61" i="6"/>
  <c r="L103" i="6"/>
  <c r="L68" i="6"/>
  <c r="Y101" i="6"/>
  <c r="Y66" i="6"/>
  <c r="P134" i="6"/>
  <c r="T134" i="6" s="1"/>
  <c r="S100" i="6"/>
  <c r="S65" i="6"/>
  <c r="Y104" i="6"/>
  <c r="Y69" i="6"/>
  <c r="N109" i="6"/>
  <c r="AD43" i="6"/>
  <c r="C108" i="6"/>
  <c r="C73" i="6"/>
  <c r="R122" i="6"/>
  <c r="AD88" i="6"/>
  <c r="AD53" i="6"/>
  <c r="Y105" i="6"/>
  <c r="Y70" i="6"/>
  <c r="Y108" i="6"/>
  <c r="Y73" i="6"/>
  <c r="Y91" i="6"/>
  <c r="Y56" i="6"/>
  <c r="N89" i="6"/>
  <c r="K52" i="6"/>
  <c r="C99" i="6"/>
  <c r="AH75" i="6"/>
  <c r="AH110" i="6"/>
  <c r="Y84" i="6"/>
  <c r="Y49" i="6"/>
  <c r="Y98" i="6"/>
  <c r="Y63" i="6"/>
  <c r="Y48" i="6"/>
  <c r="Y83" i="6"/>
  <c r="Y94" i="6"/>
  <c r="Y59" i="6"/>
  <c r="Y96" i="6"/>
  <c r="Y61" i="6"/>
  <c r="AH100" i="6"/>
  <c r="AH65" i="6"/>
  <c r="N48" i="6"/>
  <c r="L59" i="6"/>
  <c r="K56" i="6"/>
  <c r="N83" i="6"/>
  <c r="AG91" i="6"/>
  <c r="AG56" i="6"/>
  <c r="R134" i="6"/>
  <c r="AD100" i="6"/>
  <c r="AD65" i="6"/>
  <c r="O97" i="6"/>
  <c r="O62" i="6"/>
  <c r="K58" i="6"/>
  <c r="K57" i="6"/>
  <c r="AF87" i="6"/>
  <c r="AF52" i="6"/>
  <c r="L88" i="6"/>
  <c r="AF95" i="6"/>
  <c r="AF60" i="6"/>
  <c r="AG100" i="6"/>
  <c r="AG65" i="6"/>
  <c r="AH73" i="6"/>
  <c r="AG88" i="6"/>
  <c r="AG53" i="6"/>
  <c r="AG45" i="6"/>
  <c r="D136" i="6"/>
  <c r="C134" i="6"/>
  <c r="AE84" i="6"/>
  <c r="AE49" i="6"/>
  <c r="AH45" i="6"/>
  <c r="N92" i="6"/>
  <c r="N57" i="6"/>
  <c r="AH81" i="6"/>
  <c r="AH46" i="6"/>
  <c r="AG85" i="6"/>
  <c r="AG50" i="6"/>
  <c r="N61" i="6"/>
  <c r="L95" i="6"/>
  <c r="L60" i="6"/>
  <c r="C143" i="6"/>
  <c r="AE101" i="6"/>
  <c r="AE66" i="6"/>
  <c r="AF94" i="6"/>
  <c r="AF59" i="6"/>
  <c r="O22" i="6"/>
  <c r="O95" i="6" s="1"/>
  <c r="AH99" i="6"/>
  <c r="K110" i="6"/>
  <c r="K75" i="6"/>
  <c r="C128" i="6"/>
  <c r="AG97" i="6"/>
  <c r="AG62" i="6"/>
  <c r="O94" i="6"/>
  <c r="L74" i="6"/>
  <c r="L73" i="6"/>
  <c r="P121" i="6"/>
  <c r="T121" i="6" s="1"/>
  <c r="S87" i="6"/>
  <c r="S52" i="6"/>
  <c r="K72" i="6"/>
  <c r="AG92" i="6"/>
  <c r="AG57" i="6"/>
  <c r="AH83" i="6"/>
  <c r="AH48" i="6"/>
  <c r="P132" i="6"/>
  <c r="T132" i="6" s="1"/>
  <c r="S98" i="6"/>
  <c r="S63" i="6"/>
  <c r="Y92" i="6"/>
  <c r="Y57" i="6"/>
  <c r="T30" i="6"/>
  <c r="P137" i="6"/>
  <c r="T137" i="6" s="1"/>
  <c r="S103" i="6"/>
  <c r="S68" i="6"/>
  <c r="Y102" i="6"/>
  <c r="Y67" i="6"/>
  <c r="AF85" i="6"/>
  <c r="AF50" i="6"/>
  <c r="M85" i="6"/>
  <c r="M50" i="6"/>
  <c r="AF109" i="6"/>
  <c r="AF74" i="6"/>
  <c r="C101" i="6"/>
  <c r="C66" i="6"/>
  <c r="T32" i="6"/>
  <c r="P139" i="6"/>
  <c r="T139" i="6" s="1"/>
  <c r="S105" i="6"/>
  <c r="S70" i="6"/>
  <c r="O55" i="6"/>
  <c r="Y99" i="6"/>
  <c r="Y64" i="6"/>
  <c r="AH84" i="6"/>
  <c r="AH49" i="6"/>
  <c r="AG87" i="6"/>
  <c r="AG52" i="6"/>
  <c r="R128" i="6"/>
  <c r="AD94" i="6"/>
  <c r="AD59" i="6"/>
  <c r="Y90" i="6"/>
  <c r="Y55" i="6"/>
  <c r="S102" i="6"/>
  <c r="P136" i="6"/>
  <c r="T136" i="6" s="1"/>
  <c r="S67" i="6"/>
  <c r="Y85" i="6"/>
  <c r="Y50" i="6"/>
  <c r="O103" i="6"/>
  <c r="P130" i="6"/>
  <c r="T130" i="6" s="1"/>
  <c r="S96" i="6"/>
  <c r="S61" i="6"/>
  <c r="Y100" i="6"/>
  <c r="Y65" i="6"/>
  <c r="AH105" i="6"/>
  <c r="O84" i="6"/>
  <c r="K100" i="6"/>
  <c r="AH87" i="6"/>
  <c r="AH52" i="6"/>
  <c r="K109" i="6"/>
  <c r="D138" i="6"/>
  <c r="K46" i="6"/>
  <c r="C138" i="6"/>
  <c r="E132" i="6"/>
  <c r="C117" i="6"/>
  <c r="O52" i="6"/>
  <c r="O87" i="6"/>
  <c r="M84" i="6"/>
  <c r="M49" i="6"/>
  <c r="N58" i="6"/>
  <c r="M107" i="6"/>
  <c r="M72" i="6"/>
  <c r="R123" i="6"/>
  <c r="AD89" i="6"/>
  <c r="AD54" i="6"/>
  <c r="D118" i="6"/>
  <c r="AE100" i="6"/>
  <c r="AE65" i="6"/>
  <c r="M47" i="6"/>
  <c r="L104" i="6"/>
  <c r="L100" i="6"/>
  <c r="C140" i="6"/>
  <c r="AE102" i="6"/>
  <c r="AE67" i="6"/>
  <c r="O109" i="6"/>
  <c r="K87" i="6"/>
  <c r="O107" i="6"/>
  <c r="O68" i="6"/>
  <c r="R137" i="6"/>
  <c r="AD103" i="6"/>
  <c r="AD68" i="6"/>
  <c r="M28" i="6"/>
  <c r="R131" i="6"/>
  <c r="AD97" i="6"/>
  <c r="AD62" i="6"/>
  <c r="J129" i="6"/>
  <c r="M100" i="6"/>
  <c r="L72" i="6"/>
  <c r="L71" i="6"/>
  <c r="L106" i="6"/>
  <c r="AE103" i="6"/>
  <c r="AE68" i="6"/>
  <c r="AE94" i="6"/>
  <c r="AE59" i="6"/>
  <c r="K85" i="6"/>
  <c r="K50" i="6"/>
  <c r="AD105" i="6"/>
  <c r="R139" i="6"/>
  <c r="AD70" i="6"/>
  <c r="J142" i="6"/>
  <c r="AE82" i="6"/>
  <c r="AE47" i="6"/>
  <c r="S44" i="6"/>
  <c r="S45" i="6"/>
  <c r="AE110" i="6"/>
  <c r="AE75" i="6"/>
  <c r="N87" i="6"/>
  <c r="N52" i="6"/>
  <c r="AH101" i="6"/>
  <c r="AH66" i="6"/>
  <c r="AG105" i="6"/>
  <c r="AG70" i="6"/>
  <c r="AD44" i="6"/>
  <c r="L97" i="6"/>
  <c r="L58" i="6"/>
  <c r="Y95" i="6"/>
  <c r="Y60" i="6"/>
  <c r="AF107" i="6"/>
  <c r="AF72" i="6"/>
  <c r="AD47" i="6"/>
  <c r="AD82" i="6"/>
  <c r="AF100" i="6"/>
  <c r="AF65" i="6"/>
  <c r="L57" i="6"/>
  <c r="L92" i="6"/>
  <c r="AE97" i="6"/>
  <c r="AE62" i="6"/>
  <c r="P133" i="6"/>
  <c r="T133" i="6" s="1"/>
  <c r="S99" i="6"/>
  <c r="S64" i="6"/>
  <c r="S82" i="6"/>
  <c r="S47" i="6"/>
  <c r="Y43" i="6"/>
  <c r="AF106" i="6"/>
  <c r="AF71" i="6"/>
  <c r="AG104" i="6"/>
  <c r="AG69" i="6"/>
  <c r="L110" i="6"/>
  <c r="L75" i="6"/>
  <c r="M96" i="6"/>
  <c r="D144" i="6"/>
  <c r="S81" i="6"/>
  <c r="S46" i="6"/>
  <c r="Y109" i="6"/>
  <c r="Y74" i="6"/>
  <c r="AD110" i="6"/>
  <c r="R144" i="6"/>
  <c r="AD75" i="6"/>
  <c r="AG44" i="6"/>
  <c r="P142" i="6"/>
  <c r="T142" i="6" s="1"/>
  <c r="S108" i="6"/>
  <c r="S73" i="6"/>
  <c r="Y45" i="6"/>
  <c r="Y106" i="6"/>
  <c r="Y71" i="6"/>
  <c r="L96" i="6"/>
  <c r="N28" i="6"/>
  <c r="N105" i="6" s="1"/>
  <c r="AE105" i="6"/>
  <c r="AE70" i="6"/>
  <c r="P129" i="6"/>
  <c r="T129" i="6" s="1"/>
  <c r="S95" i="6"/>
  <c r="S60" i="6"/>
  <c r="P127" i="6"/>
  <c r="T127" i="6" s="1"/>
  <c r="S93" i="6"/>
  <c r="S58" i="6"/>
  <c r="P126" i="6"/>
  <c r="T126" i="6" s="1"/>
  <c r="S92" i="6"/>
  <c r="S57" i="6"/>
  <c r="P125" i="6"/>
  <c r="T125" i="6" s="1"/>
  <c r="S91" i="6"/>
  <c r="S56" i="6"/>
  <c r="P120" i="6"/>
  <c r="T120" i="6" s="1"/>
  <c r="S86" i="6"/>
  <c r="S51" i="6"/>
  <c r="Y87" i="6"/>
  <c r="Y52" i="6"/>
  <c r="Y110" i="6"/>
  <c r="Y75" i="6"/>
  <c r="AH63" i="6"/>
  <c r="AH98" i="6"/>
  <c r="O93" i="6"/>
  <c r="N93" i="6"/>
  <c r="L53" i="6"/>
  <c r="K84" i="6"/>
  <c r="L70" i="6"/>
  <c r="D142" i="6"/>
  <c r="AF104" i="6"/>
  <c r="AF69" i="6"/>
  <c r="E117" i="6"/>
  <c r="R120" i="6"/>
  <c r="AD86" i="6"/>
  <c r="AD51" i="6"/>
  <c r="O88" i="6"/>
  <c r="O53" i="6"/>
  <c r="M25" i="6"/>
  <c r="AG98" i="6"/>
  <c r="AG63" i="6"/>
  <c r="R126" i="6"/>
  <c r="AD92" i="6"/>
  <c r="AD57" i="6"/>
  <c r="N60" i="6"/>
  <c r="N59" i="6"/>
  <c r="AE83" i="6"/>
  <c r="AE48" i="6"/>
  <c r="O70" i="6"/>
  <c r="E141" i="6"/>
  <c r="AF102" i="6"/>
  <c r="AF67" i="6"/>
  <c r="AF84" i="6"/>
  <c r="AF49" i="6"/>
  <c r="O110" i="6"/>
  <c r="O75" i="6"/>
  <c r="AH82" i="6"/>
  <c r="AH47" i="6"/>
  <c r="C122" i="6"/>
  <c r="C130" i="6"/>
  <c r="M92" i="6"/>
  <c r="M57" i="6"/>
  <c r="E139" i="6"/>
  <c r="R121" i="6"/>
  <c r="AD87" i="6"/>
  <c r="AD52" i="6"/>
  <c r="AF82" i="6"/>
  <c r="AF47" i="6"/>
  <c r="D135" i="6"/>
  <c r="N85" i="6"/>
  <c r="N50" i="6"/>
  <c r="C119" i="6"/>
  <c r="C120" i="6"/>
  <c r="T31" i="6"/>
  <c r="Z31" i="6" s="1"/>
  <c r="T37" i="6"/>
  <c r="T36" i="6"/>
  <c r="T33" i="6"/>
  <c r="T35" i="6"/>
  <c r="T34" i="6"/>
  <c r="Z34" i="6" s="1"/>
  <c r="H136" i="6"/>
  <c r="L136" i="6" s="1"/>
  <c r="AK192" i="1"/>
  <c r="AJ192" i="1"/>
  <c r="AL192" i="1"/>
  <c r="AM192" i="1"/>
  <c r="AN192" i="1"/>
  <c r="AP192" i="1"/>
  <c r="AO192" i="1"/>
  <c r="AQ192" i="1"/>
  <c r="V180" i="1"/>
  <c r="V165" i="1"/>
  <c r="Z153" i="1"/>
  <c r="Z175" i="1"/>
  <c r="AN181" i="1"/>
  <c r="U175" i="1"/>
  <c r="Z168" i="1"/>
  <c r="V177" i="1"/>
  <c r="V175" i="1"/>
  <c r="V152" i="1"/>
  <c r="U152" i="1"/>
  <c r="Z151" i="1"/>
  <c r="AM186" i="1"/>
  <c r="AN186" i="1"/>
  <c r="U165" i="1"/>
  <c r="V153" i="1"/>
  <c r="AL186" i="1"/>
  <c r="V174" i="1"/>
  <c r="U180" i="1"/>
  <c r="Z143" i="1"/>
  <c r="Z184" i="1"/>
  <c r="V168" i="1"/>
  <c r="Z176" i="1"/>
  <c r="V185" i="1"/>
  <c r="U151" i="1"/>
  <c r="AO190" i="1"/>
  <c r="AL190" i="1"/>
  <c r="Z185" i="1"/>
  <c r="U148" i="1"/>
  <c r="U184" i="1"/>
  <c r="AN190" i="1"/>
  <c r="Z148" i="1"/>
  <c r="Z177" i="1"/>
  <c r="U174" i="1"/>
  <c r="U143" i="1"/>
  <c r="V176" i="1"/>
  <c r="AN139" i="1"/>
  <c r="AN109" i="1"/>
  <c r="V14" i="1"/>
  <c r="U65" i="1"/>
  <c r="V52" i="1"/>
  <c r="Z14" i="1"/>
  <c r="AK132" i="1"/>
  <c r="V93" i="1"/>
  <c r="Z35" i="1"/>
  <c r="AQ75" i="1"/>
  <c r="Z52" i="1"/>
  <c r="AL75" i="1"/>
  <c r="AN63" i="1"/>
  <c r="AL14" i="1"/>
  <c r="AK37" i="1"/>
  <c r="AM190" i="1"/>
  <c r="AP190" i="1"/>
  <c r="U93" i="1"/>
  <c r="AL106" i="1"/>
  <c r="AL151" i="1"/>
  <c r="V50" i="1"/>
  <c r="AP139" i="1"/>
  <c r="AL26" i="1"/>
  <c r="AO139" i="1"/>
  <c r="AL35" i="1"/>
  <c r="Z65" i="1"/>
  <c r="AK34" i="1"/>
  <c r="AQ190" i="1"/>
  <c r="Z82" i="1"/>
  <c r="Z50" i="1"/>
  <c r="AK26" i="1"/>
  <c r="V59" i="1"/>
  <c r="AQ151" i="1"/>
  <c r="AJ26" i="1"/>
  <c r="AN124" i="1"/>
  <c r="Z20" i="1"/>
  <c r="AM44" i="1"/>
  <c r="AP124" i="1"/>
  <c r="V29" i="1"/>
  <c r="Z59" i="1"/>
  <c r="Z37" i="1"/>
  <c r="AM102" i="1"/>
  <c r="AK124" i="1"/>
  <c r="AN185" i="1"/>
  <c r="AO75" i="1"/>
  <c r="U29" i="1"/>
  <c r="AM37" i="1"/>
  <c r="AN102" i="1"/>
  <c r="AP109" i="1"/>
  <c r="AQ185" i="1"/>
  <c r="AJ102" i="1"/>
  <c r="U121" i="1"/>
  <c r="AO37" i="1"/>
  <c r="U20" i="1"/>
  <c r="AP102" i="1"/>
  <c r="AL185" i="1"/>
  <c r="AP44" i="1"/>
  <c r="AJ124" i="1"/>
  <c r="AO102" i="1"/>
  <c r="AL152" i="1"/>
  <c r="AQ63" i="1"/>
  <c r="AL102" i="1"/>
  <c r="V58" i="1"/>
  <c r="U58" i="1"/>
  <c r="AK152" i="1"/>
  <c r="AQ139" i="1"/>
  <c r="AM63" i="1"/>
  <c r="Z17" i="1"/>
  <c r="U75" i="1"/>
  <c r="AJ34" i="1"/>
  <c r="AJ139" i="1"/>
  <c r="U76" i="1"/>
  <c r="AL122" i="1"/>
  <c r="Z91" i="1"/>
  <c r="AJ106" i="1"/>
  <c r="AJ63" i="1"/>
  <c r="AO124" i="1"/>
  <c r="AN14" i="1"/>
  <c r="AK108" i="1"/>
  <c r="AO181" i="1"/>
  <c r="AQ122" i="1"/>
  <c r="V35" i="1"/>
  <c r="AN90" i="1"/>
  <c r="V75" i="1"/>
  <c r="AM106" i="1"/>
  <c r="U91" i="1"/>
  <c r="Z51" i="1"/>
  <c r="AQ66" i="1"/>
  <c r="AM139" i="1"/>
  <c r="AO90" i="1"/>
  <c r="AK106" i="1"/>
  <c r="AK63" i="1"/>
  <c r="AM124" i="1"/>
  <c r="AM108" i="1"/>
  <c r="AO185" i="1"/>
  <c r="AN152" i="1"/>
  <c r="AP90" i="1"/>
  <c r="AQ107" i="1"/>
  <c r="AK139" i="1"/>
  <c r="AJ90" i="1"/>
  <c r="AO106" i="1"/>
  <c r="AO63" i="1"/>
  <c r="AQ124" i="1"/>
  <c r="AJ108" i="1"/>
  <c r="AM185" i="1"/>
  <c r="AL90" i="1"/>
  <c r="AP87" i="1"/>
  <c r="AQ90" i="1"/>
  <c r="AP57" i="1"/>
  <c r="AL63" i="1"/>
  <c r="AP122" i="1"/>
  <c r="AQ42" i="1"/>
  <c r="AK65" i="1"/>
  <c r="AM122" i="1"/>
  <c r="AK90" i="1"/>
  <c r="AN35" i="1"/>
  <c r="AK102" i="1"/>
  <c r="AM14" i="1"/>
  <c r="V51" i="1"/>
  <c r="AQ65" i="1"/>
  <c r="AO107" i="1"/>
  <c r="AL65" i="1"/>
  <c r="AM35" i="1"/>
  <c r="AM132" i="1"/>
  <c r="AJ65" i="1"/>
  <c r="AP65" i="1"/>
  <c r="AJ35" i="1"/>
  <c r="AP132" i="1"/>
  <c r="AO14" i="1"/>
  <c r="AN65" i="1"/>
  <c r="AO83" i="1"/>
  <c r="AM152" i="1"/>
  <c r="AQ35" i="1"/>
  <c r="H144" i="6"/>
  <c r="L144" i="6" s="1"/>
  <c r="AM38" i="1"/>
  <c r="AO38" i="1"/>
  <c r="AJ38" i="1"/>
  <c r="AK38" i="1"/>
  <c r="AP38" i="1"/>
  <c r="AL38" i="1"/>
  <c r="AN38" i="1"/>
  <c r="AQ38" i="1"/>
  <c r="AM99" i="1"/>
  <c r="AL99" i="1"/>
  <c r="U44" i="1"/>
  <c r="AK99" i="1"/>
  <c r="AO85" i="1"/>
  <c r="AP19" i="1"/>
  <c r="AP107" i="1"/>
  <c r="AN110" i="1"/>
  <c r="V83" i="1"/>
  <c r="AO19" i="1"/>
  <c r="AO151" i="1"/>
  <c r="AL71" i="1"/>
  <c r="AO108" i="1"/>
  <c r="AP135" i="1"/>
  <c r="AP185" i="1"/>
  <c r="AM191" i="1"/>
  <c r="AL191" i="1"/>
  <c r="AO191" i="1"/>
  <c r="AP191" i="1"/>
  <c r="AO99" i="1"/>
  <c r="AN99" i="1"/>
  <c r="AJ20" i="1"/>
  <c r="AO71" i="1"/>
  <c r="AL108" i="1"/>
  <c r="V66" i="1"/>
  <c r="AN71" i="1"/>
  <c r="AM29" i="1"/>
  <c r="AM20" i="1"/>
  <c r="AP20" i="1"/>
  <c r="AM71" i="1"/>
  <c r="AJ151" i="1"/>
  <c r="AP67" i="1"/>
  <c r="AI49" i="1"/>
  <c r="AP49" i="1" s="1"/>
  <c r="AK29" i="1"/>
  <c r="V37" i="1"/>
  <c r="AL20" i="1"/>
  <c r="AO29" i="1"/>
  <c r="AN113" i="1"/>
  <c r="AN29" i="1"/>
  <c r="AP71" i="1"/>
  <c r="AP108" i="1"/>
  <c r="Z44" i="1"/>
  <c r="AJ29" i="1"/>
  <c r="AQ34" i="1"/>
  <c r="AO186" i="1"/>
  <c r="AQ99" i="1"/>
  <c r="AP88" i="1"/>
  <c r="AJ99" i="1"/>
  <c r="AK92" i="1"/>
  <c r="AP29" i="1"/>
  <c r="AP151" i="1"/>
  <c r="AN132" i="1"/>
  <c r="V64" i="1"/>
  <c r="AL29" i="1"/>
  <c r="AP186" i="1"/>
  <c r="AQ191" i="1"/>
  <c r="AO110" i="1"/>
  <c r="AQ132" i="1"/>
  <c r="AM31" i="1"/>
  <c r="AJ25" i="1"/>
  <c r="AK71" i="1"/>
  <c r="AI37" i="6"/>
  <c r="AN37" i="6" s="1"/>
  <c r="AN110" i="6" s="1"/>
  <c r="AP75" i="1"/>
  <c r="AM97" i="1"/>
  <c r="AP51" i="1"/>
  <c r="AO97" i="1"/>
  <c r="AN143" i="1"/>
  <c r="AM148" i="1"/>
  <c r="AQ71" i="1"/>
  <c r="AO187" i="1"/>
  <c r="AN97" i="1"/>
  <c r="AJ148" i="1"/>
  <c r="V104" i="1"/>
  <c r="AP187" i="1"/>
  <c r="Z28" i="1"/>
  <c r="AQ170" i="1"/>
  <c r="AP54" i="1"/>
  <c r="V28" i="1"/>
  <c r="AK97" i="1"/>
  <c r="V121" i="1"/>
  <c r="AO161" i="1"/>
  <c r="AN150" i="1"/>
  <c r="AK146" i="1"/>
  <c r="AM146" i="1"/>
  <c r="AO159" i="1"/>
  <c r="AN146" i="1"/>
  <c r="AQ152" i="1"/>
  <c r="AP152" i="1"/>
  <c r="AM187" i="1"/>
  <c r="AQ146" i="1"/>
  <c r="AO167" i="1"/>
  <c r="AJ152" i="1"/>
  <c r="AN187" i="1"/>
  <c r="AL165" i="1"/>
  <c r="AP181" i="1"/>
  <c r="AK148" i="1"/>
  <c r="Z186" i="1"/>
  <c r="AJ165" i="1"/>
  <c r="AM181" i="1"/>
  <c r="Z178" i="1"/>
  <c r="AQ181" i="1"/>
  <c r="AL181" i="1"/>
  <c r="AO146" i="1"/>
  <c r="AM182" i="1"/>
  <c r="AL187" i="1"/>
  <c r="AL60" i="1"/>
  <c r="AK60" i="1"/>
  <c r="AQ60" i="1"/>
  <c r="AN50" i="1"/>
  <c r="AJ74" i="1"/>
  <c r="AK54" i="1"/>
  <c r="AO115" i="1"/>
  <c r="AQ37" i="1"/>
  <c r="AO134" i="1"/>
  <c r="AP153" i="1"/>
  <c r="AM74" i="1"/>
  <c r="AK19" i="1"/>
  <c r="V12" i="1"/>
  <c r="AN37" i="1"/>
  <c r="AP25" i="1"/>
  <c r="AM127" i="1"/>
  <c r="AJ54" i="1"/>
  <c r="AI34" i="6"/>
  <c r="AP34" i="6" s="1"/>
  <c r="AP107" i="6" s="1"/>
  <c r="AL135" i="1"/>
  <c r="AQ31" i="1"/>
  <c r="AO31" i="1"/>
  <c r="AO136" i="1"/>
  <c r="AL134" i="1"/>
  <c r="U12" i="1"/>
  <c r="AN131" i="1"/>
  <c r="AQ148" i="1"/>
  <c r="AK25" i="1"/>
  <c r="AJ127" i="1"/>
  <c r="AM153" i="1"/>
  <c r="AN148" i="1"/>
  <c r="AL148" i="1"/>
  <c r="AM113" i="1"/>
  <c r="Z87" i="1"/>
  <c r="U87" i="1"/>
  <c r="AK74" i="1"/>
  <c r="AK127" i="1"/>
  <c r="AL54" i="1"/>
  <c r="AQ50" i="1"/>
  <c r="AI33" i="6"/>
  <c r="AN33" i="6" s="1"/>
  <c r="AJ126" i="1"/>
  <c r="AM126" i="1"/>
  <c r="AL127" i="1"/>
  <c r="AN134" i="1"/>
  <c r="AO54" i="1"/>
  <c r="AN159" i="1"/>
  <c r="AP110" i="1"/>
  <c r="AP146" i="1"/>
  <c r="AP26" i="1"/>
  <c r="U83" i="1"/>
  <c r="AQ134" i="1"/>
  <c r="AM134" i="1"/>
  <c r="AQ149" i="1"/>
  <c r="AP126" i="1"/>
  <c r="AM137" i="1"/>
  <c r="AL110" i="1"/>
  <c r="AK20" i="1"/>
  <c r="AK134" i="1"/>
  <c r="Z76" i="1"/>
  <c r="AP74" i="1"/>
  <c r="AQ127" i="1"/>
  <c r="AO153" i="1"/>
  <c r="AJ100" i="1"/>
  <c r="AN75" i="1"/>
  <c r="AQ182" i="1"/>
  <c r="V32" i="1"/>
  <c r="AP182" i="1"/>
  <c r="AQ126" i="1"/>
  <c r="AL146" i="1"/>
  <c r="AJ110" i="1"/>
  <c r="AN20" i="1"/>
  <c r="AO121" i="1"/>
  <c r="AQ115" i="1"/>
  <c r="AJ134" i="1"/>
  <c r="AK110" i="1"/>
  <c r="AN136" i="1"/>
  <c r="AM26" i="1"/>
  <c r="AN126" i="1"/>
  <c r="AL100" i="1"/>
  <c r="Z32" i="1"/>
  <c r="AL126" i="1"/>
  <c r="AQ110" i="1"/>
  <c r="AL19" i="1"/>
  <c r="AO113" i="1"/>
  <c r="AM100" i="1"/>
  <c r="AO50" i="1"/>
  <c r="AQ77" i="1"/>
  <c r="AP31" i="1"/>
  <c r="AQ74" i="1"/>
  <c r="AO100" i="1"/>
  <c r="AQ26" i="1"/>
  <c r="AO126" i="1"/>
  <c r="AQ54" i="1"/>
  <c r="Z123" i="1"/>
  <c r="AL182" i="1"/>
  <c r="AP148" i="1"/>
  <c r="V84" i="1"/>
  <c r="U84" i="1"/>
  <c r="AO127" i="1"/>
  <c r="AN25" i="1"/>
  <c r="AQ113" i="1"/>
  <c r="AQ173" i="1"/>
  <c r="AP173" i="1"/>
  <c r="AL163" i="1"/>
  <c r="AN153" i="1"/>
  <c r="AN74" i="1"/>
  <c r="AQ19" i="1"/>
  <c r="AJ75" i="1"/>
  <c r="AK126" i="1"/>
  <c r="AN127" i="1"/>
  <c r="AM54" i="1"/>
  <c r="AM75" i="1"/>
  <c r="AO182" i="1"/>
  <c r="AQ135" i="1"/>
  <c r="AP184" i="1"/>
  <c r="AO184" i="1"/>
  <c r="AM184" i="1"/>
  <c r="AL184" i="1"/>
  <c r="AQ184" i="1"/>
  <c r="AO65" i="1"/>
  <c r="AI35" i="6"/>
  <c r="AI112" i="6" s="1"/>
  <c r="AP189" i="1"/>
  <c r="AO189" i="1"/>
  <c r="AN189" i="1"/>
  <c r="AM189" i="1"/>
  <c r="AL189" i="1"/>
  <c r="Z189" i="1"/>
  <c r="V189" i="1"/>
  <c r="AI36" i="6"/>
  <c r="AM36" i="6" s="1"/>
  <c r="Z188" i="1"/>
  <c r="V188" i="1"/>
  <c r="U188" i="1"/>
  <c r="AQ188" i="1"/>
  <c r="AP188" i="1"/>
  <c r="AO188" i="1"/>
  <c r="AM188" i="1"/>
  <c r="AL188" i="1"/>
  <c r="H143" i="6"/>
  <c r="L143" i="6" s="1"/>
  <c r="H142" i="6"/>
  <c r="L142" i="6" s="1"/>
  <c r="T5" i="6"/>
  <c r="V186" i="1"/>
  <c r="H141" i="6"/>
  <c r="L141" i="6" s="1"/>
  <c r="AQ155" i="1"/>
  <c r="AL154" i="1"/>
  <c r="AP143" i="1"/>
  <c r="AQ143" i="1"/>
  <c r="U178" i="1"/>
  <c r="AJ143" i="1"/>
  <c r="AM175" i="1"/>
  <c r="AN154" i="1"/>
  <c r="AJ154" i="1"/>
  <c r="AQ180" i="1"/>
  <c r="AP154" i="1"/>
  <c r="AQ153" i="1"/>
  <c r="AQ154" i="1"/>
  <c r="AK153" i="1"/>
  <c r="AM154" i="1"/>
  <c r="T29" i="6"/>
  <c r="Z29" i="6" s="1"/>
  <c r="H139" i="6"/>
  <c r="L139" i="6" s="1"/>
  <c r="H118" i="6"/>
  <c r="L118" i="6" s="1"/>
  <c r="AI5" i="6"/>
  <c r="AM5" i="6" s="1"/>
  <c r="H134" i="6"/>
  <c r="L134" i="6" s="1"/>
  <c r="H124" i="6"/>
  <c r="L124" i="6" s="1"/>
  <c r="AI29" i="6"/>
  <c r="AQ29" i="6" s="1"/>
  <c r="H130" i="6"/>
  <c r="L130" i="6" s="1"/>
  <c r="AN64" i="1"/>
  <c r="AQ64" i="1"/>
  <c r="AL23" i="1"/>
  <c r="AJ23" i="1"/>
  <c r="AN23" i="1"/>
  <c r="AP23" i="1"/>
  <c r="AM23" i="1"/>
  <c r="AK23" i="1"/>
  <c r="AQ23" i="1"/>
  <c r="AO23" i="1"/>
  <c r="AO11" i="1"/>
  <c r="AQ11" i="1"/>
  <c r="AL11" i="1"/>
  <c r="AJ11" i="1"/>
  <c r="AN11" i="1"/>
  <c r="AP11" i="1"/>
  <c r="AK11" i="1"/>
  <c r="AM11" i="1"/>
  <c r="U127" i="1"/>
  <c r="Z127" i="1"/>
  <c r="AQ58" i="1"/>
  <c r="AJ163" i="1"/>
  <c r="AP149" i="1"/>
  <c r="AM149" i="1"/>
  <c r="AL149" i="1"/>
  <c r="AN149" i="1"/>
  <c r="AO149" i="1"/>
  <c r="AO165" i="1"/>
  <c r="AN83" i="1"/>
  <c r="AK117" i="1"/>
  <c r="AN117" i="1"/>
  <c r="AO117" i="1"/>
  <c r="AQ117" i="1"/>
  <c r="AN57" i="1"/>
  <c r="AQ163" i="1"/>
  <c r="V73" i="1"/>
  <c r="AJ107" i="1"/>
  <c r="AQ165" i="1"/>
  <c r="AJ149" i="1"/>
  <c r="AK111" i="1"/>
  <c r="AJ111" i="1"/>
  <c r="AO111" i="1"/>
  <c r="AK107" i="1"/>
  <c r="AP28" i="1"/>
  <c r="AO163" i="1"/>
  <c r="AN130" i="1"/>
  <c r="AL107" i="1"/>
  <c r="AK109" i="1"/>
  <c r="AJ117" i="1"/>
  <c r="AQ125" i="1"/>
  <c r="AP163" i="1"/>
  <c r="AL105" i="1"/>
  <c r="AO105" i="1"/>
  <c r="AK105" i="1"/>
  <c r="Z25" i="1"/>
  <c r="U25" i="1"/>
  <c r="AL117" i="1"/>
  <c r="AN87" i="1"/>
  <c r="H120" i="6"/>
  <c r="L120" i="6" s="1"/>
  <c r="AM163" i="1"/>
  <c r="AJ44" i="1"/>
  <c r="AQ44" i="1"/>
  <c r="AL44" i="1"/>
  <c r="AK44" i="1"/>
  <c r="AO44" i="1"/>
  <c r="AJ121" i="1"/>
  <c r="AO25" i="1"/>
  <c r="AM60" i="1"/>
  <c r="AO60" i="1"/>
  <c r="AN60" i="1"/>
  <c r="AJ60" i="1"/>
  <c r="AM111" i="1"/>
  <c r="AP158" i="1"/>
  <c r="AQ92" i="1"/>
  <c r="AQ100" i="1"/>
  <c r="AQ121" i="1"/>
  <c r="AL25" i="1"/>
  <c r="AP94" i="1"/>
  <c r="Z10" i="1"/>
  <c r="U10" i="1"/>
  <c r="AN118" i="1"/>
  <c r="AM118" i="1"/>
  <c r="AQ158" i="1"/>
  <c r="AK165" i="1"/>
  <c r="AJ159" i="1"/>
  <c r="AL159" i="1"/>
  <c r="U92" i="1"/>
  <c r="Z92" i="1"/>
  <c r="AO178" i="1"/>
  <c r="AL95" i="1"/>
  <c r="AO95" i="1"/>
  <c r="AN165" i="1"/>
  <c r="AK121" i="1"/>
  <c r="AQ25" i="1"/>
  <c r="Z73" i="1"/>
  <c r="AO180" i="1"/>
  <c r="AP117" i="1"/>
  <c r="AK158" i="1"/>
  <c r="U60" i="1"/>
  <c r="V60" i="1"/>
  <c r="Z60" i="1"/>
  <c r="AN115" i="1"/>
  <c r="AL115" i="1"/>
  <c r="AK115" i="1"/>
  <c r="AJ115" i="1"/>
  <c r="AM115" i="1"/>
  <c r="AO112" i="1"/>
  <c r="AJ112" i="1"/>
  <c r="AL112" i="1"/>
  <c r="AP112" i="1"/>
  <c r="AK112" i="1"/>
  <c r="AQ112" i="1"/>
  <c r="AN92" i="1"/>
  <c r="AN98" i="1"/>
  <c r="AO158" i="1"/>
  <c r="AP60" i="1"/>
  <c r="V123" i="1"/>
  <c r="AQ111" i="1"/>
  <c r="AM112" i="1"/>
  <c r="AN178" i="1"/>
  <c r="AM165" i="1"/>
  <c r="AM159" i="1"/>
  <c r="AJ137" i="1"/>
  <c r="AO137" i="1"/>
  <c r="AL121" i="1"/>
  <c r="AM121" i="1"/>
  <c r="Z137" i="1"/>
  <c r="AK31" i="1"/>
  <c r="AJ31" i="1"/>
  <c r="AM171" i="1"/>
  <c r="AQ159" i="1"/>
  <c r="AM92" i="1"/>
  <c r="AJ92" i="1"/>
  <c r="V92" i="1"/>
  <c r="AL92" i="1"/>
  <c r="AN58" i="1"/>
  <c r="AJ158" i="1"/>
  <c r="AQ20" i="1"/>
  <c r="U23" i="1"/>
  <c r="V23" i="1"/>
  <c r="AK50" i="1"/>
  <c r="AL50" i="1"/>
  <c r="AM117" i="1"/>
  <c r="AJ19" i="1"/>
  <c r="AN19" i="1"/>
  <c r="AJ178" i="1"/>
  <c r="AL178" i="1"/>
  <c r="AL109" i="1"/>
  <c r="AM109" i="1"/>
  <c r="AJ109" i="1"/>
  <c r="AN155" i="1"/>
  <c r="AL137" i="1"/>
  <c r="AP137" i="1"/>
  <c r="U15" i="1"/>
  <c r="Z15" i="1"/>
  <c r="AQ178" i="1"/>
  <c r="AL34" i="1"/>
  <c r="AO34" i="1"/>
  <c r="AP34" i="1"/>
  <c r="AM34" i="1"/>
  <c r="AM135" i="1"/>
  <c r="AK151" i="1"/>
  <c r="AI39" i="1"/>
  <c r="AN31" i="1"/>
  <c r="AJ175" i="1"/>
  <c r="AO175" i="1"/>
  <c r="AQ175" i="1"/>
  <c r="AI30" i="6"/>
  <c r="AP30" i="6" s="1"/>
  <c r="AJ89" i="1"/>
  <c r="AK89" i="1"/>
  <c r="AL89" i="1"/>
  <c r="AO9" i="1"/>
  <c r="AM83" i="1"/>
  <c r="AN12" i="1"/>
  <c r="AK12" i="1"/>
  <c r="AL12" i="1"/>
  <c r="AJ12" i="1"/>
  <c r="AO12" i="1"/>
  <c r="AM12" i="1"/>
  <c r="AP12" i="1"/>
  <c r="Z64" i="1"/>
  <c r="AP68" i="1"/>
  <c r="AK95" i="1"/>
  <c r="AM105" i="1"/>
  <c r="V78" i="1"/>
  <c r="U78" i="1"/>
  <c r="AP159" i="1"/>
  <c r="Z78" i="1"/>
  <c r="AN95" i="1"/>
  <c r="AL97" i="1"/>
  <c r="AQ150" i="1"/>
  <c r="AN105" i="1"/>
  <c r="AQ72" i="1"/>
  <c r="AK135" i="1"/>
  <c r="AM89" i="1"/>
  <c r="AJ95" i="1"/>
  <c r="AM143" i="1"/>
  <c r="AP97" i="1"/>
  <c r="AJ97" i="1"/>
  <c r="AJ150" i="1"/>
  <c r="AJ105" i="1"/>
  <c r="AN151" i="1"/>
  <c r="V17" i="1"/>
  <c r="AJ113" i="1"/>
  <c r="AK113" i="1"/>
  <c r="AP113" i="1"/>
  <c r="Z77" i="1"/>
  <c r="U77" i="1"/>
  <c r="AL183" i="1"/>
  <c r="AN183" i="1"/>
  <c r="AM183" i="1"/>
  <c r="AO183" i="1"/>
  <c r="AP183" i="1"/>
  <c r="AQ183" i="1"/>
  <c r="AO179" i="1"/>
  <c r="AJ179" i="1"/>
  <c r="AL179" i="1"/>
  <c r="AN179" i="1"/>
  <c r="AK83" i="1"/>
  <c r="AJ83" i="1"/>
  <c r="AN158" i="1"/>
  <c r="AN59" i="1"/>
  <c r="AP92" i="1"/>
  <c r="AK137" i="1"/>
  <c r="AK175" i="1"/>
  <c r="Z104" i="1"/>
  <c r="AP95" i="1"/>
  <c r="AJ180" i="1"/>
  <c r="AL180" i="1"/>
  <c r="AM180" i="1"/>
  <c r="AN180" i="1"/>
  <c r="AM95" i="1"/>
  <c r="AO16" i="1"/>
  <c r="AO109" i="1"/>
  <c r="AP89" i="1"/>
  <c r="AQ95" i="1"/>
  <c r="AO143" i="1"/>
  <c r="AP105" i="1"/>
  <c r="AP178" i="1"/>
  <c r="H122" i="6"/>
  <c r="L122" i="6" s="1"/>
  <c r="AN135" i="1"/>
  <c r="AO93" i="1"/>
  <c r="AK93" i="1"/>
  <c r="AL93" i="1"/>
  <c r="AP93" i="1"/>
  <c r="U86" i="1"/>
  <c r="Z86" i="1"/>
  <c r="AK61" i="1"/>
  <c r="AJ61" i="1"/>
  <c r="AQ61" i="1"/>
  <c r="AM61" i="1"/>
  <c r="AL61" i="1"/>
  <c r="AN61" i="1"/>
  <c r="AP61" i="1"/>
  <c r="AL175" i="1"/>
  <c r="T28" i="6"/>
  <c r="AQ179" i="1"/>
  <c r="AM179" i="1"/>
  <c r="AP83" i="1"/>
  <c r="AP111" i="1"/>
  <c r="AQ89" i="1"/>
  <c r="AL143" i="1"/>
  <c r="AO150" i="1"/>
  <c r="AP150" i="1"/>
  <c r="AK150" i="1"/>
  <c r="AL158" i="1"/>
  <c r="AQ137" i="1"/>
  <c r="Z42" i="1"/>
  <c r="U42" i="1"/>
  <c r="AP78" i="1"/>
  <c r="AQ105" i="1"/>
  <c r="AP100" i="1"/>
  <c r="AL150" i="1"/>
  <c r="AP121" i="1"/>
  <c r="AP175" i="1"/>
  <c r="AK154" i="1"/>
  <c r="AJ153" i="1"/>
  <c r="AK163" i="1"/>
  <c r="AQ83" i="1"/>
  <c r="AL132" i="1"/>
  <c r="AO132" i="1"/>
  <c r="V137" i="1"/>
  <c r="AO89" i="1"/>
  <c r="AO61" i="1"/>
  <c r="AM50" i="1"/>
  <c r="AQ177" i="1"/>
  <c r="H137" i="6"/>
  <c r="L137" i="6" s="1"/>
  <c r="H131" i="6"/>
  <c r="L131" i="6" s="1"/>
  <c r="H138" i="6"/>
  <c r="L138" i="6" s="1"/>
  <c r="H133" i="6"/>
  <c r="L133" i="6" s="1"/>
  <c r="AQ156" i="1"/>
  <c r="AO157" i="1"/>
  <c r="AQ157" i="1"/>
  <c r="AN167" i="1"/>
  <c r="AQ166" i="1"/>
  <c r="AQ171" i="1"/>
  <c r="AQ176" i="1"/>
  <c r="AJ43" i="1"/>
  <c r="AL43" i="1"/>
  <c r="AQ43" i="1"/>
  <c r="AK43" i="1"/>
  <c r="AN43" i="1"/>
  <c r="AO43" i="1"/>
  <c r="AM43" i="1"/>
  <c r="AL8" i="1"/>
  <c r="AJ8" i="1"/>
  <c r="AK8" i="1"/>
  <c r="AN8" i="1"/>
  <c r="AO8" i="1"/>
  <c r="AM8" i="1"/>
  <c r="AQ8" i="1"/>
  <c r="AJ24" i="1"/>
  <c r="AK24" i="1"/>
  <c r="AL24" i="1"/>
  <c r="AM24" i="1"/>
  <c r="AO24" i="1"/>
  <c r="AQ24" i="1"/>
  <c r="AN24" i="1"/>
  <c r="AQ80" i="1"/>
  <c r="AJ80" i="1"/>
  <c r="AL80" i="1"/>
  <c r="AM80" i="1"/>
  <c r="AK80" i="1"/>
  <c r="AN80" i="1"/>
  <c r="Z85" i="1"/>
  <c r="U85" i="1"/>
  <c r="AQ172" i="1"/>
  <c r="AJ172" i="1"/>
  <c r="AP172" i="1"/>
  <c r="AM172" i="1"/>
  <c r="AL172" i="1"/>
  <c r="AO172" i="1"/>
  <c r="AK172" i="1"/>
  <c r="AL68" i="1"/>
  <c r="AM68" i="1"/>
  <c r="AQ68" i="1"/>
  <c r="AK68" i="1"/>
  <c r="AN68" i="1"/>
  <c r="AJ68" i="1"/>
  <c r="V85" i="1"/>
  <c r="Z134" i="1"/>
  <c r="U134" i="1"/>
  <c r="V134" i="1"/>
  <c r="AM141" i="1"/>
  <c r="AP141" i="1"/>
  <c r="AN141" i="1"/>
  <c r="AL141" i="1"/>
  <c r="AK141" i="1"/>
  <c r="AJ141" i="1"/>
  <c r="AQ141" i="1"/>
  <c r="H128" i="6"/>
  <c r="L128" i="6" s="1"/>
  <c r="AI14" i="6"/>
  <c r="AP14" i="6" s="1"/>
  <c r="T14" i="6"/>
  <c r="H125" i="6"/>
  <c r="L125" i="6" s="1"/>
  <c r="T25" i="6"/>
  <c r="H123" i="6"/>
  <c r="L123" i="6" s="1"/>
  <c r="AJ47" i="1"/>
  <c r="AL47" i="1"/>
  <c r="AK47" i="1"/>
  <c r="AP47" i="1"/>
  <c r="AO47" i="1"/>
  <c r="AQ47" i="1"/>
  <c r="AM47" i="1"/>
  <c r="AN47" i="1"/>
  <c r="AK140" i="1"/>
  <c r="AJ140" i="1"/>
  <c r="AL140" i="1"/>
  <c r="AP140" i="1"/>
  <c r="AM140" i="1"/>
  <c r="AO140" i="1"/>
  <c r="AP80" i="1"/>
  <c r="U31" i="1"/>
  <c r="Z31" i="1"/>
  <c r="AI11" i="6"/>
  <c r="AM11" i="6" s="1"/>
  <c r="T11" i="6"/>
  <c r="AK131" i="1"/>
  <c r="AQ131" i="1"/>
  <c r="AM131" i="1"/>
  <c r="AP131" i="1"/>
  <c r="AJ131" i="1"/>
  <c r="AL131" i="1"/>
  <c r="U170" i="1"/>
  <c r="Z170" i="1"/>
  <c r="H135" i="6"/>
  <c r="L135" i="6" s="1"/>
  <c r="U26" i="1"/>
  <c r="Z26" i="1"/>
  <c r="Z62" i="1"/>
  <c r="U62" i="1"/>
  <c r="Z56" i="1"/>
  <c r="U56" i="1"/>
  <c r="AO145" i="1"/>
  <c r="AL145" i="1"/>
  <c r="AK145" i="1"/>
  <c r="AP145" i="1"/>
  <c r="AJ145" i="1"/>
  <c r="AM145" i="1"/>
  <c r="AN145" i="1"/>
  <c r="AK48" i="1"/>
  <c r="AQ48" i="1"/>
  <c r="AJ48" i="1"/>
  <c r="AM48" i="1"/>
  <c r="AL48" i="1"/>
  <c r="AO48" i="1"/>
  <c r="Z67" i="1"/>
  <c r="U67" i="1"/>
  <c r="Z150" i="1"/>
  <c r="U150" i="1"/>
  <c r="AL169" i="1"/>
  <c r="AQ169" i="1"/>
  <c r="AN169" i="1"/>
  <c r="AJ169" i="1"/>
  <c r="AO169" i="1"/>
  <c r="AK169" i="1"/>
  <c r="H121" i="6"/>
  <c r="L121" i="6" s="1"/>
  <c r="Z53" i="1"/>
  <c r="U53" i="1"/>
  <c r="V53" i="1"/>
  <c r="T6" i="6"/>
  <c r="Z6" i="6" s="1"/>
  <c r="AI6" i="6"/>
  <c r="AN6" i="6" s="1"/>
  <c r="T7" i="6"/>
  <c r="Z7" i="6" s="1"/>
  <c r="AI7" i="6"/>
  <c r="AP7" i="6" s="1"/>
  <c r="AP9" i="1"/>
  <c r="AP48" i="1"/>
  <c r="Z24" i="1"/>
  <c r="U24" i="1"/>
  <c r="U79" i="1"/>
  <c r="Z79" i="1"/>
  <c r="AP24" i="1"/>
  <c r="U166" i="1"/>
  <c r="Z166" i="1"/>
  <c r="AL15" i="1"/>
  <c r="AK15" i="1"/>
  <c r="AQ15" i="1"/>
  <c r="AP15" i="1"/>
  <c r="AM15" i="1"/>
  <c r="AO15" i="1"/>
  <c r="AJ15" i="1"/>
  <c r="AM45" i="1"/>
  <c r="AJ45" i="1"/>
  <c r="AL45" i="1"/>
  <c r="AO45" i="1"/>
  <c r="AK45" i="1"/>
  <c r="AQ45" i="1"/>
  <c r="AP45" i="1"/>
  <c r="AI70" i="1"/>
  <c r="AP70" i="1" s="1"/>
  <c r="AM114" i="1"/>
  <c r="AL114" i="1"/>
  <c r="AO114" i="1"/>
  <c r="AK114" i="1"/>
  <c r="AP114" i="1"/>
  <c r="AJ114" i="1"/>
  <c r="AQ114" i="1"/>
  <c r="AJ4" i="1"/>
  <c r="AN4" i="1"/>
  <c r="AK4" i="1"/>
  <c r="AQ4" i="1"/>
  <c r="AL4" i="1"/>
  <c r="AM4" i="1"/>
  <c r="AO4" i="1"/>
  <c r="Z158" i="1"/>
  <c r="U158" i="1"/>
  <c r="U5" i="1"/>
  <c r="Z5" i="1"/>
  <c r="Z157" i="1"/>
  <c r="U157" i="1"/>
  <c r="T12" i="6"/>
  <c r="Z12" i="6" s="1"/>
  <c r="H119" i="6"/>
  <c r="L119" i="6" s="1"/>
  <c r="AM138" i="1"/>
  <c r="AJ138" i="1"/>
  <c r="AL138" i="1"/>
  <c r="AP138" i="1"/>
  <c r="AK138" i="1"/>
  <c r="AO138" i="1"/>
  <c r="AQ138" i="1"/>
  <c r="AJ73" i="1"/>
  <c r="AL73" i="1"/>
  <c r="AM73" i="1"/>
  <c r="AP73" i="1"/>
  <c r="AQ73" i="1"/>
  <c r="AK73" i="1"/>
  <c r="T24" i="6"/>
  <c r="Z24" i="6" s="1"/>
  <c r="AL28" i="1"/>
  <c r="AK28" i="1"/>
  <c r="AO28" i="1"/>
  <c r="AN28" i="1"/>
  <c r="AJ28" i="1"/>
  <c r="AM28" i="1"/>
  <c r="AK160" i="1"/>
  <c r="AQ160" i="1"/>
  <c r="AJ160" i="1"/>
  <c r="AL160" i="1"/>
  <c r="AN160" i="1"/>
  <c r="AM160" i="1"/>
  <c r="AJ13" i="1"/>
  <c r="AQ13" i="1"/>
  <c r="AL13" i="1"/>
  <c r="AM13" i="1"/>
  <c r="AK13" i="1"/>
  <c r="AP13" i="1"/>
  <c r="AL10" i="1"/>
  <c r="AK10" i="1"/>
  <c r="AJ10" i="1"/>
  <c r="AQ10" i="1"/>
  <c r="AM10" i="1"/>
  <c r="V157" i="1"/>
  <c r="AI21" i="6"/>
  <c r="AQ21" i="6" s="1"/>
  <c r="T21" i="6"/>
  <c r="Z21" i="6" s="1"/>
  <c r="V158" i="1"/>
  <c r="AJ91" i="1"/>
  <c r="AM91" i="1"/>
  <c r="AN91" i="1"/>
  <c r="AL91" i="1"/>
  <c r="AQ91" i="1"/>
  <c r="AK91" i="1"/>
  <c r="AP91" i="1"/>
  <c r="AJ7" i="1"/>
  <c r="AL7" i="1"/>
  <c r="AN7" i="1"/>
  <c r="AM7" i="1"/>
  <c r="AK7" i="1"/>
  <c r="T17" i="6"/>
  <c r="AI17" i="6"/>
  <c r="AQ17" i="6" s="1"/>
  <c r="T8" i="6"/>
  <c r="T19" i="6"/>
  <c r="AI69" i="1"/>
  <c r="AQ118" i="1"/>
  <c r="AJ118" i="1"/>
  <c r="AO118" i="1"/>
  <c r="AK118" i="1"/>
  <c r="AL118" i="1"/>
  <c r="Z61" i="1"/>
  <c r="U61" i="1"/>
  <c r="AL88" i="1"/>
  <c r="AM88" i="1"/>
  <c r="AK88" i="1"/>
  <c r="AJ88" i="1"/>
  <c r="AN88" i="1"/>
  <c r="AQ88" i="1"/>
  <c r="U131" i="1"/>
  <c r="Z131" i="1"/>
  <c r="AL103" i="1"/>
  <c r="AK103" i="1"/>
  <c r="AM103" i="1"/>
  <c r="AJ103" i="1"/>
  <c r="AP103" i="1"/>
  <c r="AQ7" i="1"/>
  <c r="AK133" i="1"/>
  <c r="AM133" i="1"/>
  <c r="AJ133" i="1"/>
  <c r="AO133" i="1"/>
  <c r="AL133" i="1"/>
  <c r="AL168" i="1"/>
  <c r="AQ168" i="1"/>
  <c r="AN168" i="1"/>
  <c r="AP168" i="1"/>
  <c r="AK168" i="1"/>
  <c r="AJ168" i="1"/>
  <c r="AM168" i="1"/>
  <c r="AQ9" i="1"/>
  <c r="H127" i="6"/>
  <c r="L127" i="6" s="1"/>
  <c r="AJ176" i="1"/>
  <c r="AL176" i="1"/>
  <c r="AO176" i="1"/>
  <c r="AP176" i="1"/>
  <c r="AK136" i="1"/>
  <c r="AQ136" i="1"/>
  <c r="AJ136" i="1"/>
  <c r="AL136" i="1"/>
  <c r="U4" i="1"/>
  <c r="Z4" i="1"/>
  <c r="V4" i="1"/>
  <c r="Z169" i="1"/>
  <c r="U169" i="1"/>
  <c r="AJ170" i="1"/>
  <c r="AK170" i="1"/>
  <c r="AO170" i="1"/>
  <c r="AP170" i="1"/>
  <c r="AM170" i="1"/>
  <c r="AL170" i="1"/>
  <c r="AI4" i="6"/>
  <c r="T4" i="6"/>
  <c r="AM142" i="1"/>
  <c r="AL142" i="1"/>
  <c r="AN142" i="1"/>
  <c r="AJ142" i="1"/>
  <c r="AO142" i="1"/>
  <c r="AK142" i="1"/>
  <c r="AI62" i="1"/>
  <c r="AP62" i="1" s="1"/>
  <c r="AJ32" i="1"/>
  <c r="AO32" i="1"/>
  <c r="AM32" i="1"/>
  <c r="AL32" i="1"/>
  <c r="AK32" i="1"/>
  <c r="AN32" i="1"/>
  <c r="AQ32" i="1"/>
  <c r="AI21" i="1"/>
  <c r="AP21" i="1" s="1"/>
  <c r="AK33" i="1"/>
  <c r="AJ33" i="1"/>
  <c r="AN33" i="1"/>
  <c r="AL33" i="1"/>
  <c r="AO33" i="1"/>
  <c r="AM33" i="1"/>
  <c r="AQ33" i="1"/>
  <c r="AN147" i="1"/>
  <c r="AP147" i="1"/>
  <c r="AQ147" i="1"/>
  <c r="AM147" i="1"/>
  <c r="AL147" i="1"/>
  <c r="AK147" i="1"/>
  <c r="AJ147" i="1"/>
  <c r="T10" i="6"/>
  <c r="Z10" i="6" s="1"/>
  <c r="AJ167" i="1"/>
  <c r="AL167" i="1"/>
  <c r="AK167" i="1"/>
  <c r="AP167" i="1"/>
  <c r="U160" i="1"/>
  <c r="Z160" i="1"/>
  <c r="AK155" i="1"/>
  <c r="AJ155" i="1"/>
  <c r="AM155" i="1"/>
  <c r="AL155" i="1"/>
  <c r="AL41" i="1"/>
  <c r="AN41" i="1"/>
  <c r="AQ41" i="1"/>
  <c r="AJ41" i="1"/>
  <c r="AK41" i="1"/>
  <c r="AM41" i="1"/>
  <c r="AK161" i="1"/>
  <c r="AJ161" i="1"/>
  <c r="AN161" i="1"/>
  <c r="AM161" i="1"/>
  <c r="AQ161" i="1"/>
  <c r="AL161" i="1"/>
  <c r="AN138" i="1"/>
  <c r="AP4" i="1"/>
  <c r="AK16" i="1"/>
  <c r="AN16" i="1"/>
  <c r="AJ16" i="1"/>
  <c r="AL16" i="1"/>
  <c r="AM16" i="1"/>
  <c r="AI18" i="1"/>
  <c r="AP18" i="1" s="1"/>
  <c r="AP17" i="1"/>
  <c r="U99" i="1"/>
  <c r="Z99" i="1"/>
  <c r="Z161" i="1"/>
  <c r="U161" i="1"/>
  <c r="H117" i="6"/>
  <c r="L117" i="6" s="1"/>
  <c r="AM116" i="1"/>
  <c r="AK116" i="1"/>
  <c r="AO116" i="1"/>
  <c r="AP116" i="1"/>
  <c r="AN116" i="1"/>
  <c r="AL116" i="1"/>
  <c r="AJ116" i="1"/>
  <c r="U40" i="1"/>
  <c r="Z40" i="1"/>
  <c r="AP41" i="1"/>
  <c r="AM144" i="1"/>
  <c r="AJ144" i="1"/>
  <c r="AL144" i="1"/>
  <c r="AO144" i="1"/>
  <c r="AN144" i="1"/>
  <c r="AK144" i="1"/>
  <c r="AQ144" i="1"/>
  <c r="AL164" i="1"/>
  <c r="AK164" i="1"/>
  <c r="AJ164" i="1"/>
  <c r="AN164" i="1"/>
  <c r="AQ164" i="1"/>
  <c r="AP164" i="1"/>
  <c r="AO164" i="1"/>
  <c r="AI53" i="1"/>
  <c r="AP53" i="1" s="1"/>
  <c r="U172" i="1"/>
  <c r="Z172" i="1"/>
  <c r="AP136" i="1"/>
  <c r="AJ30" i="1"/>
  <c r="AK30" i="1"/>
  <c r="AM30" i="1"/>
  <c r="AN30" i="1"/>
  <c r="AL30" i="1"/>
  <c r="AP30" i="1"/>
  <c r="AP133" i="1"/>
  <c r="V31" i="1"/>
  <c r="AI76" i="1"/>
  <c r="AP76" i="1" s="1"/>
  <c r="AP7" i="1"/>
  <c r="AO30" i="1"/>
  <c r="AP6" i="1"/>
  <c r="AN104" i="1"/>
  <c r="AO104" i="1"/>
  <c r="AQ104" i="1"/>
  <c r="AP104" i="1"/>
  <c r="AJ104" i="1"/>
  <c r="AL104" i="1"/>
  <c r="AK104" i="1"/>
  <c r="U8" i="1"/>
  <c r="V8" i="1"/>
  <c r="Z8" i="1"/>
  <c r="AN77" i="1"/>
  <c r="AK77" i="1"/>
  <c r="AL77" i="1"/>
  <c r="AO77" i="1"/>
  <c r="AM77" i="1"/>
  <c r="AJ77" i="1"/>
  <c r="AM129" i="1"/>
  <c r="AJ129" i="1"/>
  <c r="AL129" i="1"/>
  <c r="AK129" i="1"/>
  <c r="AP129" i="1"/>
  <c r="AO129" i="1"/>
  <c r="T22" i="6"/>
  <c r="Z22" i="6" s="1"/>
  <c r="AJ42" i="1"/>
  <c r="AK42" i="1"/>
  <c r="AL42" i="1"/>
  <c r="AP42" i="1"/>
  <c r="AM42" i="1"/>
  <c r="AM101" i="1"/>
  <c r="AP101" i="1"/>
  <c r="AN101" i="1"/>
  <c r="AK101" i="1"/>
  <c r="AJ101" i="1"/>
  <c r="AL101" i="1"/>
  <c r="AQ101" i="1"/>
  <c r="AM58" i="1"/>
  <c r="AL58" i="1"/>
  <c r="AJ58" i="1"/>
  <c r="AK58" i="1"/>
  <c r="AO58" i="1"/>
  <c r="AI15" i="6"/>
  <c r="AN15" i="6" s="1"/>
  <c r="T15" i="6"/>
  <c r="Z15" i="6" s="1"/>
  <c r="Z114" i="1"/>
  <c r="U114" i="1"/>
  <c r="AK87" i="1"/>
  <c r="AL87" i="1"/>
  <c r="AJ87" i="1"/>
  <c r="AM87" i="1"/>
  <c r="AQ87" i="1"/>
  <c r="AQ133" i="1"/>
  <c r="AM130" i="1"/>
  <c r="AL130" i="1"/>
  <c r="AQ130" i="1"/>
  <c r="AO130" i="1"/>
  <c r="AK130" i="1"/>
  <c r="AJ130" i="1"/>
  <c r="AI79" i="1"/>
  <c r="AQ82" i="1"/>
  <c r="AL84" i="1"/>
  <c r="AJ84" i="1"/>
  <c r="AO84" i="1"/>
  <c r="AK84" i="1"/>
  <c r="AM84" i="1"/>
  <c r="AP84" i="1"/>
  <c r="AQ84" i="1"/>
  <c r="AM162" i="1"/>
  <c r="AP162" i="1"/>
  <c r="AL162" i="1"/>
  <c r="AO162" i="1"/>
  <c r="AQ162" i="1"/>
  <c r="AJ162" i="1"/>
  <c r="AK162" i="1"/>
  <c r="AQ167" i="1"/>
  <c r="U130" i="1"/>
  <c r="Z130" i="1"/>
  <c r="AQ140" i="1"/>
  <c r="V172" i="1"/>
  <c r="Z120" i="1"/>
  <c r="U120" i="1"/>
  <c r="AK81" i="1"/>
  <c r="AJ81" i="1"/>
  <c r="AL81" i="1"/>
  <c r="AP81" i="1"/>
  <c r="AO81" i="1"/>
  <c r="AM81" i="1"/>
  <c r="AQ81" i="1"/>
  <c r="AI40" i="1"/>
  <c r="AP40" i="1" s="1"/>
  <c r="AO174" i="1"/>
  <c r="AP8" i="1"/>
  <c r="Z21" i="1"/>
  <c r="U21" i="1"/>
  <c r="U69" i="1"/>
  <c r="Z69" i="1"/>
  <c r="V69" i="1"/>
  <c r="AJ85" i="1"/>
  <c r="AL85" i="1"/>
  <c r="AK85" i="1"/>
  <c r="AM85" i="1"/>
  <c r="AK86" i="1"/>
  <c r="AO86" i="1"/>
  <c r="AL86" i="1"/>
  <c r="AQ86" i="1"/>
  <c r="AP86" i="1"/>
  <c r="AJ86" i="1"/>
  <c r="Z113" i="1"/>
  <c r="U113" i="1"/>
  <c r="AK59" i="1"/>
  <c r="AL59" i="1"/>
  <c r="AM59" i="1"/>
  <c r="AP59" i="1"/>
  <c r="AQ59" i="1"/>
  <c r="AJ59" i="1"/>
  <c r="AN46" i="1"/>
  <c r="AK119" i="1"/>
  <c r="AN119" i="1"/>
  <c r="AO119" i="1"/>
  <c r="AL119" i="1"/>
  <c r="AJ119" i="1"/>
  <c r="AM119" i="1"/>
  <c r="Z27" i="1"/>
  <c r="U27" i="1"/>
  <c r="V27" i="1"/>
  <c r="AP85" i="1"/>
  <c r="AI23" i="6"/>
  <c r="AP23" i="6" s="1"/>
  <c r="T23" i="6"/>
  <c r="T9" i="6"/>
  <c r="Z9" i="6" s="1"/>
  <c r="AN42" i="1"/>
  <c r="AO13" i="1"/>
  <c r="U19" i="1"/>
  <c r="Z19" i="1"/>
  <c r="AM156" i="1"/>
  <c r="AJ156" i="1"/>
  <c r="AK156" i="1"/>
  <c r="AO156" i="1"/>
  <c r="AL156" i="1"/>
  <c r="AN156" i="1"/>
  <c r="AP155" i="1"/>
  <c r="AJ96" i="1"/>
  <c r="AK96" i="1"/>
  <c r="AM96" i="1"/>
  <c r="AQ96" i="1"/>
  <c r="AL96" i="1"/>
  <c r="AO96" i="1"/>
  <c r="AN96" i="1"/>
  <c r="AN48" i="1"/>
  <c r="Z156" i="1"/>
  <c r="U156" i="1"/>
  <c r="AP123" i="1"/>
  <c r="AN123" i="1"/>
  <c r="AK123" i="1"/>
  <c r="AJ123" i="1"/>
  <c r="AL123" i="1"/>
  <c r="AQ123" i="1"/>
  <c r="AM123" i="1"/>
  <c r="AO123" i="1"/>
  <c r="U159" i="1"/>
  <c r="Z159" i="1"/>
  <c r="T18" i="6"/>
  <c r="AI18" i="6"/>
  <c r="AO18" i="6" s="1"/>
  <c r="AN86" i="1"/>
  <c r="AM52" i="1"/>
  <c r="AJ52" i="1"/>
  <c r="AL52" i="1"/>
  <c r="AK52" i="1"/>
  <c r="AO52" i="1"/>
  <c r="AQ52" i="1"/>
  <c r="AM66" i="1"/>
  <c r="AL66" i="1"/>
  <c r="AO66" i="1"/>
  <c r="AK66" i="1"/>
  <c r="AJ66" i="1"/>
  <c r="AP66" i="1"/>
  <c r="AP119" i="1"/>
  <c r="AL51" i="1"/>
  <c r="AO51" i="1"/>
  <c r="AK51" i="1"/>
  <c r="AJ51" i="1"/>
  <c r="AQ51" i="1"/>
  <c r="AM51" i="1"/>
  <c r="AI27" i="1"/>
  <c r="AP52" i="1"/>
  <c r="AN15" i="1"/>
  <c r="AP169" i="1"/>
  <c r="U36" i="1"/>
  <c r="V36" i="1"/>
  <c r="Z36" i="1"/>
  <c r="AL72" i="1"/>
  <c r="AP72" i="1"/>
  <c r="AN72" i="1"/>
  <c r="AK72" i="1"/>
  <c r="AO72" i="1"/>
  <c r="AJ72" i="1"/>
  <c r="AL82" i="1"/>
  <c r="AK82" i="1"/>
  <c r="AM82" i="1"/>
  <c r="AO82" i="1"/>
  <c r="AJ82" i="1"/>
  <c r="Z18" i="1"/>
  <c r="U18" i="1"/>
  <c r="AJ174" i="1"/>
  <c r="AN174" i="1"/>
  <c r="AQ174" i="1"/>
  <c r="AL174" i="1"/>
  <c r="AK174" i="1"/>
  <c r="AM174" i="1"/>
  <c r="AP10" i="1"/>
  <c r="AQ85" i="1"/>
  <c r="AN176" i="1"/>
  <c r="T20" i="6"/>
  <c r="AI20" i="6"/>
  <c r="AM20" i="6" s="1"/>
  <c r="AQ129" i="1"/>
  <c r="AL55" i="1"/>
  <c r="AK55" i="1"/>
  <c r="AJ55" i="1"/>
  <c r="AM55" i="1"/>
  <c r="AO55" i="1"/>
  <c r="AP55" i="1"/>
  <c r="AN55" i="1"/>
  <c r="AK78" i="1"/>
  <c r="AM78" i="1"/>
  <c r="AO78" i="1"/>
  <c r="AQ78" i="1"/>
  <c r="AL78" i="1"/>
  <c r="AJ78" i="1"/>
  <c r="AI56" i="1"/>
  <c r="AK157" i="1"/>
  <c r="AJ157" i="1"/>
  <c r="AL157" i="1"/>
  <c r="AN157" i="1"/>
  <c r="AM157" i="1"/>
  <c r="H129" i="6"/>
  <c r="L129" i="6" s="1"/>
  <c r="AP96" i="1"/>
  <c r="Z145" i="1"/>
  <c r="U145" i="1"/>
  <c r="AK98" i="1"/>
  <c r="AL98" i="1"/>
  <c r="AP98" i="1"/>
  <c r="AJ98" i="1"/>
  <c r="AQ98" i="1"/>
  <c r="AM98" i="1"/>
  <c r="AK166" i="1"/>
  <c r="AP166" i="1"/>
  <c r="AM166" i="1"/>
  <c r="AO166" i="1"/>
  <c r="AJ166" i="1"/>
  <c r="AL166" i="1"/>
  <c r="AO46" i="1"/>
  <c r="AL46" i="1"/>
  <c r="AK46" i="1"/>
  <c r="AJ46" i="1"/>
  <c r="AM46" i="1"/>
  <c r="AQ46" i="1"/>
  <c r="U164" i="1"/>
  <c r="Z164" i="1"/>
  <c r="AK128" i="1"/>
  <c r="AQ128" i="1"/>
  <c r="AJ128" i="1"/>
  <c r="AN128" i="1"/>
  <c r="AL128" i="1"/>
  <c r="AM128" i="1"/>
  <c r="AO128" i="1"/>
  <c r="AP43" i="1"/>
  <c r="U98" i="1"/>
  <c r="Z98" i="1"/>
  <c r="AQ103" i="1"/>
  <c r="AO160" i="1"/>
  <c r="AK6" i="1"/>
  <c r="AL6" i="1"/>
  <c r="AJ6" i="1"/>
  <c r="AN6" i="1"/>
  <c r="AO6" i="1"/>
  <c r="AM6" i="1"/>
  <c r="Z144" i="1"/>
  <c r="U144" i="1"/>
  <c r="AL67" i="1"/>
  <c r="AO67" i="1"/>
  <c r="AK67" i="1"/>
  <c r="AM67" i="1"/>
  <c r="AJ67" i="1"/>
  <c r="AN67" i="1"/>
  <c r="H132" i="6"/>
  <c r="L132" i="6" s="1"/>
  <c r="AN82" i="1"/>
  <c r="AL36" i="1"/>
  <c r="AN36" i="1"/>
  <c r="AJ36" i="1"/>
  <c r="AM36" i="1"/>
  <c r="AK36" i="1"/>
  <c r="AQ36" i="1"/>
  <c r="AO36" i="1"/>
  <c r="AI22" i="1"/>
  <c r="AP22" i="1" s="1"/>
  <c r="AQ142" i="1"/>
  <c r="AN17" i="1"/>
  <c r="AQ17" i="1"/>
  <c r="AJ17" i="1"/>
  <c r="AM17" i="1"/>
  <c r="AK17" i="1"/>
  <c r="AL17" i="1"/>
  <c r="AM173" i="1"/>
  <c r="AK173" i="1"/>
  <c r="AN173" i="1"/>
  <c r="AL173" i="1"/>
  <c r="AJ173" i="1"/>
  <c r="T26" i="6"/>
  <c r="AI26" i="6"/>
  <c r="AN26" i="6" s="1"/>
  <c r="AO73" i="1"/>
  <c r="AO64" i="1"/>
  <c r="AP64" i="1"/>
  <c r="AL64" i="1"/>
  <c r="AK64" i="1"/>
  <c r="AM64" i="1"/>
  <c r="AJ64" i="1"/>
  <c r="Z132" i="1"/>
  <c r="U132" i="1"/>
  <c r="Z43" i="1"/>
  <c r="U43" i="1"/>
  <c r="AM94" i="1"/>
  <c r="AL94" i="1"/>
  <c r="AN94" i="1"/>
  <c r="AJ94" i="1"/>
  <c r="AQ94" i="1"/>
  <c r="AK94" i="1"/>
  <c r="AM57" i="1"/>
  <c r="AL57" i="1"/>
  <c r="AK57" i="1"/>
  <c r="AJ57" i="1"/>
  <c r="AQ57" i="1"/>
  <c r="AQ16" i="1"/>
  <c r="AM120" i="1"/>
  <c r="AK120" i="1"/>
  <c r="AP120" i="1"/>
  <c r="AO120" i="1"/>
  <c r="AL120" i="1"/>
  <c r="AQ120" i="1"/>
  <c r="AJ120" i="1"/>
  <c r="AN9" i="1"/>
  <c r="AJ9" i="1"/>
  <c r="AK9" i="1"/>
  <c r="AL9" i="1"/>
  <c r="Z88" i="1"/>
  <c r="U88" i="1"/>
  <c r="V88" i="1"/>
  <c r="Z163" i="1"/>
  <c r="U163" i="1"/>
  <c r="AL177" i="1"/>
  <c r="AJ177" i="1"/>
  <c r="AM177" i="1"/>
  <c r="AO177" i="1"/>
  <c r="AP177" i="1"/>
  <c r="AK171" i="1"/>
  <c r="AL171" i="1"/>
  <c r="AO171" i="1"/>
  <c r="AP171" i="1"/>
  <c r="AJ171" i="1"/>
  <c r="T16" i="6"/>
  <c r="Z16" i="6" s="1"/>
  <c r="T27" i="6"/>
  <c r="Z27" i="6" s="1"/>
  <c r="AK125" i="1"/>
  <c r="AP125" i="1"/>
  <c r="AM125" i="1"/>
  <c r="AL125" i="1"/>
  <c r="AJ125" i="1"/>
  <c r="AN125" i="1"/>
  <c r="AO80" i="1"/>
  <c r="T13" i="6"/>
  <c r="AN73" i="1"/>
  <c r="AN172" i="1"/>
  <c r="U63" i="1"/>
  <c r="Z63" i="1"/>
  <c r="AI5" i="1"/>
  <c r="AM113" i="6" l="1"/>
  <c r="AH70" i="6"/>
  <c r="AH69" i="6"/>
  <c r="AP111" i="6"/>
  <c r="AH104" i="6"/>
  <c r="K112" i="6"/>
  <c r="K113" i="6"/>
  <c r="AI77" i="6"/>
  <c r="AN77" i="6"/>
  <c r="AN111" i="6"/>
  <c r="O112" i="6"/>
  <c r="O113" i="6"/>
  <c r="M112" i="6"/>
  <c r="M113" i="6"/>
  <c r="AI113" i="6"/>
  <c r="M69" i="6"/>
  <c r="AP112" i="6"/>
  <c r="AP77" i="6"/>
  <c r="T147" i="6"/>
  <c r="S147" i="6"/>
  <c r="AL112" i="6"/>
  <c r="AL77" i="6"/>
  <c r="T77" i="6"/>
  <c r="T113" i="6"/>
  <c r="M70" i="6"/>
  <c r="K94" i="6"/>
  <c r="AH108" i="6"/>
  <c r="AR39" i="6"/>
  <c r="AS39" i="6"/>
  <c r="Z39" i="6"/>
  <c r="U39" i="6"/>
  <c r="V39" i="6"/>
  <c r="AR197" i="1"/>
  <c r="AS197" i="1"/>
  <c r="AR196" i="1"/>
  <c r="AS196" i="1"/>
  <c r="AS198" i="1"/>
  <c r="AR198" i="1"/>
  <c r="AM38" i="6"/>
  <c r="AM111" i="6" s="1"/>
  <c r="AJ38" i="6"/>
  <c r="AJ111" i="6" s="1"/>
  <c r="AK38" i="6"/>
  <c r="AK111" i="6" s="1"/>
  <c r="AQ38" i="6"/>
  <c r="AQ111" i="6" s="1"/>
  <c r="AL38" i="6"/>
  <c r="AL111" i="6" s="1"/>
  <c r="AO38" i="6"/>
  <c r="AO111" i="6" s="1"/>
  <c r="O108" i="6"/>
  <c r="O73" i="6"/>
  <c r="T112" i="6"/>
  <c r="O74" i="6"/>
  <c r="V5" i="6"/>
  <c r="Z5" i="6"/>
  <c r="V4" i="6"/>
  <c r="Z4" i="6"/>
  <c r="V20" i="6"/>
  <c r="Z20" i="6"/>
  <c r="V19" i="6"/>
  <c r="Z19" i="6"/>
  <c r="V14" i="6"/>
  <c r="Z14" i="6"/>
  <c r="V18" i="6"/>
  <c r="V91" i="6" s="1"/>
  <c r="Z18" i="6"/>
  <c r="V13" i="6"/>
  <c r="Z13" i="6"/>
  <c r="V17" i="6"/>
  <c r="Z17" i="6"/>
  <c r="V11" i="6"/>
  <c r="Z11" i="6"/>
  <c r="V8" i="6"/>
  <c r="Z8" i="6"/>
  <c r="AR195" i="1"/>
  <c r="AN35" i="6"/>
  <c r="AN108" i="6" s="1"/>
  <c r="AS195" i="1"/>
  <c r="N108" i="6"/>
  <c r="M74" i="6"/>
  <c r="K108" i="6"/>
  <c r="AR194" i="1"/>
  <c r="AS194" i="1"/>
  <c r="V32" i="6"/>
  <c r="Z32" i="6"/>
  <c r="V36" i="6"/>
  <c r="Z36" i="6"/>
  <c r="V28" i="6"/>
  <c r="Z28" i="6"/>
  <c r="V26" i="6"/>
  <c r="Z26" i="6"/>
  <c r="V35" i="6"/>
  <c r="Z35" i="6"/>
  <c r="V33" i="6"/>
  <c r="Z33" i="6"/>
  <c r="V37" i="6"/>
  <c r="Z37" i="6"/>
  <c r="V23" i="6"/>
  <c r="Z23" i="6"/>
  <c r="V30" i="6"/>
  <c r="Z30" i="6"/>
  <c r="V25" i="6"/>
  <c r="Z25" i="6"/>
  <c r="AR29" i="1"/>
  <c r="AS14" i="1"/>
  <c r="AR106" i="1"/>
  <c r="AR122" i="1"/>
  <c r="N74" i="6"/>
  <c r="AS107" i="1"/>
  <c r="AR102" i="1"/>
  <c r="AO30" i="6"/>
  <c r="AO103" i="6" s="1"/>
  <c r="N73" i="6"/>
  <c r="S140" i="6"/>
  <c r="S136" i="6"/>
  <c r="K74" i="6"/>
  <c r="K73" i="6"/>
  <c r="AR139" i="1"/>
  <c r="AO29" i="6"/>
  <c r="O99" i="6"/>
  <c r="AR63" i="1"/>
  <c r="AQ11" i="6"/>
  <c r="AS139" i="1"/>
  <c r="AN30" i="6"/>
  <c r="AN103" i="6" s="1"/>
  <c r="AO36" i="6"/>
  <c r="AM35" i="6"/>
  <c r="AM112" i="6" s="1"/>
  <c r="AP20" i="6"/>
  <c r="T145" i="6"/>
  <c r="S145" i="6"/>
  <c r="AO33" i="6"/>
  <c r="AP5" i="6"/>
  <c r="AN17" i="6"/>
  <c r="AP33" i="6"/>
  <c r="AM23" i="6"/>
  <c r="AO17" i="6"/>
  <c r="AO56" i="6" s="1"/>
  <c r="AR108" i="1"/>
  <c r="AN23" i="6"/>
  <c r="AR193" i="1"/>
  <c r="AO34" i="6"/>
  <c r="AO15" i="6"/>
  <c r="AQ33" i="6"/>
  <c r="AQ106" i="6" s="1"/>
  <c r="AP36" i="6"/>
  <c r="AS193" i="1"/>
  <c r="AN29" i="6"/>
  <c r="AI76" i="6"/>
  <c r="AM17" i="6"/>
  <c r="T111" i="6"/>
  <c r="T76" i="6"/>
  <c r="AI111" i="6"/>
  <c r="AO37" i="6"/>
  <c r="AO110" i="6" s="1"/>
  <c r="AM37" i="6"/>
  <c r="AM110" i="6" s="1"/>
  <c r="AQ94" i="6"/>
  <c r="AP69" i="6"/>
  <c r="T97" i="6"/>
  <c r="T62" i="6"/>
  <c r="U24" i="6"/>
  <c r="AI45" i="6"/>
  <c r="AK7" i="6"/>
  <c r="AM7" i="6"/>
  <c r="AL7" i="6"/>
  <c r="AJ7" i="6"/>
  <c r="AI84" i="6"/>
  <c r="AJ11" i="6"/>
  <c r="AL11" i="6"/>
  <c r="AK11" i="6"/>
  <c r="AI108" i="6"/>
  <c r="AI73" i="6"/>
  <c r="AK35" i="6"/>
  <c r="AL35" i="6"/>
  <c r="AJ35" i="6"/>
  <c r="AJ112" i="6" s="1"/>
  <c r="M101" i="6"/>
  <c r="M105" i="6"/>
  <c r="M66" i="6"/>
  <c r="M67" i="6"/>
  <c r="AP15" i="6"/>
  <c r="AQ23" i="6"/>
  <c r="AQ34" i="6"/>
  <c r="AQ107" i="6" s="1"/>
  <c r="T100" i="6"/>
  <c r="T65" i="6"/>
  <c r="U27" i="6"/>
  <c r="T45" i="6"/>
  <c r="U7" i="6"/>
  <c r="AO31" i="6"/>
  <c r="AM30" i="6"/>
  <c r="AO14" i="6"/>
  <c r="AP18" i="6"/>
  <c r="AM18" i="6"/>
  <c r="AM34" i="6"/>
  <c r="AM107" i="6" s="1"/>
  <c r="AQ18" i="6"/>
  <c r="T89" i="6"/>
  <c r="T54" i="6"/>
  <c r="U16" i="6"/>
  <c r="T83" i="6"/>
  <c r="T48" i="6"/>
  <c r="U10" i="6"/>
  <c r="AI44" i="6"/>
  <c r="AL6" i="6"/>
  <c r="AK6" i="6"/>
  <c r="AO6" i="6"/>
  <c r="AJ6" i="6"/>
  <c r="M61" i="6"/>
  <c r="T103" i="6"/>
  <c r="T68" i="6"/>
  <c r="U30" i="6"/>
  <c r="AQ7" i="6"/>
  <c r="AQ15" i="6"/>
  <c r="AP26" i="6"/>
  <c r="AN18" i="6"/>
  <c r="O61" i="6"/>
  <c r="AK20" i="6"/>
  <c r="AJ20" i="6"/>
  <c r="AL20" i="6"/>
  <c r="T82" i="6"/>
  <c r="T47" i="6"/>
  <c r="U9" i="6"/>
  <c r="T88" i="6"/>
  <c r="T53" i="6"/>
  <c r="U15" i="6"/>
  <c r="T85" i="6"/>
  <c r="T50" i="6"/>
  <c r="U12" i="6"/>
  <c r="T44" i="6"/>
  <c r="U6" i="6"/>
  <c r="AI103" i="6"/>
  <c r="AI68" i="6"/>
  <c r="AK30" i="6"/>
  <c r="AL30" i="6"/>
  <c r="AJ30" i="6"/>
  <c r="AP6" i="6"/>
  <c r="V9" i="6"/>
  <c r="AQ14" i="6"/>
  <c r="AM21" i="6"/>
  <c r="AQ35" i="6"/>
  <c r="AQ112" i="6" s="1"/>
  <c r="AQ31" i="6"/>
  <c r="K63" i="6"/>
  <c r="K98" i="6"/>
  <c r="K64" i="6"/>
  <c r="V16" i="6"/>
  <c r="V10" i="6"/>
  <c r="AN14" i="6"/>
  <c r="AN53" i="6" s="1"/>
  <c r="AN36" i="6"/>
  <c r="V12" i="6"/>
  <c r="T92" i="6"/>
  <c r="T57" i="6"/>
  <c r="U19" i="6"/>
  <c r="T43" i="6"/>
  <c r="U5" i="6"/>
  <c r="T108" i="6"/>
  <c r="T73" i="6"/>
  <c r="U35" i="6"/>
  <c r="M98" i="6"/>
  <c r="M63" i="6"/>
  <c r="N66" i="6"/>
  <c r="N67" i="6"/>
  <c r="N101" i="6"/>
  <c r="AM6" i="6"/>
  <c r="AM44" i="6" s="1"/>
  <c r="AQ30" i="6"/>
  <c r="O60" i="6"/>
  <c r="AP35" i="6"/>
  <c r="AP108" i="6" s="1"/>
  <c r="AN34" i="6"/>
  <c r="AN107" i="6" s="1"/>
  <c r="K95" i="6"/>
  <c r="K60" i="6"/>
  <c r="K99" i="6"/>
  <c r="AO35" i="6"/>
  <c r="AO112" i="6" s="1"/>
  <c r="AI107" i="6"/>
  <c r="AI72" i="6"/>
  <c r="AK34" i="6"/>
  <c r="AL34" i="6"/>
  <c r="AJ34" i="6"/>
  <c r="AJ107" i="6" s="1"/>
  <c r="T106" i="6"/>
  <c r="T71" i="6"/>
  <c r="U33" i="6"/>
  <c r="V7" i="6"/>
  <c r="AM33" i="6"/>
  <c r="AM106" i="6" s="1"/>
  <c r="AN20" i="6"/>
  <c r="O105" i="6"/>
  <c r="O101" i="6"/>
  <c r="O66" i="6"/>
  <c r="AN7" i="6"/>
  <c r="AN45" i="6" s="1"/>
  <c r="T95" i="6"/>
  <c r="T60" i="6"/>
  <c r="U22" i="6"/>
  <c r="T94" i="6"/>
  <c r="T59" i="6"/>
  <c r="U21" i="6"/>
  <c r="T101" i="6"/>
  <c r="T66" i="6"/>
  <c r="U28" i="6"/>
  <c r="AI94" i="6"/>
  <c r="AI59" i="6"/>
  <c r="AL21" i="6"/>
  <c r="AK21" i="6"/>
  <c r="AJ21" i="6"/>
  <c r="V22" i="6"/>
  <c r="AQ26" i="6"/>
  <c r="AJ26" i="6"/>
  <c r="AK26" i="6"/>
  <c r="AL26" i="6"/>
  <c r="T93" i="6"/>
  <c r="T58" i="6"/>
  <c r="U20" i="6"/>
  <c r="AI69" i="6"/>
  <c r="AK31" i="6"/>
  <c r="AL31" i="6"/>
  <c r="AJ31" i="6"/>
  <c r="AL29" i="6"/>
  <c r="AK29" i="6"/>
  <c r="AJ29" i="6"/>
  <c r="AI74" i="6"/>
  <c r="AK36" i="6"/>
  <c r="AL36" i="6"/>
  <c r="AJ36" i="6"/>
  <c r="K101" i="6"/>
  <c r="K66" i="6"/>
  <c r="T86" i="6"/>
  <c r="T51" i="6"/>
  <c r="U13" i="6"/>
  <c r="AI91" i="6"/>
  <c r="AI56" i="6"/>
  <c r="AL18" i="6"/>
  <c r="AJ18" i="6"/>
  <c r="AK18" i="6"/>
  <c r="AJ17" i="6"/>
  <c r="AL17" i="6"/>
  <c r="AK17" i="6"/>
  <c r="T98" i="6"/>
  <c r="T63" i="6"/>
  <c r="U25" i="6"/>
  <c r="AI43" i="6"/>
  <c r="AN5" i="6"/>
  <c r="AN44" i="6" s="1"/>
  <c r="AK5" i="6"/>
  <c r="AL5" i="6"/>
  <c r="AO5" i="6"/>
  <c r="AJ5" i="6"/>
  <c r="AI110" i="6"/>
  <c r="AI75" i="6"/>
  <c r="AL37" i="6"/>
  <c r="AL110" i="6" s="1"/>
  <c r="AJ37" i="6"/>
  <c r="AJ110" i="6" s="1"/>
  <c r="AK37" i="6"/>
  <c r="AK110" i="6" s="1"/>
  <c r="T109" i="6"/>
  <c r="T74" i="6"/>
  <c r="U36" i="6"/>
  <c r="M64" i="6"/>
  <c r="AQ5" i="6"/>
  <c r="AP29" i="6"/>
  <c r="AP17" i="6"/>
  <c r="AP37" i="6"/>
  <c r="AO20" i="6"/>
  <c r="AP21" i="6"/>
  <c r="AM31" i="6"/>
  <c r="AQ20" i="6"/>
  <c r="AN31" i="6"/>
  <c r="AL14" i="6"/>
  <c r="AK14" i="6"/>
  <c r="AJ14" i="6"/>
  <c r="T102" i="6"/>
  <c r="T67" i="6"/>
  <c r="U29" i="6"/>
  <c r="T107" i="6"/>
  <c r="T72" i="6"/>
  <c r="U34" i="6"/>
  <c r="AN11" i="6"/>
  <c r="AN88" i="6" s="1"/>
  <c r="AL23" i="6"/>
  <c r="AJ23" i="6"/>
  <c r="AK23" i="6"/>
  <c r="T81" i="6"/>
  <c r="T46" i="6"/>
  <c r="U8" i="6"/>
  <c r="T91" i="6"/>
  <c r="T56" i="6"/>
  <c r="U18" i="6"/>
  <c r="AM14" i="6"/>
  <c r="U4" i="6"/>
  <c r="T90" i="6"/>
  <c r="T55" i="6"/>
  <c r="U17" i="6"/>
  <c r="T75" i="6"/>
  <c r="T110" i="6"/>
  <c r="U37" i="6"/>
  <c r="AO11" i="6"/>
  <c r="V6" i="6"/>
  <c r="T105" i="6"/>
  <c r="T70" i="6"/>
  <c r="U32" i="6"/>
  <c r="AO21" i="6"/>
  <c r="V27" i="6"/>
  <c r="AO26" i="6"/>
  <c r="M102" i="6"/>
  <c r="AO23" i="6"/>
  <c r="AQ6" i="6"/>
  <c r="K67" i="6"/>
  <c r="V21" i="6"/>
  <c r="V15" i="6"/>
  <c r="AQ36" i="6"/>
  <c r="V29" i="6"/>
  <c r="M108" i="6"/>
  <c r="M73" i="6"/>
  <c r="M95" i="6"/>
  <c r="M60" i="6"/>
  <c r="T84" i="6"/>
  <c r="T49" i="6"/>
  <c r="U11" i="6"/>
  <c r="O63" i="6"/>
  <c r="O98" i="6"/>
  <c r="T96" i="6"/>
  <c r="T61" i="6"/>
  <c r="U23" i="6"/>
  <c r="AI88" i="6"/>
  <c r="AI53" i="6"/>
  <c r="AL15" i="6"/>
  <c r="AK15" i="6"/>
  <c r="AJ15" i="6"/>
  <c r="T99" i="6"/>
  <c r="T64" i="6"/>
  <c r="U26" i="6"/>
  <c r="AQ4" i="6"/>
  <c r="AM4" i="6"/>
  <c r="AP4" i="6"/>
  <c r="AO4" i="6"/>
  <c r="AJ4" i="6"/>
  <c r="AK4" i="6"/>
  <c r="AL4" i="6"/>
  <c r="AN4" i="6"/>
  <c r="T87" i="6"/>
  <c r="T52" i="6"/>
  <c r="U14" i="6"/>
  <c r="AI106" i="6"/>
  <c r="AK33" i="6"/>
  <c r="AL33" i="6"/>
  <c r="AJ33" i="6"/>
  <c r="T104" i="6"/>
  <c r="T69" i="6"/>
  <c r="U31" i="6"/>
  <c r="O64" i="6"/>
  <c r="AN21" i="6"/>
  <c r="K105" i="6"/>
  <c r="AQ37" i="6"/>
  <c r="AQ110" i="6" s="1"/>
  <c r="AM15" i="6"/>
  <c r="V31" i="6"/>
  <c r="AM29" i="6"/>
  <c r="AO7" i="6"/>
  <c r="AP11" i="6"/>
  <c r="V34" i="6"/>
  <c r="V24" i="6"/>
  <c r="AM26" i="6"/>
  <c r="O67" i="6"/>
  <c r="AR192" i="1"/>
  <c r="AS192" i="1"/>
  <c r="AR190" i="1"/>
  <c r="AS190" i="1"/>
  <c r="AI32" i="6"/>
  <c r="AI71" i="6" s="1"/>
  <c r="AS102" i="1"/>
  <c r="AS122" i="1"/>
  <c r="AS29" i="1"/>
  <c r="AS99" i="1"/>
  <c r="AS71" i="1"/>
  <c r="AR14" i="1"/>
  <c r="AS185" i="1"/>
  <c r="AS106" i="1"/>
  <c r="AS63" i="1"/>
  <c r="AR99" i="1"/>
  <c r="AR35" i="1"/>
  <c r="AS38" i="1"/>
  <c r="AS108" i="1"/>
  <c r="AS90" i="1"/>
  <c r="AR186" i="1"/>
  <c r="AR185" i="1"/>
  <c r="AS65" i="1"/>
  <c r="AS134" i="1"/>
  <c r="AR109" i="1"/>
  <c r="AS54" i="1"/>
  <c r="AR152" i="1"/>
  <c r="AR107" i="1"/>
  <c r="AR124" i="1"/>
  <c r="AS124" i="1"/>
  <c r="AS127" i="1"/>
  <c r="AR38" i="1"/>
  <c r="AR151" i="1"/>
  <c r="AR90" i="1"/>
  <c r="AS60" i="1"/>
  <c r="AS35" i="1"/>
  <c r="AR11" i="1"/>
  <c r="AS186" i="1"/>
  <c r="AR191" i="1"/>
  <c r="AR187" i="1"/>
  <c r="AR71" i="1"/>
  <c r="AR134" i="1"/>
  <c r="AR132" i="1"/>
  <c r="AR34" i="1"/>
  <c r="AR44" i="1"/>
  <c r="AR173" i="1"/>
  <c r="AR75" i="1"/>
  <c r="AS187" i="1"/>
  <c r="AR97" i="1"/>
  <c r="AS191" i="1"/>
  <c r="AR45" i="1"/>
  <c r="AR143" i="1"/>
  <c r="AR37" i="1"/>
  <c r="AN49" i="1"/>
  <c r="AQ49" i="1"/>
  <c r="AJ49" i="1"/>
  <c r="AK49" i="1"/>
  <c r="AO49" i="1"/>
  <c r="AL49" i="1"/>
  <c r="AM49" i="1"/>
  <c r="AS83" i="1"/>
  <c r="AS75" i="1"/>
  <c r="AS151" i="1"/>
  <c r="S144" i="6"/>
  <c r="AR138" i="1"/>
  <c r="AR103" i="1"/>
  <c r="AS31" i="1"/>
  <c r="AR20" i="1"/>
  <c r="AR26" i="1"/>
  <c r="AR25" i="1"/>
  <c r="AS110" i="1"/>
  <c r="AR130" i="1"/>
  <c r="AR74" i="1"/>
  <c r="AS121" i="1"/>
  <c r="AR127" i="1"/>
  <c r="AR181" i="1"/>
  <c r="AS158" i="1"/>
  <c r="AS26" i="1"/>
  <c r="AS37" i="1"/>
  <c r="AR184" i="1"/>
  <c r="AR148" i="1"/>
  <c r="AR50" i="1"/>
  <c r="AR54" i="1"/>
  <c r="AS113" i="1"/>
  <c r="AS34" i="1"/>
  <c r="AS19" i="1"/>
  <c r="AS181" i="1"/>
  <c r="AR28" i="1"/>
  <c r="AS111" i="1"/>
  <c r="AR111" i="1"/>
  <c r="AS152" i="1"/>
  <c r="AR146" i="1"/>
  <c r="AR154" i="1"/>
  <c r="AR179" i="1"/>
  <c r="AR153" i="1"/>
  <c r="AR182" i="1"/>
  <c r="AS148" i="1"/>
  <c r="AS153" i="1"/>
  <c r="AR118" i="1"/>
  <c r="AR60" i="1"/>
  <c r="AS11" i="1"/>
  <c r="AS154" i="1"/>
  <c r="AS126" i="1"/>
  <c r="AR126" i="1"/>
  <c r="AS17" i="1"/>
  <c r="AR123" i="1"/>
  <c r="AS130" i="1"/>
  <c r="AR110" i="1"/>
  <c r="AR159" i="1"/>
  <c r="AR113" i="1"/>
  <c r="AR19" i="1"/>
  <c r="AS117" i="1"/>
  <c r="AR65" i="1"/>
  <c r="AS93" i="1"/>
  <c r="AS74" i="1"/>
  <c r="AS184" i="1"/>
  <c r="AR155" i="1"/>
  <c r="AR87" i="1"/>
  <c r="AR89" i="1"/>
  <c r="AS159" i="1"/>
  <c r="AR95" i="1"/>
  <c r="AS97" i="1"/>
  <c r="AS182" i="1"/>
  <c r="AS135" i="1"/>
  <c r="AS85" i="1"/>
  <c r="AS100" i="1"/>
  <c r="S141" i="6"/>
  <c r="AS72" i="1"/>
  <c r="AS104" i="1"/>
  <c r="AS146" i="1"/>
  <c r="AR46" i="1"/>
  <c r="AS50" i="1"/>
  <c r="AR137" i="1"/>
  <c r="AS44" i="1"/>
  <c r="AR66" i="1"/>
  <c r="AS115" i="1"/>
  <c r="AS23" i="1"/>
  <c r="AS9" i="1"/>
  <c r="AR157" i="1"/>
  <c r="AR15" i="1"/>
  <c r="AR81" i="1"/>
  <c r="AS136" i="1"/>
  <c r="AS45" i="1"/>
  <c r="AS20" i="1"/>
  <c r="AR105" i="1"/>
  <c r="AR31" i="1"/>
  <c r="AS109" i="1"/>
  <c r="AR112" i="1"/>
  <c r="AS118" i="1"/>
  <c r="AR189" i="1"/>
  <c r="AS189" i="1"/>
  <c r="AR188" i="1"/>
  <c r="S143" i="6"/>
  <c r="AS188" i="1"/>
  <c r="S142" i="6"/>
  <c r="AR171" i="1"/>
  <c r="AR150" i="1"/>
  <c r="AR149" i="1"/>
  <c r="AS149" i="1"/>
  <c r="AR175" i="1"/>
  <c r="AR178" i="1"/>
  <c r="AS178" i="1"/>
  <c r="AS165" i="1"/>
  <c r="S117" i="6"/>
  <c r="S135" i="6"/>
  <c r="AR133" i="1"/>
  <c r="AS137" i="1"/>
  <c r="AR17" i="1"/>
  <c r="AS112" i="1"/>
  <c r="AS95" i="1"/>
  <c r="AR183" i="1"/>
  <c r="AS6" i="1"/>
  <c r="AS125" i="1"/>
  <c r="AS105" i="1"/>
  <c r="AS25" i="1"/>
  <c r="AR170" i="1"/>
  <c r="AS174" i="1"/>
  <c r="AR93" i="1"/>
  <c r="AJ39" i="1"/>
  <c r="AN39" i="1"/>
  <c r="AQ39" i="1"/>
  <c r="AK39" i="1"/>
  <c r="AL39" i="1"/>
  <c r="AM39" i="1"/>
  <c r="AO39" i="1"/>
  <c r="AS120" i="1"/>
  <c r="AR51" i="1"/>
  <c r="AR64" i="1"/>
  <c r="AR6" i="1"/>
  <c r="AS86" i="1"/>
  <c r="AS150" i="1"/>
  <c r="AS179" i="1"/>
  <c r="AS82" i="1"/>
  <c r="AR58" i="1"/>
  <c r="AR129" i="1"/>
  <c r="AR131" i="1"/>
  <c r="AS175" i="1"/>
  <c r="AS183" i="1"/>
  <c r="AR100" i="1"/>
  <c r="AR120" i="1"/>
  <c r="S120" i="6"/>
  <c r="AR163" i="1"/>
  <c r="AR141" i="1"/>
  <c r="AR115" i="1"/>
  <c r="AR84" i="1"/>
  <c r="AS147" i="1"/>
  <c r="AR7" i="1"/>
  <c r="AR13" i="1"/>
  <c r="AS132" i="1"/>
  <c r="AS143" i="1"/>
  <c r="AR121" i="1"/>
  <c r="AR180" i="1"/>
  <c r="AR57" i="1"/>
  <c r="S137" i="6"/>
  <c r="AS180" i="1"/>
  <c r="S139" i="6"/>
  <c r="AR23" i="1"/>
  <c r="AS13" i="1"/>
  <c r="AI28" i="6"/>
  <c r="AI67" i="6" s="1"/>
  <c r="AR78" i="1"/>
  <c r="AR92" i="1"/>
  <c r="AR165" i="1"/>
  <c r="AR88" i="1"/>
  <c r="AR12" i="1"/>
  <c r="AR85" i="1"/>
  <c r="AR48" i="1"/>
  <c r="AR135" i="1"/>
  <c r="AR72" i="1"/>
  <c r="AR61" i="1"/>
  <c r="AS12" i="1"/>
  <c r="S128" i="6"/>
  <c r="AS92" i="1"/>
  <c r="AR94" i="1"/>
  <c r="AR67" i="1"/>
  <c r="AR59" i="1"/>
  <c r="AR42" i="1"/>
  <c r="AR140" i="1"/>
  <c r="AS61" i="1"/>
  <c r="AR101" i="1"/>
  <c r="AS163" i="1"/>
  <c r="AS88" i="1"/>
  <c r="AR117" i="1"/>
  <c r="AR158" i="1"/>
  <c r="AR98" i="1"/>
  <c r="AS66" i="1"/>
  <c r="AR114" i="1"/>
  <c r="AR10" i="1"/>
  <c r="AR52" i="1"/>
  <c r="AS89" i="1"/>
  <c r="AR83" i="1"/>
  <c r="AP39" i="1"/>
  <c r="AS171" i="1"/>
  <c r="AS169" i="1"/>
  <c r="AR172" i="1"/>
  <c r="AR176" i="1"/>
  <c r="AR177" i="1"/>
  <c r="AS164" i="1"/>
  <c r="AR144" i="1"/>
  <c r="AS167" i="1"/>
  <c r="AR162" i="1"/>
  <c r="AR166" i="1"/>
  <c r="AR168" i="1"/>
  <c r="AR16" i="1"/>
  <c r="AS138" i="1"/>
  <c r="AK70" i="1"/>
  <c r="AJ70" i="1"/>
  <c r="AM70" i="1"/>
  <c r="AL70" i="1"/>
  <c r="AQ70" i="1"/>
  <c r="AN70" i="1"/>
  <c r="AO70" i="1"/>
  <c r="S121" i="6"/>
  <c r="AR119" i="1"/>
  <c r="AS103" i="1"/>
  <c r="AR136" i="1"/>
  <c r="AR47" i="1"/>
  <c r="AS64" i="1"/>
  <c r="AS98" i="1"/>
  <c r="AS162" i="1"/>
  <c r="AR30" i="1"/>
  <c r="AO21" i="1"/>
  <c r="AN21" i="1"/>
  <c r="AM21" i="1"/>
  <c r="AK21" i="1"/>
  <c r="AL21" i="1"/>
  <c r="AJ21" i="1"/>
  <c r="AQ21" i="1"/>
  <c r="AS47" i="1"/>
  <c r="AS43" i="1"/>
  <c r="AJ5" i="1"/>
  <c r="AK5" i="1"/>
  <c r="AN5" i="1"/>
  <c r="AL5" i="1"/>
  <c r="AM5" i="1"/>
  <c r="AQ5" i="1"/>
  <c r="AO5" i="1"/>
  <c r="AS177" i="1"/>
  <c r="AJ56" i="1"/>
  <c r="AL56" i="1"/>
  <c r="AK56" i="1"/>
  <c r="AM56" i="1"/>
  <c r="AN56" i="1"/>
  <c r="AO56" i="1"/>
  <c r="AQ56" i="1"/>
  <c r="AI9" i="6"/>
  <c r="AS30" i="1"/>
  <c r="AR104" i="1"/>
  <c r="AI12" i="6"/>
  <c r="AS131" i="1"/>
  <c r="AR43" i="1"/>
  <c r="AR96" i="1"/>
  <c r="AS84" i="1"/>
  <c r="AR116" i="1"/>
  <c r="AR167" i="1"/>
  <c r="AR32" i="1"/>
  <c r="AS46" i="1"/>
  <c r="AS78" i="1"/>
  <c r="AS96" i="1"/>
  <c r="S130" i="6"/>
  <c r="AS116" i="1"/>
  <c r="AS32" i="1"/>
  <c r="AS10" i="1"/>
  <c r="AS141" i="1"/>
  <c r="AS15" i="1"/>
  <c r="AR86" i="1"/>
  <c r="AS59" i="1"/>
  <c r="AS58" i="1"/>
  <c r="AS7" i="1"/>
  <c r="AS170" i="1"/>
  <c r="AS168" i="1"/>
  <c r="S124" i="6"/>
  <c r="AS48" i="1"/>
  <c r="S119" i="6"/>
  <c r="AS57" i="1"/>
  <c r="S134" i="6"/>
  <c r="AR24" i="1"/>
  <c r="AP5" i="1"/>
  <c r="AR55" i="1"/>
  <c r="AR174" i="1"/>
  <c r="AN27" i="1"/>
  <c r="AJ27" i="1"/>
  <c r="AM27" i="1"/>
  <c r="AO27" i="1"/>
  <c r="AL27" i="1"/>
  <c r="AK27" i="1"/>
  <c r="AQ27" i="1"/>
  <c r="AR164" i="1"/>
  <c r="AS94" i="1"/>
  <c r="AR36" i="1"/>
  <c r="AP27" i="1"/>
  <c r="AS129" i="1"/>
  <c r="AK62" i="1"/>
  <c r="AJ62" i="1"/>
  <c r="AO62" i="1"/>
  <c r="AL62" i="1"/>
  <c r="AM62" i="1"/>
  <c r="AQ62" i="1"/>
  <c r="AN62" i="1"/>
  <c r="AS4" i="1"/>
  <c r="AI25" i="6"/>
  <c r="AI64" i="6" s="1"/>
  <c r="AI19" i="6"/>
  <c r="AI96" i="6" s="1"/>
  <c r="AS52" i="1"/>
  <c r="AI10" i="6"/>
  <c r="AI87" i="6" s="1"/>
  <c r="AS55" i="1"/>
  <c r="AS51" i="1"/>
  <c r="AS24" i="1"/>
  <c r="S132" i="6"/>
  <c r="AR82" i="1"/>
  <c r="AK40" i="1"/>
  <c r="AL40" i="1"/>
  <c r="AN40" i="1"/>
  <c r="AJ40" i="1"/>
  <c r="AO40" i="1"/>
  <c r="AQ40" i="1"/>
  <c r="AM40" i="1"/>
  <c r="AS101" i="1"/>
  <c r="AS161" i="1"/>
  <c r="AR145" i="1"/>
  <c r="S138" i="6"/>
  <c r="AI24" i="6"/>
  <c r="AR156" i="1"/>
  <c r="S118" i="6"/>
  <c r="AR161" i="1"/>
  <c r="AR91" i="1"/>
  <c r="AS145" i="1"/>
  <c r="AI16" i="6"/>
  <c r="AI55" i="6" s="1"/>
  <c r="AS157" i="1"/>
  <c r="AS81" i="1"/>
  <c r="S131" i="6"/>
  <c r="AS77" i="1"/>
  <c r="AS91" i="1"/>
  <c r="AS73" i="1"/>
  <c r="AR4" i="1"/>
  <c r="AS172" i="1"/>
  <c r="AJ22" i="1"/>
  <c r="AO22" i="1"/>
  <c r="AL22" i="1"/>
  <c r="AK22" i="1"/>
  <c r="AM22" i="1"/>
  <c r="AN22" i="1"/>
  <c r="AQ22" i="1"/>
  <c r="AR73" i="1"/>
  <c r="AJ53" i="1"/>
  <c r="AQ53" i="1"/>
  <c r="AL53" i="1"/>
  <c r="AK53" i="1"/>
  <c r="AM53" i="1"/>
  <c r="AN53" i="1"/>
  <c r="AO53" i="1"/>
  <c r="S133" i="6"/>
  <c r="AK79" i="1"/>
  <c r="AL79" i="1"/>
  <c r="AM79" i="1"/>
  <c r="AJ79" i="1"/>
  <c r="AN79" i="1"/>
  <c r="AO79" i="1"/>
  <c r="AQ79" i="1"/>
  <c r="AS41" i="1"/>
  <c r="AP56" i="1"/>
  <c r="AS160" i="1"/>
  <c r="AS36" i="1"/>
  <c r="AR142" i="1"/>
  <c r="AR9" i="1"/>
  <c r="AS67" i="1"/>
  <c r="AS142" i="1"/>
  <c r="AS133" i="1"/>
  <c r="AR160" i="1"/>
  <c r="AS8" i="1"/>
  <c r="AR125" i="1"/>
  <c r="AS128" i="1"/>
  <c r="AS156" i="1"/>
  <c r="AR77" i="1"/>
  <c r="AR147" i="1"/>
  <c r="AI22" i="6"/>
  <c r="AI99" i="6" s="1"/>
  <c r="AK76" i="1"/>
  <c r="AL76" i="1"/>
  <c r="AJ76" i="1"/>
  <c r="AN76" i="1"/>
  <c r="AM76" i="1"/>
  <c r="AO76" i="1"/>
  <c r="AQ76" i="1"/>
  <c r="AS123" i="1"/>
  <c r="S122" i="6"/>
  <c r="AK18" i="1"/>
  <c r="AM18" i="1"/>
  <c r="AN18" i="1"/>
  <c r="AO18" i="1"/>
  <c r="AL18" i="1"/>
  <c r="AJ18" i="1"/>
  <c r="AQ18" i="1"/>
  <c r="AP79" i="1"/>
  <c r="AS140" i="1"/>
  <c r="AR8" i="1"/>
  <c r="AR128" i="1"/>
  <c r="S123" i="6"/>
  <c r="AS87" i="1"/>
  <c r="AS144" i="1"/>
  <c r="AR41" i="1"/>
  <c r="AS33" i="1"/>
  <c r="AR68" i="1"/>
  <c r="AI27" i="6"/>
  <c r="S126" i="6"/>
  <c r="AR80" i="1"/>
  <c r="AS119" i="1"/>
  <c r="AS16" i="1"/>
  <c r="S125" i="6"/>
  <c r="AK69" i="1"/>
  <c r="AO69" i="1"/>
  <c r="AJ69" i="1"/>
  <c r="AM69" i="1"/>
  <c r="AL69" i="1"/>
  <c r="AN69" i="1"/>
  <c r="AQ69" i="1"/>
  <c r="S127" i="6"/>
  <c r="AS42" i="1"/>
  <c r="AS176" i="1"/>
  <c r="AP69" i="1"/>
  <c r="AI8" i="6"/>
  <c r="AS28" i="1"/>
  <c r="AS173" i="1"/>
  <c r="AS166" i="1"/>
  <c r="S129" i="6"/>
  <c r="AS155" i="1"/>
  <c r="AR33" i="1"/>
  <c r="AS114" i="1"/>
  <c r="AR169" i="1"/>
  <c r="AS68" i="1"/>
  <c r="AS80" i="1"/>
  <c r="AI13" i="6"/>
  <c r="AI52" i="6" s="1"/>
  <c r="AK104" i="6" l="1"/>
  <c r="AJ106" i="6"/>
  <c r="AP113" i="6"/>
  <c r="AO77" i="6"/>
  <c r="AL106" i="6"/>
  <c r="AK106" i="6"/>
  <c r="AL107" i="6"/>
  <c r="AK107" i="6"/>
  <c r="AO107" i="6"/>
  <c r="AK113" i="6"/>
  <c r="AO108" i="6"/>
  <c r="AK108" i="6"/>
  <c r="U77" i="6"/>
  <c r="U113" i="6"/>
  <c r="AN106" i="6"/>
  <c r="AK99" i="6"/>
  <c r="AS77" i="6"/>
  <c r="AJ103" i="6"/>
  <c r="AO99" i="6"/>
  <c r="AL103" i="6"/>
  <c r="AK103" i="6"/>
  <c r="AQ103" i="6"/>
  <c r="AK77" i="6"/>
  <c r="AO113" i="6"/>
  <c r="AK112" i="6"/>
  <c r="AP72" i="6"/>
  <c r="AP106" i="6"/>
  <c r="AO106" i="6"/>
  <c r="AM77" i="6"/>
  <c r="AP103" i="6"/>
  <c r="AQ77" i="6"/>
  <c r="AL113" i="6"/>
  <c r="AN109" i="6"/>
  <c r="AN113" i="6"/>
  <c r="AQ113" i="6"/>
  <c r="AL99" i="6"/>
  <c r="AJ108" i="6"/>
  <c r="AQ108" i="6"/>
  <c r="AL108" i="6"/>
  <c r="AJ99" i="6"/>
  <c r="V113" i="6"/>
  <c r="V77" i="6"/>
  <c r="Z77" i="6"/>
  <c r="Z113" i="6"/>
  <c r="AN112" i="6"/>
  <c r="AR77" i="6"/>
  <c r="AR112" i="6"/>
  <c r="AJ77" i="6"/>
  <c r="AM108" i="6"/>
  <c r="AP110" i="6"/>
  <c r="AJ113" i="6"/>
  <c r="AM103" i="6"/>
  <c r="AR38" i="6"/>
  <c r="AS38" i="6"/>
  <c r="V56" i="6"/>
  <c r="V52" i="6"/>
  <c r="V57" i="6"/>
  <c r="V58" i="6"/>
  <c r="V43" i="6"/>
  <c r="V44" i="6"/>
  <c r="V81" i="6"/>
  <c r="V112" i="6"/>
  <c r="U112" i="6"/>
  <c r="Z112" i="6"/>
  <c r="V96" i="6"/>
  <c r="V84" i="6"/>
  <c r="V90" i="6"/>
  <c r="V86" i="6"/>
  <c r="V105" i="6"/>
  <c r="V70" i="6"/>
  <c r="AM74" i="6"/>
  <c r="AN76" i="6"/>
  <c r="AL76" i="6"/>
  <c r="V74" i="6"/>
  <c r="V76" i="6"/>
  <c r="V109" i="6"/>
  <c r="V71" i="6"/>
  <c r="V98" i="6"/>
  <c r="V66" i="6"/>
  <c r="V103" i="6"/>
  <c r="V101" i="6"/>
  <c r="V110" i="6"/>
  <c r="V75" i="6"/>
  <c r="V106" i="6"/>
  <c r="V64" i="6"/>
  <c r="AO68" i="6"/>
  <c r="V111" i="6"/>
  <c r="AQ76" i="6"/>
  <c r="AK76" i="6"/>
  <c r="AJ76" i="6"/>
  <c r="AP76" i="6"/>
  <c r="AO76" i="6"/>
  <c r="AL43" i="6"/>
  <c r="Z46" i="6"/>
  <c r="AM76" i="6"/>
  <c r="AO53" i="6"/>
  <c r="AQ84" i="6"/>
  <c r="AO74" i="6"/>
  <c r="AM73" i="6"/>
  <c r="AO88" i="6"/>
  <c r="AM75" i="6"/>
  <c r="AI58" i="6"/>
  <c r="AO44" i="6"/>
  <c r="AN68" i="6"/>
  <c r="V68" i="6"/>
  <c r="AO72" i="6"/>
  <c r="U111" i="6"/>
  <c r="U76" i="6"/>
  <c r="AO75" i="6"/>
  <c r="Z43" i="6"/>
  <c r="V46" i="6"/>
  <c r="AI61" i="6"/>
  <c r="AI109" i="6"/>
  <c r="AP44" i="6"/>
  <c r="AI93" i="6"/>
  <c r="AJ44" i="6"/>
  <c r="AL45" i="6"/>
  <c r="Z76" i="6"/>
  <c r="Z111" i="6"/>
  <c r="U105" i="6"/>
  <c r="U70" i="6"/>
  <c r="Z86" i="6"/>
  <c r="Z51" i="6"/>
  <c r="V107" i="6"/>
  <c r="V72" i="6"/>
  <c r="AK88" i="6"/>
  <c r="AK53" i="6"/>
  <c r="AQ74" i="6"/>
  <c r="Z105" i="6"/>
  <c r="Z70" i="6"/>
  <c r="Z72" i="6"/>
  <c r="Z107" i="6"/>
  <c r="Z93" i="6"/>
  <c r="Z58" i="6"/>
  <c r="V95" i="6"/>
  <c r="V60" i="6"/>
  <c r="U43" i="6"/>
  <c r="V83" i="6"/>
  <c r="V48" i="6"/>
  <c r="AL68" i="6"/>
  <c r="AK44" i="6"/>
  <c r="AM72" i="6"/>
  <c r="Z65" i="6"/>
  <c r="Z100" i="6"/>
  <c r="AJ73" i="6"/>
  <c r="AM45" i="6"/>
  <c r="V87" i="6"/>
  <c r="U104" i="6"/>
  <c r="U69" i="6"/>
  <c r="AJ45" i="6"/>
  <c r="Z90" i="6"/>
  <c r="Z55" i="6"/>
  <c r="AP84" i="6"/>
  <c r="Z69" i="6"/>
  <c r="Z104" i="6"/>
  <c r="AL88" i="6"/>
  <c r="AL53" i="6"/>
  <c r="V88" i="6"/>
  <c r="V53" i="6"/>
  <c r="AI90" i="6"/>
  <c r="Z60" i="6"/>
  <c r="Z95" i="6"/>
  <c r="AJ72" i="6"/>
  <c r="AQ68" i="6"/>
  <c r="V89" i="6"/>
  <c r="V54" i="6"/>
  <c r="AK68" i="6"/>
  <c r="AN91" i="6"/>
  <c r="AN56" i="6"/>
  <c r="AL44" i="6"/>
  <c r="AM91" i="6"/>
  <c r="AM56" i="6"/>
  <c r="AL73" i="6"/>
  <c r="AK45" i="6"/>
  <c r="AP73" i="6"/>
  <c r="U88" i="6"/>
  <c r="U53" i="6"/>
  <c r="V63" i="6"/>
  <c r="AO45" i="6"/>
  <c r="U84" i="6"/>
  <c r="U49" i="6"/>
  <c r="V94" i="6"/>
  <c r="V59" i="6"/>
  <c r="U109" i="6"/>
  <c r="U74" i="6"/>
  <c r="AK91" i="6"/>
  <c r="AK56" i="6"/>
  <c r="U101" i="6"/>
  <c r="U66" i="6"/>
  <c r="AL72" i="6"/>
  <c r="Z53" i="6"/>
  <c r="Z88" i="6"/>
  <c r="AP91" i="6"/>
  <c r="AP56" i="6"/>
  <c r="AK73" i="6"/>
  <c r="AO84" i="6"/>
  <c r="U91" i="6"/>
  <c r="U56" i="6"/>
  <c r="AJ91" i="6"/>
  <c r="AJ56" i="6"/>
  <c r="AJ94" i="6"/>
  <c r="AJ59" i="6"/>
  <c r="AK72" i="6"/>
  <c r="U92" i="6"/>
  <c r="U57" i="6"/>
  <c r="U82" i="6"/>
  <c r="U47" i="6"/>
  <c r="AQ88" i="6"/>
  <c r="AQ53" i="6"/>
  <c r="U83" i="6"/>
  <c r="U48" i="6"/>
  <c r="AQ72" i="6"/>
  <c r="U97" i="6"/>
  <c r="U62" i="6"/>
  <c r="Z106" i="6"/>
  <c r="Z71" i="6"/>
  <c r="AQ91" i="6"/>
  <c r="AQ56" i="6"/>
  <c r="AI86" i="6"/>
  <c r="AI51" i="6"/>
  <c r="AL13" i="6"/>
  <c r="AL52" i="6" s="1"/>
  <c r="AJ13" i="6"/>
  <c r="AJ52" i="6" s="1"/>
  <c r="AK13" i="6"/>
  <c r="AK90" i="6" s="1"/>
  <c r="AO13" i="6"/>
  <c r="AM13" i="6"/>
  <c r="AM52" i="6" s="1"/>
  <c r="AP13" i="6"/>
  <c r="AN13" i="6"/>
  <c r="AN52" i="6" s="1"/>
  <c r="AQ13" i="6"/>
  <c r="AQ52" i="6" s="1"/>
  <c r="U110" i="6"/>
  <c r="U75" i="6"/>
  <c r="AN69" i="6"/>
  <c r="Z109" i="6"/>
  <c r="Z74" i="6"/>
  <c r="AL91" i="6"/>
  <c r="AL56" i="6"/>
  <c r="AI102" i="6"/>
  <c r="U44" i="6"/>
  <c r="AQ45" i="6"/>
  <c r="AM68" i="6"/>
  <c r="AO91" i="6"/>
  <c r="Z64" i="6"/>
  <c r="Z99" i="6"/>
  <c r="Z102" i="6"/>
  <c r="Z67" i="6"/>
  <c r="U93" i="6"/>
  <c r="U58" i="6"/>
  <c r="AN72" i="6"/>
  <c r="Z85" i="6"/>
  <c r="Z50" i="6"/>
  <c r="AJ88" i="6"/>
  <c r="AJ53" i="6"/>
  <c r="AI85" i="6"/>
  <c r="AI50" i="6"/>
  <c r="AK12" i="6"/>
  <c r="AL12" i="6"/>
  <c r="AJ12" i="6"/>
  <c r="AP12" i="6"/>
  <c r="AN12" i="6"/>
  <c r="AO12" i="6"/>
  <c r="AQ12" i="6"/>
  <c r="AM12" i="6"/>
  <c r="AI82" i="6"/>
  <c r="AI47" i="6"/>
  <c r="AK9" i="6"/>
  <c r="AJ9" i="6"/>
  <c r="AL9" i="6"/>
  <c r="AQ9" i="6"/>
  <c r="AM9" i="6"/>
  <c r="AO9" i="6"/>
  <c r="AP9" i="6"/>
  <c r="AN9" i="6"/>
  <c r="V104" i="6"/>
  <c r="V69" i="6"/>
  <c r="AQ44" i="6"/>
  <c r="AK94" i="6"/>
  <c r="AK59" i="6"/>
  <c r="AM88" i="6"/>
  <c r="AM53" i="6"/>
  <c r="Z84" i="6"/>
  <c r="Z49" i="6"/>
  <c r="AP74" i="6"/>
  <c r="V73" i="6"/>
  <c r="U98" i="6"/>
  <c r="U63" i="6"/>
  <c r="AJ69" i="6"/>
  <c r="AL94" i="6"/>
  <c r="AL59" i="6"/>
  <c r="Z101" i="6"/>
  <c r="Z66" i="6"/>
  <c r="AQ69" i="6"/>
  <c r="U103" i="6"/>
  <c r="U68" i="6"/>
  <c r="AO69" i="6"/>
  <c r="AP88" i="6"/>
  <c r="AP53" i="6"/>
  <c r="AK84" i="6"/>
  <c r="V61" i="6"/>
  <c r="Z89" i="6"/>
  <c r="Z54" i="6"/>
  <c r="AQ75" i="6"/>
  <c r="AN73" i="6"/>
  <c r="Z91" i="6"/>
  <c r="Z56" i="6"/>
  <c r="V108" i="6"/>
  <c r="AM69" i="6"/>
  <c r="AK75" i="6"/>
  <c r="AL69" i="6"/>
  <c r="U94" i="6"/>
  <c r="U59" i="6"/>
  <c r="AO73" i="6"/>
  <c r="Z57" i="6"/>
  <c r="Z92" i="6"/>
  <c r="AQ73" i="6"/>
  <c r="Z44" i="6"/>
  <c r="Z82" i="6"/>
  <c r="Z47" i="6"/>
  <c r="Z48" i="6"/>
  <c r="Z83" i="6"/>
  <c r="U45" i="6"/>
  <c r="AL84" i="6"/>
  <c r="Z97" i="6"/>
  <c r="Z62" i="6"/>
  <c r="V92" i="6"/>
  <c r="U95" i="6"/>
  <c r="U60" i="6"/>
  <c r="AI81" i="6"/>
  <c r="AI46" i="6"/>
  <c r="AJ8" i="6"/>
  <c r="AJ46" i="6" s="1"/>
  <c r="AL8" i="6"/>
  <c r="AL46" i="6" s="1"/>
  <c r="AK8" i="6"/>
  <c r="AK46" i="6" s="1"/>
  <c r="AQ8" i="6"/>
  <c r="AQ46" i="6" s="1"/>
  <c r="AM8" i="6"/>
  <c r="AM46" i="6" s="1"/>
  <c r="AO8" i="6"/>
  <c r="AO46" i="6" s="1"/>
  <c r="AN8" i="6"/>
  <c r="AN46" i="6" s="1"/>
  <c r="AP8" i="6"/>
  <c r="AP46" i="6" s="1"/>
  <c r="AP68" i="6"/>
  <c r="AI97" i="6"/>
  <c r="AI62" i="6"/>
  <c r="AK24" i="6"/>
  <c r="AK97" i="6" s="1"/>
  <c r="AJ24" i="6"/>
  <c r="AJ97" i="6" s="1"/>
  <c r="AL24" i="6"/>
  <c r="AL97" i="6" s="1"/>
  <c r="AN24" i="6"/>
  <c r="AN97" i="6" s="1"/>
  <c r="AM24" i="6"/>
  <c r="AM97" i="6" s="1"/>
  <c r="AO24" i="6"/>
  <c r="AO97" i="6" s="1"/>
  <c r="AQ24" i="6"/>
  <c r="AQ97" i="6" s="1"/>
  <c r="AP24" i="6"/>
  <c r="AP97" i="6" s="1"/>
  <c r="AI100" i="6"/>
  <c r="AI65" i="6"/>
  <c r="AK27" i="6"/>
  <c r="AK100" i="6" s="1"/>
  <c r="AJ27" i="6"/>
  <c r="AJ100" i="6" s="1"/>
  <c r="AL27" i="6"/>
  <c r="AL100" i="6" s="1"/>
  <c r="AQ27" i="6"/>
  <c r="AQ100" i="6" s="1"/>
  <c r="AM27" i="6"/>
  <c r="AM100" i="6" s="1"/>
  <c r="AO27" i="6"/>
  <c r="AO100" i="6" s="1"/>
  <c r="AP27" i="6"/>
  <c r="AN27" i="6"/>
  <c r="AN100" i="6" s="1"/>
  <c r="AI105" i="6"/>
  <c r="AI70" i="6"/>
  <c r="AL32" i="6"/>
  <c r="AK32" i="6"/>
  <c r="AK109" i="6" s="1"/>
  <c r="AJ32" i="6"/>
  <c r="AJ105" i="6" s="1"/>
  <c r="AQ32" i="6"/>
  <c r="AQ105" i="6" s="1"/>
  <c r="AP32" i="6"/>
  <c r="AP105" i="6" s="1"/>
  <c r="AM32" i="6"/>
  <c r="AN32" i="6"/>
  <c r="AO32" i="6"/>
  <c r="U96" i="6"/>
  <c r="U61" i="6"/>
  <c r="AI83" i="6"/>
  <c r="AI48" i="6"/>
  <c r="AJ10" i="6"/>
  <c r="AL10" i="6"/>
  <c r="AK10" i="6"/>
  <c r="AK49" i="6" s="1"/>
  <c r="AQ10" i="6"/>
  <c r="AQ87" i="6" s="1"/>
  <c r="AO10" i="6"/>
  <c r="AO87" i="6" s="1"/>
  <c r="AM10" i="6"/>
  <c r="AM87" i="6" s="1"/>
  <c r="AN10" i="6"/>
  <c r="AN87" i="6" s="1"/>
  <c r="AP10" i="6"/>
  <c r="AI95" i="6"/>
  <c r="AI60" i="6"/>
  <c r="AL22" i="6"/>
  <c r="AL61" i="6" s="1"/>
  <c r="AK22" i="6"/>
  <c r="AJ22" i="6"/>
  <c r="AP22" i="6"/>
  <c r="AP99" i="6" s="1"/>
  <c r="AN22" i="6"/>
  <c r="AN99" i="6" s="1"/>
  <c r="AO22" i="6"/>
  <c r="AQ22" i="6"/>
  <c r="AQ61" i="6" s="1"/>
  <c r="AM22" i="6"/>
  <c r="AM99" i="6" s="1"/>
  <c r="AI89" i="6"/>
  <c r="AI54" i="6"/>
  <c r="AL16" i="6"/>
  <c r="AL93" i="6" s="1"/>
  <c r="AK16" i="6"/>
  <c r="AK93" i="6" s="1"/>
  <c r="AJ16" i="6"/>
  <c r="AJ55" i="6" s="1"/>
  <c r="AM16" i="6"/>
  <c r="AQ16" i="6"/>
  <c r="AO16" i="6"/>
  <c r="AO93" i="6" s="1"/>
  <c r="AN16" i="6"/>
  <c r="AP16" i="6"/>
  <c r="AI101" i="6"/>
  <c r="AI66" i="6"/>
  <c r="AL28" i="6"/>
  <c r="AJ28" i="6"/>
  <c r="AK28" i="6"/>
  <c r="AK101" i="6" s="1"/>
  <c r="AN28" i="6"/>
  <c r="AQ28" i="6"/>
  <c r="AP28" i="6"/>
  <c r="AM28" i="6"/>
  <c r="AM101" i="6" s="1"/>
  <c r="AO28" i="6"/>
  <c r="AO101" i="6" s="1"/>
  <c r="U87" i="6"/>
  <c r="U52" i="6"/>
  <c r="U64" i="6"/>
  <c r="U99" i="6"/>
  <c r="Z96" i="6"/>
  <c r="Z61" i="6"/>
  <c r="Z110" i="6"/>
  <c r="Z75" i="6"/>
  <c r="U81" i="6"/>
  <c r="U46" i="6"/>
  <c r="U102" i="6"/>
  <c r="U67" i="6"/>
  <c r="AP94" i="6"/>
  <c r="AP59" i="6"/>
  <c r="AJ75" i="6"/>
  <c r="U86" i="6"/>
  <c r="U51" i="6"/>
  <c r="AJ74" i="6"/>
  <c r="AK69" i="6"/>
  <c r="V85" i="6"/>
  <c r="V50" i="6"/>
  <c r="AM94" i="6"/>
  <c r="AM59" i="6"/>
  <c r="U85" i="6"/>
  <c r="U50" i="6"/>
  <c r="U89" i="6"/>
  <c r="U54" i="6"/>
  <c r="AJ84" i="6"/>
  <c r="V51" i="6"/>
  <c r="V99" i="6"/>
  <c r="V49" i="6"/>
  <c r="V97" i="6"/>
  <c r="V62" i="6"/>
  <c r="Z108" i="6"/>
  <c r="Z73" i="6"/>
  <c r="AJ68" i="6"/>
  <c r="AN94" i="6"/>
  <c r="AN59" i="6"/>
  <c r="AP45" i="6"/>
  <c r="V100" i="6"/>
  <c r="V65" i="6"/>
  <c r="U90" i="6"/>
  <c r="U55" i="6"/>
  <c r="AN84" i="6"/>
  <c r="AL75" i="6"/>
  <c r="Z98" i="6"/>
  <c r="Z63" i="6"/>
  <c r="AL74" i="6"/>
  <c r="V45" i="6"/>
  <c r="U108" i="6"/>
  <c r="U73" i="6"/>
  <c r="AN74" i="6"/>
  <c r="Z103" i="6"/>
  <c r="Z68" i="6"/>
  <c r="Z45" i="6"/>
  <c r="AI49" i="6"/>
  <c r="AM84" i="6"/>
  <c r="V93" i="6"/>
  <c r="AQ59" i="6"/>
  <c r="Z52" i="6"/>
  <c r="Z87" i="6"/>
  <c r="AI92" i="6"/>
  <c r="AI57" i="6"/>
  <c r="AK19" i="6"/>
  <c r="AJ19" i="6"/>
  <c r="AL19" i="6"/>
  <c r="AL58" i="6" s="1"/>
  <c r="AQ19" i="6"/>
  <c r="AQ96" i="6" s="1"/>
  <c r="AM19" i="6"/>
  <c r="AN19" i="6"/>
  <c r="AN58" i="6" s="1"/>
  <c r="AO19" i="6"/>
  <c r="AO58" i="6" s="1"/>
  <c r="AP19" i="6"/>
  <c r="AI63" i="6"/>
  <c r="AI98" i="6"/>
  <c r="AJ25" i="6"/>
  <c r="AJ98" i="6" s="1"/>
  <c r="AK25" i="6"/>
  <c r="AL25" i="6"/>
  <c r="AL102" i="6" s="1"/>
  <c r="AO25" i="6"/>
  <c r="AO98" i="6" s="1"/>
  <c r="AQ25" i="6"/>
  <c r="AN25" i="6"/>
  <c r="AN98" i="6" s="1"/>
  <c r="AP25" i="6"/>
  <c r="AP98" i="6" s="1"/>
  <c r="AM25" i="6"/>
  <c r="AM98" i="6" s="1"/>
  <c r="V102" i="6"/>
  <c r="V67" i="6"/>
  <c r="AO94" i="6"/>
  <c r="AO59" i="6"/>
  <c r="U107" i="6"/>
  <c r="U72" i="6"/>
  <c r="V55" i="6"/>
  <c r="AP75" i="6"/>
  <c r="AK74" i="6"/>
  <c r="AI104" i="6"/>
  <c r="Z94" i="6"/>
  <c r="Z59" i="6"/>
  <c r="U106" i="6"/>
  <c r="U71" i="6"/>
  <c r="V82" i="6"/>
  <c r="V47" i="6"/>
  <c r="U100" i="6"/>
  <c r="U65" i="6"/>
  <c r="AN75" i="6"/>
  <c r="AS37" i="6"/>
  <c r="AS49" i="1"/>
  <c r="AR37" i="6"/>
  <c r="AR49" i="1"/>
  <c r="AS33" i="6"/>
  <c r="AS106" i="6" s="1"/>
  <c r="AR33" i="6"/>
  <c r="AR106" i="6" s="1"/>
  <c r="AS34" i="6"/>
  <c r="AS107" i="6" s="1"/>
  <c r="AR34" i="6"/>
  <c r="AR107" i="6" s="1"/>
  <c r="AS35" i="6"/>
  <c r="AR35" i="6"/>
  <c r="AR108" i="6" s="1"/>
  <c r="AQ43" i="6"/>
  <c r="AK43" i="6"/>
  <c r="AR5" i="6"/>
  <c r="AO43" i="6"/>
  <c r="AR36" i="6"/>
  <c r="AS36" i="6"/>
  <c r="AP43" i="6"/>
  <c r="AJ43" i="6"/>
  <c r="Z81" i="6"/>
  <c r="AR31" i="6"/>
  <c r="AS5" i="6"/>
  <c r="AS29" i="6"/>
  <c r="AR29" i="6"/>
  <c r="AR30" i="6"/>
  <c r="AR76" i="1"/>
  <c r="AS39" i="1"/>
  <c r="AS30" i="6"/>
  <c r="AS103" i="6" s="1"/>
  <c r="AR79" i="1"/>
  <c r="AS21" i="1"/>
  <c r="AR27" i="1"/>
  <c r="AR11" i="6"/>
  <c r="AR39" i="1"/>
  <c r="AS20" i="6"/>
  <c r="AR62" i="1"/>
  <c r="AR21" i="1"/>
  <c r="AR17" i="6"/>
  <c r="AR40" i="1"/>
  <c r="AS5" i="1"/>
  <c r="AR6" i="6"/>
  <c r="AR5" i="1"/>
  <c r="AS27" i="1"/>
  <c r="AR7" i="6"/>
  <c r="AR18" i="1"/>
  <c r="AS18" i="1"/>
  <c r="AS70" i="1"/>
  <c r="AS23" i="6"/>
  <c r="AS4" i="6"/>
  <c r="AM43" i="6"/>
  <c r="AS62" i="1"/>
  <c r="AS18" i="6"/>
  <c r="AR21" i="6"/>
  <c r="AR53" i="1"/>
  <c r="AS53" i="1"/>
  <c r="AR23" i="6"/>
  <c r="AR18" i="6"/>
  <c r="AR70" i="1"/>
  <c r="AR4" i="6"/>
  <c r="AN43" i="6"/>
  <c r="AS21" i="6"/>
  <c r="AR56" i="1"/>
  <c r="AS6" i="6"/>
  <c r="AS56" i="1"/>
  <c r="AS14" i="6"/>
  <c r="AR69" i="1"/>
  <c r="AS76" i="1"/>
  <c r="AR20" i="6"/>
  <c r="AR15" i="6"/>
  <c r="AS69" i="1"/>
  <c r="AS7" i="6"/>
  <c r="AS79" i="1"/>
  <c r="AS11" i="6"/>
  <c r="AR22" i="1"/>
  <c r="AR26" i="6"/>
  <c r="AS22" i="1"/>
  <c r="AS31" i="6"/>
  <c r="AR14" i="6"/>
  <c r="AS17" i="6"/>
  <c r="AS15" i="6"/>
  <c r="AS40" i="1"/>
  <c r="AS26" i="6"/>
  <c r="AL71" i="6" l="1"/>
  <c r="AL105" i="6"/>
  <c r="AK64" i="6"/>
  <c r="AK98" i="6"/>
  <c r="AL104" i="6"/>
  <c r="AQ101" i="6"/>
  <c r="AJ109" i="6"/>
  <c r="AR104" i="6"/>
  <c r="AJ104" i="6"/>
  <c r="AP109" i="6"/>
  <c r="AS104" i="6"/>
  <c r="AJ102" i="6"/>
  <c r="AS110" i="6"/>
  <c r="AK102" i="6"/>
  <c r="AP67" i="6"/>
  <c r="AP101" i="6"/>
  <c r="AS111" i="6"/>
  <c r="AO102" i="6"/>
  <c r="AM104" i="6"/>
  <c r="AL64" i="6"/>
  <c r="AL98" i="6"/>
  <c r="AP100" i="6"/>
  <c r="AP104" i="6"/>
  <c r="AR110" i="6"/>
  <c r="AL109" i="6"/>
  <c r="AR103" i="6"/>
  <c r="AN101" i="6"/>
  <c r="AR102" i="6"/>
  <c r="AS102" i="6"/>
  <c r="AJ67" i="6"/>
  <c r="AJ101" i="6"/>
  <c r="AL67" i="6"/>
  <c r="AL101" i="6"/>
  <c r="AM102" i="6"/>
  <c r="AO105" i="6"/>
  <c r="AN105" i="6"/>
  <c r="AO104" i="6"/>
  <c r="AK71" i="6"/>
  <c r="AK105" i="6"/>
  <c r="AQ98" i="6"/>
  <c r="AQ102" i="6"/>
  <c r="AS108" i="6"/>
  <c r="AS112" i="6"/>
  <c r="AQ109" i="6"/>
  <c r="AQ99" i="6"/>
  <c r="AQ104" i="6"/>
  <c r="AP102" i="6"/>
  <c r="AR111" i="6"/>
  <c r="AS113" i="6"/>
  <c r="AM71" i="6"/>
  <c r="AM105" i="6"/>
  <c r="AM109" i="6"/>
  <c r="AN104" i="6"/>
  <c r="AO109" i="6"/>
  <c r="AR113" i="6"/>
  <c r="AN102" i="6"/>
  <c r="AR76" i="6"/>
  <c r="AS76" i="6"/>
  <c r="AK55" i="6"/>
  <c r="AP81" i="6"/>
  <c r="AR45" i="6"/>
  <c r="AS44" i="6"/>
  <c r="AL90" i="6"/>
  <c r="AO49" i="6"/>
  <c r="AS45" i="6"/>
  <c r="AN49" i="6"/>
  <c r="AK81" i="6"/>
  <c r="AR44" i="6"/>
  <c r="AQ81" i="6"/>
  <c r="AO81" i="6"/>
  <c r="AL81" i="6"/>
  <c r="AR88" i="6"/>
  <c r="AR53" i="6"/>
  <c r="AS72" i="6"/>
  <c r="AM63" i="6"/>
  <c r="AJ70" i="6"/>
  <c r="AK62" i="6"/>
  <c r="AR69" i="6"/>
  <c r="AR72" i="6"/>
  <c r="AO92" i="6"/>
  <c r="AO57" i="6"/>
  <c r="AP89" i="6"/>
  <c r="AP54" i="6"/>
  <c r="AP93" i="6"/>
  <c r="AO95" i="6"/>
  <c r="AO60" i="6"/>
  <c r="AQ83" i="6"/>
  <c r="AQ48" i="6"/>
  <c r="AQ49" i="6"/>
  <c r="AQ70" i="6"/>
  <c r="AQ71" i="6"/>
  <c r="AJ65" i="6"/>
  <c r="AJ62" i="6"/>
  <c r="AQ82" i="6"/>
  <c r="AQ47" i="6"/>
  <c r="AL85" i="6"/>
  <c r="AL50" i="6"/>
  <c r="AP86" i="6"/>
  <c r="AP51" i="6"/>
  <c r="AP52" i="6"/>
  <c r="AL83" i="6"/>
  <c r="AL48" i="6"/>
  <c r="AO86" i="6"/>
  <c r="AO51" i="6"/>
  <c r="AO90" i="6"/>
  <c r="AM66" i="6"/>
  <c r="AQ89" i="6"/>
  <c r="AQ54" i="6"/>
  <c r="AQ55" i="6"/>
  <c r="AJ95" i="6"/>
  <c r="AJ60" i="6"/>
  <c r="AJ83" i="6"/>
  <c r="AJ48" i="6"/>
  <c r="AL70" i="6"/>
  <c r="AK82" i="6"/>
  <c r="AK47" i="6"/>
  <c r="AK86" i="6"/>
  <c r="AK51" i="6"/>
  <c r="AS84" i="6"/>
  <c r="AN63" i="6"/>
  <c r="AN64" i="6"/>
  <c r="AQ63" i="6"/>
  <c r="AL92" i="6"/>
  <c r="AL57" i="6"/>
  <c r="AP66" i="6"/>
  <c r="AM89" i="6"/>
  <c r="AM54" i="6"/>
  <c r="AM93" i="6"/>
  <c r="AM55" i="6"/>
  <c r="AK95" i="6"/>
  <c r="AK60" i="6"/>
  <c r="AJ71" i="6"/>
  <c r="AJ86" i="6"/>
  <c r="AJ51" i="6"/>
  <c r="AO52" i="6"/>
  <c r="AM67" i="6"/>
  <c r="AL96" i="6"/>
  <c r="AP55" i="6"/>
  <c r="AK52" i="6"/>
  <c r="AN89" i="6"/>
  <c r="AN54" i="6"/>
  <c r="AN55" i="6"/>
  <c r="AL82" i="6"/>
  <c r="AL47" i="6"/>
  <c r="AM92" i="6"/>
  <c r="AM57" i="6"/>
  <c r="AM58" i="6"/>
  <c r="AM96" i="6"/>
  <c r="AL95" i="6"/>
  <c r="AL60" i="6"/>
  <c r="AM64" i="6"/>
  <c r="AQ58" i="6"/>
  <c r="AL86" i="6"/>
  <c r="AL51" i="6"/>
  <c r="AP90" i="6"/>
  <c r="AK87" i="6"/>
  <c r="AN93" i="6"/>
  <c r="AS68" i="6"/>
  <c r="AN66" i="6"/>
  <c r="AN67" i="6"/>
  <c r="AK89" i="6"/>
  <c r="AK54" i="6"/>
  <c r="AN65" i="6"/>
  <c r="AP62" i="6"/>
  <c r="AQ93" i="6"/>
  <c r="AM85" i="6"/>
  <c r="AM50" i="6"/>
  <c r="AR91" i="6"/>
  <c r="AR56" i="6"/>
  <c r="AR75" i="6"/>
  <c r="AJ87" i="6"/>
  <c r="AS91" i="6"/>
  <c r="AS56" i="6"/>
  <c r="AP65" i="6"/>
  <c r="AQ85" i="6"/>
  <c r="AQ50" i="6"/>
  <c r="AJ90" i="6"/>
  <c r="AR84" i="6"/>
  <c r="AL87" i="6"/>
  <c r="AS74" i="6"/>
  <c r="AR74" i="6"/>
  <c r="AS53" i="6"/>
  <c r="AS88" i="6"/>
  <c r="AK57" i="6"/>
  <c r="AK92" i="6"/>
  <c r="AO70" i="6"/>
  <c r="AO71" i="6"/>
  <c r="AO65" i="6"/>
  <c r="AN82" i="6"/>
  <c r="AN47" i="6"/>
  <c r="AO85" i="6"/>
  <c r="AO50" i="6"/>
  <c r="AJ61" i="6"/>
  <c r="AN92" i="6"/>
  <c r="AN57" i="6"/>
  <c r="AN96" i="6"/>
  <c r="AN95" i="6"/>
  <c r="AN60" i="6"/>
  <c r="AN61" i="6"/>
  <c r="AK65" i="6"/>
  <c r="AK85" i="6"/>
  <c r="AK50" i="6"/>
  <c r="AO66" i="6"/>
  <c r="AO67" i="6"/>
  <c r="AK70" i="6"/>
  <c r="AQ92" i="6"/>
  <c r="AQ57" i="6"/>
  <c r="AR94" i="6"/>
  <c r="AR59" i="6"/>
  <c r="AJ92" i="6"/>
  <c r="AJ57" i="6"/>
  <c r="AJ89" i="6"/>
  <c r="AJ54" i="6"/>
  <c r="AL63" i="6"/>
  <c r="AS75" i="6"/>
  <c r="AK63" i="6"/>
  <c r="AK66" i="6"/>
  <c r="AL89" i="6"/>
  <c r="AL54" i="6"/>
  <c r="AQ62" i="6"/>
  <c r="AN81" i="6"/>
  <c r="AJ66" i="6"/>
  <c r="AP83" i="6"/>
  <c r="AP48" i="6"/>
  <c r="AP87" i="6"/>
  <c r="AS69" i="6"/>
  <c r="AM81" i="6"/>
  <c r="AS94" i="6"/>
  <c r="AS59" i="6"/>
  <c r="AK61" i="6"/>
  <c r="AL66" i="6"/>
  <c r="AN83" i="6"/>
  <c r="AN48" i="6"/>
  <c r="AN70" i="6"/>
  <c r="AN71" i="6"/>
  <c r="AM65" i="6"/>
  <c r="AM62" i="6"/>
  <c r="AO61" i="6"/>
  <c r="AP82" i="6"/>
  <c r="AP47" i="6"/>
  <c r="AN85" i="6"/>
  <c r="AN50" i="6"/>
  <c r="AJ96" i="6"/>
  <c r="AM86" i="6"/>
  <c r="AM51" i="6"/>
  <c r="AM90" i="6"/>
  <c r="AP63" i="6"/>
  <c r="AO89" i="6"/>
  <c r="AO54" i="6"/>
  <c r="AO55" i="6"/>
  <c r="AQ66" i="6"/>
  <c r="AQ67" i="6"/>
  <c r="AR68" i="6"/>
  <c r="AJ63" i="6"/>
  <c r="AO62" i="6"/>
  <c r="AJ81" i="6"/>
  <c r="AR73" i="6"/>
  <c r="AK96" i="6"/>
  <c r="AJ58" i="6"/>
  <c r="AM95" i="6"/>
  <c r="AM60" i="6"/>
  <c r="AM61" i="6"/>
  <c r="AM83" i="6"/>
  <c r="AM48" i="6"/>
  <c r="AM49" i="6"/>
  <c r="AM70" i="6"/>
  <c r="AQ65" i="6"/>
  <c r="AN62" i="6"/>
  <c r="AL49" i="6"/>
  <c r="AO96" i="6"/>
  <c r="AO82" i="6"/>
  <c r="AO47" i="6"/>
  <c r="AP85" i="6"/>
  <c r="AP50" i="6"/>
  <c r="AQ86" i="6"/>
  <c r="AQ51" i="6"/>
  <c r="AQ90" i="6"/>
  <c r="AP64" i="6"/>
  <c r="AK67" i="6"/>
  <c r="AK83" i="6"/>
  <c r="AK48" i="6"/>
  <c r="AP95" i="6"/>
  <c r="AP60" i="6"/>
  <c r="AP61" i="6"/>
  <c r="AJ82" i="6"/>
  <c r="AJ47" i="6"/>
  <c r="AO63" i="6"/>
  <c r="AO64" i="6"/>
  <c r="AS73" i="6"/>
  <c r="AK58" i="6"/>
  <c r="AP92" i="6"/>
  <c r="AP57" i="6"/>
  <c r="AP96" i="6"/>
  <c r="AP58" i="6"/>
  <c r="AL55" i="6"/>
  <c r="AJ93" i="6"/>
  <c r="AJ49" i="6"/>
  <c r="AQ95" i="6"/>
  <c r="AQ60" i="6"/>
  <c r="AO83" i="6"/>
  <c r="AO48" i="6"/>
  <c r="AP70" i="6"/>
  <c r="AP71" i="6"/>
  <c r="AL65" i="6"/>
  <c r="AL62" i="6"/>
  <c r="AQ64" i="6"/>
  <c r="AM82" i="6"/>
  <c r="AM47" i="6"/>
  <c r="AJ85" i="6"/>
  <c r="AJ50" i="6"/>
  <c r="AJ64" i="6"/>
  <c r="AN86" i="6"/>
  <c r="AN51" i="6"/>
  <c r="AN90" i="6"/>
  <c r="AP49" i="6"/>
  <c r="AR32" i="6"/>
  <c r="AR105" i="6" s="1"/>
  <c r="AS32" i="6"/>
  <c r="AS105" i="6" s="1"/>
  <c r="AR43" i="6"/>
  <c r="AS43" i="6"/>
  <c r="AR28" i="6"/>
  <c r="AS28" i="6"/>
  <c r="AR27" i="6"/>
  <c r="AR100" i="6" s="1"/>
  <c r="AS27" i="6"/>
  <c r="AS100" i="6" s="1"/>
  <c r="AR8" i="6"/>
  <c r="AS8" i="6"/>
  <c r="AR19" i="6"/>
  <c r="AS25" i="6"/>
  <c r="AS98" i="6" s="1"/>
  <c r="AR10" i="6"/>
  <c r="AR49" i="6" s="1"/>
  <c r="AR13" i="6"/>
  <c r="AR25" i="6"/>
  <c r="AS13" i="6"/>
  <c r="AS52" i="6" s="1"/>
  <c r="AR12" i="6"/>
  <c r="AR16" i="6"/>
  <c r="AR93" i="6" s="1"/>
  <c r="AS12" i="6"/>
  <c r="AS9" i="6"/>
  <c r="AS19" i="6"/>
  <c r="AS58" i="6" s="1"/>
  <c r="AR22" i="6"/>
  <c r="AR99" i="6" s="1"/>
  <c r="AR9" i="6"/>
  <c r="AS22" i="6"/>
  <c r="AS99" i="6" s="1"/>
  <c r="AR24" i="6"/>
  <c r="AR97" i="6" s="1"/>
  <c r="AS24" i="6"/>
  <c r="AS97" i="6" s="1"/>
  <c r="AS16" i="6"/>
  <c r="AS93" i="6" s="1"/>
  <c r="AS10" i="6"/>
  <c r="AS49" i="6" s="1"/>
  <c r="AR64" i="6" l="1"/>
  <c r="AR98" i="6"/>
  <c r="AS67" i="6"/>
  <c r="AS101" i="6"/>
  <c r="AR67" i="6"/>
  <c r="AR101" i="6"/>
  <c r="AR109" i="6"/>
  <c r="AS109" i="6"/>
  <c r="AS87" i="6"/>
  <c r="AS96" i="6"/>
  <c r="AS90" i="6"/>
  <c r="AR86" i="6"/>
  <c r="AR51" i="6"/>
  <c r="AS63" i="6"/>
  <c r="AS89" i="6"/>
  <c r="AS54" i="6"/>
  <c r="AR63" i="6"/>
  <c r="AS61" i="6"/>
  <c r="AS55" i="6"/>
  <c r="AS62" i="6"/>
  <c r="AR70" i="6"/>
  <c r="AR82" i="6"/>
  <c r="AR47" i="6"/>
  <c r="AR92" i="6"/>
  <c r="AR57" i="6"/>
  <c r="AS64" i="6"/>
  <c r="AR95" i="6"/>
  <c r="AR60" i="6"/>
  <c r="AS81" i="6"/>
  <c r="AS46" i="6"/>
  <c r="AS95" i="6"/>
  <c r="AS60" i="6"/>
  <c r="AS92" i="6"/>
  <c r="AS57" i="6"/>
  <c r="AR81" i="6"/>
  <c r="AR46" i="6"/>
  <c r="AR62" i="6"/>
  <c r="AS82" i="6"/>
  <c r="AS47" i="6"/>
  <c r="AS65" i="6"/>
  <c r="AS85" i="6"/>
  <c r="AS50" i="6"/>
  <c r="AR65" i="6"/>
  <c r="AS71" i="6"/>
  <c r="AS70" i="6"/>
  <c r="AR89" i="6"/>
  <c r="AR54" i="6"/>
  <c r="AS66" i="6"/>
  <c r="AR55" i="6"/>
  <c r="AR85" i="6"/>
  <c r="AR50" i="6"/>
  <c r="AR66" i="6"/>
  <c r="AR52" i="6"/>
  <c r="AR90" i="6"/>
  <c r="AR61" i="6"/>
  <c r="AR71" i="6"/>
  <c r="AR83" i="6"/>
  <c r="AR48" i="6"/>
  <c r="AS83" i="6"/>
  <c r="AS48" i="6"/>
  <c r="AS86" i="6"/>
  <c r="AS51" i="6"/>
  <c r="AR87" i="6"/>
  <c r="AR96" i="6"/>
  <c r="AR58" i="6"/>
</calcChain>
</file>

<file path=xl/sharedStrings.xml><?xml version="1.0" encoding="utf-8"?>
<sst xmlns="http://schemas.openxmlformats.org/spreadsheetml/2006/main" count="405" uniqueCount="134">
  <si>
    <t>Datos Facturados</t>
  </si>
  <si>
    <r>
      <t>Registrados</t>
    </r>
    <r>
      <rPr>
        <b/>
        <vertAlign val="superscript"/>
        <sz val="12"/>
        <color theme="0"/>
        <rFont val="Arial"/>
        <family val="2"/>
      </rPr>
      <t>1</t>
    </r>
  </si>
  <si>
    <t>Comportamiento de Clientes de DG</t>
  </si>
  <si>
    <t>Producción de PPOA's</t>
  </si>
  <si>
    <t>Distribución de la Energía Renovable</t>
  </si>
  <si>
    <t>Cumplimiento en Cartera según Leyes Vigentes</t>
  </si>
  <si>
    <t>Producción Neta de Energía Eléctrica por Tipo de Combustible (kWh) + Exportaciones DG</t>
  </si>
  <si>
    <t>Distribución Producción Neta de Energía por Tipo de Combustible %, incluye las exportaciones de DG</t>
  </si>
  <si>
    <t>Mes/Año</t>
  </si>
  <si>
    <r>
      <t>Cuentas Facturadas</t>
    </r>
    <r>
      <rPr>
        <vertAlign val="superscript"/>
        <sz val="12"/>
        <color theme="0"/>
        <rFont val="Arial"/>
        <family val="2"/>
      </rPr>
      <t>1</t>
    </r>
  </si>
  <si>
    <t xml:space="preserve">Energía Exportada </t>
  </si>
  <si>
    <t>Consumo Sistema AEE/LUMA</t>
  </si>
  <si>
    <r>
      <t>Consumo Neto Facturado al Cliente</t>
    </r>
    <r>
      <rPr>
        <vertAlign val="superscript"/>
        <sz val="12"/>
        <color theme="0"/>
        <rFont val="Arial"/>
        <family val="2"/>
      </rPr>
      <t>3</t>
    </r>
  </si>
  <si>
    <t>Cantidad $ Facturada</t>
  </si>
  <si>
    <r>
      <t>Capacidad clientes facturados</t>
    </r>
    <r>
      <rPr>
        <vertAlign val="superscript"/>
        <sz val="12"/>
        <color theme="0"/>
        <rFont val="Arial"/>
        <family val="2"/>
      </rPr>
      <t>2</t>
    </r>
  </si>
  <si>
    <t>Capacidad Clientes GD and Registrados MN</t>
  </si>
  <si>
    <t>Clientes Registrados MN CC&amp;B Fotovoltaico</t>
  </si>
  <si>
    <t>Capacidad Promedio por Cliente Facturado (kW/Cliente)</t>
  </si>
  <si>
    <t>Capacidad Promedio por Cliente Registrado (kW/Cliente)</t>
  </si>
  <si>
    <t>Exportación Promedio por Cliente Facturado (kWh/Cliente)</t>
  </si>
  <si>
    <t>Consumo por Cliente del Sistema AEE/LUMA (kWh/Cliente)2</t>
  </si>
  <si>
    <t>Consumo Promedio por Cliente Neto Facturado (KWh/Cliente)</t>
  </si>
  <si>
    <t>Fotovoltaica</t>
  </si>
  <si>
    <t>Eólica</t>
  </si>
  <si>
    <t>Otras fuentes (Landfill Gas)</t>
  </si>
  <si>
    <t>Total</t>
  </si>
  <si>
    <t>Energía Renovable Total Producida (DG+PPOA's)</t>
  </si>
  <si>
    <t>DG/Total Renovable (%)</t>
  </si>
  <si>
    <t>PPOA's/ Total Renovable (%)</t>
  </si>
  <si>
    <t xml:space="preserve">Energía Total Distribuida </t>
  </si>
  <si>
    <t>Producción Hidro Neta</t>
  </si>
  <si>
    <t>Energía Total Distribuida - Hidro</t>
  </si>
  <si>
    <t>% Cumplimiento</t>
  </si>
  <si>
    <t>Petróleo</t>
  </si>
  <si>
    <t>Gas Natural</t>
  </si>
  <si>
    <t xml:space="preserve">Carbón </t>
  </si>
  <si>
    <t>Hidro</t>
  </si>
  <si>
    <t>DG</t>
  </si>
  <si>
    <t>Total Renovable+DG</t>
  </si>
  <si>
    <t>Total Renovable + DG + Hidro</t>
  </si>
  <si>
    <t>n/d</t>
  </si>
  <si>
    <t>*</t>
  </si>
  <si>
    <t>n/d: No disponible</t>
  </si>
  <si>
    <t>* Datos distorsionados debido al impacto del Huracán María</t>
  </si>
  <si>
    <t>kWh</t>
  </si>
  <si>
    <t>1. Cuentas facturadas significa, clientes facturados de acuerdo al ciclo de facturación los cuales al momento de facturación tenían un acuerdo de servicio de medición neta.</t>
  </si>
  <si>
    <t xml:space="preserve"> kwh</t>
  </si>
  <si>
    <t xml:space="preserve">2. Registrados significa identificados con una cuerdo de medición neta en CC&amp;B al final del mes.  No covergen con los facturados por diversas razones, las principales se le cambió su acuerdo de servicio a medición neta luego de su facturación y clientes que terminaron su servicio. </t>
  </si>
  <si>
    <t>3. Consumo neto facturado = Consumo de sistema AEE - exportaciones aplicadas a cada cliente, aquellos clientes que sus exportaciones son mayores al consumo del sistema de AEE/LUMA se le aplica la cantidad igual a ese consumo. (ver ejemplos)</t>
  </si>
  <si>
    <t>Ejemplos:</t>
  </si>
  <si>
    <t>Cliente 1 - Energía Exportada mayor al consumo del sistema AEE/LUMA</t>
  </si>
  <si>
    <t>Consumo del sistema:</t>
  </si>
  <si>
    <t>Gross Billed KWh</t>
  </si>
  <si>
    <t>Exportado:</t>
  </si>
  <si>
    <t>kWh Acreditado</t>
  </si>
  <si>
    <t>Facturación kWh Neta:</t>
  </si>
  <si>
    <t>Net Billed kWh</t>
  </si>
  <si>
    <t>Cliente 2 - Energía Exportada menor al consumo del sistema AEE/LUMA</t>
  </si>
  <si>
    <t>Periodo</t>
  </si>
  <si>
    <t>Promedio de Cuentas Facturadas</t>
  </si>
  <si>
    <t>Consumo Sistema AEE</t>
  </si>
  <si>
    <t>Consumo Neto Facturado al Cliente</t>
  </si>
  <si>
    <t>Capacidad Promedio de clientes facturados</t>
  </si>
  <si>
    <t>Capacidad  Promedio de Clientes Registrados</t>
  </si>
  <si>
    <t>Promedio de Clientes Registrados</t>
  </si>
  <si>
    <t>Exportación Promedio por Cliente Facturado (MWh/Cliente)</t>
  </si>
  <si>
    <t>Consumo por Cliente del Sistema AEE/LUMA (MWh/Cliente)2</t>
  </si>
  <si>
    <t>Consumo Promedio por Cliente Neto Facturado (MWh/Cliente)</t>
  </si>
  <si>
    <t>Landfill</t>
  </si>
  <si>
    <t xml:space="preserve">DG/Total Renovable </t>
  </si>
  <si>
    <t>PPOA's/ Total Renovable</t>
  </si>
  <si>
    <t>abril-junio 2017</t>
  </si>
  <si>
    <t>julio-sept 2017</t>
  </si>
  <si>
    <t>oct-dic 2017</t>
  </si>
  <si>
    <t>ene-mar 2018</t>
  </si>
  <si>
    <t>abril-junio 2018</t>
  </si>
  <si>
    <t>julio-sept 2018</t>
  </si>
  <si>
    <t>oct-dic 2018</t>
  </si>
  <si>
    <t>ene-mar 2019</t>
  </si>
  <si>
    <t>abril-junio 2019</t>
  </si>
  <si>
    <t>julio-sept 2019</t>
  </si>
  <si>
    <t>oct-dic 2019</t>
  </si>
  <si>
    <t>ene-mar 2020</t>
  </si>
  <si>
    <t>abril-junio 2020</t>
  </si>
  <si>
    <t>julio-sept 2020</t>
  </si>
  <si>
    <t>oct-dic 2020</t>
  </si>
  <si>
    <t>ene-mar 2021</t>
  </si>
  <si>
    <t>abril-junio 2021</t>
  </si>
  <si>
    <t>julio-sept2021</t>
  </si>
  <si>
    <t>oct-dic 2021</t>
  </si>
  <si>
    <t>ene-mar 2022</t>
  </si>
  <si>
    <t>abril-junio 2022</t>
  </si>
  <si>
    <t>julio-sept 2022</t>
  </si>
  <si>
    <t>oct-dic 2022</t>
  </si>
  <si>
    <t>ene-mar 2023</t>
  </si>
  <si>
    <t>abril-junio 2023</t>
  </si>
  <si>
    <t>julio-sept 2023</t>
  </si>
  <si>
    <t>oct-dic 2023</t>
  </si>
  <si>
    <t>ene-mar 2024</t>
  </si>
  <si>
    <t>abril-junio 2024</t>
  </si>
  <si>
    <t>julio-sept 2024</t>
  </si>
  <si>
    <t>oct-dic 2024</t>
  </si>
  <si>
    <t>ene-mar 2025</t>
  </si>
  <si>
    <t>abril-junio 2025</t>
  </si>
  <si>
    <t>julio-sept 2025</t>
  </si>
  <si>
    <t>oct-dic 2025</t>
  </si>
  <si>
    <t>ene-mar 2026</t>
  </si>
  <si>
    <t>Varianza trimestre anterior %</t>
  </si>
  <si>
    <t>Consumo Promedio por Cliente Facturado (MWh/Cliente)</t>
  </si>
  <si>
    <r>
      <t>Consumo Promedio Facturado por Cliente del Sistema AEE (MWh/Cliente)</t>
    </r>
    <r>
      <rPr>
        <vertAlign val="superscript"/>
        <sz val="12"/>
        <color theme="0"/>
        <rFont val="Arial"/>
        <family val="2"/>
      </rPr>
      <t>2</t>
    </r>
  </si>
  <si>
    <t>Varianza con el mismo trimestre del año anterior %</t>
  </si>
  <si>
    <t>Cuentas Facturadas</t>
  </si>
  <si>
    <t>Capacidad clientes facturados</t>
  </si>
  <si>
    <t>Capacidad Clientes Registrados</t>
  </si>
  <si>
    <t>Clientes Registrados</t>
  </si>
  <si>
    <t xml:space="preserve">PPOA's/ Total Renovable </t>
  </si>
  <si>
    <t>Consumo Neto Facturado</t>
  </si>
  <si>
    <t>Energía Acreditada</t>
  </si>
  <si>
    <t>Consumo Sistema LUMA</t>
  </si>
  <si>
    <t>Energía Exportada</t>
  </si>
  <si>
    <t>Consumo Neto Facturado por Cliente</t>
  </si>
  <si>
    <t>Energía Acreditada por Cliente</t>
  </si>
  <si>
    <t>Consumo Sistema LUMA por Cliente</t>
  </si>
  <si>
    <t>Energía Exportada por Cliente</t>
  </si>
  <si>
    <t>Energía Distribuida</t>
  </si>
  <si>
    <t>Energía No Renovable</t>
  </si>
  <si>
    <t>PPOA Ronovables</t>
  </si>
  <si>
    <t>MN</t>
  </si>
  <si>
    <t>HIDRO</t>
  </si>
  <si>
    <t>Total Gen</t>
  </si>
  <si>
    <t xml:space="preserve">Total MN + PPOA </t>
  </si>
  <si>
    <t xml:space="preserve">Energía Acreditada y Exportada de Clientes en Medición Neta </t>
  </si>
  <si>
    <t xml:space="preserve"> </t>
  </si>
  <si>
    <t xml:space="preserve">Energía Total Distribuida a los Clientes y Producción/Exportaciones de Energía de Fuentes Renovables (MWh)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</si>
</sst>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43" formatCode="_(* #,##0.00_);_(* \(#,##0.00\);_(* &quot;-&quot;??_);_(@_)"/>
    <numFmt numFmtId="164" formatCode="_(* #,##0.0_);_(* \(#,##0.0\);_(* &quot;-&quot;??_);_(@_)"/>
    <numFmt numFmtId="165" formatCode="0.00000"/>
    <numFmt numFmtId="166" formatCode="#,##0.0"/>
    <numFmt numFmtId="167" formatCode="0.0%"/>
    <numFmt numFmtId="168" formatCode="_(* #,##0_);_(* \(#,##0\);_(* &quot;-&quot;??_);_(@_)"/>
  </numFmts>
  <fonts count="18" x14ac:knownFonts="1">
    <font>
      <sz val="12"/>
      <color theme="1"/>
      <name val="Arial"/>
      <family val="2"/>
    </font>
    <font>
      <sz val="11"/>
      <color theme="1"/>
      <name val="Calibri"/>
      <family val="2"/>
      <scheme val="minor"/>
    </font>
    <font>
      <sz val="12"/>
      <color theme="1"/>
      <name val="Arial"/>
      <family val="2"/>
    </font>
    <font>
      <sz val="8"/>
      <name val="Arial"/>
      <family val="2"/>
    </font>
    <font>
      <sz val="12"/>
      <name val="Arial"/>
      <family val="2"/>
    </font>
    <font>
      <b/>
      <sz val="14"/>
      <color indexed="62"/>
      <name val="Calibri"/>
      <family val="2"/>
      <scheme val="minor"/>
    </font>
    <font>
      <b/>
      <sz val="16"/>
      <color rgb="FF031E4E"/>
      <name val="Tahoma"/>
      <family val="2"/>
    </font>
    <font>
      <sz val="12"/>
      <color rgb="FF000000"/>
      <name val="Arial"/>
      <family val="2"/>
    </font>
    <font>
      <b/>
      <sz val="12"/>
      <color theme="0"/>
      <name val="Arial"/>
      <family val="2"/>
    </font>
    <font>
      <sz val="12"/>
      <color theme="0"/>
      <name val="Arial"/>
      <family val="2"/>
    </font>
    <font>
      <vertAlign val="superscript"/>
      <sz val="12"/>
      <color theme="0"/>
      <name val="Arial"/>
      <family val="2"/>
    </font>
    <font>
      <b/>
      <vertAlign val="superscript"/>
      <sz val="12"/>
      <color theme="0"/>
      <name val="Arial"/>
      <family val="2"/>
    </font>
    <font>
      <b/>
      <sz val="16"/>
      <color theme="1"/>
      <name val="Arial"/>
      <family val="2"/>
    </font>
    <font>
      <b/>
      <sz val="16"/>
      <color rgb="FF000000"/>
      <name val="Arial"/>
      <family val="2"/>
    </font>
    <font>
      <sz val="12"/>
      <color theme="1"/>
      <name val="Arial Black"/>
      <family val="2"/>
    </font>
    <font>
      <sz val="12"/>
      <color rgb="FF000000"/>
      <name val="Arial Black"/>
      <family val="2"/>
    </font>
    <font>
      <sz val="11"/>
      <color rgb="FF000000"/>
      <name val="Arial Black"/>
      <family val="2"/>
    </font>
    <font>
      <sz val="12"/>
      <color rgb="FF0000FF"/>
      <name val="Arial"/>
      <family val="2"/>
    </font>
  </fonts>
  <fills count="4">
    <fill>
      <patternFill patternType="none"/>
    </fill>
    <fill>
      <patternFill patternType="gray125"/>
    </fill>
    <fill>
      <patternFill patternType="solid">
        <fgColor theme="8" tint="-0.499984740745262"/>
        <bgColor indexed="64"/>
      </patternFill>
    </fill>
    <fill>
      <patternFill patternType="solid">
        <fgColor theme="0"/>
        <bgColor indexed="64"/>
      </patternFill>
    </fill>
  </fills>
  <borders count="10">
    <border>
      <left/>
      <right/>
      <top/>
      <bottom/>
      <diagonal/>
    </border>
    <border>
      <left/>
      <right/>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6">
    <xf numFmtId="0" fontId="0" fillId="0" borderId="0"/>
    <xf numFmtId="43" fontId="2" fillId="0" borderId="0" applyFont="0" applyFill="0" applyBorder="0" applyAlignment="0" applyProtection="0"/>
    <xf numFmtId="9" fontId="2" fillId="0" borderId="0" applyFont="0" applyFill="0" applyBorder="0" applyAlignment="0" applyProtection="0"/>
    <xf numFmtId="0" fontId="4" fillId="0" borderId="0"/>
    <xf numFmtId="0" fontId="1" fillId="0" borderId="0"/>
    <xf numFmtId="0" fontId="4" fillId="0" borderId="0"/>
  </cellStyleXfs>
  <cellXfs count="75">
    <xf numFmtId="0" fontId="0" fillId="0" borderId="0" xfId="0"/>
    <xf numFmtId="3" fontId="0" fillId="0" borderId="0" xfId="0" applyNumberFormat="1"/>
    <xf numFmtId="3" fontId="0" fillId="0" borderId="0" xfId="0" applyNumberFormat="1" applyAlignment="1">
      <alignment horizontal="center"/>
    </xf>
    <xf numFmtId="4" fontId="0" fillId="0" borderId="0" xfId="0" applyNumberFormat="1"/>
    <xf numFmtId="3" fontId="0" fillId="0" borderId="3" xfId="0" applyNumberFormat="1" applyBorder="1"/>
    <xf numFmtId="4" fontId="0" fillId="0" borderId="3" xfId="0" applyNumberFormat="1" applyBorder="1"/>
    <xf numFmtId="14" fontId="0" fillId="0" borderId="3" xfId="0" applyNumberFormat="1" applyBorder="1" applyAlignment="1">
      <alignment horizontal="right"/>
    </xf>
    <xf numFmtId="166" fontId="0" fillId="0" borderId="0" xfId="0" applyNumberFormat="1"/>
    <xf numFmtId="166" fontId="0" fillId="0" borderId="3" xfId="0" applyNumberFormat="1" applyBorder="1"/>
    <xf numFmtId="17" fontId="0" fillId="0" borderId="0" xfId="0" applyNumberFormat="1"/>
    <xf numFmtId="16" fontId="0" fillId="0" borderId="0" xfId="0" applyNumberFormat="1"/>
    <xf numFmtId="0" fontId="5" fillId="0" borderId="0" xfId="3" applyFont="1"/>
    <xf numFmtId="167" fontId="0" fillId="0" borderId="0" xfId="2" applyNumberFormat="1" applyFont="1"/>
    <xf numFmtId="43" fontId="0" fillId="0" borderId="0" xfId="1" applyFont="1"/>
    <xf numFmtId="0" fontId="6" fillId="0" borderId="0" xfId="0" applyFont="1"/>
    <xf numFmtId="3" fontId="7" fillId="0" borderId="0" xfId="0" applyNumberFormat="1" applyFont="1"/>
    <xf numFmtId="14" fontId="9" fillId="2" borderId="9" xfId="0" applyNumberFormat="1" applyFont="1" applyFill="1" applyBorder="1" applyAlignment="1">
      <alignment horizontal="center"/>
    </xf>
    <xf numFmtId="0" fontId="9" fillId="2" borderId="8" xfId="0" applyFont="1" applyFill="1" applyBorder="1" applyAlignment="1">
      <alignment horizontal="center" wrapText="1"/>
    </xf>
    <xf numFmtId="0" fontId="9" fillId="2" borderId="9" xfId="0" applyFont="1" applyFill="1" applyBorder="1" applyAlignment="1">
      <alignment horizontal="center" wrapText="1"/>
    </xf>
    <xf numFmtId="0" fontId="9" fillId="2" borderId="9" xfId="0" applyFont="1" applyFill="1" applyBorder="1" applyAlignment="1">
      <alignment horizontal="center"/>
    </xf>
    <xf numFmtId="0" fontId="9" fillId="2" borderId="8" xfId="0" applyFont="1" applyFill="1" applyBorder="1"/>
    <xf numFmtId="0" fontId="9" fillId="2" borderId="4" xfId="0" applyFont="1" applyFill="1" applyBorder="1"/>
    <xf numFmtId="0" fontId="8" fillId="2" borderId="6" xfId="0" applyFont="1" applyFill="1" applyBorder="1" applyAlignment="1">
      <alignment horizontal="centerContinuous" wrapText="1"/>
    </xf>
    <xf numFmtId="0" fontId="8" fillId="2" borderId="7" xfId="0" applyFont="1" applyFill="1" applyBorder="1" applyAlignment="1">
      <alignment horizontal="centerContinuous" wrapText="1"/>
    </xf>
    <xf numFmtId="0" fontId="8" fillId="2" borderId="7" xfId="0" applyFont="1" applyFill="1" applyBorder="1" applyAlignment="1">
      <alignment horizontal="centerContinuous"/>
    </xf>
    <xf numFmtId="0" fontId="8" fillId="2" borderId="6" xfId="0" applyFont="1" applyFill="1" applyBorder="1" applyAlignment="1">
      <alignment horizontal="centerContinuous"/>
    </xf>
    <xf numFmtId="0" fontId="8" fillId="2" borderId="5" xfId="0" applyFont="1" applyFill="1" applyBorder="1" applyAlignment="1">
      <alignment horizontal="centerContinuous"/>
    </xf>
    <xf numFmtId="0" fontId="9" fillId="2" borderId="6" xfId="0" applyFont="1" applyFill="1" applyBorder="1" applyAlignment="1">
      <alignment horizontal="centerContinuous"/>
    </xf>
    <xf numFmtId="14" fontId="9" fillId="2" borderId="2" xfId="0" applyNumberFormat="1" applyFont="1" applyFill="1" applyBorder="1" applyAlignment="1">
      <alignment horizontal="center"/>
    </xf>
    <xf numFmtId="0" fontId="9" fillId="2" borderId="1" xfId="0" applyFont="1" applyFill="1" applyBorder="1" applyAlignment="1">
      <alignment horizontal="center" wrapText="1"/>
    </xf>
    <xf numFmtId="0" fontId="9" fillId="2" borderId="2" xfId="0" applyFont="1" applyFill="1" applyBorder="1" applyAlignment="1">
      <alignment horizontal="center" wrapText="1"/>
    </xf>
    <xf numFmtId="0" fontId="9" fillId="2" borderId="2" xfId="0" applyFont="1" applyFill="1" applyBorder="1" applyAlignment="1">
      <alignment horizontal="center"/>
    </xf>
    <xf numFmtId="0" fontId="12" fillId="0" borderId="0" xfId="0" applyFont="1"/>
    <xf numFmtId="0" fontId="13" fillId="0" borderId="0" xfId="0" applyFont="1" applyAlignment="1">
      <alignment horizontal="left" vertical="center" readingOrder="1"/>
    </xf>
    <xf numFmtId="14" fontId="12" fillId="0" borderId="0" xfId="0" applyNumberFormat="1" applyFont="1"/>
    <xf numFmtId="14" fontId="8" fillId="2" borderId="9" xfId="0" applyNumberFormat="1" applyFont="1" applyFill="1" applyBorder="1" applyAlignment="1">
      <alignment horizontal="center"/>
    </xf>
    <xf numFmtId="0" fontId="8" fillId="2" borderId="8" xfId="0" applyFont="1" applyFill="1" applyBorder="1" applyAlignment="1">
      <alignment horizontal="center" wrapText="1"/>
    </xf>
    <xf numFmtId="0" fontId="8" fillId="2" borderId="9" xfId="0" applyFont="1" applyFill="1" applyBorder="1" applyAlignment="1">
      <alignment horizontal="center" wrapText="1"/>
    </xf>
    <xf numFmtId="0" fontId="8" fillId="2" borderId="9" xfId="0" applyFont="1" applyFill="1" applyBorder="1" applyAlignment="1">
      <alignment horizontal="center"/>
    </xf>
    <xf numFmtId="14" fontId="0" fillId="0" borderId="0" xfId="0" applyNumberFormat="1" applyAlignment="1">
      <alignment horizontal="right"/>
    </xf>
    <xf numFmtId="14" fontId="0" fillId="0" borderId="3" xfId="0" applyNumberFormat="1" applyBorder="1" applyAlignment="1">
      <alignment horizontal="center"/>
    </xf>
    <xf numFmtId="167" fontId="0" fillId="0" borderId="4" xfId="2" applyNumberFormat="1" applyFont="1" applyBorder="1"/>
    <xf numFmtId="167" fontId="0" fillId="0" borderId="3" xfId="2" applyNumberFormat="1" applyFont="1" applyBorder="1"/>
    <xf numFmtId="4" fontId="14" fillId="0" borderId="0" xfId="0" applyNumberFormat="1" applyFont="1"/>
    <xf numFmtId="3" fontId="14" fillId="0" borderId="0" xfId="0" applyNumberFormat="1" applyFont="1"/>
    <xf numFmtId="0" fontId="14" fillId="0" borderId="0" xfId="0" applyFont="1"/>
    <xf numFmtId="14" fontId="14" fillId="0" borderId="0" xfId="0" applyNumberFormat="1" applyFont="1"/>
    <xf numFmtId="0" fontId="15" fillId="0" borderId="0" xfId="0" applyFont="1"/>
    <xf numFmtId="164" fontId="14" fillId="0" borderId="0" xfId="1" applyNumberFormat="1" applyFont="1" applyBorder="1"/>
    <xf numFmtId="10" fontId="14" fillId="0" borderId="0" xfId="2" applyNumberFormat="1" applyFont="1" applyBorder="1"/>
    <xf numFmtId="0" fontId="15" fillId="0" borderId="0" xfId="0" applyFont="1" applyAlignment="1">
      <alignment horizontal="left" indent="3"/>
    </xf>
    <xf numFmtId="3" fontId="15" fillId="0" borderId="0" xfId="0" applyNumberFormat="1" applyFont="1"/>
    <xf numFmtId="43" fontId="14" fillId="0" borderId="0" xfId="1" applyFont="1"/>
    <xf numFmtId="165" fontId="14" fillId="0" borderId="0" xfId="0" applyNumberFormat="1" applyFont="1"/>
    <xf numFmtId="0" fontId="16" fillId="0" borderId="0" xfId="0" applyFont="1" applyAlignment="1">
      <alignment horizontal="left" indent="3"/>
    </xf>
    <xf numFmtId="8" fontId="15" fillId="0" borderId="0" xfId="0" applyNumberFormat="1" applyFont="1"/>
    <xf numFmtId="14" fontId="0" fillId="0" borderId="0" xfId="0" applyNumberFormat="1" applyAlignment="1">
      <alignment horizontal="center"/>
    </xf>
    <xf numFmtId="3" fontId="17" fillId="0" borderId="0" xfId="0" applyNumberFormat="1" applyFont="1"/>
    <xf numFmtId="3" fontId="17" fillId="0" borderId="3" xfId="0" applyNumberFormat="1" applyFont="1" applyBorder="1" applyAlignment="1">
      <alignment horizontal="center"/>
    </xf>
    <xf numFmtId="3" fontId="17" fillId="0" borderId="3" xfId="0" applyNumberFormat="1" applyFont="1" applyBorder="1"/>
    <xf numFmtId="3" fontId="17" fillId="0" borderId="0" xfId="1" applyNumberFormat="1" applyFont="1"/>
    <xf numFmtId="10" fontId="0" fillId="0" borderId="0" xfId="2" applyNumberFormat="1" applyFont="1"/>
    <xf numFmtId="3" fontId="14" fillId="3" borderId="0" xfId="0" applyNumberFormat="1" applyFont="1" applyFill="1"/>
    <xf numFmtId="0" fontId="14" fillId="3" borderId="0" xfId="0" applyFont="1" applyFill="1"/>
    <xf numFmtId="4" fontId="14" fillId="3" borderId="0" xfId="0" applyNumberFormat="1" applyFont="1" applyFill="1"/>
    <xf numFmtId="3" fontId="4" fillId="3" borderId="0" xfId="0" applyNumberFormat="1" applyFont="1" applyFill="1" applyAlignment="1">
      <alignment horizontal="center" wrapText="1"/>
    </xf>
    <xf numFmtId="168" fontId="17" fillId="0" borderId="0" xfId="0" applyNumberFormat="1" applyFont="1"/>
    <xf numFmtId="168" fontId="17" fillId="0" borderId="3" xfId="0" applyNumberFormat="1" applyFont="1" applyBorder="1"/>
    <xf numFmtId="168" fontId="0" fillId="0" borderId="0" xfId="0" applyNumberFormat="1"/>
    <xf numFmtId="9" fontId="0" fillId="0" borderId="0" xfId="2" applyFont="1"/>
    <xf numFmtId="43" fontId="0" fillId="0" borderId="0" xfId="0" applyNumberFormat="1"/>
    <xf numFmtId="167" fontId="0" fillId="0" borderId="0" xfId="2" applyNumberFormat="1" applyFont="1" applyFill="1"/>
    <xf numFmtId="167" fontId="0" fillId="0" borderId="3" xfId="2" applyNumberFormat="1" applyFont="1" applyFill="1" applyBorder="1"/>
    <xf numFmtId="0" fontId="0" fillId="3" borderId="0" xfId="0" applyFill="1"/>
    <xf numFmtId="3" fontId="0" fillId="3" borderId="0" xfId="0" applyNumberFormat="1" applyFill="1"/>
  </cellXfs>
  <cellStyles count="6">
    <cellStyle name="Comma" xfId="1" builtinId="3"/>
    <cellStyle name="Normal" xfId="0" builtinId="0"/>
    <cellStyle name="Normal 2" xfId="4" xr:uid="{31A2070C-C45A-4358-9840-4F5FC2FEBC7D}"/>
    <cellStyle name="Normal 2 6" xfId="5" xr:uid="{B5451F11-8BB8-4F78-A44C-BE52666BC323}"/>
    <cellStyle name="Normal_estven-5" xfId="3" xr:uid="{A5C08C48-F96C-4FA2-B256-CB8A39D534D0}"/>
    <cellStyle name="Percent" xfId="2" builtinId="5"/>
  </cellStyles>
  <dxfs count="0"/>
  <tableStyles count="0" defaultTableStyle="TableStyleMedium2" defaultPivotStyle="PivotStyleLight16"/>
  <colors>
    <mruColors>
      <color rgb="FF548235"/>
      <color rgb="FFC00000"/>
      <color rgb="FFED7D31"/>
      <color rgb="FF203864"/>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solidFill>
                <a:latin typeface="Arial" panose="020B0604020202020204" pitchFamily="34" charset="0"/>
                <a:ea typeface="+mn-ea"/>
                <a:cs typeface="Arial" panose="020B0604020202020204" pitchFamily="34" charset="0"/>
              </a:defRPr>
            </a:pPr>
            <a:r>
              <a:rPr lang="en-US" sz="1600" b="1"/>
              <a:t>Energía de Sistemas Renovables (MWh)</a:t>
            </a:r>
          </a:p>
          <a:p>
            <a:pPr>
              <a:defRPr sz="1600" b="1"/>
            </a:pPr>
            <a:r>
              <a:rPr lang="en-US" sz="1600" b="1"/>
              <a:t>Comportamiento Trimestral</a:t>
            </a:r>
          </a:p>
        </c:rich>
      </c:tx>
      <c:layout>
        <c:manualLayout>
          <c:xMode val="edge"/>
          <c:yMode val="edge"/>
          <c:x val="0.36318966903800454"/>
          <c:y val="5.2634413550474608E-3"/>
        </c:manualLayout>
      </c:layout>
      <c:overlay val="0"/>
      <c:spPr>
        <a:noFill/>
        <a:ln>
          <a:noFill/>
        </a:ln>
        <a:effectLst/>
      </c:spPr>
      <c:txPr>
        <a:bodyPr rot="0" spcFirstLastPara="1" vertOverflow="ellipsis" vert="horz" wrap="square" anchor="ctr" anchorCtr="1"/>
        <a:lstStyle/>
        <a:p>
          <a:pPr>
            <a:defRPr sz="16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5.917531385157096E-2"/>
          <c:y val="0.12391930214617791"/>
          <c:w val="0.9383034361826591"/>
          <c:h val="0.71558003965012018"/>
        </c:manualLayout>
      </c:layout>
      <c:barChart>
        <c:barDir val="col"/>
        <c:grouping val="stacked"/>
        <c:varyColors val="0"/>
        <c:ser>
          <c:idx val="0"/>
          <c:order val="0"/>
          <c:tx>
            <c:strRef>
              <c:f>'Quarterly '!$P$3</c:f>
              <c:strCache>
                <c:ptCount val="1"/>
                <c:pt idx="0">
                  <c:v>Fotovoltaica</c:v>
                </c:pt>
              </c:strCache>
            </c:strRef>
          </c:tx>
          <c:spPr>
            <a:solidFill>
              <a:schemeClr val="accent5">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'Quarterly '!$B$17:$B$39</c15:sqref>
                  </c15:fullRef>
                </c:ext>
              </c:extLst>
              <c:f>'Quarterly '!$B$34:$B$39</c:f>
              <c:strCache>
                <c:ptCount val="6"/>
                <c:pt idx="0">
                  <c:v>oct-dic 2024</c:v>
                </c:pt>
                <c:pt idx="1">
                  <c:v>ene-mar 2025</c:v>
                </c:pt>
                <c:pt idx="2">
                  <c:v>abril-junio 2025</c:v>
                </c:pt>
                <c:pt idx="3">
                  <c:v>julio-sept 2025</c:v>
                </c:pt>
                <c:pt idx="4">
                  <c:v>oct-dic 2025</c:v>
                </c:pt>
                <c:pt idx="5">
                  <c:v>ene-mar 2026</c:v>
                </c:pt>
              </c:strCache>
            </c:strRef>
          </c:cat>
          <c:val>
            <c:numRef>
              <c:extLst>
                <c:ext xmlns:c15="http://schemas.microsoft.com/office/drawing/2012/chart" uri="{02D57815-91ED-43cb-92C2-25804820EDAC}">
                  <c15:fullRef>
                    <c15:sqref>'Quarterly '!$P$17:$P$39</c15:sqref>
                  </c15:fullRef>
                </c:ext>
              </c:extLst>
              <c:f>'Quarterly '!$P$34:$P$39</c:f>
              <c:numCache>
                <c:formatCode>#,##0</c:formatCode>
                <c:ptCount val="6"/>
                <c:pt idx="0">
                  <c:v>50329.061999999998</c:v>
                </c:pt>
                <c:pt idx="1">
                  <c:v>60555.027000000002</c:v>
                </c:pt>
                <c:pt idx="2">
                  <c:v>65159.57</c:v>
                </c:pt>
                <c:pt idx="3">
                  <c:v>65966.216</c:v>
                </c:pt>
                <c:pt idx="4">
                  <c:v>58411.17</c:v>
                </c:pt>
                <c:pt idx="5">
                  <c:v>67378.877999999997</c:v>
                </c:pt>
              </c:numCache>
            </c:numRef>
          </c:val>
          <c:extLst>
            <c:ext xmlns:c16="http://schemas.microsoft.com/office/drawing/2014/chart" uri="{C3380CC4-5D6E-409C-BE32-E72D297353CC}">
              <c16:uniqueId val="{00000000-D16E-4CC0-9204-FCB116BC2726}"/>
            </c:ext>
          </c:extLst>
        </c:ser>
        <c:ser>
          <c:idx val="1"/>
          <c:order val="1"/>
          <c:tx>
            <c:strRef>
              <c:f>'Quarterly '!$Q$3</c:f>
              <c:strCache>
                <c:ptCount val="1"/>
                <c:pt idx="0">
                  <c:v>Eólica</c:v>
                </c:pt>
              </c:strCache>
            </c:strRef>
          </c:tx>
          <c:spPr>
            <a:solidFill>
              <a:srgbClr val="00B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'Quarterly '!$B$17:$B$39</c15:sqref>
                  </c15:fullRef>
                </c:ext>
              </c:extLst>
              <c:f>'Quarterly '!$B$34:$B$39</c:f>
              <c:strCache>
                <c:ptCount val="6"/>
                <c:pt idx="0">
                  <c:v>oct-dic 2024</c:v>
                </c:pt>
                <c:pt idx="1">
                  <c:v>ene-mar 2025</c:v>
                </c:pt>
                <c:pt idx="2">
                  <c:v>abril-junio 2025</c:v>
                </c:pt>
                <c:pt idx="3">
                  <c:v>julio-sept 2025</c:v>
                </c:pt>
                <c:pt idx="4">
                  <c:v>oct-dic 2025</c:v>
                </c:pt>
                <c:pt idx="5">
                  <c:v>ene-mar 2026</c:v>
                </c:pt>
              </c:strCache>
            </c:strRef>
          </c:cat>
          <c:val>
            <c:numRef>
              <c:extLst>
                <c:ext xmlns:c15="http://schemas.microsoft.com/office/drawing/2012/chart" uri="{02D57815-91ED-43cb-92C2-25804820EDAC}">
                  <c15:fullRef>
                    <c15:sqref>'Quarterly '!$Q$17:$Q$39</c15:sqref>
                  </c15:fullRef>
                </c:ext>
              </c:extLst>
              <c:f>'Quarterly '!$Q$34:$Q$39</c:f>
              <c:numCache>
                <c:formatCode>#,##0</c:formatCode>
                <c:ptCount val="6"/>
                <c:pt idx="0">
                  <c:v>22896.963</c:v>
                </c:pt>
                <c:pt idx="1">
                  <c:v>50098.589</c:v>
                </c:pt>
                <c:pt idx="2">
                  <c:v>59756.572999999997</c:v>
                </c:pt>
                <c:pt idx="3">
                  <c:v>49580.815000000002</c:v>
                </c:pt>
                <c:pt idx="4">
                  <c:v>28802.978999999999</c:v>
                </c:pt>
                <c:pt idx="5">
                  <c:v>46068.928</c:v>
                </c:pt>
              </c:numCache>
            </c:numRef>
          </c:val>
          <c:extLst>
            <c:ext xmlns:c16="http://schemas.microsoft.com/office/drawing/2014/chart" uri="{C3380CC4-5D6E-409C-BE32-E72D297353CC}">
              <c16:uniqueId val="{00000001-D16E-4CC0-9204-FCB116BC2726}"/>
            </c:ext>
          </c:extLst>
        </c:ser>
        <c:ser>
          <c:idx val="2"/>
          <c:order val="2"/>
          <c:tx>
            <c:strRef>
              <c:f>'Quarterly '!$R$3</c:f>
              <c:strCache>
                <c:ptCount val="1"/>
                <c:pt idx="0">
                  <c:v>Landfill</c:v>
                </c:pt>
              </c:strCache>
            </c:strRef>
          </c:tx>
          <c:spPr>
            <a:solidFill>
              <a:schemeClr val="bg2">
                <a:lumMod val="25000"/>
              </a:schemeClr>
            </a:solidFill>
            <a:ln>
              <a:noFill/>
            </a:ln>
            <a:effectLst/>
          </c:spPr>
          <c:invertIfNegative val="0"/>
          <c:dLbls>
            <c:spPr>
              <a:solidFill>
                <a:schemeClr val="bg2">
                  <a:lumMod val="25000"/>
                </a:schemeClr>
              </a:solid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'Quarterly '!$B$17:$B$39</c15:sqref>
                  </c15:fullRef>
                </c:ext>
              </c:extLst>
              <c:f>'Quarterly '!$B$34:$B$39</c:f>
              <c:strCache>
                <c:ptCount val="6"/>
                <c:pt idx="0">
                  <c:v>oct-dic 2024</c:v>
                </c:pt>
                <c:pt idx="1">
                  <c:v>ene-mar 2025</c:v>
                </c:pt>
                <c:pt idx="2">
                  <c:v>abril-junio 2025</c:v>
                </c:pt>
                <c:pt idx="3">
                  <c:v>julio-sept 2025</c:v>
                </c:pt>
                <c:pt idx="4">
                  <c:v>oct-dic 2025</c:v>
                </c:pt>
                <c:pt idx="5">
                  <c:v>ene-mar 2026</c:v>
                </c:pt>
              </c:strCache>
            </c:strRef>
          </c:cat>
          <c:val>
            <c:numRef>
              <c:extLst>
                <c:ext xmlns:c15="http://schemas.microsoft.com/office/drawing/2012/chart" uri="{02D57815-91ED-43cb-92C2-25804820EDAC}">
                  <c15:fullRef>
                    <c15:sqref>'Quarterly '!$R$17:$R$39</c15:sqref>
                  </c15:fullRef>
                </c:ext>
              </c:extLst>
              <c:f>'Quarterly '!$R$34:$R$39</c:f>
              <c:numCache>
                <c:formatCode>#,##0</c:formatCode>
                <c:ptCount val="6"/>
                <c:pt idx="0">
                  <c:v>2178.6080000000002</c:v>
                </c:pt>
                <c:pt idx="1">
                  <c:v>2962.877</c:v>
                </c:pt>
                <c:pt idx="2">
                  <c:v>3421.2240000000002</c:v>
                </c:pt>
                <c:pt idx="3">
                  <c:v>2516.268</c:v>
                </c:pt>
                <c:pt idx="4">
                  <c:v>2020.896</c:v>
                </c:pt>
                <c:pt idx="5">
                  <c:v>1801.942</c:v>
                </c:pt>
              </c:numCache>
            </c:numRef>
          </c:val>
          <c:extLst>
            <c:ext xmlns:c16="http://schemas.microsoft.com/office/drawing/2014/chart" uri="{C3380CC4-5D6E-409C-BE32-E72D297353CC}">
              <c16:uniqueId val="{00000002-D16E-4CC0-9204-FCB116BC2726}"/>
            </c:ext>
          </c:extLst>
        </c:ser>
        <c:dLbls>
          <c:showLegendKey val="0"/>
          <c:showVal val="0"/>
          <c:showCatName val="0"/>
          <c:showSerName val="0"/>
          <c:showPercent val="0"/>
          <c:showBubbleSize val="0"/>
        </c:dLbls>
        <c:gapWidth val="43"/>
        <c:overlap val="100"/>
        <c:axId val="1952058752"/>
        <c:axId val="1952057920"/>
      </c:barChart>
      <c:lineChart>
        <c:grouping val="standard"/>
        <c:varyColors val="0"/>
        <c:ser>
          <c:idx val="3"/>
          <c:order val="3"/>
          <c:tx>
            <c:v>Varianza Total % mismo trimestre año anterior</c:v>
          </c:tx>
          <c:spPr>
            <a:ln w="25400" cap="rnd">
              <a:noFill/>
              <a:round/>
            </a:ln>
            <a:effectLst/>
          </c:spPr>
          <c:marker>
            <c:symbol val="circle"/>
            <c:size val="46"/>
            <c:spPr>
              <a:noFill/>
              <a:ln w="9525">
                <a:solidFill>
                  <a:schemeClr val="tx1"/>
                </a:solid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'Quarterly '!$B$16:$B$34</c15:sqref>
                  </c15:fullRef>
                </c:ext>
              </c:extLst>
              <c:f>'Quarterly '!$B$33:$B$34</c:f>
              <c:strCache>
                <c:ptCount val="2"/>
                <c:pt idx="0">
                  <c:v>julio-sept 2024</c:v>
                </c:pt>
                <c:pt idx="1">
                  <c:v>oct-dic 2024</c:v>
                </c:pt>
              </c:strCache>
            </c:strRef>
          </c:cat>
          <c:val>
            <c:numRef>
              <c:extLst>
                <c:ext xmlns:c15="http://schemas.microsoft.com/office/drawing/2012/chart" uri="{02D57815-91ED-43cb-92C2-25804820EDAC}">
                  <c15:fullRef>
                    <c15:sqref>'Quarterly '!$S$90:$S$113</c15:sqref>
                  </c15:fullRef>
                </c:ext>
              </c:extLst>
              <c:f>'Quarterly '!$S$107:$S$113</c:f>
              <c:numCache>
                <c:formatCode>0.0%</c:formatCode>
                <c:ptCount val="6"/>
                <c:pt idx="0">
                  <c:v>-0.13323816704561786</c:v>
                </c:pt>
                <c:pt idx="1">
                  <c:v>9.9802224056142919E-2</c:v>
                </c:pt>
                <c:pt idx="2">
                  <c:v>0.23087180552409614</c:v>
                </c:pt>
                <c:pt idx="3">
                  <c:v>3.1844762165947671E-2</c:v>
                </c:pt>
                <c:pt idx="4">
                  <c:v>0.18341594474705558</c:v>
                </c:pt>
                <c:pt idx="5">
                  <c:v>1.4375157663069071E-2</c:v>
                </c:pt>
              </c:numCache>
            </c:numRef>
          </c:val>
          <c:smooth val="0"/>
          <c:extLst>
            <c:ext xmlns:c16="http://schemas.microsoft.com/office/drawing/2014/chart" uri="{C3380CC4-5D6E-409C-BE32-E72D297353CC}">
              <c16:uniqueId val="{00000003-D16E-4CC0-9204-FCB116BC2726}"/>
            </c:ext>
          </c:extLst>
        </c:ser>
        <c:dLbls>
          <c:showLegendKey val="0"/>
          <c:showVal val="0"/>
          <c:showCatName val="0"/>
          <c:showSerName val="0"/>
          <c:showPercent val="0"/>
          <c:showBubbleSize val="0"/>
        </c:dLbls>
        <c:marker val="1"/>
        <c:smooth val="0"/>
        <c:axId val="1161211968"/>
        <c:axId val="1161211008"/>
      </c:lineChart>
      <c:catAx>
        <c:axId val="195205875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0" spcFirstLastPara="1" vertOverflow="ellipsis"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52057920"/>
        <c:crosses val="autoZero"/>
        <c:auto val="1"/>
        <c:lblAlgn val="ctr"/>
        <c:lblOffset val="100"/>
        <c:noMultiLvlLbl val="0"/>
      </c:catAx>
      <c:valAx>
        <c:axId val="1952057920"/>
        <c:scaling>
          <c:orientation val="minMax"/>
        </c:scaling>
        <c:delete val="0"/>
        <c:axPos val="l"/>
        <c:numFmt formatCode="#,##0"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52058752"/>
        <c:crosses val="autoZero"/>
        <c:crossBetween val="between"/>
      </c:valAx>
      <c:valAx>
        <c:axId val="1161211008"/>
        <c:scaling>
          <c:orientation val="minMax"/>
          <c:max val="50"/>
          <c:min val="-1000"/>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crossAx val="1161211968"/>
        <c:crosses val="max"/>
        <c:crossBetween val="between"/>
      </c:valAx>
      <c:catAx>
        <c:axId val="1161211968"/>
        <c:scaling>
          <c:orientation val="minMax"/>
        </c:scaling>
        <c:delete val="1"/>
        <c:axPos val="b"/>
        <c:numFmt formatCode="General" sourceLinked="1"/>
        <c:majorTickMark val="out"/>
        <c:minorTickMark val="none"/>
        <c:tickLblPos val="nextTo"/>
        <c:crossAx val="1161211008"/>
        <c:crosses val="autoZero"/>
        <c:auto val="1"/>
        <c:lblAlgn val="ctr"/>
        <c:lblOffset val="100"/>
        <c:noMultiLvlLbl val="0"/>
      </c:catAx>
      <c:spPr>
        <a:noFill/>
        <a:ln>
          <a:noFill/>
        </a:ln>
        <a:effectLst/>
      </c:spPr>
    </c:plotArea>
    <c:legend>
      <c:legendPos val="b"/>
      <c:layout>
        <c:manualLayout>
          <c:xMode val="edge"/>
          <c:yMode val="edge"/>
          <c:x val="0.2293653871572639"/>
          <c:y val="0.92005752856505862"/>
          <c:w val="0.64838539414652874"/>
          <c:h val="5.17962934522136E-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solidFill>
                <a:latin typeface="Arial" panose="020B0604020202020204" pitchFamily="34" charset="0"/>
                <a:ea typeface="+mn-ea"/>
                <a:cs typeface="Arial" panose="020B0604020202020204" pitchFamily="34" charset="0"/>
              </a:defRPr>
            </a:pPr>
            <a:r>
              <a:rPr lang="en-US" sz="1600" b="1"/>
              <a:t>Composición de Energía Adquirida</a:t>
            </a:r>
            <a:r>
              <a:rPr lang="en-US" sz="1600" b="1" baseline="0"/>
              <a:t> de</a:t>
            </a:r>
            <a:r>
              <a:rPr lang="en-US" sz="1600" b="1"/>
              <a:t> Sistemas Renovables</a:t>
            </a:r>
          </a:p>
          <a:p>
            <a:pPr>
              <a:defRPr sz="1600" b="1"/>
            </a:pPr>
            <a:r>
              <a:rPr lang="en-US" sz="1600" b="1"/>
              <a:t>Comportamiento Trimestral</a:t>
            </a:r>
          </a:p>
        </c:rich>
      </c:tx>
      <c:layout>
        <c:manualLayout>
          <c:xMode val="edge"/>
          <c:yMode val="edge"/>
          <c:x val="0.25419231840860995"/>
          <c:y val="1.8556744037291167E-2"/>
        </c:manualLayout>
      </c:layout>
      <c:overlay val="0"/>
      <c:spPr>
        <a:noFill/>
        <a:ln>
          <a:noFill/>
        </a:ln>
        <a:effectLst/>
      </c:spPr>
      <c:txPr>
        <a:bodyPr rot="0" spcFirstLastPara="1" vertOverflow="ellipsis" vert="horz" wrap="square" anchor="ctr" anchorCtr="1"/>
        <a:lstStyle/>
        <a:p>
          <a:pPr>
            <a:defRPr sz="16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7.9512864181741139E-2"/>
          <c:y val="0.1693248861778992"/>
          <c:w val="0.89979348698011219"/>
          <c:h val="0.76665854292334823"/>
        </c:manualLayout>
      </c:layout>
      <c:barChart>
        <c:barDir val="bar"/>
        <c:grouping val="percentStacked"/>
        <c:varyColors val="0"/>
        <c:ser>
          <c:idx val="0"/>
          <c:order val="0"/>
          <c:tx>
            <c:strRef>
              <c:f>'Quarterly '!$C$116</c:f>
              <c:strCache>
                <c:ptCount val="1"/>
                <c:pt idx="0">
                  <c:v>Fotovoltaica</c:v>
                </c:pt>
              </c:strCache>
            </c:strRef>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'Quarterly '!$B$124:$B$147</c15:sqref>
                  </c15:fullRef>
                </c:ext>
              </c:extLst>
              <c:f>'Quarterly '!$B$141:$B$147</c:f>
              <c:strCache>
                <c:ptCount val="6"/>
                <c:pt idx="0">
                  <c:v>oct-dic 2024</c:v>
                </c:pt>
                <c:pt idx="1">
                  <c:v>ene-mar 2025</c:v>
                </c:pt>
                <c:pt idx="2">
                  <c:v>abril-junio 2025</c:v>
                </c:pt>
                <c:pt idx="3">
                  <c:v>julio-sept 2025</c:v>
                </c:pt>
                <c:pt idx="4">
                  <c:v>oct-dic 2025</c:v>
                </c:pt>
                <c:pt idx="5">
                  <c:v>ene-mar 2026</c:v>
                </c:pt>
              </c:strCache>
            </c:strRef>
          </c:cat>
          <c:val>
            <c:numRef>
              <c:extLst>
                <c:ext xmlns:c15="http://schemas.microsoft.com/office/drawing/2012/chart" uri="{02D57815-91ED-43cb-92C2-25804820EDAC}">
                  <c15:fullRef>
                    <c15:sqref>'Quarterly '!$C$124:$C$147</c15:sqref>
                  </c15:fullRef>
                </c:ext>
              </c:extLst>
              <c:f>'Quarterly '!$C$141:$C$147</c:f>
              <c:numCache>
                <c:formatCode>0.0%</c:formatCode>
                <c:ptCount val="6"/>
                <c:pt idx="0">
                  <c:v>0.66745317890480282</c:v>
                </c:pt>
                <c:pt idx="1">
                  <c:v>0.5329774348870282</c:v>
                </c:pt>
                <c:pt idx="2">
                  <c:v>0.50772095082798452</c:v>
                </c:pt>
                <c:pt idx="3">
                  <c:v>0.55873600482737651</c:v>
                </c:pt>
                <c:pt idx="4">
                  <c:v>0.65457657358720445</c:v>
                </c:pt>
                <c:pt idx="5">
                  <c:v>0.58463362540280783</c:v>
                </c:pt>
              </c:numCache>
            </c:numRef>
          </c:val>
          <c:extLst>
            <c:ext xmlns:c16="http://schemas.microsoft.com/office/drawing/2014/chart" uri="{C3380CC4-5D6E-409C-BE32-E72D297353CC}">
              <c16:uniqueId val="{00000000-B8FB-49E3-AA71-0BDC63BDD667}"/>
            </c:ext>
          </c:extLst>
        </c:ser>
        <c:ser>
          <c:idx val="1"/>
          <c:order val="1"/>
          <c:tx>
            <c:strRef>
              <c:f>'Quarterly '!$D$116</c:f>
              <c:strCache>
                <c:ptCount val="1"/>
                <c:pt idx="0">
                  <c:v>Eólica</c:v>
                </c:pt>
              </c:strCache>
            </c:strRef>
          </c:tx>
          <c:spPr>
            <a:solidFill>
              <a:schemeClr val="accent6">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'Quarterly '!$B$124:$B$147</c15:sqref>
                  </c15:fullRef>
                </c:ext>
              </c:extLst>
              <c:f>'Quarterly '!$B$141:$B$147</c:f>
              <c:strCache>
                <c:ptCount val="6"/>
                <c:pt idx="0">
                  <c:v>oct-dic 2024</c:v>
                </c:pt>
                <c:pt idx="1">
                  <c:v>ene-mar 2025</c:v>
                </c:pt>
                <c:pt idx="2">
                  <c:v>abril-junio 2025</c:v>
                </c:pt>
                <c:pt idx="3">
                  <c:v>julio-sept 2025</c:v>
                </c:pt>
                <c:pt idx="4">
                  <c:v>oct-dic 2025</c:v>
                </c:pt>
                <c:pt idx="5">
                  <c:v>ene-mar 2026</c:v>
                </c:pt>
              </c:strCache>
            </c:strRef>
          </c:cat>
          <c:val>
            <c:numRef>
              <c:extLst>
                <c:ext xmlns:c15="http://schemas.microsoft.com/office/drawing/2012/chart" uri="{02D57815-91ED-43cb-92C2-25804820EDAC}">
                  <c15:fullRef>
                    <c15:sqref>'Quarterly '!$D$124:$D$147</c15:sqref>
                  </c15:fullRef>
                </c:ext>
              </c:extLst>
              <c:f>'Quarterly '!$D$141:$D$147</c:f>
              <c:numCache>
                <c:formatCode>0.0%</c:formatCode>
                <c:ptCount val="6"/>
                <c:pt idx="0">
                  <c:v>0.30365459109123971</c:v>
                </c:pt>
                <c:pt idx="1">
                  <c:v>0.44094468749356663</c:v>
                </c:pt>
                <c:pt idx="2">
                  <c:v>0.46562099875401058</c:v>
                </c:pt>
                <c:pt idx="3">
                  <c:v>0.41995112299885845</c:v>
                </c:pt>
                <c:pt idx="4">
                  <c:v>0.32277653919488691</c:v>
                </c:pt>
                <c:pt idx="5">
                  <c:v>0.39973126882672233</c:v>
                </c:pt>
              </c:numCache>
            </c:numRef>
          </c:val>
          <c:extLst>
            <c:ext xmlns:c16="http://schemas.microsoft.com/office/drawing/2014/chart" uri="{C3380CC4-5D6E-409C-BE32-E72D297353CC}">
              <c16:uniqueId val="{00000001-B8FB-49E3-AA71-0BDC63BDD667}"/>
            </c:ext>
          </c:extLst>
        </c:ser>
        <c:ser>
          <c:idx val="2"/>
          <c:order val="2"/>
          <c:tx>
            <c:strRef>
              <c:f>'Quarterly '!$E$116</c:f>
              <c:strCache>
                <c:ptCount val="1"/>
                <c:pt idx="0">
                  <c:v>Landfill</c:v>
                </c:pt>
              </c:strCache>
            </c:strRef>
          </c:tx>
          <c:spPr>
            <a:solidFill>
              <a:schemeClr val="bg2">
                <a:lumMod val="2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'Quarterly '!$B$124:$B$147</c15:sqref>
                  </c15:fullRef>
                </c:ext>
              </c:extLst>
              <c:f>'Quarterly '!$B$141:$B$147</c:f>
              <c:strCache>
                <c:ptCount val="6"/>
                <c:pt idx="0">
                  <c:v>oct-dic 2024</c:v>
                </c:pt>
                <c:pt idx="1">
                  <c:v>ene-mar 2025</c:v>
                </c:pt>
                <c:pt idx="2">
                  <c:v>abril-junio 2025</c:v>
                </c:pt>
                <c:pt idx="3">
                  <c:v>julio-sept 2025</c:v>
                </c:pt>
                <c:pt idx="4">
                  <c:v>oct-dic 2025</c:v>
                </c:pt>
                <c:pt idx="5">
                  <c:v>ene-mar 2026</c:v>
                </c:pt>
              </c:strCache>
            </c:strRef>
          </c:cat>
          <c:val>
            <c:numRef>
              <c:extLst>
                <c:ext xmlns:c15="http://schemas.microsoft.com/office/drawing/2012/chart" uri="{02D57815-91ED-43cb-92C2-25804820EDAC}">
                  <c15:fullRef>
                    <c15:sqref>'Quarterly '!$E$124:$E$147</c15:sqref>
                  </c15:fullRef>
                </c:ext>
              </c:extLst>
              <c:f>'Quarterly '!$E$141:$E$147</c:f>
              <c:numCache>
                <c:formatCode>0.0%</c:formatCode>
                <c:ptCount val="6"/>
                <c:pt idx="0">
                  <c:v>2.889223000395745E-2</c:v>
                </c:pt>
                <c:pt idx="1">
                  <c:v>2.6077877619405134E-2</c:v>
                </c:pt>
                <c:pt idx="2">
                  <c:v>2.6658050418004915E-2</c:v>
                </c:pt>
                <c:pt idx="3">
                  <c:v>2.1312872173765023E-2</c:v>
                </c:pt>
                <c:pt idx="4">
                  <c:v>2.2646887217908616E-2</c:v>
                </c:pt>
                <c:pt idx="5">
                  <c:v>1.5635105770469886E-2</c:v>
                </c:pt>
              </c:numCache>
            </c:numRef>
          </c:val>
          <c:extLst>
            <c:ext xmlns:c16="http://schemas.microsoft.com/office/drawing/2014/chart" uri="{C3380CC4-5D6E-409C-BE32-E72D297353CC}">
              <c16:uniqueId val="{00000002-B8FB-49E3-AA71-0BDC63BDD667}"/>
            </c:ext>
          </c:extLst>
        </c:ser>
        <c:dLbls>
          <c:showLegendKey val="0"/>
          <c:showVal val="0"/>
          <c:showCatName val="0"/>
          <c:showSerName val="0"/>
          <c:showPercent val="0"/>
          <c:showBubbleSize val="0"/>
        </c:dLbls>
        <c:gapWidth val="32"/>
        <c:overlap val="100"/>
        <c:axId val="1952058752"/>
        <c:axId val="1952057920"/>
      </c:barChart>
      <c:catAx>
        <c:axId val="1952058752"/>
        <c:scaling>
          <c:orientation val="minMax"/>
        </c:scaling>
        <c:delete val="0"/>
        <c:axPos val="l"/>
        <c:numFmt formatCode="General" sourceLinked="1"/>
        <c:majorTickMark val="none"/>
        <c:minorTickMark val="none"/>
        <c:tickLblPos val="nextTo"/>
        <c:spPr>
          <a:noFill/>
          <a:ln w="9525" cap="flat" cmpd="sng" algn="ctr">
            <a:solidFill>
              <a:schemeClr val="tx1"/>
            </a:solidFill>
            <a:round/>
          </a:ln>
          <a:effectLst/>
        </c:spPr>
        <c:txPr>
          <a:bodyPr rot="0" spcFirstLastPara="1" vertOverflow="ellipsis"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52057920"/>
        <c:crosses val="autoZero"/>
        <c:auto val="1"/>
        <c:lblAlgn val="ctr"/>
        <c:lblOffset val="100"/>
        <c:noMultiLvlLbl val="0"/>
      </c:catAx>
      <c:valAx>
        <c:axId val="1952057920"/>
        <c:scaling>
          <c:orientation val="minMax"/>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52058752"/>
        <c:crosses val="autoZero"/>
        <c:crossBetween val="between"/>
      </c:valAx>
      <c:spPr>
        <a:noFill/>
        <a:ln>
          <a:noFill/>
        </a:ln>
        <a:effectLst/>
      </c:spPr>
    </c:plotArea>
    <c:legend>
      <c:legendPos val="t"/>
      <c:layout>
        <c:manualLayout>
          <c:xMode val="edge"/>
          <c:yMode val="edge"/>
          <c:x val="0.36779085607739181"/>
          <c:y val="0.1169325078380028"/>
          <c:w val="0.28335961720283903"/>
          <c:h val="5.3282792775903011E-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solidFill>
                <a:latin typeface="Arial" panose="020B0604020202020204" pitchFamily="34" charset="0"/>
                <a:ea typeface="+mn-ea"/>
                <a:cs typeface="Arial" panose="020B0604020202020204" pitchFamily="34" charset="0"/>
              </a:defRPr>
            </a:pPr>
            <a:r>
              <a:rPr lang="en-US" sz="1600" b="1"/>
              <a:t>Energía Acreditada y Exportada de Clientes en Medición Neta (MWh)</a:t>
            </a:r>
          </a:p>
          <a:p>
            <a:pPr>
              <a:defRPr sz="1600" b="1"/>
            </a:pPr>
            <a:r>
              <a:rPr lang="en-US" sz="1600" b="1"/>
              <a:t>Comportamiento Trimestral</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6.6617902223022565E-2"/>
          <c:y val="0.10324116632872464"/>
          <c:w val="0.93121045438272743"/>
          <c:h val="0.81807953523236143"/>
        </c:manualLayout>
      </c:layout>
      <c:barChart>
        <c:barDir val="col"/>
        <c:grouping val="clustered"/>
        <c:varyColors val="0"/>
        <c:ser>
          <c:idx val="1"/>
          <c:order val="1"/>
          <c:tx>
            <c:strRef>
              <c:f>'Quarterly '!$G$116</c:f>
              <c:strCache>
                <c:ptCount val="1"/>
                <c:pt idx="0">
                  <c:v>Energía Acreditada</c:v>
                </c:pt>
              </c:strCache>
            </c:strRef>
          </c:tx>
          <c:spPr>
            <a:solidFill>
              <a:schemeClr val="accent6">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'Quarterly '!$B$117:$B$139</c15:sqref>
                  </c15:fullRef>
                </c:ext>
              </c:extLst>
              <c:f>'Quarterly '!$B$118:$B$139</c:f>
              <c:strCache>
                <c:ptCount val="22"/>
                <c:pt idx="0">
                  <c:v>ene-mar 2019</c:v>
                </c:pt>
                <c:pt idx="1">
                  <c:v>abril-junio 2019</c:v>
                </c:pt>
                <c:pt idx="2">
                  <c:v>julio-sept 2019</c:v>
                </c:pt>
                <c:pt idx="3">
                  <c:v>oct-dic 2019</c:v>
                </c:pt>
                <c:pt idx="4">
                  <c:v>ene-mar 2020</c:v>
                </c:pt>
                <c:pt idx="5">
                  <c:v>abril-junio 2020</c:v>
                </c:pt>
                <c:pt idx="6">
                  <c:v>julio-sept 2020</c:v>
                </c:pt>
                <c:pt idx="7">
                  <c:v>oct-dic 2020</c:v>
                </c:pt>
                <c:pt idx="8">
                  <c:v>ene-mar 2021</c:v>
                </c:pt>
                <c:pt idx="9">
                  <c:v>abril-junio 2021</c:v>
                </c:pt>
                <c:pt idx="10">
                  <c:v>julio-sept2021</c:v>
                </c:pt>
                <c:pt idx="11">
                  <c:v>oct-dic 2021</c:v>
                </c:pt>
                <c:pt idx="12">
                  <c:v>ene-mar 2022</c:v>
                </c:pt>
                <c:pt idx="13">
                  <c:v>abril-junio 2022</c:v>
                </c:pt>
                <c:pt idx="14">
                  <c:v>julio-sept 2022</c:v>
                </c:pt>
                <c:pt idx="15">
                  <c:v>oct-dic 2022</c:v>
                </c:pt>
                <c:pt idx="16">
                  <c:v>ene-mar 2023</c:v>
                </c:pt>
                <c:pt idx="17">
                  <c:v>abril-junio 2023</c:v>
                </c:pt>
                <c:pt idx="18">
                  <c:v>julio-sept 2023</c:v>
                </c:pt>
                <c:pt idx="19">
                  <c:v>oct-dic 2023</c:v>
                </c:pt>
                <c:pt idx="20">
                  <c:v>ene-mar 2024</c:v>
                </c:pt>
                <c:pt idx="21">
                  <c:v>abril-junio 2024</c:v>
                </c:pt>
              </c:strCache>
            </c:strRef>
          </c:cat>
          <c:val>
            <c:numRef>
              <c:extLst>
                <c:ext xmlns:c15="http://schemas.microsoft.com/office/drawing/2012/chart" uri="{02D57815-91ED-43cb-92C2-25804820EDAC}">
                  <c15:fullRef>
                    <c15:sqref>'Quarterly '!$G$140:$G$147</c15:sqref>
                  </c15:fullRef>
                </c:ext>
              </c:extLst>
              <c:f>'Quarterly '!$G$141:$G$147</c:f>
              <c:numCache>
                <c:formatCode>#,##0</c:formatCode>
                <c:ptCount val="6"/>
                <c:pt idx="0">
                  <c:v>146393.55100000004</c:v>
                </c:pt>
                <c:pt idx="1">
                  <c:v>145142.641</c:v>
                </c:pt>
                <c:pt idx="2">
                  <c:v>176915.71899999998</c:v>
                </c:pt>
                <c:pt idx="3">
                  <c:v>200243.69399999996</c:v>
                </c:pt>
                <c:pt idx="4">
                  <c:v>191016.38900000002</c:v>
                </c:pt>
                <c:pt idx="5">
                  <c:v>179384.85800000001</c:v>
                </c:pt>
              </c:numCache>
            </c:numRef>
          </c:val>
          <c:extLst>
            <c:ext xmlns:c16="http://schemas.microsoft.com/office/drawing/2014/chart" uri="{C3380CC4-5D6E-409C-BE32-E72D297353CC}">
              <c16:uniqueId val="{00000000-59E2-4B4F-A4E8-FBC955D7AF03}"/>
            </c:ext>
          </c:extLst>
        </c:ser>
        <c:ser>
          <c:idx val="2"/>
          <c:order val="3"/>
          <c:tx>
            <c:strRef>
              <c:f>'Quarterly '!$I$116</c:f>
              <c:strCache>
                <c:ptCount val="1"/>
                <c:pt idx="0">
                  <c:v>Energía Exportada</c:v>
                </c:pt>
              </c:strCache>
            </c:strRef>
          </c:tx>
          <c:spPr>
            <a:solidFill>
              <a:srgbClr val="002060"/>
            </a:solidFill>
            <a:ln w="25400">
              <a:solidFill>
                <a:srgbClr val="00206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'Quarterly '!$B$117:$B$139</c15:sqref>
                  </c15:fullRef>
                </c:ext>
              </c:extLst>
              <c:f>'Quarterly '!$B$118:$B$139</c:f>
              <c:strCache>
                <c:ptCount val="22"/>
                <c:pt idx="0">
                  <c:v>ene-mar 2019</c:v>
                </c:pt>
                <c:pt idx="1">
                  <c:v>abril-junio 2019</c:v>
                </c:pt>
                <c:pt idx="2">
                  <c:v>julio-sept 2019</c:v>
                </c:pt>
                <c:pt idx="3">
                  <c:v>oct-dic 2019</c:v>
                </c:pt>
                <c:pt idx="4">
                  <c:v>ene-mar 2020</c:v>
                </c:pt>
                <c:pt idx="5">
                  <c:v>abril-junio 2020</c:v>
                </c:pt>
                <c:pt idx="6">
                  <c:v>julio-sept 2020</c:v>
                </c:pt>
                <c:pt idx="7">
                  <c:v>oct-dic 2020</c:v>
                </c:pt>
                <c:pt idx="8">
                  <c:v>ene-mar 2021</c:v>
                </c:pt>
                <c:pt idx="9">
                  <c:v>abril-junio 2021</c:v>
                </c:pt>
                <c:pt idx="10">
                  <c:v>julio-sept2021</c:v>
                </c:pt>
                <c:pt idx="11">
                  <c:v>oct-dic 2021</c:v>
                </c:pt>
                <c:pt idx="12">
                  <c:v>ene-mar 2022</c:v>
                </c:pt>
                <c:pt idx="13">
                  <c:v>abril-junio 2022</c:v>
                </c:pt>
                <c:pt idx="14">
                  <c:v>julio-sept 2022</c:v>
                </c:pt>
                <c:pt idx="15">
                  <c:v>oct-dic 2022</c:v>
                </c:pt>
                <c:pt idx="16">
                  <c:v>ene-mar 2023</c:v>
                </c:pt>
                <c:pt idx="17">
                  <c:v>abril-junio 2023</c:v>
                </c:pt>
                <c:pt idx="18">
                  <c:v>julio-sept 2023</c:v>
                </c:pt>
                <c:pt idx="19">
                  <c:v>oct-dic 2023</c:v>
                </c:pt>
                <c:pt idx="20">
                  <c:v>ene-mar 2024</c:v>
                </c:pt>
                <c:pt idx="21">
                  <c:v>abril-junio 2024</c:v>
                </c:pt>
              </c:strCache>
            </c:strRef>
          </c:cat>
          <c:val>
            <c:numRef>
              <c:extLst>
                <c:ext xmlns:c15="http://schemas.microsoft.com/office/drawing/2012/chart" uri="{02D57815-91ED-43cb-92C2-25804820EDAC}">
                  <c15:fullRef>
                    <c15:sqref>'Quarterly '!$I$140:$I$147</c15:sqref>
                  </c15:fullRef>
                </c:ext>
              </c:extLst>
              <c:f>'Quarterly '!$I$141:$I$147</c:f>
              <c:numCache>
                <c:formatCode>#,##0</c:formatCode>
                <c:ptCount val="6"/>
                <c:pt idx="0">
                  <c:v>159440.64669899989</c:v>
                </c:pt>
                <c:pt idx="1">
                  <c:v>192100.30030200005</c:v>
                </c:pt>
                <c:pt idx="2">
                  <c:v>235776.82644100007</c:v>
                </c:pt>
                <c:pt idx="3">
                  <c:v>247266.72167000032</c:v>
                </c:pt>
                <c:pt idx="4">
                  <c:v>229303.98770200001</c:v>
                </c:pt>
                <c:pt idx="5">
                  <c:v>254515.20670099999</c:v>
                </c:pt>
              </c:numCache>
            </c:numRef>
          </c:val>
          <c:extLst>
            <c:ext xmlns:c16="http://schemas.microsoft.com/office/drawing/2014/chart" uri="{C3380CC4-5D6E-409C-BE32-E72D297353CC}">
              <c16:uniqueId val="{00000001-59E2-4B4F-A4E8-FBC955D7AF03}"/>
            </c:ext>
          </c:extLst>
        </c:ser>
        <c:dLbls>
          <c:showLegendKey val="0"/>
          <c:showVal val="0"/>
          <c:showCatName val="0"/>
          <c:showSerName val="0"/>
          <c:showPercent val="0"/>
          <c:showBubbleSize val="0"/>
        </c:dLbls>
        <c:gapWidth val="63"/>
        <c:overlap val="-10"/>
        <c:axId val="1952058752"/>
        <c:axId val="1952057920"/>
      </c:barChart>
      <c:lineChart>
        <c:grouping val="standard"/>
        <c:varyColors val="0"/>
        <c:ser>
          <c:idx val="0"/>
          <c:order val="0"/>
          <c:tx>
            <c:strRef>
              <c:f>'Quarterly '!$F$116</c:f>
              <c:strCache>
                <c:ptCount val="1"/>
                <c:pt idx="0">
                  <c:v>Consumo Neto Facturado</c:v>
                </c:pt>
              </c:strCache>
            </c:strRef>
          </c:tx>
          <c:spPr>
            <a:ln w="28575" cap="rnd">
              <a:solidFill>
                <a:schemeClr val="accent1"/>
              </a:solidFill>
              <a:round/>
            </a:ln>
            <a:effectLst/>
          </c:spPr>
          <c:marker>
            <c:symbol val="none"/>
          </c:marker>
          <c:dLbls>
            <c:spPr>
              <a:solidFill>
                <a:schemeClr val="bg1"/>
              </a:solidFill>
              <a:ln cap="flat">
                <a:solidFill>
                  <a:srgbClr val="002060"/>
                </a:solidFill>
                <a:round/>
              </a:ln>
              <a:effectLst/>
            </c:spPr>
            <c:txPr>
              <a:bodyPr rot="0" spcFirstLastPara="1" vertOverflow="ellipsis" vert="horz" wrap="square" lIns="38100" tIns="19050" rIns="38100" bIns="19050" anchor="ctr" anchorCtr="0">
                <a:spAutoFit/>
              </a:bodyPr>
              <a:lstStyle/>
              <a:p>
                <a:pPr algn="ctr">
                  <a:defRPr lang="en-US" sz="14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'Quarterly '!$B$140:$B$147</c15:sqref>
                  </c15:fullRef>
                </c:ext>
              </c:extLst>
              <c:f>'Quarterly '!$B$141:$B$147</c:f>
              <c:strCache>
                <c:ptCount val="6"/>
                <c:pt idx="0">
                  <c:v>oct-dic 2024</c:v>
                </c:pt>
                <c:pt idx="1">
                  <c:v>ene-mar 2025</c:v>
                </c:pt>
                <c:pt idx="2">
                  <c:v>abril-junio 2025</c:v>
                </c:pt>
                <c:pt idx="3">
                  <c:v>julio-sept 2025</c:v>
                </c:pt>
                <c:pt idx="4">
                  <c:v>oct-dic 2025</c:v>
                </c:pt>
                <c:pt idx="5">
                  <c:v>ene-mar 2026</c:v>
                </c:pt>
              </c:strCache>
            </c:strRef>
          </c:cat>
          <c:val>
            <c:numRef>
              <c:extLst>
                <c:ext xmlns:c15="http://schemas.microsoft.com/office/drawing/2012/chart" uri="{02D57815-91ED-43cb-92C2-25804820EDAC}">
                  <c15:fullRef>
                    <c15:sqref>'Quarterly '!$F$140:$F$147</c15:sqref>
                  </c15:fullRef>
                </c:ext>
              </c:extLst>
              <c:f>'Quarterly '!$F$141:$F$147</c:f>
              <c:numCache>
                <c:formatCode>#,##0</c:formatCode>
                <c:ptCount val="6"/>
                <c:pt idx="0">
                  <c:v>159534.61499999999</c:v>
                </c:pt>
                <c:pt idx="1">
                  <c:v>111723.235</c:v>
                </c:pt>
                <c:pt idx="2">
                  <c:v>105436.22900000001</c:v>
                </c:pt>
                <c:pt idx="3">
                  <c:v>166335.10200000001</c:v>
                </c:pt>
                <c:pt idx="4">
                  <c:v>171877.473</c:v>
                </c:pt>
                <c:pt idx="5">
                  <c:v>121996.863</c:v>
                </c:pt>
              </c:numCache>
            </c:numRef>
          </c:val>
          <c:smooth val="0"/>
          <c:extLst>
            <c:ext xmlns:c16="http://schemas.microsoft.com/office/drawing/2014/chart" uri="{C3380CC4-5D6E-409C-BE32-E72D297353CC}">
              <c16:uniqueId val="{00000002-59E2-4B4F-A4E8-FBC955D7AF03}"/>
            </c:ext>
          </c:extLst>
        </c:ser>
        <c:ser>
          <c:idx val="3"/>
          <c:order val="2"/>
          <c:tx>
            <c:strRef>
              <c:f>'Quarterly '!$H$116</c:f>
              <c:strCache>
                <c:ptCount val="1"/>
                <c:pt idx="0">
                  <c:v>Consumo Sistema LUMA</c:v>
                </c:pt>
              </c:strCache>
            </c:strRef>
          </c:tx>
          <c:spPr>
            <a:ln w="25400" cap="rnd">
              <a:solidFill>
                <a:srgbClr val="C00000"/>
              </a:solidFill>
              <a:round/>
            </a:ln>
            <a:effectLst/>
          </c:spPr>
          <c:marker>
            <c:symbol val="circle"/>
            <c:size val="4"/>
            <c:spPr>
              <a:solidFill>
                <a:schemeClr val="bg1"/>
              </a:solidFill>
              <a:ln w="9525" cap="flat">
                <a:solidFill>
                  <a:schemeClr val="tx1"/>
                </a:solidFill>
                <a:round/>
              </a:ln>
              <a:effectLst/>
            </c:spPr>
          </c:marker>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14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'Quarterly '!$B$140:$B$147</c15:sqref>
                  </c15:fullRef>
                </c:ext>
              </c:extLst>
              <c:f>'Quarterly '!$B$141:$B$147</c:f>
              <c:strCache>
                <c:ptCount val="6"/>
                <c:pt idx="0">
                  <c:v>oct-dic 2024</c:v>
                </c:pt>
                <c:pt idx="1">
                  <c:v>ene-mar 2025</c:v>
                </c:pt>
                <c:pt idx="2">
                  <c:v>abril-junio 2025</c:v>
                </c:pt>
                <c:pt idx="3">
                  <c:v>julio-sept 2025</c:v>
                </c:pt>
                <c:pt idx="4">
                  <c:v>oct-dic 2025</c:v>
                </c:pt>
                <c:pt idx="5">
                  <c:v>ene-mar 2026</c:v>
                </c:pt>
              </c:strCache>
            </c:strRef>
          </c:cat>
          <c:val>
            <c:numRef>
              <c:extLst>
                <c:ext xmlns:c15="http://schemas.microsoft.com/office/drawing/2012/chart" uri="{02D57815-91ED-43cb-92C2-25804820EDAC}">
                  <c15:fullRef>
                    <c15:sqref>'Quarterly '!$H$140:$H$147</c15:sqref>
                  </c15:fullRef>
                </c:ext>
              </c:extLst>
              <c:f>'Quarterly '!$H$141:$H$147</c:f>
              <c:numCache>
                <c:formatCode>#,##0</c:formatCode>
                <c:ptCount val="6"/>
                <c:pt idx="0">
                  <c:v>305928.16600000003</c:v>
                </c:pt>
                <c:pt idx="1">
                  <c:v>256865.87599999999</c:v>
                </c:pt>
                <c:pt idx="2">
                  <c:v>282351.94799999997</c:v>
                </c:pt>
                <c:pt idx="3">
                  <c:v>366578.79599999997</c:v>
                </c:pt>
                <c:pt idx="4">
                  <c:v>362893.86200000002</c:v>
                </c:pt>
                <c:pt idx="5">
                  <c:v>301381.72100000002</c:v>
                </c:pt>
              </c:numCache>
            </c:numRef>
          </c:val>
          <c:smooth val="0"/>
          <c:extLst>
            <c:ext xmlns:c16="http://schemas.microsoft.com/office/drawing/2014/chart" uri="{C3380CC4-5D6E-409C-BE32-E72D297353CC}">
              <c16:uniqueId val="{00000003-59E2-4B4F-A4E8-FBC955D7AF03}"/>
            </c:ext>
          </c:extLst>
        </c:ser>
        <c:dLbls>
          <c:showLegendKey val="0"/>
          <c:showVal val="0"/>
          <c:showCatName val="0"/>
          <c:showSerName val="0"/>
          <c:showPercent val="0"/>
          <c:showBubbleSize val="0"/>
        </c:dLbls>
        <c:marker val="1"/>
        <c:smooth val="0"/>
        <c:axId val="1952058752"/>
        <c:axId val="1952057920"/>
      </c:lineChart>
      <c:catAx>
        <c:axId val="195205875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0" spcFirstLastPara="1" vertOverflow="ellipsis"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52057920"/>
        <c:crosses val="autoZero"/>
        <c:auto val="1"/>
        <c:lblAlgn val="ctr"/>
        <c:lblOffset val="100"/>
        <c:noMultiLvlLbl val="0"/>
      </c:catAx>
      <c:valAx>
        <c:axId val="1952057920"/>
        <c:scaling>
          <c:orientation val="minMax"/>
          <c:max val="450000"/>
          <c:min val="0"/>
        </c:scaling>
        <c:delete val="0"/>
        <c:axPos val="l"/>
        <c:numFmt formatCode="#,##0"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52058752"/>
        <c:crosses val="autoZero"/>
        <c:crossBetween val="between"/>
      </c:valAx>
      <c:spPr>
        <a:noFill/>
        <a:ln>
          <a:noFill/>
        </a:ln>
        <a:effectLst/>
      </c:spPr>
    </c:plotArea>
    <c:legend>
      <c:legendPos val="b"/>
      <c:layout>
        <c:manualLayout>
          <c:xMode val="edge"/>
          <c:yMode val="edge"/>
          <c:x val="0.13100869701228868"/>
          <c:y val="0.1020597385114398"/>
          <c:w val="0.70621302379665385"/>
          <c:h val="6.5683586426696666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solidFill>
                <a:latin typeface="Arial" panose="020B0604020202020204" pitchFamily="34" charset="0"/>
                <a:ea typeface="+mn-ea"/>
                <a:cs typeface="Arial" panose="020B0604020202020204" pitchFamily="34" charset="0"/>
              </a:defRPr>
            </a:pPr>
            <a:r>
              <a:rPr lang="en-US" sz="1600" b="1"/>
              <a:t>Consumo promedio</a:t>
            </a:r>
            <a:r>
              <a:rPr lang="en-US" sz="1600" b="1" baseline="0"/>
              <a:t> por cliente </a:t>
            </a:r>
            <a:r>
              <a:rPr lang="en-US" sz="1600" b="1"/>
              <a:t>(kWh/Cliente) </a:t>
            </a:r>
            <a:br>
              <a:rPr lang="en-US" sz="1600" b="1"/>
            </a:br>
            <a:r>
              <a:rPr lang="en-US" sz="1600" b="1"/>
              <a:t>Comportamiento Trimestral</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5.1842388085890381E-2"/>
          <c:y val="9.3681668102627499E-2"/>
          <c:w val="0.94699500654340218"/>
          <c:h val="0.82059898847017987"/>
        </c:manualLayout>
      </c:layout>
      <c:barChart>
        <c:barDir val="col"/>
        <c:grouping val="clustered"/>
        <c:varyColors val="0"/>
        <c:ser>
          <c:idx val="1"/>
          <c:order val="1"/>
          <c:tx>
            <c:strRef>
              <c:f>'Quarterly '!$K$116</c:f>
              <c:strCache>
                <c:ptCount val="1"/>
                <c:pt idx="0">
                  <c:v>Energía Acreditada por Cliente</c:v>
                </c:pt>
              </c:strCache>
            </c:strRef>
          </c:tx>
          <c:spPr>
            <a:solidFill>
              <a:schemeClr val="accent6">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'Quarterly '!$B$117:$B$139</c15:sqref>
                  </c15:fullRef>
                </c:ext>
              </c:extLst>
              <c:f>'Quarterly '!$B$118:$B$139</c:f>
              <c:strCache>
                <c:ptCount val="22"/>
                <c:pt idx="0">
                  <c:v>ene-mar 2019</c:v>
                </c:pt>
                <c:pt idx="1">
                  <c:v>abril-junio 2019</c:v>
                </c:pt>
                <c:pt idx="2">
                  <c:v>julio-sept 2019</c:v>
                </c:pt>
                <c:pt idx="3">
                  <c:v>oct-dic 2019</c:v>
                </c:pt>
                <c:pt idx="4">
                  <c:v>ene-mar 2020</c:v>
                </c:pt>
                <c:pt idx="5">
                  <c:v>abril-junio 2020</c:v>
                </c:pt>
                <c:pt idx="6">
                  <c:v>julio-sept 2020</c:v>
                </c:pt>
                <c:pt idx="7">
                  <c:v>oct-dic 2020</c:v>
                </c:pt>
                <c:pt idx="8">
                  <c:v>ene-mar 2021</c:v>
                </c:pt>
                <c:pt idx="9">
                  <c:v>abril-junio 2021</c:v>
                </c:pt>
                <c:pt idx="10">
                  <c:v>julio-sept2021</c:v>
                </c:pt>
                <c:pt idx="11">
                  <c:v>oct-dic 2021</c:v>
                </c:pt>
                <c:pt idx="12">
                  <c:v>ene-mar 2022</c:v>
                </c:pt>
                <c:pt idx="13">
                  <c:v>abril-junio 2022</c:v>
                </c:pt>
                <c:pt idx="14">
                  <c:v>julio-sept 2022</c:v>
                </c:pt>
                <c:pt idx="15">
                  <c:v>oct-dic 2022</c:v>
                </c:pt>
                <c:pt idx="16">
                  <c:v>ene-mar 2023</c:v>
                </c:pt>
                <c:pt idx="17">
                  <c:v>abril-junio 2023</c:v>
                </c:pt>
                <c:pt idx="18">
                  <c:v>julio-sept 2023</c:v>
                </c:pt>
                <c:pt idx="19">
                  <c:v>oct-dic 2023</c:v>
                </c:pt>
                <c:pt idx="20">
                  <c:v>ene-mar 2024</c:v>
                </c:pt>
                <c:pt idx="21">
                  <c:v>abril-junio 2024</c:v>
                </c:pt>
              </c:strCache>
            </c:strRef>
          </c:cat>
          <c:val>
            <c:numRef>
              <c:extLst>
                <c:ext xmlns:c15="http://schemas.microsoft.com/office/drawing/2012/chart" uri="{02D57815-91ED-43cb-92C2-25804820EDAC}">
                  <c15:fullRef>
                    <c15:sqref>'Quarterly '!$K$140:$K$147</c15:sqref>
                  </c15:fullRef>
                </c:ext>
              </c:extLst>
              <c:f>'Quarterly '!$K$141:$K$147</c:f>
              <c:numCache>
                <c:formatCode>#,##0</c:formatCode>
                <c:ptCount val="6"/>
                <c:pt idx="0">
                  <c:v>1023.2922313040563</c:v>
                </c:pt>
                <c:pt idx="1">
                  <c:v>944.32837054162019</c:v>
                </c:pt>
                <c:pt idx="2">
                  <c:v>1077.5935618134936</c:v>
                </c:pt>
                <c:pt idx="3">
                  <c:v>1155.3431751349624</c:v>
                </c:pt>
                <c:pt idx="4">
                  <c:v>1036.4989364588423</c:v>
                </c:pt>
                <c:pt idx="5">
                  <c:v>947.34348941234055</c:v>
                </c:pt>
              </c:numCache>
            </c:numRef>
          </c:val>
          <c:extLst>
            <c:ext xmlns:c16="http://schemas.microsoft.com/office/drawing/2014/chart" uri="{C3380CC4-5D6E-409C-BE32-E72D297353CC}">
              <c16:uniqueId val="{00000000-24F6-4FDA-8DE5-09A0903D68B8}"/>
            </c:ext>
          </c:extLst>
        </c:ser>
        <c:ser>
          <c:idx val="2"/>
          <c:order val="3"/>
          <c:tx>
            <c:strRef>
              <c:f>'Quarterly '!$M$116</c:f>
              <c:strCache>
                <c:ptCount val="1"/>
                <c:pt idx="0">
                  <c:v>Energía Exportada por Cliente</c:v>
                </c:pt>
              </c:strCache>
            </c:strRef>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'Quarterly '!$B$117:$B$139</c15:sqref>
                  </c15:fullRef>
                </c:ext>
              </c:extLst>
              <c:f>'Quarterly '!$B$118:$B$139</c:f>
              <c:strCache>
                <c:ptCount val="22"/>
                <c:pt idx="0">
                  <c:v>ene-mar 2019</c:v>
                </c:pt>
                <c:pt idx="1">
                  <c:v>abril-junio 2019</c:v>
                </c:pt>
                <c:pt idx="2">
                  <c:v>julio-sept 2019</c:v>
                </c:pt>
                <c:pt idx="3">
                  <c:v>oct-dic 2019</c:v>
                </c:pt>
                <c:pt idx="4">
                  <c:v>ene-mar 2020</c:v>
                </c:pt>
                <c:pt idx="5">
                  <c:v>abril-junio 2020</c:v>
                </c:pt>
                <c:pt idx="6">
                  <c:v>julio-sept 2020</c:v>
                </c:pt>
                <c:pt idx="7">
                  <c:v>oct-dic 2020</c:v>
                </c:pt>
                <c:pt idx="8">
                  <c:v>ene-mar 2021</c:v>
                </c:pt>
                <c:pt idx="9">
                  <c:v>abril-junio 2021</c:v>
                </c:pt>
                <c:pt idx="10">
                  <c:v>julio-sept2021</c:v>
                </c:pt>
                <c:pt idx="11">
                  <c:v>oct-dic 2021</c:v>
                </c:pt>
                <c:pt idx="12">
                  <c:v>ene-mar 2022</c:v>
                </c:pt>
                <c:pt idx="13">
                  <c:v>abril-junio 2022</c:v>
                </c:pt>
                <c:pt idx="14">
                  <c:v>julio-sept 2022</c:v>
                </c:pt>
                <c:pt idx="15">
                  <c:v>oct-dic 2022</c:v>
                </c:pt>
                <c:pt idx="16">
                  <c:v>ene-mar 2023</c:v>
                </c:pt>
                <c:pt idx="17">
                  <c:v>abril-junio 2023</c:v>
                </c:pt>
                <c:pt idx="18">
                  <c:v>julio-sept 2023</c:v>
                </c:pt>
                <c:pt idx="19">
                  <c:v>oct-dic 2023</c:v>
                </c:pt>
                <c:pt idx="20">
                  <c:v>ene-mar 2024</c:v>
                </c:pt>
                <c:pt idx="21">
                  <c:v>abril-junio 2024</c:v>
                </c:pt>
              </c:strCache>
            </c:strRef>
          </c:cat>
          <c:val>
            <c:numRef>
              <c:extLst>
                <c:ext xmlns:c15="http://schemas.microsoft.com/office/drawing/2012/chart" uri="{02D57815-91ED-43cb-92C2-25804820EDAC}">
                  <c15:fullRef>
                    <c15:sqref>'Quarterly '!$M$140:$M$147</c15:sqref>
                  </c15:fullRef>
                </c:ext>
              </c:extLst>
              <c:f>'Quarterly '!$M$141:$M$147</c:f>
              <c:numCache>
                <c:formatCode>#,##0</c:formatCode>
                <c:ptCount val="6"/>
                <c:pt idx="0">
                  <c:v>1114.4915469751893</c:v>
                </c:pt>
                <c:pt idx="1">
                  <c:v>1249.844720441208</c:v>
                </c:pt>
                <c:pt idx="2">
                  <c:v>1436.1165397498635</c:v>
                </c:pt>
                <c:pt idx="3">
                  <c:v>1426.6512648304981</c:v>
                </c:pt>
                <c:pt idx="4">
                  <c:v>1244.2562683922081</c:v>
                </c:pt>
                <c:pt idx="5">
                  <c:v>1344.1119095159549</c:v>
                </c:pt>
              </c:numCache>
            </c:numRef>
          </c:val>
          <c:extLst>
            <c:ext xmlns:c16="http://schemas.microsoft.com/office/drawing/2014/chart" uri="{C3380CC4-5D6E-409C-BE32-E72D297353CC}">
              <c16:uniqueId val="{00000001-24F6-4FDA-8DE5-09A0903D68B8}"/>
            </c:ext>
          </c:extLst>
        </c:ser>
        <c:dLbls>
          <c:showLegendKey val="0"/>
          <c:showVal val="0"/>
          <c:showCatName val="0"/>
          <c:showSerName val="0"/>
          <c:showPercent val="0"/>
          <c:showBubbleSize val="0"/>
        </c:dLbls>
        <c:gapWidth val="32"/>
        <c:axId val="1952058752"/>
        <c:axId val="1952057920"/>
      </c:barChart>
      <c:lineChart>
        <c:grouping val="standard"/>
        <c:varyColors val="0"/>
        <c:ser>
          <c:idx val="0"/>
          <c:order val="0"/>
          <c:tx>
            <c:strRef>
              <c:f>'Quarterly '!$J$116</c:f>
              <c:strCache>
                <c:ptCount val="1"/>
                <c:pt idx="0">
                  <c:v>Consumo Neto Facturado por Cliente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solidFill>
                <a:schemeClr val="bg1"/>
              </a:solidFill>
              <a:ln cap="flat">
                <a:solidFill>
                  <a:srgbClr val="002060"/>
                </a:solid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'Quarterly '!$B$140:$B$147</c15:sqref>
                  </c15:fullRef>
                </c:ext>
              </c:extLst>
              <c:f>'Quarterly '!$B$141:$B$147</c:f>
              <c:strCache>
                <c:ptCount val="6"/>
                <c:pt idx="0">
                  <c:v>oct-dic 2024</c:v>
                </c:pt>
                <c:pt idx="1">
                  <c:v>ene-mar 2025</c:v>
                </c:pt>
                <c:pt idx="2">
                  <c:v>abril-junio 2025</c:v>
                </c:pt>
                <c:pt idx="3">
                  <c:v>julio-sept 2025</c:v>
                </c:pt>
                <c:pt idx="4">
                  <c:v>oct-dic 2025</c:v>
                </c:pt>
                <c:pt idx="5">
                  <c:v>ene-mar 2026</c:v>
                </c:pt>
              </c:strCache>
            </c:strRef>
          </c:cat>
          <c:val>
            <c:numRef>
              <c:extLst>
                <c:ext xmlns:c15="http://schemas.microsoft.com/office/drawing/2012/chart" uri="{02D57815-91ED-43cb-92C2-25804820EDAC}">
                  <c15:fullRef>
                    <c15:sqref>'Quarterly '!$J$140:$J$147</c15:sqref>
                  </c15:fullRef>
                </c:ext>
              </c:extLst>
              <c:f>'Quarterly '!$J$141:$J$147</c:f>
              <c:numCache>
                <c:formatCode>#,##0</c:formatCode>
                <c:ptCount val="6"/>
                <c:pt idx="0">
                  <c:v>1115.1483862399343</c:v>
                </c:pt>
                <c:pt idx="1">
                  <c:v>726.89472736815162</c:v>
                </c:pt>
                <c:pt idx="2">
                  <c:v>642.21202160274504</c:v>
                </c:pt>
                <c:pt idx="3">
                  <c:v>959.7012572145112</c:v>
                </c:pt>
                <c:pt idx="4">
                  <c:v>932.64676867979813</c:v>
                </c:pt>
                <c:pt idx="5">
                  <c:v>644.2736314554445</c:v>
                </c:pt>
              </c:numCache>
            </c:numRef>
          </c:val>
          <c:smooth val="0"/>
          <c:extLst>
            <c:ext xmlns:c16="http://schemas.microsoft.com/office/drawing/2014/chart" uri="{C3380CC4-5D6E-409C-BE32-E72D297353CC}">
              <c16:uniqueId val="{00000002-24F6-4FDA-8DE5-09A0903D68B8}"/>
            </c:ext>
          </c:extLst>
        </c:ser>
        <c:ser>
          <c:idx val="3"/>
          <c:order val="2"/>
          <c:tx>
            <c:strRef>
              <c:f>'Quarterly '!$L$116</c:f>
              <c:strCache>
                <c:ptCount val="1"/>
                <c:pt idx="0">
                  <c:v>Consumo Sistema LUMA por Cliente</c:v>
                </c:pt>
              </c:strCache>
            </c:strRef>
          </c:tx>
          <c:spPr>
            <a:ln w="28575" cap="rnd">
              <a:solidFill>
                <a:schemeClr val="accent4"/>
              </a:solidFill>
              <a:round/>
            </a:ln>
            <a:effectLst/>
          </c:spPr>
          <c:marker>
            <c:symbol val="circle"/>
            <c:size val="4"/>
            <c:spPr>
              <a:solidFill>
                <a:schemeClr val="bg1"/>
              </a:solidFill>
              <a:ln w="9525" cap="flat">
                <a:solidFill>
                  <a:schemeClr val="tx1"/>
                </a:solidFill>
                <a:round/>
              </a:ln>
              <a:effectLst/>
            </c:spPr>
          </c:marker>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14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'Quarterly '!$B$140:$B$147</c15:sqref>
                  </c15:fullRef>
                </c:ext>
              </c:extLst>
              <c:f>'Quarterly '!$B$141:$B$147</c:f>
              <c:strCache>
                <c:ptCount val="6"/>
                <c:pt idx="0">
                  <c:v>oct-dic 2024</c:v>
                </c:pt>
                <c:pt idx="1">
                  <c:v>ene-mar 2025</c:v>
                </c:pt>
                <c:pt idx="2">
                  <c:v>abril-junio 2025</c:v>
                </c:pt>
                <c:pt idx="3">
                  <c:v>julio-sept 2025</c:v>
                </c:pt>
                <c:pt idx="4">
                  <c:v>oct-dic 2025</c:v>
                </c:pt>
                <c:pt idx="5">
                  <c:v>ene-mar 2026</c:v>
                </c:pt>
              </c:strCache>
            </c:strRef>
          </c:cat>
          <c:val>
            <c:numRef>
              <c:extLst>
                <c:ext xmlns:c15="http://schemas.microsoft.com/office/drawing/2012/chart" uri="{02D57815-91ED-43cb-92C2-25804820EDAC}">
                  <c15:fullRef>
                    <c15:sqref>'Quarterly '!$L$140:$L$147</c15:sqref>
                  </c15:fullRef>
                </c:ext>
              </c:extLst>
              <c:f>'Quarterly '!$L$141:$L$147</c:f>
              <c:numCache>
                <c:formatCode>#,##0</c:formatCode>
                <c:ptCount val="6"/>
                <c:pt idx="0">
                  <c:v>2138.4406175439904</c:v>
                </c:pt>
                <c:pt idx="1">
                  <c:v>1671.2230979097717</c:v>
                </c:pt>
                <c:pt idx="2">
                  <c:v>1719.8055834162387</c:v>
                </c:pt>
                <c:pt idx="3">
                  <c:v>2115.0444323494739</c:v>
                </c:pt>
                <c:pt idx="4">
                  <c:v>1969.1457051386401</c:v>
                </c:pt>
                <c:pt idx="5">
                  <c:v>1591.6171208677849</c:v>
                </c:pt>
              </c:numCache>
            </c:numRef>
          </c:val>
          <c:smooth val="0"/>
          <c:extLst>
            <c:ext xmlns:c16="http://schemas.microsoft.com/office/drawing/2014/chart" uri="{C3380CC4-5D6E-409C-BE32-E72D297353CC}">
              <c16:uniqueId val="{00000003-24F6-4FDA-8DE5-09A0903D68B8}"/>
            </c:ext>
          </c:extLst>
        </c:ser>
        <c:dLbls>
          <c:showLegendKey val="0"/>
          <c:showVal val="0"/>
          <c:showCatName val="0"/>
          <c:showSerName val="0"/>
          <c:showPercent val="0"/>
          <c:showBubbleSize val="0"/>
        </c:dLbls>
        <c:marker val="1"/>
        <c:smooth val="0"/>
        <c:axId val="1952058752"/>
        <c:axId val="1952057920"/>
      </c:lineChart>
      <c:catAx>
        <c:axId val="195205875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0" spcFirstLastPara="1" vertOverflow="ellipsis"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52057920"/>
        <c:crosses val="autoZero"/>
        <c:auto val="1"/>
        <c:lblAlgn val="ctr"/>
        <c:lblOffset val="100"/>
        <c:noMultiLvlLbl val="0"/>
      </c:catAx>
      <c:valAx>
        <c:axId val="1952057920"/>
        <c:scaling>
          <c:orientation val="minMax"/>
          <c:max val="3000"/>
          <c:min val="0"/>
        </c:scaling>
        <c:delete val="0"/>
        <c:axPos val="l"/>
        <c:numFmt formatCode="#,##0"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52058752"/>
        <c:crosses val="autoZero"/>
        <c:crossBetween val="between"/>
      </c:valAx>
      <c:spPr>
        <a:noFill/>
        <a:ln>
          <a:noFill/>
        </a:ln>
        <a:effectLst/>
      </c:spPr>
    </c:plotArea>
    <c:legend>
      <c:legendPos val="b"/>
      <c:layout>
        <c:manualLayout>
          <c:xMode val="edge"/>
          <c:yMode val="edge"/>
          <c:x val="3.6632962662397003E-2"/>
          <c:y val="0.10574627011219849"/>
          <c:w val="0.96336703733760298"/>
          <c:h val="9.5220420288753993E-2"/>
        </c:manualLayout>
      </c:layout>
      <c:overlay val="0"/>
      <c:spPr>
        <a:noFill/>
        <a:ln>
          <a:noFill/>
        </a:ln>
        <a:effectLst/>
      </c:spPr>
      <c:txPr>
        <a:bodyPr rot="0" spcFirstLastPara="1" vertOverflow="ellipsis" vert="horz" wrap="square" anchor="ctr" anchorCtr="1"/>
        <a:lstStyle/>
        <a:p>
          <a:pPr>
            <a:defRPr sz="13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solidFill>
                <a:latin typeface="Arial" panose="020B0604020202020204" pitchFamily="34" charset="0"/>
                <a:ea typeface="+mn-ea"/>
                <a:cs typeface="Arial" panose="020B0604020202020204" pitchFamily="34" charset="0"/>
              </a:defRPr>
            </a:pPr>
            <a:r>
              <a:rPr lang="en-US" sz="1600" b="1"/>
              <a:t>Total de la Generación Renovable (MWh)</a:t>
            </a:r>
            <a:br>
              <a:rPr lang="en-US" sz="1600" b="1"/>
            </a:br>
            <a:r>
              <a:rPr lang="en-US" sz="1600" b="1"/>
              <a:t>Comportamiento Trimestral </a:t>
            </a:r>
          </a:p>
        </c:rich>
      </c:tx>
      <c:layout>
        <c:manualLayout>
          <c:xMode val="edge"/>
          <c:yMode val="edge"/>
          <c:x val="0.3872768933912204"/>
          <c:y val="7.7881619937694704E-3"/>
        </c:manualLayout>
      </c:layout>
      <c:overlay val="0"/>
      <c:spPr>
        <a:noFill/>
        <a:ln>
          <a:noFill/>
        </a:ln>
        <a:effectLst/>
      </c:spPr>
      <c:txPr>
        <a:bodyPr rot="0" spcFirstLastPara="1" vertOverflow="ellipsis" vert="horz" wrap="square" anchor="ctr" anchorCtr="1"/>
        <a:lstStyle/>
        <a:p>
          <a:pPr>
            <a:defRPr sz="16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4.3648224470512392E-2"/>
          <c:y val="0.16057029596340841"/>
          <c:w val="0.93959370434557343"/>
          <c:h val="0.71374040338437816"/>
        </c:manualLayout>
      </c:layout>
      <c:barChart>
        <c:barDir val="col"/>
        <c:grouping val="stacked"/>
        <c:varyColors val="0"/>
        <c:ser>
          <c:idx val="0"/>
          <c:order val="0"/>
          <c:tx>
            <c:v>DG</c:v>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'Quarterly '!$B$33:$B$39</c15:sqref>
                  </c15:fullRef>
                </c:ext>
              </c:extLst>
              <c:f>'Quarterly '!$B$34:$B$39</c:f>
              <c:strCache>
                <c:ptCount val="6"/>
                <c:pt idx="0">
                  <c:v>oct-dic 2024</c:v>
                </c:pt>
                <c:pt idx="1">
                  <c:v>ene-mar 2025</c:v>
                </c:pt>
                <c:pt idx="2">
                  <c:v>abril-junio 2025</c:v>
                </c:pt>
                <c:pt idx="3">
                  <c:v>julio-sept 2025</c:v>
                </c:pt>
                <c:pt idx="4">
                  <c:v>oct-dic 2025</c:v>
                </c:pt>
                <c:pt idx="5">
                  <c:v>ene-mar 2026</c:v>
                </c:pt>
              </c:strCache>
            </c:strRef>
          </c:cat>
          <c:val>
            <c:numRef>
              <c:extLst>
                <c:ext xmlns:c15="http://schemas.microsoft.com/office/drawing/2012/chart" uri="{02D57815-91ED-43cb-92C2-25804820EDAC}">
                  <c15:fullRef>
                    <c15:sqref>'Quarterly '!$D$33:$D$39</c15:sqref>
                  </c15:fullRef>
                </c:ext>
              </c:extLst>
              <c:f>'Quarterly '!$D$34:$D$39</c:f>
              <c:numCache>
                <c:formatCode>#,##0</c:formatCode>
                <c:ptCount val="6"/>
                <c:pt idx="0">
                  <c:v>159440.64669899989</c:v>
                </c:pt>
                <c:pt idx="1">
                  <c:v>192100.30030200005</c:v>
                </c:pt>
                <c:pt idx="2">
                  <c:v>235776.82644100007</c:v>
                </c:pt>
                <c:pt idx="3">
                  <c:v>247266.72167000032</c:v>
                </c:pt>
                <c:pt idx="4">
                  <c:v>229303.98770200001</c:v>
                </c:pt>
                <c:pt idx="5">
                  <c:v>254515.20670099999</c:v>
                </c:pt>
              </c:numCache>
            </c:numRef>
          </c:val>
          <c:extLst>
            <c:ext xmlns:c16="http://schemas.microsoft.com/office/drawing/2014/chart" uri="{C3380CC4-5D6E-409C-BE32-E72D297353CC}">
              <c16:uniqueId val="{00000000-DAD5-4D6D-A997-81818D0AD933}"/>
            </c:ext>
          </c:extLst>
        </c:ser>
        <c:ser>
          <c:idx val="1"/>
          <c:order val="1"/>
          <c:tx>
            <c:v>PPOA</c:v>
          </c:tx>
          <c:spPr>
            <a:solidFill>
              <a:schemeClr val="accent6">
                <a:lumMod val="75000"/>
              </a:schemeClr>
            </a:solidFill>
            <a:ln>
              <a:noFill/>
            </a:ln>
            <a:effectLst/>
          </c:spPr>
          <c:invertIfNegative val="0"/>
          <c:dLbls>
            <c:dLbl>
              <c:idx val="0"/>
              <c:layout>
                <c:manualLayout>
                  <c:x val="-2.8098706552375338E-3"/>
                  <c:y val="2.12804850183556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F0B-4021-B939-C48BC5D35246}"/>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'Quarterly '!$B$33:$B$39</c15:sqref>
                  </c15:fullRef>
                </c:ext>
              </c:extLst>
              <c:f>'Quarterly '!$B$34:$B$39</c:f>
              <c:strCache>
                <c:ptCount val="6"/>
                <c:pt idx="0">
                  <c:v>oct-dic 2024</c:v>
                </c:pt>
                <c:pt idx="1">
                  <c:v>ene-mar 2025</c:v>
                </c:pt>
                <c:pt idx="2">
                  <c:v>abril-junio 2025</c:v>
                </c:pt>
                <c:pt idx="3">
                  <c:v>julio-sept 2025</c:v>
                </c:pt>
                <c:pt idx="4">
                  <c:v>oct-dic 2025</c:v>
                </c:pt>
                <c:pt idx="5">
                  <c:v>ene-mar 2026</c:v>
                </c:pt>
              </c:strCache>
            </c:strRef>
          </c:cat>
          <c:val>
            <c:numRef>
              <c:extLst>
                <c:ext xmlns:c15="http://schemas.microsoft.com/office/drawing/2012/chart" uri="{02D57815-91ED-43cb-92C2-25804820EDAC}">
                  <c15:fullRef>
                    <c15:sqref>'Quarterly '!$S$33:$S$39</c15:sqref>
                  </c15:fullRef>
                </c:ext>
              </c:extLst>
              <c:f>'Quarterly '!$S$34:$S$39</c:f>
              <c:numCache>
                <c:formatCode>#,##0</c:formatCode>
                <c:ptCount val="6"/>
                <c:pt idx="0">
                  <c:v>75404.633000000002</c:v>
                </c:pt>
                <c:pt idx="1">
                  <c:v>113616.493</c:v>
                </c:pt>
                <c:pt idx="2">
                  <c:v>128337.367</c:v>
                </c:pt>
                <c:pt idx="3">
                  <c:v>118063.299</c:v>
                </c:pt>
                <c:pt idx="4">
                  <c:v>89235.044999999998</c:v>
                </c:pt>
                <c:pt idx="5">
                  <c:v>115249.74799999999</c:v>
                </c:pt>
              </c:numCache>
            </c:numRef>
          </c:val>
          <c:extLst>
            <c:ext xmlns:c16="http://schemas.microsoft.com/office/drawing/2014/chart" uri="{C3380CC4-5D6E-409C-BE32-E72D297353CC}">
              <c16:uniqueId val="{00000001-DAD5-4D6D-A997-81818D0AD933}"/>
            </c:ext>
          </c:extLst>
        </c:ser>
        <c:dLbls>
          <c:showLegendKey val="0"/>
          <c:showVal val="0"/>
          <c:showCatName val="0"/>
          <c:showSerName val="0"/>
          <c:showPercent val="0"/>
          <c:showBubbleSize val="0"/>
        </c:dLbls>
        <c:gapWidth val="22"/>
        <c:overlap val="100"/>
        <c:axId val="1952058752"/>
        <c:axId val="1952057920"/>
      </c:barChart>
      <c:lineChart>
        <c:grouping val="standard"/>
        <c:varyColors val="0"/>
        <c:ser>
          <c:idx val="2"/>
          <c:order val="2"/>
          <c:tx>
            <c:v>Total</c:v>
          </c:tx>
          <c:spPr>
            <a:ln w="25400" cap="rnd">
              <a:noFill/>
              <a:round/>
            </a:ln>
            <a:effectLst/>
          </c:spPr>
          <c:marker>
            <c:symbol val="star"/>
            <c:size val="52"/>
            <c:spPr>
              <a:solidFill>
                <a:schemeClr val="accent2">
                  <a:lumMod val="50000"/>
                </a:schemeClr>
              </a:solidFill>
              <a:ln w="9525">
                <a:solidFill>
                  <a:schemeClr val="accent2">
                    <a:lumMod val="50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'Quarterly '!$B$16:$B$32</c15:sqref>
                  </c15:fullRef>
                </c:ext>
              </c:extLst>
              <c:f>'Quarterly '!$B$17:$B$32</c:f>
              <c:strCache>
                <c:ptCount val="16"/>
                <c:pt idx="0">
                  <c:v>julio-sept 2020</c:v>
                </c:pt>
                <c:pt idx="1">
                  <c:v>oct-dic 2020</c:v>
                </c:pt>
                <c:pt idx="2">
                  <c:v>ene-mar 2021</c:v>
                </c:pt>
                <c:pt idx="3">
                  <c:v>abril-junio 2021</c:v>
                </c:pt>
                <c:pt idx="4">
                  <c:v>julio-sept2021</c:v>
                </c:pt>
                <c:pt idx="5">
                  <c:v>oct-dic 2021</c:v>
                </c:pt>
                <c:pt idx="6">
                  <c:v>ene-mar 2022</c:v>
                </c:pt>
                <c:pt idx="7">
                  <c:v>abril-junio 2022</c:v>
                </c:pt>
                <c:pt idx="8">
                  <c:v>julio-sept 2022</c:v>
                </c:pt>
                <c:pt idx="9">
                  <c:v>oct-dic 2022</c:v>
                </c:pt>
                <c:pt idx="10">
                  <c:v>ene-mar 2023</c:v>
                </c:pt>
                <c:pt idx="11">
                  <c:v>abril-junio 2023</c:v>
                </c:pt>
                <c:pt idx="12">
                  <c:v>julio-sept 2023</c:v>
                </c:pt>
                <c:pt idx="13">
                  <c:v>oct-dic 2023</c:v>
                </c:pt>
                <c:pt idx="14">
                  <c:v>ene-mar 2024</c:v>
                </c:pt>
                <c:pt idx="15">
                  <c:v>abril-junio 2024</c:v>
                </c:pt>
              </c:strCache>
            </c:strRef>
          </c:cat>
          <c:val>
            <c:numRef>
              <c:extLst>
                <c:ext xmlns:c15="http://schemas.microsoft.com/office/drawing/2012/chart" uri="{02D57815-91ED-43cb-92C2-25804820EDAC}">
                  <c15:fullRef>
                    <c15:sqref>'Quarterly '!$T$33:$T$39</c15:sqref>
                  </c15:fullRef>
                </c:ext>
              </c:extLst>
              <c:f>'Quarterly '!$T$34:$T$39</c:f>
              <c:numCache>
                <c:formatCode>#,##0</c:formatCode>
                <c:ptCount val="6"/>
                <c:pt idx="0">
                  <c:v>234845.27969899989</c:v>
                </c:pt>
                <c:pt idx="1">
                  <c:v>305716.79330200003</c:v>
                </c:pt>
                <c:pt idx="2">
                  <c:v>364114.19344100007</c:v>
                </c:pt>
                <c:pt idx="3">
                  <c:v>365330.02067000035</c:v>
                </c:pt>
                <c:pt idx="4">
                  <c:v>318539.032702</c:v>
                </c:pt>
                <c:pt idx="5">
                  <c:v>369764.95470100001</c:v>
                </c:pt>
              </c:numCache>
            </c:numRef>
          </c:val>
          <c:smooth val="0"/>
          <c:extLst>
            <c:ext xmlns:c16="http://schemas.microsoft.com/office/drawing/2014/chart" uri="{C3380CC4-5D6E-409C-BE32-E72D297353CC}">
              <c16:uniqueId val="{00000002-DAD5-4D6D-A997-81818D0AD933}"/>
            </c:ext>
          </c:extLst>
        </c:ser>
        <c:dLbls>
          <c:showLegendKey val="0"/>
          <c:showVal val="0"/>
          <c:showCatName val="0"/>
          <c:showSerName val="0"/>
          <c:showPercent val="0"/>
          <c:showBubbleSize val="0"/>
        </c:dLbls>
        <c:marker val="1"/>
        <c:smooth val="0"/>
        <c:axId val="1952058752"/>
        <c:axId val="1952057920"/>
      </c:lineChart>
      <c:lineChart>
        <c:grouping val="standard"/>
        <c:varyColors val="0"/>
        <c:ser>
          <c:idx val="3"/>
          <c:order val="3"/>
          <c:tx>
            <c:v>Varianza mismo trimestre año anterior</c:v>
          </c:tx>
          <c:spPr>
            <a:ln w="25400" cap="rnd">
              <a:noFill/>
              <a:round/>
            </a:ln>
            <a:effectLst/>
          </c:spPr>
          <c:marker>
            <c:symbol val="circle"/>
            <c:size val="45"/>
            <c:spPr>
              <a:noFill/>
              <a:ln w="9525">
                <a:solidFill>
                  <a:schemeClr val="tx1"/>
                </a:solid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'Quarterly '!$B$33:$B$34</c15:sqref>
                  </c15:fullRef>
                </c:ext>
              </c:extLst>
              <c:f>'Quarterly '!$B$34</c:f>
              <c:strCache>
                <c:ptCount val="1"/>
                <c:pt idx="0">
                  <c:v>oct-dic 2024</c:v>
                </c:pt>
              </c:strCache>
            </c:strRef>
          </c:cat>
          <c:val>
            <c:numRef>
              <c:extLst>
                <c:ext xmlns:c15="http://schemas.microsoft.com/office/drawing/2012/chart" uri="{02D57815-91ED-43cb-92C2-25804820EDAC}">
                  <c15:fullRef>
                    <c15:sqref>'Quarterly '!$T$106:$T$113</c15:sqref>
                  </c15:fullRef>
                </c:ext>
              </c:extLst>
              <c:f>'Quarterly '!$T$107:$T$113</c:f>
              <c:numCache>
                <c:formatCode>0.0%</c:formatCode>
                <c:ptCount val="6"/>
                <c:pt idx="0">
                  <c:v>0.1160265051126832</c:v>
                </c:pt>
                <c:pt idx="1">
                  <c:v>0.26170037475456298</c:v>
                </c:pt>
                <c:pt idx="2">
                  <c:v>0.32061671440907724</c:v>
                </c:pt>
                <c:pt idx="3">
                  <c:v>0.29111022956562271</c:v>
                </c:pt>
                <c:pt idx="4">
                  <c:v>0.35637826363923519</c:v>
                </c:pt>
                <c:pt idx="5">
                  <c:v>0.20950161326509287</c:v>
                </c:pt>
              </c:numCache>
            </c:numRef>
          </c:val>
          <c:smooth val="0"/>
          <c:extLst>
            <c:ext xmlns:c16="http://schemas.microsoft.com/office/drawing/2014/chart" uri="{C3380CC4-5D6E-409C-BE32-E72D297353CC}">
              <c16:uniqueId val="{00000003-DAD5-4D6D-A997-81818D0AD933}"/>
            </c:ext>
          </c:extLst>
        </c:ser>
        <c:dLbls>
          <c:showLegendKey val="0"/>
          <c:showVal val="0"/>
          <c:showCatName val="0"/>
          <c:showSerName val="0"/>
          <c:showPercent val="0"/>
          <c:showBubbleSize val="0"/>
        </c:dLbls>
        <c:marker val="1"/>
        <c:smooth val="0"/>
        <c:axId val="848759632"/>
        <c:axId val="848762960"/>
      </c:lineChart>
      <c:catAx>
        <c:axId val="195205875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0" spcFirstLastPara="1" vertOverflow="ellipsis"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52057920"/>
        <c:crosses val="autoZero"/>
        <c:auto val="1"/>
        <c:lblAlgn val="ctr"/>
        <c:lblOffset val="100"/>
        <c:noMultiLvlLbl val="0"/>
      </c:catAx>
      <c:valAx>
        <c:axId val="1952057920"/>
        <c:scaling>
          <c:orientation val="minMax"/>
          <c:max val="450000"/>
        </c:scaling>
        <c:delete val="0"/>
        <c:axPos val="l"/>
        <c:numFmt formatCode="#,##0"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52058752"/>
        <c:crosses val="autoZero"/>
        <c:crossBetween val="between"/>
      </c:valAx>
      <c:valAx>
        <c:axId val="848762960"/>
        <c:scaling>
          <c:orientation val="minMax"/>
          <c:max val="50"/>
          <c:min val="-50000"/>
        </c:scaling>
        <c:delete val="0"/>
        <c:axPos val="r"/>
        <c:numFmt formatCode="0.0%" sourceLinked="1"/>
        <c:majorTickMark val="out"/>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848759632"/>
        <c:crosses val="max"/>
        <c:crossBetween val="between"/>
      </c:valAx>
      <c:catAx>
        <c:axId val="848759632"/>
        <c:scaling>
          <c:orientation val="minMax"/>
        </c:scaling>
        <c:delete val="1"/>
        <c:axPos val="b"/>
        <c:numFmt formatCode="General" sourceLinked="1"/>
        <c:majorTickMark val="out"/>
        <c:minorTickMark val="none"/>
        <c:tickLblPos val="nextTo"/>
        <c:crossAx val="848762960"/>
        <c:crosses val="autoZero"/>
        <c:auto val="1"/>
        <c:lblAlgn val="ctr"/>
        <c:lblOffset val="100"/>
        <c:noMultiLvlLbl val="0"/>
      </c:catAx>
      <c:spPr>
        <a:noFill/>
        <a:ln>
          <a:noFill/>
        </a:ln>
        <a:effectLst/>
      </c:spPr>
    </c:plotArea>
    <c:legend>
      <c:legendPos val="b"/>
      <c:layout>
        <c:manualLayout>
          <c:xMode val="edge"/>
          <c:yMode val="edge"/>
          <c:x val="9.1462472341013221E-2"/>
          <c:y val="0.93465042465750969"/>
          <c:w val="0.89151973960462139"/>
          <c:h val="5.3282792775903011E-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Arial" panose="020B0604020202020204" pitchFamily="34" charset="0"/>
                <a:ea typeface="+mn-ea"/>
                <a:cs typeface="Arial" panose="020B0604020202020204" pitchFamily="34" charset="0"/>
              </a:defRPr>
            </a:pPr>
            <a:r>
              <a:rPr lang="en-US"/>
              <a:t>Comportamiento Trimestral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0284631348086716"/>
          <c:y val="2.9623648341345354E-2"/>
          <c:w val="0.84587727237739319"/>
          <c:h val="0.81075300815185869"/>
        </c:manualLayout>
      </c:layout>
      <c:areaChart>
        <c:grouping val="standard"/>
        <c:varyColors val="0"/>
        <c:ser>
          <c:idx val="0"/>
          <c:order val="0"/>
          <c:tx>
            <c:strRef>
              <c:f>'Quarterly '!$N$116</c:f>
              <c:strCache>
                <c:ptCount val="1"/>
                <c:pt idx="0">
                  <c:v>Energía Distribuida</c:v>
                </c:pt>
              </c:strCache>
            </c:strRef>
          </c:tx>
          <c:spPr>
            <a:solidFill>
              <a:schemeClr val="accent6">
                <a:lumMod val="50000"/>
              </a:schemeClr>
            </a:solidFill>
            <a:ln>
              <a:solidFill>
                <a:schemeClr val="accent6">
                  <a:lumMod val="50000"/>
                </a:schemeClr>
              </a:solidFill>
            </a:ln>
            <a:effectLst/>
          </c:spPr>
          <c:dLbls>
            <c:numFmt formatCode="#,##0" sourceLinked="0"/>
            <c:spPr>
              <a:solidFill>
                <a:schemeClr val="accent6">
                  <a:lumMod val="50000"/>
                </a:schemeClr>
              </a:solid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'Quarterly '!$B$117:$B$147</c15:sqref>
                  </c15:fullRef>
                </c:ext>
              </c:extLst>
              <c:f>'Quarterly '!$B$141:$B$147</c:f>
              <c:strCache>
                <c:ptCount val="6"/>
                <c:pt idx="0">
                  <c:v>oct-dic 2024</c:v>
                </c:pt>
                <c:pt idx="1">
                  <c:v>ene-mar 2025</c:v>
                </c:pt>
                <c:pt idx="2">
                  <c:v>abril-junio 2025</c:v>
                </c:pt>
                <c:pt idx="3">
                  <c:v>julio-sept 2025</c:v>
                </c:pt>
                <c:pt idx="4">
                  <c:v>oct-dic 2025</c:v>
                </c:pt>
                <c:pt idx="5">
                  <c:v>ene-mar 2026</c:v>
                </c:pt>
              </c:strCache>
            </c:strRef>
          </c:cat>
          <c:val>
            <c:numRef>
              <c:extLst>
                <c:ext xmlns:c15="http://schemas.microsoft.com/office/drawing/2012/chart" uri="{02D57815-91ED-43cb-92C2-25804820EDAC}">
                  <c15:fullRef>
                    <c15:sqref>'Quarterly '!$N$117:$N$147</c15:sqref>
                  </c15:fullRef>
                </c:ext>
              </c:extLst>
              <c:f>'Quarterly '!$N$141:$N$147</c:f>
              <c:numCache>
                <c:formatCode>#,##0</c:formatCode>
                <c:ptCount val="6"/>
                <c:pt idx="0">
                  <c:v>4368259.1710000001</c:v>
                </c:pt>
                <c:pt idx="1">
                  <c:v>3644751.9127618666</c:v>
                </c:pt>
                <c:pt idx="2">
                  <c:v>4064564.699</c:v>
                </c:pt>
                <c:pt idx="3">
                  <c:v>4696050.95</c:v>
                </c:pt>
                <c:pt idx="4">
                  <c:v>4142158.8527999995</c:v>
                </c:pt>
                <c:pt idx="5">
                  <c:v>3695639.0090000001</c:v>
                </c:pt>
              </c:numCache>
            </c:numRef>
          </c:val>
          <c:extLst>
            <c:ext xmlns:c16="http://schemas.microsoft.com/office/drawing/2014/chart" uri="{C3380CC4-5D6E-409C-BE32-E72D297353CC}">
              <c16:uniqueId val="{00000000-884F-422D-A8AC-F0227B98CFA8}"/>
            </c:ext>
          </c:extLst>
        </c:ser>
        <c:ser>
          <c:idx val="1"/>
          <c:order val="1"/>
          <c:tx>
            <c:strRef>
              <c:f>'Quarterly '!$T$116</c:f>
              <c:strCache>
                <c:ptCount val="1"/>
                <c:pt idx="0">
                  <c:v>Total MN + PPOA </c:v>
                </c:pt>
              </c:strCache>
            </c:strRef>
          </c:tx>
          <c:spPr>
            <a:solidFill>
              <a:schemeClr val="accent2"/>
            </a:solidFill>
            <a:ln>
              <a:noFill/>
            </a:ln>
            <a:effectLst/>
          </c:spPr>
          <c:dLbls>
            <c:dLbl>
              <c:idx val="4"/>
              <c:layout>
                <c:manualLayout>
                  <c:x val="-2.3913522076172741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C04-4AD5-A889-754C520A49D6}"/>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'Quarterly '!$B$117:$B$147</c15:sqref>
                  </c15:fullRef>
                </c:ext>
              </c:extLst>
              <c:f>'Quarterly '!$B$141:$B$147</c:f>
              <c:strCache>
                <c:ptCount val="6"/>
                <c:pt idx="0">
                  <c:v>oct-dic 2024</c:v>
                </c:pt>
                <c:pt idx="1">
                  <c:v>ene-mar 2025</c:v>
                </c:pt>
                <c:pt idx="2">
                  <c:v>abril-junio 2025</c:v>
                </c:pt>
                <c:pt idx="3">
                  <c:v>julio-sept 2025</c:v>
                </c:pt>
                <c:pt idx="4">
                  <c:v>oct-dic 2025</c:v>
                </c:pt>
                <c:pt idx="5">
                  <c:v>ene-mar 2026</c:v>
                </c:pt>
              </c:strCache>
            </c:strRef>
          </c:cat>
          <c:val>
            <c:numRef>
              <c:extLst>
                <c:ext xmlns:c15="http://schemas.microsoft.com/office/drawing/2012/chart" uri="{02D57815-91ED-43cb-92C2-25804820EDAC}">
                  <c15:fullRef>
                    <c15:sqref>'Quarterly '!$T$117:$T$147</c15:sqref>
                  </c15:fullRef>
                </c:ext>
              </c:extLst>
              <c:f>'Quarterly '!$T$141:$T$147</c:f>
              <c:numCache>
                <c:formatCode>#,##0</c:formatCode>
                <c:ptCount val="6"/>
                <c:pt idx="0">
                  <c:v>234845.27969899989</c:v>
                </c:pt>
                <c:pt idx="1">
                  <c:v>305716.79330200003</c:v>
                </c:pt>
                <c:pt idx="2">
                  <c:v>364114.19344100007</c:v>
                </c:pt>
                <c:pt idx="3">
                  <c:v>365330.02067000035</c:v>
                </c:pt>
                <c:pt idx="4">
                  <c:v>318539.032702</c:v>
                </c:pt>
                <c:pt idx="5">
                  <c:v>369764.95470100001</c:v>
                </c:pt>
              </c:numCache>
            </c:numRef>
          </c:val>
          <c:extLst>
            <c:ext xmlns:c15="http://schemas.microsoft.com/office/drawing/2012/chart" uri="{02D57815-91ED-43cb-92C2-25804820EDAC}">
              <c15:categoryFilterExceptions>
                <c15:categoryFilterException>
                  <c15:sqref>'Quarterly '!$T$140</c15:sqref>
                  <c15:dLbl>
                    <c:idx val="-1"/>
                    <c:layout>
                      <c:manualLayout>
                        <c:x val="2.4870062959219615E-2"/>
                        <c:y val="2.4339037036540177E-3"/>
                      </c:manualLayout>
                    </c:layout>
                    <c:showLegendKey val="0"/>
                    <c:showVal val="1"/>
                    <c:showCatName val="0"/>
                    <c:showSerName val="0"/>
                    <c:showPercent val="0"/>
                    <c:showBubbleSize val="0"/>
                    <c:extLst>
                      <c:ext uri="{CE6537A1-D6FC-4f65-9D91-7224C49458BB}"/>
                      <c:ext xmlns:c16="http://schemas.microsoft.com/office/drawing/2014/chart" uri="{C3380CC4-5D6E-409C-BE32-E72D297353CC}">
                        <c16:uniqueId val="{00000000-23B8-4285-8B04-4223790A56F4}"/>
                      </c:ext>
                    </c:extLst>
                  </c15:dLbl>
                </c15:categoryFilterException>
              </c15:categoryFilterExceptions>
            </c:ext>
            <c:ext xmlns:c16="http://schemas.microsoft.com/office/drawing/2014/chart" uri="{C3380CC4-5D6E-409C-BE32-E72D297353CC}">
              <c16:uniqueId val="{00000001-884F-422D-A8AC-F0227B98CFA8}"/>
            </c:ext>
          </c:extLst>
        </c:ser>
        <c:dLbls>
          <c:showLegendKey val="0"/>
          <c:showVal val="0"/>
          <c:showCatName val="0"/>
          <c:showSerName val="0"/>
          <c:showPercent val="0"/>
          <c:showBubbleSize val="0"/>
        </c:dLbls>
        <c:dropLines>
          <c:spPr>
            <a:ln w="9525" cap="flat" cmpd="sng" algn="ctr">
              <a:solidFill>
                <a:schemeClr val="tx1">
                  <a:lumMod val="35000"/>
                  <a:lumOff val="65000"/>
                </a:schemeClr>
              </a:solidFill>
              <a:round/>
            </a:ln>
            <a:effectLst/>
          </c:spPr>
        </c:dropLines>
        <c:axId val="1548932928"/>
        <c:axId val="1548917536"/>
      </c:areaChart>
      <c:lineChart>
        <c:grouping val="standard"/>
        <c:varyColors val="0"/>
        <c:ser>
          <c:idx val="2"/>
          <c:order val="2"/>
          <c:tx>
            <c:strRef>
              <c:f>'Quarterly '!$Z$3</c:f>
              <c:strCache>
                <c:ptCount val="1"/>
                <c:pt idx="0">
                  <c:v>% Cumplimiento</c:v>
                </c:pt>
              </c:strCache>
            </c:strRef>
          </c:tx>
          <c:spPr>
            <a:ln w="28575" cap="rnd">
              <a:solidFill>
                <a:schemeClr val="accent3"/>
              </a:solidFill>
              <a:round/>
            </a:ln>
            <a:effectLst/>
          </c:spPr>
          <c:marker>
            <c:symbol val="none"/>
          </c:marker>
          <c:dLbls>
            <c:dLbl>
              <c:idx val="0"/>
              <c:layout>
                <c:manualLayout>
                  <c:x val="-2.5708586796193499E-2"/>
                  <c:y val="-7.102994350229822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0B6-4ADE-B6F1-91FB0CED9F29}"/>
                </c:ext>
              </c:extLst>
            </c:dLbl>
            <c:dLbl>
              <c:idx val="2"/>
              <c:layout>
                <c:manualLayout>
                  <c:x val="-2.8562316191321397E-2"/>
                  <c:y val="-2.367664783410027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31F-4205-BF0F-E4999361F97F}"/>
                </c:ext>
              </c:extLst>
            </c:dLbl>
            <c:numFmt formatCode="0.0%" sourceLinked="0"/>
            <c:spPr>
              <a:solidFill>
                <a:schemeClr val="bg2">
                  <a:lumMod val="25000"/>
                </a:schemeClr>
              </a:solidFill>
              <a:ln>
                <a:noFill/>
              </a:ln>
              <a:effectLst/>
            </c:spPr>
            <c:txPr>
              <a:bodyPr rot="0" spcFirstLastPara="1" vertOverflow="ellipsis" vert="horz" wrap="square" lIns="38100" tIns="19050" rIns="38100" bIns="19050" anchor="ctr" anchorCtr="0">
                <a:spAutoFit/>
              </a:bodyPr>
              <a:lstStyle/>
              <a:p>
                <a:pPr>
                  <a:defRPr sz="14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6"/>
              <c:pt idx="0">
                <c:v>25</c:v>
              </c:pt>
              <c:pt idx="1">
                <c:v>26</c:v>
              </c:pt>
              <c:pt idx="2">
                <c:v>27</c:v>
              </c:pt>
              <c:pt idx="3">
                <c:v>28</c:v>
              </c:pt>
              <c:pt idx="4">
                <c:v>29</c:v>
              </c:pt>
              <c:pt idx="5">
                <c:v>30</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'Quarterly '!$Z$10:$Z$39</c15:sqref>
                  </c15:fullRef>
                </c:ext>
              </c:extLst>
              <c:f>'Quarterly '!$Z$34:$Z$39</c:f>
              <c:numCache>
                <c:formatCode>0.0%</c:formatCode>
                <c:ptCount val="6"/>
                <c:pt idx="0">
                  <c:v>5.3920620359579001E-2</c:v>
                </c:pt>
                <c:pt idx="1">
                  <c:v>8.4092968575729565E-2</c:v>
                </c:pt>
                <c:pt idx="2">
                  <c:v>8.9877285715954006E-2</c:v>
                </c:pt>
                <c:pt idx="3">
                  <c:v>7.8028697958183249E-2</c:v>
                </c:pt>
                <c:pt idx="4">
                  <c:v>7.7079807594310934E-2</c:v>
                </c:pt>
                <c:pt idx="5">
                  <c:v>0.10028626161121146</c:v>
                </c:pt>
              </c:numCache>
            </c:numRef>
          </c:val>
          <c:smooth val="0"/>
          <c:extLst>
            <c:ext xmlns:c15="http://schemas.microsoft.com/office/drawing/2012/chart" uri="{02D57815-91ED-43cb-92C2-25804820EDAC}">
              <c15:categoryFilterExceptions>
                <c15:categoryFilterException>
                  <c15:sqref>'Quarterly '!$Z$12</c15:sqref>
                  <c15:dLbl>
                    <c:idx val="-1"/>
                    <c:layout>
                      <c:manualLayout>
                        <c:x val="-8.1027342090848834E-3"/>
                        <c:y val="-2.140074173791295E-2"/>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01-23B8-4285-8B04-4223790A56F4}"/>
                      </c:ext>
                    </c:extLst>
                  </c15:dLbl>
                </c15:categoryFilterException>
                <c15:categoryFilterException>
                  <c15:sqref>'Quarterly '!$Z$16</c15:sqref>
                  <c15:dLbl>
                    <c:idx val="-1"/>
                    <c:layout>
                      <c:manualLayout>
                        <c:x val="-3.9599570442036694E-3"/>
                        <c:y val="-1.0924014661403929E-2"/>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02-23B8-4285-8B04-4223790A56F4}"/>
                      </c:ext>
                    </c:extLst>
                  </c15:dLbl>
                </c15:categoryFilterException>
                <c15:categoryFilterException>
                  <c15:sqref>'Quarterly '!$Z$31</c15:sqref>
                  <c15:dLbl>
                    <c:idx val="-1"/>
                    <c:layout>
                      <c:manualLayout>
                        <c:x val="-2.803583013951234E-2"/>
                        <c:y val="1.3509382212760119E-2"/>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03-23B8-4285-8B04-4223790A56F4}"/>
                      </c:ext>
                    </c:extLst>
                  </c15:dLbl>
                </c15:categoryFilterException>
                <c15:categoryFilterException>
                  <c15:sqref>'Quarterly '!$Z$32</c15:sqref>
                  <c15:dLbl>
                    <c:idx val="-1"/>
                    <c:layout>
                      <c:manualLayout>
                        <c:x val="-2.9703110449297576E-2"/>
                        <c:y val="-1.0812219233748126E-2"/>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04-23B8-4285-8B04-4223790A56F4}"/>
                      </c:ext>
                    </c:extLst>
                  </c15:dLbl>
                </c15:categoryFilterException>
                <c15:categoryFilterException>
                  <c15:sqref>'Quarterly '!$Z$33</c15:sqref>
                  <c15:dLbl>
                    <c:idx val="-1"/>
                    <c:layout>
                      <c:manualLayout>
                        <c:x val="-1.6131025860093254E-2"/>
                        <c:y val="4.7353295668198809E-3"/>
                      </c:manualLayout>
                    </c:layout>
                    <c:showLegendKey val="0"/>
                    <c:showVal val="1"/>
                    <c:showCatName val="0"/>
                    <c:showSerName val="0"/>
                    <c:showPercent val="0"/>
                    <c:showBubbleSize val="0"/>
                    <c:extLst>
                      <c:ext uri="{CE6537A1-D6FC-4f65-9D91-7224C49458BB}"/>
                      <c:ext xmlns:c16="http://schemas.microsoft.com/office/drawing/2014/chart" uri="{C3380CC4-5D6E-409C-BE32-E72D297353CC}">
                        <c16:uniqueId val="{00000005-23B8-4285-8B04-4223790A56F4}"/>
                      </c:ext>
                    </c:extLst>
                  </c15:dLbl>
                </c15:categoryFilterException>
              </c15:categoryFilterExceptions>
            </c:ext>
            <c:ext xmlns:c16="http://schemas.microsoft.com/office/drawing/2014/chart" uri="{C3380CC4-5D6E-409C-BE32-E72D297353CC}">
              <c16:uniqueId val="{00000000-2F35-46D8-BB04-CAB39AF9714F}"/>
            </c:ext>
          </c:extLst>
        </c:ser>
        <c:dLbls>
          <c:showLegendKey val="0"/>
          <c:showVal val="0"/>
          <c:showCatName val="0"/>
          <c:showSerName val="0"/>
          <c:showPercent val="0"/>
          <c:showBubbleSize val="0"/>
        </c:dLbls>
        <c:marker val="1"/>
        <c:smooth val="0"/>
        <c:axId val="1318533616"/>
        <c:axId val="1318546576"/>
      </c:lineChart>
      <c:catAx>
        <c:axId val="1548932928"/>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548917536"/>
        <c:crosses val="autoZero"/>
        <c:auto val="1"/>
        <c:lblAlgn val="ctr"/>
        <c:lblOffset val="100"/>
        <c:noMultiLvlLbl val="0"/>
      </c:catAx>
      <c:valAx>
        <c:axId val="1548917536"/>
        <c:scaling>
          <c:orientation val="minMax"/>
        </c:scaling>
        <c:delete val="0"/>
        <c:axPos val="l"/>
        <c:title>
          <c:tx>
            <c:rich>
              <a:bodyPr rot="-5400000" spcFirstLastPara="1" vertOverflow="ellipsis" vert="horz"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r>
                  <a:rPr lang="en-US" sz="1400"/>
                  <a:t>MWh</a:t>
                </a:r>
              </a:p>
            </c:rich>
          </c:tx>
          <c:layout>
            <c:manualLayout>
              <c:xMode val="edge"/>
              <c:yMode val="edge"/>
              <c:x val="8.3275476809171252E-4"/>
              <c:y val="0.39548945348883507"/>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548932928"/>
        <c:crosses val="autoZero"/>
        <c:crossBetween val="between"/>
      </c:valAx>
      <c:valAx>
        <c:axId val="1318546576"/>
        <c:scaling>
          <c:orientation val="minMax"/>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318533616"/>
        <c:crosses val="max"/>
        <c:crossBetween val="between"/>
      </c:valAx>
      <c:catAx>
        <c:axId val="1318533616"/>
        <c:scaling>
          <c:orientation val="minMax"/>
        </c:scaling>
        <c:delete val="1"/>
        <c:axPos val="b"/>
        <c:majorTickMark val="out"/>
        <c:minorTickMark val="none"/>
        <c:tickLblPos val="nextTo"/>
        <c:crossAx val="1318546576"/>
        <c:crosses val="autoZero"/>
        <c:auto val="1"/>
        <c:lblAlgn val="ctr"/>
        <c:lblOffset val="100"/>
        <c:noMultiLvlLbl val="0"/>
      </c:catAx>
      <c:spPr>
        <a:noFill/>
        <a:ln>
          <a:noFill/>
        </a:ln>
        <a:effectLst/>
      </c:spPr>
    </c:plotArea>
    <c:legend>
      <c:legendPos val="b"/>
      <c:layout>
        <c:manualLayout>
          <c:xMode val="edge"/>
          <c:yMode val="edge"/>
          <c:x val="0.29705363920558386"/>
          <c:y val="0.9271458508996"/>
          <c:w val="0.46910441810675302"/>
          <c:h val="5.0884086810405758E-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218025</xdr:colOff>
      <xdr:row>1</xdr:row>
      <xdr:rowOff>54225</xdr:rowOff>
    </xdr:from>
    <xdr:to>
      <xdr:col>18</xdr:col>
      <xdr:colOff>897294</xdr:colOff>
      <xdr:row>33</xdr:row>
      <xdr:rowOff>98312</xdr:rowOff>
    </xdr:to>
    <xdr:graphicFrame macro="">
      <xdr:nvGraphicFramePr>
        <xdr:cNvPr id="2" name="Chart 1">
          <a:extLst>
            <a:ext uri="{FF2B5EF4-FFF2-40B4-BE49-F238E27FC236}">
              <a16:creationId xmlns:a16="http://schemas.microsoft.com/office/drawing/2014/main" id="{E874A7BA-22BB-4681-B9FE-416475745E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402016</xdr:colOff>
      <xdr:row>34</xdr:row>
      <xdr:rowOff>83318</xdr:rowOff>
    </xdr:from>
    <xdr:to>
      <xdr:col>18</xdr:col>
      <xdr:colOff>989845</xdr:colOff>
      <xdr:row>64</xdr:row>
      <xdr:rowOff>144571</xdr:rowOff>
    </xdr:to>
    <xdr:graphicFrame macro="">
      <xdr:nvGraphicFramePr>
        <xdr:cNvPr id="3" name="Chart 2">
          <a:extLst>
            <a:ext uri="{FF2B5EF4-FFF2-40B4-BE49-F238E27FC236}">
              <a16:creationId xmlns:a16="http://schemas.microsoft.com/office/drawing/2014/main" id="{144AEAF4-F90C-4227-9E51-53D0B316F4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336757</xdr:colOff>
      <xdr:row>65</xdr:row>
      <xdr:rowOff>106954</xdr:rowOff>
    </xdr:from>
    <xdr:to>
      <xdr:col>18</xdr:col>
      <xdr:colOff>928396</xdr:colOff>
      <xdr:row>98</xdr:row>
      <xdr:rowOff>106682</xdr:rowOff>
    </xdr:to>
    <xdr:graphicFrame macro="">
      <xdr:nvGraphicFramePr>
        <xdr:cNvPr id="8" name="Chart 3">
          <a:extLst>
            <a:ext uri="{FF2B5EF4-FFF2-40B4-BE49-F238E27FC236}">
              <a16:creationId xmlns:a16="http://schemas.microsoft.com/office/drawing/2014/main" id="{255AA53A-237C-42D7-81D6-DF7D2807C0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499013</xdr:colOff>
      <xdr:row>99</xdr:row>
      <xdr:rowOff>33707</xdr:rowOff>
    </xdr:from>
    <xdr:to>
      <xdr:col>18</xdr:col>
      <xdr:colOff>1086842</xdr:colOff>
      <xdr:row>132</xdr:row>
      <xdr:rowOff>110179</xdr:rowOff>
    </xdr:to>
    <xdr:graphicFrame macro="">
      <xdr:nvGraphicFramePr>
        <xdr:cNvPr id="10" name="Chart 4">
          <a:extLst>
            <a:ext uri="{FF2B5EF4-FFF2-40B4-BE49-F238E27FC236}">
              <a16:creationId xmlns:a16="http://schemas.microsoft.com/office/drawing/2014/main" id="{39DC4D40-427E-43C8-B9AB-C5C388F459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118795</xdr:colOff>
      <xdr:row>134</xdr:row>
      <xdr:rowOff>79985</xdr:rowOff>
    </xdr:from>
    <xdr:to>
      <xdr:col>19</xdr:col>
      <xdr:colOff>282081</xdr:colOff>
      <xdr:row>168</xdr:row>
      <xdr:rowOff>1608</xdr:rowOff>
    </xdr:to>
    <xdr:graphicFrame macro="">
      <xdr:nvGraphicFramePr>
        <xdr:cNvPr id="13" name="Chart 5">
          <a:extLst>
            <a:ext uri="{FF2B5EF4-FFF2-40B4-BE49-F238E27FC236}">
              <a16:creationId xmlns:a16="http://schemas.microsoft.com/office/drawing/2014/main" id="{35DF8487-ABA4-41AA-BE96-29D5AA9664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558175</xdr:colOff>
      <xdr:row>171</xdr:row>
      <xdr:rowOff>142720</xdr:rowOff>
    </xdr:from>
    <xdr:to>
      <xdr:col>18</xdr:col>
      <xdr:colOff>739241</xdr:colOff>
      <xdr:row>198</xdr:row>
      <xdr:rowOff>116322</xdr:rowOff>
    </xdr:to>
    <xdr:graphicFrame macro="">
      <xdr:nvGraphicFramePr>
        <xdr:cNvPr id="15" name="Chart 6">
          <a:extLst>
            <a:ext uri="{FF2B5EF4-FFF2-40B4-BE49-F238E27FC236}">
              <a16:creationId xmlns:a16="http://schemas.microsoft.com/office/drawing/2014/main" id="{0ED8DA70-0077-4717-8825-596D790ECC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79998168889431442"/>
  </sheetPr>
  <dimension ref="A1:AT358"/>
  <sheetViews>
    <sheetView showGridLines="0" zoomScaleNormal="100" workbookViewId="0">
      <pane xSplit="2" ySplit="3" topLeftCell="C4" activePane="bottomRight" state="frozen"/>
      <selection pane="topRight" activeCell="C1" sqref="C1"/>
      <selection pane="bottomLeft" activeCell="A4" sqref="A4"/>
      <selection pane="bottomRight"/>
    </sheetView>
  </sheetViews>
  <sheetFormatPr defaultColWidth="8.765625" defaultRowHeight="16.149999999999999" customHeight="1" x14ac:dyDescent="0.35"/>
  <cols>
    <col min="1" max="1" width="8.765625" style="73"/>
    <col min="2" max="2" width="24.53515625" customWidth="1"/>
    <col min="3" max="3" width="12.07421875" customWidth="1"/>
    <col min="4" max="4" width="17.765625" customWidth="1"/>
    <col min="5" max="5" width="18.765625" bestFit="1" customWidth="1"/>
    <col min="6" max="6" width="14" customWidth="1"/>
    <col min="7" max="7" width="13.53515625" customWidth="1"/>
    <col min="8" max="8" width="16.765625" customWidth="1"/>
    <col min="9" max="9" width="15.07421875" customWidth="1"/>
    <col min="10" max="13" width="13.765625" customWidth="1"/>
    <col min="14" max="14" width="15.07421875" customWidth="1"/>
    <col min="15" max="15" width="13.765625" customWidth="1"/>
    <col min="16" max="18" width="16.4609375" customWidth="1"/>
    <col min="19" max="19" width="14.765625" customWidth="1"/>
    <col min="20" max="20" width="18.07421875" customWidth="1"/>
    <col min="21" max="21" width="11.765625" customWidth="1"/>
    <col min="22" max="22" width="13.765625" customWidth="1"/>
    <col min="23" max="23" width="16.07421875" customWidth="1"/>
    <col min="24" max="24" width="13.69140625" bestFit="1" customWidth="1"/>
    <col min="25" max="25" width="13.765625" bestFit="1" customWidth="1"/>
    <col min="26" max="26" width="13.4609375" customWidth="1"/>
    <col min="27" max="27" width="16.765625" customWidth="1"/>
    <col min="28" max="28" width="13" customWidth="1"/>
    <col min="29" max="29" width="12.07421875" customWidth="1"/>
    <col min="30" max="30" width="11.4609375" bestFit="1" customWidth="1"/>
    <col min="31" max="31" width="12.765625" customWidth="1"/>
    <col min="32" max="32" width="11.07421875" bestFit="1" customWidth="1"/>
    <col min="33" max="33" width="10.765625" customWidth="1"/>
    <col min="34" max="34" width="12.4609375" bestFit="1" customWidth="1"/>
    <col min="35" max="35" width="13.765625" bestFit="1" customWidth="1"/>
    <col min="36" max="36" width="17" bestFit="1" customWidth="1"/>
    <col min="40" max="40" width="11.4609375" customWidth="1"/>
    <col min="42" max="43" width="11.07421875" customWidth="1"/>
    <col min="44" max="45" width="10.4609375" customWidth="1"/>
    <col min="46" max="46" width="15.765625" bestFit="1" customWidth="1"/>
  </cols>
  <sheetData>
    <row r="1" spans="2:46" ht="16.149999999999999" customHeight="1" thickBot="1" x14ac:dyDescent="0.4"/>
    <row r="2" spans="2:46" ht="16.149999999999999" customHeight="1" x14ac:dyDescent="0.35">
      <c r="B2" s="21"/>
      <c r="C2" s="22" t="s">
        <v>0</v>
      </c>
      <c r="D2" s="22"/>
      <c r="E2" s="22"/>
      <c r="F2" s="22"/>
      <c r="G2" s="22"/>
      <c r="H2" s="23"/>
      <c r="I2" s="22" t="s">
        <v>1</v>
      </c>
      <c r="J2" s="23"/>
      <c r="K2" s="22" t="s">
        <v>2</v>
      </c>
      <c r="L2" s="22"/>
      <c r="M2" s="22"/>
      <c r="N2" s="22"/>
      <c r="O2" s="24"/>
      <c r="P2" s="22" t="s">
        <v>3</v>
      </c>
      <c r="Q2" s="25"/>
      <c r="R2" s="25"/>
      <c r="S2" s="24"/>
      <c r="T2" s="25" t="s">
        <v>4</v>
      </c>
      <c r="U2" s="25"/>
      <c r="V2" s="24"/>
      <c r="W2" s="25" t="s">
        <v>5</v>
      </c>
      <c r="X2" s="25"/>
      <c r="Y2" s="25"/>
      <c r="Z2" s="24"/>
      <c r="AA2" s="25" t="s">
        <v>6</v>
      </c>
      <c r="AB2" s="25"/>
      <c r="AC2" s="25"/>
      <c r="AD2" s="25"/>
      <c r="AE2" s="25"/>
      <c r="AF2" s="25"/>
      <c r="AG2" s="25"/>
      <c r="AH2" s="25"/>
      <c r="AI2" s="24"/>
      <c r="AJ2" s="26" t="s">
        <v>7</v>
      </c>
      <c r="AK2" s="27"/>
      <c r="AL2" s="27"/>
      <c r="AM2" s="27"/>
      <c r="AN2" s="27"/>
      <c r="AO2" s="27"/>
      <c r="AP2" s="27"/>
      <c r="AQ2" s="27"/>
      <c r="AR2" s="27"/>
      <c r="AS2" s="27"/>
    </row>
    <row r="3" spans="2:46" ht="16.149999999999999" customHeight="1" thickBot="1" x14ac:dyDescent="0.4">
      <c r="B3" s="28" t="s">
        <v>8</v>
      </c>
      <c r="C3" s="29" t="s">
        <v>9</v>
      </c>
      <c r="D3" s="29" t="s">
        <v>10</v>
      </c>
      <c r="E3" s="29" t="s">
        <v>11</v>
      </c>
      <c r="F3" s="29" t="s">
        <v>12</v>
      </c>
      <c r="G3" s="29" t="s">
        <v>13</v>
      </c>
      <c r="H3" s="30" t="s">
        <v>14</v>
      </c>
      <c r="I3" s="29" t="s">
        <v>15</v>
      </c>
      <c r="J3" s="30" t="s">
        <v>16</v>
      </c>
      <c r="K3" s="29" t="s">
        <v>17</v>
      </c>
      <c r="L3" s="29" t="s">
        <v>18</v>
      </c>
      <c r="M3" s="29" t="s">
        <v>19</v>
      </c>
      <c r="N3" s="29" t="s">
        <v>20</v>
      </c>
      <c r="O3" s="30" t="s">
        <v>21</v>
      </c>
      <c r="P3" s="29" t="s">
        <v>22</v>
      </c>
      <c r="Q3" s="29" t="s">
        <v>23</v>
      </c>
      <c r="R3" s="29" t="s">
        <v>24</v>
      </c>
      <c r="S3" s="31" t="s">
        <v>25</v>
      </c>
      <c r="T3" s="29" t="s">
        <v>26</v>
      </c>
      <c r="U3" s="29" t="s">
        <v>27</v>
      </c>
      <c r="V3" s="30" t="s">
        <v>28</v>
      </c>
      <c r="W3" s="29" t="s">
        <v>29</v>
      </c>
      <c r="X3" s="29" t="s">
        <v>30</v>
      </c>
      <c r="Y3" s="29" t="s">
        <v>31</v>
      </c>
      <c r="Z3" s="30" t="s">
        <v>32</v>
      </c>
      <c r="AA3" s="29" t="s">
        <v>33</v>
      </c>
      <c r="AB3" s="29" t="s">
        <v>34</v>
      </c>
      <c r="AC3" s="29" t="s">
        <v>35</v>
      </c>
      <c r="AD3" s="29" t="s">
        <v>36</v>
      </c>
      <c r="AE3" s="29" t="str">
        <f>+P3</f>
        <v>Fotovoltaica</v>
      </c>
      <c r="AF3" s="29" t="str">
        <f>+Q3</f>
        <v>Eólica</v>
      </c>
      <c r="AG3" s="29" t="str">
        <f>+R3</f>
        <v>Otras fuentes (Landfill Gas)</v>
      </c>
      <c r="AH3" s="29" t="s">
        <v>37</v>
      </c>
      <c r="AI3" s="30" t="s">
        <v>25</v>
      </c>
      <c r="AJ3" s="29" t="s">
        <v>33</v>
      </c>
      <c r="AK3" s="29" t="s">
        <v>34</v>
      </c>
      <c r="AL3" s="29" t="s">
        <v>35</v>
      </c>
      <c r="AM3" s="29" t="s">
        <v>36</v>
      </c>
      <c r="AN3" s="29" t="s">
        <v>22</v>
      </c>
      <c r="AO3" s="29" t="s">
        <v>23</v>
      </c>
      <c r="AP3" s="29" t="s">
        <v>24</v>
      </c>
      <c r="AQ3" s="29" t="s">
        <v>37</v>
      </c>
      <c r="AR3" s="29" t="s">
        <v>38</v>
      </c>
      <c r="AS3" s="29" t="s">
        <v>39</v>
      </c>
    </row>
    <row r="4" spans="2:46" ht="16.149999999999999" customHeight="1" x14ac:dyDescent="0.35">
      <c r="B4" s="40">
        <v>40179</v>
      </c>
      <c r="C4" s="57">
        <v>2</v>
      </c>
      <c r="D4" s="57">
        <v>11199</v>
      </c>
      <c r="E4" s="57">
        <v>15116</v>
      </c>
      <c r="F4" s="57">
        <v>10892</v>
      </c>
      <c r="G4" s="57">
        <v>1751.27</v>
      </c>
      <c r="H4" s="58" t="s">
        <v>40</v>
      </c>
      <c r="I4" s="57">
        <v>52.074074074074076</v>
      </c>
      <c r="J4" s="59">
        <v>2</v>
      </c>
      <c r="K4" s="2" t="s">
        <v>40</v>
      </c>
      <c r="L4" s="1">
        <f t="shared" ref="L4:L35" si="0">+I4/J4</f>
        <v>26.037037037037038</v>
      </c>
      <c r="M4" s="1">
        <f t="shared" ref="M4:M35" si="1">+D4/C4</f>
        <v>5599.5</v>
      </c>
      <c r="N4" s="1">
        <f t="shared" ref="N4:N35" si="2">+E4/C4</f>
        <v>7558</v>
      </c>
      <c r="O4" s="4">
        <f t="shared" ref="O4:O35" si="3">+F4/C4</f>
        <v>5446</v>
      </c>
      <c r="P4" s="57">
        <v>0</v>
      </c>
      <c r="Q4" s="57">
        <v>0</v>
      </c>
      <c r="R4" s="57">
        <v>0</v>
      </c>
      <c r="S4" s="4">
        <f>SUM(P4:R4)</f>
        <v>0</v>
      </c>
      <c r="T4" s="1">
        <f t="shared" ref="T4:T35" si="4">+S4+D4</f>
        <v>11199</v>
      </c>
      <c r="U4" s="3">
        <f t="shared" ref="U4:U35" si="5">+D4/T4*100</f>
        <v>100</v>
      </c>
      <c r="V4" s="5">
        <f>+S4/T4*100</f>
        <v>0</v>
      </c>
      <c r="W4" s="60">
        <v>1480033391.0000002</v>
      </c>
      <c r="X4" s="57">
        <v>9562742</v>
      </c>
      <c r="Y4" s="1">
        <f>+W4-X4</f>
        <v>1470470649.0000002</v>
      </c>
      <c r="Z4" s="5">
        <f>+T4/Y4*100</f>
        <v>7.615928959626584E-4</v>
      </c>
      <c r="AA4" s="57">
        <v>1140658408</v>
      </c>
      <c r="AB4" s="57">
        <v>255743280</v>
      </c>
      <c r="AC4" s="57">
        <v>326181487</v>
      </c>
      <c r="AD4" s="1">
        <f t="shared" ref="AD4:AD67" si="6">+X4</f>
        <v>9562742</v>
      </c>
      <c r="AE4" s="1">
        <f t="shared" ref="AE4:AG67" si="7">+Q4</f>
        <v>0</v>
      </c>
      <c r="AF4" s="1">
        <f t="shared" si="7"/>
        <v>0</v>
      </c>
      <c r="AG4" s="1">
        <f t="shared" si="7"/>
        <v>0</v>
      </c>
      <c r="AH4" s="1">
        <f t="shared" ref="AH4:AH35" si="8">+D4</f>
        <v>11199</v>
      </c>
      <c r="AI4" s="4">
        <f>SUM(AA4:AH4)</f>
        <v>1732157116</v>
      </c>
      <c r="AJ4" s="3">
        <f t="shared" ref="AJ4:AQ35" si="9">+AA4/$AI4*100</f>
        <v>65.851902085768984</v>
      </c>
      <c r="AK4" s="3">
        <f t="shared" si="9"/>
        <v>14.764438955201568</v>
      </c>
      <c r="AL4" s="3">
        <f t="shared" si="9"/>
        <v>18.830941141946617</v>
      </c>
      <c r="AM4" s="3">
        <f t="shared" si="9"/>
        <v>0.55207128219886026</v>
      </c>
      <c r="AN4" s="3">
        <f t="shared" si="9"/>
        <v>0</v>
      </c>
      <c r="AO4" s="3">
        <f t="shared" si="9"/>
        <v>0</v>
      </c>
      <c r="AP4" s="3">
        <f t="shared" si="9"/>
        <v>0</v>
      </c>
      <c r="AQ4" s="3">
        <f t="shared" si="9"/>
        <v>6.4653488396372474E-4</v>
      </c>
      <c r="AR4" s="3">
        <f>SUM(AN4:AQ4)</f>
        <v>6.4653488396372474E-4</v>
      </c>
      <c r="AS4" s="3">
        <f t="shared" ref="AS4:AS67" si="10">SUM(AM4:AQ4)</f>
        <v>0.55271781708282397</v>
      </c>
      <c r="AT4" s="3"/>
    </row>
    <row r="5" spans="2:46" ht="16.149999999999999" customHeight="1" x14ac:dyDescent="0.35">
      <c r="B5" s="40">
        <v>40210</v>
      </c>
      <c r="C5" s="57">
        <v>10</v>
      </c>
      <c r="D5" s="57">
        <v>41310</v>
      </c>
      <c r="E5" s="57">
        <v>70243</v>
      </c>
      <c r="F5" s="57">
        <v>38187</v>
      </c>
      <c r="G5" s="57">
        <v>11716.25</v>
      </c>
      <c r="H5" s="58" t="s">
        <v>40</v>
      </c>
      <c r="I5" s="57">
        <v>260.37037037037038</v>
      </c>
      <c r="J5" s="59">
        <v>10</v>
      </c>
      <c r="K5" s="2" t="s">
        <v>40</v>
      </c>
      <c r="L5" s="1">
        <f t="shared" si="0"/>
        <v>26.037037037037038</v>
      </c>
      <c r="M5" s="1">
        <f t="shared" si="1"/>
        <v>4131</v>
      </c>
      <c r="N5" s="1">
        <f t="shared" si="2"/>
        <v>7024.3</v>
      </c>
      <c r="O5" s="4">
        <f t="shared" si="3"/>
        <v>3818.7</v>
      </c>
      <c r="P5" s="57">
        <v>0</v>
      </c>
      <c r="Q5" s="57">
        <v>0</v>
      </c>
      <c r="R5" s="57">
        <v>0</v>
      </c>
      <c r="S5" s="4">
        <f t="shared" ref="S5:S68" si="11">SUM(P5:R5)</f>
        <v>0</v>
      </c>
      <c r="T5" s="1">
        <f t="shared" si="4"/>
        <v>41310</v>
      </c>
      <c r="U5" s="3">
        <f t="shared" si="5"/>
        <v>100</v>
      </c>
      <c r="V5" s="5">
        <f t="shared" ref="V5:V68" si="12">+S5/T5*100</f>
        <v>0</v>
      </c>
      <c r="W5" s="60">
        <v>1364407614</v>
      </c>
      <c r="X5" s="57">
        <v>9591035</v>
      </c>
      <c r="Y5" s="1">
        <f t="shared" ref="Y5:Y68" si="13">+W5-X5</f>
        <v>1354816579</v>
      </c>
      <c r="Z5" s="5">
        <f t="shared" ref="Z5:Z68" si="14">+T5/Y5*100</f>
        <v>3.0491212345874312E-3</v>
      </c>
      <c r="AA5" s="57">
        <v>1267359987</v>
      </c>
      <c r="AB5" s="57">
        <v>91130440</v>
      </c>
      <c r="AC5" s="57">
        <v>291777852</v>
      </c>
      <c r="AD5" s="1">
        <f t="shared" si="6"/>
        <v>9591035</v>
      </c>
      <c r="AE5" s="1">
        <f t="shared" si="7"/>
        <v>0</v>
      </c>
      <c r="AF5" s="1">
        <f t="shared" si="7"/>
        <v>0</v>
      </c>
      <c r="AG5" s="1">
        <f t="shared" si="7"/>
        <v>0</v>
      </c>
      <c r="AH5" s="1">
        <f t="shared" si="8"/>
        <v>41310</v>
      </c>
      <c r="AI5" s="4">
        <f t="shared" ref="AI5:AI68" si="15">SUM(AA5:AH5)</f>
        <v>1659900624</v>
      </c>
      <c r="AJ5" s="3">
        <f t="shared" si="9"/>
        <v>76.351557959291426</v>
      </c>
      <c r="AK5" s="3">
        <f t="shared" si="9"/>
        <v>5.490114208186478</v>
      </c>
      <c r="AL5" s="3">
        <f t="shared" si="9"/>
        <v>17.578031346050025</v>
      </c>
      <c r="AM5" s="3">
        <f t="shared" si="9"/>
        <v>0.57780778326883742</v>
      </c>
      <c r="AN5" s="3">
        <f t="shared" si="9"/>
        <v>0</v>
      </c>
      <c r="AO5" s="3">
        <f t="shared" si="9"/>
        <v>0</v>
      </c>
      <c r="AP5" s="3">
        <f t="shared" si="9"/>
        <v>0</v>
      </c>
      <c r="AQ5" s="3">
        <f t="shared" si="9"/>
        <v>2.4887032032346532E-3</v>
      </c>
      <c r="AR5" s="3">
        <f t="shared" ref="AR5:AR68" si="16">SUM(AN5:AQ5)</f>
        <v>2.4887032032346532E-3</v>
      </c>
      <c r="AS5" s="3">
        <f t="shared" si="10"/>
        <v>0.5802964864720721</v>
      </c>
      <c r="AT5" s="3"/>
    </row>
    <row r="6" spans="2:46" ht="16.149999999999999" customHeight="1" x14ac:dyDescent="0.35">
      <c r="B6" s="40">
        <v>40238</v>
      </c>
      <c r="C6" s="57">
        <v>27</v>
      </c>
      <c r="D6" s="57">
        <v>86574</v>
      </c>
      <c r="E6" s="57">
        <v>128373</v>
      </c>
      <c r="F6" s="57">
        <v>70100</v>
      </c>
      <c r="G6" s="57">
        <v>19783.04</v>
      </c>
      <c r="H6" s="58" t="s">
        <v>40</v>
      </c>
      <c r="I6" s="57">
        <v>703</v>
      </c>
      <c r="J6" s="59">
        <v>27</v>
      </c>
      <c r="K6" s="2" t="s">
        <v>40</v>
      </c>
      <c r="L6" s="1">
        <f t="shared" si="0"/>
        <v>26.037037037037038</v>
      </c>
      <c r="M6" s="1">
        <f t="shared" si="1"/>
        <v>3206.4444444444443</v>
      </c>
      <c r="N6" s="1">
        <f t="shared" si="2"/>
        <v>4754.5555555555557</v>
      </c>
      <c r="O6" s="4">
        <f t="shared" si="3"/>
        <v>2596.2962962962961</v>
      </c>
      <c r="P6" s="57">
        <v>0</v>
      </c>
      <c r="Q6" s="57">
        <v>0</v>
      </c>
      <c r="R6" s="57">
        <v>0</v>
      </c>
      <c r="S6" s="4">
        <f t="shared" si="11"/>
        <v>0</v>
      </c>
      <c r="T6" s="1">
        <f t="shared" si="4"/>
        <v>86574</v>
      </c>
      <c r="U6" s="3">
        <f t="shared" si="5"/>
        <v>100</v>
      </c>
      <c r="V6" s="5">
        <f t="shared" si="12"/>
        <v>0</v>
      </c>
      <c r="W6" s="60">
        <v>1620989618</v>
      </c>
      <c r="X6" s="57">
        <v>9148213</v>
      </c>
      <c r="Y6" s="1">
        <f t="shared" si="13"/>
        <v>1611841405</v>
      </c>
      <c r="Z6" s="5">
        <f t="shared" si="14"/>
        <v>5.3711239661323879E-3</v>
      </c>
      <c r="AA6" s="57">
        <v>1159418025</v>
      </c>
      <c r="AB6" s="57">
        <v>277212800</v>
      </c>
      <c r="AC6" s="57">
        <v>255186592</v>
      </c>
      <c r="AD6" s="1">
        <f t="shared" si="6"/>
        <v>9148213</v>
      </c>
      <c r="AE6" s="1">
        <f t="shared" si="7"/>
        <v>0</v>
      </c>
      <c r="AF6" s="1">
        <f t="shared" si="7"/>
        <v>0</v>
      </c>
      <c r="AG6" s="1">
        <f t="shared" si="7"/>
        <v>0</v>
      </c>
      <c r="AH6" s="1">
        <f t="shared" si="8"/>
        <v>86574</v>
      </c>
      <c r="AI6" s="4">
        <f t="shared" si="15"/>
        <v>1701052204</v>
      </c>
      <c r="AJ6" s="3">
        <f t="shared" si="9"/>
        <v>68.158873800207019</v>
      </c>
      <c r="AK6" s="3">
        <f t="shared" si="9"/>
        <v>16.296548650778504</v>
      </c>
      <c r="AL6" s="3">
        <f t="shared" si="9"/>
        <v>15.001690800548765</v>
      </c>
      <c r="AM6" s="3">
        <f t="shared" si="9"/>
        <v>0.53779731030523981</v>
      </c>
      <c r="AN6" s="3">
        <f t="shared" si="9"/>
        <v>0</v>
      </c>
      <c r="AO6" s="3">
        <f t="shared" si="9"/>
        <v>0</v>
      </c>
      <c r="AP6" s="3">
        <f t="shared" si="9"/>
        <v>0</v>
      </c>
      <c r="AQ6" s="3">
        <f t="shared" si="9"/>
        <v>5.0894381604763492E-3</v>
      </c>
      <c r="AR6" s="3">
        <f t="shared" si="16"/>
        <v>5.0894381604763492E-3</v>
      </c>
      <c r="AS6" s="3">
        <f t="shared" si="10"/>
        <v>0.54288674846571616</v>
      </c>
      <c r="AT6" s="3"/>
    </row>
    <row r="7" spans="2:46" ht="16.149999999999999" customHeight="1" x14ac:dyDescent="0.35">
      <c r="B7" s="40">
        <v>40269</v>
      </c>
      <c r="C7" s="57">
        <v>39</v>
      </c>
      <c r="D7" s="57">
        <v>190534</v>
      </c>
      <c r="E7" s="57">
        <v>122908</v>
      </c>
      <c r="F7" s="57">
        <v>70738</v>
      </c>
      <c r="G7" s="57">
        <v>17218.97</v>
      </c>
      <c r="H7" s="58" t="s">
        <v>40</v>
      </c>
      <c r="I7" s="57">
        <v>1015.4444444444445</v>
      </c>
      <c r="J7" s="59">
        <v>39</v>
      </c>
      <c r="K7" s="2" t="s">
        <v>40</v>
      </c>
      <c r="L7" s="1">
        <f t="shared" si="0"/>
        <v>26.037037037037038</v>
      </c>
      <c r="M7" s="1">
        <f t="shared" si="1"/>
        <v>4885.4871794871797</v>
      </c>
      <c r="N7" s="1">
        <f t="shared" si="2"/>
        <v>3151.4871794871797</v>
      </c>
      <c r="O7" s="4">
        <f t="shared" si="3"/>
        <v>1813.7948717948718</v>
      </c>
      <c r="P7" s="57">
        <v>0</v>
      </c>
      <c r="Q7" s="57">
        <v>0</v>
      </c>
      <c r="R7" s="57">
        <v>0</v>
      </c>
      <c r="S7" s="4">
        <f t="shared" si="11"/>
        <v>0</v>
      </c>
      <c r="T7" s="1">
        <f t="shared" si="4"/>
        <v>190534</v>
      </c>
      <c r="U7" s="3">
        <f t="shared" si="5"/>
        <v>100</v>
      </c>
      <c r="V7" s="5">
        <f t="shared" si="12"/>
        <v>0</v>
      </c>
      <c r="W7" s="60">
        <v>1553428176.0000002</v>
      </c>
      <c r="X7" s="57">
        <v>7839695</v>
      </c>
      <c r="Y7" s="1">
        <f t="shared" si="13"/>
        <v>1545588481.0000002</v>
      </c>
      <c r="Z7" s="5">
        <f t="shared" si="14"/>
        <v>1.2327602226740455E-2</v>
      </c>
      <c r="AA7" s="57">
        <v>1247137268</v>
      </c>
      <c r="AB7" s="57">
        <v>309964320</v>
      </c>
      <c r="AC7" s="57">
        <v>247100064</v>
      </c>
      <c r="AD7" s="1">
        <f t="shared" si="6"/>
        <v>7839695</v>
      </c>
      <c r="AE7" s="1">
        <f t="shared" si="7"/>
        <v>0</v>
      </c>
      <c r="AF7" s="1">
        <f t="shared" si="7"/>
        <v>0</v>
      </c>
      <c r="AG7" s="1">
        <f t="shared" si="7"/>
        <v>0</v>
      </c>
      <c r="AH7" s="1">
        <f t="shared" si="8"/>
        <v>190534</v>
      </c>
      <c r="AI7" s="4">
        <f>SUM(AA7:AH7)</f>
        <v>1812231881</v>
      </c>
      <c r="AJ7" s="3">
        <f t="shared" si="9"/>
        <v>68.817753460546257</v>
      </c>
      <c r="AK7" s="3">
        <f t="shared" si="9"/>
        <v>17.104009881393317</v>
      </c>
      <c r="AL7" s="3">
        <f t="shared" si="9"/>
        <v>13.635123992170845</v>
      </c>
      <c r="AM7" s="3">
        <f t="shared" si="9"/>
        <v>0.43259888992097478</v>
      </c>
      <c r="AN7" s="3">
        <f t="shared" si="9"/>
        <v>0</v>
      </c>
      <c r="AO7" s="3">
        <f t="shared" si="9"/>
        <v>0</v>
      </c>
      <c r="AP7" s="3">
        <f t="shared" si="9"/>
        <v>0</v>
      </c>
      <c r="AQ7" s="3">
        <f t="shared" si="9"/>
        <v>1.0513775968606304E-2</v>
      </c>
      <c r="AR7" s="3">
        <f t="shared" si="16"/>
        <v>1.0513775968606304E-2</v>
      </c>
      <c r="AS7" s="3">
        <f t="shared" si="10"/>
        <v>0.44311266588958109</v>
      </c>
      <c r="AT7" s="3"/>
    </row>
    <row r="8" spans="2:46" ht="16.149999999999999" customHeight="1" x14ac:dyDescent="0.35">
      <c r="B8" s="40">
        <v>40299</v>
      </c>
      <c r="C8" s="57">
        <v>48</v>
      </c>
      <c r="D8" s="57">
        <v>79067</v>
      </c>
      <c r="E8" s="57">
        <v>159059</v>
      </c>
      <c r="F8" s="57">
        <v>70957</v>
      </c>
      <c r="G8" s="57">
        <v>24668.37</v>
      </c>
      <c r="H8" s="58" t="s">
        <v>40</v>
      </c>
      <c r="I8" s="57">
        <v>1249.7777777777778</v>
      </c>
      <c r="J8" s="59">
        <v>48</v>
      </c>
      <c r="K8" s="2" t="s">
        <v>40</v>
      </c>
      <c r="L8" s="1">
        <f t="shared" si="0"/>
        <v>26.037037037037038</v>
      </c>
      <c r="M8" s="1">
        <f t="shared" si="1"/>
        <v>1647.2291666666667</v>
      </c>
      <c r="N8" s="1">
        <f t="shared" si="2"/>
        <v>3313.7291666666665</v>
      </c>
      <c r="O8" s="4">
        <f t="shared" si="3"/>
        <v>1478.2708333333333</v>
      </c>
      <c r="P8" s="57">
        <v>0</v>
      </c>
      <c r="Q8" s="57">
        <v>0</v>
      </c>
      <c r="R8" s="57">
        <v>0</v>
      </c>
      <c r="S8" s="4">
        <f t="shared" si="11"/>
        <v>0</v>
      </c>
      <c r="T8" s="1">
        <f t="shared" si="4"/>
        <v>79067</v>
      </c>
      <c r="U8" s="3">
        <f t="shared" si="5"/>
        <v>100</v>
      </c>
      <c r="V8" s="5">
        <f t="shared" si="12"/>
        <v>0</v>
      </c>
      <c r="W8" s="60">
        <v>1613171317</v>
      </c>
      <c r="X8" s="57">
        <v>14802468</v>
      </c>
      <c r="Y8" s="1">
        <f t="shared" si="13"/>
        <v>1598368849</v>
      </c>
      <c r="Z8" s="5">
        <f t="shared" si="14"/>
        <v>4.946730540292205E-3</v>
      </c>
      <c r="AA8" s="57">
        <v>1379805799</v>
      </c>
      <c r="AB8" s="57">
        <v>360733240</v>
      </c>
      <c r="AC8" s="57">
        <v>166242048</v>
      </c>
      <c r="AD8" s="1">
        <f t="shared" si="6"/>
        <v>14802468</v>
      </c>
      <c r="AE8" s="1">
        <f t="shared" si="7"/>
        <v>0</v>
      </c>
      <c r="AF8" s="1">
        <f t="shared" si="7"/>
        <v>0</v>
      </c>
      <c r="AG8" s="1">
        <f t="shared" si="7"/>
        <v>0</v>
      </c>
      <c r="AH8" s="1">
        <f t="shared" si="8"/>
        <v>79067</v>
      </c>
      <c r="AI8" s="4">
        <f t="shared" si="15"/>
        <v>1921662622</v>
      </c>
      <c r="AJ8" s="3">
        <f t="shared" si="9"/>
        <v>71.802707884485244</v>
      </c>
      <c r="AK8" s="3">
        <f t="shared" si="9"/>
        <v>18.771934046599778</v>
      </c>
      <c r="AL8" s="3">
        <f t="shared" si="9"/>
        <v>8.6509487199673494</v>
      </c>
      <c r="AM8" s="3">
        <f t="shared" si="9"/>
        <v>0.77029483898657003</v>
      </c>
      <c r="AN8" s="3">
        <f t="shared" si="9"/>
        <v>0</v>
      </c>
      <c r="AO8" s="3">
        <f t="shared" si="9"/>
        <v>0</v>
      </c>
      <c r="AP8" s="3">
        <f t="shared" si="9"/>
        <v>0</v>
      </c>
      <c r="AQ8" s="3">
        <f t="shared" si="9"/>
        <v>4.1145099610518411E-3</v>
      </c>
      <c r="AR8" s="3">
        <f t="shared" si="16"/>
        <v>4.1145099610518411E-3</v>
      </c>
      <c r="AS8" s="3">
        <f t="shared" si="10"/>
        <v>0.77440934894762192</v>
      </c>
      <c r="AT8" s="3"/>
    </row>
    <row r="9" spans="2:46" ht="16.149999999999999" customHeight="1" x14ac:dyDescent="0.35">
      <c r="B9" s="40">
        <v>40330</v>
      </c>
      <c r="C9" s="57">
        <v>54</v>
      </c>
      <c r="D9" s="57">
        <v>125244</v>
      </c>
      <c r="E9" s="57">
        <v>196033</v>
      </c>
      <c r="F9" s="57">
        <v>55555</v>
      </c>
      <c r="G9" s="57">
        <v>36249.629999999997</v>
      </c>
      <c r="H9" s="58" t="s">
        <v>40</v>
      </c>
      <c r="I9" s="57">
        <v>1406</v>
      </c>
      <c r="J9" s="59">
        <v>54</v>
      </c>
      <c r="K9" s="2" t="s">
        <v>40</v>
      </c>
      <c r="L9" s="1">
        <f t="shared" si="0"/>
        <v>26.037037037037038</v>
      </c>
      <c r="M9" s="1">
        <f t="shared" si="1"/>
        <v>2319.3333333333335</v>
      </c>
      <c r="N9" s="1">
        <f t="shared" si="2"/>
        <v>3630.2407407407409</v>
      </c>
      <c r="O9" s="4">
        <f t="shared" si="3"/>
        <v>1028.7962962962963</v>
      </c>
      <c r="P9" s="57">
        <v>0</v>
      </c>
      <c r="Q9" s="57">
        <v>0</v>
      </c>
      <c r="R9" s="57">
        <v>0</v>
      </c>
      <c r="S9" s="4">
        <f t="shared" si="11"/>
        <v>0</v>
      </c>
      <c r="T9" s="1">
        <f t="shared" si="4"/>
        <v>125244</v>
      </c>
      <c r="U9" s="3">
        <f t="shared" si="5"/>
        <v>100</v>
      </c>
      <c r="V9" s="5">
        <f t="shared" si="12"/>
        <v>0</v>
      </c>
      <c r="W9" s="60">
        <v>1681597162.9999998</v>
      </c>
      <c r="X9" s="57">
        <v>16589729</v>
      </c>
      <c r="Y9" s="1">
        <f t="shared" si="13"/>
        <v>1665007433.9999998</v>
      </c>
      <c r="Z9" s="5">
        <f t="shared" si="14"/>
        <v>7.5221285768745719E-3</v>
      </c>
      <c r="AA9" s="57">
        <v>1391195283</v>
      </c>
      <c r="AB9" s="57">
        <v>327640560</v>
      </c>
      <c r="AC9" s="57">
        <v>167339840</v>
      </c>
      <c r="AD9" s="1">
        <f t="shared" si="6"/>
        <v>16589729</v>
      </c>
      <c r="AE9" s="1">
        <f t="shared" si="7"/>
        <v>0</v>
      </c>
      <c r="AF9" s="1">
        <f t="shared" si="7"/>
        <v>0</v>
      </c>
      <c r="AG9" s="1">
        <f t="shared" si="7"/>
        <v>0</v>
      </c>
      <c r="AH9" s="1">
        <f t="shared" si="8"/>
        <v>125244</v>
      </c>
      <c r="AI9" s="4">
        <f t="shared" si="15"/>
        <v>1902890656</v>
      </c>
      <c r="AJ9" s="3">
        <f t="shared" si="9"/>
        <v>73.10957561399681</v>
      </c>
      <c r="AK9" s="3">
        <f t="shared" si="9"/>
        <v>17.218044503341133</v>
      </c>
      <c r="AL9" s="3">
        <f t="shared" si="9"/>
        <v>8.7939808560392656</v>
      </c>
      <c r="AM9" s="3">
        <f t="shared" si="9"/>
        <v>0.87181725064921434</v>
      </c>
      <c r="AN9" s="3">
        <f t="shared" si="9"/>
        <v>0</v>
      </c>
      <c r="AO9" s="3">
        <f t="shared" si="9"/>
        <v>0</v>
      </c>
      <c r="AP9" s="3">
        <f t="shared" si="9"/>
        <v>0</v>
      </c>
      <c r="AQ9" s="3">
        <f t="shared" si="9"/>
        <v>6.581775973574385E-3</v>
      </c>
      <c r="AR9" s="3">
        <f t="shared" si="16"/>
        <v>6.581775973574385E-3</v>
      </c>
      <c r="AS9" s="3">
        <f t="shared" si="10"/>
        <v>0.87839902662278868</v>
      </c>
      <c r="AT9" s="3"/>
    </row>
    <row r="10" spans="2:46" ht="16.149999999999999" customHeight="1" x14ac:dyDescent="0.35">
      <c r="B10" s="40">
        <v>40360</v>
      </c>
      <c r="C10" s="57">
        <v>58</v>
      </c>
      <c r="D10" s="57">
        <v>97249</v>
      </c>
      <c r="E10" s="57">
        <v>103937</v>
      </c>
      <c r="F10" s="57">
        <v>43009</v>
      </c>
      <c r="G10" s="57">
        <v>15453.17</v>
      </c>
      <c r="H10" s="58" t="s">
        <v>40</v>
      </c>
      <c r="I10" s="57">
        <v>1438.7466666666667</v>
      </c>
      <c r="J10" s="59">
        <v>58</v>
      </c>
      <c r="K10" s="2" t="s">
        <v>40</v>
      </c>
      <c r="L10" s="1">
        <f t="shared" si="0"/>
        <v>24.805977011494253</v>
      </c>
      <c r="M10" s="1">
        <f t="shared" si="1"/>
        <v>1676.7068965517242</v>
      </c>
      <c r="N10" s="1">
        <f t="shared" si="2"/>
        <v>1792.0172413793102</v>
      </c>
      <c r="O10" s="4">
        <f t="shared" si="3"/>
        <v>741.5344827586207</v>
      </c>
      <c r="P10" s="57">
        <v>0</v>
      </c>
      <c r="Q10" s="57">
        <v>0</v>
      </c>
      <c r="R10" s="57">
        <v>0</v>
      </c>
      <c r="S10" s="4">
        <f t="shared" si="11"/>
        <v>0</v>
      </c>
      <c r="T10" s="1">
        <f t="shared" si="4"/>
        <v>97249</v>
      </c>
      <c r="U10" s="3">
        <f t="shared" si="5"/>
        <v>100</v>
      </c>
      <c r="V10" s="5">
        <f t="shared" si="12"/>
        <v>0</v>
      </c>
      <c r="W10" s="60">
        <v>1629699171.9999998</v>
      </c>
      <c r="X10" s="57">
        <v>13217173</v>
      </c>
      <c r="Y10" s="1">
        <f t="shared" si="13"/>
        <v>1616481998.9999998</v>
      </c>
      <c r="Z10" s="5">
        <f t="shared" si="14"/>
        <v>6.0160892642269386E-3</v>
      </c>
      <c r="AA10" s="57">
        <v>1272768000</v>
      </c>
      <c r="AB10" s="57">
        <v>339408000</v>
      </c>
      <c r="AC10" s="57">
        <v>317019688</v>
      </c>
      <c r="AD10" s="1">
        <f t="shared" si="6"/>
        <v>13217173</v>
      </c>
      <c r="AE10" s="1">
        <f t="shared" si="7"/>
        <v>0</v>
      </c>
      <c r="AF10" s="1">
        <f t="shared" si="7"/>
        <v>0</v>
      </c>
      <c r="AG10" s="1">
        <f t="shared" si="7"/>
        <v>0</v>
      </c>
      <c r="AH10" s="1">
        <f t="shared" si="8"/>
        <v>97249</v>
      </c>
      <c r="AI10" s="4">
        <f t="shared" si="15"/>
        <v>1942510110</v>
      </c>
      <c r="AJ10" s="3">
        <f t="shared" si="9"/>
        <v>65.521821145116206</v>
      </c>
      <c r="AK10" s="3">
        <f t="shared" si="9"/>
        <v>17.472650374005003</v>
      </c>
      <c r="AL10" s="3">
        <f t="shared" si="9"/>
        <v>16.320104918269898</v>
      </c>
      <c r="AM10" s="3">
        <f t="shared" si="9"/>
        <v>0.68041720513876758</v>
      </c>
      <c r="AN10" s="3">
        <f t="shared" si="9"/>
        <v>0</v>
      </c>
      <c r="AO10" s="3">
        <f t="shared" si="9"/>
        <v>0</v>
      </c>
      <c r="AP10" s="3">
        <f t="shared" si="9"/>
        <v>0</v>
      </c>
      <c r="AQ10" s="3">
        <f t="shared" si="9"/>
        <v>5.0063574701292033E-3</v>
      </c>
      <c r="AR10" s="3">
        <f t="shared" si="16"/>
        <v>5.0063574701292033E-3</v>
      </c>
      <c r="AS10" s="3">
        <f t="shared" si="10"/>
        <v>0.68542356260889681</v>
      </c>
      <c r="AT10" s="3"/>
    </row>
    <row r="11" spans="2:46" ht="16.149999999999999" customHeight="1" x14ac:dyDescent="0.35">
      <c r="B11" s="40">
        <v>40391</v>
      </c>
      <c r="C11" s="57">
        <v>68</v>
      </c>
      <c r="D11" s="57">
        <v>145783</v>
      </c>
      <c r="E11" s="57">
        <v>224403</v>
      </c>
      <c r="F11" s="57">
        <v>61649</v>
      </c>
      <c r="G11" s="57">
        <v>49508.28</v>
      </c>
      <c r="H11" s="58" t="s">
        <v>40</v>
      </c>
      <c r="I11" s="57">
        <v>1520.6133333333332</v>
      </c>
      <c r="J11" s="59">
        <v>68</v>
      </c>
      <c r="K11" s="2" t="s">
        <v>40</v>
      </c>
      <c r="L11" s="1">
        <f t="shared" si="0"/>
        <v>22.361960784313723</v>
      </c>
      <c r="M11" s="1">
        <f t="shared" si="1"/>
        <v>2143.8676470588234</v>
      </c>
      <c r="N11" s="1">
        <f t="shared" si="2"/>
        <v>3300.044117647059</v>
      </c>
      <c r="O11" s="4">
        <f t="shared" si="3"/>
        <v>906.60294117647061</v>
      </c>
      <c r="P11" s="57">
        <v>0</v>
      </c>
      <c r="Q11" s="57">
        <v>0</v>
      </c>
      <c r="R11" s="57">
        <v>0</v>
      </c>
      <c r="S11" s="4">
        <f t="shared" si="11"/>
        <v>0</v>
      </c>
      <c r="T11" s="1">
        <f t="shared" si="4"/>
        <v>145783</v>
      </c>
      <c r="U11" s="3">
        <f t="shared" si="5"/>
        <v>100</v>
      </c>
      <c r="V11" s="5">
        <f t="shared" si="12"/>
        <v>0</v>
      </c>
      <c r="W11" s="60">
        <v>1692181319</v>
      </c>
      <c r="X11" s="57">
        <v>14727851</v>
      </c>
      <c r="Y11" s="1">
        <f t="shared" si="13"/>
        <v>1677453468</v>
      </c>
      <c r="Z11" s="5">
        <f t="shared" si="14"/>
        <v>8.6907328746242164E-3</v>
      </c>
      <c r="AA11" s="57">
        <v>1317396400</v>
      </c>
      <c r="AB11" s="57">
        <v>353149960</v>
      </c>
      <c r="AC11" s="57">
        <v>329164456</v>
      </c>
      <c r="AD11" s="1">
        <f t="shared" si="6"/>
        <v>14727851</v>
      </c>
      <c r="AE11" s="1">
        <f t="shared" si="7"/>
        <v>0</v>
      </c>
      <c r="AF11" s="1">
        <f t="shared" si="7"/>
        <v>0</v>
      </c>
      <c r="AG11" s="1">
        <f t="shared" si="7"/>
        <v>0</v>
      </c>
      <c r="AH11" s="1">
        <f t="shared" si="8"/>
        <v>145783</v>
      </c>
      <c r="AI11" s="4">
        <f t="shared" si="15"/>
        <v>2014584450</v>
      </c>
      <c r="AJ11" s="3">
        <f t="shared" si="9"/>
        <v>65.392959823550711</v>
      </c>
      <c r="AK11" s="3">
        <f t="shared" si="9"/>
        <v>17.529667718819134</v>
      </c>
      <c r="AL11" s="3">
        <f t="shared" si="9"/>
        <v>16.339074591784922</v>
      </c>
      <c r="AM11" s="3">
        <f t="shared" si="9"/>
        <v>0.73106148516136915</v>
      </c>
      <c r="AN11" s="3">
        <f t="shared" si="9"/>
        <v>0</v>
      </c>
      <c r="AO11" s="3">
        <f t="shared" si="9"/>
        <v>0</v>
      </c>
      <c r="AP11" s="3">
        <f t="shared" si="9"/>
        <v>0</v>
      </c>
      <c r="AQ11" s="3">
        <f t="shared" si="9"/>
        <v>7.2363806838675838E-3</v>
      </c>
      <c r="AR11" s="3">
        <f t="shared" si="16"/>
        <v>7.2363806838675838E-3</v>
      </c>
      <c r="AS11" s="3">
        <f t="shared" si="10"/>
        <v>0.73829786584523671</v>
      </c>
      <c r="AT11" s="3"/>
    </row>
    <row r="12" spans="2:46" ht="16.149999999999999" customHeight="1" x14ac:dyDescent="0.35">
      <c r="B12" s="40">
        <v>40422</v>
      </c>
      <c r="C12" s="57">
        <v>76</v>
      </c>
      <c r="D12" s="57">
        <v>211587</v>
      </c>
      <c r="E12" s="57">
        <v>343110</v>
      </c>
      <c r="F12" s="57">
        <v>100940</v>
      </c>
      <c r="G12" s="57">
        <v>61540.76</v>
      </c>
      <c r="H12" s="58" t="s">
        <v>40</v>
      </c>
      <c r="I12" s="57">
        <v>1586.1066666666666</v>
      </c>
      <c r="J12" s="59">
        <v>76</v>
      </c>
      <c r="K12" s="2" t="s">
        <v>40</v>
      </c>
      <c r="L12" s="1">
        <f t="shared" si="0"/>
        <v>20.869824561403508</v>
      </c>
      <c r="M12" s="1">
        <f t="shared" si="1"/>
        <v>2784.0394736842104</v>
      </c>
      <c r="N12" s="1">
        <f t="shared" si="2"/>
        <v>4514.605263157895</v>
      </c>
      <c r="O12" s="4">
        <f t="shared" si="3"/>
        <v>1328.1578947368421</v>
      </c>
      <c r="P12" s="57">
        <v>0</v>
      </c>
      <c r="Q12" s="57">
        <v>0</v>
      </c>
      <c r="R12" s="57">
        <v>0</v>
      </c>
      <c r="S12" s="4">
        <f t="shared" si="11"/>
        <v>0</v>
      </c>
      <c r="T12" s="1">
        <f t="shared" si="4"/>
        <v>211587</v>
      </c>
      <c r="U12" s="3">
        <f t="shared" si="5"/>
        <v>100</v>
      </c>
      <c r="V12" s="5">
        <f t="shared" si="12"/>
        <v>0</v>
      </c>
      <c r="W12" s="60">
        <v>1647830638</v>
      </c>
      <c r="X12" s="57">
        <v>19810961</v>
      </c>
      <c r="Y12" s="1">
        <f t="shared" si="13"/>
        <v>1628019677</v>
      </c>
      <c r="Z12" s="5">
        <f t="shared" si="14"/>
        <v>1.2996587387070015E-2</v>
      </c>
      <c r="AA12" s="57">
        <v>1238685720</v>
      </c>
      <c r="AB12" s="57">
        <v>341070200</v>
      </c>
      <c r="AC12" s="57">
        <v>324482608</v>
      </c>
      <c r="AD12" s="1">
        <f t="shared" si="6"/>
        <v>19810961</v>
      </c>
      <c r="AE12" s="1">
        <f t="shared" si="7"/>
        <v>0</v>
      </c>
      <c r="AF12" s="1">
        <f t="shared" si="7"/>
        <v>0</v>
      </c>
      <c r="AG12" s="1">
        <f t="shared" si="7"/>
        <v>0</v>
      </c>
      <c r="AH12" s="1">
        <f t="shared" si="8"/>
        <v>211587</v>
      </c>
      <c r="AI12" s="4">
        <f t="shared" si="15"/>
        <v>1924261076</v>
      </c>
      <c r="AJ12" s="3">
        <f t="shared" si="9"/>
        <v>64.372019756013614</v>
      </c>
      <c r="AK12" s="3">
        <f t="shared" si="9"/>
        <v>17.724736224930009</v>
      </c>
      <c r="AL12" s="3">
        <f t="shared" si="9"/>
        <v>16.862712240404949</v>
      </c>
      <c r="AM12" s="3">
        <f t="shared" si="9"/>
        <v>1.0295360253911823</v>
      </c>
      <c r="AN12" s="3">
        <f t="shared" si="9"/>
        <v>0</v>
      </c>
      <c r="AO12" s="3">
        <f t="shared" si="9"/>
        <v>0</v>
      </c>
      <c r="AP12" s="3">
        <f t="shared" si="9"/>
        <v>0</v>
      </c>
      <c r="AQ12" s="3">
        <f t="shared" si="9"/>
        <v>1.0995753260250429E-2</v>
      </c>
      <c r="AR12" s="3">
        <f t="shared" si="16"/>
        <v>1.0995753260250429E-2</v>
      </c>
      <c r="AS12" s="3">
        <f t="shared" si="10"/>
        <v>1.0405317786514328</v>
      </c>
      <c r="AT12" s="3"/>
    </row>
    <row r="13" spans="2:46" ht="16.149999999999999" customHeight="1" x14ac:dyDescent="0.35">
      <c r="B13" s="40">
        <v>40452</v>
      </c>
      <c r="C13" s="57">
        <v>86</v>
      </c>
      <c r="D13" s="57">
        <v>143874</v>
      </c>
      <c r="E13" s="57">
        <v>240160</v>
      </c>
      <c r="F13" s="57">
        <v>79695</v>
      </c>
      <c r="G13" s="57">
        <v>45211.41</v>
      </c>
      <c r="H13" s="58" t="s">
        <v>40</v>
      </c>
      <c r="I13" s="57">
        <v>1667.9733333333334</v>
      </c>
      <c r="J13" s="59">
        <v>86</v>
      </c>
      <c r="K13" s="2" t="s">
        <v>40</v>
      </c>
      <c r="L13" s="1">
        <f t="shared" si="0"/>
        <v>19.395038759689921</v>
      </c>
      <c r="M13" s="1">
        <f t="shared" si="1"/>
        <v>1672.953488372093</v>
      </c>
      <c r="N13" s="1">
        <f t="shared" si="2"/>
        <v>2792.5581395348836</v>
      </c>
      <c r="O13" s="4">
        <f t="shared" si="3"/>
        <v>926.68604651162786</v>
      </c>
      <c r="P13" s="57">
        <v>0</v>
      </c>
      <c r="Q13" s="57">
        <v>0</v>
      </c>
      <c r="R13" s="57">
        <v>0</v>
      </c>
      <c r="S13" s="4">
        <f t="shared" si="11"/>
        <v>0</v>
      </c>
      <c r="T13" s="1">
        <f t="shared" si="4"/>
        <v>143874</v>
      </c>
      <c r="U13" s="3">
        <f t="shared" si="5"/>
        <v>100</v>
      </c>
      <c r="V13" s="5">
        <f t="shared" si="12"/>
        <v>0</v>
      </c>
      <c r="W13" s="60">
        <v>1667815248</v>
      </c>
      <c r="X13" s="57">
        <v>19497737</v>
      </c>
      <c r="Y13" s="1">
        <f t="shared" si="13"/>
        <v>1648317511</v>
      </c>
      <c r="Z13" s="5">
        <f t="shared" si="14"/>
        <v>8.728536767938274E-3</v>
      </c>
      <c r="AA13" s="57">
        <v>1361471880</v>
      </c>
      <c r="AB13" s="57">
        <v>367670200</v>
      </c>
      <c r="AC13" s="57">
        <v>196162880</v>
      </c>
      <c r="AD13" s="1">
        <f t="shared" si="6"/>
        <v>19497737</v>
      </c>
      <c r="AE13" s="1">
        <f t="shared" si="7"/>
        <v>0</v>
      </c>
      <c r="AF13" s="1">
        <f t="shared" si="7"/>
        <v>0</v>
      </c>
      <c r="AG13" s="1">
        <f t="shared" si="7"/>
        <v>0</v>
      </c>
      <c r="AH13" s="1">
        <f t="shared" si="8"/>
        <v>143874</v>
      </c>
      <c r="AI13" s="4">
        <f t="shared" si="15"/>
        <v>1944946571</v>
      </c>
      <c r="AJ13" s="3">
        <f t="shared" si="9"/>
        <v>70.00047714935404</v>
      </c>
      <c r="AK13" s="3">
        <f t="shared" si="9"/>
        <v>18.903871472981454</v>
      </c>
      <c r="AL13" s="3">
        <f t="shared" si="9"/>
        <v>10.085772171064949</v>
      </c>
      <c r="AM13" s="3">
        <f t="shared" si="9"/>
        <v>1.0024818825730097</v>
      </c>
      <c r="AN13" s="3">
        <f t="shared" si="9"/>
        <v>0</v>
      </c>
      <c r="AO13" s="3">
        <f t="shared" si="9"/>
        <v>0</v>
      </c>
      <c r="AP13" s="3">
        <f t="shared" si="9"/>
        <v>0</v>
      </c>
      <c r="AQ13" s="3">
        <f t="shared" si="9"/>
        <v>7.3973240265426295E-3</v>
      </c>
      <c r="AR13" s="3">
        <f t="shared" si="16"/>
        <v>7.3973240265426295E-3</v>
      </c>
      <c r="AS13" s="3">
        <f t="shared" si="10"/>
        <v>1.0098792065995523</v>
      </c>
      <c r="AT13" s="3"/>
    </row>
    <row r="14" spans="2:46" ht="16.149999999999999" customHeight="1" x14ac:dyDescent="0.35">
      <c r="B14" s="40">
        <v>40483</v>
      </c>
      <c r="C14" s="57">
        <v>94</v>
      </c>
      <c r="D14" s="57">
        <v>276426</v>
      </c>
      <c r="E14" s="57">
        <v>292063</v>
      </c>
      <c r="F14" s="57">
        <v>132965</v>
      </c>
      <c r="G14" s="57">
        <v>43102</v>
      </c>
      <c r="H14" s="58" t="s">
        <v>40</v>
      </c>
      <c r="I14" s="57">
        <v>1733.4666666666667</v>
      </c>
      <c r="J14" s="59">
        <v>94</v>
      </c>
      <c r="K14" s="2" t="s">
        <v>40</v>
      </c>
      <c r="L14" s="1">
        <f t="shared" si="0"/>
        <v>18.441134751773049</v>
      </c>
      <c r="M14" s="1">
        <f t="shared" si="1"/>
        <v>2940.7021276595747</v>
      </c>
      <c r="N14" s="1">
        <f t="shared" si="2"/>
        <v>3107.0531914893618</v>
      </c>
      <c r="O14" s="4">
        <f t="shared" si="3"/>
        <v>1414.5212765957447</v>
      </c>
      <c r="P14" s="57">
        <v>0</v>
      </c>
      <c r="Q14" s="57">
        <v>0</v>
      </c>
      <c r="R14" s="57">
        <v>0</v>
      </c>
      <c r="S14" s="4">
        <f t="shared" si="11"/>
        <v>0</v>
      </c>
      <c r="T14" s="1">
        <f t="shared" si="4"/>
        <v>276426</v>
      </c>
      <c r="U14" s="3">
        <f t="shared" si="5"/>
        <v>100</v>
      </c>
      <c r="V14" s="5">
        <f t="shared" si="12"/>
        <v>0</v>
      </c>
      <c r="W14" s="60">
        <v>1560766794.9999998</v>
      </c>
      <c r="X14" s="57">
        <v>11954775</v>
      </c>
      <c r="Y14" s="1">
        <f t="shared" si="13"/>
        <v>1548812019.9999998</v>
      </c>
      <c r="Z14" s="5">
        <f t="shared" si="14"/>
        <v>1.7847614586565516E-2</v>
      </c>
      <c r="AA14" s="57">
        <v>1091888940</v>
      </c>
      <c r="AB14" s="57">
        <v>333559920</v>
      </c>
      <c r="AC14" s="57">
        <v>312828576</v>
      </c>
      <c r="AD14" s="1">
        <f t="shared" si="6"/>
        <v>11954775</v>
      </c>
      <c r="AE14" s="1">
        <f t="shared" si="7"/>
        <v>0</v>
      </c>
      <c r="AF14" s="1">
        <f t="shared" si="7"/>
        <v>0</v>
      </c>
      <c r="AG14" s="1">
        <f t="shared" si="7"/>
        <v>0</v>
      </c>
      <c r="AH14" s="1">
        <f t="shared" si="8"/>
        <v>276426</v>
      </c>
      <c r="AI14" s="4">
        <f t="shared" si="15"/>
        <v>1750508637</v>
      </c>
      <c r="AJ14" s="3">
        <f t="shared" si="9"/>
        <v>62.375524285973569</v>
      </c>
      <c r="AK14" s="3">
        <f t="shared" si="9"/>
        <v>19.055028518548234</v>
      </c>
      <c r="AL14" s="3">
        <f t="shared" si="9"/>
        <v>17.870724507599217</v>
      </c>
      <c r="AM14" s="3">
        <f t="shared" si="9"/>
        <v>0.68293150615286002</v>
      </c>
      <c r="AN14" s="3">
        <f t="shared" si="9"/>
        <v>0</v>
      </c>
      <c r="AO14" s="3">
        <f t="shared" si="9"/>
        <v>0</v>
      </c>
      <c r="AP14" s="3">
        <f t="shared" si="9"/>
        <v>0</v>
      </c>
      <c r="AQ14" s="3">
        <f t="shared" si="9"/>
        <v>1.57911817261145E-2</v>
      </c>
      <c r="AR14" s="3">
        <f t="shared" si="16"/>
        <v>1.57911817261145E-2</v>
      </c>
      <c r="AS14" s="3">
        <f t="shared" si="10"/>
        <v>0.69872268787897451</v>
      </c>
      <c r="AT14" s="3"/>
    </row>
    <row r="15" spans="2:46" ht="16.149999999999999" customHeight="1" x14ac:dyDescent="0.35">
      <c r="B15" s="40">
        <v>40513</v>
      </c>
      <c r="C15" s="57">
        <v>98</v>
      </c>
      <c r="D15" s="57">
        <v>204547</v>
      </c>
      <c r="E15" s="57">
        <v>240457</v>
      </c>
      <c r="F15" s="57">
        <v>99558</v>
      </c>
      <c r="G15" s="57">
        <v>36102.86</v>
      </c>
      <c r="H15" s="58" t="s">
        <v>40</v>
      </c>
      <c r="I15" s="57">
        <v>1766.2133333333334</v>
      </c>
      <c r="J15" s="59">
        <v>98</v>
      </c>
      <c r="K15" s="2" t="s">
        <v>40</v>
      </c>
      <c r="L15" s="1">
        <f t="shared" si="0"/>
        <v>18.022585034013606</v>
      </c>
      <c r="M15" s="1">
        <f t="shared" si="1"/>
        <v>2087.2142857142858</v>
      </c>
      <c r="N15" s="1">
        <f t="shared" si="2"/>
        <v>2453.6428571428573</v>
      </c>
      <c r="O15" s="4">
        <f t="shared" si="3"/>
        <v>1015.8979591836735</v>
      </c>
      <c r="P15" s="57">
        <v>0</v>
      </c>
      <c r="Q15" s="57">
        <v>0</v>
      </c>
      <c r="R15" s="57">
        <v>0</v>
      </c>
      <c r="S15" s="4">
        <f t="shared" si="11"/>
        <v>0</v>
      </c>
      <c r="T15" s="1">
        <f t="shared" si="4"/>
        <v>204547</v>
      </c>
      <c r="U15" s="3">
        <f t="shared" si="5"/>
        <v>100</v>
      </c>
      <c r="V15" s="5">
        <f t="shared" si="12"/>
        <v>0</v>
      </c>
      <c r="W15" s="60">
        <v>1472469872.9999998</v>
      </c>
      <c r="X15" s="57">
        <v>11543339</v>
      </c>
      <c r="Y15" s="1">
        <f t="shared" si="13"/>
        <v>1460926533.9999998</v>
      </c>
      <c r="Z15" s="5">
        <f t="shared" si="14"/>
        <v>1.4001183169693872E-2</v>
      </c>
      <c r="AA15" s="57">
        <v>1191425190</v>
      </c>
      <c r="AB15" s="57">
        <v>248880080</v>
      </c>
      <c r="AC15" s="57">
        <v>256383411.00000003</v>
      </c>
      <c r="AD15" s="1">
        <f t="shared" si="6"/>
        <v>11543339</v>
      </c>
      <c r="AE15" s="1">
        <f t="shared" si="7"/>
        <v>0</v>
      </c>
      <c r="AF15" s="1">
        <f t="shared" si="7"/>
        <v>0</v>
      </c>
      <c r="AG15" s="1">
        <f t="shared" si="7"/>
        <v>0</v>
      </c>
      <c r="AH15" s="1">
        <f t="shared" si="8"/>
        <v>204547</v>
      </c>
      <c r="AI15" s="4">
        <f t="shared" si="15"/>
        <v>1708436567</v>
      </c>
      <c r="AJ15" s="3">
        <f t="shared" si="9"/>
        <v>69.737748126764359</v>
      </c>
      <c r="AK15" s="3">
        <f t="shared" si="9"/>
        <v>14.567709729898329</v>
      </c>
      <c r="AL15" s="3">
        <f t="shared" si="9"/>
        <v>15.006902565320706</v>
      </c>
      <c r="AM15" s="3">
        <f t="shared" si="9"/>
        <v>0.67566681859719291</v>
      </c>
      <c r="AN15" s="3">
        <f t="shared" si="9"/>
        <v>0</v>
      </c>
      <c r="AO15" s="3">
        <f t="shared" si="9"/>
        <v>0</v>
      </c>
      <c r="AP15" s="3">
        <f t="shared" si="9"/>
        <v>0</v>
      </c>
      <c r="AQ15" s="3">
        <f t="shared" si="9"/>
        <v>1.1972759419401962E-2</v>
      </c>
      <c r="AR15" s="3">
        <f t="shared" si="16"/>
        <v>1.1972759419401962E-2</v>
      </c>
      <c r="AS15" s="3">
        <f t="shared" si="10"/>
        <v>0.68763957801659492</v>
      </c>
      <c r="AT15" s="3"/>
    </row>
    <row r="16" spans="2:46" ht="16.149999999999999" customHeight="1" x14ac:dyDescent="0.35">
      <c r="B16" s="40">
        <v>40544</v>
      </c>
      <c r="C16" s="57">
        <v>104</v>
      </c>
      <c r="D16" s="57">
        <v>185491</v>
      </c>
      <c r="E16" s="57">
        <v>239364</v>
      </c>
      <c r="F16" s="57">
        <v>82330</v>
      </c>
      <c r="G16" s="57">
        <v>43583.73</v>
      </c>
      <c r="H16" s="58" t="s">
        <v>40</v>
      </c>
      <c r="I16" s="57">
        <v>1815.3333333333335</v>
      </c>
      <c r="J16" s="59">
        <v>104</v>
      </c>
      <c r="K16" s="2" t="s">
        <v>40</v>
      </c>
      <c r="L16" s="1">
        <f t="shared" si="0"/>
        <v>17.455128205128208</v>
      </c>
      <c r="M16" s="1">
        <f t="shared" si="1"/>
        <v>1783.5673076923076</v>
      </c>
      <c r="N16" s="1">
        <f t="shared" si="2"/>
        <v>2301.5769230769229</v>
      </c>
      <c r="O16" s="4">
        <f t="shared" si="3"/>
        <v>791.63461538461536</v>
      </c>
      <c r="P16" s="57">
        <v>0</v>
      </c>
      <c r="Q16" s="57">
        <v>0</v>
      </c>
      <c r="R16" s="57">
        <v>0</v>
      </c>
      <c r="S16" s="4">
        <f t="shared" si="11"/>
        <v>0</v>
      </c>
      <c r="T16" s="1">
        <f t="shared" si="4"/>
        <v>185491</v>
      </c>
      <c r="U16" s="3">
        <f t="shared" si="5"/>
        <v>100</v>
      </c>
      <c r="V16" s="5">
        <f t="shared" si="12"/>
        <v>0</v>
      </c>
      <c r="W16" s="60">
        <v>1380917202</v>
      </c>
      <c r="X16" s="57">
        <v>12619801</v>
      </c>
      <c r="Y16" s="1">
        <f t="shared" si="13"/>
        <v>1368297401</v>
      </c>
      <c r="Z16" s="5">
        <f t="shared" si="14"/>
        <v>1.3556336499977024E-2</v>
      </c>
      <c r="AA16" s="57">
        <v>1087558310</v>
      </c>
      <c r="AB16" s="57">
        <v>305495160</v>
      </c>
      <c r="AC16" s="57">
        <v>282467269</v>
      </c>
      <c r="AD16" s="1">
        <f t="shared" si="6"/>
        <v>12619801</v>
      </c>
      <c r="AE16" s="1">
        <f t="shared" si="7"/>
        <v>0</v>
      </c>
      <c r="AF16" s="1">
        <f t="shared" si="7"/>
        <v>0</v>
      </c>
      <c r="AG16" s="1">
        <f t="shared" si="7"/>
        <v>0</v>
      </c>
      <c r="AH16" s="1">
        <f t="shared" si="8"/>
        <v>185491</v>
      </c>
      <c r="AI16" s="4">
        <f t="shared" si="15"/>
        <v>1688326031</v>
      </c>
      <c r="AJ16" s="3">
        <f t="shared" si="9"/>
        <v>64.416368049234919</v>
      </c>
      <c r="AK16" s="3">
        <f t="shared" si="9"/>
        <v>18.094559604643091</v>
      </c>
      <c r="AL16" s="3">
        <f t="shared" si="9"/>
        <v>16.730611494078186</v>
      </c>
      <c r="AM16" s="3">
        <f t="shared" si="9"/>
        <v>0.7474741707634075</v>
      </c>
      <c r="AN16" s="3">
        <f t="shared" si="9"/>
        <v>0</v>
      </c>
      <c r="AO16" s="3">
        <f t="shared" si="9"/>
        <v>0</v>
      </c>
      <c r="AP16" s="3">
        <f t="shared" si="9"/>
        <v>0</v>
      </c>
      <c r="AQ16" s="3">
        <f t="shared" si="9"/>
        <v>1.098668128040016E-2</v>
      </c>
      <c r="AR16" s="3">
        <f t="shared" si="16"/>
        <v>1.098668128040016E-2</v>
      </c>
      <c r="AS16" s="3">
        <f t="shared" si="10"/>
        <v>0.75846085204380764</v>
      </c>
      <c r="AT16" s="3"/>
    </row>
    <row r="17" spans="2:46" ht="16.149999999999999" customHeight="1" x14ac:dyDescent="0.35">
      <c r="B17" s="40">
        <v>40575</v>
      </c>
      <c r="C17" s="57">
        <v>113</v>
      </c>
      <c r="D17" s="57">
        <v>206197</v>
      </c>
      <c r="E17" s="57">
        <v>214059</v>
      </c>
      <c r="F17" s="57">
        <v>107582</v>
      </c>
      <c r="G17" s="57">
        <v>34553.71</v>
      </c>
      <c r="H17" s="58" t="s">
        <v>40</v>
      </c>
      <c r="I17" s="57">
        <v>1889.0133333333333</v>
      </c>
      <c r="J17" s="59">
        <v>113</v>
      </c>
      <c r="K17" s="2" t="s">
        <v>40</v>
      </c>
      <c r="L17" s="1">
        <f t="shared" si="0"/>
        <v>16.716932153392332</v>
      </c>
      <c r="M17" s="1">
        <f t="shared" si="1"/>
        <v>1824.7522123893805</v>
      </c>
      <c r="N17" s="1">
        <f t="shared" si="2"/>
        <v>1894.3274336283187</v>
      </c>
      <c r="O17" s="4">
        <f t="shared" si="3"/>
        <v>952.05309734513276</v>
      </c>
      <c r="P17" s="57">
        <v>0</v>
      </c>
      <c r="Q17" s="57">
        <v>0</v>
      </c>
      <c r="R17" s="57">
        <v>0</v>
      </c>
      <c r="S17" s="4">
        <f t="shared" si="11"/>
        <v>0</v>
      </c>
      <c r="T17" s="1">
        <f t="shared" si="4"/>
        <v>206197</v>
      </c>
      <c r="U17" s="3">
        <f t="shared" si="5"/>
        <v>100</v>
      </c>
      <c r="V17" s="5">
        <f t="shared" si="12"/>
        <v>0</v>
      </c>
      <c r="W17" s="60">
        <v>1391101387.9999998</v>
      </c>
      <c r="X17" s="57">
        <v>7190657</v>
      </c>
      <c r="Y17" s="1">
        <f t="shared" si="13"/>
        <v>1383910730.9999998</v>
      </c>
      <c r="Z17" s="5">
        <f t="shared" si="14"/>
        <v>1.4899588201834678E-2</v>
      </c>
      <c r="AA17" s="57">
        <v>1044207270.0000001</v>
      </c>
      <c r="AB17" s="57">
        <v>204970680</v>
      </c>
      <c r="AC17" s="57">
        <v>298403560</v>
      </c>
      <c r="AD17" s="1">
        <f t="shared" si="6"/>
        <v>7190657</v>
      </c>
      <c r="AE17" s="1">
        <f t="shared" si="7"/>
        <v>0</v>
      </c>
      <c r="AF17" s="1">
        <f t="shared" si="7"/>
        <v>0</v>
      </c>
      <c r="AG17" s="1">
        <f t="shared" si="7"/>
        <v>0</v>
      </c>
      <c r="AH17" s="1">
        <f t="shared" si="8"/>
        <v>206197</v>
      </c>
      <c r="AI17" s="4">
        <f t="shared" si="15"/>
        <v>1554978364</v>
      </c>
      <c r="AJ17" s="3">
        <f t="shared" si="9"/>
        <v>67.1525272746496</v>
      </c>
      <c r="AK17" s="3">
        <f t="shared" si="9"/>
        <v>13.181577618400869</v>
      </c>
      <c r="AL17" s="3">
        <f t="shared" si="9"/>
        <v>19.190206559041229</v>
      </c>
      <c r="AM17" s="3">
        <f t="shared" si="9"/>
        <v>0.46242810617009977</v>
      </c>
      <c r="AN17" s="3">
        <f t="shared" si="9"/>
        <v>0</v>
      </c>
      <c r="AO17" s="3">
        <f t="shared" si="9"/>
        <v>0</v>
      </c>
      <c r="AP17" s="3">
        <f t="shared" si="9"/>
        <v>0</v>
      </c>
      <c r="AQ17" s="3">
        <f t="shared" si="9"/>
        <v>1.3260441738210577E-2</v>
      </c>
      <c r="AR17" s="3">
        <f t="shared" si="16"/>
        <v>1.3260441738210577E-2</v>
      </c>
      <c r="AS17" s="3">
        <f t="shared" si="10"/>
        <v>0.47568854790831033</v>
      </c>
      <c r="AT17" s="3"/>
    </row>
    <row r="18" spans="2:46" ht="16.149999999999999" customHeight="1" x14ac:dyDescent="0.35">
      <c r="B18" s="40">
        <v>40603</v>
      </c>
      <c r="C18" s="57">
        <v>126</v>
      </c>
      <c r="D18" s="57">
        <v>268522</v>
      </c>
      <c r="E18" s="57">
        <v>275450</v>
      </c>
      <c r="F18" s="57">
        <v>122879</v>
      </c>
      <c r="G18" s="57">
        <v>47575.06</v>
      </c>
      <c r="H18" s="58" t="s">
        <v>40</v>
      </c>
      <c r="I18" s="57">
        <v>1995.44</v>
      </c>
      <c r="J18" s="59">
        <v>126</v>
      </c>
      <c r="K18" s="2" t="s">
        <v>40</v>
      </c>
      <c r="L18" s="1">
        <f t="shared" si="0"/>
        <v>15.836825396825397</v>
      </c>
      <c r="M18" s="1">
        <f t="shared" si="1"/>
        <v>2131.1269841269841</v>
      </c>
      <c r="N18" s="1">
        <f t="shared" si="2"/>
        <v>2186.1111111111113</v>
      </c>
      <c r="O18" s="4">
        <f t="shared" si="3"/>
        <v>975.23015873015868</v>
      </c>
      <c r="P18" s="57">
        <v>0</v>
      </c>
      <c r="Q18" s="57">
        <v>0</v>
      </c>
      <c r="R18" s="57">
        <v>0</v>
      </c>
      <c r="S18" s="4">
        <f t="shared" si="11"/>
        <v>0</v>
      </c>
      <c r="T18" s="1">
        <f t="shared" si="4"/>
        <v>268522</v>
      </c>
      <c r="U18" s="3">
        <f t="shared" si="5"/>
        <v>100</v>
      </c>
      <c r="V18" s="5">
        <f t="shared" si="12"/>
        <v>0</v>
      </c>
      <c r="W18" s="60">
        <v>1478693354</v>
      </c>
      <c r="X18" s="57">
        <v>7617656</v>
      </c>
      <c r="Y18" s="1">
        <f t="shared" si="13"/>
        <v>1471075698</v>
      </c>
      <c r="Z18" s="5">
        <f t="shared" si="14"/>
        <v>1.8253445445742113E-2</v>
      </c>
      <c r="AA18" s="57">
        <v>1182421590</v>
      </c>
      <c r="AB18" s="57">
        <v>212535080</v>
      </c>
      <c r="AC18" s="57">
        <v>330209808</v>
      </c>
      <c r="AD18" s="1">
        <f t="shared" si="6"/>
        <v>7617656</v>
      </c>
      <c r="AE18" s="1">
        <f t="shared" si="7"/>
        <v>0</v>
      </c>
      <c r="AF18" s="1">
        <f t="shared" si="7"/>
        <v>0</v>
      </c>
      <c r="AG18" s="1">
        <f t="shared" si="7"/>
        <v>0</v>
      </c>
      <c r="AH18" s="1">
        <f t="shared" si="8"/>
        <v>268522</v>
      </c>
      <c r="AI18" s="4">
        <f t="shared" si="15"/>
        <v>1733052656</v>
      </c>
      <c r="AJ18" s="3">
        <f t="shared" si="9"/>
        <v>68.227678247763521</v>
      </c>
      <c r="AK18" s="3">
        <f t="shared" si="9"/>
        <v>12.263625070143283</v>
      </c>
      <c r="AL18" s="3">
        <f t="shared" si="9"/>
        <v>19.053651189234262</v>
      </c>
      <c r="AM18" s="3">
        <f t="shared" si="9"/>
        <v>0.43955133005491326</v>
      </c>
      <c r="AN18" s="3">
        <f t="shared" si="9"/>
        <v>0</v>
      </c>
      <c r="AO18" s="3">
        <f t="shared" si="9"/>
        <v>0</v>
      </c>
      <c r="AP18" s="3">
        <f t="shared" si="9"/>
        <v>0</v>
      </c>
      <c r="AQ18" s="3">
        <f t="shared" si="9"/>
        <v>1.5494162804018113E-2</v>
      </c>
      <c r="AR18" s="3">
        <f t="shared" si="16"/>
        <v>1.5494162804018113E-2</v>
      </c>
      <c r="AS18" s="3">
        <f t="shared" si="10"/>
        <v>0.45504549285893137</v>
      </c>
      <c r="AT18" s="3"/>
    </row>
    <row r="19" spans="2:46" ht="16.149999999999999" customHeight="1" x14ac:dyDescent="0.35">
      <c r="B19" s="40">
        <v>40634</v>
      </c>
      <c r="C19" s="57">
        <v>138</v>
      </c>
      <c r="D19" s="57">
        <v>298269</v>
      </c>
      <c r="E19" s="57">
        <v>315575</v>
      </c>
      <c r="F19" s="57">
        <v>128044</v>
      </c>
      <c r="G19" s="57">
        <v>58143.23</v>
      </c>
      <c r="H19" s="58" t="s">
        <v>40</v>
      </c>
      <c r="I19" s="57">
        <v>2093.6800000000003</v>
      </c>
      <c r="J19" s="59">
        <v>138</v>
      </c>
      <c r="K19" s="2" t="s">
        <v>40</v>
      </c>
      <c r="L19" s="1">
        <f t="shared" si="0"/>
        <v>15.171594202898552</v>
      </c>
      <c r="M19" s="1">
        <f t="shared" si="1"/>
        <v>2161.3695652173915</v>
      </c>
      <c r="N19" s="1">
        <f t="shared" si="2"/>
        <v>2286.7753623188405</v>
      </c>
      <c r="O19" s="4">
        <f t="shared" si="3"/>
        <v>927.85507246376812</v>
      </c>
      <c r="P19" s="57">
        <v>0</v>
      </c>
      <c r="Q19" s="57">
        <v>0</v>
      </c>
      <c r="R19" s="57">
        <v>0</v>
      </c>
      <c r="S19" s="4">
        <f t="shared" si="11"/>
        <v>0</v>
      </c>
      <c r="T19" s="1">
        <f t="shared" si="4"/>
        <v>298269</v>
      </c>
      <c r="U19" s="3">
        <f t="shared" si="5"/>
        <v>100</v>
      </c>
      <c r="V19" s="5">
        <f t="shared" si="12"/>
        <v>0</v>
      </c>
      <c r="W19" s="60">
        <v>1462815068</v>
      </c>
      <c r="X19" s="57">
        <v>5143534</v>
      </c>
      <c r="Y19" s="1">
        <f t="shared" si="13"/>
        <v>1457671534</v>
      </c>
      <c r="Z19" s="5">
        <f t="shared" si="14"/>
        <v>2.0462017199548332E-2</v>
      </c>
      <c r="AA19" s="57">
        <v>1110023170</v>
      </c>
      <c r="AB19" s="57">
        <v>275164040</v>
      </c>
      <c r="AC19" s="57">
        <v>320756848</v>
      </c>
      <c r="AD19" s="1">
        <f t="shared" si="6"/>
        <v>5143534</v>
      </c>
      <c r="AE19" s="1">
        <f t="shared" si="7"/>
        <v>0</v>
      </c>
      <c r="AF19" s="1">
        <f t="shared" si="7"/>
        <v>0</v>
      </c>
      <c r="AG19" s="1">
        <f t="shared" si="7"/>
        <v>0</v>
      </c>
      <c r="AH19" s="1">
        <f t="shared" si="8"/>
        <v>298269</v>
      </c>
      <c r="AI19" s="4">
        <f t="shared" si="15"/>
        <v>1711385861</v>
      </c>
      <c r="AJ19" s="3">
        <f t="shared" si="9"/>
        <v>64.861069341275808</v>
      </c>
      <c r="AK19" s="3">
        <f t="shared" si="9"/>
        <v>16.078433640863182</v>
      </c>
      <c r="AL19" s="3">
        <f t="shared" si="9"/>
        <v>18.742520626679411</v>
      </c>
      <c r="AM19" s="3">
        <f t="shared" si="9"/>
        <v>0.30054788444930364</v>
      </c>
      <c r="AN19" s="3">
        <f t="shared" si="9"/>
        <v>0</v>
      </c>
      <c r="AO19" s="3">
        <f t="shared" si="9"/>
        <v>0</v>
      </c>
      <c r="AP19" s="3">
        <f t="shared" si="9"/>
        <v>0</v>
      </c>
      <c r="AQ19" s="3">
        <f t="shared" si="9"/>
        <v>1.7428506732299107E-2</v>
      </c>
      <c r="AR19" s="3">
        <f t="shared" si="16"/>
        <v>1.7428506732299107E-2</v>
      </c>
      <c r="AS19" s="3">
        <f t="shared" si="10"/>
        <v>0.31797639118160276</v>
      </c>
      <c r="AT19" s="3"/>
    </row>
    <row r="20" spans="2:46" ht="16.149999999999999" customHeight="1" x14ac:dyDescent="0.35">
      <c r="B20" s="40">
        <v>40664</v>
      </c>
      <c r="C20" s="57">
        <v>187</v>
      </c>
      <c r="D20" s="57">
        <v>265629</v>
      </c>
      <c r="E20" s="57">
        <v>362864</v>
      </c>
      <c r="F20" s="57">
        <v>120163</v>
      </c>
      <c r="G20" s="57">
        <v>74089.45</v>
      </c>
      <c r="H20" s="58" t="s">
        <v>40</v>
      </c>
      <c r="I20" s="57">
        <v>2494.8266666666668</v>
      </c>
      <c r="J20" s="59">
        <v>187</v>
      </c>
      <c r="K20" s="2" t="s">
        <v>40</v>
      </c>
      <c r="L20" s="1">
        <f t="shared" si="0"/>
        <v>13.341319073083779</v>
      </c>
      <c r="M20" s="1">
        <f t="shared" si="1"/>
        <v>1420.475935828877</v>
      </c>
      <c r="N20" s="1">
        <f t="shared" si="2"/>
        <v>1940.4491978609626</v>
      </c>
      <c r="O20" s="4">
        <f t="shared" si="3"/>
        <v>642.5828877005348</v>
      </c>
      <c r="P20" s="57">
        <v>0</v>
      </c>
      <c r="Q20" s="57">
        <v>0</v>
      </c>
      <c r="R20" s="57">
        <v>0</v>
      </c>
      <c r="S20" s="4">
        <f t="shared" si="11"/>
        <v>0</v>
      </c>
      <c r="T20" s="1">
        <f t="shared" si="4"/>
        <v>265629</v>
      </c>
      <c r="U20" s="3">
        <f t="shared" si="5"/>
        <v>100</v>
      </c>
      <c r="V20" s="5">
        <f t="shared" si="12"/>
        <v>0</v>
      </c>
      <c r="W20" s="60">
        <v>1563410460</v>
      </c>
      <c r="X20" s="57">
        <v>12803127</v>
      </c>
      <c r="Y20" s="1">
        <f t="shared" si="13"/>
        <v>1550607333</v>
      </c>
      <c r="Z20" s="5">
        <f t="shared" si="14"/>
        <v>1.7130642577710551E-2</v>
      </c>
      <c r="AA20" s="57">
        <v>1216745150</v>
      </c>
      <c r="AB20" s="57">
        <v>278962040</v>
      </c>
      <c r="AC20" s="57">
        <v>300903520</v>
      </c>
      <c r="AD20" s="1">
        <f t="shared" si="6"/>
        <v>12803127</v>
      </c>
      <c r="AE20" s="1">
        <f t="shared" si="7"/>
        <v>0</v>
      </c>
      <c r="AF20" s="1">
        <f t="shared" si="7"/>
        <v>0</v>
      </c>
      <c r="AG20" s="1">
        <f t="shared" si="7"/>
        <v>0</v>
      </c>
      <c r="AH20" s="1">
        <f t="shared" si="8"/>
        <v>265629</v>
      </c>
      <c r="AI20" s="4">
        <f t="shared" si="15"/>
        <v>1809679466</v>
      </c>
      <c r="AJ20" s="3">
        <f t="shared" si="9"/>
        <v>67.235395707363352</v>
      </c>
      <c r="AK20" s="3">
        <f t="shared" si="9"/>
        <v>15.414997254546956</v>
      </c>
      <c r="AL20" s="3">
        <f t="shared" si="9"/>
        <v>16.627448432351279</v>
      </c>
      <c r="AM20" s="3">
        <f t="shared" si="9"/>
        <v>0.7074803710017894</v>
      </c>
      <c r="AN20" s="3">
        <f t="shared" si="9"/>
        <v>0</v>
      </c>
      <c r="AO20" s="3">
        <f t="shared" si="9"/>
        <v>0</v>
      </c>
      <c r="AP20" s="3">
        <f t="shared" si="9"/>
        <v>0</v>
      </c>
      <c r="AQ20" s="3">
        <f t="shared" si="9"/>
        <v>1.4678234736626005E-2</v>
      </c>
      <c r="AR20" s="3">
        <f t="shared" si="16"/>
        <v>1.4678234736626005E-2</v>
      </c>
      <c r="AS20" s="3">
        <f t="shared" si="10"/>
        <v>0.72215860573841539</v>
      </c>
      <c r="AT20" s="3"/>
    </row>
    <row r="21" spans="2:46" ht="16.149999999999999" customHeight="1" x14ac:dyDescent="0.35">
      <c r="B21" s="40">
        <v>40695</v>
      </c>
      <c r="C21" s="57">
        <v>204</v>
      </c>
      <c r="D21" s="57">
        <v>284175</v>
      </c>
      <c r="E21" s="57">
        <v>415474</v>
      </c>
      <c r="F21" s="57">
        <v>123767</v>
      </c>
      <c r="G21" s="57">
        <v>86617.2</v>
      </c>
      <c r="H21" s="58" t="s">
        <v>40</v>
      </c>
      <c r="I21" s="57">
        <v>2634</v>
      </c>
      <c r="J21" s="59">
        <v>204</v>
      </c>
      <c r="K21" s="2" t="s">
        <v>40</v>
      </c>
      <c r="L21" s="1">
        <f t="shared" si="0"/>
        <v>12.911764705882353</v>
      </c>
      <c r="M21" s="1">
        <f t="shared" si="1"/>
        <v>1393.0147058823529</v>
      </c>
      <c r="N21" s="1">
        <f t="shared" si="2"/>
        <v>2036.6372549019609</v>
      </c>
      <c r="O21" s="4">
        <f t="shared" si="3"/>
        <v>606.70098039215691</v>
      </c>
      <c r="P21" s="57">
        <v>0</v>
      </c>
      <c r="Q21" s="57">
        <v>0</v>
      </c>
      <c r="R21" s="57">
        <v>0</v>
      </c>
      <c r="S21" s="4">
        <f t="shared" si="11"/>
        <v>0</v>
      </c>
      <c r="T21" s="1">
        <f t="shared" si="4"/>
        <v>284175</v>
      </c>
      <c r="U21" s="3">
        <f t="shared" si="5"/>
        <v>100</v>
      </c>
      <c r="V21" s="5">
        <f t="shared" si="12"/>
        <v>0</v>
      </c>
      <c r="W21" s="60">
        <v>1553709000</v>
      </c>
      <c r="X21" s="57">
        <v>13403775</v>
      </c>
      <c r="Y21" s="1">
        <f t="shared" si="13"/>
        <v>1540305225</v>
      </c>
      <c r="Z21" s="5">
        <f t="shared" si="14"/>
        <v>1.8449265469446162E-2</v>
      </c>
      <c r="AA21" s="57">
        <v>1279378500</v>
      </c>
      <c r="AB21" s="57">
        <v>322381320</v>
      </c>
      <c r="AC21" s="57">
        <v>240904000</v>
      </c>
      <c r="AD21" s="1">
        <f t="shared" si="6"/>
        <v>13403775</v>
      </c>
      <c r="AE21" s="1">
        <f t="shared" si="7"/>
        <v>0</v>
      </c>
      <c r="AF21" s="1">
        <f t="shared" si="7"/>
        <v>0</v>
      </c>
      <c r="AG21" s="1">
        <f t="shared" si="7"/>
        <v>0</v>
      </c>
      <c r="AH21" s="1">
        <f t="shared" si="8"/>
        <v>284175</v>
      </c>
      <c r="AI21" s="4">
        <f t="shared" si="15"/>
        <v>1856351770</v>
      </c>
      <c r="AJ21" s="3">
        <f t="shared" si="9"/>
        <v>68.918968951665889</v>
      </c>
      <c r="AK21" s="3">
        <f t="shared" si="9"/>
        <v>17.366391715725303</v>
      </c>
      <c r="AL21" s="3">
        <f t="shared" si="9"/>
        <v>12.977281778873193</v>
      </c>
      <c r="AM21" s="3">
        <f t="shared" si="9"/>
        <v>0.72204930211045071</v>
      </c>
      <c r="AN21" s="3">
        <f t="shared" si="9"/>
        <v>0</v>
      </c>
      <c r="AO21" s="3">
        <f t="shared" si="9"/>
        <v>0</v>
      </c>
      <c r="AP21" s="3">
        <f t="shared" si="9"/>
        <v>0</v>
      </c>
      <c r="AQ21" s="3">
        <f t="shared" si="9"/>
        <v>1.5308251625175545E-2</v>
      </c>
      <c r="AR21" s="3">
        <f t="shared" si="16"/>
        <v>1.5308251625175545E-2</v>
      </c>
      <c r="AS21" s="3">
        <f t="shared" si="10"/>
        <v>0.73735755373562628</v>
      </c>
      <c r="AT21" s="3"/>
    </row>
    <row r="22" spans="2:46" ht="16.149999999999999" customHeight="1" x14ac:dyDescent="0.35">
      <c r="B22" s="40">
        <v>40725</v>
      </c>
      <c r="C22" s="57">
        <v>208</v>
      </c>
      <c r="D22" s="57">
        <v>215976</v>
      </c>
      <c r="E22" s="57">
        <v>405920</v>
      </c>
      <c r="F22" s="57">
        <v>105473</v>
      </c>
      <c r="G22" s="57">
        <v>87182.1</v>
      </c>
      <c r="H22" s="58" t="s">
        <v>40</v>
      </c>
      <c r="I22" s="57">
        <v>2699.0081300813008</v>
      </c>
      <c r="J22" s="59">
        <v>208</v>
      </c>
      <c r="K22" s="2" t="s">
        <v>40</v>
      </c>
      <c r="L22" s="1">
        <f t="shared" si="0"/>
        <v>12.976000625390869</v>
      </c>
      <c r="M22" s="1">
        <f t="shared" si="1"/>
        <v>1038.3461538461538</v>
      </c>
      <c r="N22" s="1">
        <f t="shared" si="2"/>
        <v>1951.5384615384614</v>
      </c>
      <c r="O22" s="4">
        <f t="shared" si="3"/>
        <v>507.08173076923077</v>
      </c>
      <c r="P22" s="57">
        <v>0</v>
      </c>
      <c r="Q22" s="57">
        <v>0</v>
      </c>
      <c r="R22" s="57">
        <v>0</v>
      </c>
      <c r="S22" s="4">
        <f t="shared" si="11"/>
        <v>0</v>
      </c>
      <c r="T22" s="1">
        <f t="shared" si="4"/>
        <v>215976</v>
      </c>
      <c r="U22" s="3">
        <f t="shared" si="5"/>
        <v>100</v>
      </c>
      <c r="V22" s="5">
        <f t="shared" si="12"/>
        <v>0</v>
      </c>
      <c r="W22" s="60">
        <v>1655694059.0000002</v>
      </c>
      <c r="X22" s="57">
        <v>10134000</v>
      </c>
      <c r="Y22" s="1">
        <f t="shared" si="13"/>
        <v>1645560059.0000002</v>
      </c>
      <c r="Z22" s="5">
        <f t="shared" si="14"/>
        <v>1.3124771643476064E-2</v>
      </c>
      <c r="AA22" s="57">
        <v>1232052000</v>
      </c>
      <c r="AB22" s="57">
        <v>272944640</v>
      </c>
      <c r="AC22" s="57">
        <v>333369656</v>
      </c>
      <c r="AD22" s="1">
        <f t="shared" si="6"/>
        <v>10134000</v>
      </c>
      <c r="AE22" s="1">
        <f t="shared" si="7"/>
        <v>0</v>
      </c>
      <c r="AF22" s="1">
        <f t="shared" si="7"/>
        <v>0</v>
      </c>
      <c r="AG22" s="1">
        <f t="shared" si="7"/>
        <v>0</v>
      </c>
      <c r="AH22" s="1">
        <f t="shared" si="8"/>
        <v>215976</v>
      </c>
      <c r="AI22" s="4">
        <f t="shared" si="15"/>
        <v>1848716272</v>
      </c>
      <c r="AJ22" s="3">
        <f t="shared" si="9"/>
        <v>66.643649902379394</v>
      </c>
      <c r="AK22" s="3">
        <f t="shared" si="9"/>
        <v>14.764009174037279</v>
      </c>
      <c r="AL22" s="3">
        <f t="shared" si="9"/>
        <v>18.032494279901055</v>
      </c>
      <c r="AM22" s="3">
        <f t="shared" si="9"/>
        <v>0.54816415874550162</v>
      </c>
      <c r="AN22" s="3">
        <f t="shared" si="9"/>
        <v>0</v>
      </c>
      <c r="AO22" s="3">
        <f t="shared" si="9"/>
        <v>0</v>
      </c>
      <c r="AP22" s="3">
        <f t="shared" si="9"/>
        <v>0</v>
      </c>
      <c r="AQ22" s="3">
        <f t="shared" si="9"/>
        <v>1.168248493676914E-2</v>
      </c>
      <c r="AR22" s="3">
        <f t="shared" si="16"/>
        <v>1.168248493676914E-2</v>
      </c>
      <c r="AS22" s="3">
        <f t="shared" si="10"/>
        <v>0.55984664368227077</v>
      </c>
      <c r="AT22" s="3"/>
    </row>
    <row r="23" spans="2:46" ht="16.149999999999999" customHeight="1" x14ac:dyDescent="0.35">
      <c r="B23" s="40">
        <v>40756</v>
      </c>
      <c r="C23" s="57">
        <v>214</v>
      </c>
      <c r="D23" s="57">
        <v>221676</v>
      </c>
      <c r="E23" s="57">
        <v>372086</v>
      </c>
      <c r="F23" s="57">
        <v>106211</v>
      </c>
      <c r="G23" s="57">
        <v>84759.27</v>
      </c>
      <c r="H23" s="58" t="s">
        <v>40</v>
      </c>
      <c r="I23" s="57">
        <v>2796.520325203252</v>
      </c>
      <c r="J23" s="59">
        <v>214</v>
      </c>
      <c r="K23" s="2" t="s">
        <v>40</v>
      </c>
      <c r="L23" s="1">
        <f t="shared" si="0"/>
        <v>13.067851986931084</v>
      </c>
      <c r="M23" s="1">
        <f t="shared" si="1"/>
        <v>1035.8691588785048</v>
      </c>
      <c r="N23" s="1">
        <f t="shared" si="2"/>
        <v>1738.7196261682243</v>
      </c>
      <c r="O23" s="4">
        <f t="shared" si="3"/>
        <v>496.31308411214951</v>
      </c>
      <c r="P23" s="57">
        <v>0</v>
      </c>
      <c r="Q23" s="57">
        <v>0</v>
      </c>
      <c r="R23" s="57">
        <v>0</v>
      </c>
      <c r="S23" s="4">
        <f t="shared" si="11"/>
        <v>0</v>
      </c>
      <c r="T23" s="1">
        <f t="shared" si="4"/>
        <v>221676</v>
      </c>
      <c r="U23" s="3">
        <f t="shared" si="5"/>
        <v>100</v>
      </c>
      <c r="V23" s="5">
        <f t="shared" si="12"/>
        <v>0</v>
      </c>
      <c r="W23" s="60">
        <v>1582036540</v>
      </c>
      <c r="X23" s="57">
        <v>15274771</v>
      </c>
      <c r="Y23" s="1">
        <f t="shared" si="13"/>
        <v>1566761769</v>
      </c>
      <c r="Z23" s="5">
        <f t="shared" si="14"/>
        <v>1.4148673039264082E-2</v>
      </c>
      <c r="AA23" s="57">
        <v>1304364000</v>
      </c>
      <c r="AB23" s="57">
        <v>310041800</v>
      </c>
      <c r="AC23" s="57">
        <v>241040152</v>
      </c>
      <c r="AD23" s="1">
        <f t="shared" si="6"/>
        <v>15274771</v>
      </c>
      <c r="AE23" s="1">
        <f t="shared" si="7"/>
        <v>0</v>
      </c>
      <c r="AF23" s="1">
        <f t="shared" si="7"/>
        <v>0</v>
      </c>
      <c r="AG23" s="1">
        <f t="shared" si="7"/>
        <v>0</v>
      </c>
      <c r="AH23" s="1">
        <f t="shared" si="8"/>
        <v>221676</v>
      </c>
      <c r="AI23" s="4">
        <f t="shared" si="15"/>
        <v>1870942399</v>
      </c>
      <c r="AJ23" s="3">
        <f t="shared" si="9"/>
        <v>69.716951237898584</v>
      </c>
      <c r="AK23" s="3">
        <f t="shared" si="9"/>
        <v>16.571424121112134</v>
      </c>
      <c r="AL23" s="3">
        <f t="shared" si="9"/>
        <v>12.883355047639819</v>
      </c>
      <c r="AM23" s="3">
        <f t="shared" si="9"/>
        <v>0.81642123285913093</v>
      </c>
      <c r="AN23" s="3">
        <f t="shared" si="9"/>
        <v>0</v>
      </c>
      <c r="AO23" s="3">
        <f t="shared" si="9"/>
        <v>0</v>
      </c>
      <c r="AP23" s="3">
        <f t="shared" si="9"/>
        <v>0</v>
      </c>
      <c r="AQ23" s="3">
        <f t="shared" si="9"/>
        <v>1.1848360490332764E-2</v>
      </c>
      <c r="AR23" s="3">
        <f t="shared" si="16"/>
        <v>1.1848360490332764E-2</v>
      </c>
      <c r="AS23" s="3">
        <f t="shared" si="10"/>
        <v>0.82826959334946371</v>
      </c>
      <c r="AT23" s="3"/>
    </row>
    <row r="24" spans="2:46" ht="16.149999999999999" customHeight="1" x14ac:dyDescent="0.35">
      <c r="B24" s="40">
        <v>40787</v>
      </c>
      <c r="C24" s="57">
        <v>222</v>
      </c>
      <c r="D24" s="57">
        <v>297102</v>
      </c>
      <c r="E24" s="57">
        <v>538101</v>
      </c>
      <c r="F24" s="57">
        <v>149458</v>
      </c>
      <c r="G24" s="57">
        <v>124479.65</v>
      </c>
      <c r="H24" s="58" t="s">
        <v>40</v>
      </c>
      <c r="I24" s="57">
        <v>2926.5365853658536</v>
      </c>
      <c r="J24" s="59">
        <v>222</v>
      </c>
      <c r="K24" s="2" t="s">
        <v>40</v>
      </c>
      <c r="L24" s="1">
        <f t="shared" si="0"/>
        <v>13.182597231377718</v>
      </c>
      <c r="M24" s="1">
        <f t="shared" si="1"/>
        <v>1338.2972972972973</v>
      </c>
      <c r="N24" s="1">
        <f t="shared" si="2"/>
        <v>2423.8783783783783</v>
      </c>
      <c r="O24" s="4">
        <f t="shared" si="3"/>
        <v>673.23423423423424</v>
      </c>
      <c r="P24" s="57">
        <v>68438</v>
      </c>
      <c r="Q24" s="57">
        <v>0</v>
      </c>
      <c r="R24" s="57">
        <v>0</v>
      </c>
      <c r="S24" s="4">
        <f t="shared" si="11"/>
        <v>68438</v>
      </c>
      <c r="T24" s="1">
        <f t="shared" si="4"/>
        <v>365540</v>
      </c>
      <c r="U24" s="3">
        <f t="shared" si="5"/>
        <v>81.277561963123048</v>
      </c>
      <c r="V24" s="5">
        <f t="shared" si="12"/>
        <v>18.722438036876948</v>
      </c>
      <c r="W24" s="60">
        <v>1557952865</v>
      </c>
      <c r="X24" s="57">
        <v>19151845</v>
      </c>
      <c r="Y24" s="1">
        <f t="shared" si="13"/>
        <v>1538801020</v>
      </c>
      <c r="Z24" s="5">
        <f t="shared" si="14"/>
        <v>2.3754858181729045E-2</v>
      </c>
      <c r="AA24" s="57">
        <v>1300092640</v>
      </c>
      <c r="AB24" s="57">
        <v>309585480</v>
      </c>
      <c r="AC24" s="57">
        <v>234612240</v>
      </c>
      <c r="AD24" s="1">
        <f t="shared" si="6"/>
        <v>19151845</v>
      </c>
      <c r="AE24" s="1">
        <f t="shared" si="7"/>
        <v>0</v>
      </c>
      <c r="AF24" s="1">
        <f t="shared" si="7"/>
        <v>0</v>
      </c>
      <c r="AG24" s="1">
        <f t="shared" si="7"/>
        <v>68438</v>
      </c>
      <c r="AH24" s="1">
        <f t="shared" si="8"/>
        <v>297102</v>
      </c>
      <c r="AI24" s="4">
        <f t="shared" si="15"/>
        <v>1863807745</v>
      </c>
      <c r="AJ24" s="3">
        <f t="shared" si="9"/>
        <v>69.754653798801542</v>
      </c>
      <c r="AK24" s="3">
        <f t="shared" si="9"/>
        <v>16.610376302519335</v>
      </c>
      <c r="AL24" s="3">
        <f t="shared" si="9"/>
        <v>12.587791880862689</v>
      </c>
      <c r="AM24" s="3">
        <f t="shared" si="9"/>
        <v>1.0275654799363441</v>
      </c>
      <c r="AN24" s="3">
        <f t="shared" si="9"/>
        <v>0</v>
      </c>
      <c r="AO24" s="3">
        <f t="shared" si="9"/>
        <v>0</v>
      </c>
      <c r="AP24" s="3">
        <f t="shared" si="9"/>
        <v>3.6719452520571003E-3</v>
      </c>
      <c r="AQ24" s="3">
        <f t="shared" si="9"/>
        <v>1.5940592628023446E-2</v>
      </c>
      <c r="AR24" s="3">
        <f t="shared" si="16"/>
        <v>1.9612537880080546E-2</v>
      </c>
      <c r="AS24" s="3">
        <f t="shared" si="10"/>
        <v>1.0471780178164245</v>
      </c>
      <c r="AT24" s="3"/>
    </row>
    <row r="25" spans="2:46" ht="16.149999999999999" customHeight="1" x14ac:dyDescent="0.35">
      <c r="B25" s="40">
        <v>40817</v>
      </c>
      <c r="C25" s="57">
        <v>238</v>
      </c>
      <c r="D25" s="57">
        <v>281899</v>
      </c>
      <c r="E25" s="57">
        <v>389717</v>
      </c>
      <c r="F25" s="57">
        <v>135650</v>
      </c>
      <c r="G25" s="57">
        <v>73561.460000000006</v>
      </c>
      <c r="H25" s="58" t="s">
        <v>40</v>
      </c>
      <c r="I25" s="57">
        <v>3186.5691056910568</v>
      </c>
      <c r="J25" s="59">
        <v>238</v>
      </c>
      <c r="K25" s="2" t="s">
        <v>40</v>
      </c>
      <c r="L25" s="1">
        <f t="shared" si="0"/>
        <v>13.388945822231332</v>
      </c>
      <c r="M25" s="1">
        <f t="shared" si="1"/>
        <v>1184.4495798319329</v>
      </c>
      <c r="N25" s="1">
        <f t="shared" si="2"/>
        <v>1637.4663865546217</v>
      </c>
      <c r="O25" s="4">
        <f t="shared" si="3"/>
        <v>569.9579831932773</v>
      </c>
      <c r="P25" s="57">
        <v>219000</v>
      </c>
      <c r="Q25" s="57">
        <v>0</v>
      </c>
      <c r="R25" s="57">
        <v>0</v>
      </c>
      <c r="S25" s="4">
        <f t="shared" si="11"/>
        <v>219000</v>
      </c>
      <c r="T25" s="1">
        <f t="shared" si="4"/>
        <v>500899</v>
      </c>
      <c r="U25" s="3">
        <f t="shared" si="5"/>
        <v>56.27861105731894</v>
      </c>
      <c r="V25" s="5">
        <f t="shared" si="12"/>
        <v>43.72138894268106</v>
      </c>
      <c r="W25" s="60">
        <v>1643344422.9999998</v>
      </c>
      <c r="X25" s="57">
        <v>16015184.999999998</v>
      </c>
      <c r="Y25" s="1">
        <f t="shared" si="13"/>
        <v>1627329237.9999998</v>
      </c>
      <c r="Z25" s="5">
        <f t="shared" si="14"/>
        <v>3.078043387308697E-2</v>
      </c>
      <c r="AA25" s="57">
        <v>1301584040</v>
      </c>
      <c r="AB25" s="57">
        <v>300144512</v>
      </c>
      <c r="AC25" s="57">
        <v>274560544</v>
      </c>
      <c r="AD25" s="1">
        <f t="shared" si="6"/>
        <v>16015184.999999998</v>
      </c>
      <c r="AE25" s="1">
        <f t="shared" si="7"/>
        <v>0</v>
      </c>
      <c r="AF25" s="1">
        <f t="shared" si="7"/>
        <v>0</v>
      </c>
      <c r="AG25" s="1">
        <f t="shared" si="7"/>
        <v>219000</v>
      </c>
      <c r="AH25" s="1">
        <f t="shared" si="8"/>
        <v>281899</v>
      </c>
      <c r="AI25" s="4">
        <f t="shared" si="15"/>
        <v>1892805180</v>
      </c>
      <c r="AJ25" s="3">
        <f t="shared" si="9"/>
        <v>68.764818152072053</v>
      </c>
      <c r="AK25" s="3">
        <f t="shared" si="9"/>
        <v>15.857126511033744</v>
      </c>
      <c r="AL25" s="3">
        <f t="shared" si="9"/>
        <v>14.505483549025367</v>
      </c>
      <c r="AM25" s="3">
        <f t="shared" si="9"/>
        <v>0.846108472716669</v>
      </c>
      <c r="AN25" s="3">
        <f t="shared" si="9"/>
        <v>0</v>
      </c>
      <c r="AO25" s="3">
        <f t="shared" si="9"/>
        <v>0</v>
      </c>
      <c r="AP25" s="3">
        <f t="shared" si="9"/>
        <v>1.1570128944807728E-2</v>
      </c>
      <c r="AQ25" s="3">
        <f t="shared" si="9"/>
        <v>1.4893186207362344E-2</v>
      </c>
      <c r="AR25" s="3">
        <f t="shared" si="16"/>
        <v>2.6463315152170069E-2</v>
      </c>
      <c r="AS25" s="3">
        <f t="shared" si="10"/>
        <v>0.87257178786883904</v>
      </c>
      <c r="AT25" s="3"/>
    </row>
    <row r="26" spans="2:46" ht="16.149999999999999" customHeight="1" x14ac:dyDescent="0.35">
      <c r="B26" s="40">
        <v>40848</v>
      </c>
      <c r="C26" s="57">
        <v>259</v>
      </c>
      <c r="D26" s="57">
        <v>283370</v>
      </c>
      <c r="E26" s="57">
        <v>419332</v>
      </c>
      <c r="F26" s="57">
        <v>134147</v>
      </c>
      <c r="G26" s="57">
        <v>85984.07</v>
      </c>
      <c r="H26" s="58" t="s">
        <v>40</v>
      </c>
      <c r="I26" s="57">
        <v>3527.8617886178863</v>
      </c>
      <c r="J26" s="59">
        <v>259</v>
      </c>
      <c r="K26" s="2" t="s">
        <v>40</v>
      </c>
      <c r="L26" s="1">
        <f t="shared" si="0"/>
        <v>13.621087986941646</v>
      </c>
      <c r="M26" s="1">
        <f t="shared" si="1"/>
        <v>1094.0926640926641</v>
      </c>
      <c r="N26" s="1">
        <f t="shared" si="2"/>
        <v>1619.0424710424711</v>
      </c>
      <c r="O26" s="4">
        <f t="shared" si="3"/>
        <v>517.94208494208499</v>
      </c>
      <c r="P26" s="57">
        <v>162040</v>
      </c>
      <c r="Q26" s="57">
        <v>0</v>
      </c>
      <c r="R26" s="57">
        <v>0</v>
      </c>
      <c r="S26" s="4">
        <f t="shared" si="11"/>
        <v>162040</v>
      </c>
      <c r="T26" s="1">
        <f t="shared" si="4"/>
        <v>445410</v>
      </c>
      <c r="U26" s="3">
        <f t="shared" si="5"/>
        <v>63.620035472935044</v>
      </c>
      <c r="V26" s="5">
        <f t="shared" si="12"/>
        <v>36.379964527064949</v>
      </c>
      <c r="W26" s="60">
        <v>1533639791</v>
      </c>
      <c r="X26" s="57">
        <v>15782141</v>
      </c>
      <c r="Y26" s="1">
        <f t="shared" si="13"/>
        <v>1517857650</v>
      </c>
      <c r="Z26" s="5">
        <f t="shared" si="14"/>
        <v>2.9344649018964327E-2</v>
      </c>
      <c r="AA26" s="57">
        <v>1102770170</v>
      </c>
      <c r="AB26" s="57">
        <v>300647110</v>
      </c>
      <c r="AC26" s="57">
        <v>328957952</v>
      </c>
      <c r="AD26" s="1">
        <f t="shared" si="6"/>
        <v>15782141</v>
      </c>
      <c r="AE26" s="1">
        <f t="shared" si="7"/>
        <v>0</v>
      </c>
      <c r="AF26" s="1">
        <f t="shared" si="7"/>
        <v>0</v>
      </c>
      <c r="AG26" s="1">
        <f t="shared" si="7"/>
        <v>162040</v>
      </c>
      <c r="AH26" s="1">
        <f t="shared" si="8"/>
        <v>283370</v>
      </c>
      <c r="AI26" s="4">
        <f t="shared" si="15"/>
        <v>1748602783</v>
      </c>
      <c r="AJ26" s="3">
        <f t="shared" si="9"/>
        <v>63.065790625588868</v>
      </c>
      <c r="AK26" s="3">
        <f t="shared" si="9"/>
        <v>17.193562364357735</v>
      </c>
      <c r="AL26" s="3">
        <f t="shared" si="9"/>
        <v>18.812617433653024</v>
      </c>
      <c r="AM26" s="3">
        <f t="shared" si="9"/>
        <v>0.90255723903877594</v>
      </c>
      <c r="AN26" s="3">
        <f t="shared" si="9"/>
        <v>0</v>
      </c>
      <c r="AO26" s="3">
        <f t="shared" si="9"/>
        <v>0</v>
      </c>
      <c r="AP26" s="3">
        <f t="shared" si="9"/>
        <v>9.2668272963625942E-3</v>
      </c>
      <c r="AQ26" s="3">
        <f t="shared" si="9"/>
        <v>1.6205510065232465E-2</v>
      </c>
      <c r="AR26" s="3">
        <f t="shared" si="16"/>
        <v>2.5472337361595057E-2</v>
      </c>
      <c r="AS26" s="3">
        <f t="shared" si="10"/>
        <v>0.92802957640037098</v>
      </c>
      <c r="AT26" s="3"/>
    </row>
    <row r="27" spans="2:46" ht="16.149999999999999" customHeight="1" x14ac:dyDescent="0.35">
      <c r="B27" s="40">
        <v>40878</v>
      </c>
      <c r="C27" s="57">
        <v>271</v>
      </c>
      <c r="D27" s="57">
        <v>266950</v>
      </c>
      <c r="E27" s="57">
        <v>424538</v>
      </c>
      <c r="F27" s="57">
        <v>131807</v>
      </c>
      <c r="G27" s="57">
        <v>86619.83</v>
      </c>
      <c r="H27" s="58" t="s">
        <v>40</v>
      </c>
      <c r="I27" s="57">
        <v>3722.8861788617887</v>
      </c>
      <c r="J27" s="59">
        <v>271</v>
      </c>
      <c r="K27" s="2" t="s">
        <v>40</v>
      </c>
      <c r="L27" s="1">
        <f t="shared" si="0"/>
        <v>13.737587375873758</v>
      </c>
      <c r="M27" s="1">
        <f t="shared" si="1"/>
        <v>985.05535055350549</v>
      </c>
      <c r="N27" s="1">
        <f t="shared" si="2"/>
        <v>1566.5608856088561</v>
      </c>
      <c r="O27" s="4">
        <f t="shared" si="3"/>
        <v>486.37269372693726</v>
      </c>
      <c r="P27" s="57">
        <v>304404</v>
      </c>
      <c r="Q27" s="57">
        <v>0</v>
      </c>
      <c r="R27" s="57">
        <v>0</v>
      </c>
      <c r="S27" s="4">
        <f t="shared" si="11"/>
        <v>304404</v>
      </c>
      <c r="T27" s="1">
        <f t="shared" si="4"/>
        <v>571354</v>
      </c>
      <c r="U27" s="3">
        <f t="shared" si="5"/>
        <v>46.722347266318252</v>
      </c>
      <c r="V27" s="5">
        <f t="shared" si="12"/>
        <v>53.277652733681748</v>
      </c>
      <c r="W27" s="60">
        <v>1448044740</v>
      </c>
      <c r="X27" s="57">
        <v>10454587</v>
      </c>
      <c r="Y27" s="1">
        <f t="shared" si="13"/>
        <v>1437590153</v>
      </c>
      <c r="Z27" s="5">
        <f t="shared" si="14"/>
        <v>3.9743872675232494E-2</v>
      </c>
      <c r="AA27" s="57">
        <v>1063508250.0000001</v>
      </c>
      <c r="AB27" s="57">
        <v>306401770</v>
      </c>
      <c r="AC27" s="57">
        <v>327129056</v>
      </c>
      <c r="AD27" s="1">
        <f t="shared" si="6"/>
        <v>10454587</v>
      </c>
      <c r="AE27" s="1">
        <f t="shared" si="7"/>
        <v>0</v>
      </c>
      <c r="AF27" s="1">
        <f t="shared" si="7"/>
        <v>0</v>
      </c>
      <c r="AG27" s="1">
        <f t="shared" si="7"/>
        <v>304404</v>
      </c>
      <c r="AH27" s="1">
        <f t="shared" si="8"/>
        <v>266950</v>
      </c>
      <c r="AI27" s="4">
        <f t="shared" si="15"/>
        <v>1708065017</v>
      </c>
      <c r="AJ27" s="3">
        <f t="shared" si="9"/>
        <v>62.263920835280487</v>
      </c>
      <c r="AK27" s="3">
        <f t="shared" si="9"/>
        <v>17.938530849262165</v>
      </c>
      <c r="AL27" s="3">
        <f t="shared" si="9"/>
        <v>19.15202599105746</v>
      </c>
      <c r="AM27" s="3">
        <f t="shared" si="9"/>
        <v>0.61207195838260064</v>
      </c>
      <c r="AN27" s="3">
        <f t="shared" si="9"/>
        <v>0</v>
      </c>
      <c r="AO27" s="3">
        <f t="shared" si="9"/>
        <v>0</v>
      </c>
      <c r="AP27" s="3">
        <f t="shared" si="9"/>
        <v>1.7821569844843909E-2</v>
      </c>
      <c r="AQ27" s="3">
        <f t="shared" si="9"/>
        <v>1.5628796172458582E-2</v>
      </c>
      <c r="AR27" s="3">
        <f t="shared" si="16"/>
        <v>3.3450366017302488E-2</v>
      </c>
      <c r="AS27" s="3">
        <f t="shared" si="10"/>
        <v>0.6455223243999032</v>
      </c>
      <c r="AT27" s="3"/>
    </row>
    <row r="28" spans="2:46" ht="16.149999999999999" customHeight="1" x14ac:dyDescent="0.35">
      <c r="B28" s="40">
        <v>40909</v>
      </c>
      <c r="C28" s="57">
        <v>282</v>
      </c>
      <c r="D28" s="57">
        <v>279336</v>
      </c>
      <c r="E28" s="57">
        <v>380806</v>
      </c>
      <c r="F28" s="57">
        <v>134608</v>
      </c>
      <c r="G28" s="57">
        <v>79304.009999999995</v>
      </c>
      <c r="H28" s="58" t="s">
        <v>40</v>
      </c>
      <c r="I28" s="57">
        <v>3901.6585365853662</v>
      </c>
      <c r="J28" s="59">
        <v>282</v>
      </c>
      <c r="K28" s="2" t="s">
        <v>40</v>
      </c>
      <c r="L28" s="1">
        <f t="shared" si="0"/>
        <v>13.835668569451654</v>
      </c>
      <c r="M28" s="1">
        <f t="shared" si="1"/>
        <v>990.55319148936167</v>
      </c>
      <c r="N28" s="1">
        <f t="shared" si="2"/>
        <v>1350.3758865248226</v>
      </c>
      <c r="O28" s="4">
        <f t="shared" si="3"/>
        <v>477.33333333333331</v>
      </c>
      <c r="P28" s="57">
        <v>217875</v>
      </c>
      <c r="Q28" s="57">
        <v>0</v>
      </c>
      <c r="R28" s="57">
        <v>0</v>
      </c>
      <c r="S28" s="4">
        <f t="shared" si="11"/>
        <v>217875</v>
      </c>
      <c r="T28" s="1">
        <f t="shared" si="4"/>
        <v>497211</v>
      </c>
      <c r="U28" s="3">
        <f t="shared" si="5"/>
        <v>56.180575248737455</v>
      </c>
      <c r="V28" s="5">
        <f t="shared" si="12"/>
        <v>43.819424751262545</v>
      </c>
      <c r="W28" s="60">
        <v>1406864500</v>
      </c>
      <c r="X28" s="57">
        <v>8264078</v>
      </c>
      <c r="Y28" s="1">
        <f t="shared" si="13"/>
        <v>1398600422</v>
      </c>
      <c r="Z28" s="5">
        <f t="shared" si="14"/>
        <v>3.5550611323925368E-2</v>
      </c>
      <c r="AA28" s="57">
        <v>1143667530</v>
      </c>
      <c r="AB28" s="57">
        <v>161934660</v>
      </c>
      <c r="AC28" s="57">
        <v>322002784</v>
      </c>
      <c r="AD28" s="1">
        <f t="shared" si="6"/>
        <v>8264078</v>
      </c>
      <c r="AE28" s="1">
        <f t="shared" si="7"/>
        <v>0</v>
      </c>
      <c r="AF28" s="1">
        <f t="shared" si="7"/>
        <v>0</v>
      </c>
      <c r="AG28" s="1">
        <f t="shared" si="7"/>
        <v>217875</v>
      </c>
      <c r="AH28" s="1">
        <f t="shared" si="8"/>
        <v>279336</v>
      </c>
      <c r="AI28" s="4">
        <f t="shared" si="15"/>
        <v>1636366263</v>
      </c>
      <c r="AJ28" s="3">
        <f t="shared" si="9"/>
        <v>69.890681313808045</v>
      </c>
      <c r="AK28" s="3">
        <f t="shared" si="9"/>
        <v>9.8959911152849287</v>
      </c>
      <c r="AL28" s="3">
        <f t="shared" si="9"/>
        <v>19.677916324775758</v>
      </c>
      <c r="AM28" s="3">
        <f t="shared" si="9"/>
        <v>0.50502617823770179</v>
      </c>
      <c r="AN28" s="3">
        <f t="shared" si="9"/>
        <v>0</v>
      </c>
      <c r="AO28" s="3">
        <f t="shared" si="9"/>
        <v>0</v>
      </c>
      <c r="AP28" s="3">
        <f t="shared" si="9"/>
        <v>1.3314561961242291E-2</v>
      </c>
      <c r="AQ28" s="3">
        <f t="shared" si="9"/>
        <v>1.707050593232623E-2</v>
      </c>
      <c r="AR28" s="3">
        <f t="shared" si="16"/>
        <v>3.038506789356852E-2</v>
      </c>
      <c r="AS28" s="3">
        <f t="shared" si="10"/>
        <v>0.53541124613127034</v>
      </c>
      <c r="AT28" s="3"/>
    </row>
    <row r="29" spans="2:46" ht="16.149999999999999" customHeight="1" x14ac:dyDescent="0.35">
      <c r="B29" s="40">
        <v>40940</v>
      </c>
      <c r="C29" s="57">
        <v>294</v>
      </c>
      <c r="D29" s="57">
        <v>350744</v>
      </c>
      <c r="E29" s="57">
        <v>583045</v>
      </c>
      <c r="F29" s="57">
        <v>182539</v>
      </c>
      <c r="G29" s="57">
        <v>129552.08</v>
      </c>
      <c r="H29" s="58" t="s">
        <v>40</v>
      </c>
      <c r="I29" s="57">
        <v>4096.6829268292686</v>
      </c>
      <c r="J29" s="59">
        <v>294</v>
      </c>
      <c r="K29" s="2" t="s">
        <v>40</v>
      </c>
      <c r="L29" s="1">
        <f t="shared" si="0"/>
        <v>13.934295669487309</v>
      </c>
      <c r="M29" s="1">
        <f t="shared" si="1"/>
        <v>1193.0068027210884</v>
      </c>
      <c r="N29" s="1">
        <f t="shared" si="2"/>
        <v>1983.1462585034014</v>
      </c>
      <c r="O29" s="4">
        <f t="shared" si="3"/>
        <v>620.88095238095241</v>
      </c>
      <c r="P29" s="57">
        <v>227743</v>
      </c>
      <c r="Q29" s="57">
        <v>0</v>
      </c>
      <c r="R29" s="57">
        <v>0</v>
      </c>
      <c r="S29" s="4">
        <f t="shared" si="11"/>
        <v>227743</v>
      </c>
      <c r="T29" s="1">
        <f t="shared" si="4"/>
        <v>578487</v>
      </c>
      <c r="U29" s="3">
        <f t="shared" si="5"/>
        <v>60.63126742692576</v>
      </c>
      <c r="V29" s="5">
        <f t="shared" si="12"/>
        <v>39.368732573074247</v>
      </c>
      <c r="W29" s="60">
        <v>1297316368</v>
      </c>
      <c r="X29" s="57">
        <v>2830836</v>
      </c>
      <c r="Y29" s="1">
        <f t="shared" si="13"/>
        <v>1294485532</v>
      </c>
      <c r="Z29" s="5">
        <f t="shared" si="14"/>
        <v>4.4688564352374699E-2</v>
      </c>
      <c r="AA29" s="57">
        <v>1132021060</v>
      </c>
      <c r="AB29" s="57">
        <v>270637970</v>
      </c>
      <c r="AC29" s="57">
        <v>158033056</v>
      </c>
      <c r="AD29" s="1">
        <f t="shared" si="6"/>
        <v>2830836</v>
      </c>
      <c r="AE29" s="1">
        <f t="shared" si="7"/>
        <v>0</v>
      </c>
      <c r="AF29" s="1">
        <f t="shared" si="7"/>
        <v>0</v>
      </c>
      <c r="AG29" s="1">
        <f t="shared" si="7"/>
        <v>227743</v>
      </c>
      <c r="AH29" s="1">
        <f t="shared" si="8"/>
        <v>350744</v>
      </c>
      <c r="AI29" s="4">
        <f t="shared" si="15"/>
        <v>1564101409</v>
      </c>
      <c r="AJ29" s="3">
        <f t="shared" si="9"/>
        <v>72.37517040047625</v>
      </c>
      <c r="AK29" s="3">
        <f t="shared" si="9"/>
        <v>17.303096106347155</v>
      </c>
      <c r="AL29" s="3">
        <f t="shared" si="9"/>
        <v>10.10376022236548</v>
      </c>
      <c r="AM29" s="3">
        <f t="shared" si="9"/>
        <v>0.18098800907096427</v>
      </c>
      <c r="AN29" s="3">
        <f t="shared" si="9"/>
        <v>0</v>
      </c>
      <c r="AO29" s="3">
        <f t="shared" si="9"/>
        <v>0</v>
      </c>
      <c r="AP29" s="3">
        <f t="shared" si="9"/>
        <v>1.4560628785930592E-2</v>
      </c>
      <c r="AQ29" s="3">
        <f t="shared" si="9"/>
        <v>2.2424632954217868E-2</v>
      </c>
      <c r="AR29" s="3">
        <f t="shared" si="16"/>
        <v>3.6985261740148462E-2</v>
      </c>
      <c r="AS29" s="3">
        <f t="shared" si="10"/>
        <v>0.21797327081111273</v>
      </c>
      <c r="AT29" s="3"/>
    </row>
    <row r="30" spans="2:46" ht="16.149999999999999" customHeight="1" x14ac:dyDescent="0.35">
      <c r="B30" s="40">
        <v>40969</v>
      </c>
      <c r="C30" s="57">
        <v>323</v>
      </c>
      <c r="D30" s="57">
        <v>472939</v>
      </c>
      <c r="E30" s="57">
        <v>546994</v>
      </c>
      <c r="F30" s="57">
        <v>220229</v>
      </c>
      <c r="G30" s="57">
        <v>105999.52</v>
      </c>
      <c r="H30" s="58" t="s">
        <v>40</v>
      </c>
      <c r="I30" s="57">
        <v>3955</v>
      </c>
      <c r="J30" s="59">
        <v>323</v>
      </c>
      <c r="K30" s="2" t="s">
        <v>40</v>
      </c>
      <c r="L30" s="1">
        <f t="shared" si="0"/>
        <v>12.244582043343653</v>
      </c>
      <c r="M30" s="1">
        <f t="shared" si="1"/>
        <v>1464.2074303405573</v>
      </c>
      <c r="N30" s="1">
        <f t="shared" si="2"/>
        <v>1693.4798761609907</v>
      </c>
      <c r="O30" s="4">
        <f t="shared" si="3"/>
        <v>681.82352941176475</v>
      </c>
      <c r="P30" s="57">
        <v>221452</v>
      </c>
      <c r="Q30" s="57">
        <v>0</v>
      </c>
      <c r="R30" s="57">
        <v>0</v>
      </c>
      <c r="S30" s="4">
        <f t="shared" si="11"/>
        <v>221452</v>
      </c>
      <c r="T30" s="1">
        <f t="shared" si="4"/>
        <v>694391</v>
      </c>
      <c r="U30" s="3">
        <f t="shared" si="5"/>
        <v>68.108457626898968</v>
      </c>
      <c r="V30" s="5">
        <f t="shared" si="12"/>
        <v>31.891542373101032</v>
      </c>
      <c r="W30" s="60">
        <v>1466207023</v>
      </c>
      <c r="X30" s="57">
        <v>5326069</v>
      </c>
      <c r="Y30" s="1">
        <f t="shared" si="13"/>
        <v>1460880954</v>
      </c>
      <c r="Z30" s="5">
        <f t="shared" si="14"/>
        <v>4.7532346704822606E-2</v>
      </c>
      <c r="AA30" s="57">
        <v>1085931080</v>
      </c>
      <c r="AB30" s="57">
        <v>301169370</v>
      </c>
      <c r="AC30" s="57">
        <v>284035072</v>
      </c>
      <c r="AD30" s="1">
        <f t="shared" si="6"/>
        <v>5326069</v>
      </c>
      <c r="AE30" s="1">
        <f t="shared" si="7"/>
        <v>0</v>
      </c>
      <c r="AF30" s="1">
        <f t="shared" si="7"/>
        <v>0</v>
      </c>
      <c r="AG30" s="1">
        <f t="shared" si="7"/>
        <v>221452</v>
      </c>
      <c r="AH30" s="1">
        <f t="shared" si="8"/>
        <v>472939</v>
      </c>
      <c r="AI30" s="4">
        <f t="shared" si="15"/>
        <v>1677155982</v>
      </c>
      <c r="AJ30" s="3">
        <f t="shared" si="9"/>
        <v>64.748365188134301</v>
      </c>
      <c r="AK30" s="3">
        <f t="shared" si="9"/>
        <v>17.957147291741883</v>
      </c>
      <c r="AL30" s="3">
        <f t="shared" si="9"/>
        <v>16.935519119771413</v>
      </c>
      <c r="AM30" s="3">
        <f t="shared" si="9"/>
        <v>0.31756551311635844</v>
      </c>
      <c r="AN30" s="3">
        <f t="shared" si="9"/>
        <v>0</v>
      </c>
      <c r="AO30" s="3">
        <f t="shared" si="9"/>
        <v>0</v>
      </c>
      <c r="AP30" s="3">
        <f t="shared" si="9"/>
        <v>1.3204019326569711E-2</v>
      </c>
      <c r="AQ30" s="3">
        <f t="shared" si="9"/>
        <v>2.8198867909472718E-2</v>
      </c>
      <c r="AR30" s="3">
        <f t="shared" si="16"/>
        <v>4.1402887236042428E-2</v>
      </c>
      <c r="AS30" s="3">
        <f t="shared" si="10"/>
        <v>0.35896840035240091</v>
      </c>
      <c r="AT30" s="3"/>
    </row>
    <row r="31" spans="2:46" ht="16.149999999999999" customHeight="1" x14ac:dyDescent="0.35">
      <c r="B31" s="40">
        <v>41000</v>
      </c>
      <c r="C31" s="57">
        <v>327</v>
      </c>
      <c r="D31" s="57">
        <v>234449</v>
      </c>
      <c r="E31" s="57">
        <v>633824</v>
      </c>
      <c r="F31" s="57">
        <v>428430</v>
      </c>
      <c r="G31" s="57">
        <v>152726.32999999999</v>
      </c>
      <c r="H31" s="59">
        <v>4577</v>
      </c>
      <c r="I31" s="57">
        <v>4633</v>
      </c>
      <c r="J31" s="59">
        <v>327</v>
      </c>
      <c r="K31" s="1">
        <f>+H31/C31</f>
        <v>13.996941896024465</v>
      </c>
      <c r="L31" s="1">
        <f t="shared" si="0"/>
        <v>14.168195718654435</v>
      </c>
      <c r="M31" s="1">
        <f t="shared" si="1"/>
        <v>716.96941896024464</v>
      </c>
      <c r="N31" s="1">
        <f t="shared" si="2"/>
        <v>1938.2996941896024</v>
      </c>
      <c r="O31" s="4">
        <f t="shared" si="3"/>
        <v>1310.1834862385322</v>
      </c>
      <c r="P31" s="57">
        <v>232003</v>
      </c>
      <c r="Q31" s="57">
        <v>0</v>
      </c>
      <c r="R31" s="57">
        <v>0</v>
      </c>
      <c r="S31" s="4">
        <f t="shared" si="11"/>
        <v>232003</v>
      </c>
      <c r="T31" s="1">
        <f t="shared" si="4"/>
        <v>466452</v>
      </c>
      <c r="U31" s="3">
        <f t="shared" si="5"/>
        <v>50.262192036908402</v>
      </c>
      <c r="V31" s="5">
        <f t="shared" si="12"/>
        <v>49.737807963091598</v>
      </c>
      <c r="W31" s="60">
        <v>1325060399</v>
      </c>
      <c r="X31" s="57">
        <v>7222244</v>
      </c>
      <c r="Y31" s="1">
        <f t="shared" si="13"/>
        <v>1317838155</v>
      </c>
      <c r="Z31" s="5">
        <f t="shared" si="14"/>
        <v>3.539524168656355E-2</v>
      </c>
      <c r="AA31" s="57">
        <v>979270738</v>
      </c>
      <c r="AB31" s="57">
        <v>384722568</v>
      </c>
      <c r="AC31" s="57">
        <v>317669728</v>
      </c>
      <c r="AD31" s="1">
        <f t="shared" si="6"/>
        <v>7222244</v>
      </c>
      <c r="AE31" s="1">
        <f t="shared" si="7"/>
        <v>0</v>
      </c>
      <c r="AF31" s="1">
        <f t="shared" si="7"/>
        <v>0</v>
      </c>
      <c r="AG31" s="1">
        <f t="shared" si="7"/>
        <v>232003</v>
      </c>
      <c r="AH31" s="1">
        <f t="shared" si="8"/>
        <v>234449</v>
      </c>
      <c r="AI31" s="4">
        <f t="shared" si="15"/>
        <v>1689351730</v>
      </c>
      <c r="AJ31" s="3">
        <f t="shared" si="9"/>
        <v>57.967249839676668</v>
      </c>
      <c r="AK31" s="3">
        <f t="shared" si="9"/>
        <v>22.773384675789217</v>
      </c>
      <c r="AL31" s="3">
        <f t="shared" si="9"/>
        <v>18.804238475548253</v>
      </c>
      <c r="AM31" s="3">
        <f t="shared" si="9"/>
        <v>0.42751570746016287</v>
      </c>
      <c r="AN31" s="3">
        <f t="shared" si="9"/>
        <v>0</v>
      </c>
      <c r="AO31" s="3">
        <f t="shared" si="9"/>
        <v>0</v>
      </c>
      <c r="AP31" s="3">
        <f t="shared" si="9"/>
        <v>1.3733256128964925E-2</v>
      </c>
      <c r="AQ31" s="3">
        <f t="shared" si="9"/>
        <v>1.3878045396739256E-2</v>
      </c>
      <c r="AR31" s="3">
        <f t="shared" si="16"/>
        <v>2.7611301525704179E-2</v>
      </c>
      <c r="AS31" s="3">
        <f t="shared" si="10"/>
        <v>0.45512700898586705</v>
      </c>
      <c r="AT31" s="3"/>
    </row>
    <row r="32" spans="2:46" ht="16.149999999999999" customHeight="1" x14ac:dyDescent="0.35">
      <c r="B32" s="40">
        <v>41030</v>
      </c>
      <c r="C32" s="57">
        <v>372</v>
      </c>
      <c r="D32" s="57">
        <v>263748</v>
      </c>
      <c r="E32" s="57">
        <v>979533</v>
      </c>
      <c r="F32" s="57">
        <v>740572</v>
      </c>
      <c r="G32" s="57">
        <v>242512.82</v>
      </c>
      <c r="H32" s="59">
        <v>5259</v>
      </c>
      <c r="I32" s="57">
        <v>5305</v>
      </c>
      <c r="J32" s="59">
        <v>372</v>
      </c>
      <c r="K32" s="1">
        <f t="shared" ref="K32:K62" si="17">+H32/C32</f>
        <v>14.137096774193548</v>
      </c>
      <c r="L32" s="1">
        <f t="shared" si="0"/>
        <v>14.260752688172044</v>
      </c>
      <c r="M32" s="1">
        <f t="shared" si="1"/>
        <v>709</v>
      </c>
      <c r="N32" s="1">
        <f t="shared" si="2"/>
        <v>2633.1532258064517</v>
      </c>
      <c r="O32" s="4">
        <f t="shared" si="3"/>
        <v>1990.7849462365591</v>
      </c>
      <c r="P32" s="57">
        <v>208023</v>
      </c>
      <c r="Q32" s="57">
        <v>0</v>
      </c>
      <c r="R32" s="57">
        <v>0</v>
      </c>
      <c r="S32" s="4">
        <f t="shared" si="11"/>
        <v>208023</v>
      </c>
      <c r="T32" s="1">
        <f t="shared" si="4"/>
        <v>471771</v>
      </c>
      <c r="U32" s="3">
        <f t="shared" si="5"/>
        <v>55.905937414550699</v>
      </c>
      <c r="V32" s="5">
        <f t="shared" si="12"/>
        <v>44.094062585449294</v>
      </c>
      <c r="W32" s="60">
        <v>1972567853</v>
      </c>
      <c r="X32" s="57">
        <v>9475068</v>
      </c>
      <c r="Y32" s="1">
        <f t="shared" si="13"/>
        <v>1963092785</v>
      </c>
      <c r="Z32" s="5">
        <f t="shared" si="14"/>
        <v>2.403202760484905E-2</v>
      </c>
      <c r="AA32" s="57">
        <v>1042091680</v>
      </c>
      <c r="AB32" s="57">
        <v>535931248</v>
      </c>
      <c r="AC32" s="57">
        <v>231778272</v>
      </c>
      <c r="AD32" s="1">
        <f t="shared" si="6"/>
        <v>9475068</v>
      </c>
      <c r="AE32" s="1">
        <f t="shared" si="7"/>
        <v>0</v>
      </c>
      <c r="AF32" s="1">
        <f t="shared" si="7"/>
        <v>0</v>
      </c>
      <c r="AG32" s="1">
        <f t="shared" si="7"/>
        <v>208023</v>
      </c>
      <c r="AH32" s="1">
        <f t="shared" si="8"/>
        <v>263748</v>
      </c>
      <c r="AI32" s="4">
        <f t="shared" si="15"/>
        <v>1819748039</v>
      </c>
      <c r="AJ32" s="3">
        <f t="shared" si="9"/>
        <v>57.265712486914246</v>
      </c>
      <c r="AK32" s="3">
        <f t="shared" si="9"/>
        <v>29.450849046910278</v>
      </c>
      <c r="AL32" s="3">
        <f t="shared" si="9"/>
        <v>12.7368331786948</v>
      </c>
      <c r="AM32" s="3">
        <f t="shared" si="9"/>
        <v>0.52068021489429939</v>
      </c>
      <c r="AN32" s="3">
        <f t="shared" si="9"/>
        <v>0</v>
      </c>
      <c r="AO32" s="3">
        <f t="shared" si="9"/>
        <v>0</v>
      </c>
      <c r="AP32" s="3">
        <f t="shared" si="9"/>
        <v>1.1431417731562121E-2</v>
      </c>
      <c r="AQ32" s="3">
        <f t="shared" si="9"/>
        <v>1.4493654854819162E-2</v>
      </c>
      <c r="AR32" s="3">
        <f t="shared" si="16"/>
        <v>2.5925072586381284E-2</v>
      </c>
      <c r="AS32" s="3">
        <f t="shared" si="10"/>
        <v>0.5466052874806806</v>
      </c>
      <c r="AT32" s="3"/>
    </row>
    <row r="33" spans="2:46" ht="16.149999999999999" customHeight="1" x14ac:dyDescent="0.35">
      <c r="B33" s="40">
        <v>41061</v>
      </c>
      <c r="C33" s="57">
        <v>382</v>
      </c>
      <c r="D33" s="57">
        <v>262341</v>
      </c>
      <c r="E33" s="57">
        <v>1075315</v>
      </c>
      <c r="F33" s="57">
        <v>835860</v>
      </c>
      <c r="G33" s="57">
        <v>264943.25</v>
      </c>
      <c r="H33" s="59">
        <v>5417</v>
      </c>
      <c r="I33" s="57">
        <v>5473</v>
      </c>
      <c r="J33" s="59">
        <v>382</v>
      </c>
      <c r="K33" s="1">
        <f t="shared" si="17"/>
        <v>14.180628272251308</v>
      </c>
      <c r="L33" s="1">
        <f t="shared" si="0"/>
        <v>14.327225130890053</v>
      </c>
      <c r="M33" s="1">
        <f t="shared" si="1"/>
        <v>686.75654450261777</v>
      </c>
      <c r="N33" s="1">
        <f t="shared" si="2"/>
        <v>2814.9607329842934</v>
      </c>
      <c r="O33" s="4">
        <f t="shared" si="3"/>
        <v>2188.1151832460732</v>
      </c>
      <c r="P33" s="57">
        <v>274920</v>
      </c>
      <c r="Q33" s="57">
        <v>0</v>
      </c>
      <c r="R33" s="57">
        <v>0</v>
      </c>
      <c r="S33" s="4">
        <f t="shared" si="11"/>
        <v>274920</v>
      </c>
      <c r="T33" s="1">
        <f t="shared" si="4"/>
        <v>537261</v>
      </c>
      <c r="U33" s="3">
        <f t="shared" si="5"/>
        <v>48.829339929754809</v>
      </c>
      <c r="V33" s="5">
        <f t="shared" si="12"/>
        <v>51.170660070245191</v>
      </c>
      <c r="W33" s="60">
        <v>1223765120</v>
      </c>
      <c r="X33" s="57">
        <v>4829068</v>
      </c>
      <c r="Y33" s="1">
        <f t="shared" si="13"/>
        <v>1218936052</v>
      </c>
      <c r="Z33" s="5">
        <f t="shared" si="14"/>
        <v>4.4076225255498473E-2</v>
      </c>
      <c r="AA33" s="57">
        <v>1172612370</v>
      </c>
      <c r="AB33" s="57">
        <v>553116876</v>
      </c>
      <c r="AC33" s="57">
        <v>156225168</v>
      </c>
      <c r="AD33" s="1">
        <f t="shared" si="6"/>
        <v>4829068</v>
      </c>
      <c r="AE33" s="1">
        <f t="shared" si="7"/>
        <v>0</v>
      </c>
      <c r="AF33" s="1">
        <f t="shared" si="7"/>
        <v>0</v>
      </c>
      <c r="AG33" s="1">
        <f t="shared" si="7"/>
        <v>274920</v>
      </c>
      <c r="AH33" s="1">
        <f t="shared" si="8"/>
        <v>262341</v>
      </c>
      <c r="AI33" s="4">
        <f t="shared" si="15"/>
        <v>1887320743</v>
      </c>
      <c r="AJ33" s="3">
        <f t="shared" si="9"/>
        <v>62.131059299230095</v>
      </c>
      <c r="AK33" s="3">
        <f t="shared" si="9"/>
        <v>29.306988653173509</v>
      </c>
      <c r="AL33" s="3">
        <f t="shared" si="9"/>
        <v>8.2776162228615959</v>
      </c>
      <c r="AM33" s="3">
        <f t="shared" si="9"/>
        <v>0.25586896227950801</v>
      </c>
      <c r="AN33" s="3">
        <f t="shared" si="9"/>
        <v>0</v>
      </c>
      <c r="AO33" s="3">
        <f t="shared" si="9"/>
        <v>0</v>
      </c>
      <c r="AP33" s="3">
        <f t="shared" si="9"/>
        <v>1.4566681419661586E-2</v>
      </c>
      <c r="AQ33" s="3">
        <f t="shared" si="9"/>
        <v>1.3900181035630149E-2</v>
      </c>
      <c r="AR33" s="3">
        <f t="shared" si="16"/>
        <v>2.8466862455291737E-2</v>
      </c>
      <c r="AS33" s="3">
        <f t="shared" si="10"/>
        <v>0.28433582473479979</v>
      </c>
      <c r="AT33" s="3"/>
    </row>
    <row r="34" spans="2:46" ht="16.149999999999999" customHeight="1" x14ac:dyDescent="0.35">
      <c r="B34" s="40">
        <v>41091</v>
      </c>
      <c r="C34" s="57">
        <v>395</v>
      </c>
      <c r="D34" s="57">
        <v>263743</v>
      </c>
      <c r="E34" s="57">
        <v>1200110</v>
      </c>
      <c r="F34" s="57">
        <v>969410</v>
      </c>
      <c r="G34" s="57">
        <v>285300.15999999997</v>
      </c>
      <c r="H34" s="59">
        <v>5940</v>
      </c>
      <c r="I34" s="57">
        <v>5999</v>
      </c>
      <c r="J34" s="59">
        <v>395</v>
      </c>
      <c r="K34" s="1">
        <f t="shared" si="17"/>
        <v>15.037974683544304</v>
      </c>
      <c r="L34" s="1">
        <f t="shared" si="0"/>
        <v>15.187341772151898</v>
      </c>
      <c r="M34" s="1">
        <f t="shared" si="1"/>
        <v>667.70379746835442</v>
      </c>
      <c r="N34" s="1">
        <f t="shared" si="2"/>
        <v>3038.253164556962</v>
      </c>
      <c r="O34" s="4">
        <f t="shared" si="3"/>
        <v>2454.2025316455697</v>
      </c>
      <c r="P34" s="57">
        <v>1321645</v>
      </c>
      <c r="Q34" s="57">
        <v>0</v>
      </c>
      <c r="R34" s="57">
        <v>0</v>
      </c>
      <c r="S34" s="4">
        <f t="shared" si="11"/>
        <v>1321645</v>
      </c>
      <c r="T34" s="1">
        <f t="shared" si="4"/>
        <v>1585388</v>
      </c>
      <c r="U34" s="3">
        <f t="shared" si="5"/>
        <v>16.635864532846217</v>
      </c>
      <c r="V34" s="5">
        <f t="shared" si="12"/>
        <v>83.364135467153773</v>
      </c>
      <c r="W34" s="60">
        <v>1746238153</v>
      </c>
      <c r="X34" s="57">
        <v>4046000.0000000005</v>
      </c>
      <c r="Y34" s="1">
        <f t="shared" si="13"/>
        <v>1742192153</v>
      </c>
      <c r="Z34" s="5">
        <f t="shared" si="14"/>
        <v>9.0999606287401308E-2</v>
      </c>
      <c r="AA34" s="57">
        <v>1132856000</v>
      </c>
      <c r="AB34" s="57">
        <v>420288439.00000006</v>
      </c>
      <c r="AC34" s="57">
        <v>306266128</v>
      </c>
      <c r="AD34" s="1">
        <f t="shared" si="6"/>
        <v>4046000.0000000005</v>
      </c>
      <c r="AE34" s="1">
        <f t="shared" si="7"/>
        <v>0</v>
      </c>
      <c r="AF34" s="1">
        <f t="shared" si="7"/>
        <v>0</v>
      </c>
      <c r="AG34" s="1">
        <f t="shared" si="7"/>
        <v>1321645</v>
      </c>
      <c r="AH34" s="1">
        <f t="shared" si="8"/>
        <v>263743</v>
      </c>
      <c r="AI34" s="4">
        <f t="shared" si="15"/>
        <v>1865041955</v>
      </c>
      <c r="AJ34" s="3">
        <f t="shared" si="9"/>
        <v>60.74158262032234</v>
      </c>
      <c r="AK34" s="3">
        <f t="shared" si="9"/>
        <v>22.535066188363579</v>
      </c>
      <c r="AL34" s="3">
        <f t="shared" si="9"/>
        <v>16.42140688465102</v>
      </c>
      <c r="AM34" s="3">
        <f t="shared" si="9"/>
        <v>0.21693881948087329</v>
      </c>
      <c r="AN34" s="3">
        <f t="shared" si="9"/>
        <v>0</v>
      </c>
      <c r="AO34" s="3">
        <f t="shared" si="9"/>
        <v>0</v>
      </c>
      <c r="AP34" s="3">
        <f t="shared" si="9"/>
        <v>7.0864089489075327E-2</v>
      </c>
      <c r="AQ34" s="3">
        <f t="shared" si="9"/>
        <v>1.4141397693115166E-2</v>
      </c>
      <c r="AR34" s="3">
        <f t="shared" si="16"/>
        <v>8.5005487182190489E-2</v>
      </c>
      <c r="AS34" s="3">
        <f t="shared" si="10"/>
        <v>0.30194430666306382</v>
      </c>
      <c r="AT34" s="3"/>
    </row>
    <row r="35" spans="2:46" ht="16.149999999999999" customHeight="1" x14ac:dyDescent="0.35">
      <c r="B35" s="40">
        <v>41122</v>
      </c>
      <c r="C35" s="57">
        <v>407</v>
      </c>
      <c r="D35" s="57">
        <v>270845</v>
      </c>
      <c r="E35" s="57">
        <v>1214593</v>
      </c>
      <c r="F35" s="57">
        <v>974228</v>
      </c>
      <c r="G35" s="57">
        <v>306369.91999999998</v>
      </c>
      <c r="H35" s="59">
        <v>6158</v>
      </c>
      <c r="I35" s="57">
        <v>6218</v>
      </c>
      <c r="J35" s="59">
        <v>407</v>
      </c>
      <c r="K35" s="1">
        <f t="shared" si="17"/>
        <v>15.13022113022113</v>
      </c>
      <c r="L35" s="1">
        <f t="shared" si="0"/>
        <v>15.277641277641278</v>
      </c>
      <c r="M35" s="1">
        <f t="shared" si="1"/>
        <v>665.46683046683052</v>
      </c>
      <c r="N35" s="1">
        <f t="shared" si="2"/>
        <v>2984.2579852579852</v>
      </c>
      <c r="O35" s="4">
        <f t="shared" si="3"/>
        <v>2393.6805896805895</v>
      </c>
      <c r="P35" s="57">
        <v>3066000</v>
      </c>
      <c r="Q35" s="57">
        <v>0</v>
      </c>
      <c r="R35" s="57">
        <v>0</v>
      </c>
      <c r="S35" s="4">
        <f t="shared" si="11"/>
        <v>3066000</v>
      </c>
      <c r="T35" s="1">
        <f t="shared" si="4"/>
        <v>3336845</v>
      </c>
      <c r="U35" s="3">
        <f t="shared" si="5"/>
        <v>8.116798952303748</v>
      </c>
      <c r="V35" s="5">
        <f t="shared" si="12"/>
        <v>91.883201047696247</v>
      </c>
      <c r="W35" s="60">
        <v>1610087448</v>
      </c>
      <c r="X35" s="57">
        <v>6557951</v>
      </c>
      <c r="Y35" s="1">
        <f t="shared" si="13"/>
        <v>1603529497</v>
      </c>
      <c r="Z35" s="5">
        <f t="shared" si="14"/>
        <v>0.20809377103712862</v>
      </c>
      <c r="AA35" s="57">
        <v>1152454000</v>
      </c>
      <c r="AB35" s="60">
        <v>464122754</v>
      </c>
      <c r="AC35" s="57">
        <v>279951841</v>
      </c>
      <c r="AD35" s="1">
        <f t="shared" si="6"/>
        <v>6557951</v>
      </c>
      <c r="AE35" s="1">
        <f t="shared" si="7"/>
        <v>0</v>
      </c>
      <c r="AF35" s="1">
        <f t="shared" si="7"/>
        <v>0</v>
      </c>
      <c r="AG35" s="1">
        <f t="shared" si="7"/>
        <v>3066000</v>
      </c>
      <c r="AH35" s="1">
        <f t="shared" si="8"/>
        <v>270845</v>
      </c>
      <c r="AI35" s="4">
        <f t="shared" si="15"/>
        <v>1906423391</v>
      </c>
      <c r="AJ35" s="3">
        <f t="shared" si="9"/>
        <v>60.451104693773658</v>
      </c>
      <c r="AK35" s="3">
        <f t="shared" si="9"/>
        <v>24.345208739625669</v>
      </c>
      <c r="AL35" s="3">
        <f t="shared" si="9"/>
        <v>14.68466251104658</v>
      </c>
      <c r="AM35" s="3">
        <f t="shared" si="9"/>
        <v>0.34399236974112429</v>
      </c>
      <c r="AN35" s="3">
        <f t="shared" si="9"/>
        <v>0</v>
      </c>
      <c r="AO35" s="3">
        <f t="shared" si="9"/>
        <v>0</v>
      </c>
      <c r="AP35" s="3">
        <f t="shared" si="9"/>
        <v>0.160824715772699</v>
      </c>
      <c r="AQ35" s="3">
        <f t="shared" ref="AQ35:AQ98" si="18">+AH35/$AI35*100</f>
        <v>1.4206970040266359E-2</v>
      </c>
      <c r="AR35" s="3">
        <f t="shared" si="16"/>
        <v>0.17503168581296535</v>
      </c>
      <c r="AS35" s="3">
        <f t="shared" si="10"/>
        <v>0.5190240555540897</v>
      </c>
      <c r="AT35" s="3"/>
    </row>
    <row r="36" spans="2:46" ht="16.149999999999999" customHeight="1" x14ac:dyDescent="0.35">
      <c r="B36" s="40">
        <v>41153</v>
      </c>
      <c r="C36" s="57">
        <v>409</v>
      </c>
      <c r="D36" s="57">
        <v>302451</v>
      </c>
      <c r="E36" s="57">
        <v>1255926</v>
      </c>
      <c r="F36" s="57">
        <v>978165</v>
      </c>
      <c r="G36" s="57">
        <v>294936.14</v>
      </c>
      <c r="H36" s="59">
        <v>6548</v>
      </c>
      <c r="I36" s="57">
        <v>6607</v>
      </c>
      <c r="J36" s="59">
        <v>409</v>
      </c>
      <c r="K36" s="1">
        <f t="shared" si="17"/>
        <v>16.009779951100246</v>
      </c>
      <c r="L36" s="1">
        <f t="shared" ref="L36:L67" si="19">+I36/J36</f>
        <v>16.154034229828852</v>
      </c>
      <c r="M36" s="1">
        <f t="shared" ref="M36:M67" si="20">+D36/C36</f>
        <v>739.48899755501225</v>
      </c>
      <c r="N36" s="1">
        <f t="shared" ref="N36:N67" si="21">+E36/C36</f>
        <v>3070.7237163814179</v>
      </c>
      <c r="O36" s="4">
        <f t="shared" ref="O36:O67" si="22">+F36/C36</f>
        <v>2391.6014669926649</v>
      </c>
      <c r="P36" s="57">
        <v>3291000</v>
      </c>
      <c r="Q36" s="57">
        <v>0</v>
      </c>
      <c r="R36" s="57">
        <v>0</v>
      </c>
      <c r="S36" s="4">
        <f t="shared" si="11"/>
        <v>3291000</v>
      </c>
      <c r="T36" s="1">
        <f t="shared" ref="T36:T67" si="23">+S36+D36</f>
        <v>3593451</v>
      </c>
      <c r="U36" s="3">
        <f t="shared" ref="U36:U67" si="24">+D36/T36*100</f>
        <v>8.4167280978646986</v>
      </c>
      <c r="V36" s="5">
        <f t="shared" si="12"/>
        <v>91.583271902135294</v>
      </c>
      <c r="W36" s="60">
        <v>1684121255</v>
      </c>
      <c r="X36" s="57">
        <v>8820609</v>
      </c>
      <c r="Y36" s="1">
        <f t="shared" si="13"/>
        <v>1675300646</v>
      </c>
      <c r="Z36" s="5">
        <f t="shared" si="14"/>
        <v>0.21449588816072124</v>
      </c>
      <c r="AA36" s="57">
        <v>1101529205</v>
      </c>
      <c r="AB36" s="57">
        <v>461926561</v>
      </c>
      <c r="AC36" s="57">
        <v>304240864</v>
      </c>
      <c r="AD36" s="1">
        <f t="shared" si="6"/>
        <v>8820609</v>
      </c>
      <c r="AE36" s="1">
        <f t="shared" si="7"/>
        <v>0</v>
      </c>
      <c r="AF36" s="1">
        <f t="shared" si="7"/>
        <v>0</v>
      </c>
      <c r="AG36" s="1">
        <f t="shared" si="7"/>
        <v>3291000</v>
      </c>
      <c r="AH36" s="1">
        <f t="shared" ref="AH36:AH67" si="25">+D36</f>
        <v>302451</v>
      </c>
      <c r="AI36" s="4">
        <f t="shared" si="15"/>
        <v>1880110690</v>
      </c>
      <c r="AJ36" s="3">
        <f t="shared" ref="AJ36:AP67" si="26">+AA36/$AI36*100</f>
        <v>58.588529433870725</v>
      </c>
      <c r="AK36" s="3">
        <f t="shared" si="26"/>
        <v>24.56911518331934</v>
      </c>
      <c r="AL36" s="3">
        <f t="shared" si="26"/>
        <v>16.182071918329445</v>
      </c>
      <c r="AM36" s="3">
        <f t="shared" si="26"/>
        <v>0.46915370711497839</v>
      </c>
      <c r="AN36" s="3">
        <f t="shared" si="26"/>
        <v>0</v>
      </c>
      <c r="AO36" s="3">
        <f t="shared" si="26"/>
        <v>0</v>
      </c>
      <c r="AP36" s="3">
        <f t="shared" si="26"/>
        <v>0.17504288537394572</v>
      </c>
      <c r="AQ36" s="3">
        <f t="shared" si="18"/>
        <v>1.6086871991563435E-2</v>
      </c>
      <c r="AR36" s="3">
        <f t="shared" si="16"/>
        <v>0.19112975736550916</v>
      </c>
      <c r="AS36" s="3">
        <f t="shared" si="10"/>
        <v>0.66028346448048758</v>
      </c>
      <c r="AT36" s="3"/>
    </row>
    <row r="37" spans="2:46" ht="16.149999999999999" customHeight="1" x14ac:dyDescent="0.35">
      <c r="B37" s="40">
        <v>41183</v>
      </c>
      <c r="C37" s="57">
        <v>444</v>
      </c>
      <c r="D37" s="57">
        <v>326112</v>
      </c>
      <c r="E37" s="57">
        <v>1639924</v>
      </c>
      <c r="F37" s="57">
        <v>1340873</v>
      </c>
      <c r="G37" s="57">
        <v>394761.25</v>
      </c>
      <c r="H37" s="59">
        <v>7407</v>
      </c>
      <c r="I37" s="57">
        <v>7503</v>
      </c>
      <c r="J37" s="59">
        <v>444</v>
      </c>
      <c r="K37" s="1">
        <f t="shared" si="17"/>
        <v>16.682432432432432</v>
      </c>
      <c r="L37" s="1">
        <f t="shared" si="19"/>
        <v>16.898648648648649</v>
      </c>
      <c r="M37" s="1">
        <f t="shared" si="20"/>
        <v>734.48648648648646</v>
      </c>
      <c r="N37" s="1">
        <f t="shared" si="21"/>
        <v>3693.5225225225226</v>
      </c>
      <c r="O37" s="4">
        <f t="shared" si="22"/>
        <v>3019.984234234234</v>
      </c>
      <c r="P37" s="57">
        <v>2440523</v>
      </c>
      <c r="Q37" s="57">
        <v>64656.7</v>
      </c>
      <c r="R37" s="57">
        <v>0</v>
      </c>
      <c r="S37" s="4">
        <f t="shared" si="11"/>
        <v>2505179.7000000002</v>
      </c>
      <c r="T37" s="1">
        <f t="shared" si="23"/>
        <v>2831291.7</v>
      </c>
      <c r="U37" s="3">
        <f t="shared" si="24"/>
        <v>11.518134991177348</v>
      </c>
      <c r="V37" s="5">
        <f t="shared" si="12"/>
        <v>88.481865008822652</v>
      </c>
      <c r="W37" s="60">
        <v>1578621928</v>
      </c>
      <c r="X37" s="57">
        <v>11601040</v>
      </c>
      <c r="Y37" s="1">
        <f t="shared" si="13"/>
        <v>1567020888</v>
      </c>
      <c r="Z37" s="5">
        <f t="shared" si="14"/>
        <v>0.18067989531483516</v>
      </c>
      <c r="AA37" s="57">
        <v>1011637331</v>
      </c>
      <c r="AB37" s="57">
        <v>582859994</v>
      </c>
      <c r="AC37" s="57">
        <v>289551680</v>
      </c>
      <c r="AD37" s="1">
        <f t="shared" si="6"/>
        <v>11601040</v>
      </c>
      <c r="AE37" s="1">
        <f t="shared" si="7"/>
        <v>64656.7</v>
      </c>
      <c r="AF37" s="1">
        <f t="shared" si="7"/>
        <v>0</v>
      </c>
      <c r="AG37" s="1">
        <f t="shared" si="7"/>
        <v>2505179.7000000002</v>
      </c>
      <c r="AH37" s="1">
        <f t="shared" si="25"/>
        <v>326112</v>
      </c>
      <c r="AI37" s="4">
        <f t="shared" si="15"/>
        <v>1898545993.4000001</v>
      </c>
      <c r="AJ37" s="3">
        <f t="shared" si="26"/>
        <v>53.284847168138135</v>
      </c>
      <c r="AK37" s="3">
        <f t="shared" si="26"/>
        <v>30.700335731987643</v>
      </c>
      <c r="AL37" s="3">
        <f t="shared" si="26"/>
        <v>15.251233365248003</v>
      </c>
      <c r="AM37" s="3">
        <f t="shared" si="26"/>
        <v>0.61104866778730726</v>
      </c>
      <c r="AN37" s="3">
        <f t="shared" si="26"/>
        <v>3.4055903952166008E-3</v>
      </c>
      <c r="AO37" s="3">
        <f t="shared" si="26"/>
        <v>0</v>
      </c>
      <c r="AP37" s="3">
        <f t="shared" si="26"/>
        <v>0.13195254203526635</v>
      </c>
      <c r="AQ37" s="3">
        <f t="shared" si="18"/>
        <v>1.7176934408419792E-2</v>
      </c>
      <c r="AR37" s="3">
        <f t="shared" si="16"/>
        <v>0.15253506683890275</v>
      </c>
      <c r="AS37" s="3">
        <f t="shared" si="10"/>
        <v>0.76358373462620999</v>
      </c>
      <c r="AT37" s="3"/>
    </row>
    <row r="38" spans="2:46" ht="16.149999999999999" customHeight="1" x14ac:dyDescent="0.35">
      <c r="B38" s="40">
        <v>41214</v>
      </c>
      <c r="C38" s="57">
        <v>434</v>
      </c>
      <c r="D38" s="57">
        <v>267365</v>
      </c>
      <c r="E38" s="57">
        <v>1573029</v>
      </c>
      <c r="F38" s="57">
        <v>1325539</v>
      </c>
      <c r="G38" s="57">
        <v>374768.97</v>
      </c>
      <c r="H38" s="59">
        <v>7145</v>
      </c>
      <c r="I38" s="57">
        <v>7246</v>
      </c>
      <c r="J38" s="59">
        <v>434</v>
      </c>
      <c r="K38" s="1">
        <f t="shared" si="17"/>
        <v>16.463133640552996</v>
      </c>
      <c r="L38" s="1">
        <f t="shared" si="19"/>
        <v>16.695852534562214</v>
      </c>
      <c r="M38" s="1">
        <f t="shared" si="20"/>
        <v>616.04838709677415</v>
      </c>
      <c r="N38" s="1">
        <f t="shared" si="21"/>
        <v>3624.4907834101382</v>
      </c>
      <c r="O38" s="4">
        <f t="shared" si="22"/>
        <v>3054.2373271889401</v>
      </c>
      <c r="P38" s="57">
        <v>3290917.4</v>
      </c>
      <c r="Q38" s="57">
        <v>3538935.3</v>
      </c>
      <c r="R38" s="57">
        <v>0</v>
      </c>
      <c r="S38" s="4">
        <f t="shared" si="11"/>
        <v>6829852.6999999993</v>
      </c>
      <c r="T38" s="1">
        <f t="shared" si="23"/>
        <v>7097217.6999999993</v>
      </c>
      <c r="U38" s="3">
        <f t="shared" si="24"/>
        <v>3.7671804825713604</v>
      </c>
      <c r="V38" s="5">
        <f t="shared" si="12"/>
        <v>96.232819517428638</v>
      </c>
      <c r="W38" s="60">
        <v>1633405806</v>
      </c>
      <c r="X38" s="57">
        <v>9703340</v>
      </c>
      <c r="Y38" s="1">
        <f t="shared" si="13"/>
        <v>1623702466</v>
      </c>
      <c r="Z38" s="5">
        <f t="shared" si="14"/>
        <v>0.43710087584482354</v>
      </c>
      <c r="AA38" s="57">
        <v>872067446</v>
      </c>
      <c r="AB38" s="57">
        <v>565519143</v>
      </c>
      <c r="AC38" s="57">
        <v>320055487</v>
      </c>
      <c r="AD38" s="1">
        <f t="shared" si="6"/>
        <v>9703340</v>
      </c>
      <c r="AE38" s="1">
        <f t="shared" si="7"/>
        <v>3538935.3</v>
      </c>
      <c r="AF38" s="1">
        <f t="shared" si="7"/>
        <v>0</v>
      </c>
      <c r="AG38" s="1">
        <f t="shared" si="7"/>
        <v>6829852.6999999993</v>
      </c>
      <c r="AH38" s="1">
        <f t="shared" si="25"/>
        <v>267365</v>
      </c>
      <c r="AI38" s="4">
        <f t="shared" si="15"/>
        <v>1777981569</v>
      </c>
      <c r="AJ38" s="3">
        <f t="shared" si="26"/>
        <v>49.048171319935655</v>
      </c>
      <c r="AK38" s="3">
        <f t="shared" si="26"/>
        <v>31.806805698107887</v>
      </c>
      <c r="AL38" s="3">
        <f t="shared" si="26"/>
        <v>18.001057636385433</v>
      </c>
      <c r="AM38" s="3">
        <f t="shared" si="26"/>
        <v>0.54575031424299314</v>
      </c>
      <c r="AN38" s="3">
        <f t="shared" si="26"/>
        <v>0.19904229389680472</v>
      </c>
      <c r="AO38" s="3">
        <f t="shared" si="26"/>
        <v>0</v>
      </c>
      <c r="AP38" s="3">
        <f t="shared" si="26"/>
        <v>0.38413517997497304</v>
      </c>
      <c r="AQ38" s="3">
        <f t="shared" si="18"/>
        <v>1.5037557456255049E-2</v>
      </c>
      <c r="AR38" s="3">
        <f t="shared" si="16"/>
        <v>0.59821503132803278</v>
      </c>
      <c r="AS38" s="3">
        <f t="shared" si="10"/>
        <v>1.1439653455710259</v>
      </c>
      <c r="AT38" s="3"/>
    </row>
    <row r="39" spans="2:46" ht="16.149999999999999" customHeight="1" x14ac:dyDescent="0.35">
      <c r="B39" s="40">
        <v>41244</v>
      </c>
      <c r="C39" s="57">
        <v>467</v>
      </c>
      <c r="D39" s="57">
        <v>325282</v>
      </c>
      <c r="E39" s="57">
        <v>1738423</v>
      </c>
      <c r="F39" s="57">
        <v>1437881</v>
      </c>
      <c r="G39" s="57">
        <v>415621.52</v>
      </c>
      <c r="H39" s="59">
        <v>8100</v>
      </c>
      <c r="I39" s="57">
        <v>8196</v>
      </c>
      <c r="J39" s="59">
        <v>467</v>
      </c>
      <c r="K39" s="1">
        <f t="shared" si="17"/>
        <v>17.344753747323342</v>
      </c>
      <c r="L39" s="1">
        <f t="shared" si="19"/>
        <v>17.550321199143468</v>
      </c>
      <c r="M39" s="1">
        <f t="shared" si="20"/>
        <v>696.53533190578162</v>
      </c>
      <c r="N39" s="1">
        <f t="shared" si="21"/>
        <v>3722.5331905781586</v>
      </c>
      <c r="O39" s="4">
        <f t="shared" si="22"/>
        <v>3078.9743040685225</v>
      </c>
      <c r="P39" s="57">
        <v>3028213.6999999997</v>
      </c>
      <c r="Q39" s="57">
        <v>11567232.25</v>
      </c>
      <c r="R39" s="57">
        <v>0</v>
      </c>
      <c r="S39" s="4">
        <f t="shared" si="11"/>
        <v>14595445.949999999</v>
      </c>
      <c r="T39" s="1">
        <f t="shared" si="23"/>
        <v>14920727.949999999</v>
      </c>
      <c r="U39" s="3">
        <f t="shared" si="24"/>
        <v>2.180067896754327</v>
      </c>
      <c r="V39" s="5">
        <f t="shared" si="12"/>
        <v>97.819932103245677</v>
      </c>
      <c r="W39" s="60">
        <v>1375154472</v>
      </c>
      <c r="X39" s="57">
        <v>7578240</v>
      </c>
      <c r="Y39" s="1">
        <f t="shared" si="13"/>
        <v>1367576232</v>
      </c>
      <c r="Z39" s="5">
        <f t="shared" si="14"/>
        <v>1.0910344594231001</v>
      </c>
      <c r="AA39" s="57">
        <v>834066758</v>
      </c>
      <c r="AB39" s="57">
        <v>565083101</v>
      </c>
      <c r="AC39" s="57">
        <v>279753848</v>
      </c>
      <c r="AD39" s="1">
        <f t="shared" si="6"/>
        <v>7578240</v>
      </c>
      <c r="AE39" s="1">
        <f t="shared" si="7"/>
        <v>11567232.25</v>
      </c>
      <c r="AF39" s="1">
        <f t="shared" si="7"/>
        <v>0</v>
      </c>
      <c r="AG39" s="1">
        <f t="shared" si="7"/>
        <v>14595445.949999999</v>
      </c>
      <c r="AH39" s="1">
        <f t="shared" si="25"/>
        <v>325282</v>
      </c>
      <c r="AI39" s="4">
        <f t="shared" si="15"/>
        <v>1712969907.2</v>
      </c>
      <c r="AJ39" s="3">
        <f t="shared" si="26"/>
        <v>48.691267400216944</v>
      </c>
      <c r="AK39" s="3">
        <f t="shared" si="26"/>
        <v>32.988501352232042</v>
      </c>
      <c r="AL39" s="3">
        <f t="shared" si="26"/>
        <v>16.331509784505339</v>
      </c>
      <c r="AM39" s="3">
        <f t="shared" si="26"/>
        <v>0.44240356868774766</v>
      </c>
      <c r="AN39" s="3">
        <f t="shared" si="26"/>
        <v>0.67527352356747805</v>
      </c>
      <c r="AO39" s="3">
        <f t="shared" si="26"/>
        <v>0</v>
      </c>
      <c r="AP39" s="3">
        <f t="shared" si="26"/>
        <v>0.85205501209636192</v>
      </c>
      <c r="AQ39" s="3">
        <f t="shared" si="18"/>
        <v>1.898935869408833E-2</v>
      </c>
      <c r="AR39" s="3">
        <f t="shared" si="16"/>
        <v>1.5463178943579283</v>
      </c>
      <c r="AS39" s="3">
        <f t="shared" si="10"/>
        <v>1.988721463045676</v>
      </c>
      <c r="AT39" s="3"/>
    </row>
    <row r="40" spans="2:46" ht="16.149999999999999" customHeight="1" x14ac:dyDescent="0.35">
      <c r="B40" s="40">
        <v>41275</v>
      </c>
      <c r="C40" s="57">
        <v>481</v>
      </c>
      <c r="D40" s="57">
        <v>331545</v>
      </c>
      <c r="E40" s="57">
        <v>1482256</v>
      </c>
      <c r="F40" s="57">
        <v>1182359</v>
      </c>
      <c r="G40" s="57">
        <v>336472.39</v>
      </c>
      <c r="H40" s="59">
        <v>8171</v>
      </c>
      <c r="I40" s="57">
        <v>8269</v>
      </c>
      <c r="J40" s="59">
        <v>481</v>
      </c>
      <c r="K40" s="1">
        <f t="shared" si="17"/>
        <v>16.987525987525988</v>
      </c>
      <c r="L40" s="1">
        <f t="shared" si="19"/>
        <v>17.19126819126819</v>
      </c>
      <c r="M40" s="1">
        <f t="shared" si="20"/>
        <v>689.28274428274426</v>
      </c>
      <c r="N40" s="1">
        <f t="shared" si="21"/>
        <v>3081.6133056133058</v>
      </c>
      <c r="O40" s="4">
        <f t="shared" si="22"/>
        <v>2458.1268191268191</v>
      </c>
      <c r="P40" s="57">
        <v>3073028.5</v>
      </c>
      <c r="Q40" s="57">
        <v>20292733.57</v>
      </c>
      <c r="R40" s="57">
        <v>0</v>
      </c>
      <c r="S40" s="4">
        <f t="shared" si="11"/>
        <v>23365762.07</v>
      </c>
      <c r="T40" s="1">
        <f t="shared" si="23"/>
        <v>23697307.07</v>
      </c>
      <c r="U40" s="3">
        <f t="shared" si="24"/>
        <v>1.3990830224744182</v>
      </c>
      <c r="V40" s="5">
        <f t="shared" si="12"/>
        <v>98.600916977525571</v>
      </c>
      <c r="W40" s="60">
        <v>1330562639</v>
      </c>
      <c r="X40" s="57">
        <v>4649521</v>
      </c>
      <c r="Y40" s="1">
        <f t="shared" si="13"/>
        <v>1325913118</v>
      </c>
      <c r="Z40" s="5">
        <f t="shared" si="14"/>
        <v>1.7872443336064798</v>
      </c>
      <c r="AA40" s="57">
        <v>781887467</v>
      </c>
      <c r="AB40" s="57">
        <v>493871152</v>
      </c>
      <c r="AC40" s="57">
        <v>333030840</v>
      </c>
      <c r="AD40" s="1">
        <f t="shared" si="6"/>
        <v>4649521</v>
      </c>
      <c r="AE40" s="1">
        <f t="shared" si="7"/>
        <v>20292733.57</v>
      </c>
      <c r="AF40" s="1">
        <f t="shared" si="7"/>
        <v>0</v>
      </c>
      <c r="AG40" s="1">
        <f t="shared" si="7"/>
        <v>23365762.07</v>
      </c>
      <c r="AH40" s="1">
        <f t="shared" si="25"/>
        <v>331545</v>
      </c>
      <c r="AI40" s="4">
        <f t="shared" si="15"/>
        <v>1657429020.6399999</v>
      </c>
      <c r="AJ40" s="3">
        <f t="shared" si="26"/>
        <v>47.174718027929899</v>
      </c>
      <c r="AK40" s="3">
        <f t="shared" si="26"/>
        <v>29.797423952990549</v>
      </c>
      <c r="AL40" s="3">
        <f t="shared" si="26"/>
        <v>20.093218825829624</v>
      </c>
      <c r="AM40" s="3">
        <f t="shared" si="26"/>
        <v>0.28052610049054366</v>
      </c>
      <c r="AN40" s="3">
        <f t="shared" si="26"/>
        <v>1.2243500818010391</v>
      </c>
      <c r="AO40" s="3">
        <f t="shared" si="26"/>
        <v>0</v>
      </c>
      <c r="AP40" s="3">
        <f t="shared" si="26"/>
        <v>1.4097594394104154</v>
      </c>
      <c r="AQ40" s="3">
        <f t="shared" si="18"/>
        <v>2.0003571547937367E-2</v>
      </c>
      <c r="AR40" s="3">
        <f t="shared" si="16"/>
        <v>2.6541130927593919</v>
      </c>
      <c r="AS40" s="3">
        <f t="shared" si="10"/>
        <v>2.9346391932499354</v>
      </c>
      <c r="AT40" s="3"/>
    </row>
    <row r="41" spans="2:46" ht="16.149999999999999" customHeight="1" x14ac:dyDescent="0.35">
      <c r="B41" s="40">
        <v>41306</v>
      </c>
      <c r="C41" s="57">
        <v>510</v>
      </c>
      <c r="D41" s="57">
        <v>400614</v>
      </c>
      <c r="E41" s="57">
        <v>1576605</v>
      </c>
      <c r="F41" s="57">
        <v>1235046</v>
      </c>
      <c r="G41" s="57">
        <v>399056.52</v>
      </c>
      <c r="H41" s="59">
        <v>8557</v>
      </c>
      <c r="I41" s="57">
        <v>8654</v>
      </c>
      <c r="J41" s="59">
        <v>510</v>
      </c>
      <c r="K41" s="1">
        <f t="shared" si="17"/>
        <v>16.778431372549019</v>
      </c>
      <c r="L41" s="1">
        <f t="shared" si="19"/>
        <v>16.968627450980392</v>
      </c>
      <c r="M41" s="1">
        <f t="shared" si="20"/>
        <v>785.51764705882351</v>
      </c>
      <c r="N41" s="1">
        <f t="shared" si="21"/>
        <v>3091.3823529411766</v>
      </c>
      <c r="O41" s="4">
        <f t="shared" si="22"/>
        <v>2421.6588235294116</v>
      </c>
      <c r="P41" s="57">
        <v>3371343.27</v>
      </c>
      <c r="Q41" s="57">
        <v>18895597.009999998</v>
      </c>
      <c r="R41" s="57">
        <v>0</v>
      </c>
      <c r="S41" s="4">
        <f t="shared" si="11"/>
        <v>22266940.279999997</v>
      </c>
      <c r="T41" s="1">
        <f t="shared" si="23"/>
        <v>22667554.279999997</v>
      </c>
      <c r="U41" s="3">
        <f t="shared" si="24"/>
        <v>1.7673454976722796</v>
      </c>
      <c r="V41" s="5">
        <f t="shared" si="12"/>
        <v>98.232654502327719</v>
      </c>
      <c r="W41" s="60">
        <v>1274574356</v>
      </c>
      <c r="X41" s="57">
        <v>5023034</v>
      </c>
      <c r="Y41" s="1">
        <f t="shared" si="13"/>
        <v>1269551322</v>
      </c>
      <c r="Z41" s="5">
        <f t="shared" si="14"/>
        <v>1.7854775846549036</v>
      </c>
      <c r="AA41" s="57">
        <v>1058456422</v>
      </c>
      <c r="AB41" s="57">
        <v>128465633</v>
      </c>
      <c r="AC41" s="57">
        <v>275843056</v>
      </c>
      <c r="AD41" s="1">
        <f t="shared" si="6"/>
        <v>5023034</v>
      </c>
      <c r="AE41" s="1">
        <f t="shared" si="7"/>
        <v>18895597.009999998</v>
      </c>
      <c r="AF41" s="1">
        <f t="shared" si="7"/>
        <v>0</v>
      </c>
      <c r="AG41" s="1">
        <f t="shared" si="7"/>
        <v>22266940.279999997</v>
      </c>
      <c r="AH41" s="1">
        <f t="shared" si="25"/>
        <v>400614</v>
      </c>
      <c r="AI41" s="4">
        <f t="shared" si="15"/>
        <v>1509351296.29</v>
      </c>
      <c r="AJ41" s="3">
        <f t="shared" si="26"/>
        <v>70.126578524277022</v>
      </c>
      <c r="AK41" s="3">
        <f t="shared" si="26"/>
        <v>8.5113143186592666</v>
      </c>
      <c r="AL41" s="3">
        <f t="shared" si="26"/>
        <v>18.275603345491863</v>
      </c>
      <c r="AM41" s="3">
        <f t="shared" si="26"/>
        <v>0.33279422837789097</v>
      </c>
      <c r="AN41" s="3">
        <f t="shared" si="26"/>
        <v>1.2519018638302135</v>
      </c>
      <c r="AO41" s="3">
        <f t="shared" si="26"/>
        <v>0</v>
      </c>
      <c r="AP41" s="3">
        <f t="shared" si="26"/>
        <v>1.475265588251877</v>
      </c>
      <c r="AQ41" s="3">
        <f t="shared" si="18"/>
        <v>2.6542131111869916E-2</v>
      </c>
      <c r="AR41" s="3">
        <f t="shared" si="16"/>
        <v>2.7537095831939604</v>
      </c>
      <c r="AS41" s="3">
        <f t="shared" si="10"/>
        <v>3.0865038115718511</v>
      </c>
      <c r="AT41" s="3"/>
    </row>
    <row r="42" spans="2:46" ht="16.149999999999999" customHeight="1" x14ac:dyDescent="0.35">
      <c r="B42" s="40">
        <v>41334</v>
      </c>
      <c r="C42" s="57">
        <v>531</v>
      </c>
      <c r="D42" s="57">
        <v>464284</v>
      </c>
      <c r="E42" s="57">
        <v>1495034</v>
      </c>
      <c r="F42" s="57">
        <v>1089457</v>
      </c>
      <c r="G42" s="57">
        <v>363690.46</v>
      </c>
      <c r="H42" s="59">
        <v>8869</v>
      </c>
      <c r="I42" s="57">
        <v>8968</v>
      </c>
      <c r="J42" s="59">
        <v>531</v>
      </c>
      <c r="K42" s="1">
        <f t="shared" si="17"/>
        <v>16.702448210922785</v>
      </c>
      <c r="L42" s="1">
        <f t="shared" si="19"/>
        <v>16.888888888888889</v>
      </c>
      <c r="M42" s="1">
        <f t="shared" si="20"/>
        <v>874.35781544256122</v>
      </c>
      <c r="N42" s="1">
        <f t="shared" si="21"/>
        <v>2815.5065913371</v>
      </c>
      <c r="O42" s="4">
        <f t="shared" si="22"/>
        <v>2051.7080979284369</v>
      </c>
      <c r="P42" s="57">
        <v>3745061.95</v>
      </c>
      <c r="Q42" s="57">
        <v>12256015.01</v>
      </c>
      <c r="R42" s="57">
        <v>0</v>
      </c>
      <c r="S42" s="4">
        <f t="shared" si="11"/>
        <v>16001076.960000001</v>
      </c>
      <c r="T42" s="1">
        <f t="shared" si="23"/>
        <v>16465360.960000001</v>
      </c>
      <c r="U42" s="3">
        <f t="shared" si="24"/>
        <v>2.8197620515450881</v>
      </c>
      <c r="V42" s="5">
        <f t="shared" si="12"/>
        <v>97.180237948454916</v>
      </c>
      <c r="W42" s="60">
        <v>1514077739</v>
      </c>
      <c r="X42" s="57">
        <v>4362375</v>
      </c>
      <c r="Y42" s="1">
        <f t="shared" si="13"/>
        <v>1509715364</v>
      </c>
      <c r="Z42" s="5">
        <f t="shared" si="14"/>
        <v>1.0906268395106564</v>
      </c>
      <c r="AA42" s="57">
        <v>928466956</v>
      </c>
      <c r="AB42" s="57">
        <v>552070312</v>
      </c>
      <c r="AC42" s="57">
        <v>169667008</v>
      </c>
      <c r="AD42" s="1">
        <f t="shared" si="6"/>
        <v>4362375</v>
      </c>
      <c r="AE42" s="1">
        <f t="shared" si="7"/>
        <v>12256015.01</v>
      </c>
      <c r="AF42" s="1">
        <f t="shared" si="7"/>
        <v>0</v>
      </c>
      <c r="AG42" s="1">
        <f t="shared" si="7"/>
        <v>16001076.960000001</v>
      </c>
      <c r="AH42" s="1">
        <f t="shared" si="25"/>
        <v>464284</v>
      </c>
      <c r="AI42" s="4">
        <f t="shared" si="15"/>
        <v>1683288026.97</v>
      </c>
      <c r="AJ42" s="3">
        <f t="shared" si="26"/>
        <v>55.157937389436881</v>
      </c>
      <c r="AK42" s="3">
        <f t="shared" si="26"/>
        <v>32.797138882628026</v>
      </c>
      <c r="AL42" s="3">
        <f t="shared" si="26"/>
        <v>10.079499484435164</v>
      </c>
      <c r="AM42" s="3">
        <f t="shared" si="26"/>
        <v>0.25915796525045603</v>
      </c>
      <c r="AN42" s="3">
        <f t="shared" si="26"/>
        <v>0.72809969616794701</v>
      </c>
      <c r="AO42" s="3">
        <f t="shared" si="26"/>
        <v>0</v>
      </c>
      <c r="AP42" s="3">
        <f t="shared" si="26"/>
        <v>0.95058461199909527</v>
      </c>
      <c r="AQ42" s="3">
        <f t="shared" si="18"/>
        <v>2.7581970082430497E-2</v>
      </c>
      <c r="AR42" s="3">
        <f t="shared" si="16"/>
        <v>1.7062662782494726</v>
      </c>
      <c r="AS42" s="3">
        <f t="shared" si="10"/>
        <v>1.9654242434999287</v>
      </c>
      <c r="AT42" s="3"/>
    </row>
    <row r="43" spans="2:46" ht="16.149999999999999" customHeight="1" x14ac:dyDescent="0.35">
      <c r="B43" s="40">
        <v>41365</v>
      </c>
      <c r="C43" s="57">
        <v>569</v>
      </c>
      <c r="D43" s="57">
        <v>531374</v>
      </c>
      <c r="E43" s="57">
        <v>2356730</v>
      </c>
      <c r="F43" s="57">
        <v>1906648</v>
      </c>
      <c r="G43" s="57">
        <v>603507.84</v>
      </c>
      <c r="H43" s="59">
        <v>10886</v>
      </c>
      <c r="I43" s="57">
        <v>10991</v>
      </c>
      <c r="J43" s="59">
        <v>569</v>
      </c>
      <c r="K43" s="1">
        <f t="shared" si="17"/>
        <v>19.131810193321616</v>
      </c>
      <c r="L43" s="1">
        <f t="shared" si="19"/>
        <v>19.31634446397188</v>
      </c>
      <c r="M43" s="1">
        <f t="shared" si="20"/>
        <v>933.87346221441123</v>
      </c>
      <c r="N43" s="1">
        <f t="shared" si="21"/>
        <v>4141.8804920913881</v>
      </c>
      <c r="O43" s="4">
        <f t="shared" si="22"/>
        <v>3350.8752196836554</v>
      </c>
      <c r="P43" s="57">
        <v>3595919.1</v>
      </c>
      <c r="Q43" s="57">
        <v>24308824.030000001</v>
      </c>
      <c r="R43" s="57">
        <v>0</v>
      </c>
      <c r="S43" s="4">
        <f t="shared" si="11"/>
        <v>27904743.130000003</v>
      </c>
      <c r="T43" s="1">
        <f t="shared" si="23"/>
        <v>28436117.130000003</v>
      </c>
      <c r="U43" s="3">
        <f t="shared" si="24"/>
        <v>1.8686587819664109</v>
      </c>
      <c r="V43" s="5">
        <f t="shared" si="12"/>
        <v>98.131341218033583</v>
      </c>
      <c r="W43" s="60">
        <v>1453686719</v>
      </c>
      <c r="X43" s="57">
        <v>4175817.0000000005</v>
      </c>
      <c r="Y43" s="1">
        <f t="shared" si="13"/>
        <v>1449510902</v>
      </c>
      <c r="Z43" s="5">
        <f t="shared" si="14"/>
        <v>1.9617732499124039</v>
      </c>
      <c r="AA43" s="57">
        <v>824345754</v>
      </c>
      <c r="AB43" s="57">
        <v>530271113</v>
      </c>
      <c r="AC43" s="57">
        <v>294371872</v>
      </c>
      <c r="AD43" s="1">
        <f t="shared" si="6"/>
        <v>4175817.0000000005</v>
      </c>
      <c r="AE43" s="1">
        <f t="shared" si="7"/>
        <v>24308824.030000001</v>
      </c>
      <c r="AF43" s="1">
        <f t="shared" si="7"/>
        <v>0</v>
      </c>
      <c r="AG43" s="1">
        <f t="shared" si="7"/>
        <v>27904743.130000003</v>
      </c>
      <c r="AH43" s="1">
        <f t="shared" si="25"/>
        <v>531374</v>
      </c>
      <c r="AI43" s="4">
        <f t="shared" si="15"/>
        <v>1705909497.1600001</v>
      </c>
      <c r="AJ43" s="3">
        <f t="shared" si="26"/>
        <v>48.32294769285074</v>
      </c>
      <c r="AK43" s="3">
        <f t="shared" si="26"/>
        <v>31.084363729892818</v>
      </c>
      <c r="AL43" s="3">
        <f t="shared" si="26"/>
        <v>17.256007571918122</v>
      </c>
      <c r="AM43" s="3">
        <f t="shared" si="26"/>
        <v>0.24478537735746855</v>
      </c>
      <c r="AN43" s="3">
        <f t="shared" si="26"/>
        <v>1.4249773549223659</v>
      </c>
      <c r="AO43" s="3">
        <f t="shared" si="26"/>
        <v>0</v>
      </c>
      <c r="AP43" s="3">
        <f t="shared" si="26"/>
        <v>1.6357692583607659</v>
      </c>
      <c r="AQ43" s="3">
        <f t="shared" si="18"/>
        <v>3.1149014697710045E-2</v>
      </c>
      <c r="AR43" s="3">
        <f t="shared" si="16"/>
        <v>3.0918956279808421</v>
      </c>
      <c r="AS43" s="3">
        <f t="shared" si="10"/>
        <v>3.3366810053383107</v>
      </c>
      <c r="AT43" s="3"/>
    </row>
    <row r="44" spans="2:46" ht="16.149999999999999" customHeight="1" x14ac:dyDescent="0.35">
      <c r="B44" s="40">
        <v>41395</v>
      </c>
      <c r="C44" s="57">
        <v>575</v>
      </c>
      <c r="D44" s="57">
        <v>572576</v>
      </c>
      <c r="E44" s="57">
        <v>2478863</v>
      </c>
      <c r="F44" s="57">
        <v>1993205</v>
      </c>
      <c r="G44" s="57">
        <v>540711.98</v>
      </c>
      <c r="H44" s="59">
        <v>11267</v>
      </c>
      <c r="I44" s="57">
        <v>11371</v>
      </c>
      <c r="J44" s="59">
        <v>575</v>
      </c>
      <c r="K44" s="1">
        <f t="shared" si="17"/>
        <v>19.594782608695652</v>
      </c>
      <c r="L44" s="1">
        <f t="shared" si="19"/>
        <v>19.775652173913045</v>
      </c>
      <c r="M44" s="1">
        <f t="shared" si="20"/>
        <v>995.7843478260869</v>
      </c>
      <c r="N44" s="1">
        <f t="shared" si="21"/>
        <v>4311.0660869565218</v>
      </c>
      <c r="O44" s="4">
        <f t="shared" si="22"/>
        <v>3466.4434782608696</v>
      </c>
      <c r="P44" s="57">
        <v>3423430.86</v>
      </c>
      <c r="Q44" s="57">
        <v>9177357.1699999999</v>
      </c>
      <c r="R44" s="57">
        <v>0</v>
      </c>
      <c r="S44" s="4">
        <f t="shared" si="11"/>
        <v>12600788.029999999</v>
      </c>
      <c r="T44" s="1">
        <f t="shared" si="23"/>
        <v>13173364.029999999</v>
      </c>
      <c r="U44" s="3">
        <f t="shared" si="24"/>
        <v>4.3464676046001589</v>
      </c>
      <c r="V44" s="5">
        <f t="shared" si="12"/>
        <v>95.65353239539985</v>
      </c>
      <c r="W44" s="60">
        <v>1522517662</v>
      </c>
      <c r="X44" s="57">
        <v>13885910</v>
      </c>
      <c r="Y44" s="1">
        <f t="shared" si="13"/>
        <v>1508631752</v>
      </c>
      <c r="Z44" s="5">
        <f t="shared" si="14"/>
        <v>0.87319944131733995</v>
      </c>
      <c r="AA44" s="57">
        <v>855884170</v>
      </c>
      <c r="AB44" s="57">
        <v>555213477</v>
      </c>
      <c r="AC44" s="57">
        <v>335998192</v>
      </c>
      <c r="AD44" s="1">
        <f t="shared" si="6"/>
        <v>13885910</v>
      </c>
      <c r="AE44" s="1">
        <f t="shared" si="7"/>
        <v>9177357.1699999999</v>
      </c>
      <c r="AF44" s="1">
        <f t="shared" si="7"/>
        <v>0</v>
      </c>
      <c r="AG44" s="1">
        <f t="shared" si="7"/>
        <v>12600788.029999999</v>
      </c>
      <c r="AH44" s="1">
        <f t="shared" si="25"/>
        <v>572576</v>
      </c>
      <c r="AI44" s="4">
        <f t="shared" si="15"/>
        <v>1783332470.2</v>
      </c>
      <c r="AJ44" s="3">
        <f t="shared" si="26"/>
        <v>47.993528088680677</v>
      </c>
      <c r="AK44" s="3">
        <f t="shared" si="26"/>
        <v>31.133481068604834</v>
      </c>
      <c r="AL44" s="3">
        <f t="shared" si="26"/>
        <v>18.841029231207678</v>
      </c>
      <c r="AM44" s="3">
        <f t="shared" si="26"/>
        <v>0.77864953574487994</v>
      </c>
      <c r="AN44" s="3">
        <f t="shared" si="26"/>
        <v>0.51461840814073012</v>
      </c>
      <c r="AO44" s="3">
        <f t="shared" si="26"/>
        <v>0</v>
      </c>
      <c r="AP44" s="3">
        <f t="shared" si="26"/>
        <v>0.70658658666080509</v>
      </c>
      <c r="AQ44" s="3">
        <f t="shared" si="18"/>
        <v>3.2107080960387932E-2</v>
      </c>
      <c r="AR44" s="3">
        <f t="shared" si="16"/>
        <v>1.2533120757619229</v>
      </c>
      <c r="AS44" s="3">
        <f t="shared" si="10"/>
        <v>2.0319616115068033</v>
      </c>
      <c r="AT44" s="3"/>
    </row>
    <row r="45" spans="2:46" ht="16.149999999999999" customHeight="1" x14ac:dyDescent="0.35">
      <c r="B45" s="40">
        <v>41426</v>
      </c>
      <c r="C45" s="57">
        <v>617</v>
      </c>
      <c r="D45" s="57">
        <v>503350</v>
      </c>
      <c r="E45" s="57">
        <v>2711296</v>
      </c>
      <c r="F45" s="57">
        <v>2243435</v>
      </c>
      <c r="G45" s="57">
        <v>606393.31000000006</v>
      </c>
      <c r="H45" s="59">
        <v>11759</v>
      </c>
      <c r="I45" s="57">
        <v>11875</v>
      </c>
      <c r="J45" s="59">
        <v>617</v>
      </c>
      <c r="K45" s="1">
        <f t="shared" si="17"/>
        <v>19.058346839546193</v>
      </c>
      <c r="L45" s="1">
        <f t="shared" si="19"/>
        <v>19.246353322528364</v>
      </c>
      <c r="M45" s="1">
        <f t="shared" si="20"/>
        <v>815.80226904376013</v>
      </c>
      <c r="N45" s="1">
        <f t="shared" si="21"/>
        <v>4394.3209076175044</v>
      </c>
      <c r="O45" s="4">
        <f t="shared" si="22"/>
        <v>3636.0372771474877</v>
      </c>
      <c r="P45" s="57">
        <v>3124830.28</v>
      </c>
      <c r="Q45" s="57">
        <v>6706234.7699999996</v>
      </c>
      <c r="R45" s="57">
        <v>0</v>
      </c>
      <c r="S45" s="4">
        <f t="shared" si="11"/>
        <v>9831065.0499999989</v>
      </c>
      <c r="T45" s="1">
        <f t="shared" si="23"/>
        <v>10334415.049999999</v>
      </c>
      <c r="U45" s="3">
        <f t="shared" si="24"/>
        <v>4.8706191648457162</v>
      </c>
      <c r="V45" s="5">
        <f t="shared" si="12"/>
        <v>95.129380835154294</v>
      </c>
      <c r="W45" s="60">
        <v>1498133729</v>
      </c>
      <c r="X45" s="57">
        <v>10456304</v>
      </c>
      <c r="Y45" s="1">
        <f t="shared" si="13"/>
        <v>1487677425</v>
      </c>
      <c r="Z45" s="5">
        <f t="shared" si="14"/>
        <v>0.69466773349740107</v>
      </c>
      <c r="AA45" s="57">
        <v>818950306</v>
      </c>
      <c r="AB45" s="57">
        <v>568753376</v>
      </c>
      <c r="AC45" s="57">
        <v>324754320</v>
      </c>
      <c r="AD45" s="1">
        <f t="shared" si="6"/>
        <v>10456304</v>
      </c>
      <c r="AE45" s="1">
        <f t="shared" si="7"/>
        <v>6706234.7699999996</v>
      </c>
      <c r="AF45" s="1">
        <f t="shared" si="7"/>
        <v>0</v>
      </c>
      <c r="AG45" s="1">
        <f t="shared" si="7"/>
        <v>9831065.0499999989</v>
      </c>
      <c r="AH45" s="1">
        <f t="shared" si="25"/>
        <v>503350</v>
      </c>
      <c r="AI45" s="4">
        <f t="shared" si="15"/>
        <v>1739954955.8199999</v>
      </c>
      <c r="AJ45" s="3">
        <f t="shared" si="26"/>
        <v>47.067327993789817</v>
      </c>
      <c r="AK45" s="3">
        <f t="shared" si="26"/>
        <v>32.687821836856685</v>
      </c>
      <c r="AL45" s="3">
        <f t="shared" si="26"/>
        <v>18.664524556438931</v>
      </c>
      <c r="AM45" s="3">
        <f t="shared" si="26"/>
        <v>0.60095256862969704</v>
      </c>
      <c r="AN45" s="3">
        <f t="shared" si="26"/>
        <v>0.38542576907340159</v>
      </c>
      <c r="AO45" s="3">
        <f t="shared" si="26"/>
        <v>0</v>
      </c>
      <c r="AP45" s="3">
        <f t="shared" si="26"/>
        <v>0.56501836539595063</v>
      </c>
      <c r="AQ45" s="3">
        <f t="shared" si="18"/>
        <v>2.8928909815529272E-2</v>
      </c>
      <c r="AR45" s="3">
        <f t="shared" si="16"/>
        <v>0.97937304428488148</v>
      </c>
      <c r="AS45" s="3">
        <f t="shared" si="10"/>
        <v>1.5803256129145784</v>
      </c>
      <c r="AT45" s="3"/>
    </row>
    <row r="46" spans="2:46" ht="16.149999999999999" customHeight="1" x14ac:dyDescent="0.35">
      <c r="B46" s="40">
        <v>41456</v>
      </c>
      <c r="C46" s="57">
        <v>647</v>
      </c>
      <c r="D46" s="57">
        <v>579349</v>
      </c>
      <c r="E46" s="57">
        <v>3414238</v>
      </c>
      <c r="F46" s="57">
        <v>2889754</v>
      </c>
      <c r="G46" s="57">
        <v>775036.48</v>
      </c>
      <c r="H46" s="59">
        <v>13213</v>
      </c>
      <c r="I46" s="57">
        <v>13150</v>
      </c>
      <c r="J46" s="59">
        <v>647</v>
      </c>
      <c r="K46" s="1">
        <f t="shared" si="17"/>
        <v>20.421947449768162</v>
      </c>
      <c r="L46" s="1">
        <f t="shared" si="19"/>
        <v>20.324574961360124</v>
      </c>
      <c r="M46" s="1">
        <f t="shared" si="20"/>
        <v>895.43894899536326</v>
      </c>
      <c r="N46" s="1">
        <f t="shared" si="21"/>
        <v>5277.0293663060274</v>
      </c>
      <c r="O46" s="4">
        <f t="shared" si="22"/>
        <v>4466.3894899536317</v>
      </c>
      <c r="P46" s="57">
        <v>3625739.5</v>
      </c>
      <c r="Q46" s="57">
        <v>12886700.43</v>
      </c>
      <c r="R46" s="57">
        <v>0</v>
      </c>
      <c r="S46" s="4">
        <f t="shared" si="11"/>
        <v>16512439.93</v>
      </c>
      <c r="T46" s="1">
        <f t="shared" si="23"/>
        <v>17091788.93</v>
      </c>
      <c r="U46" s="3">
        <f t="shared" si="24"/>
        <v>3.3896334805721242</v>
      </c>
      <c r="V46" s="5">
        <f t="shared" si="12"/>
        <v>96.61036651942787</v>
      </c>
      <c r="W46" s="60">
        <v>1549358842</v>
      </c>
      <c r="X46" s="57">
        <v>8106999.9999999991</v>
      </c>
      <c r="Y46" s="1">
        <f t="shared" si="13"/>
        <v>1541251842</v>
      </c>
      <c r="Z46" s="5">
        <f t="shared" si="14"/>
        <v>1.1089549718118032</v>
      </c>
      <c r="AA46" s="57">
        <v>866903000</v>
      </c>
      <c r="AB46" s="57">
        <v>583970116</v>
      </c>
      <c r="AC46" s="57">
        <v>323583968</v>
      </c>
      <c r="AD46" s="1">
        <f t="shared" si="6"/>
        <v>8106999.9999999991</v>
      </c>
      <c r="AE46" s="1">
        <f t="shared" si="7"/>
        <v>12886700.43</v>
      </c>
      <c r="AF46" s="1">
        <f t="shared" si="7"/>
        <v>0</v>
      </c>
      <c r="AG46" s="1">
        <f t="shared" si="7"/>
        <v>16512439.93</v>
      </c>
      <c r="AH46" s="1">
        <f t="shared" si="25"/>
        <v>579349</v>
      </c>
      <c r="AI46" s="4">
        <f t="shared" si="15"/>
        <v>1812542573.3600001</v>
      </c>
      <c r="AJ46" s="3">
        <f t="shared" si="26"/>
        <v>47.828007614352416</v>
      </c>
      <c r="AK46" s="3">
        <f t="shared" si="26"/>
        <v>32.218284115526494</v>
      </c>
      <c r="AL46" s="3">
        <f t="shared" si="26"/>
        <v>17.852489246647394</v>
      </c>
      <c r="AM46" s="3">
        <f t="shared" si="26"/>
        <v>0.44727225275440852</v>
      </c>
      <c r="AN46" s="3">
        <f t="shared" si="26"/>
        <v>0.71097366866871903</v>
      </c>
      <c r="AO46" s="3">
        <f t="shared" si="26"/>
        <v>0</v>
      </c>
      <c r="AP46" s="3">
        <f t="shared" si="26"/>
        <v>0.91100977007067319</v>
      </c>
      <c r="AQ46" s="3">
        <f t="shared" si="18"/>
        <v>3.1963331979895628E-2</v>
      </c>
      <c r="AR46" s="3">
        <f t="shared" si="16"/>
        <v>1.6539467707192876</v>
      </c>
      <c r="AS46" s="3">
        <f t="shared" si="10"/>
        <v>2.1012190234736967</v>
      </c>
      <c r="AT46" s="3"/>
    </row>
    <row r="47" spans="2:46" ht="16.149999999999999" customHeight="1" x14ac:dyDescent="0.35">
      <c r="B47" s="40">
        <v>41487</v>
      </c>
      <c r="C47" s="57">
        <v>682</v>
      </c>
      <c r="D47" s="57">
        <v>623117</v>
      </c>
      <c r="E47" s="57">
        <v>3526527</v>
      </c>
      <c r="F47" s="57">
        <v>2967445</v>
      </c>
      <c r="G47" s="57">
        <v>761938.33</v>
      </c>
      <c r="H47" s="59">
        <v>13631</v>
      </c>
      <c r="I47" s="57">
        <v>13566</v>
      </c>
      <c r="J47" s="59">
        <v>683</v>
      </c>
      <c r="K47" s="1">
        <f t="shared" si="17"/>
        <v>19.986803519061585</v>
      </c>
      <c r="L47" s="1">
        <f t="shared" si="19"/>
        <v>19.862371888726209</v>
      </c>
      <c r="M47" s="1">
        <f t="shared" si="20"/>
        <v>913.66129032258061</v>
      </c>
      <c r="N47" s="1">
        <f t="shared" si="21"/>
        <v>5170.8607038123164</v>
      </c>
      <c r="O47" s="4">
        <f t="shared" si="22"/>
        <v>4351.0923753665693</v>
      </c>
      <c r="P47" s="57">
        <v>3567072</v>
      </c>
      <c r="Q47" s="57">
        <v>18695426.260000002</v>
      </c>
      <c r="R47" s="57">
        <v>0</v>
      </c>
      <c r="S47" s="4">
        <f t="shared" si="11"/>
        <v>22262498.260000002</v>
      </c>
      <c r="T47" s="1">
        <f t="shared" si="23"/>
        <v>22885615.260000002</v>
      </c>
      <c r="U47" s="3">
        <f t="shared" si="24"/>
        <v>2.7227452394041509</v>
      </c>
      <c r="V47" s="5">
        <f t="shared" si="12"/>
        <v>97.277254760595838</v>
      </c>
      <c r="W47" s="60">
        <v>1571572400</v>
      </c>
      <c r="X47" s="57">
        <v>6947596</v>
      </c>
      <c r="Y47" s="1">
        <f t="shared" si="13"/>
        <v>1564624804</v>
      </c>
      <c r="Z47" s="5">
        <f t="shared" si="14"/>
        <v>1.4626903013100898</v>
      </c>
      <c r="AA47" s="57">
        <v>963577000</v>
      </c>
      <c r="AB47" s="57">
        <v>620542496</v>
      </c>
      <c r="AC47" s="57">
        <v>255378352</v>
      </c>
      <c r="AD47" s="1">
        <f t="shared" si="6"/>
        <v>6947596</v>
      </c>
      <c r="AE47" s="1">
        <f t="shared" si="7"/>
        <v>18695426.260000002</v>
      </c>
      <c r="AF47" s="1">
        <f t="shared" si="7"/>
        <v>0</v>
      </c>
      <c r="AG47" s="1">
        <f t="shared" si="7"/>
        <v>22262498.260000002</v>
      </c>
      <c r="AH47" s="1">
        <f t="shared" si="25"/>
        <v>623117</v>
      </c>
      <c r="AI47" s="4">
        <f t="shared" si="15"/>
        <v>1888026485.52</v>
      </c>
      <c r="AJ47" s="3">
        <f t="shared" si="26"/>
        <v>51.036201419314928</v>
      </c>
      <c r="AK47" s="3">
        <f t="shared" si="26"/>
        <v>32.867255875867137</v>
      </c>
      <c r="AL47" s="3">
        <f t="shared" si="26"/>
        <v>13.526206012394141</v>
      </c>
      <c r="AM47" s="3">
        <f t="shared" si="26"/>
        <v>0.36798191409303743</v>
      </c>
      <c r="AN47" s="3">
        <f t="shared" si="26"/>
        <v>0.99020995750760932</v>
      </c>
      <c r="AO47" s="3">
        <f t="shared" si="26"/>
        <v>0</v>
      </c>
      <c r="AP47" s="3">
        <f t="shared" si="26"/>
        <v>1.1791412054195027</v>
      </c>
      <c r="AQ47" s="3">
        <f t="shared" si="18"/>
        <v>3.3003615403646269E-2</v>
      </c>
      <c r="AR47" s="3">
        <f t="shared" si="16"/>
        <v>2.2023547783307582</v>
      </c>
      <c r="AS47" s="3">
        <f t="shared" si="10"/>
        <v>2.5703366924237958</v>
      </c>
      <c r="AT47" s="3"/>
    </row>
    <row r="48" spans="2:46" ht="16.149999999999999" customHeight="1" x14ac:dyDescent="0.35">
      <c r="B48" s="40">
        <v>41518</v>
      </c>
      <c r="C48" s="57">
        <v>725</v>
      </c>
      <c r="D48" s="57">
        <v>575580</v>
      </c>
      <c r="E48" s="57">
        <v>3796613</v>
      </c>
      <c r="F48" s="57">
        <v>3267634</v>
      </c>
      <c r="G48" s="57">
        <v>863628.3</v>
      </c>
      <c r="H48" s="59">
        <v>14319</v>
      </c>
      <c r="I48" s="57">
        <v>14208</v>
      </c>
      <c r="J48" s="59">
        <v>726</v>
      </c>
      <c r="K48" s="1">
        <f t="shared" si="17"/>
        <v>19.750344827586208</v>
      </c>
      <c r="L48" s="1">
        <f t="shared" si="19"/>
        <v>19.570247933884296</v>
      </c>
      <c r="M48" s="1">
        <f t="shared" si="20"/>
        <v>793.90344827586205</v>
      </c>
      <c r="N48" s="1">
        <f t="shared" si="21"/>
        <v>5236.7075862068968</v>
      </c>
      <c r="O48" s="4">
        <f t="shared" si="22"/>
        <v>4507.0813793103453</v>
      </c>
      <c r="P48" s="57">
        <v>3355771.5</v>
      </c>
      <c r="Q48" s="57">
        <v>8560321.25</v>
      </c>
      <c r="R48" s="57">
        <v>0</v>
      </c>
      <c r="S48" s="4">
        <f t="shared" si="11"/>
        <v>11916092.75</v>
      </c>
      <c r="T48" s="1">
        <f t="shared" si="23"/>
        <v>12491672.75</v>
      </c>
      <c r="U48" s="3">
        <f t="shared" si="24"/>
        <v>4.6077095639573171</v>
      </c>
      <c r="V48" s="5">
        <f t="shared" si="12"/>
        <v>95.392290436042686</v>
      </c>
      <c r="W48" s="60">
        <v>1580370194.0000002</v>
      </c>
      <c r="X48" s="57">
        <v>8145595.9999999991</v>
      </c>
      <c r="Y48" s="1">
        <f t="shared" si="13"/>
        <v>1572224598.0000002</v>
      </c>
      <c r="Z48" s="5">
        <f t="shared" si="14"/>
        <v>0.79452215452489683</v>
      </c>
      <c r="AA48" s="57">
        <v>876292136</v>
      </c>
      <c r="AB48" s="57">
        <v>599781085.00000012</v>
      </c>
      <c r="AC48" s="57">
        <v>321956976</v>
      </c>
      <c r="AD48" s="1">
        <f t="shared" si="6"/>
        <v>8145595.9999999991</v>
      </c>
      <c r="AE48" s="1">
        <f t="shared" si="7"/>
        <v>8560321.25</v>
      </c>
      <c r="AF48" s="1">
        <f t="shared" si="7"/>
        <v>0</v>
      </c>
      <c r="AG48" s="1">
        <f t="shared" si="7"/>
        <v>11916092.75</v>
      </c>
      <c r="AH48" s="1">
        <f t="shared" si="25"/>
        <v>575580</v>
      </c>
      <c r="AI48" s="4">
        <f t="shared" si="15"/>
        <v>1827227787</v>
      </c>
      <c r="AJ48" s="3">
        <f t="shared" si="26"/>
        <v>47.957465524247745</v>
      </c>
      <c r="AK48" s="3">
        <f t="shared" si="26"/>
        <v>32.824647767903073</v>
      </c>
      <c r="AL48" s="3">
        <f t="shared" si="26"/>
        <v>17.619969348681977</v>
      </c>
      <c r="AM48" s="3">
        <f t="shared" si="26"/>
        <v>0.44578984940753857</v>
      </c>
      <c r="AN48" s="3">
        <f t="shared" si="26"/>
        <v>0.46848681433717709</v>
      </c>
      <c r="AO48" s="3">
        <f t="shared" si="26"/>
        <v>0</v>
      </c>
      <c r="AP48" s="3">
        <f t="shared" si="26"/>
        <v>0.65214051771641546</v>
      </c>
      <c r="AQ48" s="3">
        <f t="shared" si="18"/>
        <v>3.150017770608695E-2</v>
      </c>
      <c r="AR48" s="3">
        <f t="shared" si="16"/>
        <v>1.1521275097596795</v>
      </c>
      <c r="AS48" s="3">
        <f t="shared" si="10"/>
        <v>1.5979173591672182</v>
      </c>
      <c r="AT48" s="3"/>
    </row>
    <row r="49" spans="2:46" ht="16.149999999999999" customHeight="1" x14ac:dyDescent="0.35">
      <c r="B49" s="40">
        <v>41548</v>
      </c>
      <c r="C49" s="57">
        <v>755</v>
      </c>
      <c r="D49" s="57">
        <v>633697</v>
      </c>
      <c r="E49" s="57">
        <v>4002970</v>
      </c>
      <c r="F49" s="57">
        <v>3422269</v>
      </c>
      <c r="G49" s="57">
        <v>934439.9</v>
      </c>
      <c r="H49" s="59">
        <v>14985</v>
      </c>
      <c r="I49" s="57">
        <v>14887</v>
      </c>
      <c r="J49" s="59">
        <v>756</v>
      </c>
      <c r="K49" s="1">
        <f t="shared" si="17"/>
        <v>19.847682119205299</v>
      </c>
      <c r="L49" s="1">
        <f t="shared" si="19"/>
        <v>19.691798941798943</v>
      </c>
      <c r="M49" s="1">
        <f t="shared" si="20"/>
        <v>839.33377483443712</v>
      </c>
      <c r="N49" s="1">
        <f t="shared" si="21"/>
        <v>5301.9470198675499</v>
      </c>
      <c r="O49" s="4">
        <f t="shared" si="22"/>
        <v>4532.8066225165567</v>
      </c>
      <c r="P49" s="57">
        <v>3385263.3499999996</v>
      </c>
      <c r="Q49" s="57">
        <v>10421695.290000001</v>
      </c>
      <c r="R49" s="57">
        <v>0</v>
      </c>
      <c r="S49" s="4">
        <f t="shared" si="11"/>
        <v>13806958.640000001</v>
      </c>
      <c r="T49" s="1">
        <f t="shared" si="23"/>
        <v>14440655.640000001</v>
      </c>
      <c r="U49" s="3">
        <f t="shared" si="24"/>
        <v>4.3882841319523358</v>
      </c>
      <c r="V49" s="5">
        <f t="shared" si="12"/>
        <v>95.611715868047668</v>
      </c>
      <c r="W49" s="60">
        <v>1615501622</v>
      </c>
      <c r="X49" s="57">
        <v>7057585</v>
      </c>
      <c r="Y49" s="1">
        <f t="shared" si="13"/>
        <v>1608444037</v>
      </c>
      <c r="Z49" s="5">
        <f t="shared" si="14"/>
        <v>0.89780280244838884</v>
      </c>
      <c r="AA49" s="57">
        <v>967485248</v>
      </c>
      <c r="AB49" s="57">
        <v>674258459</v>
      </c>
      <c r="AC49" s="57">
        <v>181784576</v>
      </c>
      <c r="AD49" s="1">
        <f t="shared" si="6"/>
        <v>7057585</v>
      </c>
      <c r="AE49" s="1">
        <f t="shared" si="7"/>
        <v>10421695.290000001</v>
      </c>
      <c r="AF49" s="1">
        <f t="shared" si="7"/>
        <v>0</v>
      </c>
      <c r="AG49" s="1">
        <f t="shared" si="7"/>
        <v>13806958.640000001</v>
      </c>
      <c r="AH49" s="1">
        <f t="shared" si="25"/>
        <v>633697</v>
      </c>
      <c r="AI49" s="4">
        <f t="shared" si="15"/>
        <v>1855448218.9300001</v>
      </c>
      <c r="AJ49" s="3">
        <f t="shared" si="26"/>
        <v>52.142939809871358</v>
      </c>
      <c r="AK49" s="3">
        <f t="shared" si="26"/>
        <v>36.339384312693532</v>
      </c>
      <c r="AL49" s="3">
        <f t="shared" si="26"/>
        <v>9.7973402946718462</v>
      </c>
      <c r="AM49" s="3">
        <f t="shared" si="26"/>
        <v>0.38037089518294226</v>
      </c>
      <c r="AN49" s="3">
        <f t="shared" si="26"/>
        <v>0.56168074019387004</v>
      </c>
      <c r="AO49" s="3">
        <f t="shared" si="26"/>
        <v>0</v>
      </c>
      <c r="AP49" s="3">
        <f t="shared" si="26"/>
        <v>0.74413063642175892</v>
      </c>
      <c r="AQ49" s="3">
        <f t="shared" si="18"/>
        <v>3.4153310964691888E-2</v>
      </c>
      <c r="AR49" s="3">
        <f t="shared" si="16"/>
        <v>1.3399646875803208</v>
      </c>
      <c r="AS49" s="3">
        <f t="shared" si="10"/>
        <v>1.7203355827632631</v>
      </c>
      <c r="AT49" s="3"/>
    </row>
    <row r="50" spans="2:46" ht="16.149999999999999" customHeight="1" x14ac:dyDescent="0.35">
      <c r="B50" s="40">
        <v>41579</v>
      </c>
      <c r="C50" s="57">
        <v>770</v>
      </c>
      <c r="D50" s="57">
        <v>548141</v>
      </c>
      <c r="E50" s="57">
        <v>3989024</v>
      </c>
      <c r="F50" s="57">
        <v>3477669</v>
      </c>
      <c r="G50" s="57">
        <v>904620.78</v>
      </c>
      <c r="H50" s="59">
        <v>15348</v>
      </c>
      <c r="I50" s="57">
        <v>15248</v>
      </c>
      <c r="J50" s="59">
        <v>771</v>
      </c>
      <c r="K50" s="1">
        <f t="shared" si="17"/>
        <v>19.932467532467534</v>
      </c>
      <c r="L50" s="1">
        <f t="shared" si="19"/>
        <v>19.776913099870299</v>
      </c>
      <c r="M50" s="1">
        <f t="shared" si="20"/>
        <v>711.87142857142862</v>
      </c>
      <c r="N50" s="1">
        <f t="shared" si="21"/>
        <v>5180.5506493506491</v>
      </c>
      <c r="O50" s="4">
        <f t="shared" si="22"/>
        <v>4516.4532467532472</v>
      </c>
      <c r="P50" s="57">
        <v>3148645.5</v>
      </c>
      <c r="Q50" s="57">
        <v>11005586.51</v>
      </c>
      <c r="R50" s="57">
        <v>0</v>
      </c>
      <c r="S50" s="4">
        <f t="shared" si="11"/>
        <v>14154232.01</v>
      </c>
      <c r="T50" s="1">
        <f t="shared" si="23"/>
        <v>14702373.01</v>
      </c>
      <c r="U50" s="3">
        <f t="shared" si="24"/>
        <v>3.7282484917718737</v>
      </c>
      <c r="V50" s="5">
        <f t="shared" si="12"/>
        <v>96.271751508228135</v>
      </c>
      <c r="W50" s="60">
        <v>1461307885</v>
      </c>
      <c r="X50" s="57">
        <v>5325934</v>
      </c>
      <c r="Y50" s="1">
        <f t="shared" si="13"/>
        <v>1455981951</v>
      </c>
      <c r="Z50" s="5">
        <f t="shared" si="14"/>
        <v>1.0097908837332832</v>
      </c>
      <c r="AA50" s="57">
        <v>779668226</v>
      </c>
      <c r="AB50" s="57">
        <v>596031384</v>
      </c>
      <c r="AC50" s="57">
        <v>280842272</v>
      </c>
      <c r="AD50" s="1">
        <f t="shared" si="6"/>
        <v>5325934</v>
      </c>
      <c r="AE50" s="1">
        <f t="shared" si="7"/>
        <v>11005586.51</v>
      </c>
      <c r="AF50" s="1">
        <f t="shared" si="7"/>
        <v>0</v>
      </c>
      <c r="AG50" s="1">
        <f t="shared" si="7"/>
        <v>14154232.01</v>
      </c>
      <c r="AH50" s="1">
        <f t="shared" si="25"/>
        <v>548141</v>
      </c>
      <c r="AI50" s="4">
        <f t="shared" si="15"/>
        <v>1687575775.52</v>
      </c>
      <c r="AJ50" s="3">
        <f t="shared" si="26"/>
        <v>46.200486953527019</v>
      </c>
      <c r="AK50" s="3">
        <f t="shared" si="26"/>
        <v>35.318792355640582</v>
      </c>
      <c r="AL50" s="3">
        <f t="shared" si="26"/>
        <v>16.641757725721256</v>
      </c>
      <c r="AM50" s="3">
        <f t="shared" si="26"/>
        <v>0.31559673214430312</v>
      </c>
      <c r="AN50" s="3">
        <f t="shared" si="26"/>
        <v>0.65215361998241539</v>
      </c>
      <c r="AO50" s="3">
        <f t="shared" si="26"/>
        <v>0</v>
      </c>
      <c r="AP50" s="3">
        <f t="shared" si="26"/>
        <v>0.8387316418807087</v>
      </c>
      <c r="AQ50" s="3">
        <f t="shared" si="18"/>
        <v>3.2480971103718226E-2</v>
      </c>
      <c r="AR50" s="3">
        <f t="shared" si="16"/>
        <v>1.5233662329668423</v>
      </c>
      <c r="AS50" s="3">
        <f t="shared" si="10"/>
        <v>1.8389629651111454</v>
      </c>
      <c r="AT50" s="3"/>
    </row>
    <row r="51" spans="2:46" ht="16.149999999999999" customHeight="1" x14ac:dyDescent="0.35">
      <c r="B51" s="40">
        <v>41609</v>
      </c>
      <c r="C51" s="57">
        <v>804</v>
      </c>
      <c r="D51" s="57">
        <v>527002</v>
      </c>
      <c r="E51" s="57">
        <v>3940138</v>
      </c>
      <c r="F51" s="57">
        <v>3432649</v>
      </c>
      <c r="G51" s="57">
        <v>850119.84</v>
      </c>
      <c r="H51" s="59">
        <v>16653</v>
      </c>
      <c r="I51" s="57">
        <v>16559</v>
      </c>
      <c r="J51" s="59">
        <v>805</v>
      </c>
      <c r="K51" s="1">
        <f t="shared" si="17"/>
        <v>20.71268656716418</v>
      </c>
      <c r="L51" s="1">
        <f t="shared" si="19"/>
        <v>20.570186335403726</v>
      </c>
      <c r="M51" s="1">
        <f t="shared" si="20"/>
        <v>655.4751243781094</v>
      </c>
      <c r="N51" s="1">
        <f t="shared" si="21"/>
        <v>4900.6691542288554</v>
      </c>
      <c r="O51" s="4">
        <f t="shared" si="22"/>
        <v>4269.4639303482591</v>
      </c>
      <c r="P51" s="57">
        <v>2528762.7600000002</v>
      </c>
      <c r="Q51" s="57">
        <v>19342865.52</v>
      </c>
      <c r="R51" s="57">
        <v>0</v>
      </c>
      <c r="S51" s="4">
        <f t="shared" si="11"/>
        <v>21871628.280000001</v>
      </c>
      <c r="T51" s="1">
        <f t="shared" si="23"/>
        <v>22398630.280000001</v>
      </c>
      <c r="U51" s="3">
        <f t="shared" si="24"/>
        <v>2.3528313714368787</v>
      </c>
      <c r="V51" s="5">
        <f t="shared" si="12"/>
        <v>97.647168628563122</v>
      </c>
      <c r="W51" s="60">
        <v>1420836427</v>
      </c>
      <c r="X51" s="57">
        <v>4809556</v>
      </c>
      <c r="Y51" s="1">
        <f t="shared" si="13"/>
        <v>1416026871</v>
      </c>
      <c r="Z51" s="5">
        <f t="shared" si="14"/>
        <v>1.5817941550912846</v>
      </c>
      <c r="AA51" s="57">
        <v>637366994</v>
      </c>
      <c r="AB51" s="57">
        <v>630193893</v>
      </c>
      <c r="AC51" s="57">
        <v>335514314</v>
      </c>
      <c r="AD51" s="1">
        <f t="shared" si="6"/>
        <v>4809556</v>
      </c>
      <c r="AE51" s="1">
        <f t="shared" si="7"/>
        <v>19342865.52</v>
      </c>
      <c r="AF51" s="1">
        <f t="shared" si="7"/>
        <v>0</v>
      </c>
      <c r="AG51" s="1">
        <f t="shared" si="7"/>
        <v>21871628.280000001</v>
      </c>
      <c r="AH51" s="1">
        <f t="shared" si="25"/>
        <v>527002</v>
      </c>
      <c r="AI51" s="4">
        <f t="shared" si="15"/>
        <v>1649626252.8</v>
      </c>
      <c r="AJ51" s="3">
        <f t="shared" si="26"/>
        <v>38.637054479350248</v>
      </c>
      <c r="AK51" s="3">
        <f t="shared" si="26"/>
        <v>38.202222590137481</v>
      </c>
      <c r="AL51" s="3">
        <f t="shared" si="26"/>
        <v>20.338807862115033</v>
      </c>
      <c r="AM51" s="3">
        <f t="shared" si="26"/>
        <v>0.29155428339216111</v>
      </c>
      <c r="AN51" s="3">
        <f t="shared" si="26"/>
        <v>1.1725604807251524</v>
      </c>
      <c r="AO51" s="3">
        <f t="shared" si="26"/>
        <v>0</v>
      </c>
      <c r="AP51" s="3">
        <f t="shared" si="26"/>
        <v>1.3258535527593662</v>
      </c>
      <c r="AQ51" s="3">
        <f t="shared" si="18"/>
        <v>3.1946751520563581E-2</v>
      </c>
      <c r="AR51" s="3">
        <f t="shared" si="16"/>
        <v>2.5303607850050822</v>
      </c>
      <c r="AS51" s="3">
        <f t="shared" si="10"/>
        <v>2.8219150683972432</v>
      </c>
      <c r="AT51" s="3"/>
    </row>
    <row r="52" spans="2:46" ht="16.149999999999999" customHeight="1" x14ac:dyDescent="0.35">
      <c r="B52" s="40">
        <v>41640</v>
      </c>
      <c r="C52" s="57">
        <v>833</v>
      </c>
      <c r="D52" s="57">
        <v>683421</v>
      </c>
      <c r="E52" s="57">
        <v>3861443</v>
      </c>
      <c r="F52" s="57">
        <v>3238725</v>
      </c>
      <c r="G52" s="57">
        <v>855483</v>
      </c>
      <c r="H52" s="59">
        <v>17199</v>
      </c>
      <c r="I52" s="57">
        <v>17103</v>
      </c>
      <c r="J52" s="59">
        <v>834</v>
      </c>
      <c r="K52" s="1">
        <f t="shared" si="17"/>
        <v>20.647058823529413</v>
      </c>
      <c r="L52" s="1">
        <f t="shared" si="19"/>
        <v>20.507194244604317</v>
      </c>
      <c r="M52" s="1">
        <f t="shared" si="20"/>
        <v>820.43337334933972</v>
      </c>
      <c r="N52" s="1">
        <f t="shared" si="21"/>
        <v>4635.5858343337331</v>
      </c>
      <c r="O52" s="4">
        <f t="shared" si="22"/>
        <v>3888.0252100840335</v>
      </c>
      <c r="P52" s="57">
        <v>3489159.3099999996</v>
      </c>
      <c r="Q52" s="57">
        <v>24301315.100000001</v>
      </c>
      <c r="R52" s="57">
        <v>0</v>
      </c>
      <c r="S52" s="4">
        <f t="shared" si="11"/>
        <v>27790474.41</v>
      </c>
      <c r="T52" s="1">
        <f t="shared" si="23"/>
        <v>28473895.41</v>
      </c>
      <c r="U52" s="3">
        <f t="shared" si="24"/>
        <v>2.4001668551468489</v>
      </c>
      <c r="V52" s="5">
        <f t="shared" si="12"/>
        <v>97.59983314485315</v>
      </c>
      <c r="W52" s="60">
        <v>1329337179</v>
      </c>
      <c r="X52" s="57">
        <v>4240735</v>
      </c>
      <c r="Y52" s="1">
        <f t="shared" si="13"/>
        <v>1325096444</v>
      </c>
      <c r="Z52" s="5">
        <f t="shared" si="14"/>
        <v>2.1488168305732769</v>
      </c>
      <c r="AA52" s="57">
        <v>809901904</v>
      </c>
      <c r="AB52" s="57">
        <v>422511581</v>
      </c>
      <c r="AC52" s="57">
        <v>345301846</v>
      </c>
      <c r="AD52" s="1">
        <f t="shared" si="6"/>
        <v>4240735</v>
      </c>
      <c r="AE52" s="1">
        <f t="shared" si="7"/>
        <v>24301315.100000001</v>
      </c>
      <c r="AF52" s="1">
        <f t="shared" si="7"/>
        <v>0</v>
      </c>
      <c r="AG52" s="1">
        <f t="shared" si="7"/>
        <v>27790474.41</v>
      </c>
      <c r="AH52" s="1">
        <f t="shared" si="25"/>
        <v>683421</v>
      </c>
      <c r="AI52" s="4">
        <f t="shared" si="15"/>
        <v>1634731276.51</v>
      </c>
      <c r="AJ52" s="3">
        <f t="shared" si="26"/>
        <v>49.543427451211777</v>
      </c>
      <c r="AK52" s="3">
        <f t="shared" si="26"/>
        <v>25.845934868391531</v>
      </c>
      <c r="AL52" s="3">
        <f t="shared" si="26"/>
        <v>21.122850645959836</v>
      </c>
      <c r="AM52" s="3">
        <f t="shared" si="26"/>
        <v>0.25941480786087223</v>
      </c>
      <c r="AN52" s="3">
        <f t="shared" si="26"/>
        <v>1.4865632932576578</v>
      </c>
      <c r="AO52" s="3">
        <f t="shared" si="26"/>
        <v>0</v>
      </c>
      <c r="AP52" s="3">
        <f t="shared" si="26"/>
        <v>1.7000026126208396</v>
      </c>
      <c r="AQ52" s="3">
        <f t="shared" si="18"/>
        <v>4.1806320697493508E-2</v>
      </c>
      <c r="AR52" s="3">
        <f t="shared" si="16"/>
        <v>3.2283722265759911</v>
      </c>
      <c r="AS52" s="3">
        <f t="shared" si="10"/>
        <v>3.4877870344368631</v>
      </c>
      <c r="AT52" s="3"/>
    </row>
    <row r="53" spans="2:46" ht="16.149999999999999" customHeight="1" x14ac:dyDescent="0.35">
      <c r="B53" s="40">
        <v>41671</v>
      </c>
      <c r="C53" s="57">
        <v>849</v>
      </c>
      <c r="D53" s="57">
        <v>950395</v>
      </c>
      <c r="E53" s="57">
        <v>4182450</v>
      </c>
      <c r="F53" s="57">
        <v>3334794</v>
      </c>
      <c r="G53" s="57">
        <v>897501.95</v>
      </c>
      <c r="H53" s="59">
        <v>22301</v>
      </c>
      <c r="I53" s="57">
        <v>22202</v>
      </c>
      <c r="J53" s="59">
        <v>851</v>
      </c>
      <c r="K53" s="1">
        <f t="shared" si="17"/>
        <v>26.267373380447584</v>
      </c>
      <c r="L53" s="1">
        <f t="shared" si="19"/>
        <v>26.08930669800235</v>
      </c>
      <c r="M53" s="1">
        <f t="shared" si="20"/>
        <v>1119.4287396937573</v>
      </c>
      <c r="N53" s="1">
        <f t="shared" si="21"/>
        <v>4926.3250883392229</v>
      </c>
      <c r="O53" s="4">
        <f t="shared" si="22"/>
        <v>3927.9081272084804</v>
      </c>
      <c r="P53" s="57">
        <v>3633999.34</v>
      </c>
      <c r="Q53" s="57">
        <v>22043965.799999997</v>
      </c>
      <c r="R53" s="57">
        <v>0</v>
      </c>
      <c r="S53" s="4">
        <f t="shared" si="11"/>
        <v>25677965.139999997</v>
      </c>
      <c r="T53" s="1">
        <f t="shared" si="23"/>
        <v>26628360.139999997</v>
      </c>
      <c r="U53" s="3">
        <f t="shared" si="24"/>
        <v>3.5691082552708786</v>
      </c>
      <c r="V53" s="5">
        <f t="shared" si="12"/>
        <v>96.430891744729124</v>
      </c>
      <c r="W53" s="60">
        <v>1251782132</v>
      </c>
      <c r="X53" s="57">
        <v>8072091</v>
      </c>
      <c r="Y53" s="1">
        <f t="shared" si="13"/>
        <v>1243710041</v>
      </c>
      <c r="Z53" s="5">
        <f t="shared" si="14"/>
        <v>2.1410424666660708</v>
      </c>
      <c r="AA53" s="57">
        <v>720977313</v>
      </c>
      <c r="AB53" s="57">
        <v>407226494</v>
      </c>
      <c r="AC53" s="57">
        <v>305208280</v>
      </c>
      <c r="AD53" s="1">
        <f t="shared" si="6"/>
        <v>8072091</v>
      </c>
      <c r="AE53" s="1">
        <f t="shared" si="7"/>
        <v>22043965.799999997</v>
      </c>
      <c r="AF53" s="1">
        <f t="shared" si="7"/>
        <v>0</v>
      </c>
      <c r="AG53" s="1">
        <f t="shared" si="7"/>
        <v>25677965.139999997</v>
      </c>
      <c r="AH53" s="1">
        <f t="shared" si="25"/>
        <v>950395</v>
      </c>
      <c r="AI53" s="4">
        <f t="shared" si="15"/>
        <v>1490156503.9400001</v>
      </c>
      <c r="AJ53" s="3">
        <f t="shared" si="26"/>
        <v>48.382657196993961</v>
      </c>
      <c r="AK53" s="3">
        <f t="shared" si="26"/>
        <v>27.327766776394689</v>
      </c>
      <c r="AL53" s="3">
        <f t="shared" si="26"/>
        <v>20.481625869029457</v>
      </c>
      <c r="AM53" s="3">
        <f t="shared" si="26"/>
        <v>0.54169417632693273</v>
      </c>
      <c r="AN53" s="3">
        <f t="shared" si="26"/>
        <v>1.4793054113252779</v>
      </c>
      <c r="AO53" s="3">
        <f t="shared" si="26"/>
        <v>0</v>
      </c>
      <c r="AP53" s="3">
        <f t="shared" si="26"/>
        <v>1.723172369620708</v>
      </c>
      <c r="AQ53" s="3">
        <f t="shared" si="18"/>
        <v>6.3778200308970162E-2</v>
      </c>
      <c r="AR53" s="3">
        <f t="shared" si="16"/>
        <v>3.2662559812549561</v>
      </c>
      <c r="AS53" s="3">
        <f t="shared" si="10"/>
        <v>3.8079501575818884</v>
      </c>
      <c r="AT53" s="3"/>
    </row>
    <row r="54" spans="2:46" ht="16.149999999999999" customHeight="1" x14ac:dyDescent="0.35">
      <c r="B54" s="40">
        <v>41699</v>
      </c>
      <c r="C54" s="57">
        <v>902</v>
      </c>
      <c r="D54" s="57">
        <v>952638</v>
      </c>
      <c r="E54" s="57">
        <v>4410852</v>
      </c>
      <c r="F54" s="57">
        <v>3632349</v>
      </c>
      <c r="G54" s="57">
        <v>988461.58</v>
      </c>
      <c r="H54" s="59">
        <v>22966</v>
      </c>
      <c r="I54" s="57">
        <v>22863</v>
      </c>
      <c r="J54" s="59">
        <v>904</v>
      </c>
      <c r="K54" s="1">
        <f t="shared" si="17"/>
        <v>25.461197339246119</v>
      </c>
      <c r="L54" s="1">
        <f t="shared" si="19"/>
        <v>25.290929203539822</v>
      </c>
      <c r="M54" s="1">
        <f t="shared" si="20"/>
        <v>1056.1396895787141</v>
      </c>
      <c r="N54" s="1">
        <f t="shared" si="21"/>
        <v>4890.0798226164079</v>
      </c>
      <c r="O54" s="4">
        <f t="shared" si="22"/>
        <v>4026.9944567627495</v>
      </c>
      <c r="P54" s="57">
        <v>4189897.9599999995</v>
      </c>
      <c r="Q54" s="57">
        <v>15312432.510000002</v>
      </c>
      <c r="R54" s="57">
        <v>0</v>
      </c>
      <c r="S54" s="4">
        <f t="shared" si="11"/>
        <v>19502330.470000003</v>
      </c>
      <c r="T54" s="1">
        <f t="shared" si="23"/>
        <v>20454968.470000003</v>
      </c>
      <c r="U54" s="3">
        <f t="shared" si="24"/>
        <v>4.6572450179875533</v>
      </c>
      <c r="V54" s="5">
        <f t="shared" si="12"/>
        <v>95.342754982012451</v>
      </c>
      <c r="W54" s="60">
        <v>1437416697</v>
      </c>
      <c r="X54" s="57">
        <v>3918766</v>
      </c>
      <c r="Y54" s="1">
        <f t="shared" si="13"/>
        <v>1433497931</v>
      </c>
      <c r="Z54" s="5">
        <f t="shared" si="14"/>
        <v>1.4269269615011395</v>
      </c>
      <c r="AA54" s="57">
        <v>836961515</v>
      </c>
      <c r="AB54" s="57">
        <v>560243077.00000012</v>
      </c>
      <c r="AC54" s="57">
        <v>254310712</v>
      </c>
      <c r="AD54" s="1">
        <f t="shared" si="6"/>
        <v>3918766</v>
      </c>
      <c r="AE54" s="1">
        <f t="shared" si="7"/>
        <v>15312432.510000002</v>
      </c>
      <c r="AF54" s="1">
        <f t="shared" si="7"/>
        <v>0</v>
      </c>
      <c r="AG54" s="1">
        <f t="shared" si="7"/>
        <v>19502330.470000003</v>
      </c>
      <c r="AH54" s="1">
        <f t="shared" si="25"/>
        <v>952638</v>
      </c>
      <c r="AI54" s="4">
        <f t="shared" si="15"/>
        <v>1691201470.98</v>
      </c>
      <c r="AJ54" s="3">
        <f t="shared" si="26"/>
        <v>49.489166687810773</v>
      </c>
      <c r="AK54" s="3">
        <f t="shared" si="26"/>
        <v>33.126927016883222</v>
      </c>
      <c r="AL54" s="3">
        <f t="shared" si="26"/>
        <v>15.037280676715273</v>
      </c>
      <c r="AM54" s="3">
        <f t="shared" si="26"/>
        <v>0.23171491198675423</v>
      </c>
      <c r="AN54" s="3">
        <f t="shared" si="26"/>
        <v>0.90541740725467268</v>
      </c>
      <c r="AO54" s="3">
        <f t="shared" si="26"/>
        <v>0</v>
      </c>
      <c r="AP54" s="3">
        <f t="shared" si="26"/>
        <v>1.1531642329224674</v>
      </c>
      <c r="AQ54" s="3">
        <f t="shared" si="18"/>
        <v>5.6329066426838846E-2</v>
      </c>
      <c r="AR54" s="3">
        <f t="shared" si="16"/>
        <v>2.114910706603979</v>
      </c>
      <c r="AS54" s="3">
        <f t="shared" si="10"/>
        <v>2.3466256185907333</v>
      </c>
      <c r="AT54" s="3"/>
    </row>
    <row r="55" spans="2:46" ht="16.149999999999999" customHeight="1" x14ac:dyDescent="0.35">
      <c r="B55" s="40">
        <v>41730</v>
      </c>
      <c r="C55" s="57">
        <v>955</v>
      </c>
      <c r="D55" s="57">
        <v>1445728</v>
      </c>
      <c r="E55" s="57">
        <v>4200454</v>
      </c>
      <c r="F55" s="57">
        <v>3003416</v>
      </c>
      <c r="G55" s="57">
        <v>845469.94</v>
      </c>
      <c r="H55" s="59">
        <v>23216</v>
      </c>
      <c r="I55" s="57">
        <v>23112</v>
      </c>
      <c r="J55" s="59">
        <v>957</v>
      </c>
      <c r="K55" s="1">
        <f t="shared" si="17"/>
        <v>24.309947643979058</v>
      </c>
      <c r="L55" s="1">
        <f t="shared" si="19"/>
        <v>24.150470219435736</v>
      </c>
      <c r="M55" s="1">
        <f t="shared" si="20"/>
        <v>1513.8513089005235</v>
      </c>
      <c r="N55" s="1">
        <f t="shared" si="21"/>
        <v>4398.381151832461</v>
      </c>
      <c r="O55" s="4">
        <f t="shared" si="22"/>
        <v>3144.9382198952881</v>
      </c>
      <c r="P55" s="57">
        <v>4084495.0000000005</v>
      </c>
      <c r="Q55" s="57">
        <v>19689407</v>
      </c>
      <c r="R55" s="57">
        <v>0</v>
      </c>
      <c r="S55" s="4">
        <f t="shared" si="11"/>
        <v>23773902</v>
      </c>
      <c r="T55" s="1">
        <f t="shared" si="23"/>
        <v>25219630</v>
      </c>
      <c r="U55" s="3">
        <f t="shared" si="24"/>
        <v>5.7325503982413695</v>
      </c>
      <c r="V55" s="5">
        <f t="shared" si="12"/>
        <v>94.267449601758642</v>
      </c>
      <c r="W55" s="60">
        <v>1418820298.9999998</v>
      </c>
      <c r="X55" s="57">
        <v>3804656</v>
      </c>
      <c r="Y55" s="1">
        <f t="shared" si="13"/>
        <v>1415015642.9999998</v>
      </c>
      <c r="Z55" s="5">
        <f t="shared" si="14"/>
        <v>1.782286303671627</v>
      </c>
      <c r="AA55" s="57">
        <v>799655345</v>
      </c>
      <c r="AB55" s="57">
        <v>549011188.00000012</v>
      </c>
      <c r="AC55" s="57">
        <v>273009992</v>
      </c>
      <c r="AD55" s="1">
        <f t="shared" si="6"/>
        <v>3804656</v>
      </c>
      <c r="AE55" s="1">
        <f t="shared" si="7"/>
        <v>19689407</v>
      </c>
      <c r="AF55" s="1">
        <f t="shared" si="7"/>
        <v>0</v>
      </c>
      <c r="AG55" s="1">
        <f t="shared" si="7"/>
        <v>23773902</v>
      </c>
      <c r="AH55" s="1">
        <f t="shared" si="25"/>
        <v>1445728</v>
      </c>
      <c r="AI55" s="4">
        <f t="shared" si="15"/>
        <v>1670390218</v>
      </c>
      <c r="AJ55" s="3">
        <f t="shared" si="26"/>
        <v>47.872367569144849</v>
      </c>
      <c r="AK55" s="3">
        <f t="shared" si="26"/>
        <v>32.867241563312369</v>
      </c>
      <c r="AL55" s="3">
        <f t="shared" si="26"/>
        <v>16.344084696980669</v>
      </c>
      <c r="AM55" s="3">
        <f t="shared" si="26"/>
        <v>0.2277704909308802</v>
      </c>
      <c r="AN55" s="3">
        <f t="shared" si="26"/>
        <v>1.1787309808108561</v>
      </c>
      <c r="AO55" s="3">
        <f t="shared" si="26"/>
        <v>0</v>
      </c>
      <c r="AP55" s="3">
        <f t="shared" si="26"/>
        <v>1.4232543835454861</v>
      </c>
      <c r="AQ55" s="3">
        <f t="shared" si="18"/>
        <v>8.6550315274894651E-2</v>
      </c>
      <c r="AR55" s="3">
        <f t="shared" si="16"/>
        <v>2.688535679631237</v>
      </c>
      <c r="AS55" s="3">
        <f t="shared" si="10"/>
        <v>2.9163061705621169</v>
      </c>
      <c r="AT55" s="3"/>
    </row>
    <row r="56" spans="2:46" ht="16.149999999999999" customHeight="1" x14ac:dyDescent="0.35">
      <c r="B56" s="40">
        <v>41760</v>
      </c>
      <c r="C56" s="57">
        <v>978</v>
      </c>
      <c r="D56" s="57">
        <v>1630046</v>
      </c>
      <c r="E56" s="57">
        <v>4683591</v>
      </c>
      <c r="F56" s="57">
        <v>3311255</v>
      </c>
      <c r="G56" s="57">
        <v>914697.8</v>
      </c>
      <c r="H56" s="59">
        <v>25072</v>
      </c>
      <c r="I56" s="57">
        <v>25697</v>
      </c>
      <c r="J56" s="59">
        <v>1062</v>
      </c>
      <c r="K56" s="1">
        <f t="shared" si="17"/>
        <v>25.6359918200409</v>
      </c>
      <c r="L56" s="1">
        <f t="shared" si="19"/>
        <v>24.196798493408664</v>
      </c>
      <c r="M56" s="1">
        <f t="shared" si="20"/>
        <v>1666.7137014314928</v>
      </c>
      <c r="N56" s="1">
        <f t="shared" si="21"/>
        <v>4788.9478527607362</v>
      </c>
      <c r="O56" s="4">
        <f t="shared" si="22"/>
        <v>3385.741308793456</v>
      </c>
      <c r="P56" s="57">
        <v>3885608.44</v>
      </c>
      <c r="Q56" s="57">
        <v>19528296.640000001</v>
      </c>
      <c r="R56" s="57">
        <v>0</v>
      </c>
      <c r="S56" s="4">
        <f t="shared" si="11"/>
        <v>23413905.080000002</v>
      </c>
      <c r="T56" s="1">
        <f t="shared" si="23"/>
        <v>25043951.080000002</v>
      </c>
      <c r="U56" s="3">
        <f t="shared" si="24"/>
        <v>6.5087413515263899</v>
      </c>
      <c r="V56" s="5">
        <f t="shared" si="12"/>
        <v>93.491258648473604</v>
      </c>
      <c r="W56" s="60">
        <v>1465326692</v>
      </c>
      <c r="X56" s="57">
        <v>5431711</v>
      </c>
      <c r="Y56" s="1">
        <f t="shared" si="13"/>
        <v>1459894981</v>
      </c>
      <c r="Z56" s="5">
        <f t="shared" si="14"/>
        <v>1.715462509696785</v>
      </c>
      <c r="AA56" s="57">
        <v>736507228</v>
      </c>
      <c r="AB56" s="57">
        <v>604637723</v>
      </c>
      <c r="AC56" s="57">
        <v>345280928</v>
      </c>
      <c r="AD56" s="1">
        <f t="shared" si="6"/>
        <v>5431711</v>
      </c>
      <c r="AE56" s="1">
        <f t="shared" si="7"/>
        <v>19528296.640000001</v>
      </c>
      <c r="AF56" s="1">
        <f t="shared" si="7"/>
        <v>0</v>
      </c>
      <c r="AG56" s="1">
        <f t="shared" si="7"/>
        <v>23413905.080000002</v>
      </c>
      <c r="AH56" s="1">
        <f t="shared" si="25"/>
        <v>1630046</v>
      </c>
      <c r="AI56" s="4">
        <f t="shared" si="15"/>
        <v>1736429837.72</v>
      </c>
      <c r="AJ56" s="3">
        <f t="shared" si="26"/>
        <v>42.415029504852477</v>
      </c>
      <c r="AK56" s="3">
        <f t="shared" si="26"/>
        <v>34.82074022604408</v>
      </c>
      <c r="AL56" s="3">
        <f t="shared" si="26"/>
        <v>19.884530920832788</v>
      </c>
      <c r="AM56" s="3">
        <f t="shared" si="26"/>
        <v>0.3128091260590205</v>
      </c>
      <c r="AN56" s="3">
        <f t="shared" si="26"/>
        <v>1.1246234207563153</v>
      </c>
      <c r="AO56" s="3">
        <f t="shared" si="26"/>
        <v>0</v>
      </c>
      <c r="AP56" s="3">
        <f t="shared" si="26"/>
        <v>1.3483933857496582</v>
      </c>
      <c r="AQ56" s="3">
        <f t="shared" si="18"/>
        <v>9.3873415705659255E-2</v>
      </c>
      <c r="AR56" s="3">
        <f t="shared" si="16"/>
        <v>2.5668902222116325</v>
      </c>
      <c r="AS56" s="3">
        <f t="shared" si="10"/>
        <v>2.8796993482706532</v>
      </c>
      <c r="AT56" s="3"/>
    </row>
    <row r="57" spans="2:46" ht="16.149999999999999" customHeight="1" x14ac:dyDescent="0.35">
      <c r="B57" s="40">
        <v>41791</v>
      </c>
      <c r="C57" s="57">
        <v>1025</v>
      </c>
      <c r="D57" s="57">
        <v>1487936</v>
      </c>
      <c r="E57" s="57">
        <v>5438792</v>
      </c>
      <c r="F57" s="57">
        <v>3983486</v>
      </c>
      <c r="G57" s="57">
        <v>1094957.77</v>
      </c>
      <c r="H57" s="59">
        <v>26041</v>
      </c>
      <c r="I57" s="57">
        <v>26852</v>
      </c>
      <c r="J57" s="59">
        <v>1062</v>
      </c>
      <c r="K57" s="1">
        <f t="shared" si="17"/>
        <v>25.405853658536586</v>
      </c>
      <c r="L57" s="1">
        <f t="shared" si="19"/>
        <v>25.284369114877588</v>
      </c>
      <c r="M57" s="1">
        <f t="shared" si="20"/>
        <v>1451.6448780487806</v>
      </c>
      <c r="N57" s="1">
        <f t="shared" si="21"/>
        <v>5306.1385365853657</v>
      </c>
      <c r="O57" s="4">
        <f t="shared" si="22"/>
        <v>3886.3278048780489</v>
      </c>
      <c r="P57" s="57">
        <v>3679633.7600000002</v>
      </c>
      <c r="Q57" s="57">
        <v>22844231.41</v>
      </c>
      <c r="R57" s="57">
        <v>0</v>
      </c>
      <c r="S57" s="4">
        <f t="shared" si="11"/>
        <v>26523865.170000002</v>
      </c>
      <c r="T57" s="1">
        <f t="shared" si="23"/>
        <v>28011801.170000002</v>
      </c>
      <c r="U57" s="3">
        <f t="shared" si="24"/>
        <v>5.3118183688721361</v>
      </c>
      <c r="V57" s="5">
        <f t="shared" si="12"/>
        <v>94.688181631127861</v>
      </c>
      <c r="W57" s="60">
        <v>1459271377</v>
      </c>
      <c r="X57" s="57">
        <v>3889711</v>
      </c>
      <c r="Y57" s="1">
        <f t="shared" si="13"/>
        <v>1455381666</v>
      </c>
      <c r="Z57" s="5">
        <f t="shared" si="14"/>
        <v>1.9247048265344853</v>
      </c>
      <c r="AA57" s="57">
        <v>771470047</v>
      </c>
      <c r="AB57" s="57">
        <v>619052263.99999988</v>
      </c>
      <c r="AC57" s="57">
        <v>334868000</v>
      </c>
      <c r="AD57" s="1">
        <f t="shared" si="6"/>
        <v>3889711</v>
      </c>
      <c r="AE57" s="1">
        <f t="shared" si="7"/>
        <v>22844231.41</v>
      </c>
      <c r="AF57" s="1">
        <f t="shared" si="7"/>
        <v>0</v>
      </c>
      <c r="AG57" s="1">
        <f t="shared" si="7"/>
        <v>26523865.170000002</v>
      </c>
      <c r="AH57" s="1">
        <f t="shared" si="25"/>
        <v>1487936</v>
      </c>
      <c r="AI57" s="4">
        <f t="shared" si="15"/>
        <v>1780136054.5800002</v>
      </c>
      <c r="AJ57" s="3">
        <f t="shared" si="26"/>
        <v>43.337701352384457</v>
      </c>
      <c r="AK57" s="3">
        <f t="shared" si="26"/>
        <v>34.775559003328944</v>
      </c>
      <c r="AL57" s="3">
        <f t="shared" si="26"/>
        <v>18.811371138651971</v>
      </c>
      <c r="AM57" s="3">
        <f t="shared" si="26"/>
        <v>0.2185063883174776</v>
      </c>
      <c r="AN57" s="3">
        <f t="shared" si="26"/>
        <v>1.2832856989343884</v>
      </c>
      <c r="AO57" s="3">
        <f t="shared" si="26"/>
        <v>0</v>
      </c>
      <c r="AP57" s="3">
        <f t="shared" si="26"/>
        <v>1.489990897142857</v>
      </c>
      <c r="AQ57" s="3">
        <f t="shared" si="18"/>
        <v>8.358552123989528E-2</v>
      </c>
      <c r="AR57" s="3">
        <f t="shared" si="16"/>
        <v>2.8568621173171409</v>
      </c>
      <c r="AS57" s="3">
        <f t="shared" si="10"/>
        <v>3.0753685056346183</v>
      </c>
      <c r="AT57" s="3"/>
    </row>
    <row r="58" spans="2:46" ht="16.149999999999999" customHeight="1" x14ac:dyDescent="0.35">
      <c r="B58" s="40">
        <v>41821</v>
      </c>
      <c r="C58" s="57">
        <v>1088</v>
      </c>
      <c r="D58" s="57">
        <v>1632898</v>
      </c>
      <c r="E58" s="57">
        <v>5689354</v>
      </c>
      <c r="F58" s="57">
        <v>4294766</v>
      </c>
      <c r="G58" s="57">
        <v>1199898.49</v>
      </c>
      <c r="H58" s="59">
        <v>26872</v>
      </c>
      <c r="I58" s="57">
        <v>28007</v>
      </c>
      <c r="J58" s="59">
        <v>1138</v>
      </c>
      <c r="K58" s="1">
        <f t="shared" si="17"/>
        <v>24.698529411764707</v>
      </c>
      <c r="L58" s="1">
        <f t="shared" si="19"/>
        <v>24.61072056239016</v>
      </c>
      <c r="M58" s="1">
        <f t="shared" si="20"/>
        <v>1500.8253676470588</v>
      </c>
      <c r="N58" s="1">
        <f t="shared" si="21"/>
        <v>5229.1856617647063</v>
      </c>
      <c r="O58" s="4">
        <f t="shared" si="22"/>
        <v>3947.3952205882351</v>
      </c>
      <c r="P58" s="57">
        <v>4185797.7399999998</v>
      </c>
      <c r="Q58" s="57">
        <v>27205051.009999998</v>
      </c>
      <c r="R58" s="57">
        <v>0</v>
      </c>
      <c r="S58" s="4">
        <f t="shared" si="11"/>
        <v>31390848.749999996</v>
      </c>
      <c r="T58" s="1">
        <f t="shared" si="23"/>
        <v>33023746.749999996</v>
      </c>
      <c r="U58" s="3">
        <f t="shared" si="24"/>
        <v>4.9446176182295254</v>
      </c>
      <c r="V58" s="5">
        <f t="shared" si="12"/>
        <v>95.055382381770471</v>
      </c>
      <c r="W58" s="60">
        <v>1558343215</v>
      </c>
      <c r="X58" s="57">
        <v>6458687</v>
      </c>
      <c r="Y58" s="1">
        <f t="shared" si="13"/>
        <v>1551884528</v>
      </c>
      <c r="Z58" s="5">
        <f t="shared" si="14"/>
        <v>2.1279770597725811</v>
      </c>
      <c r="AA58" s="57">
        <v>776646860.4000001</v>
      </c>
      <c r="AB58" s="57">
        <v>645487857.60000002</v>
      </c>
      <c r="AC58" s="57">
        <v>343204272</v>
      </c>
      <c r="AD58" s="1">
        <f t="shared" si="6"/>
        <v>6458687</v>
      </c>
      <c r="AE58" s="1">
        <f t="shared" si="7"/>
        <v>27205051.009999998</v>
      </c>
      <c r="AF58" s="1">
        <f t="shared" si="7"/>
        <v>0</v>
      </c>
      <c r="AG58" s="1">
        <f t="shared" si="7"/>
        <v>31390848.749999996</v>
      </c>
      <c r="AH58" s="1">
        <f t="shared" si="25"/>
        <v>1632898</v>
      </c>
      <c r="AI58" s="4">
        <f t="shared" si="15"/>
        <v>1832026474.76</v>
      </c>
      <c r="AJ58" s="3">
        <f t="shared" si="26"/>
        <v>42.392774946210466</v>
      </c>
      <c r="AK58" s="3">
        <f t="shared" si="26"/>
        <v>35.233544192343643</v>
      </c>
      <c r="AL58" s="3">
        <f t="shared" si="26"/>
        <v>18.733586917457654</v>
      </c>
      <c r="AM58" s="3">
        <f t="shared" si="26"/>
        <v>0.35254332232541036</v>
      </c>
      <c r="AN58" s="3">
        <f t="shared" si="26"/>
        <v>1.4849704076227352</v>
      </c>
      <c r="AO58" s="3">
        <f t="shared" si="26"/>
        <v>0</v>
      </c>
      <c r="AP58" s="3">
        <f t="shared" si="26"/>
        <v>1.7134495151939482</v>
      </c>
      <c r="AQ58" s="3">
        <f t="shared" si="18"/>
        <v>8.9130698846145967E-2</v>
      </c>
      <c r="AR58" s="3">
        <f t="shared" si="16"/>
        <v>3.2875506216628292</v>
      </c>
      <c r="AS58" s="3">
        <f t="shared" si="10"/>
        <v>3.6400939439882394</v>
      </c>
      <c r="AT58" s="3"/>
    </row>
    <row r="59" spans="2:46" ht="16.149999999999999" customHeight="1" x14ac:dyDescent="0.35">
      <c r="B59" s="40">
        <v>41852</v>
      </c>
      <c r="C59" s="57">
        <v>1152</v>
      </c>
      <c r="D59" s="57">
        <v>1842986</v>
      </c>
      <c r="E59" s="57">
        <v>6137739</v>
      </c>
      <c r="F59" s="57">
        <v>4677466</v>
      </c>
      <c r="G59" s="57">
        <v>1291404.51</v>
      </c>
      <c r="H59" s="59">
        <v>28163</v>
      </c>
      <c r="I59" s="57">
        <v>31340</v>
      </c>
      <c r="J59" s="59">
        <v>1328</v>
      </c>
      <c r="K59" s="1">
        <f t="shared" si="17"/>
        <v>24.447048611111111</v>
      </c>
      <c r="L59" s="1">
        <f t="shared" si="19"/>
        <v>23.599397590361445</v>
      </c>
      <c r="M59" s="1">
        <f t="shared" si="20"/>
        <v>1599.8142361111111</v>
      </c>
      <c r="N59" s="1">
        <f t="shared" si="21"/>
        <v>5327.8984375</v>
      </c>
      <c r="O59" s="4">
        <f t="shared" si="22"/>
        <v>4060.3003472222222</v>
      </c>
      <c r="P59" s="57">
        <v>3605692.34</v>
      </c>
      <c r="Q59" s="57">
        <v>25458354.029999997</v>
      </c>
      <c r="R59" s="57">
        <v>0</v>
      </c>
      <c r="S59" s="4">
        <f t="shared" si="11"/>
        <v>29064046.369999997</v>
      </c>
      <c r="T59" s="1">
        <f t="shared" si="23"/>
        <v>30907032.369999997</v>
      </c>
      <c r="U59" s="3">
        <f t="shared" si="24"/>
        <v>5.9629988992048935</v>
      </c>
      <c r="V59" s="5">
        <f t="shared" si="12"/>
        <v>94.037001100795109</v>
      </c>
      <c r="W59" s="60">
        <v>1537712817</v>
      </c>
      <c r="X59" s="57">
        <v>7771922</v>
      </c>
      <c r="Y59" s="1">
        <f t="shared" si="13"/>
        <v>1529940895</v>
      </c>
      <c r="Z59" s="5">
        <f t="shared" si="14"/>
        <v>2.0201455148370289</v>
      </c>
      <c r="AA59" s="57">
        <v>802546842.10000002</v>
      </c>
      <c r="AB59" s="57">
        <v>630692213.9000001</v>
      </c>
      <c r="AC59" s="57">
        <v>337330832</v>
      </c>
      <c r="AD59" s="1">
        <f t="shared" si="6"/>
        <v>7771922</v>
      </c>
      <c r="AE59" s="1">
        <f t="shared" si="7"/>
        <v>25458354.029999997</v>
      </c>
      <c r="AF59" s="1">
        <f t="shared" si="7"/>
        <v>0</v>
      </c>
      <c r="AG59" s="1">
        <f t="shared" si="7"/>
        <v>29064046.369999997</v>
      </c>
      <c r="AH59" s="1">
        <f t="shared" si="25"/>
        <v>1842986</v>
      </c>
      <c r="AI59" s="4">
        <f t="shared" si="15"/>
        <v>1834707196.3999999</v>
      </c>
      <c r="AJ59" s="3">
        <f t="shared" si="26"/>
        <v>43.74250254616814</v>
      </c>
      <c r="AK59" s="3">
        <f t="shared" si="26"/>
        <v>34.37563307853825</v>
      </c>
      <c r="AL59" s="3">
        <f t="shared" si="26"/>
        <v>18.386085401632428</v>
      </c>
      <c r="AM59" s="3">
        <f t="shared" si="26"/>
        <v>0.42360557669636884</v>
      </c>
      <c r="AN59" s="3">
        <f t="shared" si="26"/>
        <v>1.3875976548167204</v>
      </c>
      <c r="AO59" s="3">
        <f t="shared" si="26"/>
        <v>0</v>
      </c>
      <c r="AP59" s="3">
        <f t="shared" si="26"/>
        <v>1.5841245091875413</v>
      </c>
      <c r="AQ59" s="3">
        <f t="shared" si="18"/>
        <v>0.1004512329605642</v>
      </c>
      <c r="AR59" s="3">
        <f t="shared" si="16"/>
        <v>3.0721733969648257</v>
      </c>
      <c r="AS59" s="3">
        <f t="shared" si="10"/>
        <v>3.4957789736611948</v>
      </c>
      <c r="AT59" s="3"/>
    </row>
    <row r="60" spans="2:46" ht="16.149999999999999" customHeight="1" x14ac:dyDescent="0.35">
      <c r="B60" s="40">
        <v>41883</v>
      </c>
      <c r="C60" s="57">
        <v>1220</v>
      </c>
      <c r="D60" s="57">
        <v>3131934</v>
      </c>
      <c r="E60" s="57">
        <v>6510781</v>
      </c>
      <c r="F60" s="57">
        <v>4954131</v>
      </c>
      <c r="G60" s="57">
        <v>1367993.55</v>
      </c>
      <c r="H60" s="59">
        <v>28902</v>
      </c>
      <c r="I60" s="57">
        <v>31321</v>
      </c>
      <c r="J60" s="59">
        <v>1337</v>
      </c>
      <c r="K60" s="1">
        <f t="shared" si="17"/>
        <v>23.690163934426231</v>
      </c>
      <c r="L60" s="1">
        <f t="shared" si="19"/>
        <v>23.426327599102468</v>
      </c>
      <c r="M60" s="1">
        <f t="shared" si="20"/>
        <v>2567.1590163934425</v>
      </c>
      <c r="N60" s="1">
        <f t="shared" si="21"/>
        <v>5336.7057377049177</v>
      </c>
      <c r="O60" s="4">
        <f t="shared" si="22"/>
        <v>4060.7631147540983</v>
      </c>
      <c r="P60" s="57">
        <v>3789211.79</v>
      </c>
      <c r="Q60" s="57">
        <v>11820470.01</v>
      </c>
      <c r="R60" s="57">
        <v>0</v>
      </c>
      <c r="S60" s="4">
        <f t="shared" si="11"/>
        <v>15609681.800000001</v>
      </c>
      <c r="T60" s="1">
        <f t="shared" si="23"/>
        <v>18741615.800000001</v>
      </c>
      <c r="U60" s="3">
        <f t="shared" si="24"/>
        <v>16.711120500079826</v>
      </c>
      <c r="V60" s="5">
        <f t="shared" si="12"/>
        <v>83.288879499920171</v>
      </c>
      <c r="W60" s="60">
        <v>1505493932</v>
      </c>
      <c r="X60" s="57">
        <v>13556977</v>
      </c>
      <c r="Y60" s="1">
        <f t="shared" si="13"/>
        <v>1491936955</v>
      </c>
      <c r="Z60" s="5">
        <f t="shared" si="14"/>
        <v>1.2561935500820141</v>
      </c>
      <c r="AA60" s="57">
        <v>834444767.60000002</v>
      </c>
      <c r="AB60" s="57">
        <v>587471196.4000001</v>
      </c>
      <c r="AC60" s="57">
        <v>281240584</v>
      </c>
      <c r="AD60" s="1">
        <f t="shared" si="6"/>
        <v>13556977</v>
      </c>
      <c r="AE60" s="1">
        <f t="shared" si="7"/>
        <v>11820470.01</v>
      </c>
      <c r="AF60" s="1">
        <f t="shared" si="7"/>
        <v>0</v>
      </c>
      <c r="AG60" s="1">
        <f t="shared" si="7"/>
        <v>15609681.800000001</v>
      </c>
      <c r="AH60" s="1">
        <f t="shared" si="25"/>
        <v>3131934</v>
      </c>
      <c r="AI60" s="4">
        <f t="shared" si="15"/>
        <v>1747275610.8099999</v>
      </c>
      <c r="AJ60" s="3">
        <f t="shared" si="26"/>
        <v>47.756905804526689</v>
      </c>
      <c r="AK60" s="3">
        <f t="shared" si="26"/>
        <v>33.622125368513608</v>
      </c>
      <c r="AL60" s="3">
        <f t="shared" si="26"/>
        <v>16.095948587619947</v>
      </c>
      <c r="AM60" s="3">
        <f t="shared" si="26"/>
        <v>0.77589230434660916</v>
      </c>
      <c r="AN60" s="3">
        <f t="shared" si="26"/>
        <v>0.67650861357357817</v>
      </c>
      <c r="AO60" s="3">
        <f t="shared" si="26"/>
        <v>0</v>
      </c>
      <c r="AP60" s="3">
        <f t="shared" si="26"/>
        <v>0.89337261411001345</v>
      </c>
      <c r="AQ60" s="3">
        <f t="shared" si="18"/>
        <v>0.17924670730956416</v>
      </c>
      <c r="AR60" s="3">
        <f t="shared" si="16"/>
        <v>1.7491279349931559</v>
      </c>
      <c r="AS60" s="3">
        <f t="shared" si="10"/>
        <v>2.5250202393397649</v>
      </c>
      <c r="AT60" s="3"/>
    </row>
    <row r="61" spans="2:46" ht="16.149999999999999" customHeight="1" x14ac:dyDescent="0.35">
      <c r="B61" s="40">
        <v>41913</v>
      </c>
      <c r="C61" s="57">
        <v>1277</v>
      </c>
      <c r="D61" s="57">
        <v>2434667</v>
      </c>
      <c r="E61" s="57">
        <v>6607512</v>
      </c>
      <c r="F61" s="57">
        <v>4992463</v>
      </c>
      <c r="G61" s="57">
        <v>1403436.78</v>
      </c>
      <c r="H61" s="59">
        <v>29751</v>
      </c>
      <c r="I61" s="57">
        <v>31321</v>
      </c>
      <c r="J61" s="59">
        <v>1337</v>
      </c>
      <c r="K61" s="1">
        <f t="shared" si="17"/>
        <v>23.297572435395459</v>
      </c>
      <c r="L61" s="1">
        <f t="shared" si="19"/>
        <v>23.426327599102468</v>
      </c>
      <c r="M61" s="1">
        <f t="shared" si="20"/>
        <v>1906.5520751761942</v>
      </c>
      <c r="N61" s="1">
        <f t="shared" si="21"/>
        <v>5174.2458888018791</v>
      </c>
      <c r="O61" s="4">
        <f t="shared" si="22"/>
        <v>3909.5246671887235</v>
      </c>
      <c r="P61" s="57">
        <v>3973779.59</v>
      </c>
      <c r="Q61" s="57">
        <v>6841277.5100000007</v>
      </c>
      <c r="R61" s="57">
        <v>0</v>
      </c>
      <c r="S61" s="4">
        <f t="shared" si="11"/>
        <v>10815057.100000001</v>
      </c>
      <c r="T61" s="1">
        <f t="shared" si="23"/>
        <v>13249724.100000001</v>
      </c>
      <c r="U61" s="3">
        <f t="shared" si="24"/>
        <v>18.375227903802159</v>
      </c>
      <c r="V61" s="5">
        <f t="shared" si="12"/>
        <v>81.624772096197844</v>
      </c>
      <c r="W61" s="60">
        <v>1537029654</v>
      </c>
      <c r="X61" s="57">
        <v>11050977</v>
      </c>
      <c r="Y61" s="1">
        <f t="shared" si="13"/>
        <v>1525978677</v>
      </c>
      <c r="Z61" s="5">
        <f t="shared" si="14"/>
        <v>0.86827714565765202</v>
      </c>
      <c r="AA61" s="57">
        <v>925499500.5</v>
      </c>
      <c r="AB61" s="57">
        <v>686628922.5</v>
      </c>
      <c r="AC61" s="57">
        <v>189474056</v>
      </c>
      <c r="AD61" s="1">
        <f t="shared" si="6"/>
        <v>11050977</v>
      </c>
      <c r="AE61" s="1">
        <f t="shared" si="7"/>
        <v>6841277.5100000007</v>
      </c>
      <c r="AF61" s="1">
        <f t="shared" si="7"/>
        <v>0</v>
      </c>
      <c r="AG61" s="1">
        <f t="shared" si="7"/>
        <v>10815057.100000001</v>
      </c>
      <c r="AH61" s="1">
        <f t="shared" si="25"/>
        <v>2434667</v>
      </c>
      <c r="AI61" s="4">
        <f t="shared" si="15"/>
        <v>1832744457.6099999</v>
      </c>
      <c r="AJ61" s="3">
        <f t="shared" si="26"/>
        <v>50.498011147004227</v>
      </c>
      <c r="AK61" s="3">
        <f t="shared" si="26"/>
        <v>37.464520470868159</v>
      </c>
      <c r="AL61" s="3">
        <f t="shared" si="26"/>
        <v>10.338269212232928</v>
      </c>
      <c r="AM61" s="3">
        <f t="shared" si="26"/>
        <v>0.60297424194156801</v>
      </c>
      <c r="AN61" s="3">
        <f t="shared" si="26"/>
        <v>0.37328049099225785</v>
      </c>
      <c r="AO61" s="3">
        <f t="shared" si="26"/>
        <v>0</v>
      </c>
      <c r="AP61" s="3">
        <f t="shared" si="26"/>
        <v>0.59010174905144352</v>
      </c>
      <c r="AQ61" s="3">
        <f t="shared" si="18"/>
        <v>0.13284268790941756</v>
      </c>
      <c r="AR61" s="3">
        <f t="shared" si="16"/>
        <v>1.0962249279531189</v>
      </c>
      <c r="AS61" s="3">
        <f t="shared" si="10"/>
        <v>1.6991991698946869</v>
      </c>
      <c r="AT61" s="3"/>
    </row>
    <row r="62" spans="2:46" ht="16.149999999999999" customHeight="1" x14ac:dyDescent="0.35">
      <c r="B62" s="40">
        <v>41944</v>
      </c>
      <c r="C62" s="57">
        <v>1391</v>
      </c>
      <c r="D62" s="57">
        <v>1508821</v>
      </c>
      <c r="E62" s="57">
        <v>6867736</v>
      </c>
      <c r="F62" s="57">
        <v>5217041</v>
      </c>
      <c r="G62" s="57">
        <v>1383228.93</v>
      </c>
      <c r="H62" s="59">
        <v>32026</v>
      </c>
      <c r="I62" s="57">
        <v>33505</v>
      </c>
      <c r="J62" s="59">
        <v>1539</v>
      </c>
      <c r="K62" s="1">
        <f t="shared" si="17"/>
        <v>23.023723939611791</v>
      </c>
      <c r="L62" s="1">
        <f t="shared" si="19"/>
        <v>21.770630279402209</v>
      </c>
      <c r="M62" s="1">
        <f t="shared" si="20"/>
        <v>1084.7023723939612</v>
      </c>
      <c r="N62" s="1">
        <f t="shared" si="21"/>
        <v>4937.2652767792952</v>
      </c>
      <c r="O62" s="4">
        <f t="shared" si="22"/>
        <v>3750.5686556434221</v>
      </c>
      <c r="P62" s="57">
        <v>4192209.78</v>
      </c>
      <c r="Q62" s="57">
        <v>12517844.02</v>
      </c>
      <c r="R62" s="57">
        <v>0</v>
      </c>
      <c r="S62" s="4">
        <f t="shared" si="11"/>
        <v>16710053.799999999</v>
      </c>
      <c r="T62" s="1">
        <f t="shared" si="23"/>
        <v>18218874.799999997</v>
      </c>
      <c r="U62" s="3">
        <f t="shared" si="24"/>
        <v>8.2816365805422851</v>
      </c>
      <c r="V62" s="5">
        <f t="shared" si="12"/>
        <v>91.718363419457731</v>
      </c>
      <c r="W62" s="60">
        <v>1468552784</v>
      </c>
      <c r="X62" s="57">
        <v>7361176</v>
      </c>
      <c r="Y62" s="1">
        <f t="shared" si="13"/>
        <v>1461191608</v>
      </c>
      <c r="Z62" s="5">
        <f t="shared" si="14"/>
        <v>1.2468504951884447</v>
      </c>
      <c r="AA62" s="57">
        <v>736314513.89999998</v>
      </c>
      <c r="AB62" s="57">
        <v>537462545.89999998</v>
      </c>
      <c r="AC62" s="57">
        <v>325885328</v>
      </c>
      <c r="AD62" s="1">
        <f t="shared" si="6"/>
        <v>7361176</v>
      </c>
      <c r="AE62" s="1">
        <f t="shared" si="7"/>
        <v>12517844.02</v>
      </c>
      <c r="AF62" s="1">
        <f t="shared" si="7"/>
        <v>0</v>
      </c>
      <c r="AG62" s="1">
        <f t="shared" si="7"/>
        <v>16710053.799999999</v>
      </c>
      <c r="AH62" s="1">
        <f t="shared" si="25"/>
        <v>1508821</v>
      </c>
      <c r="AI62" s="4">
        <f t="shared" si="15"/>
        <v>1637760282.6199999</v>
      </c>
      <c r="AJ62" s="3">
        <f t="shared" si="26"/>
        <v>44.958625612906182</v>
      </c>
      <c r="AK62" s="3">
        <f t="shared" si="26"/>
        <v>32.816923917595354</v>
      </c>
      <c r="AL62" s="3">
        <f t="shared" si="26"/>
        <v>19.898231228239727</v>
      </c>
      <c r="AM62" s="3">
        <f t="shared" si="26"/>
        <v>0.44946602247698852</v>
      </c>
      <c r="AN62" s="3">
        <f t="shared" si="26"/>
        <v>0.76432699906329593</v>
      </c>
      <c r="AO62" s="3">
        <f t="shared" si="26"/>
        <v>0</v>
      </c>
      <c r="AP62" s="3">
        <f t="shared" si="26"/>
        <v>1.0202991229747105</v>
      </c>
      <c r="AQ62" s="3">
        <f t="shared" si="18"/>
        <v>9.2127096743747514E-2</v>
      </c>
      <c r="AR62" s="3">
        <f t="shared" si="16"/>
        <v>1.8767532187817539</v>
      </c>
      <c r="AS62" s="3">
        <f t="shared" si="10"/>
        <v>2.3262192412587424</v>
      </c>
      <c r="AT62" s="3"/>
    </row>
    <row r="63" spans="2:46" ht="16.149999999999999" customHeight="1" x14ac:dyDescent="0.35">
      <c r="B63" s="40">
        <v>41974</v>
      </c>
      <c r="C63" s="57">
        <v>1468</v>
      </c>
      <c r="D63" s="57">
        <v>1556402</v>
      </c>
      <c r="E63" s="57">
        <v>6053818</v>
      </c>
      <c r="F63" s="57">
        <v>4450012</v>
      </c>
      <c r="G63" s="57">
        <v>1115633.82</v>
      </c>
      <c r="H63" s="59">
        <v>32022</v>
      </c>
      <c r="I63" s="57">
        <v>35297</v>
      </c>
      <c r="J63" s="59">
        <v>1650</v>
      </c>
      <c r="K63" s="1">
        <f t="shared" ref="K63:K96" si="27">+H63/C63</f>
        <v>21.813351498637601</v>
      </c>
      <c r="L63" s="1">
        <f t="shared" si="19"/>
        <v>21.392121212121211</v>
      </c>
      <c r="M63" s="1">
        <f t="shared" si="20"/>
        <v>1060.2193460490464</v>
      </c>
      <c r="N63" s="1">
        <f t="shared" si="21"/>
        <v>4123.8542234332426</v>
      </c>
      <c r="O63" s="4">
        <f t="shared" si="22"/>
        <v>3031.3433242506812</v>
      </c>
      <c r="P63" s="57">
        <v>5559348.1399999997</v>
      </c>
      <c r="Q63" s="57">
        <v>10751788.5</v>
      </c>
      <c r="R63" s="57">
        <v>0</v>
      </c>
      <c r="S63" s="4">
        <f t="shared" si="11"/>
        <v>16311136.640000001</v>
      </c>
      <c r="T63" s="1">
        <f t="shared" si="23"/>
        <v>17867538.640000001</v>
      </c>
      <c r="U63" s="3">
        <f t="shared" si="24"/>
        <v>8.7107800988082822</v>
      </c>
      <c r="V63" s="5">
        <f t="shared" si="12"/>
        <v>91.289219901191714</v>
      </c>
      <c r="W63" s="60">
        <v>1379331584</v>
      </c>
      <c r="X63" s="57">
        <v>5241577</v>
      </c>
      <c r="Y63" s="1">
        <f t="shared" si="13"/>
        <v>1374090007</v>
      </c>
      <c r="Z63" s="5">
        <f t="shared" si="14"/>
        <v>1.3003179230601887</v>
      </c>
      <c r="AA63" s="57">
        <v>812778442.5</v>
      </c>
      <c r="AB63" s="57">
        <v>435689025.49999994</v>
      </c>
      <c r="AC63" s="57">
        <v>339883424</v>
      </c>
      <c r="AD63" s="1">
        <f t="shared" si="6"/>
        <v>5241577</v>
      </c>
      <c r="AE63" s="1">
        <f t="shared" si="7"/>
        <v>10751788.5</v>
      </c>
      <c r="AF63" s="1">
        <f t="shared" si="7"/>
        <v>0</v>
      </c>
      <c r="AG63" s="1">
        <f t="shared" si="7"/>
        <v>16311136.640000001</v>
      </c>
      <c r="AH63" s="1">
        <f t="shared" si="25"/>
        <v>1556402</v>
      </c>
      <c r="AI63" s="4">
        <f t="shared" si="15"/>
        <v>1622211796.1400001</v>
      </c>
      <c r="AJ63" s="3">
        <f t="shared" si="26"/>
        <v>50.103102716549074</v>
      </c>
      <c r="AK63" s="3">
        <f t="shared" si="26"/>
        <v>26.857715283337708</v>
      </c>
      <c r="AL63" s="3">
        <f t="shared" si="26"/>
        <v>20.951852576139657</v>
      </c>
      <c r="AM63" s="3">
        <f t="shared" si="26"/>
        <v>0.32311298761802626</v>
      </c>
      <c r="AN63" s="3">
        <f t="shared" si="26"/>
        <v>0.66278574262519407</v>
      </c>
      <c r="AO63" s="3">
        <f t="shared" si="26"/>
        <v>0</v>
      </c>
      <c r="AP63" s="3">
        <f t="shared" si="26"/>
        <v>1.0054874880586995</v>
      </c>
      <c r="AQ63" s="3">
        <f t="shared" si="18"/>
        <v>9.5943205671627327E-2</v>
      </c>
      <c r="AR63" s="3">
        <f t="shared" si="16"/>
        <v>1.7642164363555208</v>
      </c>
      <c r="AS63" s="3">
        <f t="shared" si="10"/>
        <v>2.0873294239735469</v>
      </c>
      <c r="AT63" s="3"/>
    </row>
    <row r="64" spans="2:46" ht="16.149999999999999" customHeight="1" x14ac:dyDescent="0.35">
      <c r="B64" s="40">
        <v>42005</v>
      </c>
      <c r="C64" s="57">
        <v>1558</v>
      </c>
      <c r="D64" s="57">
        <v>1857299</v>
      </c>
      <c r="E64" s="57">
        <v>6060540</v>
      </c>
      <c r="F64" s="57">
        <v>4344460</v>
      </c>
      <c r="G64" s="57">
        <v>1073130.96</v>
      </c>
      <c r="H64" s="59">
        <v>33040</v>
      </c>
      <c r="I64" s="57">
        <v>37046</v>
      </c>
      <c r="J64" s="59">
        <v>1714</v>
      </c>
      <c r="K64" s="1">
        <f t="shared" si="27"/>
        <v>21.206675224646983</v>
      </c>
      <c r="L64" s="1">
        <f t="shared" si="19"/>
        <v>21.613768961493584</v>
      </c>
      <c r="M64" s="1">
        <f t="shared" si="20"/>
        <v>1192.1046213093709</v>
      </c>
      <c r="N64" s="1">
        <f t="shared" si="21"/>
        <v>3889.9486521181002</v>
      </c>
      <c r="O64" s="4">
        <f t="shared" si="22"/>
        <v>2788.4852374839538</v>
      </c>
      <c r="P64" s="57">
        <v>5714584.75</v>
      </c>
      <c r="Q64" s="57">
        <v>15846967.859999999</v>
      </c>
      <c r="R64" s="57">
        <v>0</v>
      </c>
      <c r="S64" s="4">
        <f t="shared" si="11"/>
        <v>21561552.609999999</v>
      </c>
      <c r="T64" s="1">
        <f t="shared" si="23"/>
        <v>23418851.609999999</v>
      </c>
      <c r="U64" s="3">
        <f t="shared" si="24"/>
        <v>7.9307859793044733</v>
      </c>
      <c r="V64" s="5">
        <f t="shared" si="12"/>
        <v>92.069214020695526</v>
      </c>
      <c r="W64" s="60">
        <v>1318642595</v>
      </c>
      <c r="X64" s="57">
        <v>2404576</v>
      </c>
      <c r="Y64" s="1">
        <f t="shared" si="13"/>
        <v>1316238019</v>
      </c>
      <c r="Z64" s="5">
        <f t="shared" si="14"/>
        <v>1.7792261940429484</v>
      </c>
      <c r="AA64" s="57">
        <v>788499683.39999998</v>
      </c>
      <c r="AB64" s="57">
        <v>455072759.39999998</v>
      </c>
      <c r="AC64" s="57">
        <v>300647356</v>
      </c>
      <c r="AD64" s="1">
        <f t="shared" si="6"/>
        <v>2404576</v>
      </c>
      <c r="AE64" s="1">
        <f t="shared" si="7"/>
        <v>15846967.859999999</v>
      </c>
      <c r="AF64" s="1">
        <f t="shared" si="7"/>
        <v>0</v>
      </c>
      <c r="AG64" s="1">
        <f t="shared" si="7"/>
        <v>21561552.609999999</v>
      </c>
      <c r="AH64" s="1">
        <f t="shared" si="25"/>
        <v>1857299</v>
      </c>
      <c r="AI64" s="4">
        <f t="shared" si="15"/>
        <v>1585890194.2699997</v>
      </c>
      <c r="AJ64" s="3">
        <f t="shared" si="26"/>
        <v>49.719689689042681</v>
      </c>
      <c r="AK64" s="3">
        <f t="shared" si="26"/>
        <v>28.695098881639424</v>
      </c>
      <c r="AL64" s="3">
        <f t="shared" si="26"/>
        <v>18.957640137146495</v>
      </c>
      <c r="AM64" s="3">
        <f t="shared" si="26"/>
        <v>0.15162310787266386</v>
      </c>
      <c r="AN64" s="3">
        <f t="shared" si="26"/>
        <v>0.99924748366922778</v>
      </c>
      <c r="AO64" s="3">
        <f t="shared" si="26"/>
        <v>0</v>
      </c>
      <c r="AP64" s="3">
        <f t="shared" si="26"/>
        <v>1.3595867285077063</v>
      </c>
      <c r="AQ64" s="3">
        <f t="shared" si="18"/>
        <v>0.11711397212181718</v>
      </c>
      <c r="AR64" s="3">
        <f t="shared" si="16"/>
        <v>2.4759481842987512</v>
      </c>
      <c r="AS64" s="3">
        <f t="shared" si="10"/>
        <v>2.6275712921714152</v>
      </c>
      <c r="AT64" s="3"/>
    </row>
    <row r="65" spans="2:46" ht="16.149999999999999" customHeight="1" x14ac:dyDescent="0.35">
      <c r="B65" s="40">
        <v>42036</v>
      </c>
      <c r="C65" s="57">
        <v>1608</v>
      </c>
      <c r="D65" s="57">
        <v>1789121</v>
      </c>
      <c r="E65" s="57">
        <v>6643194</v>
      </c>
      <c r="F65" s="57">
        <v>4927344</v>
      </c>
      <c r="G65" s="57">
        <v>1168880.19</v>
      </c>
      <c r="H65" s="59">
        <v>33357</v>
      </c>
      <c r="I65" s="57">
        <v>40680</v>
      </c>
      <c r="J65" s="59">
        <v>1853</v>
      </c>
      <c r="K65" s="1">
        <f t="shared" si="27"/>
        <v>20.744402985074625</v>
      </c>
      <c r="L65" s="1">
        <f t="shared" si="19"/>
        <v>21.953588774959524</v>
      </c>
      <c r="M65" s="1">
        <f t="shared" si="20"/>
        <v>1112.6374378109454</v>
      </c>
      <c r="N65" s="1">
        <f t="shared" si="21"/>
        <v>4131.3395522388064</v>
      </c>
      <c r="O65" s="4">
        <f t="shared" si="22"/>
        <v>3064.2686567164178</v>
      </c>
      <c r="P65" s="57">
        <v>5594694.21</v>
      </c>
      <c r="Q65" s="57">
        <v>17472861.710000001</v>
      </c>
      <c r="R65" s="57">
        <v>0</v>
      </c>
      <c r="S65" s="4">
        <f t="shared" si="11"/>
        <v>23067555.920000002</v>
      </c>
      <c r="T65" s="1">
        <f t="shared" si="23"/>
        <v>24856676.920000002</v>
      </c>
      <c r="U65" s="3">
        <f t="shared" si="24"/>
        <v>7.197748137283992</v>
      </c>
      <c r="V65" s="5">
        <f t="shared" si="12"/>
        <v>92.802251862716005</v>
      </c>
      <c r="W65" s="60">
        <v>1225248281</v>
      </c>
      <c r="X65" s="57">
        <v>2055577</v>
      </c>
      <c r="Y65" s="1">
        <f t="shared" si="13"/>
        <v>1223192704</v>
      </c>
      <c r="Z65" s="5">
        <f t="shared" si="14"/>
        <v>2.0321145506113156</v>
      </c>
      <c r="AA65" s="57">
        <v>713138529.29999995</v>
      </c>
      <c r="AB65" s="57">
        <v>414261771.5</v>
      </c>
      <c r="AC65" s="57">
        <v>303499284</v>
      </c>
      <c r="AD65" s="1">
        <f t="shared" si="6"/>
        <v>2055577</v>
      </c>
      <c r="AE65" s="1">
        <f t="shared" si="7"/>
        <v>17472861.710000001</v>
      </c>
      <c r="AF65" s="1">
        <f t="shared" si="7"/>
        <v>0</v>
      </c>
      <c r="AG65" s="1">
        <f t="shared" si="7"/>
        <v>23067555.920000002</v>
      </c>
      <c r="AH65" s="1">
        <f t="shared" si="25"/>
        <v>1789121</v>
      </c>
      <c r="AI65" s="4">
        <f t="shared" si="15"/>
        <v>1475284700.4300001</v>
      </c>
      <c r="AJ65" s="3">
        <f t="shared" si="26"/>
        <v>48.339044598791133</v>
      </c>
      <c r="AK65" s="3">
        <f t="shared" si="26"/>
        <v>28.08012388247878</v>
      </c>
      <c r="AL65" s="3">
        <f t="shared" si="26"/>
        <v>20.572251844782183</v>
      </c>
      <c r="AM65" s="3">
        <f t="shared" si="26"/>
        <v>0.13933425862824053</v>
      </c>
      <c r="AN65" s="3">
        <f t="shared" si="26"/>
        <v>1.1843721896463237</v>
      </c>
      <c r="AO65" s="3">
        <f t="shared" si="26"/>
        <v>0</v>
      </c>
      <c r="AP65" s="3">
        <f t="shared" si="26"/>
        <v>1.563600294456827</v>
      </c>
      <c r="AQ65" s="3">
        <f t="shared" si="18"/>
        <v>0.12127293121649851</v>
      </c>
      <c r="AR65" s="3">
        <f t="shared" si="16"/>
        <v>2.8692454153196492</v>
      </c>
      <c r="AS65" s="3">
        <f t="shared" si="10"/>
        <v>3.0085796739478896</v>
      </c>
      <c r="AT65" s="3"/>
    </row>
    <row r="66" spans="2:46" ht="16.149999999999999" customHeight="1" x14ac:dyDescent="0.35">
      <c r="B66" s="40">
        <v>42064</v>
      </c>
      <c r="C66" s="57">
        <v>1674</v>
      </c>
      <c r="D66" s="57">
        <v>2227686</v>
      </c>
      <c r="E66" s="57">
        <v>6610350</v>
      </c>
      <c r="F66" s="57">
        <v>4815312</v>
      </c>
      <c r="G66" s="57">
        <v>1134787.17</v>
      </c>
      <c r="H66" s="59">
        <v>35574</v>
      </c>
      <c r="I66" s="57">
        <v>45011</v>
      </c>
      <c r="J66" s="59">
        <v>2062</v>
      </c>
      <c r="K66" s="1">
        <f t="shared" si="27"/>
        <v>21.250896057347671</v>
      </c>
      <c r="L66" s="1">
        <f t="shared" si="19"/>
        <v>21.828806983511154</v>
      </c>
      <c r="M66" s="1">
        <f t="shared" si="20"/>
        <v>1330.7562724014338</v>
      </c>
      <c r="N66" s="1">
        <f t="shared" si="21"/>
        <v>3948.8351254480285</v>
      </c>
      <c r="O66" s="4">
        <f t="shared" si="22"/>
        <v>2876.5304659498206</v>
      </c>
      <c r="P66" s="57">
        <v>7330176.5899999999</v>
      </c>
      <c r="Q66" s="57">
        <v>24019049.91</v>
      </c>
      <c r="R66" s="57">
        <v>0</v>
      </c>
      <c r="S66" s="4">
        <f t="shared" si="11"/>
        <v>31349226.5</v>
      </c>
      <c r="T66" s="1">
        <f t="shared" si="23"/>
        <v>33576912.5</v>
      </c>
      <c r="U66" s="3">
        <f t="shared" si="24"/>
        <v>6.6345766603763821</v>
      </c>
      <c r="V66" s="5">
        <f t="shared" si="12"/>
        <v>93.365423339623618</v>
      </c>
      <c r="W66" s="60">
        <v>1406650493</v>
      </c>
      <c r="X66" s="57">
        <v>2657554</v>
      </c>
      <c r="Y66" s="1">
        <f t="shared" si="13"/>
        <v>1403992939</v>
      </c>
      <c r="Z66" s="5">
        <f t="shared" si="14"/>
        <v>2.3915300118186704</v>
      </c>
      <c r="AA66" s="57">
        <v>820012608</v>
      </c>
      <c r="AB66" s="57">
        <v>400996029.99999994</v>
      </c>
      <c r="AC66" s="57">
        <v>336232768</v>
      </c>
      <c r="AD66" s="1">
        <f t="shared" si="6"/>
        <v>2657554</v>
      </c>
      <c r="AE66" s="1">
        <f t="shared" si="7"/>
        <v>24019049.91</v>
      </c>
      <c r="AF66" s="1">
        <f t="shared" si="7"/>
        <v>0</v>
      </c>
      <c r="AG66" s="1">
        <f t="shared" si="7"/>
        <v>31349226.5</v>
      </c>
      <c r="AH66" s="1">
        <f t="shared" si="25"/>
        <v>2227686</v>
      </c>
      <c r="AI66" s="4">
        <f t="shared" si="15"/>
        <v>1617494922.4100001</v>
      </c>
      <c r="AJ66" s="3">
        <f t="shared" si="26"/>
        <v>50.696456393088106</v>
      </c>
      <c r="AK66" s="3">
        <f t="shared" si="26"/>
        <v>24.791177050653893</v>
      </c>
      <c r="AL66" s="3">
        <f t="shared" si="26"/>
        <v>20.787253384327613</v>
      </c>
      <c r="AM66" s="3">
        <f t="shared" si="26"/>
        <v>0.16430060850146935</v>
      </c>
      <c r="AN66" s="3">
        <f t="shared" si="26"/>
        <v>1.4849536513049832</v>
      </c>
      <c r="AO66" s="3">
        <f t="shared" si="26"/>
        <v>0</v>
      </c>
      <c r="AP66" s="3">
        <f t="shared" si="26"/>
        <v>1.9381344612378109</v>
      </c>
      <c r="AQ66" s="3">
        <f t="shared" si="18"/>
        <v>0.13772445088611718</v>
      </c>
      <c r="AR66" s="3">
        <f t="shared" si="16"/>
        <v>3.5608125634289114</v>
      </c>
      <c r="AS66" s="3">
        <f t="shared" si="10"/>
        <v>3.7251131719303805</v>
      </c>
      <c r="AT66" s="3"/>
    </row>
    <row r="67" spans="2:46" ht="16.149999999999999" customHeight="1" x14ac:dyDescent="0.35">
      <c r="B67" s="40">
        <v>42095</v>
      </c>
      <c r="C67" s="57">
        <v>1900</v>
      </c>
      <c r="D67" s="57">
        <v>2733504</v>
      </c>
      <c r="E67" s="57">
        <v>8044148</v>
      </c>
      <c r="F67" s="57">
        <v>6041050</v>
      </c>
      <c r="G67" s="57">
        <v>1408769.11</v>
      </c>
      <c r="H67" s="59">
        <v>40000</v>
      </c>
      <c r="I67" s="57">
        <v>46982</v>
      </c>
      <c r="J67" s="59">
        <v>2319</v>
      </c>
      <c r="K67" s="1">
        <f t="shared" si="27"/>
        <v>21.05263157894737</v>
      </c>
      <c r="L67" s="1">
        <f t="shared" si="19"/>
        <v>20.259594652867616</v>
      </c>
      <c r="M67" s="1">
        <f t="shared" si="20"/>
        <v>1438.6863157894736</v>
      </c>
      <c r="N67" s="1">
        <f t="shared" si="21"/>
        <v>4233.7621052631575</v>
      </c>
      <c r="O67" s="4">
        <f t="shared" si="22"/>
        <v>3179.5</v>
      </c>
      <c r="P67" s="57">
        <v>7721953.6399999997</v>
      </c>
      <c r="Q67" s="57">
        <v>20903720.129999999</v>
      </c>
      <c r="R67" s="57">
        <v>0</v>
      </c>
      <c r="S67" s="4">
        <f t="shared" si="11"/>
        <v>28625673.77</v>
      </c>
      <c r="T67" s="1">
        <f t="shared" si="23"/>
        <v>31359177.77</v>
      </c>
      <c r="U67" s="3">
        <f t="shared" si="24"/>
        <v>8.7167591575536392</v>
      </c>
      <c r="V67" s="5">
        <f t="shared" si="12"/>
        <v>91.283240842446361</v>
      </c>
      <c r="W67" s="60">
        <v>1336164110</v>
      </c>
      <c r="X67" s="57">
        <v>3652756</v>
      </c>
      <c r="Y67" s="1">
        <f t="shared" si="13"/>
        <v>1332511354</v>
      </c>
      <c r="Z67" s="5">
        <f t="shared" si="14"/>
        <v>2.3533891606900332</v>
      </c>
      <c r="AA67" s="57">
        <v>905480079.30000007</v>
      </c>
      <c r="AB67" s="57">
        <v>482499308.69999999</v>
      </c>
      <c r="AC67" s="57">
        <v>200731092</v>
      </c>
      <c r="AD67" s="1">
        <f t="shared" si="6"/>
        <v>3652756</v>
      </c>
      <c r="AE67" s="1">
        <f t="shared" si="7"/>
        <v>20903720.129999999</v>
      </c>
      <c r="AF67" s="1">
        <f t="shared" si="7"/>
        <v>0</v>
      </c>
      <c r="AG67" s="1">
        <f t="shared" si="7"/>
        <v>28625673.77</v>
      </c>
      <c r="AH67" s="1">
        <f t="shared" si="25"/>
        <v>2733504</v>
      </c>
      <c r="AI67" s="4">
        <f t="shared" si="15"/>
        <v>1644626133.9000001</v>
      </c>
      <c r="AJ67" s="3">
        <f t="shared" si="26"/>
        <v>55.056894733442007</v>
      </c>
      <c r="AK67" s="3">
        <f t="shared" si="26"/>
        <v>29.337932722485721</v>
      </c>
      <c r="AL67" s="3">
        <f t="shared" si="26"/>
        <v>12.205271937640585</v>
      </c>
      <c r="AM67" s="3">
        <f t="shared" si="26"/>
        <v>0.22210251465103509</v>
      </c>
      <c r="AN67" s="3">
        <f t="shared" si="26"/>
        <v>1.2710317377986546</v>
      </c>
      <c r="AO67" s="3">
        <f t="shared" si="26"/>
        <v>0</v>
      </c>
      <c r="AP67" s="3">
        <f t="shared" si="26"/>
        <v>1.7405581232081135</v>
      </c>
      <c r="AQ67" s="3">
        <f t="shared" si="18"/>
        <v>0.16620823077387678</v>
      </c>
      <c r="AR67" s="3">
        <f t="shared" si="16"/>
        <v>3.1777980917806445</v>
      </c>
      <c r="AS67" s="3">
        <f t="shared" si="10"/>
        <v>3.3999006064316797</v>
      </c>
      <c r="AT67" s="3"/>
    </row>
    <row r="68" spans="2:46" ht="16.149999999999999" customHeight="1" x14ac:dyDescent="0.35">
      <c r="B68" s="40">
        <v>42125</v>
      </c>
      <c r="C68" s="57">
        <v>2097</v>
      </c>
      <c r="D68" s="57">
        <v>2903624</v>
      </c>
      <c r="E68" s="57">
        <v>9456223</v>
      </c>
      <c r="F68" s="57">
        <v>6969272</v>
      </c>
      <c r="G68" s="57">
        <v>1552816.19</v>
      </c>
      <c r="H68" s="59">
        <v>43160</v>
      </c>
      <c r="I68" s="57">
        <v>49949</v>
      </c>
      <c r="J68" s="59">
        <v>2519</v>
      </c>
      <c r="K68" s="1">
        <f t="shared" si="27"/>
        <v>20.581783500238437</v>
      </c>
      <c r="L68" s="1">
        <f t="shared" ref="L68:L99" si="28">+I68/J68</f>
        <v>19.828900357284638</v>
      </c>
      <c r="M68" s="1">
        <f t="shared" ref="M68:M96" si="29">+D68/C68</f>
        <v>1384.6561754887935</v>
      </c>
      <c r="N68" s="1">
        <f t="shared" ref="N68:N96" si="30">+E68/C68</f>
        <v>4509.4053409632807</v>
      </c>
      <c r="O68" s="4">
        <f t="shared" ref="O68:O96" si="31">+F68/C68</f>
        <v>3323.4487362899381</v>
      </c>
      <c r="P68" s="57">
        <v>7851789.5999999996</v>
      </c>
      <c r="Q68" s="57">
        <v>22094593.029999997</v>
      </c>
      <c r="R68" s="57">
        <v>0</v>
      </c>
      <c r="S68" s="4">
        <f t="shared" si="11"/>
        <v>29946382.629999995</v>
      </c>
      <c r="T68" s="1">
        <f t="shared" ref="T68:T99" si="32">+S68+D68</f>
        <v>32850006.629999995</v>
      </c>
      <c r="U68" s="3">
        <f t="shared" ref="U68:U99" si="33">+D68/T68*100</f>
        <v>8.8390362677987699</v>
      </c>
      <c r="V68" s="5">
        <f t="shared" si="12"/>
        <v>91.160963732201225</v>
      </c>
      <c r="W68" s="60">
        <v>1531931008</v>
      </c>
      <c r="X68" s="57">
        <v>3114150</v>
      </c>
      <c r="Y68" s="1">
        <f t="shared" si="13"/>
        <v>1528816858</v>
      </c>
      <c r="Z68" s="5">
        <f t="shared" si="14"/>
        <v>2.1487208528675179</v>
      </c>
      <c r="AA68" s="57">
        <v>822286499.79999995</v>
      </c>
      <c r="AB68" s="57">
        <v>549155370.20000005</v>
      </c>
      <c r="AC68" s="57">
        <v>331658780</v>
      </c>
      <c r="AD68" s="1">
        <f t="shared" ref="AD68:AD131" si="34">+X68</f>
        <v>3114150</v>
      </c>
      <c r="AE68" s="1">
        <f t="shared" ref="AE68:AG96" si="35">+Q68</f>
        <v>22094593.029999997</v>
      </c>
      <c r="AF68" s="1">
        <f t="shared" si="35"/>
        <v>0</v>
      </c>
      <c r="AG68" s="1">
        <f t="shared" si="35"/>
        <v>29946382.629999995</v>
      </c>
      <c r="AH68" s="1">
        <f t="shared" ref="AH68:AH99" si="36">+D68</f>
        <v>2903624</v>
      </c>
      <c r="AI68" s="4">
        <f t="shared" si="15"/>
        <v>1761159399.6599998</v>
      </c>
      <c r="AJ68" s="3">
        <f t="shared" ref="AJ68:AP83" si="37">+AA68/$AI68*100</f>
        <v>46.690066779801207</v>
      </c>
      <c r="AK68" s="3">
        <f t="shared" si="37"/>
        <v>31.181468883851004</v>
      </c>
      <c r="AL68" s="3">
        <f t="shared" si="37"/>
        <v>18.831843390440884</v>
      </c>
      <c r="AM68" s="3">
        <f t="shared" si="37"/>
        <v>0.17682385822664329</v>
      </c>
      <c r="AN68" s="3">
        <f t="shared" si="37"/>
        <v>1.2545481706122379</v>
      </c>
      <c r="AO68" s="3">
        <f t="shared" si="37"/>
        <v>0</v>
      </c>
      <c r="AP68" s="3">
        <f t="shared" si="37"/>
        <v>1.7003788888036646</v>
      </c>
      <c r="AQ68" s="3">
        <f t="shared" si="18"/>
        <v>0.16487002826436711</v>
      </c>
      <c r="AR68" s="3">
        <f t="shared" si="16"/>
        <v>3.1197970876802694</v>
      </c>
      <c r="AS68" s="3">
        <f t="shared" ref="AS68:AS130" si="38">SUM(AM68:AQ68)</f>
        <v>3.2966209459069127</v>
      </c>
      <c r="AT68" s="3"/>
    </row>
    <row r="69" spans="2:46" ht="16.149999999999999" customHeight="1" x14ac:dyDescent="0.35">
      <c r="B69" s="40">
        <v>42156</v>
      </c>
      <c r="C69" s="57">
        <v>2311</v>
      </c>
      <c r="D69" s="57">
        <v>2512135</v>
      </c>
      <c r="E69" s="57">
        <v>10698353</v>
      </c>
      <c r="F69" s="57">
        <v>8094812</v>
      </c>
      <c r="G69" s="57">
        <v>1689473.03</v>
      </c>
      <c r="H69" s="59">
        <v>46016</v>
      </c>
      <c r="I69" s="57">
        <v>51294</v>
      </c>
      <c r="J69" s="59">
        <v>2714</v>
      </c>
      <c r="K69" s="1">
        <f t="shared" si="27"/>
        <v>19.911726525313718</v>
      </c>
      <c r="L69" s="1">
        <f t="shared" si="28"/>
        <v>18.899778924097273</v>
      </c>
      <c r="M69" s="1">
        <f t="shared" si="29"/>
        <v>1087.0337516226741</v>
      </c>
      <c r="N69" s="1">
        <f t="shared" si="30"/>
        <v>4629.3176114236257</v>
      </c>
      <c r="O69" s="4">
        <f t="shared" si="31"/>
        <v>3502.7312851579404</v>
      </c>
      <c r="P69" s="57">
        <v>8611316.4900000002</v>
      </c>
      <c r="Q69" s="57">
        <v>27198805.509999998</v>
      </c>
      <c r="R69" s="57">
        <v>0</v>
      </c>
      <c r="S69" s="4">
        <f t="shared" ref="S69:S134" si="39">SUM(P69:R69)</f>
        <v>35810122</v>
      </c>
      <c r="T69" s="1">
        <f t="shared" si="32"/>
        <v>38322257</v>
      </c>
      <c r="U69" s="3">
        <f t="shared" si="33"/>
        <v>6.5552897889077881</v>
      </c>
      <c r="V69" s="5">
        <f t="shared" ref="V69:V132" si="40">+S69/T69*100</f>
        <v>93.444710211092215</v>
      </c>
      <c r="W69" s="60">
        <v>1474976400</v>
      </c>
      <c r="X69" s="57">
        <v>3216966</v>
      </c>
      <c r="Y69" s="1">
        <f t="shared" ref="Y69:Y132" si="41">+W69-X69</f>
        <v>1471759434</v>
      </c>
      <c r="Z69" s="5">
        <f t="shared" ref="Z69:Z132" si="42">+T69/Y69*100</f>
        <v>2.6038397386620726</v>
      </c>
      <c r="AA69" s="57">
        <v>808509797.19999993</v>
      </c>
      <c r="AB69" s="57">
        <v>572273537.79999995</v>
      </c>
      <c r="AC69" s="57">
        <v>314822896</v>
      </c>
      <c r="AD69" s="1">
        <f t="shared" si="34"/>
        <v>3216966</v>
      </c>
      <c r="AE69" s="1">
        <f t="shared" si="35"/>
        <v>27198805.509999998</v>
      </c>
      <c r="AF69" s="1">
        <f t="shared" si="35"/>
        <v>0</v>
      </c>
      <c r="AG69" s="1">
        <f t="shared" si="35"/>
        <v>35810122</v>
      </c>
      <c r="AH69" s="1">
        <f t="shared" si="36"/>
        <v>2512135</v>
      </c>
      <c r="AI69" s="4">
        <f t="shared" ref="AI69:AI132" si="43">SUM(AA69:AH69)</f>
        <v>1764344259.51</v>
      </c>
      <c r="AJ69" s="3">
        <f t="shared" si="37"/>
        <v>45.824945604694072</v>
      </c>
      <c r="AK69" s="3">
        <f t="shared" si="37"/>
        <v>32.435480474708136</v>
      </c>
      <c r="AL69" s="3">
        <f t="shared" si="37"/>
        <v>17.843620614461813</v>
      </c>
      <c r="AM69" s="3">
        <f t="shared" si="37"/>
        <v>0.1823321034237064</v>
      </c>
      <c r="AN69" s="3">
        <f t="shared" si="37"/>
        <v>1.5415815458573683</v>
      </c>
      <c r="AO69" s="3">
        <f t="shared" si="37"/>
        <v>0</v>
      </c>
      <c r="AP69" s="3">
        <f t="shared" si="37"/>
        <v>2.0296561630180561</v>
      </c>
      <c r="AQ69" s="3">
        <f t="shared" si="18"/>
        <v>0.14238349383683654</v>
      </c>
      <c r="AR69" s="3">
        <f t="shared" ref="AR69:AR132" si="44">SUM(AN69:AQ69)</f>
        <v>3.7136212027122606</v>
      </c>
      <c r="AS69" s="3">
        <f t="shared" si="38"/>
        <v>3.8959533061359672</v>
      </c>
      <c r="AT69" s="3"/>
    </row>
    <row r="70" spans="2:46" ht="16.149999999999999" customHeight="1" x14ac:dyDescent="0.35">
      <c r="B70" s="40">
        <v>42186</v>
      </c>
      <c r="C70" s="57">
        <v>2518</v>
      </c>
      <c r="D70" s="57">
        <v>2301282</v>
      </c>
      <c r="E70" s="57">
        <v>10785263</v>
      </c>
      <c r="F70" s="57">
        <v>8759545</v>
      </c>
      <c r="G70" s="57">
        <v>1670765.69</v>
      </c>
      <c r="H70" s="59">
        <v>48335</v>
      </c>
      <c r="I70" s="57">
        <v>53821</v>
      </c>
      <c r="J70" s="59">
        <v>2923</v>
      </c>
      <c r="K70" s="1">
        <f t="shared" si="27"/>
        <v>19.195790309769659</v>
      </c>
      <c r="L70" s="1">
        <f t="shared" si="28"/>
        <v>18.412931919261034</v>
      </c>
      <c r="M70" s="1">
        <f t="shared" si="29"/>
        <v>913.93248610007947</v>
      </c>
      <c r="N70" s="1">
        <f t="shared" si="30"/>
        <v>4283.2656870532164</v>
      </c>
      <c r="O70" s="4">
        <f t="shared" si="31"/>
        <v>3478.7708498808579</v>
      </c>
      <c r="P70" s="57">
        <v>9375193.9759999998</v>
      </c>
      <c r="Q70" s="57">
        <v>29463585.524999999</v>
      </c>
      <c r="R70" s="57">
        <v>0</v>
      </c>
      <c r="S70" s="4">
        <f t="shared" si="39"/>
        <v>38838779.501000002</v>
      </c>
      <c r="T70" s="1">
        <f t="shared" si="32"/>
        <v>41140061.501000002</v>
      </c>
      <c r="U70" s="3">
        <f t="shared" si="33"/>
        <v>5.5937738448545149</v>
      </c>
      <c r="V70" s="5">
        <f t="shared" si="40"/>
        <v>94.40622615514549</v>
      </c>
      <c r="W70" s="60">
        <v>1548498527</v>
      </c>
      <c r="X70" s="57">
        <v>3538585</v>
      </c>
      <c r="Y70" s="1">
        <f t="shared" si="41"/>
        <v>1544959942</v>
      </c>
      <c r="Z70" s="5">
        <f t="shared" si="42"/>
        <v>2.6628561933937833</v>
      </c>
      <c r="AA70" s="57">
        <v>839291407.62339997</v>
      </c>
      <c r="AB70" s="57">
        <v>587170542.39999998</v>
      </c>
      <c r="AC70" s="57">
        <v>321460084.5</v>
      </c>
      <c r="AD70" s="1">
        <f t="shared" si="34"/>
        <v>3538585</v>
      </c>
      <c r="AE70" s="1">
        <f t="shared" si="35"/>
        <v>29463585.524999999</v>
      </c>
      <c r="AF70" s="1">
        <f t="shared" si="35"/>
        <v>0</v>
      </c>
      <c r="AG70" s="1">
        <f t="shared" si="35"/>
        <v>38838779.501000002</v>
      </c>
      <c r="AH70" s="1">
        <f t="shared" si="36"/>
        <v>2301282</v>
      </c>
      <c r="AI70" s="4">
        <f t="shared" si="43"/>
        <v>1822064266.5493999</v>
      </c>
      <c r="AJ70" s="3">
        <f t="shared" si="37"/>
        <v>46.06266765841572</v>
      </c>
      <c r="AK70" s="3">
        <f t="shared" si="37"/>
        <v>32.225567076839475</v>
      </c>
      <c r="AL70" s="3">
        <f t="shared" si="37"/>
        <v>17.642631514242726</v>
      </c>
      <c r="AM70" s="3">
        <f t="shared" si="37"/>
        <v>0.19420747472872202</v>
      </c>
      <c r="AN70" s="3">
        <f t="shared" si="37"/>
        <v>1.6170442539218295</v>
      </c>
      <c r="AO70" s="3">
        <f t="shared" si="37"/>
        <v>0</v>
      </c>
      <c r="AP70" s="3">
        <f t="shared" si="37"/>
        <v>2.1315812078655352</v>
      </c>
      <c r="AQ70" s="3">
        <f t="shared" si="18"/>
        <v>0.12630081398600368</v>
      </c>
      <c r="AR70" s="3">
        <f t="shared" si="44"/>
        <v>3.874926275773368</v>
      </c>
      <c r="AS70" s="3">
        <f t="shared" si="38"/>
        <v>4.0691337505020906</v>
      </c>
      <c r="AT70" s="3"/>
    </row>
    <row r="71" spans="2:46" ht="16.149999999999999" customHeight="1" x14ac:dyDescent="0.35">
      <c r="B71" s="40">
        <v>42217</v>
      </c>
      <c r="C71" s="57">
        <v>2744</v>
      </c>
      <c r="D71" s="57">
        <v>3122870</v>
      </c>
      <c r="E71" s="57">
        <v>11634449</v>
      </c>
      <c r="F71" s="57">
        <v>9030177</v>
      </c>
      <c r="G71" s="57">
        <v>1881477.98</v>
      </c>
      <c r="H71" s="59">
        <v>47766</v>
      </c>
      <c r="I71" s="57">
        <v>55578</v>
      </c>
      <c r="J71" s="59">
        <v>3143</v>
      </c>
      <c r="K71" s="1">
        <f t="shared" si="27"/>
        <v>17.407434402332363</v>
      </c>
      <c r="L71" s="1">
        <f t="shared" si="28"/>
        <v>17.683105313394847</v>
      </c>
      <c r="M71" s="1">
        <f t="shared" si="29"/>
        <v>1138.0721574344022</v>
      </c>
      <c r="N71" s="1">
        <f t="shared" si="30"/>
        <v>4239.9595481049564</v>
      </c>
      <c r="O71" s="4">
        <f t="shared" si="31"/>
        <v>3290.88083090379</v>
      </c>
      <c r="P71" s="57">
        <v>9312138.6950000003</v>
      </c>
      <c r="Q71" s="57">
        <v>24605728.666000001</v>
      </c>
      <c r="R71" s="57">
        <v>0</v>
      </c>
      <c r="S71" s="4">
        <f t="shared" si="39"/>
        <v>33917867.361000001</v>
      </c>
      <c r="T71" s="1">
        <f t="shared" si="32"/>
        <v>37040737.361000001</v>
      </c>
      <c r="U71" s="3">
        <f t="shared" si="33"/>
        <v>8.4309066786776583</v>
      </c>
      <c r="V71" s="5">
        <f t="shared" si="40"/>
        <v>91.569093321322342</v>
      </c>
      <c r="W71" s="60">
        <v>1545252440</v>
      </c>
      <c r="X71" s="57">
        <v>3886435</v>
      </c>
      <c r="Y71" s="1">
        <f t="shared" si="41"/>
        <v>1541366005</v>
      </c>
      <c r="Z71" s="5">
        <f t="shared" si="42"/>
        <v>2.4031110872333015</v>
      </c>
      <c r="AA71" s="57">
        <v>918913074.16480005</v>
      </c>
      <c r="AB71" s="57">
        <v>557545461.79999995</v>
      </c>
      <c r="AC71" s="57">
        <v>272786028</v>
      </c>
      <c r="AD71" s="1">
        <f t="shared" si="34"/>
        <v>3886435</v>
      </c>
      <c r="AE71" s="1">
        <f t="shared" si="35"/>
        <v>24605728.666000001</v>
      </c>
      <c r="AF71" s="1">
        <f t="shared" si="35"/>
        <v>0</v>
      </c>
      <c r="AG71" s="1">
        <f t="shared" si="35"/>
        <v>33917867.361000001</v>
      </c>
      <c r="AH71" s="1">
        <f t="shared" si="36"/>
        <v>3122870</v>
      </c>
      <c r="AI71" s="4">
        <f t="shared" si="43"/>
        <v>1814777464.9917998</v>
      </c>
      <c r="AJ71" s="3">
        <f t="shared" si="37"/>
        <v>50.635027814220315</v>
      </c>
      <c r="AK71" s="3">
        <f t="shared" si="37"/>
        <v>30.72252507844091</v>
      </c>
      <c r="AL71" s="3">
        <f t="shared" si="37"/>
        <v>15.031376202438826</v>
      </c>
      <c r="AM71" s="3">
        <f t="shared" si="37"/>
        <v>0.21415490741822502</v>
      </c>
      <c r="AN71" s="3">
        <f t="shared" si="37"/>
        <v>1.3558537694378514</v>
      </c>
      <c r="AO71" s="3">
        <f t="shared" si="37"/>
        <v>0</v>
      </c>
      <c r="AP71" s="3">
        <f t="shared" si="37"/>
        <v>1.868982176343768</v>
      </c>
      <c r="AQ71" s="3">
        <f t="shared" si="18"/>
        <v>0.17208005170011909</v>
      </c>
      <c r="AR71" s="3">
        <f t="shared" si="44"/>
        <v>3.3969159974817384</v>
      </c>
      <c r="AS71" s="3">
        <f t="shared" si="38"/>
        <v>3.6110709048999636</v>
      </c>
      <c r="AT71" s="3"/>
    </row>
    <row r="72" spans="2:46" ht="16.149999999999999" customHeight="1" x14ac:dyDescent="0.35">
      <c r="B72" s="40">
        <v>42248</v>
      </c>
      <c r="C72" s="57">
        <v>2980</v>
      </c>
      <c r="D72" s="57">
        <v>3011482</v>
      </c>
      <c r="E72" s="57">
        <v>12166612</v>
      </c>
      <c r="F72" s="57">
        <v>9332809</v>
      </c>
      <c r="G72" s="57">
        <v>1805888.16</v>
      </c>
      <c r="H72" s="59">
        <v>52218</v>
      </c>
      <c r="I72" s="57">
        <v>58389</v>
      </c>
      <c r="J72" s="59">
        <v>3367</v>
      </c>
      <c r="K72" s="1">
        <f t="shared" si="27"/>
        <v>17.52281879194631</v>
      </c>
      <c r="L72" s="1">
        <f t="shared" si="28"/>
        <v>17.341550341550342</v>
      </c>
      <c r="M72" s="1">
        <f t="shared" si="29"/>
        <v>1010.5644295302013</v>
      </c>
      <c r="N72" s="1">
        <f t="shared" si="30"/>
        <v>4082.7557046979864</v>
      </c>
      <c r="O72" s="4">
        <f t="shared" si="31"/>
        <v>3131.815100671141</v>
      </c>
      <c r="P72" s="57">
        <v>9015586.4810000006</v>
      </c>
      <c r="Q72" s="57">
        <v>11256058.130999999</v>
      </c>
      <c r="R72" s="57">
        <v>12.544</v>
      </c>
      <c r="S72" s="4">
        <f t="shared" si="39"/>
        <v>20271657.155999999</v>
      </c>
      <c r="T72" s="1">
        <f t="shared" si="32"/>
        <v>23283139.155999999</v>
      </c>
      <c r="U72" s="3">
        <f t="shared" si="33"/>
        <v>12.934175154916556</v>
      </c>
      <c r="V72" s="5">
        <f t="shared" si="40"/>
        <v>87.065824845083455</v>
      </c>
      <c r="W72" s="60">
        <v>1422210801</v>
      </c>
      <c r="X72" s="57">
        <v>7353738</v>
      </c>
      <c r="Y72" s="1">
        <f t="shared" si="41"/>
        <v>1414857063</v>
      </c>
      <c r="Z72" s="5">
        <f t="shared" si="42"/>
        <v>1.6456177634390476</v>
      </c>
      <c r="AA72" s="57">
        <v>926406955.89189994</v>
      </c>
      <c r="AB72" s="57">
        <v>463767542.10000002</v>
      </c>
      <c r="AC72" s="57">
        <v>331730496</v>
      </c>
      <c r="AD72" s="1">
        <f t="shared" si="34"/>
        <v>7353738</v>
      </c>
      <c r="AE72" s="1">
        <f t="shared" si="35"/>
        <v>11256058.130999999</v>
      </c>
      <c r="AF72" s="1">
        <f t="shared" si="35"/>
        <v>12.544</v>
      </c>
      <c r="AG72" s="1">
        <f t="shared" si="35"/>
        <v>20271657.155999999</v>
      </c>
      <c r="AH72" s="1">
        <f t="shared" si="36"/>
        <v>3011482</v>
      </c>
      <c r="AI72" s="4">
        <f t="shared" si="43"/>
        <v>1763797941.8228998</v>
      </c>
      <c r="AJ72" s="3">
        <f t="shared" si="37"/>
        <v>52.523417446243904</v>
      </c>
      <c r="AK72" s="3">
        <f t="shared" si="37"/>
        <v>26.293688812262271</v>
      </c>
      <c r="AL72" s="3">
        <f t="shared" si="37"/>
        <v>18.807738014318907</v>
      </c>
      <c r="AM72" s="3">
        <f t="shared" si="37"/>
        <v>0.41692632844325983</v>
      </c>
      <c r="AN72" s="3">
        <f t="shared" si="37"/>
        <v>0.63817163316149295</v>
      </c>
      <c r="AO72" s="3">
        <f t="shared" si="37"/>
        <v>7.1119257498598004E-7</v>
      </c>
      <c r="AP72" s="3">
        <f t="shared" si="37"/>
        <v>1.1493185628195639</v>
      </c>
      <c r="AQ72" s="3">
        <f t="shared" si="18"/>
        <v>0.17073849155803009</v>
      </c>
      <c r="AR72" s="3">
        <f t="shared" si="44"/>
        <v>1.9582293987316619</v>
      </c>
      <c r="AS72" s="3">
        <f t="shared" si="38"/>
        <v>2.3751557271749215</v>
      </c>
      <c r="AT72" s="3"/>
    </row>
    <row r="73" spans="2:46" ht="16.149999999999999" customHeight="1" x14ac:dyDescent="0.35">
      <c r="B73" s="40">
        <v>42278</v>
      </c>
      <c r="C73" s="57">
        <v>3137</v>
      </c>
      <c r="D73" s="57">
        <v>2984819</v>
      </c>
      <c r="E73" s="57">
        <v>12822191</v>
      </c>
      <c r="F73" s="57">
        <v>9958555</v>
      </c>
      <c r="G73" s="57">
        <v>1973178.33</v>
      </c>
      <c r="H73" s="59">
        <v>55167</v>
      </c>
      <c r="I73" s="57">
        <v>62103</v>
      </c>
      <c r="J73" s="59">
        <v>3684</v>
      </c>
      <c r="K73" s="1">
        <f t="shared" si="27"/>
        <v>17.585910105196046</v>
      </c>
      <c r="L73" s="1">
        <f t="shared" si="28"/>
        <v>16.857491856677523</v>
      </c>
      <c r="M73" s="1">
        <f t="shared" si="29"/>
        <v>951.48836467963019</v>
      </c>
      <c r="N73" s="1">
        <f t="shared" si="30"/>
        <v>4087.4054829454894</v>
      </c>
      <c r="O73" s="4">
        <f t="shared" si="31"/>
        <v>3174.5473382212303</v>
      </c>
      <c r="P73" s="57">
        <v>8145863.466</v>
      </c>
      <c r="Q73" s="57">
        <v>10994696.636</v>
      </c>
      <c r="R73" s="57">
        <v>30598.401000000002</v>
      </c>
      <c r="S73" s="4">
        <f t="shared" si="39"/>
        <v>19171158.502999999</v>
      </c>
      <c r="T73" s="1">
        <f t="shared" si="32"/>
        <v>22155977.502999999</v>
      </c>
      <c r="U73" s="3">
        <f t="shared" si="33"/>
        <v>13.471845237231555</v>
      </c>
      <c r="V73" s="5">
        <f t="shared" si="40"/>
        <v>86.528154762768452</v>
      </c>
      <c r="W73" s="60">
        <v>1595091453</v>
      </c>
      <c r="X73" s="57">
        <v>6786157</v>
      </c>
      <c r="Y73" s="1">
        <f t="shared" si="41"/>
        <v>1588305296</v>
      </c>
      <c r="Z73" s="5">
        <f t="shared" si="42"/>
        <v>1.3949445083887699</v>
      </c>
      <c r="AA73" s="57">
        <v>1050923779.7715</v>
      </c>
      <c r="AB73" s="57">
        <v>547374600.20000005</v>
      </c>
      <c r="AC73" s="57">
        <v>167879456</v>
      </c>
      <c r="AD73" s="1">
        <f t="shared" si="34"/>
        <v>6786157</v>
      </c>
      <c r="AE73" s="1">
        <f t="shared" si="35"/>
        <v>10994696.636</v>
      </c>
      <c r="AF73" s="1">
        <f t="shared" si="35"/>
        <v>30598.401000000002</v>
      </c>
      <c r="AG73" s="1">
        <f t="shared" si="35"/>
        <v>19171158.502999999</v>
      </c>
      <c r="AH73" s="1">
        <f t="shared" si="36"/>
        <v>2984819</v>
      </c>
      <c r="AI73" s="4">
        <f t="shared" si="43"/>
        <v>1806145265.5114999</v>
      </c>
      <c r="AJ73" s="3">
        <f t="shared" si="37"/>
        <v>58.186005291987328</v>
      </c>
      <c r="AK73" s="3">
        <f t="shared" si="37"/>
        <v>30.306233427186918</v>
      </c>
      <c r="AL73" s="3">
        <f t="shared" si="37"/>
        <v>9.2949033062662636</v>
      </c>
      <c r="AM73" s="3">
        <f t="shared" si="37"/>
        <v>0.3757259800516744</v>
      </c>
      <c r="AN73" s="3">
        <f t="shared" si="37"/>
        <v>0.60873822532133393</v>
      </c>
      <c r="AO73" s="3">
        <f t="shared" si="37"/>
        <v>1.6941273542211202E-3</v>
      </c>
      <c r="AP73" s="3">
        <f t="shared" si="37"/>
        <v>1.0614405645589493</v>
      </c>
      <c r="AQ73" s="3">
        <f t="shared" si="18"/>
        <v>0.16525907727331665</v>
      </c>
      <c r="AR73" s="3">
        <f t="shared" si="44"/>
        <v>1.8371319945078211</v>
      </c>
      <c r="AS73" s="3">
        <f t="shared" si="38"/>
        <v>2.2128579745594954</v>
      </c>
      <c r="AT73" s="3"/>
    </row>
    <row r="74" spans="2:46" ht="16.149999999999999" customHeight="1" x14ac:dyDescent="0.35">
      <c r="B74" s="40">
        <v>42309</v>
      </c>
      <c r="C74" s="57">
        <v>3328</v>
      </c>
      <c r="D74" s="57">
        <v>2772780</v>
      </c>
      <c r="E74" s="57">
        <v>13044761</v>
      </c>
      <c r="F74" s="57">
        <v>10372657</v>
      </c>
      <c r="G74" s="57">
        <v>2235727.08</v>
      </c>
      <c r="H74" s="59">
        <v>56494</v>
      </c>
      <c r="I74" s="57">
        <v>63385.154999999999</v>
      </c>
      <c r="J74" s="59">
        <v>3827</v>
      </c>
      <c r="K74" s="1">
        <f t="shared" si="27"/>
        <v>16.975360576923077</v>
      </c>
      <c r="L74" s="1">
        <f t="shared" si="28"/>
        <v>16.562622158348574</v>
      </c>
      <c r="M74" s="1">
        <f t="shared" si="29"/>
        <v>833.16706730769226</v>
      </c>
      <c r="N74" s="1">
        <f t="shared" si="30"/>
        <v>3919.6998197115386</v>
      </c>
      <c r="O74" s="4">
        <f t="shared" si="31"/>
        <v>3116.7839543269229</v>
      </c>
      <c r="P74" s="57">
        <v>7252683.8629999999</v>
      </c>
      <c r="Q74" s="57">
        <v>12327748.509</v>
      </c>
      <c r="R74" s="57">
        <v>39282.376000000004</v>
      </c>
      <c r="S74" s="4">
        <f t="shared" si="39"/>
        <v>19619714.748</v>
      </c>
      <c r="T74" s="1">
        <f t="shared" si="32"/>
        <v>22392494.748</v>
      </c>
      <c r="U74" s="3">
        <f t="shared" si="33"/>
        <v>12.382631016348245</v>
      </c>
      <c r="V74" s="5">
        <f t="shared" si="40"/>
        <v>87.617368983651758</v>
      </c>
      <c r="W74" s="60">
        <v>1413307591</v>
      </c>
      <c r="X74" s="57">
        <v>8908325</v>
      </c>
      <c r="Y74" s="1">
        <f t="shared" si="41"/>
        <v>1404399266</v>
      </c>
      <c r="Z74" s="5">
        <f t="shared" si="42"/>
        <v>1.594453606614175</v>
      </c>
      <c r="AA74" s="57">
        <v>840084447</v>
      </c>
      <c r="AB74" s="57">
        <v>578819224.00000012</v>
      </c>
      <c r="AC74" s="57">
        <v>160325248</v>
      </c>
      <c r="AD74" s="1">
        <f t="shared" si="34"/>
        <v>8908325</v>
      </c>
      <c r="AE74" s="1">
        <f t="shared" si="35"/>
        <v>12327748.509</v>
      </c>
      <c r="AF74" s="1">
        <f t="shared" si="35"/>
        <v>39282.376000000004</v>
      </c>
      <c r="AG74" s="1">
        <f t="shared" si="35"/>
        <v>19619714.748</v>
      </c>
      <c r="AH74" s="1">
        <f t="shared" si="36"/>
        <v>2772780</v>
      </c>
      <c r="AI74" s="4">
        <f t="shared" si="43"/>
        <v>1622896769.6329999</v>
      </c>
      <c r="AJ74" s="3">
        <f t="shared" si="37"/>
        <v>51.764502999779573</v>
      </c>
      <c r="AK74" s="3">
        <f t="shared" si="37"/>
        <v>35.665806650837908</v>
      </c>
      <c r="AL74" s="3">
        <f t="shared" si="37"/>
        <v>9.8789553962976804</v>
      </c>
      <c r="AM74" s="3">
        <f t="shared" si="37"/>
        <v>0.54891507375509285</v>
      </c>
      <c r="AN74" s="3">
        <f t="shared" si="37"/>
        <v>0.75961384233870799</v>
      </c>
      <c r="AO74" s="3">
        <f t="shared" si="37"/>
        <v>2.4205098398762158E-3</v>
      </c>
      <c r="AP74" s="3">
        <f t="shared" si="37"/>
        <v>1.2089317765070653</v>
      </c>
      <c r="AQ74" s="3">
        <f t="shared" si="18"/>
        <v>0.17085375064410493</v>
      </c>
      <c r="AR74" s="3">
        <f t="shared" si="44"/>
        <v>2.1418198793297543</v>
      </c>
      <c r="AS74" s="3">
        <f t="shared" si="38"/>
        <v>2.690734953084847</v>
      </c>
      <c r="AT74" s="3"/>
    </row>
    <row r="75" spans="2:46" ht="16.149999999999999" customHeight="1" x14ac:dyDescent="0.35">
      <c r="B75" s="40">
        <v>42339</v>
      </c>
      <c r="C75" s="57">
        <v>3607</v>
      </c>
      <c r="D75" s="57">
        <v>3311976</v>
      </c>
      <c r="E75" s="57">
        <v>12820112</v>
      </c>
      <c r="F75" s="57">
        <v>10270785</v>
      </c>
      <c r="G75" s="57">
        <v>1874562.53</v>
      </c>
      <c r="H75" s="59">
        <v>60965</v>
      </c>
      <c r="I75" s="57">
        <v>65341.275000000001</v>
      </c>
      <c r="J75" s="59">
        <v>4104</v>
      </c>
      <c r="K75" s="1">
        <f t="shared" si="27"/>
        <v>16.901857499306903</v>
      </c>
      <c r="L75" s="1">
        <f t="shared" si="28"/>
        <v>15.921363304093568</v>
      </c>
      <c r="M75" s="1">
        <f t="shared" si="29"/>
        <v>918.2079290268922</v>
      </c>
      <c r="N75" s="1">
        <f t="shared" si="30"/>
        <v>3554.2312170779041</v>
      </c>
      <c r="O75" s="4">
        <f t="shared" si="31"/>
        <v>2847.4591072913777</v>
      </c>
      <c r="P75" s="57">
        <v>8135320</v>
      </c>
      <c r="Q75" s="57">
        <v>22921994</v>
      </c>
      <c r="R75" s="57">
        <v>324897</v>
      </c>
      <c r="S75" s="4">
        <f t="shared" si="39"/>
        <v>31382211</v>
      </c>
      <c r="T75" s="1">
        <f t="shared" si="32"/>
        <v>34694187</v>
      </c>
      <c r="U75" s="3">
        <f t="shared" si="33"/>
        <v>9.546198618229619</v>
      </c>
      <c r="V75" s="5">
        <f t="shared" si="40"/>
        <v>90.453801381770376</v>
      </c>
      <c r="W75" s="60">
        <v>1417294871</v>
      </c>
      <c r="X75" s="57">
        <v>8046369</v>
      </c>
      <c r="Y75" s="1">
        <f t="shared" si="41"/>
        <v>1409248502</v>
      </c>
      <c r="Z75" s="5">
        <f t="shared" si="42"/>
        <v>2.461892771272217</v>
      </c>
      <c r="AA75" s="57">
        <v>853070608</v>
      </c>
      <c r="AB75" s="57">
        <v>532946408</v>
      </c>
      <c r="AC75" s="57">
        <v>222441024</v>
      </c>
      <c r="AD75" s="1">
        <f t="shared" si="34"/>
        <v>8046369</v>
      </c>
      <c r="AE75" s="1">
        <f t="shared" si="35"/>
        <v>22921994</v>
      </c>
      <c r="AF75" s="1">
        <f t="shared" si="35"/>
        <v>324897</v>
      </c>
      <c r="AG75" s="1">
        <f t="shared" si="35"/>
        <v>31382211</v>
      </c>
      <c r="AH75" s="1">
        <f t="shared" si="36"/>
        <v>3311976</v>
      </c>
      <c r="AI75" s="4">
        <f t="shared" si="43"/>
        <v>1674445487</v>
      </c>
      <c r="AJ75" s="3">
        <f t="shared" si="37"/>
        <v>50.94645449033959</v>
      </c>
      <c r="AK75" s="3">
        <f t="shared" si="37"/>
        <v>31.828232817232347</v>
      </c>
      <c r="AL75" s="3">
        <f t="shared" si="37"/>
        <v>13.284458988183232</v>
      </c>
      <c r="AM75" s="3">
        <f t="shared" si="37"/>
        <v>0.48053932256798515</v>
      </c>
      <c r="AN75" s="3">
        <f t="shared" si="37"/>
        <v>1.3689304416274497</v>
      </c>
      <c r="AO75" s="3">
        <f t="shared" si="37"/>
        <v>1.940325931912527E-2</v>
      </c>
      <c r="AP75" s="3">
        <f t="shared" si="37"/>
        <v>1.8741852896164184</v>
      </c>
      <c r="AQ75" s="3">
        <f t="shared" si="18"/>
        <v>0.19779539111385835</v>
      </c>
      <c r="AR75" s="3">
        <f t="shared" si="44"/>
        <v>3.4603143816768518</v>
      </c>
      <c r="AS75" s="3">
        <f t="shared" si="38"/>
        <v>3.9408537042448368</v>
      </c>
      <c r="AT75" s="3"/>
    </row>
    <row r="76" spans="2:46" ht="16.149999999999999" customHeight="1" x14ac:dyDescent="0.35">
      <c r="B76" s="40">
        <v>42370</v>
      </c>
      <c r="C76" s="57">
        <v>3832</v>
      </c>
      <c r="D76" s="57">
        <v>3205402</v>
      </c>
      <c r="E76" s="57">
        <v>12382507</v>
      </c>
      <c r="F76" s="57">
        <v>9531284</v>
      </c>
      <c r="G76" s="57">
        <v>1714282.69</v>
      </c>
      <c r="H76" s="59">
        <v>62477</v>
      </c>
      <c r="I76" s="57">
        <v>66254</v>
      </c>
      <c r="J76" s="59">
        <v>4244</v>
      </c>
      <c r="K76" s="1">
        <f t="shared" si="27"/>
        <v>16.304018789144049</v>
      </c>
      <c r="L76" s="1">
        <f t="shared" si="28"/>
        <v>15.611215834118756</v>
      </c>
      <c r="M76" s="1">
        <f t="shared" si="29"/>
        <v>836.48277661795407</v>
      </c>
      <c r="N76" s="1">
        <f t="shared" si="30"/>
        <v>3231.3431628392486</v>
      </c>
      <c r="O76" s="4">
        <f t="shared" si="31"/>
        <v>2487.2870563674323</v>
      </c>
      <c r="P76" s="57">
        <v>8538408</v>
      </c>
      <c r="Q76" s="57">
        <v>14859749</v>
      </c>
      <c r="R76" s="57">
        <v>323194</v>
      </c>
      <c r="S76" s="4">
        <f t="shared" si="39"/>
        <v>23721351</v>
      </c>
      <c r="T76" s="1">
        <f t="shared" si="32"/>
        <v>26926753</v>
      </c>
      <c r="U76" s="3">
        <f t="shared" si="33"/>
        <v>11.904153464028878</v>
      </c>
      <c r="V76" s="5">
        <f t="shared" si="40"/>
        <v>88.09584653597112</v>
      </c>
      <c r="W76" s="60">
        <v>1318898954</v>
      </c>
      <c r="X76" s="57">
        <v>2308055</v>
      </c>
      <c r="Y76" s="1">
        <f t="shared" si="41"/>
        <v>1316590899</v>
      </c>
      <c r="Z76" s="5">
        <f t="shared" si="42"/>
        <v>2.0451875385476139</v>
      </c>
      <c r="AA76" s="57">
        <v>679013318</v>
      </c>
      <c r="AB76" s="57">
        <v>546089414</v>
      </c>
      <c r="AC76" s="57">
        <v>300971168</v>
      </c>
      <c r="AD76" s="1">
        <f t="shared" si="34"/>
        <v>2308055</v>
      </c>
      <c r="AE76" s="1">
        <f t="shared" si="35"/>
        <v>14859749</v>
      </c>
      <c r="AF76" s="1">
        <f t="shared" si="35"/>
        <v>323194</v>
      </c>
      <c r="AG76" s="1">
        <f t="shared" si="35"/>
        <v>23721351</v>
      </c>
      <c r="AH76" s="1">
        <f t="shared" si="36"/>
        <v>3205402</v>
      </c>
      <c r="AI76" s="4">
        <f t="shared" si="43"/>
        <v>1570491651</v>
      </c>
      <c r="AJ76" s="3">
        <f t="shared" si="37"/>
        <v>43.235716507479857</v>
      </c>
      <c r="AK76" s="3">
        <f t="shared" si="37"/>
        <v>34.771876288058024</v>
      </c>
      <c r="AL76" s="3">
        <f t="shared" si="37"/>
        <v>19.16413677260612</v>
      </c>
      <c r="AM76" s="3">
        <f t="shared" si="37"/>
        <v>0.14696385036688109</v>
      </c>
      <c r="AN76" s="3">
        <f t="shared" si="37"/>
        <v>0.94618452702618028</v>
      </c>
      <c r="AO76" s="3">
        <f t="shared" si="37"/>
        <v>2.0579160659288345E-2</v>
      </c>
      <c r="AP76" s="3">
        <f t="shared" si="37"/>
        <v>1.5104410765186551</v>
      </c>
      <c r="AQ76" s="3">
        <f t="shared" si="18"/>
        <v>0.20410181728498727</v>
      </c>
      <c r="AR76" s="3">
        <f t="shared" si="44"/>
        <v>2.6813065814891108</v>
      </c>
      <c r="AS76" s="3">
        <f t="shared" si="38"/>
        <v>2.8282704318559921</v>
      </c>
      <c r="AT76" s="3"/>
    </row>
    <row r="77" spans="2:46" ht="16.149999999999999" customHeight="1" x14ac:dyDescent="0.35">
      <c r="B77" s="40">
        <v>42401</v>
      </c>
      <c r="C77" s="57">
        <v>3992</v>
      </c>
      <c r="D77" s="57">
        <v>4718586</v>
      </c>
      <c r="E77" s="57">
        <v>13637695</v>
      </c>
      <c r="F77" s="57">
        <v>10649886</v>
      </c>
      <c r="G77" s="57">
        <v>1953106.05</v>
      </c>
      <c r="H77" s="59">
        <v>63107</v>
      </c>
      <c r="I77" s="57">
        <v>67720</v>
      </c>
      <c r="J77" s="59">
        <v>4441</v>
      </c>
      <c r="K77" s="1">
        <f t="shared" si="27"/>
        <v>15.808366733466935</v>
      </c>
      <c r="L77" s="1">
        <f t="shared" si="28"/>
        <v>15.248817833821212</v>
      </c>
      <c r="M77" s="1">
        <f t="shared" si="29"/>
        <v>1182.0105210420841</v>
      </c>
      <c r="N77" s="1">
        <f t="shared" si="30"/>
        <v>3416.2562625250503</v>
      </c>
      <c r="O77" s="4">
        <f t="shared" si="31"/>
        <v>2667.8071142284571</v>
      </c>
      <c r="P77" s="57">
        <v>8811105</v>
      </c>
      <c r="Q77" s="57">
        <v>15110795</v>
      </c>
      <c r="R77" s="57">
        <v>737359</v>
      </c>
      <c r="S77" s="4">
        <f t="shared" si="39"/>
        <v>24659259</v>
      </c>
      <c r="T77" s="1">
        <f t="shared" si="32"/>
        <v>29377845</v>
      </c>
      <c r="U77" s="3">
        <f t="shared" si="33"/>
        <v>16.06171589509033</v>
      </c>
      <c r="V77" s="5">
        <f t="shared" si="40"/>
        <v>83.93828410490967</v>
      </c>
      <c r="W77" s="60">
        <v>1267141273</v>
      </c>
      <c r="X77" s="57">
        <v>3069055</v>
      </c>
      <c r="Y77" s="1">
        <f t="shared" si="41"/>
        <v>1264072218</v>
      </c>
      <c r="Z77" s="5">
        <f t="shared" si="42"/>
        <v>2.3240638138920002</v>
      </c>
      <c r="AA77" s="57">
        <v>664603829</v>
      </c>
      <c r="AB77" s="57">
        <v>538867482</v>
      </c>
      <c r="AC77" s="57">
        <v>272401888</v>
      </c>
      <c r="AD77" s="1">
        <f t="shared" si="34"/>
        <v>3069055</v>
      </c>
      <c r="AE77" s="1">
        <f t="shared" si="35"/>
        <v>15110795</v>
      </c>
      <c r="AF77" s="1">
        <f t="shared" si="35"/>
        <v>737359</v>
      </c>
      <c r="AG77" s="1">
        <f t="shared" si="35"/>
        <v>24659259</v>
      </c>
      <c r="AH77" s="1">
        <f t="shared" si="36"/>
        <v>4718586</v>
      </c>
      <c r="AI77" s="4">
        <f t="shared" si="43"/>
        <v>1524168253</v>
      </c>
      <c r="AJ77" s="3">
        <f t="shared" si="37"/>
        <v>43.604361112486707</v>
      </c>
      <c r="AK77" s="3">
        <f t="shared" si="37"/>
        <v>35.354855406504782</v>
      </c>
      <c r="AL77" s="3">
        <f t="shared" si="37"/>
        <v>17.872166505491439</v>
      </c>
      <c r="AM77" s="3">
        <f t="shared" si="37"/>
        <v>0.20135933116040305</v>
      </c>
      <c r="AN77" s="3">
        <f t="shared" si="37"/>
        <v>0.99141252747245101</v>
      </c>
      <c r="AO77" s="3">
        <f t="shared" si="37"/>
        <v>4.8377795466390677E-2</v>
      </c>
      <c r="AP77" s="3">
        <f t="shared" si="37"/>
        <v>1.6178829962809886</v>
      </c>
      <c r="AQ77" s="3">
        <f t="shared" si="18"/>
        <v>0.30958432513683903</v>
      </c>
      <c r="AR77" s="3">
        <f t="shared" si="44"/>
        <v>2.9672576443566689</v>
      </c>
      <c r="AS77" s="3">
        <f t="shared" si="38"/>
        <v>3.1686169755170721</v>
      </c>
      <c r="AT77" s="3"/>
    </row>
    <row r="78" spans="2:46" ht="16.149999999999999" customHeight="1" x14ac:dyDescent="0.35">
      <c r="B78" s="40">
        <v>42430</v>
      </c>
      <c r="C78" s="57">
        <v>4200</v>
      </c>
      <c r="D78" s="57">
        <v>3733748</v>
      </c>
      <c r="E78" s="57">
        <v>12665976</v>
      </c>
      <c r="F78" s="57">
        <v>9394354</v>
      </c>
      <c r="G78" s="57">
        <v>1616746.65</v>
      </c>
      <c r="H78" s="59">
        <v>64854.964999999997</v>
      </c>
      <c r="I78" s="57">
        <v>69983.964999999997</v>
      </c>
      <c r="J78" s="59">
        <v>4666</v>
      </c>
      <c r="K78" s="1">
        <f t="shared" si="27"/>
        <v>15.441658333333333</v>
      </c>
      <c r="L78" s="1">
        <f t="shared" si="28"/>
        <v>14.998706600942992</v>
      </c>
      <c r="M78" s="1">
        <f t="shared" si="29"/>
        <v>888.98761904761909</v>
      </c>
      <c r="N78" s="1">
        <f t="shared" si="30"/>
        <v>3015.7085714285713</v>
      </c>
      <c r="O78" s="4">
        <f t="shared" si="31"/>
        <v>2236.7509523809522</v>
      </c>
      <c r="P78" s="57">
        <v>9423476</v>
      </c>
      <c r="Q78" s="57">
        <v>23338963</v>
      </c>
      <c r="R78" s="57">
        <v>489063</v>
      </c>
      <c r="S78" s="4">
        <f t="shared" si="39"/>
        <v>33251502</v>
      </c>
      <c r="T78" s="1">
        <f t="shared" si="32"/>
        <v>36985250</v>
      </c>
      <c r="U78" s="3">
        <f t="shared" si="33"/>
        <v>10.095235262706078</v>
      </c>
      <c r="V78" s="5">
        <f t="shared" si="40"/>
        <v>89.904764737293917</v>
      </c>
      <c r="W78" s="60">
        <v>1441941200</v>
      </c>
      <c r="X78" s="57">
        <v>1996700</v>
      </c>
      <c r="Y78" s="1">
        <f t="shared" si="41"/>
        <v>1439944500</v>
      </c>
      <c r="Z78" s="5">
        <f t="shared" si="42"/>
        <v>2.5685191338971745</v>
      </c>
      <c r="AA78" s="57">
        <v>700331009</v>
      </c>
      <c r="AB78" s="57">
        <v>570570861</v>
      </c>
      <c r="AC78" s="57">
        <v>285960320</v>
      </c>
      <c r="AD78" s="1">
        <f t="shared" si="34"/>
        <v>1996700</v>
      </c>
      <c r="AE78" s="1">
        <f t="shared" si="35"/>
        <v>23338963</v>
      </c>
      <c r="AF78" s="1">
        <f t="shared" si="35"/>
        <v>489063</v>
      </c>
      <c r="AG78" s="1">
        <f t="shared" si="35"/>
        <v>33251502</v>
      </c>
      <c r="AH78" s="1">
        <f t="shared" si="36"/>
        <v>3733748</v>
      </c>
      <c r="AI78" s="4">
        <f t="shared" si="43"/>
        <v>1619672166</v>
      </c>
      <c r="AJ78" s="3">
        <f t="shared" si="37"/>
        <v>43.239059341839678</v>
      </c>
      <c r="AK78" s="3">
        <f t="shared" si="37"/>
        <v>35.22755240087271</v>
      </c>
      <c r="AL78" s="3">
        <f t="shared" si="37"/>
        <v>17.655444478385881</v>
      </c>
      <c r="AM78" s="3">
        <f t="shared" si="37"/>
        <v>0.12327803378452329</v>
      </c>
      <c r="AN78" s="3">
        <f t="shared" si="37"/>
        <v>1.4409683323532523</v>
      </c>
      <c r="AO78" s="3">
        <f t="shared" si="37"/>
        <v>3.0195184572925481E-2</v>
      </c>
      <c r="AP78" s="3">
        <f t="shared" si="37"/>
        <v>2.0529773060260146</v>
      </c>
      <c r="AQ78" s="3">
        <f t="shared" si="18"/>
        <v>0.23052492216502041</v>
      </c>
      <c r="AR78" s="3">
        <f t="shared" si="44"/>
        <v>3.754665745117213</v>
      </c>
      <c r="AS78" s="3">
        <f t="shared" si="38"/>
        <v>3.8779437789017357</v>
      </c>
      <c r="AT78" s="3"/>
    </row>
    <row r="79" spans="2:46" ht="16.149999999999999" customHeight="1" x14ac:dyDescent="0.35">
      <c r="B79" s="40">
        <v>42461</v>
      </c>
      <c r="C79" s="57">
        <v>4397</v>
      </c>
      <c r="D79" s="57">
        <v>4529880</v>
      </c>
      <c r="E79" s="57">
        <v>12072297</v>
      </c>
      <c r="F79" s="57">
        <v>8516430</v>
      </c>
      <c r="G79" s="57">
        <v>1575438.73</v>
      </c>
      <c r="H79" s="59">
        <v>68005.425000000003</v>
      </c>
      <c r="I79" s="57">
        <v>73623.425000000003</v>
      </c>
      <c r="J79" s="59">
        <v>4942</v>
      </c>
      <c r="K79" s="1">
        <f t="shared" si="27"/>
        <v>15.466323629747556</v>
      </c>
      <c r="L79" s="1">
        <f t="shared" si="28"/>
        <v>14.897495953055444</v>
      </c>
      <c r="M79" s="1">
        <f t="shared" si="29"/>
        <v>1030.2206049579258</v>
      </c>
      <c r="N79" s="1">
        <f t="shared" si="30"/>
        <v>2745.575847168524</v>
      </c>
      <c r="O79" s="4">
        <f t="shared" si="31"/>
        <v>1936.8728678644529</v>
      </c>
      <c r="P79" s="57">
        <v>8771633</v>
      </c>
      <c r="Q79" s="57">
        <v>10764424</v>
      </c>
      <c r="R79" s="57">
        <v>503888</v>
      </c>
      <c r="S79" s="4">
        <f t="shared" si="39"/>
        <v>20039945</v>
      </c>
      <c r="T79" s="1">
        <f t="shared" si="32"/>
        <v>24569825</v>
      </c>
      <c r="U79" s="3">
        <f t="shared" si="33"/>
        <v>18.436761352594086</v>
      </c>
      <c r="V79" s="5">
        <f t="shared" si="40"/>
        <v>81.56323864740591</v>
      </c>
      <c r="W79" s="60">
        <v>1343910529</v>
      </c>
      <c r="X79" s="57">
        <v>1956755</v>
      </c>
      <c r="Y79" s="1">
        <f t="shared" si="41"/>
        <v>1341953774</v>
      </c>
      <c r="Z79" s="5">
        <f t="shared" si="42"/>
        <v>1.8308995045905361</v>
      </c>
      <c r="AA79" s="57">
        <v>682340515</v>
      </c>
      <c r="AB79" s="57">
        <v>596682513</v>
      </c>
      <c r="AC79" s="57">
        <v>314884350</v>
      </c>
      <c r="AD79" s="1">
        <f t="shared" si="34"/>
        <v>1956755</v>
      </c>
      <c r="AE79" s="1">
        <f t="shared" si="35"/>
        <v>10764424</v>
      </c>
      <c r="AF79" s="1">
        <f t="shared" si="35"/>
        <v>503888</v>
      </c>
      <c r="AG79" s="1">
        <f t="shared" si="35"/>
        <v>20039945</v>
      </c>
      <c r="AH79" s="1">
        <f t="shared" si="36"/>
        <v>4529880</v>
      </c>
      <c r="AI79" s="4">
        <f t="shared" si="43"/>
        <v>1631702270</v>
      </c>
      <c r="AJ79" s="3">
        <f t="shared" si="37"/>
        <v>41.817709489366592</v>
      </c>
      <c r="AK79" s="3">
        <f t="shared" si="37"/>
        <v>36.568099706081796</v>
      </c>
      <c r="AL79" s="3">
        <f t="shared" si="37"/>
        <v>19.2979047580782</v>
      </c>
      <c r="AM79" s="3">
        <f t="shared" si="37"/>
        <v>0.11992108094572916</v>
      </c>
      <c r="AN79" s="3">
        <f t="shared" si="37"/>
        <v>0.65970515564705312</v>
      </c>
      <c r="AO79" s="3">
        <f t="shared" si="37"/>
        <v>3.0881123919745478E-2</v>
      </c>
      <c r="AP79" s="3">
        <f t="shared" si="37"/>
        <v>1.2281618631320528</v>
      </c>
      <c r="AQ79" s="3">
        <f t="shared" si="18"/>
        <v>0.27761682282883626</v>
      </c>
      <c r="AR79" s="3">
        <f t="shared" si="44"/>
        <v>2.1963649655276876</v>
      </c>
      <c r="AS79" s="3">
        <f t="shared" si="38"/>
        <v>2.316286046473417</v>
      </c>
      <c r="AT79" s="3"/>
    </row>
    <row r="80" spans="2:46" ht="16.149999999999999" customHeight="1" x14ac:dyDescent="0.35">
      <c r="B80" s="40">
        <v>42491</v>
      </c>
      <c r="C80" s="57">
        <v>4562</v>
      </c>
      <c r="D80" s="57">
        <v>3777656</v>
      </c>
      <c r="E80" s="57">
        <v>12994908</v>
      </c>
      <c r="F80" s="57">
        <v>9411850</v>
      </c>
      <c r="G80" s="57">
        <v>1713315.04</v>
      </c>
      <c r="H80" s="59">
        <v>69999</v>
      </c>
      <c r="I80" s="57">
        <v>75082.074999999997</v>
      </c>
      <c r="J80" s="59">
        <v>5219</v>
      </c>
      <c r="K80" s="1">
        <f t="shared" si="27"/>
        <v>15.343928101709777</v>
      </c>
      <c r="L80" s="1">
        <f t="shared" si="28"/>
        <v>14.386295267292585</v>
      </c>
      <c r="M80" s="1">
        <f t="shared" si="29"/>
        <v>828.07014467338888</v>
      </c>
      <c r="N80" s="1">
        <f t="shared" si="30"/>
        <v>2848.5111793073215</v>
      </c>
      <c r="O80" s="4">
        <f t="shared" si="31"/>
        <v>2063.0973257343271</v>
      </c>
      <c r="P80" s="57">
        <v>9017382</v>
      </c>
      <c r="Q80" s="57">
        <v>20848555</v>
      </c>
      <c r="R80" s="57">
        <v>391898</v>
      </c>
      <c r="S80" s="4">
        <f t="shared" si="39"/>
        <v>30257835</v>
      </c>
      <c r="T80" s="1">
        <f t="shared" si="32"/>
        <v>34035491</v>
      </c>
      <c r="U80" s="3">
        <f t="shared" si="33"/>
        <v>11.099167043014011</v>
      </c>
      <c r="V80" s="5">
        <f t="shared" si="40"/>
        <v>88.900832956985994</v>
      </c>
      <c r="W80" s="60">
        <v>1501151335</v>
      </c>
      <c r="X80" s="57">
        <v>2338755</v>
      </c>
      <c r="Y80" s="1">
        <f t="shared" si="41"/>
        <v>1498812580</v>
      </c>
      <c r="Z80" s="5">
        <f t="shared" si="42"/>
        <v>2.2708303529184417</v>
      </c>
      <c r="AA80" s="57">
        <v>850203434</v>
      </c>
      <c r="AB80" s="57">
        <v>614751439</v>
      </c>
      <c r="AC80" s="57">
        <v>236808111</v>
      </c>
      <c r="AD80" s="1">
        <f t="shared" si="34"/>
        <v>2338755</v>
      </c>
      <c r="AE80" s="1">
        <f t="shared" si="35"/>
        <v>20848555</v>
      </c>
      <c r="AF80" s="1">
        <f t="shared" si="35"/>
        <v>391898</v>
      </c>
      <c r="AG80" s="1">
        <f t="shared" si="35"/>
        <v>30257835</v>
      </c>
      <c r="AH80" s="1">
        <f t="shared" si="36"/>
        <v>3777656</v>
      </c>
      <c r="AI80" s="4">
        <f t="shared" si="43"/>
        <v>1759377683</v>
      </c>
      <c r="AJ80" s="3">
        <f t="shared" si="37"/>
        <v>48.324100175596008</v>
      </c>
      <c r="AK80" s="3">
        <f t="shared" si="37"/>
        <v>34.941413940851952</v>
      </c>
      <c r="AL80" s="3">
        <f t="shared" si="37"/>
        <v>13.459765534606932</v>
      </c>
      <c r="AM80" s="3">
        <f t="shared" si="37"/>
        <v>0.13293080971744939</v>
      </c>
      <c r="AN80" s="3">
        <f t="shared" si="37"/>
        <v>1.1849959904260079</v>
      </c>
      <c r="AO80" s="3">
        <f t="shared" si="37"/>
        <v>2.2274807949806193E-2</v>
      </c>
      <c r="AP80" s="3">
        <f t="shared" si="37"/>
        <v>1.719803274326289</v>
      </c>
      <c r="AQ80" s="3">
        <f t="shared" si="18"/>
        <v>0.21471546652555781</v>
      </c>
      <c r="AR80" s="3">
        <f t="shared" si="44"/>
        <v>3.1417895392276609</v>
      </c>
      <c r="AS80" s="3">
        <f t="shared" si="38"/>
        <v>3.2747203489451104</v>
      </c>
      <c r="AT80" s="3"/>
    </row>
    <row r="81" spans="2:46" ht="16.149999999999999" customHeight="1" x14ac:dyDescent="0.35">
      <c r="B81" s="40">
        <v>42522</v>
      </c>
      <c r="C81" s="57">
        <v>4808</v>
      </c>
      <c r="D81" s="57">
        <v>4057621</v>
      </c>
      <c r="E81" s="57">
        <v>14333380</v>
      </c>
      <c r="F81" s="57">
        <v>10458834</v>
      </c>
      <c r="G81" s="57">
        <v>1969238.71</v>
      </c>
      <c r="H81" s="59">
        <v>70205.585000000006</v>
      </c>
      <c r="I81" s="57">
        <v>77305.585000000006</v>
      </c>
      <c r="J81" s="59">
        <v>5491</v>
      </c>
      <c r="K81" s="1">
        <f t="shared" si="27"/>
        <v>14.601827163061566</v>
      </c>
      <c r="L81" s="1">
        <f t="shared" si="28"/>
        <v>14.078598615916956</v>
      </c>
      <c r="M81" s="1">
        <f t="shared" si="29"/>
        <v>843.93115640599001</v>
      </c>
      <c r="N81" s="1">
        <f t="shared" si="30"/>
        <v>2981.1522462562398</v>
      </c>
      <c r="O81" s="4">
        <f t="shared" si="31"/>
        <v>2175.2982529118135</v>
      </c>
      <c r="P81" s="57">
        <v>9035176</v>
      </c>
      <c r="Q81" s="57">
        <v>20859147</v>
      </c>
      <c r="R81" s="57">
        <v>595532</v>
      </c>
      <c r="S81" s="4">
        <f t="shared" si="39"/>
        <v>30489855</v>
      </c>
      <c r="T81" s="1">
        <f t="shared" si="32"/>
        <v>34547476</v>
      </c>
      <c r="U81" s="3">
        <f t="shared" si="33"/>
        <v>11.745057728674594</v>
      </c>
      <c r="V81" s="5">
        <f t="shared" si="40"/>
        <v>88.254942271325405</v>
      </c>
      <c r="W81" s="60">
        <v>1534367306</v>
      </c>
      <c r="X81" s="57">
        <v>4230755</v>
      </c>
      <c r="Y81" s="1">
        <f t="shared" si="41"/>
        <v>1530136551</v>
      </c>
      <c r="Z81" s="5">
        <f t="shared" si="42"/>
        <v>2.2578034605749377</v>
      </c>
      <c r="AA81" s="57">
        <v>873324719</v>
      </c>
      <c r="AB81" s="57">
        <v>505443770</v>
      </c>
      <c r="AC81" s="57">
        <v>327059505</v>
      </c>
      <c r="AD81" s="1">
        <f t="shared" si="34"/>
        <v>4230755</v>
      </c>
      <c r="AE81" s="1">
        <f t="shared" si="35"/>
        <v>20859147</v>
      </c>
      <c r="AF81" s="1">
        <f t="shared" si="35"/>
        <v>595532</v>
      </c>
      <c r="AG81" s="1">
        <f t="shared" si="35"/>
        <v>30489855</v>
      </c>
      <c r="AH81" s="1">
        <f t="shared" si="36"/>
        <v>4057621</v>
      </c>
      <c r="AI81" s="4">
        <f t="shared" si="43"/>
        <v>1766060904</v>
      </c>
      <c r="AJ81" s="3">
        <f t="shared" si="37"/>
        <v>49.450430447895812</v>
      </c>
      <c r="AK81" s="3">
        <f t="shared" si="37"/>
        <v>28.619838016639541</v>
      </c>
      <c r="AL81" s="3">
        <f t="shared" si="37"/>
        <v>18.519152100543867</v>
      </c>
      <c r="AM81" s="3">
        <f t="shared" si="37"/>
        <v>0.23955883913276416</v>
      </c>
      <c r="AN81" s="3">
        <f t="shared" si="37"/>
        <v>1.1811114187939693</v>
      </c>
      <c r="AO81" s="3">
        <f t="shared" si="37"/>
        <v>3.3720920872613351E-2</v>
      </c>
      <c r="AP81" s="3">
        <f t="shared" si="37"/>
        <v>1.7264328161584173</v>
      </c>
      <c r="AQ81" s="3">
        <f t="shared" si="18"/>
        <v>0.22975543996301501</v>
      </c>
      <c r="AR81" s="3">
        <f t="shared" si="44"/>
        <v>3.1710205957880144</v>
      </c>
      <c r="AS81" s="3">
        <f t="shared" si="38"/>
        <v>3.4105794349207788</v>
      </c>
      <c r="AT81" s="3"/>
    </row>
    <row r="82" spans="2:46" ht="16.149999999999999" customHeight="1" x14ac:dyDescent="0.35">
      <c r="B82" s="40">
        <v>42552</v>
      </c>
      <c r="C82" s="57">
        <v>5113</v>
      </c>
      <c r="D82" s="57">
        <v>4367246</v>
      </c>
      <c r="E82" s="57">
        <v>14541681</v>
      </c>
      <c r="F82" s="57">
        <v>10600005</v>
      </c>
      <c r="G82" s="57">
        <v>1985615.16</v>
      </c>
      <c r="H82" s="59">
        <v>71890.054999999993</v>
      </c>
      <c r="I82" s="57">
        <v>80305.054999999993</v>
      </c>
      <c r="J82" s="59">
        <v>5772</v>
      </c>
      <c r="K82" s="1">
        <f t="shared" si="27"/>
        <v>14.060249364365342</v>
      </c>
      <c r="L82" s="1">
        <f t="shared" si="28"/>
        <v>13.91286469161469</v>
      </c>
      <c r="M82" s="1">
        <f t="shared" si="29"/>
        <v>854.14551144142388</v>
      </c>
      <c r="N82" s="1">
        <f t="shared" si="30"/>
        <v>2844.0604341873654</v>
      </c>
      <c r="O82" s="4">
        <f t="shared" si="31"/>
        <v>2073.1478584001566</v>
      </c>
      <c r="P82" s="57">
        <v>9617184</v>
      </c>
      <c r="Q82" s="57">
        <v>25581317</v>
      </c>
      <c r="R82" s="57">
        <v>550888</v>
      </c>
      <c r="S82" s="4">
        <f t="shared" si="39"/>
        <v>35749389</v>
      </c>
      <c r="T82" s="1">
        <f t="shared" si="32"/>
        <v>40116635</v>
      </c>
      <c r="U82" s="3">
        <f t="shared" si="33"/>
        <v>10.886371700916591</v>
      </c>
      <c r="V82" s="5">
        <f t="shared" si="40"/>
        <v>89.113628299083416</v>
      </c>
      <c r="W82" s="60">
        <v>1583955664</v>
      </c>
      <c r="X82" s="57">
        <v>7061755</v>
      </c>
      <c r="Y82" s="1">
        <f t="shared" si="41"/>
        <v>1576893909</v>
      </c>
      <c r="Z82" s="5">
        <f t="shared" si="42"/>
        <v>2.5440287879252632</v>
      </c>
      <c r="AA82" s="57">
        <v>921343092</v>
      </c>
      <c r="AB82" s="57">
        <v>564008321</v>
      </c>
      <c r="AC82" s="57">
        <v>231845552</v>
      </c>
      <c r="AD82" s="1">
        <f t="shared" si="34"/>
        <v>7061755</v>
      </c>
      <c r="AE82" s="1">
        <f t="shared" si="35"/>
        <v>25581317</v>
      </c>
      <c r="AF82" s="1">
        <f t="shared" si="35"/>
        <v>550888</v>
      </c>
      <c r="AG82" s="1">
        <f t="shared" si="35"/>
        <v>35749389</v>
      </c>
      <c r="AH82" s="1">
        <f t="shared" si="36"/>
        <v>4367246</v>
      </c>
      <c r="AI82" s="4">
        <f t="shared" si="43"/>
        <v>1790507560</v>
      </c>
      <c r="AJ82" s="3">
        <f t="shared" si="37"/>
        <v>51.457090301255136</v>
      </c>
      <c r="AK82" s="3">
        <f t="shared" si="37"/>
        <v>31.499912851526862</v>
      </c>
      <c r="AL82" s="3">
        <f t="shared" si="37"/>
        <v>12.948593861284785</v>
      </c>
      <c r="AM82" s="3">
        <f t="shared" si="37"/>
        <v>0.39439961929007439</v>
      </c>
      <c r="AN82" s="3">
        <f t="shared" si="37"/>
        <v>1.4287187371607635</v>
      </c>
      <c r="AO82" s="3">
        <f t="shared" si="37"/>
        <v>3.076714180419322E-2</v>
      </c>
      <c r="AP82" s="3">
        <f t="shared" si="37"/>
        <v>1.9966064259455012</v>
      </c>
      <c r="AQ82" s="3">
        <f t="shared" si="18"/>
        <v>0.24391106173268545</v>
      </c>
      <c r="AR82" s="3">
        <f t="shared" si="44"/>
        <v>3.7000033666431431</v>
      </c>
      <c r="AS82" s="3">
        <f t="shared" si="38"/>
        <v>4.0944029859332174</v>
      </c>
      <c r="AT82" s="3"/>
    </row>
    <row r="83" spans="2:46" ht="16.149999999999999" customHeight="1" x14ac:dyDescent="0.35">
      <c r="B83" s="40">
        <v>42583</v>
      </c>
      <c r="C83" s="57">
        <v>5406</v>
      </c>
      <c r="D83" s="57">
        <v>4626937</v>
      </c>
      <c r="E83" s="57">
        <v>14872703</v>
      </c>
      <c r="F83" s="57">
        <v>10774188</v>
      </c>
      <c r="G83" s="57">
        <v>2055282.66</v>
      </c>
      <c r="H83" s="59">
        <v>73943.149999999994</v>
      </c>
      <c r="I83" s="57">
        <v>83552.149999999994</v>
      </c>
      <c r="J83" s="59">
        <v>6093</v>
      </c>
      <c r="K83" s="1">
        <f t="shared" si="27"/>
        <v>13.677978172401035</v>
      </c>
      <c r="L83" s="1">
        <f t="shared" si="28"/>
        <v>13.712809781716723</v>
      </c>
      <c r="M83" s="1">
        <f t="shared" si="29"/>
        <v>855.88919718830925</v>
      </c>
      <c r="N83" s="1">
        <f t="shared" si="30"/>
        <v>2751.1474287828337</v>
      </c>
      <c r="O83" s="4">
        <f t="shared" si="31"/>
        <v>1993.0055493895672</v>
      </c>
      <c r="P83" s="57">
        <v>9550749</v>
      </c>
      <c r="Q83" s="57">
        <v>18172844</v>
      </c>
      <c r="R83" s="57">
        <v>609954</v>
      </c>
      <c r="S83" s="4">
        <f t="shared" si="39"/>
        <v>28333547</v>
      </c>
      <c r="T83" s="1">
        <f t="shared" si="32"/>
        <v>32960484</v>
      </c>
      <c r="U83" s="3">
        <f t="shared" si="33"/>
        <v>14.037830876512613</v>
      </c>
      <c r="V83" s="5">
        <f t="shared" si="40"/>
        <v>85.962169123487385</v>
      </c>
      <c r="W83" s="60">
        <v>1526825589</v>
      </c>
      <c r="X83" s="57">
        <v>5556055</v>
      </c>
      <c r="Y83" s="1">
        <f t="shared" si="41"/>
        <v>1521269534</v>
      </c>
      <c r="Z83" s="5">
        <f t="shared" si="42"/>
        <v>2.1666432715137778</v>
      </c>
      <c r="AA83" s="57">
        <v>888123167</v>
      </c>
      <c r="AB83" s="57">
        <v>600831203</v>
      </c>
      <c r="AC83" s="57">
        <v>292262000</v>
      </c>
      <c r="AD83" s="1">
        <f t="shared" si="34"/>
        <v>5556055</v>
      </c>
      <c r="AE83" s="1">
        <f t="shared" si="35"/>
        <v>18172844</v>
      </c>
      <c r="AF83" s="1">
        <f t="shared" si="35"/>
        <v>609954</v>
      </c>
      <c r="AG83" s="1">
        <f t="shared" si="35"/>
        <v>28333547</v>
      </c>
      <c r="AH83" s="1">
        <f t="shared" si="36"/>
        <v>4626937</v>
      </c>
      <c r="AI83" s="4">
        <f t="shared" si="43"/>
        <v>1838515707</v>
      </c>
      <c r="AJ83" s="3">
        <f t="shared" si="37"/>
        <v>48.306531383906204</v>
      </c>
      <c r="AK83" s="3">
        <f t="shared" si="37"/>
        <v>32.680232249982076</v>
      </c>
      <c r="AL83" s="3">
        <f t="shared" si="37"/>
        <v>15.896627855135318</v>
      </c>
      <c r="AM83" s="3">
        <f t="shared" si="37"/>
        <v>0.30220329251720668</v>
      </c>
      <c r="AN83" s="3">
        <f t="shared" si="37"/>
        <v>0.98845193058772174</v>
      </c>
      <c r="AO83" s="3">
        <f t="shared" si="37"/>
        <v>3.3176436713466706E-2</v>
      </c>
      <c r="AP83" s="3">
        <f t="shared" si="37"/>
        <v>1.5411098687991791</v>
      </c>
      <c r="AQ83" s="3">
        <f t="shared" si="18"/>
        <v>0.25166698235882951</v>
      </c>
      <c r="AR83" s="3">
        <f t="shared" si="44"/>
        <v>2.8144052184591968</v>
      </c>
      <c r="AS83" s="3">
        <f t="shared" si="38"/>
        <v>3.1166085109764041</v>
      </c>
      <c r="AT83" s="3"/>
    </row>
    <row r="84" spans="2:46" ht="16.149999999999999" customHeight="1" x14ac:dyDescent="0.35">
      <c r="B84" s="40">
        <v>42614</v>
      </c>
      <c r="C84" s="57">
        <v>5685</v>
      </c>
      <c r="D84" s="57">
        <v>5448455</v>
      </c>
      <c r="E84" s="57">
        <v>15731398</v>
      </c>
      <c r="F84" s="57">
        <v>11242233</v>
      </c>
      <c r="G84" s="57">
        <v>2366953.9900000002</v>
      </c>
      <c r="H84" s="59">
        <v>75958.895000000004</v>
      </c>
      <c r="I84" s="57">
        <v>87974.895000000004</v>
      </c>
      <c r="J84" s="59">
        <v>6442</v>
      </c>
      <c r="K84" s="1">
        <f t="shared" si="27"/>
        <v>13.361283201407213</v>
      </c>
      <c r="L84" s="1">
        <f t="shared" si="28"/>
        <v>13.656456845700093</v>
      </c>
      <c r="M84" s="1">
        <f t="shared" si="29"/>
        <v>958.39138082673708</v>
      </c>
      <c r="N84" s="1">
        <f t="shared" si="30"/>
        <v>2767.1764291996483</v>
      </c>
      <c r="O84" s="4">
        <f t="shared" si="31"/>
        <v>1977.5255936675462</v>
      </c>
      <c r="P84" s="57">
        <v>8952738</v>
      </c>
      <c r="Q84" s="57">
        <v>14963929</v>
      </c>
      <c r="R84" s="57">
        <v>413404</v>
      </c>
      <c r="S84" s="4">
        <f t="shared" si="39"/>
        <v>24330071</v>
      </c>
      <c r="T84" s="1">
        <f t="shared" si="32"/>
        <v>29778526</v>
      </c>
      <c r="U84" s="3">
        <f t="shared" si="33"/>
        <v>18.296590637159142</v>
      </c>
      <c r="V84" s="5">
        <f t="shared" si="40"/>
        <v>81.703409362840858</v>
      </c>
      <c r="W84" s="60">
        <v>1529320447</v>
      </c>
      <c r="X84" s="57">
        <v>5366055</v>
      </c>
      <c r="Y84" s="1">
        <f t="shared" si="41"/>
        <v>1523954392</v>
      </c>
      <c r="Z84" s="5">
        <f t="shared" si="42"/>
        <v>1.954029999606445</v>
      </c>
      <c r="AA84" s="57">
        <v>804021161</v>
      </c>
      <c r="AB84" s="57">
        <v>531771997.00000006</v>
      </c>
      <c r="AC84" s="57">
        <v>285765056</v>
      </c>
      <c r="AD84" s="1">
        <f t="shared" si="34"/>
        <v>5366055</v>
      </c>
      <c r="AE84" s="1">
        <f t="shared" si="35"/>
        <v>14963929</v>
      </c>
      <c r="AF84" s="1">
        <f t="shared" si="35"/>
        <v>413404</v>
      </c>
      <c r="AG84" s="1">
        <f t="shared" si="35"/>
        <v>24330071</v>
      </c>
      <c r="AH84" s="1">
        <f t="shared" si="36"/>
        <v>5448455</v>
      </c>
      <c r="AI84" s="4">
        <f t="shared" si="43"/>
        <v>1672080128</v>
      </c>
      <c r="AJ84" s="3">
        <f t="shared" ref="AJ84:AQ117" si="45">+AA84/$AI84*100</f>
        <v>48.085085609007372</v>
      </c>
      <c r="AK84" s="3">
        <f t="shared" si="45"/>
        <v>31.803021164784756</v>
      </c>
      <c r="AL84" s="3">
        <f t="shared" si="45"/>
        <v>17.090392452771258</v>
      </c>
      <c r="AM84" s="3">
        <f t="shared" si="45"/>
        <v>0.32092092419149904</v>
      </c>
      <c r="AN84" s="3">
        <f t="shared" si="45"/>
        <v>0.89492894206562812</v>
      </c>
      <c r="AO84" s="3">
        <f t="shared" si="45"/>
        <v>2.4723934761097768E-2</v>
      </c>
      <c r="AP84" s="3">
        <f t="shared" si="45"/>
        <v>1.455078054728248</v>
      </c>
      <c r="AQ84" s="3">
        <f t="shared" si="18"/>
        <v>0.32584891769014551</v>
      </c>
      <c r="AR84" s="3">
        <f t="shared" si="44"/>
        <v>2.7005798492451194</v>
      </c>
      <c r="AS84" s="3">
        <f t="shared" si="38"/>
        <v>3.0215007734366179</v>
      </c>
      <c r="AT84" s="3"/>
    </row>
    <row r="85" spans="2:46" ht="16.149999999999999" customHeight="1" x14ac:dyDescent="0.35">
      <c r="B85" s="40">
        <v>42644</v>
      </c>
      <c r="C85" s="57">
        <v>5941</v>
      </c>
      <c r="D85" s="57">
        <v>4796489</v>
      </c>
      <c r="E85" s="57">
        <v>14335574</v>
      </c>
      <c r="F85" s="57">
        <v>10239768</v>
      </c>
      <c r="G85" s="57">
        <v>2142912.4</v>
      </c>
      <c r="H85" s="59">
        <v>76568.914999999994</v>
      </c>
      <c r="I85" s="57">
        <v>90529.914999999994</v>
      </c>
      <c r="J85" s="59">
        <v>6753</v>
      </c>
      <c r="K85" s="1">
        <f t="shared" si="27"/>
        <v>12.888219996633563</v>
      </c>
      <c r="L85" s="1">
        <f t="shared" si="28"/>
        <v>13.405881089885975</v>
      </c>
      <c r="M85" s="1">
        <f t="shared" si="29"/>
        <v>807.35381248947988</v>
      </c>
      <c r="N85" s="1">
        <f t="shared" si="30"/>
        <v>2412.9900690119507</v>
      </c>
      <c r="O85" s="4">
        <f t="shared" si="31"/>
        <v>1723.5765022723447</v>
      </c>
      <c r="P85" s="57">
        <v>9163908</v>
      </c>
      <c r="Q85" s="57">
        <v>6199478</v>
      </c>
      <c r="R85" s="57">
        <v>419768</v>
      </c>
      <c r="S85" s="4">
        <f t="shared" si="39"/>
        <v>15783154</v>
      </c>
      <c r="T85" s="1">
        <f t="shared" si="32"/>
        <v>20579643</v>
      </c>
      <c r="U85" s="3">
        <f t="shared" si="33"/>
        <v>23.306959212071853</v>
      </c>
      <c r="V85" s="5">
        <f t="shared" si="40"/>
        <v>76.69304078792814</v>
      </c>
      <c r="W85" s="60">
        <v>1420983943</v>
      </c>
      <c r="X85" s="57">
        <v>12644054</v>
      </c>
      <c r="Y85" s="1">
        <f t="shared" si="41"/>
        <v>1408339889</v>
      </c>
      <c r="Z85" s="5">
        <f t="shared" si="42"/>
        <v>1.461269623955102</v>
      </c>
      <c r="AA85" s="57">
        <v>817563162</v>
      </c>
      <c r="AB85" s="57">
        <v>595955696</v>
      </c>
      <c r="AC85" s="57">
        <v>293391104</v>
      </c>
      <c r="AD85" s="1">
        <f t="shared" si="34"/>
        <v>12644054</v>
      </c>
      <c r="AE85" s="1">
        <f t="shared" si="35"/>
        <v>6199478</v>
      </c>
      <c r="AF85" s="1">
        <f t="shared" si="35"/>
        <v>419768</v>
      </c>
      <c r="AG85" s="1">
        <f t="shared" si="35"/>
        <v>15783154</v>
      </c>
      <c r="AH85" s="1">
        <f t="shared" si="36"/>
        <v>4796489</v>
      </c>
      <c r="AI85" s="4">
        <f t="shared" si="43"/>
        <v>1746752905</v>
      </c>
      <c r="AJ85" s="3">
        <f t="shared" si="45"/>
        <v>46.804740364808495</v>
      </c>
      <c r="AK85" s="3">
        <f t="shared" si="45"/>
        <v>34.11791640901837</v>
      </c>
      <c r="AL85" s="3">
        <f t="shared" si="45"/>
        <v>16.796371321907149</v>
      </c>
      <c r="AM85" s="3">
        <f t="shared" si="45"/>
        <v>0.72386048214415299</v>
      </c>
      <c r="AN85" s="3">
        <f t="shared" si="45"/>
        <v>0.35491442334255058</v>
      </c>
      <c r="AO85" s="3">
        <f t="shared" si="45"/>
        <v>2.4031332582784511E-2</v>
      </c>
      <c r="AP85" s="3">
        <f t="shared" si="45"/>
        <v>0.90357107492544853</v>
      </c>
      <c r="AQ85" s="3">
        <f t="shared" si="18"/>
        <v>0.27459459127105329</v>
      </c>
      <c r="AR85" s="3">
        <f t="shared" si="44"/>
        <v>1.5571114221218367</v>
      </c>
      <c r="AS85" s="3">
        <f t="shared" si="38"/>
        <v>2.2809719042659902</v>
      </c>
      <c r="AT85" s="3"/>
    </row>
    <row r="86" spans="2:46" ht="16.149999999999999" customHeight="1" x14ac:dyDescent="0.35">
      <c r="B86" s="40">
        <v>42675</v>
      </c>
      <c r="C86" s="57">
        <v>6257</v>
      </c>
      <c r="D86" s="57">
        <v>3556175</v>
      </c>
      <c r="E86" s="57">
        <v>15274291</v>
      </c>
      <c r="F86" s="57">
        <v>11742659</v>
      </c>
      <c r="G86" s="57">
        <v>2328408.48</v>
      </c>
      <c r="H86" s="59">
        <v>80751.384999999995</v>
      </c>
      <c r="I86" s="57">
        <v>96895.384999999995</v>
      </c>
      <c r="J86" s="59">
        <v>7065</v>
      </c>
      <c r="K86" s="1">
        <f t="shared" si="27"/>
        <v>12.9057671408023</v>
      </c>
      <c r="L86" s="1">
        <f t="shared" si="28"/>
        <v>13.714845718329794</v>
      </c>
      <c r="M86" s="1">
        <f t="shared" si="29"/>
        <v>568.35144638005431</v>
      </c>
      <c r="N86" s="1">
        <f t="shared" si="30"/>
        <v>2441.1524692344574</v>
      </c>
      <c r="O86" s="4">
        <f t="shared" si="31"/>
        <v>1876.7235096691704</v>
      </c>
      <c r="P86" s="57">
        <v>10955399</v>
      </c>
      <c r="Q86" s="57">
        <v>5973377</v>
      </c>
      <c r="R86" s="57">
        <v>824281</v>
      </c>
      <c r="S86" s="4">
        <f t="shared" si="39"/>
        <v>17753057</v>
      </c>
      <c r="T86" s="1">
        <f t="shared" si="32"/>
        <v>21309232</v>
      </c>
      <c r="U86" s="3">
        <f t="shared" si="33"/>
        <v>16.688424059581312</v>
      </c>
      <c r="V86" s="5">
        <f t="shared" si="40"/>
        <v>83.311575940418692</v>
      </c>
      <c r="W86" s="60">
        <v>1452043218</v>
      </c>
      <c r="X86" s="57">
        <v>16770053.999999998</v>
      </c>
      <c r="Y86" s="1">
        <f t="shared" si="41"/>
        <v>1435273164</v>
      </c>
      <c r="Z86" s="5">
        <f t="shared" si="42"/>
        <v>1.48468128120035</v>
      </c>
      <c r="AA86" s="57">
        <v>742125407</v>
      </c>
      <c r="AB86" s="57">
        <v>490186060</v>
      </c>
      <c r="AC86" s="57">
        <v>309929128</v>
      </c>
      <c r="AD86" s="1">
        <f t="shared" si="34"/>
        <v>16770053.999999998</v>
      </c>
      <c r="AE86" s="1">
        <f t="shared" si="35"/>
        <v>5973377</v>
      </c>
      <c r="AF86" s="1">
        <f t="shared" si="35"/>
        <v>824281</v>
      </c>
      <c r="AG86" s="1">
        <f t="shared" si="35"/>
        <v>17753057</v>
      </c>
      <c r="AH86" s="1">
        <f t="shared" si="36"/>
        <v>3556175</v>
      </c>
      <c r="AI86" s="4">
        <f t="shared" si="43"/>
        <v>1587117539</v>
      </c>
      <c r="AJ86" s="3">
        <f t="shared" si="45"/>
        <v>46.759322404539319</v>
      </c>
      <c r="AK86" s="3">
        <f t="shared" si="45"/>
        <v>30.885302944157054</v>
      </c>
      <c r="AL86" s="3">
        <f t="shared" si="45"/>
        <v>19.527799320728192</v>
      </c>
      <c r="AM86" s="3">
        <f t="shared" si="45"/>
        <v>1.0566359193892065</v>
      </c>
      <c r="AN86" s="3">
        <f t="shared" si="45"/>
        <v>0.37636639084485601</v>
      </c>
      <c r="AO86" s="3">
        <f t="shared" si="45"/>
        <v>5.1935724969642591E-2</v>
      </c>
      <c r="AP86" s="3">
        <f t="shared" si="45"/>
        <v>1.1185722899380044</v>
      </c>
      <c r="AQ86" s="3">
        <f t="shared" si="18"/>
        <v>0.22406500543372798</v>
      </c>
      <c r="AR86" s="3">
        <f t="shared" si="44"/>
        <v>1.7709394111862311</v>
      </c>
      <c r="AS86" s="3">
        <f t="shared" si="38"/>
        <v>2.8275753305754376</v>
      </c>
      <c r="AT86" s="3"/>
    </row>
    <row r="87" spans="2:46" ht="16.149999999999999" customHeight="1" x14ac:dyDescent="0.35">
      <c r="B87" s="40">
        <v>42705</v>
      </c>
      <c r="C87" s="57">
        <v>6572</v>
      </c>
      <c r="D87" s="57">
        <v>3678741</v>
      </c>
      <c r="E87" s="57">
        <v>16435356</v>
      </c>
      <c r="F87" s="57">
        <v>12893095</v>
      </c>
      <c r="G87" s="57">
        <v>2807545.31</v>
      </c>
      <c r="H87" s="59">
        <v>82616.7</v>
      </c>
      <c r="I87" s="57">
        <v>99305.7</v>
      </c>
      <c r="J87" s="59">
        <v>7497</v>
      </c>
      <c r="K87" s="1">
        <f t="shared" si="27"/>
        <v>12.571013390139987</v>
      </c>
      <c r="L87" s="1">
        <f t="shared" si="28"/>
        <v>13.246058423369348</v>
      </c>
      <c r="M87" s="1">
        <f t="shared" si="29"/>
        <v>559.75973828362748</v>
      </c>
      <c r="N87" s="1">
        <f t="shared" si="30"/>
        <v>2500.8149726110773</v>
      </c>
      <c r="O87" s="4">
        <f t="shared" si="31"/>
        <v>1961.8221241631163</v>
      </c>
      <c r="P87" s="57">
        <v>16028452.000000002</v>
      </c>
      <c r="Q87" s="57">
        <v>16366613.000000002</v>
      </c>
      <c r="R87" s="57">
        <v>1119932</v>
      </c>
      <c r="S87" s="4">
        <f t="shared" si="39"/>
        <v>33514997.000000004</v>
      </c>
      <c r="T87" s="1">
        <f t="shared" si="32"/>
        <v>37193738</v>
      </c>
      <c r="U87" s="3">
        <f t="shared" si="33"/>
        <v>9.8907536532090425</v>
      </c>
      <c r="V87" s="5">
        <f t="shared" si="40"/>
        <v>90.109246346790968</v>
      </c>
      <c r="W87" s="60">
        <v>1390516667</v>
      </c>
      <c r="X87" s="57">
        <v>7481056</v>
      </c>
      <c r="Y87" s="1">
        <f t="shared" si="41"/>
        <v>1383035611</v>
      </c>
      <c r="Z87" s="5">
        <f t="shared" si="42"/>
        <v>2.6892827418310055</v>
      </c>
      <c r="AA87" s="57">
        <v>666581142</v>
      </c>
      <c r="AB87" s="57">
        <v>569799113</v>
      </c>
      <c r="AC87" s="57">
        <v>325845448</v>
      </c>
      <c r="AD87" s="1">
        <f t="shared" si="34"/>
        <v>7481056</v>
      </c>
      <c r="AE87" s="1">
        <f t="shared" si="35"/>
        <v>16366613.000000002</v>
      </c>
      <c r="AF87" s="1">
        <f t="shared" si="35"/>
        <v>1119932</v>
      </c>
      <c r="AG87" s="1">
        <f t="shared" si="35"/>
        <v>33514997.000000004</v>
      </c>
      <c r="AH87" s="1">
        <f t="shared" si="36"/>
        <v>3678741</v>
      </c>
      <c r="AI87" s="4">
        <f t="shared" si="43"/>
        <v>1624387042</v>
      </c>
      <c r="AJ87" s="3">
        <f t="shared" si="45"/>
        <v>41.035856896474797</v>
      </c>
      <c r="AK87" s="3">
        <f t="shared" si="45"/>
        <v>35.077792315952252</v>
      </c>
      <c r="AL87" s="3">
        <f t="shared" si="45"/>
        <v>20.059594146897904</v>
      </c>
      <c r="AM87" s="3">
        <f t="shared" si="45"/>
        <v>0.46054639729144059</v>
      </c>
      <c r="AN87" s="3">
        <f t="shared" si="45"/>
        <v>1.0075562397893101</v>
      </c>
      <c r="AO87" s="3">
        <f t="shared" si="45"/>
        <v>6.8944898662888984E-2</v>
      </c>
      <c r="AP87" s="3">
        <f t="shared" si="45"/>
        <v>2.0632396179875463</v>
      </c>
      <c r="AQ87" s="3">
        <f t="shared" si="18"/>
        <v>0.22646948694386346</v>
      </c>
      <c r="AR87" s="3">
        <f t="shared" si="44"/>
        <v>3.3662102433836085</v>
      </c>
      <c r="AS87" s="3">
        <f t="shared" si="38"/>
        <v>3.8267566406750491</v>
      </c>
      <c r="AT87" s="3"/>
    </row>
    <row r="88" spans="2:46" ht="16.149999999999999" customHeight="1" x14ac:dyDescent="0.35">
      <c r="B88" s="40">
        <v>42736</v>
      </c>
      <c r="C88" s="57">
        <v>7001</v>
      </c>
      <c r="D88" s="57">
        <v>6020441</v>
      </c>
      <c r="E88" s="57">
        <v>16826412</v>
      </c>
      <c r="F88" s="57">
        <v>11891445</v>
      </c>
      <c r="G88" s="57">
        <v>2399930.33</v>
      </c>
      <c r="H88" s="59">
        <v>83040.854999999996</v>
      </c>
      <c r="I88" s="57">
        <v>101236.855</v>
      </c>
      <c r="J88" s="59">
        <v>7762</v>
      </c>
      <c r="K88" s="1">
        <f t="shared" si="27"/>
        <v>11.861284816454791</v>
      </c>
      <c r="L88" s="1">
        <f t="shared" si="28"/>
        <v>13.042624967791806</v>
      </c>
      <c r="M88" s="1">
        <f t="shared" si="29"/>
        <v>859.94015140694182</v>
      </c>
      <c r="N88" s="1">
        <f t="shared" si="30"/>
        <v>2403.4297957434651</v>
      </c>
      <c r="O88" s="4">
        <f t="shared" si="31"/>
        <v>1698.5352092558205</v>
      </c>
      <c r="P88" s="57">
        <v>17822146</v>
      </c>
      <c r="Q88" s="57">
        <v>15246134</v>
      </c>
      <c r="R88" s="57">
        <v>1076384</v>
      </c>
      <c r="S88" s="4">
        <f t="shared" si="39"/>
        <v>34144664</v>
      </c>
      <c r="T88" s="1">
        <f t="shared" si="32"/>
        <v>40165105</v>
      </c>
      <c r="U88" s="3">
        <f t="shared" si="33"/>
        <v>14.989232568917721</v>
      </c>
      <c r="V88" s="5">
        <f t="shared" si="40"/>
        <v>85.010767431082286</v>
      </c>
      <c r="W88" s="60">
        <v>1335941223</v>
      </c>
      <c r="X88" s="57">
        <v>4103354.9999999995</v>
      </c>
      <c r="Y88" s="1">
        <f t="shared" si="41"/>
        <v>1331837868</v>
      </c>
      <c r="Z88" s="5">
        <f t="shared" si="42"/>
        <v>3.0157653544057359</v>
      </c>
      <c r="AA88" s="57">
        <v>655927060</v>
      </c>
      <c r="AB88" s="57">
        <v>530681352.00000006</v>
      </c>
      <c r="AC88" s="57">
        <v>259452639.99999997</v>
      </c>
      <c r="AD88" s="1">
        <f t="shared" si="34"/>
        <v>4103354.9999999995</v>
      </c>
      <c r="AE88" s="1">
        <f t="shared" si="35"/>
        <v>15246134</v>
      </c>
      <c r="AF88" s="1">
        <f t="shared" si="35"/>
        <v>1076384</v>
      </c>
      <c r="AG88" s="1">
        <f t="shared" si="35"/>
        <v>34144664</v>
      </c>
      <c r="AH88" s="1">
        <f t="shared" si="36"/>
        <v>6020441</v>
      </c>
      <c r="AI88" s="4">
        <f t="shared" si="43"/>
        <v>1506652030</v>
      </c>
      <c r="AJ88" s="3">
        <f t="shared" si="45"/>
        <v>43.535404787527483</v>
      </c>
      <c r="AK88" s="3">
        <f t="shared" si="45"/>
        <v>35.222555801421521</v>
      </c>
      <c r="AL88" s="3">
        <f t="shared" si="45"/>
        <v>17.220475254661157</v>
      </c>
      <c r="AM88" s="3">
        <f t="shared" si="45"/>
        <v>0.27234921656064137</v>
      </c>
      <c r="AN88" s="3">
        <f t="shared" si="45"/>
        <v>1.0119213790857868</v>
      </c>
      <c r="AO88" s="3">
        <f t="shared" si="45"/>
        <v>7.1442109960851416E-2</v>
      </c>
      <c r="AP88" s="3">
        <f t="shared" si="45"/>
        <v>2.2662607768829011</v>
      </c>
      <c r="AQ88" s="3">
        <f t="shared" si="18"/>
        <v>0.39959067389966613</v>
      </c>
      <c r="AR88" s="3">
        <f t="shared" si="44"/>
        <v>3.7492149398292054</v>
      </c>
      <c r="AS88" s="3">
        <f t="shared" si="38"/>
        <v>4.0215641563898465</v>
      </c>
      <c r="AT88" s="3"/>
    </row>
    <row r="89" spans="2:46" ht="16.149999999999999" customHeight="1" x14ac:dyDescent="0.35">
      <c r="B89" s="40">
        <v>42767</v>
      </c>
      <c r="C89" s="57">
        <v>7328</v>
      </c>
      <c r="D89" s="57">
        <v>5396846</v>
      </c>
      <c r="E89" s="57">
        <v>14916597</v>
      </c>
      <c r="F89" s="57">
        <v>10236841</v>
      </c>
      <c r="G89" s="57">
        <v>2350319.09</v>
      </c>
      <c r="H89" s="59">
        <v>83372.755000000005</v>
      </c>
      <c r="I89" s="57">
        <v>103659.545</v>
      </c>
      <c r="J89" s="59">
        <v>8119</v>
      </c>
      <c r="K89" s="1">
        <f t="shared" si="27"/>
        <v>11.37728643558952</v>
      </c>
      <c r="L89" s="1">
        <f t="shared" si="28"/>
        <v>12.767526173174035</v>
      </c>
      <c r="M89" s="1">
        <f t="shared" si="29"/>
        <v>736.46915938864629</v>
      </c>
      <c r="N89" s="1">
        <f t="shared" si="30"/>
        <v>2035.5618176855896</v>
      </c>
      <c r="O89" s="4">
        <f t="shared" si="31"/>
        <v>1396.9488264192139</v>
      </c>
      <c r="P89" s="57">
        <v>17381508</v>
      </c>
      <c r="Q89" s="57">
        <v>13371802</v>
      </c>
      <c r="R89" s="57">
        <v>748235</v>
      </c>
      <c r="S89" s="4">
        <f t="shared" si="39"/>
        <v>31501545</v>
      </c>
      <c r="T89" s="1">
        <f t="shared" si="32"/>
        <v>36898391</v>
      </c>
      <c r="U89" s="3">
        <f t="shared" si="33"/>
        <v>14.62623668332855</v>
      </c>
      <c r="V89" s="5">
        <f t="shared" si="40"/>
        <v>85.373763316671443</v>
      </c>
      <c r="W89" s="60">
        <v>1141213056</v>
      </c>
      <c r="X89" s="57">
        <v>3807355</v>
      </c>
      <c r="Y89" s="1">
        <f t="shared" si="41"/>
        <v>1137405701</v>
      </c>
      <c r="Z89" s="5">
        <f t="shared" si="42"/>
        <v>3.244083528644103</v>
      </c>
      <c r="AA89" s="57">
        <v>722242335</v>
      </c>
      <c r="AB89" s="57">
        <v>462287656.99999994</v>
      </c>
      <c r="AC89" s="57">
        <v>175785744</v>
      </c>
      <c r="AD89" s="1">
        <f t="shared" si="34"/>
        <v>3807355</v>
      </c>
      <c r="AE89" s="1">
        <f t="shared" si="35"/>
        <v>13371802</v>
      </c>
      <c r="AF89" s="1">
        <f t="shared" si="35"/>
        <v>748235</v>
      </c>
      <c r="AG89" s="1">
        <f t="shared" si="35"/>
        <v>31501545</v>
      </c>
      <c r="AH89" s="1">
        <f t="shared" si="36"/>
        <v>5396846</v>
      </c>
      <c r="AI89" s="4">
        <f t="shared" si="43"/>
        <v>1415141519</v>
      </c>
      <c r="AJ89" s="3">
        <f t="shared" si="45"/>
        <v>51.036756769765866</v>
      </c>
      <c r="AK89" s="3">
        <f t="shared" si="45"/>
        <v>32.667238632548376</v>
      </c>
      <c r="AL89" s="3">
        <f t="shared" si="45"/>
        <v>12.421778432747686</v>
      </c>
      <c r="AM89" s="3">
        <f t="shared" si="45"/>
        <v>0.26904411671070472</v>
      </c>
      <c r="AN89" s="3">
        <f t="shared" si="45"/>
        <v>0.94490917130670371</v>
      </c>
      <c r="AO89" s="3">
        <f t="shared" si="45"/>
        <v>5.2873510525557554E-2</v>
      </c>
      <c r="AP89" s="3">
        <f t="shared" si="45"/>
        <v>2.2260349637865442</v>
      </c>
      <c r="AQ89" s="3">
        <f t="shared" si="18"/>
        <v>0.38136440260855636</v>
      </c>
      <c r="AR89" s="3">
        <f t="shared" si="44"/>
        <v>3.6051820482273618</v>
      </c>
      <c r="AS89" s="3">
        <f t="shared" si="38"/>
        <v>3.8742261649380665</v>
      </c>
      <c r="AT89" s="3"/>
    </row>
    <row r="90" spans="2:46" ht="16.149999999999999" customHeight="1" x14ac:dyDescent="0.35">
      <c r="B90" s="40">
        <v>42795</v>
      </c>
      <c r="C90" s="57">
        <v>7627</v>
      </c>
      <c r="D90" s="57">
        <v>6592763</v>
      </c>
      <c r="E90" s="57">
        <v>16298592</v>
      </c>
      <c r="F90" s="57">
        <v>10839998</v>
      </c>
      <c r="G90" s="57">
        <v>2276282.92</v>
      </c>
      <c r="H90" s="59">
        <v>84923.23</v>
      </c>
      <c r="I90" s="57">
        <v>109579.23</v>
      </c>
      <c r="J90" s="59">
        <v>8741</v>
      </c>
      <c r="K90" s="1">
        <f t="shared" si="27"/>
        <v>11.134552248590532</v>
      </c>
      <c r="L90" s="1">
        <f t="shared" si="28"/>
        <v>12.536234984555543</v>
      </c>
      <c r="M90" s="1">
        <f t="shared" si="29"/>
        <v>864.3979284122197</v>
      </c>
      <c r="N90" s="1">
        <f t="shared" si="30"/>
        <v>2136.959748262751</v>
      </c>
      <c r="O90" s="4">
        <f t="shared" si="31"/>
        <v>1421.2662908089681</v>
      </c>
      <c r="P90" s="57">
        <v>18424251</v>
      </c>
      <c r="Q90" s="57">
        <v>20132416</v>
      </c>
      <c r="R90" s="57">
        <v>1127442</v>
      </c>
      <c r="S90" s="4">
        <f t="shared" si="39"/>
        <v>39684109</v>
      </c>
      <c r="T90" s="1">
        <f t="shared" si="32"/>
        <v>46276872</v>
      </c>
      <c r="U90" s="3">
        <f t="shared" si="33"/>
        <v>14.246345345035422</v>
      </c>
      <c r="V90" s="5">
        <f t="shared" si="40"/>
        <v>85.753654654964578</v>
      </c>
      <c r="W90" s="60">
        <v>1399857262</v>
      </c>
      <c r="X90" s="57">
        <v>4956700</v>
      </c>
      <c r="Y90" s="1">
        <f t="shared" si="41"/>
        <v>1394900562</v>
      </c>
      <c r="Z90" s="5">
        <f t="shared" si="42"/>
        <v>3.3175749770756777</v>
      </c>
      <c r="AA90" s="57">
        <v>711938690</v>
      </c>
      <c r="AB90" s="57">
        <v>470699117</v>
      </c>
      <c r="AC90" s="57">
        <v>319688768</v>
      </c>
      <c r="AD90" s="1">
        <f t="shared" si="34"/>
        <v>4956700</v>
      </c>
      <c r="AE90" s="1">
        <f t="shared" si="35"/>
        <v>20132416</v>
      </c>
      <c r="AF90" s="1">
        <f t="shared" si="35"/>
        <v>1127442</v>
      </c>
      <c r="AG90" s="1">
        <f t="shared" si="35"/>
        <v>39684109</v>
      </c>
      <c r="AH90" s="1">
        <f t="shared" si="36"/>
        <v>6592763</v>
      </c>
      <c r="AI90" s="4">
        <f t="shared" si="43"/>
        <v>1574820005</v>
      </c>
      <c r="AJ90" s="3">
        <f t="shared" si="45"/>
        <v>45.207622949900234</v>
      </c>
      <c r="AK90" s="3">
        <f t="shared" si="45"/>
        <v>29.889074021510158</v>
      </c>
      <c r="AL90" s="3">
        <f t="shared" si="45"/>
        <v>20.300019493338858</v>
      </c>
      <c r="AM90" s="3">
        <f t="shared" si="45"/>
        <v>0.31474708120690909</v>
      </c>
      <c r="AN90" s="3">
        <f t="shared" si="45"/>
        <v>1.2783947331174523</v>
      </c>
      <c r="AO90" s="3">
        <f t="shared" si="45"/>
        <v>7.1591800740428119E-2</v>
      </c>
      <c r="AP90" s="3">
        <f t="shared" si="45"/>
        <v>2.5199139504200039</v>
      </c>
      <c r="AQ90" s="3">
        <f t="shared" si="18"/>
        <v>0.4186359697659543</v>
      </c>
      <c r="AR90" s="3">
        <f t="shared" si="44"/>
        <v>4.2885364540438387</v>
      </c>
      <c r="AS90" s="3">
        <f t="shared" si="38"/>
        <v>4.603283535250748</v>
      </c>
      <c r="AT90" s="3"/>
    </row>
    <row r="91" spans="2:46" ht="16.149999999999999" customHeight="1" x14ac:dyDescent="0.35">
      <c r="B91" s="40">
        <v>42826</v>
      </c>
      <c r="C91" s="57">
        <v>7852</v>
      </c>
      <c r="D91" s="57">
        <v>6572310</v>
      </c>
      <c r="E91" s="57">
        <v>15044369</v>
      </c>
      <c r="F91" s="57">
        <v>9843802</v>
      </c>
      <c r="G91" s="57">
        <v>2182432.48</v>
      </c>
      <c r="H91" s="59">
        <v>85818.16</v>
      </c>
      <c r="I91" s="57">
        <v>111067.16</v>
      </c>
      <c r="J91" s="59">
        <v>8909</v>
      </c>
      <c r="K91" s="1">
        <f t="shared" si="27"/>
        <v>10.929465104431992</v>
      </c>
      <c r="L91" s="1">
        <f t="shared" si="28"/>
        <v>12.466849253563812</v>
      </c>
      <c r="M91" s="1">
        <f t="shared" si="29"/>
        <v>837.02368823229756</v>
      </c>
      <c r="N91" s="1">
        <f t="shared" si="30"/>
        <v>1915.9919765664799</v>
      </c>
      <c r="O91" s="4">
        <f t="shared" si="31"/>
        <v>1253.6681100356598</v>
      </c>
      <c r="P91" s="57">
        <v>18640127</v>
      </c>
      <c r="Q91" s="57">
        <v>14792018</v>
      </c>
      <c r="R91" s="57">
        <v>1319796</v>
      </c>
      <c r="S91" s="4">
        <f t="shared" si="39"/>
        <v>34751941</v>
      </c>
      <c r="T91" s="1">
        <f t="shared" si="32"/>
        <v>41324251</v>
      </c>
      <c r="U91" s="3">
        <f t="shared" si="33"/>
        <v>15.904244701253026</v>
      </c>
      <c r="V91" s="5">
        <f t="shared" si="40"/>
        <v>84.09575529874698</v>
      </c>
      <c r="W91" s="60">
        <v>1324175508</v>
      </c>
      <c r="X91" s="57">
        <v>6216700</v>
      </c>
      <c r="Y91" s="1">
        <f t="shared" si="41"/>
        <v>1317958808</v>
      </c>
      <c r="Z91" s="5">
        <f t="shared" si="42"/>
        <v>3.1354736391730995</v>
      </c>
      <c r="AA91" s="57">
        <v>692409255</v>
      </c>
      <c r="AB91" s="57">
        <v>477931272.00000006</v>
      </c>
      <c r="AC91" s="57">
        <v>310974880</v>
      </c>
      <c r="AD91" s="1">
        <f t="shared" si="34"/>
        <v>6216700</v>
      </c>
      <c r="AE91" s="1">
        <f t="shared" si="35"/>
        <v>14792018</v>
      </c>
      <c r="AF91" s="1">
        <f t="shared" si="35"/>
        <v>1319796</v>
      </c>
      <c r="AG91" s="1">
        <f t="shared" si="35"/>
        <v>34751941</v>
      </c>
      <c r="AH91" s="1">
        <f t="shared" si="36"/>
        <v>6572310</v>
      </c>
      <c r="AI91" s="4">
        <f t="shared" si="43"/>
        <v>1544968172</v>
      </c>
      <c r="AJ91" s="3">
        <f t="shared" si="45"/>
        <v>44.817056270075703</v>
      </c>
      <c r="AK91" s="3">
        <f t="shared" si="45"/>
        <v>30.934700187467683</v>
      </c>
      <c r="AL91" s="3">
        <f t="shared" si="45"/>
        <v>20.128238602963272</v>
      </c>
      <c r="AM91" s="3">
        <f t="shared" si="45"/>
        <v>0.40238369389528106</v>
      </c>
      <c r="AN91" s="3">
        <f t="shared" si="45"/>
        <v>0.95743189200146184</v>
      </c>
      <c r="AO91" s="3">
        <f t="shared" si="45"/>
        <v>8.5425449139932191E-2</v>
      </c>
      <c r="AP91" s="3">
        <f t="shared" si="45"/>
        <v>2.2493629079110891</v>
      </c>
      <c r="AQ91" s="3">
        <f t="shared" si="18"/>
        <v>0.425400996545578</v>
      </c>
      <c r="AR91" s="3">
        <f t="shared" si="44"/>
        <v>3.7176212455980608</v>
      </c>
      <c r="AS91" s="3">
        <f t="shared" si="38"/>
        <v>4.1200049394933425</v>
      </c>
      <c r="AT91" s="3"/>
    </row>
    <row r="92" spans="2:46" ht="16.149999999999999" customHeight="1" x14ac:dyDescent="0.35">
      <c r="B92" s="40">
        <v>42856</v>
      </c>
      <c r="C92" s="57">
        <v>8215</v>
      </c>
      <c r="D92" s="57">
        <v>6207418</v>
      </c>
      <c r="E92" s="57">
        <v>15974291</v>
      </c>
      <c r="F92" s="57">
        <v>10321042</v>
      </c>
      <c r="G92" s="57">
        <v>2248679.66</v>
      </c>
      <c r="H92" s="59">
        <v>85862.264999999999</v>
      </c>
      <c r="I92" s="57">
        <v>113870.265</v>
      </c>
      <c r="J92" s="59">
        <v>9272</v>
      </c>
      <c r="K92" s="1">
        <f t="shared" si="27"/>
        <v>10.451888618381011</v>
      </c>
      <c r="L92" s="1">
        <f t="shared" si="28"/>
        <v>12.281089840379638</v>
      </c>
      <c r="M92" s="1">
        <f t="shared" si="29"/>
        <v>755.61996348143634</v>
      </c>
      <c r="N92" s="1">
        <f t="shared" si="30"/>
        <v>1944.5272063298844</v>
      </c>
      <c r="O92" s="4">
        <f t="shared" si="31"/>
        <v>1256.3654290931224</v>
      </c>
      <c r="P92" s="57">
        <v>19612440</v>
      </c>
      <c r="Q92" s="57">
        <v>18488429</v>
      </c>
      <c r="R92" s="57">
        <v>1235297</v>
      </c>
      <c r="S92" s="4">
        <f t="shared" si="39"/>
        <v>39336166</v>
      </c>
      <c r="T92" s="1">
        <f t="shared" si="32"/>
        <v>45543584</v>
      </c>
      <c r="U92" s="3">
        <f t="shared" si="33"/>
        <v>13.629621243686049</v>
      </c>
      <c r="V92" s="5">
        <f t="shared" si="40"/>
        <v>86.370378756313954</v>
      </c>
      <c r="W92" s="60">
        <v>1399922772</v>
      </c>
      <c r="X92" s="57">
        <v>7905700</v>
      </c>
      <c r="Y92" s="1">
        <f t="shared" si="41"/>
        <v>1392017072</v>
      </c>
      <c r="Z92" s="5">
        <f t="shared" si="42"/>
        <v>3.2717690692230246</v>
      </c>
      <c r="AA92" s="57">
        <v>861083546</v>
      </c>
      <c r="AB92" s="57">
        <v>452808986</v>
      </c>
      <c r="AC92" s="57">
        <v>319993216</v>
      </c>
      <c r="AD92" s="1">
        <f t="shared" si="34"/>
        <v>7905700</v>
      </c>
      <c r="AE92" s="1">
        <f t="shared" si="35"/>
        <v>18488429</v>
      </c>
      <c r="AF92" s="1">
        <f t="shared" si="35"/>
        <v>1235297</v>
      </c>
      <c r="AG92" s="1">
        <f t="shared" si="35"/>
        <v>39336166</v>
      </c>
      <c r="AH92" s="1">
        <f t="shared" si="36"/>
        <v>6207418</v>
      </c>
      <c r="AI92" s="4">
        <f t="shared" si="43"/>
        <v>1707058758</v>
      </c>
      <c r="AJ92" s="3">
        <f t="shared" si="45"/>
        <v>50.44252530644291</v>
      </c>
      <c r="AK92" s="3">
        <f t="shared" si="45"/>
        <v>26.525682486202975</v>
      </c>
      <c r="AL92" s="3">
        <f t="shared" si="45"/>
        <v>18.745295936673319</v>
      </c>
      <c r="AM92" s="3">
        <f t="shared" si="45"/>
        <v>0.4631182121265916</v>
      </c>
      <c r="AN92" s="3">
        <f t="shared" si="45"/>
        <v>1.0830575639740223</v>
      </c>
      <c r="AO92" s="3">
        <f t="shared" si="45"/>
        <v>7.2364058601432163E-2</v>
      </c>
      <c r="AP92" s="3">
        <f t="shared" si="45"/>
        <v>2.3043240788083055</v>
      </c>
      <c r="AQ92" s="3">
        <f t="shared" si="18"/>
        <v>0.36363235717044951</v>
      </c>
      <c r="AR92" s="3">
        <f t="shared" si="44"/>
        <v>3.8233780585542094</v>
      </c>
      <c r="AS92" s="3">
        <f t="shared" si="38"/>
        <v>4.286496270680801</v>
      </c>
      <c r="AT92" s="3"/>
    </row>
    <row r="93" spans="2:46" ht="16.149999999999999" customHeight="1" x14ac:dyDescent="0.35">
      <c r="B93" s="40">
        <v>42887</v>
      </c>
      <c r="C93" s="57">
        <v>8572</v>
      </c>
      <c r="D93" s="57">
        <v>6523665</v>
      </c>
      <c r="E93" s="57">
        <v>18600941</v>
      </c>
      <c r="F93" s="57">
        <v>12165725</v>
      </c>
      <c r="G93" s="57">
        <v>2647122.83</v>
      </c>
      <c r="H93" s="59">
        <v>87851.490000000398</v>
      </c>
      <c r="I93" s="57">
        <v>117485.49</v>
      </c>
      <c r="J93" s="59">
        <v>9598</v>
      </c>
      <c r="K93" s="1">
        <f t="shared" si="27"/>
        <v>10.248657256182968</v>
      </c>
      <c r="L93" s="1">
        <f t="shared" si="28"/>
        <v>12.240622004584289</v>
      </c>
      <c r="M93" s="1">
        <f t="shared" si="29"/>
        <v>761.04351376574891</v>
      </c>
      <c r="N93" s="1">
        <f t="shared" si="30"/>
        <v>2169.9651189920673</v>
      </c>
      <c r="O93" s="4">
        <f t="shared" si="31"/>
        <v>1419.239967335511</v>
      </c>
      <c r="P93" s="57">
        <v>19693914</v>
      </c>
      <c r="Q93" s="57">
        <v>24035170</v>
      </c>
      <c r="R93" s="57">
        <v>943491</v>
      </c>
      <c r="S93" s="4">
        <f t="shared" si="39"/>
        <v>44672575</v>
      </c>
      <c r="T93" s="1">
        <f t="shared" si="32"/>
        <v>51196240</v>
      </c>
      <c r="U93" s="3">
        <f t="shared" si="33"/>
        <v>12.742468978190585</v>
      </c>
      <c r="V93" s="5">
        <f t="shared" si="40"/>
        <v>87.257531021809413</v>
      </c>
      <c r="W93" s="60">
        <v>1491082996</v>
      </c>
      <c r="X93" s="57">
        <v>5194700</v>
      </c>
      <c r="Y93" s="1">
        <f t="shared" si="41"/>
        <v>1485888296</v>
      </c>
      <c r="Z93" s="5">
        <f t="shared" si="42"/>
        <v>3.4454972246446709</v>
      </c>
      <c r="AA93" s="57">
        <v>731795947</v>
      </c>
      <c r="AB93" s="57">
        <v>568578841</v>
      </c>
      <c r="AC93" s="57">
        <v>326646952</v>
      </c>
      <c r="AD93" s="1">
        <f t="shared" si="34"/>
        <v>5194700</v>
      </c>
      <c r="AE93" s="1">
        <f t="shared" si="35"/>
        <v>24035170</v>
      </c>
      <c r="AF93" s="1">
        <f t="shared" si="35"/>
        <v>943491</v>
      </c>
      <c r="AG93" s="1">
        <f t="shared" si="35"/>
        <v>44672575</v>
      </c>
      <c r="AH93" s="1">
        <f t="shared" si="36"/>
        <v>6523665</v>
      </c>
      <c r="AI93" s="4">
        <f t="shared" si="43"/>
        <v>1708391341</v>
      </c>
      <c r="AJ93" s="3">
        <f t="shared" si="45"/>
        <v>42.835381416277038</v>
      </c>
      <c r="AK93" s="3">
        <f t="shared" si="45"/>
        <v>33.281533765395032</v>
      </c>
      <c r="AL93" s="3">
        <f t="shared" si="45"/>
        <v>19.120147952096183</v>
      </c>
      <c r="AM93" s="3">
        <f t="shared" si="45"/>
        <v>0.30406967509910832</v>
      </c>
      <c r="AN93" s="3">
        <f t="shared" si="45"/>
        <v>1.4068890085764019</v>
      </c>
      <c r="AO93" s="3">
        <f t="shared" si="45"/>
        <v>5.5226866196110037E-2</v>
      </c>
      <c r="AP93" s="3">
        <f t="shared" si="45"/>
        <v>2.6148912095194232</v>
      </c>
      <c r="AQ93" s="3">
        <f t="shared" si="18"/>
        <v>0.38186010684070776</v>
      </c>
      <c r="AR93" s="3">
        <f t="shared" si="44"/>
        <v>4.4588671911326427</v>
      </c>
      <c r="AS93" s="3">
        <f t="shared" si="38"/>
        <v>4.7629368662317511</v>
      </c>
      <c r="AT93" s="3"/>
    </row>
    <row r="94" spans="2:46" ht="16.149999999999999" customHeight="1" x14ac:dyDescent="0.35">
      <c r="B94" s="40">
        <v>42917</v>
      </c>
      <c r="C94" s="57">
        <v>9024</v>
      </c>
      <c r="D94" s="57">
        <v>6633453</v>
      </c>
      <c r="E94" s="57">
        <v>17919775</v>
      </c>
      <c r="F94" s="57">
        <v>12004686</v>
      </c>
      <c r="G94" s="57">
        <v>2607514.35</v>
      </c>
      <c r="H94" s="59">
        <v>87872</v>
      </c>
      <c r="I94" s="57">
        <v>119736.8</v>
      </c>
      <c r="J94" s="59">
        <v>9902</v>
      </c>
      <c r="K94" s="1">
        <f t="shared" si="27"/>
        <v>9.7375886524822697</v>
      </c>
      <c r="L94" s="1">
        <f t="shared" si="28"/>
        <v>12.092183397293477</v>
      </c>
      <c r="M94" s="1">
        <f t="shared" si="29"/>
        <v>735.09009308510633</v>
      </c>
      <c r="N94" s="1">
        <f t="shared" si="30"/>
        <v>1985.7906693262412</v>
      </c>
      <c r="O94" s="4">
        <f t="shared" si="31"/>
        <v>1330.3065159574469</v>
      </c>
      <c r="P94" s="57">
        <v>19598558</v>
      </c>
      <c r="Q94" s="57">
        <v>20236219</v>
      </c>
      <c r="R94" s="57">
        <v>1641039</v>
      </c>
      <c r="S94" s="4">
        <f t="shared" si="39"/>
        <v>41475816</v>
      </c>
      <c r="T94" s="1">
        <f t="shared" si="32"/>
        <v>48109269</v>
      </c>
      <c r="U94" s="3">
        <f t="shared" si="33"/>
        <v>13.788305534220443</v>
      </c>
      <c r="V94" s="5">
        <f t="shared" si="40"/>
        <v>86.211694465779559</v>
      </c>
      <c r="W94" s="60">
        <v>1520384839</v>
      </c>
      <c r="X94" s="57">
        <v>4212628</v>
      </c>
      <c r="Y94" s="1">
        <f t="shared" si="41"/>
        <v>1516172211</v>
      </c>
      <c r="Z94" s="5">
        <f t="shared" si="42"/>
        <v>3.1730741831938247</v>
      </c>
      <c r="AA94" s="57">
        <v>779149754</v>
      </c>
      <c r="AB94" s="57">
        <v>609941958</v>
      </c>
      <c r="AC94" s="57">
        <v>295611510</v>
      </c>
      <c r="AD94" s="1">
        <f t="shared" si="34"/>
        <v>4212628</v>
      </c>
      <c r="AE94" s="1">
        <f t="shared" si="35"/>
        <v>20236219</v>
      </c>
      <c r="AF94" s="1">
        <f t="shared" si="35"/>
        <v>1641039</v>
      </c>
      <c r="AG94" s="1">
        <f t="shared" si="35"/>
        <v>41475816</v>
      </c>
      <c r="AH94" s="1">
        <f t="shared" si="36"/>
        <v>6633453</v>
      </c>
      <c r="AI94" s="4">
        <f t="shared" si="43"/>
        <v>1758902377</v>
      </c>
      <c r="AJ94" s="3">
        <f t="shared" si="45"/>
        <v>44.297498496131716</v>
      </c>
      <c r="AK94" s="3">
        <f t="shared" si="45"/>
        <v>34.677419621225511</v>
      </c>
      <c r="AL94" s="3">
        <f t="shared" si="45"/>
        <v>16.806589942996023</v>
      </c>
      <c r="AM94" s="3">
        <f t="shared" si="45"/>
        <v>0.2395032296894781</v>
      </c>
      <c r="AN94" s="3">
        <f t="shared" si="45"/>
        <v>1.1505026807977303</v>
      </c>
      <c r="AO94" s="3">
        <f t="shared" si="45"/>
        <v>9.3299038164867981E-2</v>
      </c>
      <c r="AP94" s="3">
        <f t="shared" si="45"/>
        <v>2.3580510517440731</v>
      </c>
      <c r="AQ94" s="3">
        <f t="shared" si="18"/>
        <v>0.37713593925059552</v>
      </c>
      <c r="AR94" s="3">
        <f t="shared" si="44"/>
        <v>3.9789887099572669</v>
      </c>
      <c r="AS94" s="3">
        <f t="shared" si="38"/>
        <v>4.2184919396467446</v>
      </c>
      <c r="AT94" s="3"/>
    </row>
    <row r="95" spans="2:46" ht="16.149999999999999" customHeight="1" x14ac:dyDescent="0.35">
      <c r="B95" s="40">
        <v>42948</v>
      </c>
      <c r="C95" s="57">
        <v>9240</v>
      </c>
      <c r="D95" s="57">
        <v>6086516</v>
      </c>
      <c r="E95" s="57">
        <v>18950299</v>
      </c>
      <c r="F95" s="57">
        <v>13263500</v>
      </c>
      <c r="G95" s="57">
        <v>2754666.45</v>
      </c>
      <c r="H95" s="59">
        <v>88219</v>
      </c>
      <c r="I95" s="57">
        <v>122906</v>
      </c>
      <c r="J95" s="59">
        <v>10249</v>
      </c>
      <c r="K95" s="1">
        <f t="shared" si="27"/>
        <v>9.5475108225108229</v>
      </c>
      <c r="L95" s="1">
        <f t="shared" si="28"/>
        <v>11.991999219436043</v>
      </c>
      <c r="M95" s="1">
        <f t="shared" si="29"/>
        <v>658.71385281385278</v>
      </c>
      <c r="N95" s="1">
        <f t="shared" si="30"/>
        <v>2050.8981601731602</v>
      </c>
      <c r="O95" s="4">
        <f t="shared" si="31"/>
        <v>1435.4437229437228</v>
      </c>
      <c r="P95" s="57">
        <v>18847181</v>
      </c>
      <c r="Q95" s="57">
        <v>19395474</v>
      </c>
      <c r="R95" s="57">
        <v>2188926</v>
      </c>
      <c r="S95" s="4">
        <f t="shared" si="39"/>
        <v>40431581</v>
      </c>
      <c r="T95" s="1">
        <f t="shared" si="32"/>
        <v>46518097</v>
      </c>
      <c r="U95" s="3">
        <f t="shared" si="33"/>
        <v>13.084189578950317</v>
      </c>
      <c r="V95" s="5">
        <f t="shared" si="40"/>
        <v>86.915810421049684</v>
      </c>
      <c r="W95" s="60">
        <v>1558047865</v>
      </c>
      <c r="X95" s="57">
        <v>4797625</v>
      </c>
      <c r="Y95" s="1">
        <f t="shared" si="41"/>
        <v>1553250240</v>
      </c>
      <c r="Z95" s="5">
        <f t="shared" si="42"/>
        <v>2.9948874818780005</v>
      </c>
      <c r="AA95" s="57">
        <v>925074451</v>
      </c>
      <c r="AB95" s="57">
        <v>605408576.99999988</v>
      </c>
      <c r="AC95" s="57">
        <v>223733498</v>
      </c>
      <c r="AD95" s="1">
        <f t="shared" si="34"/>
        <v>4797625</v>
      </c>
      <c r="AE95" s="1">
        <f t="shared" si="35"/>
        <v>19395474</v>
      </c>
      <c r="AF95" s="1">
        <f t="shared" si="35"/>
        <v>2188926</v>
      </c>
      <c r="AG95" s="1">
        <f t="shared" si="35"/>
        <v>40431581</v>
      </c>
      <c r="AH95" s="1">
        <f t="shared" si="36"/>
        <v>6086516</v>
      </c>
      <c r="AI95" s="4">
        <f t="shared" si="43"/>
        <v>1827116648</v>
      </c>
      <c r="AJ95" s="3">
        <f t="shared" si="45"/>
        <v>50.63028964311642</v>
      </c>
      <c r="AK95" s="3">
        <f t="shared" si="45"/>
        <v>33.134642917445511</v>
      </c>
      <c r="AL95" s="3">
        <f t="shared" si="45"/>
        <v>12.245167720676363</v>
      </c>
      <c r="AM95" s="3">
        <f t="shared" si="45"/>
        <v>0.26257902062528854</v>
      </c>
      <c r="AN95" s="3">
        <f t="shared" si="45"/>
        <v>1.0615345233283648</v>
      </c>
      <c r="AO95" s="3">
        <f t="shared" si="45"/>
        <v>0.11980220323623257</v>
      </c>
      <c r="AP95" s="3">
        <f t="shared" si="45"/>
        <v>2.2128626020816595</v>
      </c>
      <c r="AQ95" s="3">
        <f t="shared" si="18"/>
        <v>0.33312136949014326</v>
      </c>
      <c r="AR95" s="3">
        <f t="shared" si="44"/>
        <v>3.7273206981364</v>
      </c>
      <c r="AS95" s="3">
        <f t="shared" si="38"/>
        <v>3.9898997187616883</v>
      </c>
      <c r="AT95" s="3"/>
    </row>
    <row r="96" spans="2:46" ht="16.149999999999999" customHeight="1" x14ac:dyDescent="0.35">
      <c r="B96" s="40">
        <v>42979</v>
      </c>
      <c r="C96" s="57">
        <v>7783</v>
      </c>
      <c r="D96" s="57">
        <v>4218861</v>
      </c>
      <c r="E96" s="57">
        <v>11851550</v>
      </c>
      <c r="F96" s="57">
        <v>7783398</v>
      </c>
      <c r="G96" s="57">
        <v>1790537.02</v>
      </c>
      <c r="H96" s="59">
        <v>99522</v>
      </c>
      <c r="I96" s="57">
        <v>118647</v>
      </c>
      <c r="J96" s="59">
        <v>10362</v>
      </c>
      <c r="K96" s="1">
        <f t="shared" si="27"/>
        <v>12.787100089939612</v>
      </c>
      <c r="L96" s="1">
        <f t="shared" si="28"/>
        <v>11.450202663578461</v>
      </c>
      <c r="M96" s="1">
        <f t="shared" si="29"/>
        <v>542.06103045098291</v>
      </c>
      <c r="N96" s="1">
        <f t="shared" si="30"/>
        <v>1522.7482975716305</v>
      </c>
      <c r="O96" s="4">
        <f t="shared" si="31"/>
        <v>1000.0511370936657</v>
      </c>
      <c r="P96" s="57">
        <v>8608384</v>
      </c>
      <c r="Q96" s="57">
        <v>3229228</v>
      </c>
      <c r="R96" s="57">
        <v>735475</v>
      </c>
      <c r="S96" s="4">
        <f t="shared" si="39"/>
        <v>12573087</v>
      </c>
      <c r="T96" s="1">
        <f t="shared" si="32"/>
        <v>16791948</v>
      </c>
      <c r="U96" s="3">
        <f t="shared" si="33"/>
        <v>25.124309579805747</v>
      </c>
      <c r="V96" s="5">
        <f t="shared" si="40"/>
        <v>74.875690420194246</v>
      </c>
      <c r="W96" s="60">
        <v>1031125925.9999999</v>
      </c>
      <c r="X96" s="57">
        <v>5917625</v>
      </c>
      <c r="Y96" s="1">
        <f t="shared" si="41"/>
        <v>1025208300.9999999</v>
      </c>
      <c r="Z96" s="5">
        <f t="shared" si="42"/>
        <v>1.637905973217437</v>
      </c>
      <c r="AA96" s="57">
        <v>514659926.00000006</v>
      </c>
      <c r="AB96" s="57">
        <v>265928207</v>
      </c>
      <c r="AC96" s="57">
        <v>83605792</v>
      </c>
      <c r="AD96" s="1">
        <f t="shared" si="34"/>
        <v>5917625</v>
      </c>
      <c r="AE96" s="1">
        <f t="shared" si="35"/>
        <v>3229228</v>
      </c>
      <c r="AF96" s="1">
        <f t="shared" si="35"/>
        <v>735475</v>
      </c>
      <c r="AG96" s="1">
        <f t="shared" si="35"/>
        <v>12573087</v>
      </c>
      <c r="AH96" s="1">
        <f t="shared" si="36"/>
        <v>4218861</v>
      </c>
      <c r="AI96" s="4">
        <f t="shared" si="43"/>
        <v>890868201</v>
      </c>
      <c r="AJ96" s="3">
        <f t="shared" si="45"/>
        <v>57.770602365455858</v>
      </c>
      <c r="AK96" s="3">
        <f t="shared" si="45"/>
        <v>29.850454500620344</v>
      </c>
      <c r="AL96" s="3">
        <f t="shared" si="45"/>
        <v>9.3847543223736647</v>
      </c>
      <c r="AM96" s="3">
        <f t="shared" si="45"/>
        <v>0.66425370142939921</v>
      </c>
      <c r="AN96" s="3">
        <f t="shared" si="45"/>
        <v>0.36248100407840239</v>
      </c>
      <c r="AO96" s="3">
        <f t="shared" si="45"/>
        <v>8.2557105436520117E-2</v>
      </c>
      <c r="AP96" s="3">
        <f t="shared" si="45"/>
        <v>1.4113296429131383</v>
      </c>
      <c r="AQ96" s="3">
        <f t="shared" si="18"/>
        <v>0.47356735769267849</v>
      </c>
      <c r="AR96" s="3">
        <f t="shared" si="44"/>
        <v>2.3299351101207395</v>
      </c>
      <c r="AS96" s="3">
        <f t="shared" si="38"/>
        <v>2.9941888115501389</v>
      </c>
      <c r="AT96" s="3"/>
    </row>
    <row r="97" spans="2:46" ht="16.149999999999999" customHeight="1" x14ac:dyDescent="0.35">
      <c r="B97" s="40">
        <v>43009</v>
      </c>
      <c r="C97" s="57">
        <v>46</v>
      </c>
      <c r="D97" s="57">
        <v>174880</v>
      </c>
      <c r="E97" s="57">
        <v>1639374</v>
      </c>
      <c r="F97" s="57">
        <v>1485155</v>
      </c>
      <c r="G97" s="57">
        <v>342678.69</v>
      </c>
      <c r="H97" s="59">
        <v>99513.29</v>
      </c>
      <c r="I97" s="57">
        <v>118663.29</v>
      </c>
      <c r="J97" s="59">
        <v>10361</v>
      </c>
      <c r="K97" s="2" t="s">
        <v>41</v>
      </c>
      <c r="L97" s="1">
        <f t="shared" si="28"/>
        <v>11.45288003088505</v>
      </c>
      <c r="M97" s="1"/>
      <c r="N97" s="1"/>
      <c r="O97" s="4"/>
      <c r="P97" s="57">
        <v>1508</v>
      </c>
      <c r="Q97" s="57">
        <v>0</v>
      </c>
      <c r="R97" s="57">
        <v>0</v>
      </c>
      <c r="S97" s="4">
        <f t="shared" si="39"/>
        <v>1508</v>
      </c>
      <c r="T97" s="1">
        <f t="shared" si="32"/>
        <v>176388</v>
      </c>
      <c r="U97" s="3">
        <f t="shared" si="33"/>
        <v>99.145066557815724</v>
      </c>
      <c r="V97" s="5">
        <f t="shared" si="40"/>
        <v>0.85493344218427558</v>
      </c>
      <c r="W97" s="60">
        <v>1726824188</v>
      </c>
      <c r="X97" s="57">
        <v>0</v>
      </c>
      <c r="Y97" s="1">
        <f t="shared" si="41"/>
        <v>1726824188</v>
      </c>
      <c r="Z97" s="5">
        <f t="shared" si="42"/>
        <v>1.0214589373124996E-2</v>
      </c>
      <c r="AA97" s="57">
        <v>211202048</v>
      </c>
      <c r="AB97" s="57">
        <v>61376064</v>
      </c>
      <c r="AC97" s="57">
        <v>0</v>
      </c>
      <c r="AD97" s="1">
        <f t="shared" si="34"/>
        <v>0</v>
      </c>
      <c r="AE97" s="1">
        <f>+P97</f>
        <v>1508</v>
      </c>
      <c r="AF97" s="1">
        <f>+Q97</f>
        <v>0</v>
      </c>
      <c r="AG97" s="1">
        <f>+R97</f>
        <v>0</v>
      </c>
      <c r="AH97" s="1">
        <f t="shared" si="36"/>
        <v>174880</v>
      </c>
      <c r="AI97" s="4">
        <f t="shared" si="43"/>
        <v>272754500</v>
      </c>
      <c r="AJ97" s="3">
        <f t="shared" si="45"/>
        <v>77.433020536783076</v>
      </c>
      <c r="AK97" s="3">
        <f t="shared" si="45"/>
        <v>22.502310319353118</v>
      </c>
      <c r="AL97" s="3">
        <f t="shared" si="45"/>
        <v>0</v>
      </c>
      <c r="AM97" s="3">
        <f t="shared" si="45"/>
        <v>0</v>
      </c>
      <c r="AN97" s="3">
        <f t="shared" si="45"/>
        <v>5.5287813766592307E-4</v>
      </c>
      <c r="AO97" s="3">
        <f t="shared" si="45"/>
        <v>0</v>
      </c>
      <c r="AP97" s="3">
        <f t="shared" si="45"/>
        <v>0</v>
      </c>
      <c r="AQ97" s="3">
        <f t="shared" si="18"/>
        <v>6.4116265726138336E-2</v>
      </c>
      <c r="AR97" s="3">
        <f t="shared" si="44"/>
        <v>6.4669143863804263E-2</v>
      </c>
      <c r="AS97" s="3">
        <f t="shared" si="38"/>
        <v>6.4669143863804263E-2</v>
      </c>
      <c r="AT97" s="3"/>
    </row>
    <row r="98" spans="2:46" ht="16.149999999999999" customHeight="1" x14ac:dyDescent="0.35">
      <c r="B98" s="40">
        <v>43040</v>
      </c>
      <c r="C98" s="57">
        <v>34</v>
      </c>
      <c r="D98" s="57">
        <v>5491</v>
      </c>
      <c r="E98" s="57">
        <v>1384339</v>
      </c>
      <c r="F98" s="57">
        <v>1379418</v>
      </c>
      <c r="G98" s="57">
        <v>303757.06</v>
      </c>
      <c r="H98" s="59">
        <v>111993.79</v>
      </c>
      <c r="I98" s="57">
        <v>118663.79</v>
      </c>
      <c r="J98" s="59">
        <v>10378</v>
      </c>
      <c r="K98" s="2" t="s">
        <v>41</v>
      </c>
      <c r="L98" s="1">
        <f t="shared" si="28"/>
        <v>11.434167469647329</v>
      </c>
      <c r="M98" s="1"/>
      <c r="N98" s="1"/>
      <c r="O98" s="4"/>
      <c r="P98" s="57">
        <v>201981</v>
      </c>
      <c r="Q98" s="57">
        <v>0</v>
      </c>
      <c r="R98" s="57">
        <v>0</v>
      </c>
      <c r="S98" s="4">
        <f t="shared" si="39"/>
        <v>201981</v>
      </c>
      <c r="T98" s="1">
        <f t="shared" si="32"/>
        <v>207472</v>
      </c>
      <c r="U98" s="3">
        <f t="shared" si="33"/>
        <v>2.6466221948021902</v>
      </c>
      <c r="V98" s="5">
        <f t="shared" si="40"/>
        <v>97.353377805197809</v>
      </c>
      <c r="W98" s="60">
        <v>-1060664534</v>
      </c>
      <c r="X98" s="57">
        <v>894000</v>
      </c>
      <c r="Y98" s="1">
        <f t="shared" si="41"/>
        <v>-1061558534</v>
      </c>
      <c r="Z98" s="5">
        <f t="shared" si="42"/>
        <v>-1.9544094211954213E-2</v>
      </c>
      <c r="AA98" s="57">
        <v>466446923</v>
      </c>
      <c r="AB98" s="57">
        <v>252942682</v>
      </c>
      <c r="AC98" s="57">
        <v>0</v>
      </c>
      <c r="AD98" s="1">
        <f t="shared" si="34"/>
        <v>894000</v>
      </c>
      <c r="AE98" s="1">
        <f t="shared" ref="AE98:AG145" si="46">+P98</f>
        <v>201981</v>
      </c>
      <c r="AF98" s="1">
        <f t="shared" si="46"/>
        <v>0</v>
      </c>
      <c r="AG98" s="1">
        <f t="shared" si="46"/>
        <v>0</v>
      </c>
      <c r="AH98" s="1">
        <f t="shared" si="36"/>
        <v>5491</v>
      </c>
      <c r="AI98" s="4">
        <f t="shared" si="43"/>
        <v>720491077</v>
      </c>
      <c r="AJ98" s="3">
        <f t="shared" si="45"/>
        <v>64.740138759553304</v>
      </c>
      <c r="AK98" s="3">
        <f t="shared" si="45"/>
        <v>35.106983288843701</v>
      </c>
      <c r="AL98" s="3">
        <f t="shared" si="45"/>
        <v>0</v>
      </c>
      <c r="AM98" s="3">
        <f t="shared" si="45"/>
        <v>0.12408203634144382</v>
      </c>
      <c r="AN98" s="3">
        <f t="shared" si="45"/>
        <v>2.8033796177048282E-2</v>
      </c>
      <c r="AO98" s="3">
        <f t="shared" si="45"/>
        <v>0</v>
      </c>
      <c r="AP98" s="3">
        <f t="shared" si="45"/>
        <v>0</v>
      </c>
      <c r="AQ98" s="3">
        <f t="shared" si="18"/>
        <v>7.621190845088009E-4</v>
      </c>
      <c r="AR98" s="3">
        <f t="shared" si="44"/>
        <v>2.8795915261557083E-2</v>
      </c>
      <c r="AS98" s="3">
        <f t="shared" si="38"/>
        <v>0.15287795160300091</v>
      </c>
      <c r="AT98" s="3"/>
    </row>
    <row r="99" spans="2:46" ht="16.149999999999999" customHeight="1" x14ac:dyDescent="0.35">
      <c r="B99" s="40">
        <v>43070</v>
      </c>
      <c r="C99" s="57">
        <v>2220</v>
      </c>
      <c r="D99" s="57">
        <v>1732123</v>
      </c>
      <c r="E99" s="57">
        <v>6404582</v>
      </c>
      <c r="F99" s="57">
        <v>4852774</v>
      </c>
      <c r="G99" s="57">
        <v>1184031.1200000001</v>
      </c>
      <c r="H99" s="59">
        <v>111956.02</v>
      </c>
      <c r="I99" s="57">
        <v>118846.02</v>
      </c>
      <c r="J99" s="59">
        <v>10410</v>
      </c>
      <c r="K99" s="1">
        <f t="shared" ref="K99:K130" si="47">+H99/C99</f>
        <v>50.430639639639644</v>
      </c>
      <c r="L99" s="1">
        <f t="shared" si="28"/>
        <v>11.416524495677233</v>
      </c>
      <c r="M99" s="1">
        <f t="shared" ref="M99:M130" si="48">+D99/C99</f>
        <v>780.23558558558557</v>
      </c>
      <c r="N99" s="1">
        <f t="shared" ref="N99:N130" si="49">+E99/C99</f>
        <v>2884.9468468468467</v>
      </c>
      <c r="O99" s="4">
        <f t="shared" ref="O99:O130" si="50">+F99/C99</f>
        <v>2185.9342342342343</v>
      </c>
      <c r="P99" s="57">
        <v>305964</v>
      </c>
      <c r="Q99" s="57">
        <v>0</v>
      </c>
      <c r="R99" s="57">
        <v>0</v>
      </c>
      <c r="S99" s="4">
        <f t="shared" si="39"/>
        <v>305964</v>
      </c>
      <c r="T99" s="1">
        <f t="shared" si="32"/>
        <v>2038087</v>
      </c>
      <c r="U99" s="3">
        <f t="shared" si="33"/>
        <v>84.987686982940374</v>
      </c>
      <c r="V99" s="5">
        <f t="shared" si="40"/>
        <v>15.012313017059626</v>
      </c>
      <c r="W99" s="60">
        <v>690370880</v>
      </c>
      <c r="X99" s="57">
        <v>2869125</v>
      </c>
      <c r="Y99" s="1">
        <f t="shared" si="41"/>
        <v>687501755</v>
      </c>
      <c r="Z99" s="5">
        <f t="shared" si="42"/>
        <v>0.29644826143025627</v>
      </c>
      <c r="AA99" s="57">
        <v>675836633</v>
      </c>
      <c r="AB99" s="57">
        <v>306196832</v>
      </c>
      <c r="AC99" s="57">
        <v>1</v>
      </c>
      <c r="AD99" s="1">
        <f t="shared" si="34"/>
        <v>2869125</v>
      </c>
      <c r="AE99" s="1">
        <f t="shared" si="46"/>
        <v>305964</v>
      </c>
      <c r="AF99" s="1">
        <f t="shared" si="46"/>
        <v>0</v>
      </c>
      <c r="AG99" s="1">
        <f t="shared" si="46"/>
        <v>0</v>
      </c>
      <c r="AH99" s="1">
        <f t="shared" si="36"/>
        <v>1732123</v>
      </c>
      <c r="AI99" s="4">
        <f t="shared" si="43"/>
        <v>986940678</v>
      </c>
      <c r="AJ99" s="3">
        <f t="shared" si="45"/>
        <v>68.477938752059416</v>
      </c>
      <c r="AK99" s="3">
        <f t="shared" si="45"/>
        <v>31.024846662567089</v>
      </c>
      <c r="AL99" s="3">
        <f t="shared" si="45"/>
        <v>1.0132321245755766E-7</v>
      </c>
      <c r="AM99" s="3">
        <f t="shared" si="45"/>
        <v>0.29070896194229012</v>
      </c>
      <c r="AN99" s="3">
        <f t="shared" si="45"/>
        <v>3.1001255376364167E-2</v>
      </c>
      <c r="AO99" s="3">
        <f t="shared" si="45"/>
        <v>0</v>
      </c>
      <c r="AP99" s="3">
        <f t="shared" si="45"/>
        <v>0</v>
      </c>
      <c r="AQ99" s="3">
        <f t="shared" si="45"/>
        <v>0.17550426673162214</v>
      </c>
      <c r="AR99" s="3">
        <f t="shared" si="44"/>
        <v>0.20650552210798631</v>
      </c>
      <c r="AS99" s="3">
        <f t="shared" si="38"/>
        <v>0.49721448405027646</v>
      </c>
      <c r="AT99" s="3"/>
    </row>
    <row r="100" spans="2:46" ht="16.149999999999999" customHeight="1" x14ac:dyDescent="0.35">
      <c r="B100" s="40">
        <v>43101</v>
      </c>
      <c r="C100" s="57">
        <v>4057</v>
      </c>
      <c r="D100" s="57">
        <v>3232564</v>
      </c>
      <c r="E100" s="57">
        <v>12800607</v>
      </c>
      <c r="F100" s="57">
        <v>9966351</v>
      </c>
      <c r="G100" s="57">
        <v>2282206</v>
      </c>
      <c r="H100" s="59">
        <v>114202</v>
      </c>
      <c r="I100" s="57">
        <v>121292</v>
      </c>
      <c r="J100" s="59">
        <v>10884</v>
      </c>
      <c r="K100" s="1">
        <f t="shared" si="47"/>
        <v>28.149371456741434</v>
      </c>
      <c r="L100" s="1">
        <f t="shared" ref="L100:L131" si="51">+I100/J100</f>
        <v>11.144064682102169</v>
      </c>
      <c r="M100" s="1">
        <f t="shared" si="48"/>
        <v>796.78678826719249</v>
      </c>
      <c r="N100" s="1">
        <f t="shared" si="49"/>
        <v>3155.1902883904363</v>
      </c>
      <c r="O100" s="4">
        <f t="shared" si="50"/>
        <v>2456.5814641360612</v>
      </c>
      <c r="P100" s="57">
        <v>304149</v>
      </c>
      <c r="Q100" s="57">
        <v>0</v>
      </c>
      <c r="R100" s="57">
        <v>0</v>
      </c>
      <c r="S100" s="4">
        <f t="shared" si="39"/>
        <v>304149</v>
      </c>
      <c r="T100" s="1">
        <f t="shared" ref="T100:T131" si="52">+S100+D100</f>
        <v>3536713</v>
      </c>
      <c r="U100" s="3">
        <f t="shared" ref="U100:U131" si="53">+D100/T100*100</f>
        <v>91.400235190132761</v>
      </c>
      <c r="V100" s="5">
        <f t="shared" si="40"/>
        <v>8.5997648098672421</v>
      </c>
      <c r="W100" s="60">
        <v>1086643341</v>
      </c>
      <c r="X100" s="57">
        <v>2443540</v>
      </c>
      <c r="Y100" s="1">
        <f t="shared" si="41"/>
        <v>1084199801</v>
      </c>
      <c r="Z100" s="5">
        <f t="shared" si="42"/>
        <v>0.32620491137684687</v>
      </c>
      <c r="AA100" s="57">
        <v>746781570.28596282</v>
      </c>
      <c r="AB100" s="57">
        <v>345204226</v>
      </c>
      <c r="AC100" s="57">
        <v>1</v>
      </c>
      <c r="AD100" s="1">
        <f t="shared" si="34"/>
        <v>2443540</v>
      </c>
      <c r="AE100" s="1">
        <f t="shared" si="46"/>
        <v>304149</v>
      </c>
      <c r="AF100" s="1">
        <f t="shared" si="46"/>
        <v>0</v>
      </c>
      <c r="AG100" s="1">
        <f t="shared" si="46"/>
        <v>0</v>
      </c>
      <c r="AH100" s="1">
        <f t="shared" ref="AH100:AH131" si="54">+D100</f>
        <v>3232564</v>
      </c>
      <c r="AI100" s="4">
        <f t="shared" si="43"/>
        <v>1097966050.2859628</v>
      </c>
      <c r="AJ100" s="3">
        <f t="shared" si="45"/>
        <v>68.01499646473269</v>
      </c>
      <c r="AK100" s="3">
        <f t="shared" si="45"/>
        <v>31.440336967622294</v>
      </c>
      <c r="AL100" s="3">
        <f t="shared" si="45"/>
        <v>9.1077497317840767E-8</v>
      </c>
      <c r="AM100" s="3">
        <f t="shared" si="45"/>
        <v>0.22255150779603664</v>
      </c>
      <c r="AN100" s="3">
        <f t="shared" si="45"/>
        <v>2.7701129731723954E-2</v>
      </c>
      <c r="AO100" s="3">
        <f t="shared" si="45"/>
        <v>0</v>
      </c>
      <c r="AP100" s="3">
        <f t="shared" si="45"/>
        <v>0</v>
      </c>
      <c r="AQ100" s="3">
        <f t="shared" si="45"/>
        <v>0.2944138390397486</v>
      </c>
      <c r="AR100" s="3">
        <f t="shared" si="44"/>
        <v>0.32211496877147255</v>
      </c>
      <c r="AS100" s="3">
        <f t="shared" si="38"/>
        <v>0.54466647656750922</v>
      </c>
      <c r="AT100" s="3"/>
    </row>
    <row r="101" spans="2:46" ht="16.149999999999999" customHeight="1" x14ac:dyDescent="0.35">
      <c r="B101" s="40">
        <v>43132</v>
      </c>
      <c r="C101" s="57">
        <v>5474</v>
      </c>
      <c r="D101" s="57">
        <v>3974616</v>
      </c>
      <c r="E101" s="57">
        <v>13705843</v>
      </c>
      <c r="F101" s="57">
        <v>10335442</v>
      </c>
      <c r="G101" s="57">
        <v>2411363</v>
      </c>
      <c r="H101" s="59">
        <v>120851</v>
      </c>
      <c r="I101" s="57">
        <v>128641</v>
      </c>
      <c r="J101" s="59">
        <v>12365</v>
      </c>
      <c r="K101" s="1">
        <f t="shared" si="47"/>
        <v>22.077274388016075</v>
      </c>
      <c r="L101" s="1">
        <f t="shared" si="51"/>
        <v>10.403639304488475</v>
      </c>
      <c r="M101" s="1">
        <f t="shared" si="48"/>
        <v>726.08987943003285</v>
      </c>
      <c r="N101" s="1">
        <f t="shared" si="49"/>
        <v>2503.8076360979176</v>
      </c>
      <c r="O101" s="4">
        <f t="shared" si="50"/>
        <v>1888.0968213372305</v>
      </c>
      <c r="P101" s="57">
        <v>415531</v>
      </c>
      <c r="Q101" s="57">
        <v>1330910</v>
      </c>
      <c r="R101" s="57">
        <v>0</v>
      </c>
      <c r="S101" s="4">
        <f t="shared" si="39"/>
        <v>1746441</v>
      </c>
      <c r="T101" s="1">
        <f t="shared" si="52"/>
        <v>5721057</v>
      </c>
      <c r="U101" s="3">
        <f t="shared" si="53"/>
        <v>69.473455691841551</v>
      </c>
      <c r="V101" s="5">
        <f t="shared" si="40"/>
        <v>30.526544308158439</v>
      </c>
      <c r="W101" s="60">
        <v>1324488903</v>
      </c>
      <c r="X101" s="57">
        <v>2262950</v>
      </c>
      <c r="Y101" s="1">
        <f t="shared" si="41"/>
        <v>1322225953</v>
      </c>
      <c r="Z101" s="5">
        <f t="shared" si="42"/>
        <v>0.43268376233422789</v>
      </c>
      <c r="AA101" s="57">
        <v>591081391.93591249</v>
      </c>
      <c r="AB101" s="57">
        <v>305237207</v>
      </c>
      <c r="AC101" s="57">
        <v>99724448</v>
      </c>
      <c r="AD101" s="1">
        <f t="shared" si="34"/>
        <v>2262950</v>
      </c>
      <c r="AE101" s="1">
        <f t="shared" si="46"/>
        <v>415531</v>
      </c>
      <c r="AF101" s="1">
        <f t="shared" si="46"/>
        <v>1330910</v>
      </c>
      <c r="AG101" s="1">
        <f t="shared" si="46"/>
        <v>0</v>
      </c>
      <c r="AH101" s="1">
        <f t="shared" si="54"/>
        <v>3974616</v>
      </c>
      <c r="AI101" s="4">
        <f t="shared" si="43"/>
        <v>1004027053.9359125</v>
      </c>
      <c r="AJ101" s="3">
        <f t="shared" si="45"/>
        <v>58.871062250643448</v>
      </c>
      <c r="AK101" s="3">
        <f t="shared" si="45"/>
        <v>30.401293053153474</v>
      </c>
      <c r="AL101" s="3">
        <f t="shared" si="45"/>
        <v>9.932446303022175</v>
      </c>
      <c r="AM101" s="3">
        <f t="shared" si="45"/>
        <v>0.22538735297310478</v>
      </c>
      <c r="AN101" s="3">
        <f t="shared" si="45"/>
        <v>4.1386434595668126E-2</v>
      </c>
      <c r="AO101" s="3">
        <f t="shared" si="45"/>
        <v>0.13255718506614589</v>
      </c>
      <c r="AP101" s="3">
        <f t="shared" si="45"/>
        <v>0</v>
      </c>
      <c r="AQ101" s="3">
        <f t="shared" si="45"/>
        <v>0.39586742054599072</v>
      </c>
      <c r="AR101" s="3">
        <f t="shared" si="44"/>
        <v>0.56981104020780471</v>
      </c>
      <c r="AS101" s="3">
        <f t="shared" si="38"/>
        <v>0.79519839318090946</v>
      </c>
      <c r="AT101" s="3"/>
    </row>
    <row r="102" spans="2:46" ht="16.149999999999999" customHeight="1" x14ac:dyDescent="0.35">
      <c r="B102" s="40">
        <v>43160</v>
      </c>
      <c r="C102" s="57">
        <v>6713</v>
      </c>
      <c r="D102" s="57">
        <v>5351716</v>
      </c>
      <c r="E102" s="57">
        <v>10444486</v>
      </c>
      <c r="F102" s="57">
        <v>6451075</v>
      </c>
      <c r="G102" s="57">
        <v>1554883</v>
      </c>
      <c r="H102" s="59">
        <v>121278</v>
      </c>
      <c r="I102" s="57">
        <v>129173</v>
      </c>
      <c r="J102" s="59">
        <v>12467</v>
      </c>
      <c r="K102" s="1">
        <f t="shared" si="47"/>
        <v>18.066140324743035</v>
      </c>
      <c r="L102" s="1">
        <f t="shared" si="51"/>
        <v>10.361193550974573</v>
      </c>
      <c r="M102" s="1">
        <f t="shared" si="48"/>
        <v>797.2167436317593</v>
      </c>
      <c r="N102" s="1">
        <f t="shared" si="49"/>
        <v>1555.859675256964</v>
      </c>
      <c r="O102" s="4">
        <f t="shared" si="50"/>
        <v>960.98242216594667</v>
      </c>
      <c r="P102" s="57">
        <v>1473589</v>
      </c>
      <c r="Q102" s="57">
        <v>2031448.0000000002</v>
      </c>
      <c r="R102" s="57">
        <v>0</v>
      </c>
      <c r="S102" s="4">
        <f t="shared" si="39"/>
        <v>3505037</v>
      </c>
      <c r="T102" s="1">
        <f t="shared" si="52"/>
        <v>8856753</v>
      </c>
      <c r="U102" s="3">
        <f t="shared" si="53"/>
        <v>60.425259686027147</v>
      </c>
      <c r="V102" s="5">
        <f t="shared" si="40"/>
        <v>39.574740313972853</v>
      </c>
      <c r="W102" s="60">
        <v>1075355270</v>
      </c>
      <c r="X102" s="57">
        <v>3365725</v>
      </c>
      <c r="Y102" s="1">
        <f t="shared" si="41"/>
        <v>1071989545</v>
      </c>
      <c r="Z102" s="5">
        <f t="shared" si="42"/>
        <v>0.82619770326211528</v>
      </c>
      <c r="AA102" s="57">
        <v>616502379</v>
      </c>
      <c r="AB102" s="57">
        <v>452921051.00000006</v>
      </c>
      <c r="AC102" s="57">
        <v>199233909</v>
      </c>
      <c r="AD102" s="1">
        <f t="shared" si="34"/>
        <v>3365725</v>
      </c>
      <c r="AE102" s="1">
        <f t="shared" si="46"/>
        <v>1473589</v>
      </c>
      <c r="AF102" s="1">
        <f t="shared" si="46"/>
        <v>2031448.0000000002</v>
      </c>
      <c r="AG102" s="1">
        <f t="shared" si="46"/>
        <v>0</v>
      </c>
      <c r="AH102" s="1">
        <f t="shared" si="54"/>
        <v>5351716</v>
      </c>
      <c r="AI102" s="4">
        <f t="shared" si="43"/>
        <v>1280879817</v>
      </c>
      <c r="AJ102" s="3">
        <f t="shared" si="45"/>
        <v>48.131165064645558</v>
      </c>
      <c r="AK102" s="3">
        <f t="shared" si="45"/>
        <v>35.360152060230341</v>
      </c>
      <c r="AL102" s="3">
        <f t="shared" si="45"/>
        <v>15.554457674774962</v>
      </c>
      <c r="AM102" s="3">
        <f t="shared" si="45"/>
        <v>0.26276665111977482</v>
      </c>
      <c r="AN102" s="3">
        <f t="shared" si="45"/>
        <v>0.11504506359162969</v>
      </c>
      <c r="AO102" s="3">
        <f t="shared" si="45"/>
        <v>0.15859786164465736</v>
      </c>
      <c r="AP102" s="3">
        <f t="shared" si="45"/>
        <v>0</v>
      </c>
      <c r="AQ102" s="3">
        <f t="shared" si="45"/>
        <v>0.41781562399308225</v>
      </c>
      <c r="AR102" s="3">
        <f t="shared" si="44"/>
        <v>0.69145854922936933</v>
      </c>
      <c r="AS102" s="3">
        <f t="shared" si="38"/>
        <v>0.95422520034914415</v>
      </c>
      <c r="AT102" s="3"/>
    </row>
    <row r="103" spans="2:46" ht="16.149999999999999" customHeight="1" x14ac:dyDescent="0.35">
      <c r="B103" s="40">
        <v>43191</v>
      </c>
      <c r="C103" s="57">
        <v>7994</v>
      </c>
      <c r="D103" s="57">
        <v>6633184</v>
      </c>
      <c r="E103" s="57">
        <v>16337088</v>
      </c>
      <c r="F103" s="57">
        <v>11597428</v>
      </c>
      <c r="G103" s="57">
        <v>2600509</v>
      </c>
      <c r="H103" s="59">
        <v>121651</v>
      </c>
      <c r="I103" s="57">
        <v>129626</v>
      </c>
      <c r="J103" s="59">
        <v>12547</v>
      </c>
      <c r="K103" s="1">
        <f t="shared" si="47"/>
        <v>15.217788341255941</v>
      </c>
      <c r="L103" s="1">
        <f t="shared" si="51"/>
        <v>10.331234558061688</v>
      </c>
      <c r="M103" s="1">
        <f t="shared" si="48"/>
        <v>829.77032774580937</v>
      </c>
      <c r="N103" s="1">
        <f t="shared" si="49"/>
        <v>2043.6687515636727</v>
      </c>
      <c r="O103" s="4">
        <f t="shared" si="50"/>
        <v>1450.7665749311984</v>
      </c>
      <c r="P103" s="57">
        <v>2011164</v>
      </c>
      <c r="Q103" s="57">
        <v>4844609</v>
      </c>
      <c r="R103" s="57">
        <v>229468</v>
      </c>
      <c r="S103" s="4">
        <f t="shared" si="39"/>
        <v>7085241</v>
      </c>
      <c r="T103" s="1">
        <f t="shared" si="52"/>
        <v>13718425</v>
      </c>
      <c r="U103" s="3">
        <f t="shared" si="53"/>
        <v>48.352372812476652</v>
      </c>
      <c r="V103" s="5">
        <f t="shared" si="40"/>
        <v>51.647627187523348</v>
      </c>
      <c r="W103" s="60">
        <v>1519032358</v>
      </c>
      <c r="X103" s="57">
        <v>3936525</v>
      </c>
      <c r="Y103" s="1">
        <f t="shared" si="41"/>
        <v>1515095833</v>
      </c>
      <c r="Z103" s="5">
        <f t="shared" si="42"/>
        <v>0.90544932546190948</v>
      </c>
      <c r="AA103" s="57">
        <v>648907608</v>
      </c>
      <c r="AB103" s="57">
        <v>410163344</v>
      </c>
      <c r="AC103" s="57">
        <v>242465064</v>
      </c>
      <c r="AD103" s="1">
        <f t="shared" si="34"/>
        <v>3936525</v>
      </c>
      <c r="AE103" s="1">
        <f t="shared" si="46"/>
        <v>2011164</v>
      </c>
      <c r="AF103" s="1">
        <f t="shared" si="46"/>
        <v>4844609</v>
      </c>
      <c r="AG103" s="1">
        <f t="shared" si="46"/>
        <v>229468</v>
      </c>
      <c r="AH103" s="1">
        <f t="shared" si="54"/>
        <v>6633184</v>
      </c>
      <c r="AI103" s="4">
        <f t="shared" si="43"/>
        <v>1319190966</v>
      </c>
      <c r="AJ103" s="3">
        <f t="shared" si="45"/>
        <v>49.189815934503599</v>
      </c>
      <c r="AK103" s="3">
        <f t="shared" si="45"/>
        <v>31.092037056900224</v>
      </c>
      <c r="AL103" s="3">
        <f t="shared" si="45"/>
        <v>18.379830536225793</v>
      </c>
      <c r="AM103" s="3">
        <f t="shared" si="45"/>
        <v>0.29840448437394773</v>
      </c>
      <c r="AN103" s="3">
        <f t="shared" si="45"/>
        <v>0.15245434905441885</v>
      </c>
      <c r="AO103" s="3">
        <f t="shared" si="45"/>
        <v>0.36724091696061539</v>
      </c>
      <c r="AP103" s="3">
        <f t="shared" si="45"/>
        <v>1.7394600623728045E-2</v>
      </c>
      <c r="AQ103" s="3">
        <f t="shared" si="45"/>
        <v>0.50282212135767457</v>
      </c>
      <c r="AR103" s="3">
        <f t="shared" si="44"/>
        <v>1.0399119879964367</v>
      </c>
      <c r="AS103" s="3">
        <f t="shared" si="38"/>
        <v>1.3383164723703844</v>
      </c>
      <c r="AT103" s="3"/>
    </row>
    <row r="104" spans="2:46" ht="16.149999999999999" customHeight="1" x14ac:dyDescent="0.35">
      <c r="B104" s="40">
        <v>43221</v>
      </c>
      <c r="C104" s="57">
        <v>8782</v>
      </c>
      <c r="D104" s="57">
        <v>6550265</v>
      </c>
      <c r="E104" s="57">
        <v>17219143</v>
      </c>
      <c r="F104" s="57">
        <v>12111902</v>
      </c>
      <c r="G104" s="57">
        <v>2714621</v>
      </c>
      <c r="H104" s="59">
        <v>122662</v>
      </c>
      <c r="I104" s="57">
        <v>130902</v>
      </c>
      <c r="J104" s="59">
        <v>12610</v>
      </c>
      <c r="K104" s="1">
        <f t="shared" si="47"/>
        <v>13.967433386472329</v>
      </c>
      <c r="L104" s="1">
        <f t="shared" si="51"/>
        <v>10.38080888183981</v>
      </c>
      <c r="M104" s="1">
        <f t="shared" si="48"/>
        <v>745.87394670917786</v>
      </c>
      <c r="N104" s="1">
        <f t="shared" si="49"/>
        <v>1960.7313823730358</v>
      </c>
      <c r="O104" s="4">
        <f t="shared" si="50"/>
        <v>1379.1735367797769</v>
      </c>
      <c r="P104" s="57">
        <v>3233506</v>
      </c>
      <c r="Q104" s="57">
        <v>10421307</v>
      </c>
      <c r="R104" s="57">
        <v>758060</v>
      </c>
      <c r="S104" s="4">
        <f t="shared" si="39"/>
        <v>14412873</v>
      </c>
      <c r="T104" s="1">
        <f t="shared" si="52"/>
        <v>20963138</v>
      </c>
      <c r="U104" s="3">
        <f t="shared" si="53"/>
        <v>31.246586269670125</v>
      </c>
      <c r="V104" s="5">
        <f t="shared" si="40"/>
        <v>68.753413730329882</v>
      </c>
      <c r="W104" s="60">
        <v>1527496327</v>
      </c>
      <c r="X104" s="57">
        <v>2799365</v>
      </c>
      <c r="Y104" s="1">
        <f t="shared" si="41"/>
        <v>1524696962</v>
      </c>
      <c r="Z104" s="5">
        <f t="shared" si="42"/>
        <v>1.3749052121479861</v>
      </c>
      <c r="AA104" s="57">
        <v>655097454</v>
      </c>
      <c r="AB104" s="57">
        <v>522288164.00000006</v>
      </c>
      <c r="AC104" s="57">
        <v>251077600</v>
      </c>
      <c r="AD104" s="1">
        <f t="shared" si="34"/>
        <v>2799365</v>
      </c>
      <c r="AE104" s="1">
        <f t="shared" si="46"/>
        <v>3233506</v>
      </c>
      <c r="AF104" s="1">
        <f t="shared" si="46"/>
        <v>10421307</v>
      </c>
      <c r="AG104" s="1">
        <f t="shared" si="46"/>
        <v>758060</v>
      </c>
      <c r="AH104" s="1">
        <f t="shared" si="54"/>
        <v>6550265</v>
      </c>
      <c r="AI104" s="4">
        <f t="shared" si="43"/>
        <v>1452225721</v>
      </c>
      <c r="AJ104" s="3">
        <f t="shared" si="45"/>
        <v>45.109891976634401</v>
      </c>
      <c r="AK104" s="3">
        <f t="shared" si="45"/>
        <v>35.964668332713003</v>
      </c>
      <c r="AL104" s="3">
        <f t="shared" si="45"/>
        <v>17.289158039916028</v>
      </c>
      <c r="AM104" s="3">
        <f t="shared" si="45"/>
        <v>0.19276376664588768</v>
      </c>
      <c r="AN104" s="3">
        <f t="shared" si="45"/>
        <v>0.22265863723811569</v>
      </c>
      <c r="AO104" s="3">
        <f t="shared" si="45"/>
        <v>0.71760931164501796</v>
      </c>
      <c r="AP104" s="3">
        <f t="shared" si="45"/>
        <v>5.2199874237043628E-2</v>
      </c>
      <c r="AQ104" s="3">
        <f t="shared" si="45"/>
        <v>0.45105006097051492</v>
      </c>
      <c r="AR104" s="3">
        <f t="shared" si="44"/>
        <v>1.4435178840906921</v>
      </c>
      <c r="AS104" s="3">
        <f t="shared" si="38"/>
        <v>1.6362816507365796</v>
      </c>
      <c r="AT104" s="3"/>
    </row>
    <row r="105" spans="2:46" ht="16.149999999999999" customHeight="1" x14ac:dyDescent="0.35">
      <c r="B105" s="40">
        <v>43252</v>
      </c>
      <c r="C105" s="57">
        <v>9556</v>
      </c>
      <c r="D105" s="57">
        <v>7910897</v>
      </c>
      <c r="E105" s="57">
        <v>17632073</v>
      </c>
      <c r="F105" s="57">
        <v>11653066</v>
      </c>
      <c r="G105" s="57">
        <v>2691655</v>
      </c>
      <c r="H105" s="59">
        <v>123126</v>
      </c>
      <c r="I105" s="57">
        <v>131436</v>
      </c>
      <c r="J105" s="59">
        <v>12724</v>
      </c>
      <c r="K105" s="1">
        <f t="shared" si="47"/>
        <v>12.884679782335706</v>
      </c>
      <c r="L105" s="1">
        <f t="shared" si="51"/>
        <v>10.329770512417479</v>
      </c>
      <c r="M105" s="1">
        <f t="shared" si="48"/>
        <v>827.8460652992884</v>
      </c>
      <c r="N105" s="1">
        <f t="shared" si="49"/>
        <v>1845.1311218082881</v>
      </c>
      <c r="O105" s="4">
        <f t="shared" si="50"/>
        <v>1219.450188363332</v>
      </c>
      <c r="P105" s="57">
        <v>5522956</v>
      </c>
      <c r="Q105" s="57">
        <v>13640166</v>
      </c>
      <c r="R105" s="57">
        <v>1100589</v>
      </c>
      <c r="S105" s="4">
        <f t="shared" si="39"/>
        <v>20263711</v>
      </c>
      <c r="T105" s="1">
        <f t="shared" si="52"/>
        <v>28174608</v>
      </c>
      <c r="U105" s="3">
        <f t="shared" si="53"/>
        <v>28.078108486904235</v>
      </c>
      <c r="V105" s="5">
        <f t="shared" si="40"/>
        <v>71.921891513095758</v>
      </c>
      <c r="W105" s="60">
        <v>1302508073</v>
      </c>
      <c r="X105" s="57">
        <v>2557194</v>
      </c>
      <c r="Y105" s="1">
        <f t="shared" si="41"/>
        <v>1299950879</v>
      </c>
      <c r="Z105" s="5">
        <f t="shared" si="42"/>
        <v>2.1673594329713128</v>
      </c>
      <c r="AA105" s="57">
        <v>768876060</v>
      </c>
      <c r="AB105" s="57">
        <v>576763657</v>
      </c>
      <c r="AC105" s="57">
        <v>152045668</v>
      </c>
      <c r="AD105" s="1">
        <f t="shared" si="34"/>
        <v>2557194</v>
      </c>
      <c r="AE105" s="1">
        <f t="shared" si="46"/>
        <v>5522956</v>
      </c>
      <c r="AF105" s="1">
        <f t="shared" si="46"/>
        <v>13640166</v>
      </c>
      <c r="AG105" s="1">
        <f t="shared" si="46"/>
        <v>1100589</v>
      </c>
      <c r="AH105" s="1">
        <f t="shared" si="54"/>
        <v>7910897</v>
      </c>
      <c r="AI105" s="4">
        <f t="shared" si="43"/>
        <v>1528417187</v>
      </c>
      <c r="AJ105" s="3">
        <f t="shared" si="45"/>
        <v>50.305379090192083</v>
      </c>
      <c r="AK105" s="3">
        <f t="shared" si="45"/>
        <v>37.736009638316112</v>
      </c>
      <c r="AL105" s="3">
        <f t="shared" si="45"/>
        <v>9.9479166613166328</v>
      </c>
      <c r="AM105" s="3">
        <f t="shared" si="45"/>
        <v>0.16730994794813178</v>
      </c>
      <c r="AN105" s="3">
        <f t="shared" si="45"/>
        <v>0.36135134091501159</v>
      </c>
      <c r="AO105" s="3">
        <f t="shared" si="45"/>
        <v>0.89243736042860933</v>
      </c>
      <c r="AP105" s="3">
        <f t="shared" si="45"/>
        <v>7.2008415592358807E-2</v>
      </c>
      <c r="AQ105" s="3">
        <f t="shared" si="45"/>
        <v>0.51758754529106199</v>
      </c>
      <c r="AR105" s="3">
        <f t="shared" si="44"/>
        <v>1.8433846622270416</v>
      </c>
      <c r="AS105" s="3">
        <f t="shared" si="38"/>
        <v>2.0106946101751735</v>
      </c>
      <c r="AT105" s="3"/>
    </row>
    <row r="106" spans="2:46" ht="16.149999999999999" customHeight="1" x14ac:dyDescent="0.35">
      <c r="B106" s="40">
        <v>43282</v>
      </c>
      <c r="C106" s="57">
        <v>10319</v>
      </c>
      <c r="D106" s="57">
        <v>6497800</v>
      </c>
      <c r="E106" s="57">
        <v>20095347</v>
      </c>
      <c r="F106" s="57">
        <v>14652890</v>
      </c>
      <c r="G106" s="57">
        <v>3452106</v>
      </c>
      <c r="H106" s="59">
        <v>124395</v>
      </c>
      <c r="I106" s="57">
        <v>132890</v>
      </c>
      <c r="J106" s="59">
        <v>12867</v>
      </c>
      <c r="K106" s="1">
        <f t="shared" si="47"/>
        <v>12.054947184804728</v>
      </c>
      <c r="L106" s="1">
        <f t="shared" si="51"/>
        <v>10.32797077795912</v>
      </c>
      <c r="M106" s="1">
        <f t="shared" si="48"/>
        <v>629.69279968989247</v>
      </c>
      <c r="N106" s="1">
        <f t="shared" si="49"/>
        <v>1947.4122492489582</v>
      </c>
      <c r="O106" s="4">
        <f t="shared" si="50"/>
        <v>1419.9912782246342</v>
      </c>
      <c r="P106" s="57">
        <v>8059013.9999999991</v>
      </c>
      <c r="Q106" s="57">
        <v>18347820</v>
      </c>
      <c r="R106" s="57">
        <v>2104325</v>
      </c>
      <c r="S106" s="4">
        <f t="shared" si="39"/>
        <v>28511159</v>
      </c>
      <c r="T106" s="1">
        <f t="shared" si="52"/>
        <v>35008959</v>
      </c>
      <c r="U106" s="3">
        <f t="shared" si="53"/>
        <v>18.56039192710643</v>
      </c>
      <c r="V106" s="5">
        <f t="shared" si="40"/>
        <v>81.439608072893563</v>
      </c>
      <c r="W106" s="60">
        <v>1398113657</v>
      </c>
      <c r="X106" s="57">
        <v>1311425</v>
      </c>
      <c r="Y106" s="1">
        <f t="shared" si="41"/>
        <v>1396802232</v>
      </c>
      <c r="Z106" s="5">
        <f t="shared" si="42"/>
        <v>2.5063647664617994</v>
      </c>
      <c r="AA106" s="57">
        <v>750533985</v>
      </c>
      <c r="AB106" s="57">
        <v>539230948</v>
      </c>
      <c r="AC106" s="57">
        <v>267893851.99999997</v>
      </c>
      <c r="AD106" s="1">
        <f t="shared" si="34"/>
        <v>1311425</v>
      </c>
      <c r="AE106" s="1">
        <f t="shared" si="46"/>
        <v>8059013.9999999991</v>
      </c>
      <c r="AF106" s="1">
        <f t="shared" si="46"/>
        <v>18347820</v>
      </c>
      <c r="AG106" s="1">
        <f t="shared" si="46"/>
        <v>2104325</v>
      </c>
      <c r="AH106" s="1">
        <f t="shared" si="54"/>
        <v>6497800</v>
      </c>
      <c r="AI106" s="4">
        <f t="shared" si="43"/>
        <v>1593979169</v>
      </c>
      <c r="AJ106" s="3">
        <f t="shared" si="45"/>
        <v>47.085557929270529</v>
      </c>
      <c r="AK106" s="3">
        <f t="shared" si="45"/>
        <v>33.829234314165618</v>
      </c>
      <c r="AL106" s="3">
        <f t="shared" si="45"/>
        <v>16.806609346599309</v>
      </c>
      <c r="AM106" s="3">
        <f t="shared" si="45"/>
        <v>8.2273659876166166E-2</v>
      </c>
      <c r="AN106" s="3">
        <f t="shared" si="45"/>
        <v>0.50559092344073153</v>
      </c>
      <c r="AO106" s="3">
        <f t="shared" si="45"/>
        <v>1.1510702496514245</v>
      </c>
      <c r="AP106" s="3">
        <f t="shared" si="45"/>
        <v>0.13201709538777542</v>
      </c>
      <c r="AQ106" s="3">
        <f t="shared" si="45"/>
        <v>0.40764648160844319</v>
      </c>
      <c r="AR106" s="3">
        <f t="shared" si="44"/>
        <v>2.1963247500883747</v>
      </c>
      <c r="AS106" s="3">
        <f t="shared" si="38"/>
        <v>2.2785984099645411</v>
      </c>
      <c r="AT106" s="3"/>
    </row>
    <row r="107" spans="2:46" ht="16.149999999999999" customHeight="1" x14ac:dyDescent="0.35">
      <c r="B107" s="40">
        <v>43313</v>
      </c>
      <c r="C107" s="57">
        <v>10947</v>
      </c>
      <c r="D107" s="57">
        <v>9222339</v>
      </c>
      <c r="E107" s="57">
        <v>21330601</v>
      </c>
      <c r="F107" s="57">
        <v>15373270</v>
      </c>
      <c r="G107" s="57">
        <v>3630307</v>
      </c>
      <c r="H107" s="59">
        <v>125368</v>
      </c>
      <c r="I107" s="57">
        <v>134012</v>
      </c>
      <c r="J107" s="59">
        <v>13074</v>
      </c>
      <c r="K107" s="1">
        <f t="shared" si="47"/>
        <v>11.45227002831826</v>
      </c>
      <c r="L107" s="1">
        <f t="shared" si="51"/>
        <v>10.250267706899189</v>
      </c>
      <c r="M107" s="1">
        <f t="shared" si="48"/>
        <v>842.45354891751163</v>
      </c>
      <c r="N107" s="1">
        <f t="shared" si="49"/>
        <v>1948.5339362382388</v>
      </c>
      <c r="O107" s="4">
        <f t="shared" si="50"/>
        <v>1404.3363478578606</v>
      </c>
      <c r="P107" s="57">
        <v>8946684</v>
      </c>
      <c r="Q107" s="57">
        <v>18221997</v>
      </c>
      <c r="R107" s="57">
        <v>1517972</v>
      </c>
      <c r="S107" s="4">
        <f t="shared" si="39"/>
        <v>28686653</v>
      </c>
      <c r="T107" s="1">
        <f t="shared" si="52"/>
        <v>37908992</v>
      </c>
      <c r="U107" s="3">
        <f t="shared" si="53"/>
        <v>24.327576423029132</v>
      </c>
      <c r="V107" s="5">
        <f t="shared" si="40"/>
        <v>75.672423576970871</v>
      </c>
      <c r="W107" s="60">
        <v>1469334590</v>
      </c>
      <c r="X107" s="57">
        <v>1949425</v>
      </c>
      <c r="Y107" s="1">
        <f t="shared" si="41"/>
        <v>1467385165</v>
      </c>
      <c r="Z107" s="5">
        <f t="shared" si="42"/>
        <v>2.5834384116865459</v>
      </c>
      <c r="AA107" s="57">
        <v>759276112</v>
      </c>
      <c r="AB107" s="57">
        <v>544274001</v>
      </c>
      <c r="AC107" s="57">
        <v>267330944</v>
      </c>
      <c r="AD107" s="1">
        <f t="shared" si="34"/>
        <v>1949425</v>
      </c>
      <c r="AE107" s="1">
        <f t="shared" si="46"/>
        <v>8946684</v>
      </c>
      <c r="AF107" s="1">
        <f t="shared" si="46"/>
        <v>18221997</v>
      </c>
      <c r="AG107" s="1">
        <f t="shared" si="46"/>
        <v>1517972</v>
      </c>
      <c r="AH107" s="1">
        <f t="shared" si="54"/>
        <v>9222339</v>
      </c>
      <c r="AI107" s="4">
        <f t="shared" si="43"/>
        <v>1610739474</v>
      </c>
      <c r="AJ107" s="3">
        <f t="shared" si="45"/>
        <v>47.138356280203759</v>
      </c>
      <c r="AK107" s="3">
        <f t="shared" si="45"/>
        <v>33.790318657081599</v>
      </c>
      <c r="AL107" s="3">
        <f t="shared" si="45"/>
        <v>16.596783546635798</v>
      </c>
      <c r="AM107" s="3">
        <f t="shared" si="45"/>
        <v>0.12102671049334451</v>
      </c>
      <c r="AN107" s="3">
        <f t="shared" si="45"/>
        <v>0.55543954465723855</v>
      </c>
      <c r="AO107" s="3">
        <f t="shared" si="45"/>
        <v>1.131281457624475</v>
      </c>
      <c r="AP107" s="3">
        <f t="shared" si="45"/>
        <v>9.4240690347668229E-2</v>
      </c>
      <c r="AQ107" s="3">
        <f t="shared" si="45"/>
        <v>0.57255311295611788</v>
      </c>
      <c r="AR107" s="3">
        <f t="shared" si="44"/>
        <v>2.3535148055854993</v>
      </c>
      <c r="AS107" s="3">
        <f t="shared" si="38"/>
        <v>2.474541516078844</v>
      </c>
      <c r="AT107" s="3"/>
    </row>
    <row r="108" spans="2:46" ht="16.149999999999999" customHeight="1" x14ac:dyDescent="0.35">
      <c r="B108" s="40">
        <v>43344</v>
      </c>
      <c r="C108" s="57">
        <v>11088</v>
      </c>
      <c r="D108" s="57">
        <v>6508550</v>
      </c>
      <c r="E108" s="57">
        <v>19335055</v>
      </c>
      <c r="F108" s="57">
        <v>13613290</v>
      </c>
      <c r="G108" s="57">
        <v>3402555</v>
      </c>
      <c r="H108" s="59">
        <v>126126</v>
      </c>
      <c r="I108" s="57">
        <v>134741</v>
      </c>
      <c r="J108" s="59">
        <v>13212</v>
      </c>
      <c r="K108" s="1">
        <f t="shared" si="47"/>
        <v>11.375</v>
      </c>
      <c r="L108" s="1">
        <f t="shared" si="51"/>
        <v>10.198380260369362</v>
      </c>
      <c r="M108" s="1">
        <f t="shared" si="48"/>
        <v>586.99044011544015</v>
      </c>
      <c r="N108" s="1">
        <f t="shared" si="49"/>
        <v>1743.7820165945166</v>
      </c>
      <c r="O108" s="4">
        <f t="shared" si="50"/>
        <v>1227.7498196248196</v>
      </c>
      <c r="P108" s="57">
        <v>10217273</v>
      </c>
      <c r="Q108" s="57">
        <v>11324789</v>
      </c>
      <c r="R108" s="57">
        <v>1531875</v>
      </c>
      <c r="S108" s="4">
        <f t="shared" si="39"/>
        <v>23073937</v>
      </c>
      <c r="T108" s="1">
        <f t="shared" si="52"/>
        <v>29582487</v>
      </c>
      <c r="U108" s="3">
        <f t="shared" si="53"/>
        <v>22.001361819241229</v>
      </c>
      <c r="V108" s="5">
        <f t="shared" si="40"/>
        <v>77.998638180758775</v>
      </c>
      <c r="W108" s="60">
        <v>1430130573</v>
      </c>
      <c r="X108" s="57">
        <v>4448645</v>
      </c>
      <c r="Y108" s="1">
        <f t="shared" si="41"/>
        <v>1425681928</v>
      </c>
      <c r="Z108" s="5">
        <f t="shared" si="42"/>
        <v>2.0749710309858118</v>
      </c>
      <c r="AA108" s="57">
        <v>637697579</v>
      </c>
      <c r="AB108" s="57">
        <v>622248228</v>
      </c>
      <c r="AC108" s="57">
        <v>258091744</v>
      </c>
      <c r="AD108" s="1">
        <f t="shared" si="34"/>
        <v>4448645</v>
      </c>
      <c r="AE108" s="1">
        <f t="shared" si="46"/>
        <v>10217273</v>
      </c>
      <c r="AF108" s="1">
        <f t="shared" si="46"/>
        <v>11324789</v>
      </c>
      <c r="AG108" s="1">
        <f t="shared" si="46"/>
        <v>1531875</v>
      </c>
      <c r="AH108" s="1">
        <f t="shared" si="54"/>
        <v>6508550</v>
      </c>
      <c r="AI108" s="4">
        <f t="shared" si="43"/>
        <v>1552068683</v>
      </c>
      <c r="AJ108" s="3">
        <f t="shared" si="45"/>
        <v>41.086943250951478</v>
      </c>
      <c r="AK108" s="3">
        <f t="shared" si="45"/>
        <v>40.091539428348867</v>
      </c>
      <c r="AL108" s="3">
        <f t="shared" si="45"/>
        <v>16.628886777171058</v>
      </c>
      <c r="AM108" s="3">
        <f t="shared" si="45"/>
        <v>0.28662681289343434</v>
      </c>
      <c r="AN108" s="3">
        <f t="shared" si="45"/>
        <v>0.65830031311829518</v>
      </c>
      <c r="AO108" s="3">
        <f t="shared" si="45"/>
        <v>0.72965772224140679</v>
      </c>
      <c r="AP108" s="3">
        <f t="shared" si="45"/>
        <v>9.8698918210180772E-2</v>
      </c>
      <c r="AQ108" s="3">
        <f t="shared" si="45"/>
        <v>0.41934677706527762</v>
      </c>
      <c r="AR108" s="3">
        <f t="shared" si="44"/>
        <v>1.9060037306351605</v>
      </c>
      <c r="AS108" s="3">
        <f t="shared" si="38"/>
        <v>2.1926305435285949</v>
      </c>
      <c r="AT108" s="3"/>
    </row>
    <row r="109" spans="2:46" ht="16.149999999999999" customHeight="1" x14ac:dyDescent="0.35">
      <c r="B109" s="40">
        <v>43374</v>
      </c>
      <c r="C109" s="57">
        <v>11522</v>
      </c>
      <c r="D109" s="57">
        <v>6877721</v>
      </c>
      <c r="E109" s="57">
        <v>22204791</v>
      </c>
      <c r="F109" s="57">
        <v>16658867</v>
      </c>
      <c r="G109" s="57">
        <v>3229524</v>
      </c>
      <c r="H109" s="59">
        <v>127204</v>
      </c>
      <c r="I109" s="57">
        <v>136069</v>
      </c>
      <c r="J109" s="59">
        <v>13359</v>
      </c>
      <c r="K109" s="1">
        <f t="shared" si="47"/>
        <v>11.040097205346294</v>
      </c>
      <c r="L109" s="1">
        <f t="shared" si="51"/>
        <v>10.185567782019612</v>
      </c>
      <c r="M109" s="1">
        <f t="shared" si="48"/>
        <v>596.92076028467284</v>
      </c>
      <c r="N109" s="1">
        <f t="shared" si="49"/>
        <v>1927.1646415552855</v>
      </c>
      <c r="O109" s="4">
        <f t="shared" si="50"/>
        <v>1445.8311925013018</v>
      </c>
      <c r="P109" s="57">
        <v>10759660</v>
      </c>
      <c r="Q109" s="57">
        <v>5963215</v>
      </c>
      <c r="R109" s="57">
        <v>1254481</v>
      </c>
      <c r="S109" s="4">
        <f t="shared" si="39"/>
        <v>17977356</v>
      </c>
      <c r="T109" s="1">
        <f t="shared" si="52"/>
        <v>24855077</v>
      </c>
      <c r="U109" s="3">
        <f t="shared" si="53"/>
        <v>27.671292267571733</v>
      </c>
      <c r="V109" s="5">
        <f t="shared" si="40"/>
        <v>72.328707732428271</v>
      </c>
      <c r="W109" s="60">
        <v>1730827327</v>
      </c>
      <c r="X109" s="57">
        <v>5834895</v>
      </c>
      <c r="Y109" s="1">
        <f t="shared" si="41"/>
        <v>1724992432</v>
      </c>
      <c r="Z109" s="5">
        <f t="shared" si="42"/>
        <v>1.4408803504826044</v>
      </c>
      <c r="AA109" s="57">
        <v>651834039</v>
      </c>
      <c r="AB109" s="57">
        <v>650096806</v>
      </c>
      <c r="AC109" s="57">
        <v>210733888</v>
      </c>
      <c r="AD109" s="1">
        <f t="shared" si="34"/>
        <v>5834895</v>
      </c>
      <c r="AE109" s="1">
        <f t="shared" si="46"/>
        <v>10759660</v>
      </c>
      <c r="AF109" s="1">
        <f t="shared" si="46"/>
        <v>5963215</v>
      </c>
      <c r="AG109" s="1">
        <f t="shared" si="46"/>
        <v>1254481</v>
      </c>
      <c r="AH109" s="1">
        <f t="shared" si="54"/>
        <v>6877721</v>
      </c>
      <c r="AI109" s="4">
        <f t="shared" si="43"/>
        <v>1543354705</v>
      </c>
      <c r="AJ109" s="3">
        <f t="shared" si="45"/>
        <v>42.23488203251371</v>
      </c>
      <c r="AK109" s="3">
        <f t="shared" si="45"/>
        <v>42.12231989793947</v>
      </c>
      <c r="AL109" s="3">
        <f t="shared" si="45"/>
        <v>13.654274504576705</v>
      </c>
      <c r="AM109" s="3">
        <f t="shared" si="45"/>
        <v>0.37806571497120622</v>
      </c>
      <c r="AN109" s="3">
        <f t="shared" si="45"/>
        <v>0.69716054029199981</v>
      </c>
      <c r="AO109" s="3">
        <f t="shared" si="45"/>
        <v>0.38638007067856772</v>
      </c>
      <c r="AP109" s="3">
        <f t="shared" si="45"/>
        <v>8.1282740509091206E-2</v>
      </c>
      <c r="AQ109" s="3">
        <f t="shared" si="45"/>
        <v>0.44563449851924997</v>
      </c>
      <c r="AR109" s="3">
        <f t="shared" si="44"/>
        <v>1.6104578499989088</v>
      </c>
      <c r="AS109" s="3">
        <f t="shared" si="38"/>
        <v>1.988523564970115</v>
      </c>
      <c r="AT109" s="3"/>
    </row>
    <row r="110" spans="2:46" ht="16.149999999999999" customHeight="1" x14ac:dyDescent="0.35">
      <c r="B110" s="40">
        <v>43405</v>
      </c>
      <c r="C110" s="57">
        <v>11631</v>
      </c>
      <c r="D110" s="57">
        <v>5888207</v>
      </c>
      <c r="E110" s="57">
        <v>19497428</v>
      </c>
      <c r="F110" s="57">
        <v>14164859</v>
      </c>
      <c r="G110" s="57">
        <v>3068854</v>
      </c>
      <c r="H110" s="59">
        <v>128073</v>
      </c>
      <c r="I110" s="57">
        <v>137293</v>
      </c>
      <c r="J110" s="59">
        <v>13470</v>
      </c>
      <c r="K110" s="1">
        <f t="shared" si="47"/>
        <v>11.011348981171009</v>
      </c>
      <c r="L110" s="1">
        <f t="shared" si="51"/>
        <v>10.192501855976243</v>
      </c>
      <c r="M110" s="1">
        <f t="shared" si="48"/>
        <v>506.25113919697361</v>
      </c>
      <c r="N110" s="1">
        <f t="shared" si="49"/>
        <v>1676.3329034476828</v>
      </c>
      <c r="O110" s="4">
        <f t="shared" si="50"/>
        <v>1217.8539248559882</v>
      </c>
      <c r="P110" s="57">
        <v>13350740</v>
      </c>
      <c r="Q110" s="57">
        <v>8844839</v>
      </c>
      <c r="R110" s="57">
        <v>761496</v>
      </c>
      <c r="S110" s="4">
        <f t="shared" si="39"/>
        <v>22957075</v>
      </c>
      <c r="T110" s="1">
        <f t="shared" si="52"/>
        <v>28845282</v>
      </c>
      <c r="U110" s="3">
        <f t="shared" si="53"/>
        <v>20.413067897897481</v>
      </c>
      <c r="V110" s="5">
        <f t="shared" si="40"/>
        <v>79.586932102102523</v>
      </c>
      <c r="W110" s="60">
        <v>1217008540</v>
      </c>
      <c r="X110" s="57">
        <v>5255524</v>
      </c>
      <c r="Y110" s="1">
        <f t="shared" si="41"/>
        <v>1211753016</v>
      </c>
      <c r="Z110" s="5">
        <f t="shared" si="42"/>
        <v>2.3804588574673704</v>
      </c>
      <c r="AA110" s="57">
        <v>598619195</v>
      </c>
      <c r="AB110" s="57">
        <v>525413165.00000006</v>
      </c>
      <c r="AC110" s="57">
        <v>290495136</v>
      </c>
      <c r="AD110" s="1">
        <f t="shared" si="34"/>
        <v>5255524</v>
      </c>
      <c r="AE110" s="1">
        <f t="shared" si="46"/>
        <v>13350740</v>
      </c>
      <c r="AF110" s="1">
        <f t="shared" si="46"/>
        <v>8844839</v>
      </c>
      <c r="AG110" s="1">
        <f t="shared" si="46"/>
        <v>761496</v>
      </c>
      <c r="AH110" s="1">
        <f t="shared" si="54"/>
        <v>5888207</v>
      </c>
      <c r="AI110" s="4">
        <f t="shared" si="43"/>
        <v>1448628302</v>
      </c>
      <c r="AJ110" s="3">
        <f t="shared" si="45"/>
        <v>41.323174079474803</v>
      </c>
      <c r="AK110" s="3">
        <f t="shared" si="45"/>
        <v>36.269701777509525</v>
      </c>
      <c r="AL110" s="3">
        <f t="shared" si="45"/>
        <v>20.053117531870505</v>
      </c>
      <c r="AM110" s="3">
        <f t="shared" si="45"/>
        <v>0.36279313283774295</v>
      </c>
      <c r="AN110" s="3">
        <f t="shared" si="45"/>
        <v>0.9216125338409964</v>
      </c>
      <c r="AO110" s="3">
        <f t="shared" si="45"/>
        <v>0.61056649161062704</v>
      </c>
      <c r="AP110" s="3">
        <f t="shared" si="45"/>
        <v>5.2566693536821425E-2</v>
      </c>
      <c r="AQ110" s="3">
        <f t="shared" si="45"/>
        <v>0.40646775931898088</v>
      </c>
      <c r="AR110" s="3">
        <f t="shared" si="44"/>
        <v>1.9912134783074258</v>
      </c>
      <c r="AS110" s="3">
        <f t="shared" si="38"/>
        <v>2.3540066111451687</v>
      </c>
      <c r="AT110" s="3"/>
    </row>
    <row r="111" spans="2:46" ht="16.149999999999999" customHeight="1" x14ac:dyDescent="0.35">
      <c r="B111" s="40">
        <v>43435</v>
      </c>
      <c r="C111" s="57">
        <v>11959</v>
      </c>
      <c r="D111" s="57">
        <v>6954041</v>
      </c>
      <c r="E111" s="57">
        <v>19782159</v>
      </c>
      <c r="F111" s="57">
        <v>14093954</v>
      </c>
      <c r="G111" s="57">
        <v>3049643</v>
      </c>
      <c r="H111" s="59">
        <v>129095</v>
      </c>
      <c r="I111" s="57">
        <v>138415</v>
      </c>
      <c r="J111" s="59">
        <v>13621</v>
      </c>
      <c r="K111" s="1">
        <f t="shared" si="47"/>
        <v>10.794798896228782</v>
      </c>
      <c r="L111" s="1">
        <f t="shared" si="51"/>
        <v>10.161882387489905</v>
      </c>
      <c r="M111" s="1">
        <f t="shared" si="48"/>
        <v>581.49017476377628</v>
      </c>
      <c r="N111" s="1">
        <f t="shared" si="49"/>
        <v>1654.1649803495275</v>
      </c>
      <c r="O111" s="4">
        <f t="shared" si="50"/>
        <v>1178.522786186136</v>
      </c>
      <c r="P111" s="57">
        <v>16521142.999999998</v>
      </c>
      <c r="Q111" s="57">
        <v>13101347</v>
      </c>
      <c r="R111" s="57">
        <v>1313542</v>
      </c>
      <c r="S111" s="4">
        <f t="shared" si="39"/>
        <v>30936032</v>
      </c>
      <c r="T111" s="1">
        <f t="shared" si="52"/>
        <v>37890073</v>
      </c>
      <c r="U111" s="3">
        <f t="shared" si="53"/>
        <v>18.353200322416903</v>
      </c>
      <c r="V111" s="5">
        <f t="shared" si="40"/>
        <v>81.64679967758309</v>
      </c>
      <c r="W111" s="60">
        <v>1293227961</v>
      </c>
      <c r="X111" s="57">
        <v>1673024</v>
      </c>
      <c r="Y111" s="1">
        <f t="shared" si="41"/>
        <v>1291554937</v>
      </c>
      <c r="Z111" s="5">
        <f t="shared" si="42"/>
        <v>2.9336787708009049</v>
      </c>
      <c r="AA111" s="57">
        <v>647198498</v>
      </c>
      <c r="AB111" s="57">
        <v>479986853</v>
      </c>
      <c r="AC111" s="57">
        <v>266544128</v>
      </c>
      <c r="AD111" s="1">
        <f t="shared" si="34"/>
        <v>1673024</v>
      </c>
      <c r="AE111" s="1">
        <f t="shared" si="46"/>
        <v>16521142.999999998</v>
      </c>
      <c r="AF111" s="1">
        <f t="shared" si="46"/>
        <v>13101347</v>
      </c>
      <c r="AG111" s="1">
        <f t="shared" si="46"/>
        <v>1313542</v>
      </c>
      <c r="AH111" s="1">
        <f t="shared" si="54"/>
        <v>6954041</v>
      </c>
      <c r="AI111" s="4">
        <f t="shared" si="43"/>
        <v>1433292576</v>
      </c>
      <c r="AJ111" s="3">
        <f t="shared" si="45"/>
        <v>45.154667570119337</v>
      </c>
      <c r="AK111" s="3">
        <f t="shared" si="45"/>
        <v>33.488407115003433</v>
      </c>
      <c r="AL111" s="3">
        <f t="shared" si="45"/>
        <v>18.596630755171091</v>
      </c>
      <c r="AM111" s="3">
        <f t="shared" si="45"/>
        <v>0.1167259237935242</v>
      </c>
      <c r="AN111" s="3">
        <f t="shared" si="45"/>
        <v>1.1526706603132506</v>
      </c>
      <c r="AO111" s="3">
        <f t="shared" si="45"/>
        <v>0.91407345711389498</v>
      </c>
      <c r="AP111" s="3">
        <f t="shared" si="45"/>
        <v>9.1645071075844312E-2</v>
      </c>
      <c r="AQ111" s="3">
        <f t="shared" si="45"/>
        <v>0.48517944740962643</v>
      </c>
      <c r="AR111" s="3">
        <f t="shared" si="44"/>
        <v>2.6435686359126165</v>
      </c>
      <c r="AS111" s="3">
        <f t="shared" si="38"/>
        <v>2.7602945597061406</v>
      </c>
      <c r="AT111" s="3"/>
    </row>
    <row r="112" spans="2:46" ht="16.149999999999999" customHeight="1" x14ac:dyDescent="0.35">
      <c r="B112" s="40">
        <v>43466</v>
      </c>
      <c r="C112" s="57">
        <v>12096</v>
      </c>
      <c r="D112" s="57">
        <v>6221493</v>
      </c>
      <c r="E112" s="57">
        <v>14259914</v>
      </c>
      <c r="F112" s="57">
        <v>8918698</v>
      </c>
      <c r="G112" s="57">
        <v>2097917</v>
      </c>
      <c r="H112" s="59">
        <v>130721</v>
      </c>
      <c r="I112" s="57">
        <v>140221</v>
      </c>
      <c r="J112" s="59">
        <v>13842</v>
      </c>
      <c r="K112" s="1">
        <f t="shared" si="47"/>
        <v>10.80696097883598</v>
      </c>
      <c r="L112" s="1">
        <f t="shared" si="51"/>
        <v>10.130111255598901</v>
      </c>
      <c r="M112" s="1">
        <f t="shared" si="48"/>
        <v>514.34300595238096</v>
      </c>
      <c r="N112" s="1">
        <f t="shared" si="49"/>
        <v>1178.8950066137565</v>
      </c>
      <c r="O112" s="4">
        <f t="shared" si="50"/>
        <v>737.32622354497357</v>
      </c>
      <c r="P112" s="57">
        <v>17263505</v>
      </c>
      <c r="Q112" s="57">
        <v>12503602</v>
      </c>
      <c r="R112" s="57">
        <v>1428429</v>
      </c>
      <c r="S112" s="4">
        <f t="shared" si="39"/>
        <v>31195536</v>
      </c>
      <c r="T112" s="1">
        <f t="shared" si="52"/>
        <v>37417029</v>
      </c>
      <c r="U112" s="3">
        <f t="shared" si="53"/>
        <v>16.627437202456669</v>
      </c>
      <c r="V112" s="5">
        <f t="shared" si="40"/>
        <v>83.372562797543338</v>
      </c>
      <c r="W112" s="60">
        <v>1167859886</v>
      </c>
      <c r="X112" s="57">
        <v>1458000</v>
      </c>
      <c r="Y112" s="1">
        <f t="shared" si="41"/>
        <v>1166401886</v>
      </c>
      <c r="Z112" s="5">
        <f t="shared" si="42"/>
        <v>3.207901963217505</v>
      </c>
      <c r="AA112" s="57">
        <v>441256694</v>
      </c>
      <c r="AB112" s="57">
        <v>591877070</v>
      </c>
      <c r="AC112" s="57">
        <v>298037120</v>
      </c>
      <c r="AD112" s="1">
        <f t="shared" si="34"/>
        <v>1458000</v>
      </c>
      <c r="AE112" s="1">
        <f t="shared" si="46"/>
        <v>17263505</v>
      </c>
      <c r="AF112" s="1">
        <f t="shared" si="46"/>
        <v>12503602</v>
      </c>
      <c r="AG112" s="1">
        <f t="shared" si="46"/>
        <v>1428429</v>
      </c>
      <c r="AH112" s="1">
        <f t="shared" si="54"/>
        <v>6221493</v>
      </c>
      <c r="AI112" s="4">
        <f t="shared" si="43"/>
        <v>1370045913</v>
      </c>
      <c r="AJ112" s="3">
        <f t="shared" si="45"/>
        <v>32.207438437867886</v>
      </c>
      <c r="AK112" s="3">
        <f t="shared" si="45"/>
        <v>43.201258029664295</v>
      </c>
      <c r="AL112" s="3">
        <f t="shared" si="45"/>
        <v>21.753805268276434</v>
      </c>
      <c r="AM112" s="3">
        <f t="shared" si="45"/>
        <v>0.10641979120301205</v>
      </c>
      <c r="AN112" s="3">
        <f t="shared" si="45"/>
        <v>1.2600676251935217</v>
      </c>
      <c r="AO112" s="3">
        <f t="shared" si="45"/>
        <v>0.91264109336458432</v>
      </c>
      <c r="AP112" s="3">
        <f t="shared" si="45"/>
        <v>0.10426139638431227</v>
      </c>
      <c r="AQ112" s="3">
        <f t="shared" si="45"/>
        <v>0.45410835804595401</v>
      </c>
      <c r="AR112" s="3">
        <f t="shared" si="44"/>
        <v>2.7310784729883721</v>
      </c>
      <c r="AS112" s="3">
        <f t="shared" si="38"/>
        <v>2.837498264191384</v>
      </c>
      <c r="AT112" s="3"/>
    </row>
    <row r="113" spans="2:46" ht="16.149999999999999" customHeight="1" x14ac:dyDescent="0.35">
      <c r="B113" s="40">
        <v>43497</v>
      </c>
      <c r="C113" s="57">
        <v>12241</v>
      </c>
      <c r="D113" s="57">
        <v>6587368</v>
      </c>
      <c r="E113" s="57">
        <v>14930307</v>
      </c>
      <c r="F113" s="57">
        <v>9661228</v>
      </c>
      <c r="G113" s="57">
        <v>2246582</v>
      </c>
      <c r="H113" s="59">
        <v>131721</v>
      </c>
      <c r="I113" s="57">
        <v>141661</v>
      </c>
      <c r="J113" s="59">
        <v>14033</v>
      </c>
      <c r="K113" s="1">
        <f t="shared" si="47"/>
        <v>10.760640470549792</v>
      </c>
      <c r="L113" s="1">
        <f t="shared" si="51"/>
        <v>10.094847858618969</v>
      </c>
      <c r="M113" s="1">
        <f t="shared" si="48"/>
        <v>538.13969446940609</v>
      </c>
      <c r="N113" s="1">
        <f t="shared" si="49"/>
        <v>1219.6966751082427</v>
      </c>
      <c r="O113" s="4">
        <f t="shared" si="50"/>
        <v>789.25153173760316</v>
      </c>
      <c r="P113" s="57">
        <v>17141233</v>
      </c>
      <c r="Q113" s="57">
        <v>14051910</v>
      </c>
      <c r="R113" s="57">
        <v>1288723</v>
      </c>
      <c r="S113" s="4">
        <f t="shared" si="39"/>
        <v>32481866</v>
      </c>
      <c r="T113" s="1">
        <f t="shared" si="52"/>
        <v>39069234</v>
      </c>
      <c r="U113" s="3">
        <f t="shared" si="53"/>
        <v>16.860755447624083</v>
      </c>
      <c r="V113" s="5">
        <f t="shared" si="40"/>
        <v>83.139244552375914</v>
      </c>
      <c r="W113" s="60">
        <v>994473514</v>
      </c>
      <c r="X113" s="57">
        <v>1454667</v>
      </c>
      <c r="Y113" s="1">
        <f t="shared" si="41"/>
        <v>993018847</v>
      </c>
      <c r="Z113" s="5">
        <f t="shared" si="42"/>
        <v>3.9343899784008833</v>
      </c>
      <c r="AA113" s="57">
        <v>417275868</v>
      </c>
      <c r="AB113" s="57">
        <v>534065290</v>
      </c>
      <c r="AC113" s="57">
        <v>280437466</v>
      </c>
      <c r="AD113" s="1">
        <f t="shared" si="34"/>
        <v>1454667</v>
      </c>
      <c r="AE113" s="1">
        <f t="shared" si="46"/>
        <v>17141233</v>
      </c>
      <c r="AF113" s="1">
        <f t="shared" si="46"/>
        <v>14051910</v>
      </c>
      <c r="AG113" s="1">
        <f t="shared" si="46"/>
        <v>1288723</v>
      </c>
      <c r="AH113" s="1">
        <f t="shared" si="54"/>
        <v>6587368</v>
      </c>
      <c r="AI113" s="4">
        <f t="shared" si="43"/>
        <v>1272302525</v>
      </c>
      <c r="AJ113" s="3">
        <f t="shared" si="45"/>
        <v>32.796906380422378</v>
      </c>
      <c r="AK113" s="3">
        <f t="shared" si="45"/>
        <v>41.976281545145881</v>
      </c>
      <c r="AL113" s="3">
        <f t="shared" si="45"/>
        <v>22.041728322436523</v>
      </c>
      <c r="AM113" s="3">
        <f t="shared" si="45"/>
        <v>0.1143334208190776</v>
      </c>
      <c r="AN113" s="3">
        <f t="shared" si="45"/>
        <v>1.3472607861090269</v>
      </c>
      <c r="AO113" s="3">
        <f t="shared" si="45"/>
        <v>1.1044472304257984</v>
      </c>
      <c r="AP113" s="3">
        <f t="shared" si="45"/>
        <v>0.10129061089460621</v>
      </c>
      <c r="AQ113" s="3">
        <f t="shared" si="45"/>
        <v>0.51775170374671708</v>
      </c>
      <c r="AR113" s="3">
        <f t="shared" si="44"/>
        <v>3.0707503311761482</v>
      </c>
      <c r="AS113" s="3">
        <f t="shared" si="38"/>
        <v>3.1850837519952258</v>
      </c>
      <c r="AT113" s="3"/>
    </row>
    <row r="114" spans="2:46" ht="16.149999999999999" customHeight="1" x14ac:dyDescent="0.35">
      <c r="B114" s="40">
        <v>43525</v>
      </c>
      <c r="C114" s="57">
        <v>12458</v>
      </c>
      <c r="D114" s="57">
        <v>7718114</v>
      </c>
      <c r="E114" s="57">
        <v>15656898</v>
      </c>
      <c r="F114" s="57">
        <v>9847742</v>
      </c>
      <c r="G114" s="57">
        <v>2361056</v>
      </c>
      <c r="H114" s="59">
        <v>144340</v>
      </c>
      <c r="I114" s="57">
        <v>154555</v>
      </c>
      <c r="J114" s="59">
        <v>14316</v>
      </c>
      <c r="K114" s="1">
        <f t="shared" si="47"/>
        <v>11.586129394766415</v>
      </c>
      <c r="L114" s="1">
        <f t="shared" si="51"/>
        <v>10.795962559374127</v>
      </c>
      <c r="M114" s="1">
        <f t="shared" si="48"/>
        <v>619.53074329747949</v>
      </c>
      <c r="N114" s="1">
        <f t="shared" si="49"/>
        <v>1256.7746026649543</v>
      </c>
      <c r="O114" s="4">
        <f t="shared" si="50"/>
        <v>790.47535720019266</v>
      </c>
      <c r="P114" s="57">
        <v>20515697</v>
      </c>
      <c r="Q114" s="57">
        <v>14531917</v>
      </c>
      <c r="R114" s="57">
        <v>785225</v>
      </c>
      <c r="S114" s="4">
        <f t="shared" si="39"/>
        <v>35832839</v>
      </c>
      <c r="T114" s="1">
        <f t="shared" si="52"/>
        <v>43550953</v>
      </c>
      <c r="U114" s="3">
        <f t="shared" si="53"/>
        <v>17.722032397316312</v>
      </c>
      <c r="V114" s="5">
        <f t="shared" si="40"/>
        <v>82.277967602683688</v>
      </c>
      <c r="W114" s="60">
        <v>1271911200</v>
      </c>
      <c r="X114" s="57">
        <v>1287989</v>
      </c>
      <c r="Y114" s="1">
        <f t="shared" si="41"/>
        <v>1270623211</v>
      </c>
      <c r="Z114" s="5">
        <f t="shared" si="42"/>
        <v>3.4275269507885606</v>
      </c>
      <c r="AA114" s="57">
        <v>470162913</v>
      </c>
      <c r="AB114" s="57">
        <v>627761572</v>
      </c>
      <c r="AC114" s="57">
        <v>291386822</v>
      </c>
      <c r="AD114" s="1">
        <f t="shared" si="34"/>
        <v>1287989</v>
      </c>
      <c r="AE114" s="1">
        <f t="shared" si="46"/>
        <v>20515697</v>
      </c>
      <c r="AF114" s="1">
        <f t="shared" si="46"/>
        <v>14531917</v>
      </c>
      <c r="AG114" s="1">
        <f t="shared" si="46"/>
        <v>785225</v>
      </c>
      <c r="AH114" s="1">
        <f t="shared" si="54"/>
        <v>7718114</v>
      </c>
      <c r="AI114" s="4">
        <f t="shared" si="43"/>
        <v>1434150249</v>
      </c>
      <c r="AJ114" s="3">
        <f t="shared" si="45"/>
        <v>32.783379100469688</v>
      </c>
      <c r="AK114" s="3">
        <f t="shared" si="45"/>
        <v>43.77237130054705</v>
      </c>
      <c r="AL114" s="3">
        <f t="shared" si="45"/>
        <v>20.317733250276763</v>
      </c>
      <c r="AM114" s="3">
        <f t="shared" si="45"/>
        <v>8.9808512106600055E-2</v>
      </c>
      <c r="AN114" s="3">
        <f t="shared" si="45"/>
        <v>1.430512389779601</v>
      </c>
      <c r="AO114" s="3">
        <f t="shared" si="45"/>
        <v>1.0132771660523554</v>
      </c>
      <c r="AP114" s="3">
        <f t="shared" si="45"/>
        <v>5.4751934153867025E-2</v>
      </c>
      <c r="AQ114" s="3">
        <f t="shared" si="45"/>
        <v>0.53816634661407781</v>
      </c>
      <c r="AR114" s="3">
        <f t="shared" si="44"/>
        <v>3.0367078365999012</v>
      </c>
      <c r="AS114" s="3">
        <f t="shared" si="38"/>
        <v>3.1265163487065015</v>
      </c>
      <c r="AT114" s="3"/>
    </row>
    <row r="115" spans="2:46" ht="16.149999999999999" customHeight="1" x14ac:dyDescent="0.35">
      <c r="B115" s="40">
        <v>43556</v>
      </c>
      <c r="C115" s="57">
        <v>12580</v>
      </c>
      <c r="D115" s="57">
        <v>7971439</v>
      </c>
      <c r="E115" s="57">
        <v>15423077</v>
      </c>
      <c r="F115" s="57">
        <v>9413663</v>
      </c>
      <c r="G115" s="57">
        <v>2302726</v>
      </c>
      <c r="H115" s="59">
        <v>145456</v>
      </c>
      <c r="I115" s="57">
        <v>156261</v>
      </c>
      <c r="J115" s="59">
        <v>14583</v>
      </c>
      <c r="K115" s="1">
        <f t="shared" si="47"/>
        <v>11.56248012718601</v>
      </c>
      <c r="L115" s="1">
        <f t="shared" si="51"/>
        <v>10.71528492079819</v>
      </c>
      <c r="M115" s="1">
        <f t="shared" si="48"/>
        <v>633.65969793322733</v>
      </c>
      <c r="N115" s="1">
        <f t="shared" si="49"/>
        <v>1225.9997615262321</v>
      </c>
      <c r="O115" s="4">
        <f t="shared" si="50"/>
        <v>748.30389507154212</v>
      </c>
      <c r="P115" s="57">
        <v>21780493</v>
      </c>
      <c r="Q115" s="57">
        <v>18359447</v>
      </c>
      <c r="R115" s="57">
        <v>1317893</v>
      </c>
      <c r="S115" s="4">
        <f t="shared" si="39"/>
        <v>41457833</v>
      </c>
      <c r="T115" s="1">
        <f t="shared" si="52"/>
        <v>49429272</v>
      </c>
      <c r="U115" s="3">
        <f t="shared" si="53"/>
        <v>16.126960154298853</v>
      </c>
      <c r="V115" s="5">
        <f t="shared" si="40"/>
        <v>83.873039845701143</v>
      </c>
      <c r="W115" s="60">
        <v>1304075915</v>
      </c>
      <c r="X115" s="57">
        <v>1201582</v>
      </c>
      <c r="Y115" s="1">
        <f t="shared" si="41"/>
        <v>1302874333</v>
      </c>
      <c r="Z115" s="5">
        <f t="shared" si="42"/>
        <v>3.7938633641038964</v>
      </c>
      <c r="AA115" s="57">
        <v>591662492</v>
      </c>
      <c r="AB115" s="57">
        <v>604080982</v>
      </c>
      <c r="AC115" s="57">
        <v>177497216</v>
      </c>
      <c r="AD115" s="1">
        <f t="shared" si="34"/>
        <v>1201582</v>
      </c>
      <c r="AE115" s="1">
        <f t="shared" si="46"/>
        <v>21780493</v>
      </c>
      <c r="AF115" s="1">
        <f t="shared" si="46"/>
        <v>18359447</v>
      </c>
      <c r="AG115" s="1">
        <f t="shared" si="46"/>
        <v>1317893</v>
      </c>
      <c r="AH115" s="1">
        <f t="shared" si="54"/>
        <v>7971439</v>
      </c>
      <c r="AI115" s="4">
        <f t="shared" si="43"/>
        <v>1423871544</v>
      </c>
      <c r="AJ115" s="3">
        <f t="shared" si="45"/>
        <v>41.553080718073538</v>
      </c>
      <c r="AK115" s="3">
        <f t="shared" si="45"/>
        <v>42.425244366004414</v>
      </c>
      <c r="AL115" s="3">
        <f t="shared" si="45"/>
        <v>12.465816649538999</v>
      </c>
      <c r="AM115" s="3">
        <f t="shared" si="45"/>
        <v>8.4388370921752193E-2</v>
      </c>
      <c r="AN115" s="3">
        <f t="shared" si="45"/>
        <v>1.5296669908026479</v>
      </c>
      <c r="AO115" s="3">
        <f t="shared" si="45"/>
        <v>1.2894033227480526</v>
      </c>
      <c r="AP115" s="3">
        <f t="shared" si="45"/>
        <v>9.2557015101075724E-2</v>
      </c>
      <c r="AQ115" s="3">
        <f t="shared" si="45"/>
        <v>0.55984256680952393</v>
      </c>
      <c r="AR115" s="3">
        <f t="shared" si="44"/>
        <v>3.4714698954613001</v>
      </c>
      <c r="AS115" s="3">
        <f t="shared" si="38"/>
        <v>3.5558582663830522</v>
      </c>
      <c r="AT115" s="3"/>
    </row>
    <row r="116" spans="2:46" ht="16.149999999999999" customHeight="1" x14ac:dyDescent="0.35">
      <c r="B116" s="40">
        <v>43586</v>
      </c>
      <c r="C116" s="57">
        <v>13234</v>
      </c>
      <c r="D116" s="57">
        <v>8606364</v>
      </c>
      <c r="E116" s="57">
        <v>16459050</v>
      </c>
      <c r="F116" s="57">
        <v>9706537</v>
      </c>
      <c r="G116" s="57">
        <v>2295277</v>
      </c>
      <c r="H116" s="59">
        <v>146565</v>
      </c>
      <c r="I116" s="57">
        <v>158295</v>
      </c>
      <c r="J116" s="59">
        <v>14820</v>
      </c>
      <c r="K116" s="1">
        <f t="shared" si="47"/>
        <v>11.074882877436904</v>
      </c>
      <c r="L116" s="1">
        <f t="shared" si="51"/>
        <v>10.681174089068826</v>
      </c>
      <c r="M116" s="1">
        <f t="shared" si="48"/>
        <v>650.32220039292736</v>
      </c>
      <c r="N116" s="1">
        <f t="shared" si="49"/>
        <v>1243.6942723288498</v>
      </c>
      <c r="O116" s="4">
        <f t="shared" si="50"/>
        <v>733.45451110775275</v>
      </c>
      <c r="P116" s="57">
        <v>20299804</v>
      </c>
      <c r="Q116" s="57">
        <v>14862416</v>
      </c>
      <c r="R116" s="57">
        <v>1519455</v>
      </c>
      <c r="S116" s="4">
        <f t="shared" si="39"/>
        <v>36681675</v>
      </c>
      <c r="T116" s="1">
        <f t="shared" si="52"/>
        <v>45288039</v>
      </c>
      <c r="U116" s="3">
        <f t="shared" si="53"/>
        <v>19.00361373562675</v>
      </c>
      <c r="V116" s="5">
        <f t="shared" si="40"/>
        <v>80.996386264373243</v>
      </c>
      <c r="W116" s="60">
        <v>1348935629.3581479</v>
      </c>
      <c r="X116" s="57">
        <v>2521584</v>
      </c>
      <c r="Y116" s="1">
        <f t="shared" si="41"/>
        <v>1346414045.3581479</v>
      </c>
      <c r="Z116" s="5">
        <f t="shared" si="42"/>
        <v>3.363604171846954</v>
      </c>
      <c r="AA116" s="57">
        <v>565337599</v>
      </c>
      <c r="AB116" s="57">
        <v>645170399</v>
      </c>
      <c r="AC116" s="57">
        <v>300457440</v>
      </c>
      <c r="AD116" s="1">
        <f t="shared" si="34"/>
        <v>2521584</v>
      </c>
      <c r="AE116" s="1">
        <f t="shared" si="46"/>
        <v>20299804</v>
      </c>
      <c r="AF116" s="1">
        <f t="shared" si="46"/>
        <v>14862416</v>
      </c>
      <c r="AG116" s="1">
        <f t="shared" si="46"/>
        <v>1519455</v>
      </c>
      <c r="AH116" s="1">
        <f t="shared" si="54"/>
        <v>8606364</v>
      </c>
      <c r="AI116" s="4">
        <f t="shared" si="43"/>
        <v>1558775061</v>
      </c>
      <c r="AJ116" s="3">
        <f t="shared" si="45"/>
        <v>36.268067994192783</v>
      </c>
      <c r="AK116" s="3">
        <f t="shared" si="45"/>
        <v>41.389576670934439</v>
      </c>
      <c r="AL116" s="3">
        <f t="shared" si="45"/>
        <v>19.275227549974254</v>
      </c>
      <c r="AM116" s="3">
        <f t="shared" si="45"/>
        <v>0.16176702226569686</v>
      </c>
      <c r="AN116" s="3">
        <f t="shared" si="45"/>
        <v>1.3022920694520914</v>
      </c>
      <c r="AO116" s="3">
        <f t="shared" si="45"/>
        <v>0.95346765366295516</v>
      </c>
      <c r="AP116" s="3">
        <f t="shared" si="45"/>
        <v>9.7477502560582741E-2</v>
      </c>
      <c r="AQ116" s="3">
        <f t="shared" si="45"/>
        <v>0.55212353695720306</v>
      </c>
      <c r="AR116" s="3">
        <f t="shared" si="44"/>
        <v>2.9053607626328324</v>
      </c>
      <c r="AS116" s="3">
        <f t="shared" si="38"/>
        <v>3.0671277848985294</v>
      </c>
      <c r="AT116" s="3"/>
    </row>
    <row r="117" spans="2:46" ht="16.149999999999999" customHeight="1" x14ac:dyDescent="0.35">
      <c r="B117" s="40">
        <v>43617</v>
      </c>
      <c r="C117" s="57">
        <v>13904</v>
      </c>
      <c r="D117" s="57">
        <v>8281803</v>
      </c>
      <c r="E117" s="57">
        <v>17739069</v>
      </c>
      <c r="F117" s="57">
        <v>10733790</v>
      </c>
      <c r="G117" s="57">
        <v>2456126</v>
      </c>
      <c r="H117" s="59">
        <v>147055</v>
      </c>
      <c r="I117" s="57">
        <v>159645</v>
      </c>
      <c r="J117" s="59">
        <v>15036</v>
      </c>
      <c r="K117" s="1">
        <f t="shared" si="47"/>
        <v>10.576452819332566</v>
      </c>
      <c r="L117" s="1">
        <f t="shared" si="51"/>
        <v>10.617517956903432</v>
      </c>
      <c r="M117" s="1">
        <f t="shared" si="48"/>
        <v>595.64175776754894</v>
      </c>
      <c r="N117" s="1">
        <f t="shared" si="49"/>
        <v>1275.8248705408516</v>
      </c>
      <c r="O117" s="4">
        <f t="shared" si="50"/>
        <v>771.99295166858462</v>
      </c>
      <c r="P117" s="57">
        <v>22428510.453000002</v>
      </c>
      <c r="Q117" s="57">
        <v>18385951.011</v>
      </c>
      <c r="R117" s="57">
        <v>1544594.6949999998</v>
      </c>
      <c r="S117" s="4">
        <f t="shared" si="39"/>
        <v>42359056.159000002</v>
      </c>
      <c r="T117" s="1">
        <f t="shared" si="52"/>
        <v>50640859.159000002</v>
      </c>
      <c r="U117" s="3">
        <f t="shared" si="53"/>
        <v>16.353993864908865</v>
      </c>
      <c r="V117" s="5">
        <f t="shared" si="40"/>
        <v>83.646006135091127</v>
      </c>
      <c r="W117" s="60">
        <v>1423924235.2569263</v>
      </c>
      <c r="X117" s="57">
        <v>2831426.9999999995</v>
      </c>
      <c r="Y117" s="1">
        <f t="shared" si="41"/>
        <v>1421092808.2569263</v>
      </c>
      <c r="Z117" s="5">
        <f t="shared" si="42"/>
        <v>3.5635152654888667</v>
      </c>
      <c r="AA117" s="57">
        <v>571560135</v>
      </c>
      <c r="AB117" s="57">
        <v>657673008.99999988</v>
      </c>
      <c r="AC117" s="57">
        <v>316377728</v>
      </c>
      <c r="AD117" s="1">
        <f t="shared" si="34"/>
        <v>2831426.9999999995</v>
      </c>
      <c r="AE117" s="1">
        <f t="shared" si="46"/>
        <v>22428510.453000002</v>
      </c>
      <c r="AF117" s="1">
        <f t="shared" si="46"/>
        <v>18385951.011</v>
      </c>
      <c r="AG117" s="1">
        <f t="shared" si="46"/>
        <v>1544594.6949999998</v>
      </c>
      <c r="AH117" s="1">
        <f t="shared" si="54"/>
        <v>8281803</v>
      </c>
      <c r="AI117" s="4">
        <f t="shared" si="43"/>
        <v>1599083158.1589999</v>
      </c>
      <c r="AJ117" s="3">
        <f t="shared" si="45"/>
        <v>35.742990105532002</v>
      </c>
      <c r="AK117" s="3">
        <f t="shared" si="45"/>
        <v>41.12813055683538</v>
      </c>
      <c r="AL117" s="3">
        <f t="shared" si="45"/>
        <v>19.784945291040451</v>
      </c>
      <c r="AM117" s="3">
        <f t="shared" si="45"/>
        <v>0.17706565074825617</v>
      </c>
      <c r="AN117" s="3">
        <f t="shared" si="45"/>
        <v>1.4025856215521402</v>
      </c>
      <c r="AO117" s="3">
        <f t="shared" si="45"/>
        <v>1.1497807926491743</v>
      </c>
      <c r="AP117" s="3">
        <f t="shared" ref="AJ117:AQ149" si="55">+AG117/$AI117*100</f>
        <v>9.659251847654178E-2</v>
      </c>
      <c r="AQ117" s="3">
        <f t="shared" si="55"/>
        <v>0.51790946316605024</v>
      </c>
      <c r="AR117" s="3">
        <f t="shared" si="44"/>
        <v>3.1668683958439066</v>
      </c>
      <c r="AS117" s="3">
        <f t="shared" si="38"/>
        <v>3.343934046592163</v>
      </c>
      <c r="AT117" s="3"/>
    </row>
    <row r="118" spans="2:46" ht="16.149999999999999" customHeight="1" x14ac:dyDescent="0.35">
      <c r="B118" s="40">
        <v>43647</v>
      </c>
      <c r="C118" s="57">
        <v>13947</v>
      </c>
      <c r="D118" s="57">
        <v>7596425</v>
      </c>
      <c r="E118" s="57">
        <v>17675090</v>
      </c>
      <c r="F118" s="57">
        <v>11332102</v>
      </c>
      <c r="G118" s="57">
        <v>2504308</v>
      </c>
      <c r="H118" s="59">
        <v>149971</v>
      </c>
      <c r="I118" s="57">
        <v>161626</v>
      </c>
      <c r="J118" s="59">
        <v>15277</v>
      </c>
      <c r="K118" s="1">
        <f t="shared" si="47"/>
        <v>10.752921775292178</v>
      </c>
      <c r="L118" s="1">
        <f t="shared" si="51"/>
        <v>10.579694966289193</v>
      </c>
      <c r="M118" s="1">
        <f t="shared" si="48"/>
        <v>544.66372696637268</v>
      </c>
      <c r="N118" s="1">
        <f t="shared" si="49"/>
        <v>1267.3040797304079</v>
      </c>
      <c r="O118" s="4">
        <f t="shared" si="50"/>
        <v>812.51179465117946</v>
      </c>
      <c r="P118" s="57">
        <v>22300497.794</v>
      </c>
      <c r="Q118" s="57">
        <v>20054618.513</v>
      </c>
      <c r="R118" s="57">
        <v>804926.36899999995</v>
      </c>
      <c r="S118" s="4">
        <f t="shared" si="39"/>
        <v>43160042.675999999</v>
      </c>
      <c r="T118" s="1">
        <f t="shared" si="52"/>
        <v>50756467.675999999</v>
      </c>
      <c r="U118" s="3">
        <f t="shared" si="53"/>
        <v>14.966417774560661</v>
      </c>
      <c r="V118" s="5">
        <f t="shared" si="40"/>
        <v>85.033582225439346</v>
      </c>
      <c r="W118" s="60">
        <v>1479995566.2621033</v>
      </c>
      <c r="X118" s="57">
        <v>3343426.9999999995</v>
      </c>
      <c r="Y118" s="1">
        <f t="shared" si="41"/>
        <v>1476652139.2621033</v>
      </c>
      <c r="Z118" s="5">
        <f t="shared" si="42"/>
        <v>3.4372663897242228</v>
      </c>
      <c r="AA118" s="57">
        <v>643857909.00000012</v>
      </c>
      <c r="AB118" s="57">
        <v>623290009</v>
      </c>
      <c r="AC118" s="57">
        <v>337457632</v>
      </c>
      <c r="AD118" s="1">
        <f t="shared" si="34"/>
        <v>3343426.9999999995</v>
      </c>
      <c r="AE118" s="1">
        <f t="shared" si="46"/>
        <v>22300497.794</v>
      </c>
      <c r="AF118" s="1">
        <f t="shared" si="46"/>
        <v>20054618.513</v>
      </c>
      <c r="AG118" s="1">
        <f t="shared" si="46"/>
        <v>804926.36899999995</v>
      </c>
      <c r="AH118" s="1">
        <f t="shared" si="54"/>
        <v>7596425</v>
      </c>
      <c r="AI118" s="4">
        <f t="shared" si="43"/>
        <v>1658705444.6759999</v>
      </c>
      <c r="AJ118" s="3">
        <f t="shared" si="55"/>
        <v>38.816892478806977</v>
      </c>
      <c r="AK118" s="3">
        <f t="shared" si="55"/>
        <v>37.576895343328978</v>
      </c>
      <c r="AL118" s="3">
        <f t="shared" si="55"/>
        <v>20.344638831635152</v>
      </c>
      <c r="AM118" s="3">
        <f t="shared" si="55"/>
        <v>0.20156845874784485</v>
      </c>
      <c r="AN118" s="3">
        <f t="shared" si="55"/>
        <v>1.3444519559261485</v>
      </c>
      <c r="AO118" s="3">
        <f t="shared" si="55"/>
        <v>1.2090524316641</v>
      </c>
      <c r="AP118" s="3">
        <f t="shared" si="55"/>
        <v>4.8527384508418779E-2</v>
      </c>
      <c r="AQ118" s="3">
        <f t="shared" si="55"/>
        <v>0.45797311538238988</v>
      </c>
      <c r="AR118" s="3">
        <f t="shared" si="44"/>
        <v>3.0600048874810573</v>
      </c>
      <c r="AS118" s="3">
        <f t="shared" si="38"/>
        <v>3.2615733462289018</v>
      </c>
      <c r="AT118" s="3"/>
    </row>
    <row r="119" spans="2:46" ht="16.149999999999999" customHeight="1" x14ac:dyDescent="0.35">
      <c r="B119" s="40">
        <v>43678</v>
      </c>
      <c r="C119" s="57">
        <v>14256</v>
      </c>
      <c r="D119" s="57">
        <v>7427241</v>
      </c>
      <c r="E119" s="57">
        <v>19207427</v>
      </c>
      <c r="F119" s="57">
        <v>12649567</v>
      </c>
      <c r="G119" s="57">
        <v>2818388</v>
      </c>
      <c r="H119" s="59">
        <v>151106</v>
      </c>
      <c r="I119" s="57">
        <v>163051</v>
      </c>
      <c r="J119" s="59">
        <v>15493</v>
      </c>
      <c r="K119" s="1">
        <f t="shared" si="47"/>
        <v>10.599466891133558</v>
      </c>
      <c r="L119" s="1">
        <f t="shared" si="51"/>
        <v>10.524172206803073</v>
      </c>
      <c r="M119" s="1">
        <f t="shared" si="48"/>
        <v>520.99053030303025</v>
      </c>
      <c r="N119" s="1">
        <f t="shared" si="49"/>
        <v>1347.3223204264871</v>
      </c>
      <c r="O119" s="4">
        <f t="shared" si="50"/>
        <v>887.31530583613915</v>
      </c>
      <c r="P119" s="57">
        <v>21086359.199000005</v>
      </c>
      <c r="Q119" s="57">
        <v>16228437.265000001</v>
      </c>
      <c r="R119" s="57">
        <v>1671319.2719999999</v>
      </c>
      <c r="S119" s="4">
        <f t="shared" si="39"/>
        <v>38986115.736000001</v>
      </c>
      <c r="T119" s="1">
        <f t="shared" si="52"/>
        <v>46413356.736000001</v>
      </c>
      <c r="U119" s="3">
        <f t="shared" si="53"/>
        <v>16.002378458094032</v>
      </c>
      <c r="V119" s="5">
        <f t="shared" si="40"/>
        <v>83.997621541905971</v>
      </c>
      <c r="W119" s="60">
        <v>1480543816.2010753</v>
      </c>
      <c r="X119" s="57">
        <v>3258426.9999999995</v>
      </c>
      <c r="Y119" s="1">
        <f t="shared" si="41"/>
        <v>1477285389.2010753</v>
      </c>
      <c r="Z119" s="5">
        <f t="shared" si="42"/>
        <v>3.1418002963598402</v>
      </c>
      <c r="AA119" s="57">
        <v>768716581.78361893</v>
      </c>
      <c r="AB119" s="57">
        <v>537648562.21638107</v>
      </c>
      <c r="AC119" s="57">
        <v>335341984</v>
      </c>
      <c r="AD119" s="1">
        <f t="shared" si="34"/>
        <v>3258426.9999999995</v>
      </c>
      <c r="AE119" s="1">
        <f t="shared" si="46"/>
        <v>21086359.199000005</v>
      </c>
      <c r="AF119" s="1">
        <f t="shared" si="46"/>
        <v>16228437.265000001</v>
      </c>
      <c r="AG119" s="1">
        <f t="shared" si="46"/>
        <v>1671319.2719999999</v>
      </c>
      <c r="AH119" s="1">
        <f t="shared" si="54"/>
        <v>7427241</v>
      </c>
      <c r="AI119" s="4">
        <f t="shared" si="43"/>
        <v>1691378911.7360003</v>
      </c>
      <c r="AJ119" s="3">
        <f t="shared" si="55"/>
        <v>45.449105250734284</v>
      </c>
      <c r="AK119" s="3">
        <f t="shared" si="55"/>
        <v>31.787588132132289</v>
      </c>
      <c r="AL119" s="3">
        <f t="shared" si="55"/>
        <v>19.826543991600978</v>
      </c>
      <c r="AM119" s="3">
        <f t="shared" si="55"/>
        <v>0.19264914428048591</v>
      </c>
      <c r="AN119" s="3">
        <f t="shared" si="55"/>
        <v>1.2466963524664827</v>
      </c>
      <c r="AO119" s="3">
        <f t="shared" si="55"/>
        <v>0.95947969744659001</v>
      </c>
      <c r="AP119" s="3">
        <f t="shared" si="55"/>
        <v>9.8814006749356254E-2</v>
      </c>
      <c r="AQ119" s="3">
        <f t="shared" si="55"/>
        <v>0.43912342458951531</v>
      </c>
      <c r="AR119" s="3">
        <f t="shared" si="44"/>
        <v>2.7441134812519445</v>
      </c>
      <c r="AS119" s="3">
        <f t="shared" si="38"/>
        <v>2.9367626255324302</v>
      </c>
      <c r="AT119" s="3"/>
    </row>
    <row r="120" spans="2:46" ht="16.149999999999999" customHeight="1" x14ac:dyDescent="0.35">
      <c r="B120" s="40">
        <v>43709</v>
      </c>
      <c r="C120" s="57">
        <v>14230</v>
      </c>
      <c r="D120" s="57">
        <v>7437773</v>
      </c>
      <c r="E120" s="57">
        <v>20915910</v>
      </c>
      <c r="F120" s="57">
        <v>14137773</v>
      </c>
      <c r="G120" s="57">
        <v>3100654</v>
      </c>
      <c r="H120" s="59">
        <v>153525</v>
      </c>
      <c r="I120" s="57">
        <v>165505</v>
      </c>
      <c r="J120" s="59">
        <v>15705</v>
      </c>
      <c r="K120" s="1">
        <f t="shared" si="47"/>
        <v>10.788826423049894</v>
      </c>
      <c r="L120" s="1">
        <f t="shared" si="51"/>
        <v>10.538363578478192</v>
      </c>
      <c r="M120" s="1">
        <f t="shared" si="48"/>
        <v>522.6825720309206</v>
      </c>
      <c r="N120" s="1">
        <f t="shared" si="49"/>
        <v>1469.8460997891777</v>
      </c>
      <c r="O120" s="4">
        <f t="shared" si="50"/>
        <v>993.51883345045678</v>
      </c>
      <c r="P120" s="57">
        <v>18782441</v>
      </c>
      <c r="Q120" s="57">
        <v>7066199</v>
      </c>
      <c r="R120" s="57">
        <v>897211</v>
      </c>
      <c r="S120" s="4">
        <f t="shared" si="39"/>
        <v>26745851</v>
      </c>
      <c r="T120" s="1">
        <f t="shared" si="52"/>
        <v>34183624</v>
      </c>
      <c r="U120" s="3">
        <f t="shared" si="53"/>
        <v>21.758292801254775</v>
      </c>
      <c r="V120" s="5">
        <f t="shared" si="40"/>
        <v>78.241707198745232</v>
      </c>
      <c r="W120" s="60">
        <v>1457784590</v>
      </c>
      <c r="X120" s="57">
        <v>6055617</v>
      </c>
      <c r="Y120" s="1">
        <f t="shared" si="41"/>
        <v>1451728973</v>
      </c>
      <c r="Z120" s="5">
        <f t="shared" si="42"/>
        <v>2.354683596991213</v>
      </c>
      <c r="AA120" s="57">
        <v>773129726</v>
      </c>
      <c r="AB120" s="57">
        <v>590275915</v>
      </c>
      <c r="AC120" s="57">
        <v>229224872</v>
      </c>
      <c r="AD120" s="1">
        <f t="shared" si="34"/>
        <v>6055617</v>
      </c>
      <c r="AE120" s="1">
        <f t="shared" si="46"/>
        <v>18782441</v>
      </c>
      <c r="AF120" s="1">
        <f t="shared" si="46"/>
        <v>7066199</v>
      </c>
      <c r="AG120" s="1">
        <f t="shared" si="46"/>
        <v>897211</v>
      </c>
      <c r="AH120" s="1">
        <f t="shared" si="54"/>
        <v>7437773</v>
      </c>
      <c r="AI120" s="4">
        <f t="shared" si="43"/>
        <v>1632869754</v>
      </c>
      <c r="AJ120" s="3">
        <f t="shared" si="55"/>
        <v>47.347911497906281</v>
      </c>
      <c r="AK120" s="3">
        <f t="shared" si="55"/>
        <v>36.149601862243813</v>
      </c>
      <c r="AL120" s="3">
        <f t="shared" si="55"/>
        <v>14.038160204662594</v>
      </c>
      <c r="AM120" s="3">
        <f t="shared" si="55"/>
        <v>0.37085731946260303</v>
      </c>
      <c r="AN120" s="3">
        <f t="shared" si="55"/>
        <v>1.150271842196178</v>
      </c>
      <c r="AO120" s="3">
        <f t="shared" si="55"/>
        <v>0.43274725266299469</v>
      </c>
      <c r="AP120" s="3">
        <f t="shared" si="55"/>
        <v>5.4946880962313413E-2</v>
      </c>
      <c r="AQ120" s="3">
        <f t="shared" si="55"/>
        <v>0.45550313990322094</v>
      </c>
      <c r="AR120" s="3">
        <f t="shared" si="44"/>
        <v>2.093469115724707</v>
      </c>
      <c r="AS120" s="3">
        <f t="shared" si="38"/>
        <v>2.46432643518731</v>
      </c>
      <c r="AT120" s="3"/>
    </row>
    <row r="121" spans="2:46" ht="16.149999999999999" customHeight="1" x14ac:dyDescent="0.35">
      <c r="B121" s="40">
        <v>43739</v>
      </c>
      <c r="C121" s="57">
        <v>14428</v>
      </c>
      <c r="D121" s="57">
        <v>7131988</v>
      </c>
      <c r="E121" s="57">
        <v>21951750</v>
      </c>
      <c r="F121" s="57">
        <v>15316831</v>
      </c>
      <c r="G121" s="57">
        <v>3615100</v>
      </c>
      <c r="H121" s="59">
        <v>154775</v>
      </c>
      <c r="I121" s="57">
        <v>167125</v>
      </c>
      <c r="J121" s="59">
        <v>15937</v>
      </c>
      <c r="K121" s="1">
        <f t="shared" si="47"/>
        <v>10.727405045744385</v>
      </c>
      <c r="L121" s="1">
        <f t="shared" si="51"/>
        <v>10.486603501286314</v>
      </c>
      <c r="M121" s="1">
        <f t="shared" si="48"/>
        <v>494.31577488217357</v>
      </c>
      <c r="N121" s="1">
        <f t="shared" si="49"/>
        <v>1521.468672026615</v>
      </c>
      <c r="O121" s="4">
        <f t="shared" si="50"/>
        <v>1061.6045883005268</v>
      </c>
      <c r="P121" s="57">
        <v>20474446.48</v>
      </c>
      <c r="Q121" s="57">
        <v>6489073.0060000001</v>
      </c>
      <c r="R121" s="57">
        <v>759502.375</v>
      </c>
      <c r="S121" s="4">
        <f t="shared" si="39"/>
        <v>27723021.861000001</v>
      </c>
      <c r="T121" s="1">
        <f t="shared" si="52"/>
        <v>34855009.861000001</v>
      </c>
      <c r="U121" s="3">
        <f t="shared" si="53"/>
        <v>20.461873424916543</v>
      </c>
      <c r="V121" s="5">
        <f t="shared" si="40"/>
        <v>79.538126575083453</v>
      </c>
      <c r="W121" s="60">
        <v>1488727776</v>
      </c>
      <c r="X121" s="57">
        <v>8005617.0000000009</v>
      </c>
      <c r="Y121" s="1">
        <f t="shared" si="41"/>
        <v>1480722159</v>
      </c>
      <c r="Z121" s="5">
        <f t="shared" si="42"/>
        <v>2.3539196498915906</v>
      </c>
      <c r="AA121" s="57">
        <v>626976744</v>
      </c>
      <c r="AB121" s="57">
        <v>638507187</v>
      </c>
      <c r="AC121" s="57">
        <v>339152344</v>
      </c>
      <c r="AD121" s="1">
        <f t="shared" si="34"/>
        <v>8005617.0000000009</v>
      </c>
      <c r="AE121" s="1">
        <f t="shared" si="46"/>
        <v>20474446.48</v>
      </c>
      <c r="AF121" s="1">
        <f t="shared" si="46"/>
        <v>6489073.0060000001</v>
      </c>
      <c r="AG121" s="1">
        <f t="shared" si="46"/>
        <v>759502.375</v>
      </c>
      <c r="AH121" s="1">
        <f t="shared" si="54"/>
        <v>7131988</v>
      </c>
      <c r="AI121" s="4">
        <f t="shared" si="43"/>
        <v>1647496901.8610001</v>
      </c>
      <c r="AJ121" s="3">
        <f t="shared" si="55"/>
        <v>38.056323097893042</v>
      </c>
      <c r="AK121" s="3">
        <f t="shared" si="55"/>
        <v>38.75619955817502</v>
      </c>
      <c r="AL121" s="3">
        <f t="shared" si="55"/>
        <v>20.585916951764588</v>
      </c>
      <c r="AM121" s="3">
        <f t="shared" si="55"/>
        <v>0.48592607312080022</v>
      </c>
      <c r="AN121" s="3">
        <f t="shared" si="55"/>
        <v>1.2427608487076498</v>
      </c>
      <c r="AO121" s="3">
        <f t="shared" si="55"/>
        <v>0.39387467124642184</v>
      </c>
      <c r="AP121" s="3">
        <f t="shared" si="55"/>
        <v>4.6100382595079349E-2</v>
      </c>
      <c r="AQ121" s="3">
        <f t="shared" si="55"/>
        <v>0.43289841649740041</v>
      </c>
      <c r="AR121" s="3">
        <f t="shared" si="44"/>
        <v>2.1156343190465514</v>
      </c>
      <c r="AS121" s="3">
        <f t="shared" si="38"/>
        <v>2.6015603921673516</v>
      </c>
      <c r="AT121" s="3"/>
    </row>
    <row r="122" spans="2:46" ht="16.149999999999999" customHeight="1" x14ac:dyDescent="0.35">
      <c r="B122" s="40">
        <v>43770</v>
      </c>
      <c r="C122" s="57">
        <v>14577</v>
      </c>
      <c r="D122" s="57">
        <v>7889118</v>
      </c>
      <c r="E122" s="57">
        <v>21163867</v>
      </c>
      <c r="F122" s="57">
        <v>14682753</v>
      </c>
      <c r="G122" s="57">
        <v>3479959</v>
      </c>
      <c r="H122" s="59">
        <v>156451</v>
      </c>
      <c r="I122" s="57">
        <v>169096</v>
      </c>
      <c r="J122" s="59">
        <v>16129</v>
      </c>
      <c r="K122" s="1">
        <f t="shared" si="47"/>
        <v>10.732729642587637</v>
      </c>
      <c r="L122" s="1">
        <f t="shared" si="51"/>
        <v>10.483972967945936</v>
      </c>
      <c r="M122" s="1">
        <f t="shared" si="48"/>
        <v>541.20312821568223</v>
      </c>
      <c r="N122" s="1">
        <f t="shared" si="49"/>
        <v>1451.867119434726</v>
      </c>
      <c r="O122" s="4">
        <f t="shared" si="50"/>
        <v>1007.2547849351719</v>
      </c>
      <c r="P122" s="57">
        <v>20491089.870000001</v>
      </c>
      <c r="Q122" s="57">
        <v>6146554.7799999993</v>
      </c>
      <c r="R122" s="57">
        <v>1572344.115</v>
      </c>
      <c r="S122" s="4">
        <f t="shared" si="39"/>
        <v>28209988.764999997</v>
      </c>
      <c r="T122" s="1">
        <f t="shared" si="52"/>
        <v>36099106.765000001</v>
      </c>
      <c r="U122" s="3">
        <f t="shared" si="53"/>
        <v>21.854053207900755</v>
      </c>
      <c r="V122" s="5">
        <f t="shared" si="40"/>
        <v>78.145946792099238</v>
      </c>
      <c r="W122" s="60">
        <v>1336583718</v>
      </c>
      <c r="X122" s="57">
        <v>5894617</v>
      </c>
      <c r="Y122" s="1">
        <f t="shared" si="41"/>
        <v>1330689101</v>
      </c>
      <c r="Z122" s="5">
        <f t="shared" si="42"/>
        <v>2.7128129882383401</v>
      </c>
      <c r="AA122" s="57">
        <v>530673775</v>
      </c>
      <c r="AB122" s="57">
        <v>641467500</v>
      </c>
      <c r="AC122" s="57">
        <v>294494880</v>
      </c>
      <c r="AD122" s="1">
        <f t="shared" si="34"/>
        <v>5894617</v>
      </c>
      <c r="AE122" s="1">
        <f t="shared" si="46"/>
        <v>20491089.870000001</v>
      </c>
      <c r="AF122" s="1">
        <f t="shared" si="46"/>
        <v>6146554.7799999993</v>
      </c>
      <c r="AG122" s="1">
        <f t="shared" si="46"/>
        <v>1572344.115</v>
      </c>
      <c r="AH122" s="1">
        <f t="shared" si="54"/>
        <v>7889118</v>
      </c>
      <c r="AI122" s="4">
        <f t="shared" si="43"/>
        <v>1508629878.7649999</v>
      </c>
      <c r="AJ122" s="3">
        <f t="shared" si="55"/>
        <v>35.1758759699511</v>
      </c>
      <c r="AK122" s="3">
        <f t="shared" si="55"/>
        <v>42.519872437175941</v>
      </c>
      <c r="AL122" s="3">
        <f t="shared" si="55"/>
        <v>19.520684572486427</v>
      </c>
      <c r="AM122" s="3">
        <f t="shared" si="55"/>
        <v>0.39072651834427885</v>
      </c>
      <c r="AN122" s="3">
        <f t="shared" si="55"/>
        <v>1.3582582552835618</v>
      </c>
      <c r="AO122" s="3">
        <f t="shared" si="55"/>
        <v>0.4074262923276924</v>
      </c>
      <c r="AP122" s="3">
        <f t="shared" si="55"/>
        <v>0.10422331793449285</v>
      </c>
      <c r="AQ122" s="3">
        <f t="shared" si="55"/>
        <v>0.52293263649651556</v>
      </c>
      <c r="AR122" s="3">
        <f t="shared" si="44"/>
        <v>2.3928405020422625</v>
      </c>
      <c r="AS122" s="3">
        <f t="shared" si="38"/>
        <v>2.783567020386541</v>
      </c>
      <c r="AT122" s="3"/>
    </row>
    <row r="123" spans="2:46" ht="16.149999999999999" customHeight="1" x14ac:dyDescent="0.35">
      <c r="B123" s="40">
        <v>43800</v>
      </c>
      <c r="C123" s="57">
        <v>14616</v>
      </c>
      <c r="D123" s="57">
        <v>7217001</v>
      </c>
      <c r="E123" s="57">
        <v>19753065</v>
      </c>
      <c r="F123" s="57">
        <v>13398475</v>
      </c>
      <c r="G123" s="57">
        <v>3201073</v>
      </c>
      <c r="H123" s="59">
        <v>156683</v>
      </c>
      <c r="I123" s="57">
        <v>169588</v>
      </c>
      <c r="J123" s="59">
        <v>16359</v>
      </c>
      <c r="K123" s="1">
        <f t="shared" si="47"/>
        <v>10.71996442255063</v>
      </c>
      <c r="L123" s="1">
        <f t="shared" si="51"/>
        <v>10.366648328137417</v>
      </c>
      <c r="M123" s="1">
        <f t="shared" si="48"/>
        <v>493.77401477832512</v>
      </c>
      <c r="N123" s="1">
        <f t="shared" si="49"/>
        <v>1351.4685960591132</v>
      </c>
      <c r="O123" s="4">
        <f t="shared" si="50"/>
        <v>916.69916529830323</v>
      </c>
      <c r="P123" s="57">
        <v>19407332.43</v>
      </c>
      <c r="Q123" s="57">
        <v>10193641.510000002</v>
      </c>
      <c r="R123" s="57">
        <v>1599099.13</v>
      </c>
      <c r="S123" s="4">
        <f t="shared" si="39"/>
        <v>31200073.07</v>
      </c>
      <c r="T123" s="1">
        <f t="shared" si="52"/>
        <v>38417074.07</v>
      </c>
      <c r="U123" s="3">
        <f t="shared" si="53"/>
        <v>18.785920517657999</v>
      </c>
      <c r="V123" s="5">
        <f t="shared" si="40"/>
        <v>81.214079482342001</v>
      </c>
      <c r="W123" s="60">
        <v>1322457431</v>
      </c>
      <c r="X123" s="57">
        <v>3504617</v>
      </c>
      <c r="Y123" s="1">
        <f t="shared" si="41"/>
        <v>1318952814</v>
      </c>
      <c r="Z123" s="5">
        <f t="shared" si="42"/>
        <v>2.9126951064680013</v>
      </c>
      <c r="AA123" s="57">
        <v>505209168.30000001</v>
      </c>
      <c r="AB123" s="57">
        <v>641851709.70000005</v>
      </c>
      <c r="AC123" s="57">
        <v>320417102</v>
      </c>
      <c r="AD123" s="1">
        <f t="shared" si="34"/>
        <v>3504617</v>
      </c>
      <c r="AE123" s="1">
        <f t="shared" si="46"/>
        <v>19407332.43</v>
      </c>
      <c r="AF123" s="1">
        <f t="shared" si="46"/>
        <v>10193641.510000002</v>
      </c>
      <c r="AG123" s="1">
        <f t="shared" si="46"/>
        <v>1599099.13</v>
      </c>
      <c r="AH123" s="1">
        <f t="shared" si="54"/>
        <v>7217001</v>
      </c>
      <c r="AI123" s="4">
        <f t="shared" si="43"/>
        <v>1509399671.0700002</v>
      </c>
      <c r="AJ123" s="3">
        <f t="shared" si="55"/>
        <v>33.470867788242046</v>
      </c>
      <c r="AK123" s="3">
        <f t="shared" si="55"/>
        <v>42.523641816153109</v>
      </c>
      <c r="AL123" s="3">
        <f t="shared" si="55"/>
        <v>21.228115266042103</v>
      </c>
      <c r="AM123" s="3">
        <f t="shared" si="55"/>
        <v>0.23218615103550458</v>
      </c>
      <c r="AN123" s="3">
        <f t="shared" si="55"/>
        <v>1.2857649833885489</v>
      </c>
      <c r="AO123" s="3">
        <f t="shared" si="55"/>
        <v>0.6753440924479478</v>
      </c>
      <c r="AP123" s="3">
        <f t="shared" si="55"/>
        <v>0.10594272416042151</v>
      </c>
      <c r="AQ123" s="3">
        <f t="shared" si="55"/>
        <v>0.47813717853031806</v>
      </c>
      <c r="AR123" s="3">
        <f t="shared" si="44"/>
        <v>2.5451889785272361</v>
      </c>
      <c r="AS123" s="3">
        <f t="shared" si="38"/>
        <v>2.7773751295627407</v>
      </c>
      <c r="AT123" s="3"/>
    </row>
    <row r="124" spans="2:46" ht="16.149999999999999" customHeight="1" x14ac:dyDescent="0.35">
      <c r="B124" s="40">
        <v>43831</v>
      </c>
      <c r="C124" s="57">
        <v>13843</v>
      </c>
      <c r="D124" s="57">
        <v>6230150</v>
      </c>
      <c r="E124" s="57">
        <v>18428626</v>
      </c>
      <c r="F124" s="57">
        <v>12920971</v>
      </c>
      <c r="G124" s="57">
        <v>3128938</v>
      </c>
      <c r="H124" s="59">
        <v>157779</v>
      </c>
      <c r="I124" s="57">
        <v>171194</v>
      </c>
      <c r="J124" s="59">
        <v>16569</v>
      </c>
      <c r="K124" s="1">
        <f t="shared" si="47"/>
        <v>11.397746153290472</v>
      </c>
      <c r="L124" s="1">
        <f t="shared" si="51"/>
        <v>10.332186613555434</v>
      </c>
      <c r="M124" s="1">
        <f t="shared" si="48"/>
        <v>450.05779094126996</v>
      </c>
      <c r="N124" s="1">
        <f t="shared" si="49"/>
        <v>1331.2595535649787</v>
      </c>
      <c r="O124" s="4">
        <f t="shared" si="50"/>
        <v>933.39384526475476</v>
      </c>
      <c r="P124" s="57">
        <v>16297055.48</v>
      </c>
      <c r="Q124" s="57">
        <v>5148737.25</v>
      </c>
      <c r="R124" s="57">
        <v>678940</v>
      </c>
      <c r="S124" s="4">
        <f t="shared" si="39"/>
        <v>22124732.73</v>
      </c>
      <c r="T124" s="1">
        <f t="shared" si="52"/>
        <v>28354882.73</v>
      </c>
      <c r="U124" s="3">
        <f t="shared" si="53"/>
        <v>21.972053488369337</v>
      </c>
      <c r="V124" s="5">
        <f t="shared" si="40"/>
        <v>78.02794651163066</v>
      </c>
      <c r="W124" s="60">
        <v>1207184222</v>
      </c>
      <c r="X124" s="57">
        <v>3947617</v>
      </c>
      <c r="Y124" s="1">
        <f t="shared" si="41"/>
        <v>1203236605</v>
      </c>
      <c r="Z124" s="5">
        <f t="shared" si="42"/>
        <v>2.3565508738823651</v>
      </c>
      <c r="AA124" s="57">
        <v>812996001</v>
      </c>
      <c r="AB124" s="57">
        <v>196632957</v>
      </c>
      <c r="AC124" s="57">
        <v>241109504</v>
      </c>
      <c r="AD124" s="1">
        <f t="shared" si="34"/>
        <v>3947617</v>
      </c>
      <c r="AE124" s="1">
        <f t="shared" si="46"/>
        <v>16297055.48</v>
      </c>
      <c r="AF124" s="1">
        <f t="shared" si="46"/>
        <v>5148737.25</v>
      </c>
      <c r="AG124" s="1">
        <f t="shared" si="46"/>
        <v>678940</v>
      </c>
      <c r="AH124" s="1">
        <f t="shared" si="54"/>
        <v>6230150</v>
      </c>
      <c r="AI124" s="4">
        <f t="shared" si="43"/>
        <v>1283040961.73</v>
      </c>
      <c r="AJ124" s="3">
        <f t="shared" si="55"/>
        <v>63.36477363152845</v>
      </c>
      <c r="AK124" s="3">
        <f t="shared" si="55"/>
        <v>15.325540093035544</v>
      </c>
      <c r="AL124" s="3">
        <f t="shared" si="55"/>
        <v>18.792034797930206</v>
      </c>
      <c r="AM124" s="3">
        <f t="shared" si="55"/>
        <v>0.30767661499109072</v>
      </c>
      <c r="AN124" s="3">
        <f t="shared" si="55"/>
        <v>1.2701898042308577</v>
      </c>
      <c r="AO124" s="3">
        <f t="shared" si="55"/>
        <v>0.40129172829039322</v>
      </c>
      <c r="AP124" s="3">
        <f t="shared" si="55"/>
        <v>5.2916471122211491E-2</v>
      </c>
      <c r="AQ124" s="3">
        <f t="shared" si="55"/>
        <v>0.48557685887124918</v>
      </c>
      <c r="AR124" s="3">
        <f t="shared" si="44"/>
        <v>2.2099748625147115</v>
      </c>
      <c r="AS124" s="3">
        <f t="shared" si="38"/>
        <v>2.5176514775058023</v>
      </c>
      <c r="AT124" s="3"/>
    </row>
    <row r="125" spans="2:46" ht="16.149999999999999" customHeight="1" x14ac:dyDescent="0.35">
      <c r="B125" s="40">
        <v>43862</v>
      </c>
      <c r="C125" s="57">
        <v>15466</v>
      </c>
      <c r="D125" s="57">
        <v>8480806</v>
      </c>
      <c r="E125" s="57">
        <v>18373518</v>
      </c>
      <c r="F125" s="57">
        <v>11581629</v>
      </c>
      <c r="G125" s="57">
        <v>2858961</v>
      </c>
      <c r="H125" s="59">
        <v>158796</v>
      </c>
      <c r="I125" s="57">
        <v>172726</v>
      </c>
      <c r="J125" s="59">
        <v>16811</v>
      </c>
      <c r="K125" s="1">
        <f t="shared" si="47"/>
        <v>10.267425320056899</v>
      </c>
      <c r="L125" s="1">
        <f t="shared" si="51"/>
        <v>10.274582118850752</v>
      </c>
      <c r="M125" s="1">
        <f t="shared" si="48"/>
        <v>548.35160998318895</v>
      </c>
      <c r="N125" s="1">
        <f t="shared" si="49"/>
        <v>1187.9941807836544</v>
      </c>
      <c r="O125" s="4">
        <f t="shared" si="50"/>
        <v>748.84449760765551</v>
      </c>
      <c r="P125" s="57">
        <v>20383707.890000001</v>
      </c>
      <c r="Q125" s="57">
        <v>13656138.01</v>
      </c>
      <c r="R125" s="57">
        <v>737352.75</v>
      </c>
      <c r="S125" s="4">
        <f t="shared" si="39"/>
        <v>34777198.649999999</v>
      </c>
      <c r="T125" s="1">
        <f t="shared" si="52"/>
        <v>43258004.649999999</v>
      </c>
      <c r="U125" s="3">
        <f t="shared" si="53"/>
        <v>19.605171502056326</v>
      </c>
      <c r="V125" s="5">
        <f t="shared" si="40"/>
        <v>80.394828497943678</v>
      </c>
      <c r="W125" s="60">
        <v>1026470172</v>
      </c>
      <c r="X125" s="57">
        <v>1072617</v>
      </c>
      <c r="Y125" s="1">
        <f t="shared" si="41"/>
        <v>1025397555</v>
      </c>
      <c r="Z125" s="5">
        <f t="shared" si="42"/>
        <v>4.2186568944959104</v>
      </c>
      <c r="AA125" s="57">
        <v>836251612</v>
      </c>
      <c r="AB125" s="57">
        <v>163300661</v>
      </c>
      <c r="AC125" s="57">
        <v>300091544</v>
      </c>
      <c r="AD125" s="1">
        <f t="shared" si="34"/>
        <v>1072617</v>
      </c>
      <c r="AE125" s="1">
        <f t="shared" si="46"/>
        <v>20383707.890000001</v>
      </c>
      <c r="AF125" s="1">
        <f t="shared" si="46"/>
        <v>13656138.01</v>
      </c>
      <c r="AG125" s="1">
        <f t="shared" si="46"/>
        <v>737352.75</v>
      </c>
      <c r="AH125" s="1">
        <f t="shared" si="54"/>
        <v>8480806</v>
      </c>
      <c r="AI125" s="4">
        <f t="shared" si="43"/>
        <v>1343974438.6500001</v>
      </c>
      <c r="AJ125" s="3">
        <f t="shared" si="55"/>
        <v>62.222285480369763</v>
      </c>
      <c r="AK125" s="3">
        <f t="shared" si="55"/>
        <v>12.150577890754588</v>
      </c>
      <c r="AL125" s="3">
        <f t="shared" si="55"/>
        <v>22.328664546733265</v>
      </c>
      <c r="AM125" s="3">
        <f t="shared" si="55"/>
        <v>7.9809330382609497E-2</v>
      </c>
      <c r="AN125" s="3">
        <f t="shared" si="55"/>
        <v>1.5166737777003478</v>
      </c>
      <c r="AO125" s="3">
        <f t="shared" si="55"/>
        <v>1.0161010222573403</v>
      </c>
      <c r="AP125" s="3">
        <f t="shared" si="55"/>
        <v>5.4863599246772768E-2</v>
      </c>
      <c r="AQ125" s="3">
        <f t="shared" si="55"/>
        <v>0.63102435255530809</v>
      </c>
      <c r="AR125" s="3">
        <f t="shared" si="44"/>
        <v>3.2186627517597692</v>
      </c>
      <c r="AS125" s="3">
        <f t="shared" si="38"/>
        <v>3.2984720821423785</v>
      </c>
      <c r="AT125" s="3"/>
    </row>
    <row r="126" spans="2:46" ht="16.149999999999999" customHeight="1" x14ac:dyDescent="0.35">
      <c r="B126" s="40">
        <v>43891</v>
      </c>
      <c r="C126" s="57">
        <v>15544</v>
      </c>
      <c r="D126" s="57">
        <v>8891825</v>
      </c>
      <c r="E126" s="57">
        <v>17562563</v>
      </c>
      <c r="F126" s="57">
        <v>10804937</v>
      </c>
      <c r="G126" s="57">
        <v>2672845</v>
      </c>
      <c r="H126" s="59">
        <v>159715</v>
      </c>
      <c r="I126" s="57">
        <v>174055</v>
      </c>
      <c r="J126" s="59">
        <v>17081</v>
      </c>
      <c r="K126" s="1">
        <f t="shared" si="47"/>
        <v>10.275025733401955</v>
      </c>
      <c r="L126" s="1">
        <f t="shared" si="51"/>
        <v>10.189977167613137</v>
      </c>
      <c r="M126" s="1">
        <f t="shared" si="48"/>
        <v>572.04226711271235</v>
      </c>
      <c r="N126" s="1">
        <f t="shared" si="49"/>
        <v>1129.8612326299537</v>
      </c>
      <c r="O126" s="4">
        <f t="shared" si="50"/>
        <v>695.1194673185795</v>
      </c>
      <c r="P126" s="57">
        <v>22330480.239999998</v>
      </c>
      <c r="Q126" s="57">
        <v>11210737.010000002</v>
      </c>
      <c r="R126" s="57">
        <v>1167143.75</v>
      </c>
      <c r="S126" s="4">
        <f t="shared" si="39"/>
        <v>34708361</v>
      </c>
      <c r="T126" s="1">
        <f t="shared" si="52"/>
        <v>43600186</v>
      </c>
      <c r="U126" s="3">
        <f t="shared" si="53"/>
        <v>20.394007034740632</v>
      </c>
      <c r="V126" s="5">
        <f t="shared" si="40"/>
        <v>79.605992965259361</v>
      </c>
      <c r="W126" s="60">
        <v>1356291624</v>
      </c>
      <c r="X126" s="57">
        <v>3234677</v>
      </c>
      <c r="Y126" s="1">
        <f t="shared" si="41"/>
        <v>1353056947</v>
      </c>
      <c r="Z126" s="5">
        <f t="shared" si="42"/>
        <v>3.2223467088115103</v>
      </c>
      <c r="AA126" s="57">
        <v>751022517</v>
      </c>
      <c r="AB126" s="57">
        <v>288698970</v>
      </c>
      <c r="AC126" s="57">
        <v>294604944</v>
      </c>
      <c r="AD126" s="1">
        <f t="shared" si="34"/>
        <v>3234677</v>
      </c>
      <c r="AE126" s="1">
        <f t="shared" si="46"/>
        <v>22330480.239999998</v>
      </c>
      <c r="AF126" s="1">
        <f t="shared" si="46"/>
        <v>11210737.010000002</v>
      </c>
      <c r="AG126" s="1">
        <f t="shared" si="46"/>
        <v>1167143.75</v>
      </c>
      <c r="AH126" s="1">
        <f t="shared" si="54"/>
        <v>8891825</v>
      </c>
      <c r="AI126" s="4">
        <f t="shared" si="43"/>
        <v>1381161294</v>
      </c>
      <c r="AJ126" s="3">
        <f t="shared" si="55"/>
        <v>54.376163034872881</v>
      </c>
      <c r="AK126" s="3">
        <f t="shared" si="55"/>
        <v>20.902625294681911</v>
      </c>
      <c r="AL126" s="3">
        <f t="shared" si="55"/>
        <v>21.330234584462659</v>
      </c>
      <c r="AM126" s="3">
        <f t="shared" si="55"/>
        <v>0.2341998008525136</v>
      </c>
      <c r="AN126" s="3">
        <f t="shared" si="55"/>
        <v>1.6167901849702428</v>
      </c>
      <c r="AO126" s="3">
        <f t="shared" si="55"/>
        <v>0.81168919652623872</v>
      </c>
      <c r="AP126" s="3">
        <f t="shared" si="55"/>
        <v>8.450452203303635E-2</v>
      </c>
      <c r="AQ126" s="3">
        <f t="shared" si="55"/>
        <v>0.6437933816005128</v>
      </c>
      <c r="AR126" s="3">
        <f t="shared" si="44"/>
        <v>3.1567772851300306</v>
      </c>
      <c r="AS126" s="3">
        <f t="shared" si="38"/>
        <v>3.3909770859825441</v>
      </c>
      <c r="AT126" s="3"/>
    </row>
    <row r="127" spans="2:46" ht="16.149999999999999" customHeight="1" x14ac:dyDescent="0.35">
      <c r="B127" s="40">
        <v>43922</v>
      </c>
      <c r="C127" s="57">
        <v>15498</v>
      </c>
      <c r="D127" s="57">
        <v>9116252</v>
      </c>
      <c r="E127" s="57">
        <v>15240132</v>
      </c>
      <c r="F127" s="57">
        <v>8064081</v>
      </c>
      <c r="G127" s="57">
        <v>2084700</v>
      </c>
      <c r="H127" s="59">
        <v>160304</v>
      </c>
      <c r="I127" s="57">
        <v>174854</v>
      </c>
      <c r="J127" s="59">
        <v>17217</v>
      </c>
      <c r="K127" s="1">
        <f t="shared" si="47"/>
        <v>10.343528197186734</v>
      </c>
      <c r="L127" s="1">
        <f t="shared" si="51"/>
        <v>10.155892431898705</v>
      </c>
      <c r="M127" s="1">
        <f t="shared" si="48"/>
        <v>588.22118983094595</v>
      </c>
      <c r="N127" s="1">
        <f t="shared" si="49"/>
        <v>983.36120789779329</v>
      </c>
      <c r="O127" s="4">
        <f t="shared" si="50"/>
        <v>520.33042973286877</v>
      </c>
      <c r="P127" s="57">
        <v>24283028.170000002</v>
      </c>
      <c r="Q127" s="57">
        <v>12928347</v>
      </c>
      <c r="R127" s="57">
        <v>1039971.9999999999</v>
      </c>
      <c r="S127" s="4">
        <f t="shared" si="39"/>
        <v>38251347.170000002</v>
      </c>
      <c r="T127" s="1">
        <f t="shared" si="52"/>
        <v>47367599.170000002</v>
      </c>
      <c r="U127" s="3">
        <f t="shared" si="53"/>
        <v>19.245754819200815</v>
      </c>
      <c r="V127" s="5">
        <f t="shared" si="40"/>
        <v>80.754245180799188</v>
      </c>
      <c r="W127" s="60">
        <v>1115772692</v>
      </c>
      <c r="X127" s="57">
        <v>2821617</v>
      </c>
      <c r="Y127" s="1">
        <f t="shared" si="41"/>
        <v>1112951075</v>
      </c>
      <c r="Z127" s="5">
        <f t="shared" si="42"/>
        <v>4.256036067892742</v>
      </c>
      <c r="AA127" s="57">
        <v>712390968.39999998</v>
      </c>
      <c r="AB127" s="57">
        <v>347360470.63999999</v>
      </c>
      <c r="AC127" s="57">
        <v>293250428</v>
      </c>
      <c r="AD127" s="1">
        <f t="shared" si="34"/>
        <v>2821617</v>
      </c>
      <c r="AE127" s="1">
        <f t="shared" si="46"/>
        <v>24283028.170000002</v>
      </c>
      <c r="AF127" s="1">
        <f t="shared" si="46"/>
        <v>12928347</v>
      </c>
      <c r="AG127" s="1">
        <f t="shared" si="46"/>
        <v>1039971.9999999999</v>
      </c>
      <c r="AH127" s="1">
        <f t="shared" si="54"/>
        <v>9116252</v>
      </c>
      <c r="AI127" s="4">
        <f t="shared" si="43"/>
        <v>1403191083.21</v>
      </c>
      <c r="AJ127" s="3">
        <f t="shared" si="55"/>
        <v>50.76934830360409</v>
      </c>
      <c r="AK127" s="3">
        <f t="shared" si="55"/>
        <v>24.755036915240602</v>
      </c>
      <c r="AL127" s="3">
        <f t="shared" si="55"/>
        <v>20.898823510846988</v>
      </c>
      <c r="AM127" s="3">
        <f t="shared" si="55"/>
        <v>0.20108572765051699</v>
      </c>
      <c r="AN127" s="3">
        <f t="shared" si="55"/>
        <v>1.7305574743568857</v>
      </c>
      <c r="AO127" s="3">
        <f t="shared" si="55"/>
        <v>0.92135327502399444</v>
      </c>
      <c r="AP127" s="3">
        <f t="shared" si="55"/>
        <v>7.4114781118827758E-2</v>
      </c>
      <c r="AQ127" s="3">
        <f t="shared" si="55"/>
        <v>0.64968001215809268</v>
      </c>
      <c r="AR127" s="3">
        <f t="shared" si="44"/>
        <v>3.3757055426578004</v>
      </c>
      <c r="AS127" s="3">
        <f t="shared" si="38"/>
        <v>3.5767912703083176</v>
      </c>
      <c r="AT127" s="3"/>
    </row>
    <row r="128" spans="2:46" ht="16.149999999999999" customHeight="1" x14ac:dyDescent="0.35">
      <c r="B128" s="40">
        <v>43952</v>
      </c>
      <c r="C128" s="57">
        <v>15854</v>
      </c>
      <c r="D128" s="57">
        <v>10188082</v>
      </c>
      <c r="E128" s="57">
        <v>20755904</v>
      </c>
      <c r="F128" s="57">
        <v>12477021</v>
      </c>
      <c r="G128" s="57">
        <v>3005634</v>
      </c>
      <c r="H128" s="59">
        <v>161033</v>
      </c>
      <c r="I128" s="57">
        <v>176058</v>
      </c>
      <c r="J128" s="59">
        <v>17407</v>
      </c>
      <c r="K128" s="1">
        <f t="shared" si="47"/>
        <v>10.157247382364073</v>
      </c>
      <c r="L128" s="1">
        <f t="shared" si="51"/>
        <v>10.114206928247256</v>
      </c>
      <c r="M128" s="1">
        <f t="shared" si="48"/>
        <v>642.61902359026112</v>
      </c>
      <c r="N128" s="1">
        <f t="shared" si="49"/>
        <v>1309.1903620537403</v>
      </c>
      <c r="O128" s="4">
        <f t="shared" si="50"/>
        <v>786.99514318153149</v>
      </c>
      <c r="P128" s="57">
        <v>24499279</v>
      </c>
      <c r="Q128" s="57">
        <v>15986079</v>
      </c>
      <c r="R128" s="57">
        <v>1063828</v>
      </c>
      <c r="S128" s="4">
        <f t="shared" si="39"/>
        <v>41549186</v>
      </c>
      <c r="T128" s="1">
        <f t="shared" si="52"/>
        <v>51737268</v>
      </c>
      <c r="U128" s="3">
        <f t="shared" si="53"/>
        <v>19.691959768729962</v>
      </c>
      <c r="V128" s="5">
        <f t="shared" si="40"/>
        <v>80.308040231270041</v>
      </c>
      <c r="W128" s="60">
        <v>1302945910</v>
      </c>
      <c r="X128" s="57">
        <v>3445617</v>
      </c>
      <c r="Y128" s="1">
        <f t="shared" si="41"/>
        <v>1299500293</v>
      </c>
      <c r="Z128" s="5">
        <f t="shared" si="42"/>
        <v>3.9813202258354554</v>
      </c>
      <c r="AA128" s="57">
        <v>882934761.80000007</v>
      </c>
      <c r="AB128" s="57">
        <v>348357031.70999998</v>
      </c>
      <c r="AC128" s="57">
        <v>284586692</v>
      </c>
      <c r="AD128" s="1">
        <f t="shared" si="34"/>
        <v>3445617</v>
      </c>
      <c r="AE128" s="1">
        <f t="shared" si="46"/>
        <v>24499279</v>
      </c>
      <c r="AF128" s="1">
        <f t="shared" si="46"/>
        <v>15986079</v>
      </c>
      <c r="AG128" s="1">
        <f t="shared" si="46"/>
        <v>1063828</v>
      </c>
      <c r="AH128" s="1">
        <f t="shared" si="54"/>
        <v>10188082</v>
      </c>
      <c r="AI128" s="4">
        <f t="shared" si="43"/>
        <v>1571061370.51</v>
      </c>
      <c r="AJ128" s="3">
        <f t="shared" si="55"/>
        <v>56.199889983507177</v>
      </c>
      <c r="AK128" s="3">
        <f t="shared" si="55"/>
        <v>22.173356066728054</v>
      </c>
      <c r="AL128" s="3">
        <f t="shared" si="55"/>
        <v>18.114295045496352</v>
      </c>
      <c r="AM128" s="3">
        <f t="shared" si="55"/>
        <v>0.21931778507681587</v>
      </c>
      <c r="AN128" s="3">
        <f t="shared" si="55"/>
        <v>1.559409419636294</v>
      </c>
      <c r="AO128" s="3">
        <f t="shared" si="55"/>
        <v>1.0175337068347989</v>
      </c>
      <c r="AP128" s="3">
        <f t="shared" si="55"/>
        <v>6.7713968401798261E-2</v>
      </c>
      <c r="AQ128" s="3">
        <f t="shared" si="55"/>
        <v>0.64848402431871466</v>
      </c>
      <c r="AR128" s="3">
        <f t="shared" si="44"/>
        <v>3.2931411191916062</v>
      </c>
      <c r="AS128" s="3">
        <f t="shared" si="38"/>
        <v>3.5124589042684216</v>
      </c>
      <c r="AT128" s="3"/>
    </row>
    <row r="129" spans="1:46" ht="16.149999999999999" customHeight="1" x14ac:dyDescent="0.35">
      <c r="B129" s="40">
        <v>43983</v>
      </c>
      <c r="C129" s="57">
        <v>16210</v>
      </c>
      <c r="D129" s="57">
        <v>9541615</v>
      </c>
      <c r="E129" s="57">
        <v>21819143</v>
      </c>
      <c r="F129" s="57">
        <v>13261863</v>
      </c>
      <c r="G129" s="57">
        <v>2632485</v>
      </c>
      <c r="H129" s="59">
        <v>162574</v>
      </c>
      <c r="I129" s="57">
        <v>177604</v>
      </c>
      <c r="J129" s="59">
        <v>17649</v>
      </c>
      <c r="K129" s="1">
        <f t="shared" si="47"/>
        <v>10.029241209130166</v>
      </c>
      <c r="L129" s="1">
        <f t="shared" si="51"/>
        <v>10.063119723497081</v>
      </c>
      <c r="M129" s="1">
        <f t="shared" si="48"/>
        <v>588.62523133867978</v>
      </c>
      <c r="N129" s="1">
        <f t="shared" si="49"/>
        <v>1346.0297964219617</v>
      </c>
      <c r="O129" s="4">
        <f t="shared" si="50"/>
        <v>818.12850092535473</v>
      </c>
      <c r="P129" s="57">
        <v>23922668</v>
      </c>
      <c r="Q129" s="57">
        <v>17668297</v>
      </c>
      <c r="R129" s="57">
        <v>652434</v>
      </c>
      <c r="S129" s="4">
        <f t="shared" si="39"/>
        <v>42243399</v>
      </c>
      <c r="T129" s="1">
        <f t="shared" si="52"/>
        <v>51785014</v>
      </c>
      <c r="U129" s="3">
        <f t="shared" si="53"/>
        <v>18.425436748940534</v>
      </c>
      <c r="V129" s="5">
        <f t="shared" si="40"/>
        <v>81.574563251059459</v>
      </c>
      <c r="W129" s="60">
        <v>1429193014</v>
      </c>
      <c r="X129" s="57">
        <v>5016617</v>
      </c>
      <c r="Y129" s="1">
        <f t="shared" si="41"/>
        <v>1424176397</v>
      </c>
      <c r="Z129" s="5">
        <f t="shared" si="42"/>
        <v>3.6361376378013377</v>
      </c>
      <c r="AA129" s="57">
        <v>1044558605</v>
      </c>
      <c r="AB129" s="57">
        <v>381804444.55000001</v>
      </c>
      <c r="AC129" s="57">
        <v>156747952</v>
      </c>
      <c r="AD129" s="1">
        <f t="shared" si="34"/>
        <v>5016617</v>
      </c>
      <c r="AE129" s="1">
        <f t="shared" si="46"/>
        <v>23922668</v>
      </c>
      <c r="AF129" s="1">
        <f t="shared" si="46"/>
        <v>17668297</v>
      </c>
      <c r="AG129" s="1">
        <f t="shared" si="46"/>
        <v>652434</v>
      </c>
      <c r="AH129" s="1">
        <f t="shared" si="54"/>
        <v>9541615</v>
      </c>
      <c r="AI129" s="4">
        <f t="shared" si="43"/>
        <v>1639912632.55</v>
      </c>
      <c r="AJ129" s="3">
        <f t="shared" si="55"/>
        <v>63.695991131902694</v>
      </c>
      <c r="AK129" s="3">
        <f t="shared" si="55"/>
        <v>23.28199911213008</v>
      </c>
      <c r="AL129" s="3">
        <f t="shared" si="55"/>
        <v>9.5583111495557578</v>
      </c>
      <c r="AM129" s="3">
        <f t="shared" si="55"/>
        <v>0.30590757705179433</v>
      </c>
      <c r="AN129" s="3">
        <f t="shared" si="55"/>
        <v>1.4587769814786529</v>
      </c>
      <c r="AO129" s="3">
        <f t="shared" si="55"/>
        <v>1.0773925786842979</v>
      </c>
      <c r="AP129" s="3">
        <f t="shared" si="55"/>
        <v>3.9784680418339761E-2</v>
      </c>
      <c r="AQ129" s="3">
        <f t="shared" si="55"/>
        <v>0.58183678877838518</v>
      </c>
      <c r="AR129" s="3">
        <f t="shared" si="44"/>
        <v>3.157791029359676</v>
      </c>
      <c r="AS129" s="3">
        <f t="shared" si="38"/>
        <v>3.4636986064114703</v>
      </c>
      <c r="AT129" s="3"/>
    </row>
    <row r="130" spans="1:46" ht="16.149999999999999" customHeight="1" x14ac:dyDescent="0.35">
      <c r="B130" s="40">
        <v>44013</v>
      </c>
      <c r="C130" s="57">
        <v>16758</v>
      </c>
      <c r="D130" s="57">
        <v>9229138</v>
      </c>
      <c r="E130" s="57">
        <v>23805106</v>
      </c>
      <c r="F130" s="57">
        <v>15986364</v>
      </c>
      <c r="G130" s="57">
        <v>3082644</v>
      </c>
      <c r="H130" s="59">
        <v>165934</v>
      </c>
      <c r="I130" s="57">
        <v>181679</v>
      </c>
      <c r="J130" s="59">
        <v>18237</v>
      </c>
      <c r="K130" s="1">
        <f t="shared" si="47"/>
        <v>9.9017782551617142</v>
      </c>
      <c r="L130" s="1">
        <f t="shared" si="51"/>
        <v>9.9621099961616491</v>
      </c>
      <c r="M130" s="1">
        <f t="shared" si="48"/>
        <v>550.73027807614278</v>
      </c>
      <c r="N130" s="1">
        <f t="shared" si="49"/>
        <v>1420.5218999880653</v>
      </c>
      <c r="O130" s="4">
        <f t="shared" si="50"/>
        <v>953.95417114214104</v>
      </c>
      <c r="P130" s="57">
        <v>22753699</v>
      </c>
      <c r="Q130" s="57">
        <v>19455003</v>
      </c>
      <c r="R130" s="57">
        <v>687712</v>
      </c>
      <c r="S130" s="4">
        <f t="shared" si="39"/>
        <v>42896414</v>
      </c>
      <c r="T130" s="1">
        <f t="shared" si="52"/>
        <v>52125552</v>
      </c>
      <c r="U130" s="3">
        <f t="shared" si="53"/>
        <v>17.705592834777079</v>
      </c>
      <c r="V130" s="5">
        <f t="shared" si="40"/>
        <v>82.294407165222921</v>
      </c>
      <c r="W130" s="60">
        <v>1558002399</v>
      </c>
      <c r="X130" s="57">
        <v>4599617</v>
      </c>
      <c r="Y130" s="1">
        <f t="shared" si="41"/>
        <v>1553402782</v>
      </c>
      <c r="Z130" s="5">
        <f t="shared" si="42"/>
        <v>3.3555722059985338</v>
      </c>
      <c r="AA130" s="57">
        <v>1031578364</v>
      </c>
      <c r="AB130" s="57">
        <v>475909655.69999999</v>
      </c>
      <c r="AC130" s="57">
        <v>114615888</v>
      </c>
      <c r="AD130" s="1">
        <f t="shared" si="34"/>
        <v>4599617</v>
      </c>
      <c r="AE130" s="1">
        <f t="shared" si="46"/>
        <v>22753699</v>
      </c>
      <c r="AF130" s="1">
        <f t="shared" si="46"/>
        <v>19455003</v>
      </c>
      <c r="AG130" s="1">
        <f t="shared" si="46"/>
        <v>687712</v>
      </c>
      <c r="AH130" s="1">
        <f t="shared" si="54"/>
        <v>9229138</v>
      </c>
      <c r="AI130" s="4">
        <f t="shared" si="43"/>
        <v>1678829076.7</v>
      </c>
      <c r="AJ130" s="3">
        <f t="shared" si="55"/>
        <v>61.44630077695151</v>
      </c>
      <c r="AK130" s="3">
        <f t="shared" si="55"/>
        <v>28.347713433429121</v>
      </c>
      <c r="AL130" s="3">
        <f t="shared" si="55"/>
        <v>6.8271326480296244</v>
      </c>
      <c r="AM130" s="3">
        <f t="shared" si="55"/>
        <v>0.27397768265017564</v>
      </c>
      <c r="AN130" s="3">
        <f t="shared" si="55"/>
        <v>1.3553314816732827</v>
      </c>
      <c r="AO130" s="3">
        <f t="shared" si="55"/>
        <v>1.1588435815182472</v>
      </c>
      <c r="AP130" s="3">
        <f t="shared" si="55"/>
        <v>4.0963788961280383E-2</v>
      </c>
      <c r="AQ130" s="3">
        <f t="shared" si="55"/>
        <v>0.54973660678675573</v>
      </c>
      <c r="AR130" s="3">
        <f t="shared" si="44"/>
        <v>3.1048754589395662</v>
      </c>
      <c r="AS130" s="3">
        <f t="shared" si="38"/>
        <v>3.3788531415897416</v>
      </c>
      <c r="AT130" s="3"/>
    </row>
    <row r="131" spans="1:46" ht="16.149999999999999" customHeight="1" x14ac:dyDescent="0.35">
      <c r="B131" s="40">
        <v>44044</v>
      </c>
      <c r="C131" s="57">
        <v>16884</v>
      </c>
      <c r="D131" s="57">
        <v>9189112</v>
      </c>
      <c r="E131" s="57">
        <v>24295467</v>
      </c>
      <c r="F131" s="57">
        <v>16423328</v>
      </c>
      <c r="G131" s="57">
        <v>3154677</v>
      </c>
      <c r="H131" s="59">
        <v>168491</v>
      </c>
      <c r="I131" s="57">
        <v>184781</v>
      </c>
      <c r="J131" s="59">
        <v>18803</v>
      </c>
      <c r="K131" s="1">
        <f t="shared" ref="K131:K162" si="56">+H131/C131</f>
        <v>9.9793295427623789</v>
      </c>
      <c r="L131" s="1">
        <f t="shared" si="51"/>
        <v>9.8272084241876296</v>
      </c>
      <c r="M131" s="1">
        <f t="shared" ref="M131:M160" si="57">+D131/C131</f>
        <v>544.24970386164421</v>
      </c>
      <c r="N131" s="1">
        <f t="shared" ref="N131:N160" si="58">+E131/C131</f>
        <v>1438.9639303482586</v>
      </c>
      <c r="O131" s="4">
        <f t="shared" ref="O131:O160" si="59">+F131/C131</f>
        <v>972.71547026770907</v>
      </c>
      <c r="P131" s="57">
        <v>23587769</v>
      </c>
      <c r="Q131" s="57">
        <v>14886690</v>
      </c>
      <c r="R131" s="57">
        <v>397024</v>
      </c>
      <c r="S131" s="4">
        <f t="shared" si="39"/>
        <v>38871483</v>
      </c>
      <c r="T131" s="1">
        <f t="shared" si="52"/>
        <v>48060595</v>
      </c>
      <c r="U131" s="3">
        <f t="shared" si="53"/>
        <v>19.119846518754084</v>
      </c>
      <c r="V131" s="5">
        <f t="shared" si="40"/>
        <v>80.880153481245927</v>
      </c>
      <c r="W131" s="60">
        <v>1458744902</v>
      </c>
      <c r="X131" s="57">
        <v>6253617</v>
      </c>
      <c r="Y131" s="1">
        <f t="shared" si="41"/>
        <v>1452491285</v>
      </c>
      <c r="Z131" s="5">
        <f t="shared" si="42"/>
        <v>3.3088387859070698</v>
      </c>
      <c r="AA131" s="57">
        <v>841146939.69999993</v>
      </c>
      <c r="AB131" s="57">
        <v>622976054.29999995</v>
      </c>
      <c r="AC131" s="57">
        <v>208031488</v>
      </c>
      <c r="AD131" s="1">
        <f t="shared" si="34"/>
        <v>6253617</v>
      </c>
      <c r="AE131" s="1">
        <f t="shared" si="46"/>
        <v>23587769</v>
      </c>
      <c r="AF131" s="1">
        <f t="shared" si="46"/>
        <v>14886690</v>
      </c>
      <c r="AG131" s="1">
        <f t="shared" si="46"/>
        <v>397024</v>
      </c>
      <c r="AH131" s="1">
        <f t="shared" si="54"/>
        <v>9189112</v>
      </c>
      <c r="AI131" s="4">
        <f t="shared" si="43"/>
        <v>1726468694</v>
      </c>
      <c r="AJ131" s="3">
        <f t="shared" si="55"/>
        <v>48.720659843021743</v>
      </c>
      <c r="AK131" s="3">
        <f t="shared" si="55"/>
        <v>36.083831491704991</v>
      </c>
      <c r="AL131" s="3">
        <f t="shared" si="55"/>
        <v>12.049537227229907</v>
      </c>
      <c r="AM131" s="3">
        <f t="shared" si="55"/>
        <v>0.36222012143824023</v>
      </c>
      <c r="AN131" s="3">
        <f t="shared" si="55"/>
        <v>1.3662436557334992</v>
      </c>
      <c r="AO131" s="3">
        <f t="shared" si="55"/>
        <v>0.8622623770553004</v>
      </c>
      <c r="AP131" s="3">
        <f t="shared" si="55"/>
        <v>2.2996304617615034E-2</v>
      </c>
      <c r="AQ131" s="3">
        <f t="shared" si="55"/>
        <v>0.53224897919869263</v>
      </c>
      <c r="AR131" s="3">
        <f t="shared" si="44"/>
        <v>2.7837513166051071</v>
      </c>
      <c r="AS131" s="3">
        <f>SUM(AM131:AQ131)</f>
        <v>3.1459714380433477</v>
      </c>
      <c r="AT131" s="3"/>
    </row>
    <row r="132" spans="1:46" ht="16.149999999999999" customHeight="1" x14ac:dyDescent="0.35">
      <c r="B132" s="40">
        <v>44075</v>
      </c>
      <c r="C132" s="57">
        <v>17334</v>
      </c>
      <c r="D132" s="57">
        <v>12749749</v>
      </c>
      <c r="E132" s="57">
        <v>25491201</v>
      </c>
      <c r="F132" s="57">
        <v>17197050</v>
      </c>
      <c r="G132" s="57">
        <v>3293357</v>
      </c>
      <c r="H132" s="59">
        <v>171443</v>
      </c>
      <c r="I132" s="57">
        <v>188448</v>
      </c>
      <c r="J132" s="59">
        <v>19384</v>
      </c>
      <c r="K132" s="1">
        <f t="shared" si="56"/>
        <v>9.890561901465329</v>
      </c>
      <c r="L132" s="1">
        <f t="shared" ref="L132:L160" si="60">+I132/J132</f>
        <v>9.7218324391250519</v>
      </c>
      <c r="M132" s="1">
        <f t="shared" si="57"/>
        <v>735.53415253259493</v>
      </c>
      <c r="N132" s="1">
        <f t="shared" si="58"/>
        <v>1470.5896503980616</v>
      </c>
      <c r="O132" s="4">
        <f t="shared" si="59"/>
        <v>992.09934233298725</v>
      </c>
      <c r="P132" s="57">
        <v>21752112</v>
      </c>
      <c r="Q132" s="57">
        <v>7652427</v>
      </c>
      <c r="R132" s="57">
        <v>740384</v>
      </c>
      <c r="S132" s="4">
        <f t="shared" si="39"/>
        <v>30144923</v>
      </c>
      <c r="T132" s="1">
        <f t="shared" ref="T132:T163" si="61">+S132+D132</f>
        <v>42894672</v>
      </c>
      <c r="U132" s="3">
        <f t="shared" ref="U132:U163" si="62">+D132/T132*100</f>
        <v>29.72338615854202</v>
      </c>
      <c r="V132" s="5">
        <f t="shared" si="40"/>
        <v>70.276613841457987</v>
      </c>
      <c r="W132" s="60">
        <v>1479873965</v>
      </c>
      <c r="X132" s="57">
        <v>5817062</v>
      </c>
      <c r="Y132" s="1">
        <f t="shared" si="41"/>
        <v>1474056903</v>
      </c>
      <c r="Z132" s="5">
        <f t="shared" si="42"/>
        <v>2.9099739577692545</v>
      </c>
      <c r="AA132" s="57">
        <v>592398002.31737018</v>
      </c>
      <c r="AB132" s="57">
        <v>739691731.68262982</v>
      </c>
      <c r="AC132" s="57">
        <v>269086793</v>
      </c>
      <c r="AD132" s="1">
        <f t="shared" ref="AD132:AD170" si="63">+X132</f>
        <v>5817062</v>
      </c>
      <c r="AE132" s="1">
        <f t="shared" si="46"/>
        <v>21752112</v>
      </c>
      <c r="AF132" s="1">
        <f t="shared" si="46"/>
        <v>7652427</v>
      </c>
      <c r="AG132" s="1">
        <f t="shared" si="46"/>
        <v>740384</v>
      </c>
      <c r="AH132" s="1">
        <f t="shared" ref="AH132:AH164" si="64">+D132</f>
        <v>12749749</v>
      </c>
      <c r="AI132" s="4">
        <f t="shared" si="43"/>
        <v>1649888261</v>
      </c>
      <c r="AJ132" s="3">
        <f t="shared" si="55"/>
        <v>35.905340762793038</v>
      </c>
      <c r="AK132" s="3">
        <f t="shared" si="55"/>
        <v>44.832838027121994</v>
      </c>
      <c r="AL132" s="3">
        <f t="shared" si="55"/>
        <v>16.309394966960127</v>
      </c>
      <c r="AM132" s="3">
        <f t="shared" si="55"/>
        <v>0.35257308858445169</v>
      </c>
      <c r="AN132" s="3">
        <f t="shared" si="55"/>
        <v>1.3183991009679656</v>
      </c>
      <c r="AO132" s="3">
        <f t="shared" si="55"/>
        <v>0.46381486436916952</v>
      </c>
      <c r="AP132" s="3">
        <f t="shared" si="55"/>
        <v>4.4874796524175038E-2</v>
      </c>
      <c r="AQ132" s="3">
        <f t="shared" si="55"/>
        <v>0.77276439267907482</v>
      </c>
      <c r="AR132" s="3">
        <f t="shared" si="44"/>
        <v>2.5998531545403853</v>
      </c>
      <c r="AS132" s="3">
        <f>SUM(AM132:AQ132)</f>
        <v>2.9524262431248367</v>
      </c>
      <c r="AT132" s="3"/>
    </row>
    <row r="133" spans="1:46" ht="16.149999999999999" customHeight="1" x14ac:dyDescent="0.35">
      <c r="B133" s="40">
        <v>44105</v>
      </c>
      <c r="C133" s="57">
        <v>18186</v>
      </c>
      <c r="D133" s="57">
        <v>8815341</v>
      </c>
      <c r="E133" s="57">
        <v>29690485</v>
      </c>
      <c r="F133" s="57">
        <v>21686306</v>
      </c>
      <c r="G133" s="57">
        <v>3956561</v>
      </c>
      <c r="H133" s="59">
        <v>176128</v>
      </c>
      <c r="I133" s="57">
        <v>194118</v>
      </c>
      <c r="J133" s="59">
        <v>20298</v>
      </c>
      <c r="K133" s="1">
        <f t="shared" si="56"/>
        <v>9.6848124931265804</v>
      </c>
      <c r="L133" s="1">
        <f t="shared" si="60"/>
        <v>9.5634052616021279</v>
      </c>
      <c r="M133" s="1">
        <f t="shared" si="57"/>
        <v>484.7322665786869</v>
      </c>
      <c r="N133" s="1">
        <f t="shared" si="58"/>
        <v>1632.6011767293523</v>
      </c>
      <c r="O133" s="4">
        <f t="shared" si="59"/>
        <v>1192.4725613108985</v>
      </c>
      <c r="P133" s="57">
        <v>20818171</v>
      </c>
      <c r="Q133" s="57">
        <v>9328109</v>
      </c>
      <c r="R133" s="57">
        <v>636115</v>
      </c>
      <c r="S133" s="4">
        <f t="shared" si="39"/>
        <v>30782395</v>
      </c>
      <c r="T133" s="1">
        <f t="shared" si="61"/>
        <v>39597736</v>
      </c>
      <c r="U133" s="3">
        <f t="shared" si="62"/>
        <v>22.262234891408944</v>
      </c>
      <c r="V133" s="5">
        <f t="shared" ref="V133:V155" si="65">+S133/T133*100</f>
        <v>77.737765108591063</v>
      </c>
      <c r="W133" s="60">
        <v>1485526232.1556382</v>
      </c>
      <c r="X133" s="57">
        <v>7057311</v>
      </c>
      <c r="Y133" s="1">
        <f t="shared" ref="Y133:Y164" si="66">+W133-X133</f>
        <v>1478468921.1556382</v>
      </c>
      <c r="Z133" s="5">
        <f t="shared" ref="Z133:Z163" si="67">+T133/Y133*100</f>
        <v>2.6782934313592888</v>
      </c>
      <c r="AA133" s="57">
        <v>564999265</v>
      </c>
      <c r="AB133" s="57">
        <v>711477923.59270096</v>
      </c>
      <c r="AC133" s="57">
        <v>303822094</v>
      </c>
      <c r="AD133" s="1">
        <f t="shared" si="63"/>
        <v>7057311</v>
      </c>
      <c r="AE133" s="1">
        <f t="shared" si="46"/>
        <v>20818171</v>
      </c>
      <c r="AF133" s="1">
        <f t="shared" si="46"/>
        <v>9328109</v>
      </c>
      <c r="AG133" s="1">
        <f t="shared" si="46"/>
        <v>636115</v>
      </c>
      <c r="AH133" s="1">
        <f t="shared" si="64"/>
        <v>8815341</v>
      </c>
      <c r="AI133" s="4">
        <f t="shared" ref="AI133:AI155" si="68">SUM(AA133:AH133)</f>
        <v>1626954329.592701</v>
      </c>
      <c r="AJ133" s="3">
        <f t="shared" si="55"/>
        <v>34.727420107818538</v>
      </c>
      <c r="AK133" s="3">
        <f t="shared" si="55"/>
        <v>43.730663525805028</v>
      </c>
      <c r="AL133" s="3">
        <f t="shared" si="55"/>
        <v>18.674285348628082</v>
      </c>
      <c r="AM133" s="3">
        <f t="shared" si="55"/>
        <v>0.43377437655344375</v>
      </c>
      <c r="AN133" s="3">
        <f t="shared" si="55"/>
        <v>1.2795793109454838</v>
      </c>
      <c r="AO133" s="3">
        <f t="shared" si="55"/>
        <v>0.57334793179690791</v>
      </c>
      <c r="AP133" s="3">
        <f t="shared" si="55"/>
        <v>3.9098516069547437E-2</v>
      </c>
      <c r="AQ133" s="3">
        <f t="shared" si="55"/>
        <v>0.54183088238296595</v>
      </c>
      <c r="AR133" s="3">
        <f t="shared" ref="AR133:AR145" si="69">SUM(AN133:AQ133)</f>
        <v>2.4338566411949052</v>
      </c>
      <c r="AS133" s="3">
        <f>SUM(AM133:AQ133)</f>
        <v>2.8676310177483493</v>
      </c>
      <c r="AT133" s="3"/>
    </row>
    <row r="134" spans="1:46" ht="16.149999999999999" customHeight="1" x14ac:dyDescent="0.35">
      <c r="B134" s="40">
        <v>44136</v>
      </c>
      <c r="C134" s="57">
        <v>18659</v>
      </c>
      <c r="D134" s="57">
        <v>9458581</v>
      </c>
      <c r="E134" s="57">
        <v>23173490</v>
      </c>
      <c r="F134" s="57">
        <v>15495915</v>
      </c>
      <c r="G134" s="57">
        <v>3008639</v>
      </c>
      <c r="H134" s="59">
        <v>180497</v>
      </c>
      <c r="I134" s="57">
        <v>198265</v>
      </c>
      <c r="J134" s="59">
        <v>21136</v>
      </c>
      <c r="K134" s="1">
        <f t="shared" si="56"/>
        <v>9.673455169087303</v>
      </c>
      <c r="L134" s="1">
        <f t="shared" si="60"/>
        <v>9.3804409538228608</v>
      </c>
      <c r="M134" s="1">
        <f t="shared" si="57"/>
        <v>506.9178948496704</v>
      </c>
      <c r="N134" s="1">
        <f t="shared" si="58"/>
        <v>1241.9470496811191</v>
      </c>
      <c r="O134" s="4">
        <f t="shared" si="59"/>
        <v>830.47939332225735</v>
      </c>
      <c r="P134" s="57">
        <v>18068129.144000001</v>
      </c>
      <c r="Q134" s="57">
        <v>7753220.2850000001</v>
      </c>
      <c r="R134" s="57">
        <v>722753</v>
      </c>
      <c r="S134" s="4">
        <f t="shared" si="39"/>
        <v>26544102.429000001</v>
      </c>
      <c r="T134" s="1">
        <f t="shared" si="61"/>
        <v>36002683.429000005</v>
      </c>
      <c r="U134" s="3">
        <f t="shared" si="62"/>
        <v>26.271877813366416</v>
      </c>
      <c r="V134" s="5">
        <f t="shared" si="65"/>
        <v>73.72812218663357</v>
      </c>
      <c r="W134" s="60">
        <v>1369752332.4336138</v>
      </c>
      <c r="X134" s="57">
        <v>3356062</v>
      </c>
      <c r="Y134" s="1">
        <f t="shared" si="66"/>
        <v>1366396270.4336138</v>
      </c>
      <c r="Z134" s="5">
        <f t="shared" si="67"/>
        <v>2.6348640001465218</v>
      </c>
      <c r="AA134" s="57">
        <v>526216549.6572668</v>
      </c>
      <c r="AB134" s="57">
        <v>606749583.24273312</v>
      </c>
      <c r="AC134" s="57">
        <v>304347664</v>
      </c>
      <c r="AD134" s="1">
        <f t="shared" si="63"/>
        <v>3356062</v>
      </c>
      <c r="AE134" s="1">
        <f t="shared" si="46"/>
        <v>18068129.144000001</v>
      </c>
      <c r="AF134" s="1">
        <f t="shared" si="46"/>
        <v>7753220.2850000001</v>
      </c>
      <c r="AG134" s="1">
        <f t="shared" si="46"/>
        <v>722753</v>
      </c>
      <c r="AH134" s="1">
        <f t="shared" si="64"/>
        <v>9458581</v>
      </c>
      <c r="AI134" s="4">
        <f t="shared" si="68"/>
        <v>1476672542.329</v>
      </c>
      <c r="AJ134" s="3">
        <f t="shared" si="55"/>
        <v>35.63529046374228</v>
      </c>
      <c r="AK134" s="3">
        <f t="shared" si="55"/>
        <v>41.088973069531782</v>
      </c>
      <c r="AL134" s="3">
        <f t="shared" si="55"/>
        <v>20.610369277943267</v>
      </c>
      <c r="AM134" s="3">
        <f t="shared" si="55"/>
        <v>0.22727191735459762</v>
      </c>
      <c r="AN134" s="3">
        <f t="shared" si="55"/>
        <v>1.2235704684738735</v>
      </c>
      <c r="AO134" s="3">
        <f t="shared" si="55"/>
        <v>0.5250466886024483</v>
      </c>
      <c r="AP134" s="3">
        <f t="shared" si="55"/>
        <v>4.8944703668700844E-2</v>
      </c>
      <c r="AQ134" s="3">
        <f t="shared" si="55"/>
        <v>0.6405334106830467</v>
      </c>
      <c r="AR134" s="3">
        <f t="shared" si="69"/>
        <v>2.438095271428069</v>
      </c>
      <c r="AS134" s="3">
        <f t="shared" ref="AS134:AS154" si="70">SUM(AM134:AQ134)</f>
        <v>2.6653671887826671</v>
      </c>
      <c r="AT134" s="3"/>
    </row>
    <row r="135" spans="1:46" ht="16.149999999999999" customHeight="1" x14ac:dyDescent="0.35">
      <c r="B135" s="40">
        <v>44166</v>
      </c>
      <c r="C135" s="57">
        <v>19816</v>
      </c>
      <c r="D135" s="57">
        <v>8537141</v>
      </c>
      <c r="E135" s="57">
        <v>23015984</v>
      </c>
      <c r="F135" s="57">
        <v>15433971</v>
      </c>
      <c r="G135" s="57">
        <v>3001597</v>
      </c>
      <c r="H135" s="59">
        <v>183144</v>
      </c>
      <c r="I135" s="57">
        <v>203014</v>
      </c>
      <c r="J135" s="59">
        <v>21831</v>
      </c>
      <c r="K135" s="1">
        <f t="shared" si="56"/>
        <v>9.2422285022204278</v>
      </c>
      <c r="L135" s="1">
        <f t="shared" si="60"/>
        <v>9.2993449681645366</v>
      </c>
      <c r="M135" s="1">
        <f t="shared" si="57"/>
        <v>430.82059951554299</v>
      </c>
      <c r="N135" s="1">
        <f t="shared" si="58"/>
        <v>1161.4848607186111</v>
      </c>
      <c r="O135" s="4">
        <f t="shared" si="59"/>
        <v>778.86409971740011</v>
      </c>
      <c r="P135" s="57">
        <v>20620136.392000001</v>
      </c>
      <c r="Q135" s="57">
        <v>6886653.5130000003</v>
      </c>
      <c r="R135" s="57">
        <v>943887</v>
      </c>
      <c r="S135" s="4">
        <f t="shared" ref="S135:S159" si="71">SUM(P135:R135)</f>
        <v>28450676.905000001</v>
      </c>
      <c r="T135" s="1">
        <f t="shared" si="61"/>
        <v>36987817.905000001</v>
      </c>
      <c r="U135" s="3">
        <f t="shared" si="62"/>
        <v>23.080953361257766</v>
      </c>
      <c r="V135" s="5">
        <f t="shared" si="65"/>
        <v>76.91904663874223</v>
      </c>
      <c r="W135" s="60">
        <v>1245536811.49664</v>
      </c>
      <c r="X135" s="57">
        <v>3581062</v>
      </c>
      <c r="Y135" s="1">
        <f t="shared" si="66"/>
        <v>1241955749.49664</v>
      </c>
      <c r="Z135" s="5">
        <f t="shared" si="67"/>
        <v>2.9781912857999191</v>
      </c>
      <c r="AA135" s="57">
        <v>488732990.01888347</v>
      </c>
      <c r="AB135" s="57">
        <v>647368248.01111662</v>
      </c>
      <c r="AC135" s="57">
        <v>294593145</v>
      </c>
      <c r="AD135" s="1">
        <f t="shared" si="63"/>
        <v>3581062</v>
      </c>
      <c r="AE135" s="1">
        <f t="shared" si="46"/>
        <v>20620136.392000001</v>
      </c>
      <c r="AF135" s="1">
        <f t="shared" si="46"/>
        <v>6886653.5130000003</v>
      </c>
      <c r="AG135" s="1">
        <f t="shared" si="46"/>
        <v>943887</v>
      </c>
      <c r="AH135" s="1">
        <f t="shared" si="64"/>
        <v>8537141</v>
      </c>
      <c r="AI135" s="4">
        <f t="shared" si="68"/>
        <v>1471263262.9350002</v>
      </c>
      <c r="AJ135" s="3">
        <f t="shared" si="55"/>
        <v>33.218595361643004</v>
      </c>
      <c r="AK135" s="3">
        <f t="shared" si="55"/>
        <v>44.000843650489294</v>
      </c>
      <c r="AL135" s="3">
        <f t="shared" si="55"/>
        <v>20.023142861075772</v>
      </c>
      <c r="AM135" s="3">
        <f t="shared" si="55"/>
        <v>0.24340049059990765</v>
      </c>
      <c r="AN135" s="3">
        <f t="shared" si="55"/>
        <v>1.401525947903111</v>
      </c>
      <c r="AO135" s="3">
        <f t="shared" si="55"/>
        <v>0.46807758247575093</v>
      </c>
      <c r="AP135" s="3">
        <f t="shared" si="55"/>
        <v>6.415486770987909E-2</v>
      </c>
      <c r="AQ135" s="3">
        <f t="shared" si="55"/>
        <v>0.58025923810327396</v>
      </c>
      <c r="AR135" s="3">
        <f t="shared" si="69"/>
        <v>2.514017636192015</v>
      </c>
      <c r="AS135" s="3">
        <f t="shared" si="70"/>
        <v>2.7574181267919222</v>
      </c>
      <c r="AT135" s="3"/>
    </row>
    <row r="136" spans="1:46" ht="16.149999999999999" customHeight="1" x14ac:dyDescent="0.35">
      <c r="B136" s="40">
        <v>44197</v>
      </c>
      <c r="C136" s="57">
        <v>20622</v>
      </c>
      <c r="D136" s="57">
        <v>9115420</v>
      </c>
      <c r="E136" s="57">
        <v>23017898</v>
      </c>
      <c r="F136" s="57">
        <v>15183420</v>
      </c>
      <c r="G136" s="57">
        <v>3084045</v>
      </c>
      <c r="H136" s="59">
        <v>186463</v>
      </c>
      <c r="I136" s="57">
        <v>207193</v>
      </c>
      <c r="J136" s="59">
        <v>22588</v>
      </c>
      <c r="K136" s="1">
        <f t="shared" si="56"/>
        <v>9.0419454951023184</v>
      </c>
      <c r="L136" s="1">
        <f t="shared" si="60"/>
        <v>9.1727023198158317</v>
      </c>
      <c r="M136" s="1">
        <f t="shared" si="57"/>
        <v>442.02405198331877</v>
      </c>
      <c r="N136" s="1">
        <f t="shared" si="58"/>
        <v>1116.181650664339</v>
      </c>
      <c r="O136" s="4">
        <f t="shared" si="59"/>
        <v>736.27291242362526</v>
      </c>
      <c r="P136" s="57">
        <v>21177691</v>
      </c>
      <c r="Q136" s="57">
        <v>10125983</v>
      </c>
      <c r="R136" s="57">
        <v>824627</v>
      </c>
      <c r="S136" s="4">
        <f t="shared" si="71"/>
        <v>32128301</v>
      </c>
      <c r="T136" s="1">
        <f t="shared" si="61"/>
        <v>41243721</v>
      </c>
      <c r="U136" s="3">
        <f t="shared" si="62"/>
        <v>22.101352106421242</v>
      </c>
      <c r="V136" s="5">
        <f t="shared" si="65"/>
        <v>77.898647893578755</v>
      </c>
      <c r="W136" s="60">
        <v>1213392084.686075</v>
      </c>
      <c r="X136" s="57">
        <v>2428261</v>
      </c>
      <c r="Y136" s="1">
        <f t="shared" si="66"/>
        <v>1210963823.686075</v>
      </c>
      <c r="Z136" s="5">
        <f t="shared" si="67"/>
        <v>3.4058590515493261</v>
      </c>
      <c r="AA136" s="57">
        <v>370554532.36413318</v>
      </c>
      <c r="AB136" s="57">
        <v>676694965.70586681</v>
      </c>
      <c r="AC136" s="57">
        <v>311086912</v>
      </c>
      <c r="AD136" s="1">
        <f t="shared" si="63"/>
        <v>2428261</v>
      </c>
      <c r="AE136" s="1">
        <f t="shared" si="46"/>
        <v>21177691</v>
      </c>
      <c r="AF136" s="1">
        <f t="shared" si="46"/>
        <v>10125983</v>
      </c>
      <c r="AG136" s="1">
        <f t="shared" si="46"/>
        <v>824627</v>
      </c>
      <c r="AH136" s="1">
        <f t="shared" si="64"/>
        <v>9115420</v>
      </c>
      <c r="AI136" s="4">
        <f t="shared" si="68"/>
        <v>1402008392.0699999</v>
      </c>
      <c r="AJ136" s="3">
        <f t="shared" si="55"/>
        <v>26.430264929942876</v>
      </c>
      <c r="AK136" s="3">
        <f t="shared" si="55"/>
        <v>48.266113778873908</v>
      </c>
      <c r="AL136" s="3">
        <f t="shared" si="55"/>
        <v>22.188662618537876</v>
      </c>
      <c r="AM136" s="3">
        <f t="shared" si="55"/>
        <v>0.17319874928956636</v>
      </c>
      <c r="AN136" s="3">
        <f t="shared" si="55"/>
        <v>1.5105252664523732</v>
      </c>
      <c r="AO136" s="3">
        <f t="shared" si="55"/>
        <v>0.72224838719042606</v>
      </c>
      <c r="AP136" s="3">
        <f t="shared" si="55"/>
        <v>5.8817550926530238E-2</v>
      </c>
      <c r="AQ136" s="3">
        <f t="shared" si="55"/>
        <v>0.65016871878644811</v>
      </c>
      <c r="AR136" s="3">
        <f t="shared" si="69"/>
        <v>2.9417599233557774</v>
      </c>
      <c r="AS136" s="3">
        <f t="shared" si="70"/>
        <v>3.1149586726453435</v>
      </c>
      <c r="AT136" s="3"/>
    </row>
    <row r="137" spans="1:46" ht="16.149999999999999" customHeight="1" x14ac:dyDescent="0.35">
      <c r="B137" s="40">
        <v>44228</v>
      </c>
      <c r="C137" s="57">
        <v>21407</v>
      </c>
      <c r="D137" s="57">
        <v>12636671</v>
      </c>
      <c r="E137" s="57">
        <v>22148611</v>
      </c>
      <c r="F137" s="57">
        <v>13499788</v>
      </c>
      <c r="G137" s="57">
        <v>2781690</v>
      </c>
      <c r="H137" s="59">
        <v>191965</v>
      </c>
      <c r="I137" s="57">
        <v>213680</v>
      </c>
      <c r="J137" s="59">
        <v>23712</v>
      </c>
      <c r="K137" s="1">
        <f t="shared" si="56"/>
        <v>8.9673938431354223</v>
      </c>
      <c r="L137" s="1">
        <f t="shared" si="60"/>
        <v>9.0114709851551957</v>
      </c>
      <c r="M137" s="1">
        <f t="shared" si="57"/>
        <v>590.30555425795296</v>
      </c>
      <c r="N137" s="1">
        <f t="shared" si="58"/>
        <v>1034.6433876769281</v>
      </c>
      <c r="O137" s="4">
        <f t="shared" si="59"/>
        <v>630.62493576867382</v>
      </c>
      <c r="P137" s="57">
        <v>21482896.796999998</v>
      </c>
      <c r="Q137" s="57">
        <v>17185986.011999998</v>
      </c>
      <c r="R137" s="57">
        <v>1071287</v>
      </c>
      <c r="S137" s="4">
        <f t="shared" si="71"/>
        <v>39740169.809</v>
      </c>
      <c r="T137" s="1">
        <f t="shared" si="61"/>
        <v>52376840.809</v>
      </c>
      <c r="U137" s="3">
        <f t="shared" si="62"/>
        <v>24.12644750011081</v>
      </c>
      <c r="V137" s="5">
        <f t="shared" si="65"/>
        <v>75.873552499889186</v>
      </c>
      <c r="W137" s="60">
        <v>1093810427.0743871</v>
      </c>
      <c r="X137" s="57">
        <v>2671668</v>
      </c>
      <c r="Y137" s="1">
        <f t="shared" si="66"/>
        <v>1091138759.0743871</v>
      </c>
      <c r="Z137" s="5">
        <f t="shared" si="67"/>
        <v>4.8001998254952714</v>
      </c>
      <c r="AA137" s="57">
        <v>322841581.29319102</v>
      </c>
      <c r="AB137" s="57">
        <v>625870815.24680924</v>
      </c>
      <c r="AC137" s="57">
        <v>289670000</v>
      </c>
      <c r="AD137" s="1">
        <f t="shared" si="63"/>
        <v>2671668</v>
      </c>
      <c r="AE137" s="1">
        <f t="shared" si="46"/>
        <v>21482896.796999998</v>
      </c>
      <c r="AF137" s="1">
        <f t="shared" si="46"/>
        <v>17185986.011999998</v>
      </c>
      <c r="AG137" s="1">
        <f t="shared" si="46"/>
        <v>1071287</v>
      </c>
      <c r="AH137" s="1">
        <f t="shared" si="64"/>
        <v>12636671</v>
      </c>
      <c r="AI137" s="4">
        <f t="shared" si="68"/>
        <v>1293430905.3490002</v>
      </c>
      <c r="AJ137" s="3">
        <f t="shared" si="55"/>
        <v>24.960094888569266</v>
      </c>
      <c r="AK137" s="3">
        <f t="shared" si="55"/>
        <v>48.388422810875511</v>
      </c>
      <c r="AL137" s="3">
        <f t="shared" si="55"/>
        <v>22.395475382725586</v>
      </c>
      <c r="AM137" s="3">
        <f t="shared" si="55"/>
        <v>0.20655668493394447</v>
      </c>
      <c r="AN137" s="3">
        <f t="shared" si="55"/>
        <v>1.6609234175677416</v>
      </c>
      <c r="AO137" s="3">
        <f t="shared" si="55"/>
        <v>1.3287131102965863</v>
      </c>
      <c r="AP137" s="3">
        <f t="shared" si="55"/>
        <v>8.2825220548672432E-2</v>
      </c>
      <c r="AQ137" s="3">
        <f t="shared" si="55"/>
        <v>0.97698848448269504</v>
      </c>
      <c r="AR137" s="3">
        <f t="shared" si="69"/>
        <v>4.0494502328956958</v>
      </c>
      <c r="AS137" s="3">
        <f t="shared" si="70"/>
        <v>4.25600691782964</v>
      </c>
      <c r="AT137" s="3"/>
    </row>
    <row r="138" spans="1:46" ht="16.149999999999999" customHeight="1" x14ac:dyDescent="0.35">
      <c r="B138" s="40">
        <v>44256</v>
      </c>
      <c r="C138" s="57">
        <v>22285</v>
      </c>
      <c r="D138" s="57">
        <v>17290325</v>
      </c>
      <c r="E138" s="57">
        <v>21935432</v>
      </c>
      <c r="F138" s="57">
        <v>12477020</v>
      </c>
      <c r="G138" s="57">
        <v>2628264</v>
      </c>
      <c r="H138" s="59">
        <v>196648</v>
      </c>
      <c r="I138" s="57">
        <v>219358</v>
      </c>
      <c r="J138" s="59">
        <v>24712</v>
      </c>
      <c r="K138" s="1">
        <f t="shared" si="56"/>
        <v>8.8242315458828813</v>
      </c>
      <c r="L138" s="1">
        <f t="shared" si="60"/>
        <v>8.8765781806409834</v>
      </c>
      <c r="M138" s="1">
        <f t="shared" si="57"/>
        <v>775.87278438411488</v>
      </c>
      <c r="N138" s="1">
        <f t="shared" si="58"/>
        <v>984.31375364595021</v>
      </c>
      <c r="O138" s="4">
        <f t="shared" si="59"/>
        <v>559.88422705855953</v>
      </c>
      <c r="P138" s="57">
        <v>26582517.364</v>
      </c>
      <c r="Q138" s="57">
        <v>15473156.005999988</v>
      </c>
      <c r="R138" s="57">
        <v>1495193.5</v>
      </c>
      <c r="S138" s="4">
        <f t="shared" si="71"/>
        <v>43550866.86999999</v>
      </c>
      <c r="T138" s="1">
        <f t="shared" si="61"/>
        <v>60841191.86999999</v>
      </c>
      <c r="U138" s="3">
        <f t="shared" si="62"/>
        <v>28.41878087619391</v>
      </c>
      <c r="V138" s="5">
        <f t="shared" si="65"/>
        <v>71.581219123806093</v>
      </c>
      <c r="W138" s="60">
        <v>1324216499.2785106</v>
      </c>
      <c r="X138" s="57">
        <v>1209715</v>
      </c>
      <c r="Y138" s="1">
        <f t="shared" si="66"/>
        <v>1323006784.2785106</v>
      </c>
      <c r="Z138" s="5">
        <f t="shared" si="67"/>
        <v>4.5987059622811506</v>
      </c>
      <c r="AA138" s="57">
        <v>408103182.46611798</v>
      </c>
      <c r="AB138" s="57">
        <v>701731870.53388166</v>
      </c>
      <c r="AC138" s="57">
        <v>301811392</v>
      </c>
      <c r="AD138" s="1">
        <f t="shared" si="63"/>
        <v>1209715</v>
      </c>
      <c r="AE138" s="1">
        <f t="shared" si="46"/>
        <v>26582517.364</v>
      </c>
      <c r="AF138" s="1">
        <f t="shared" si="46"/>
        <v>15473156.005999988</v>
      </c>
      <c r="AG138" s="1">
        <f t="shared" si="46"/>
        <v>1495193.5</v>
      </c>
      <c r="AH138" s="1">
        <f t="shared" si="64"/>
        <v>17290325</v>
      </c>
      <c r="AI138" s="4">
        <f t="shared" si="68"/>
        <v>1473697351.8699996</v>
      </c>
      <c r="AJ138" s="3">
        <f t="shared" si="55"/>
        <v>27.692469009886523</v>
      </c>
      <c r="AK138" s="3">
        <f t="shared" si="55"/>
        <v>47.617095168383258</v>
      </c>
      <c r="AL138" s="3">
        <f t="shared" si="55"/>
        <v>20.479876116831342</v>
      </c>
      <c r="AM138" s="3">
        <f t="shared" si="55"/>
        <v>8.2087071573072448E-2</v>
      </c>
      <c r="AN138" s="3">
        <f t="shared" si="55"/>
        <v>1.8037975931943551</v>
      </c>
      <c r="AO138" s="3">
        <f t="shared" si="55"/>
        <v>1.0499547947457351</v>
      </c>
      <c r="AP138" s="3">
        <f t="shared" si="55"/>
        <v>0.10145865418721989</v>
      </c>
      <c r="AQ138" s="3">
        <f t="shared" si="55"/>
        <v>1.1732615911984923</v>
      </c>
      <c r="AR138" s="3">
        <f t="shared" si="69"/>
        <v>4.1284726333258019</v>
      </c>
      <c r="AS138" s="3">
        <f t="shared" si="70"/>
        <v>4.2105597048988743</v>
      </c>
      <c r="AT138" s="3"/>
    </row>
    <row r="139" spans="1:46" ht="16.149999999999999" customHeight="1" x14ac:dyDescent="0.35">
      <c r="B139" s="40">
        <v>44287</v>
      </c>
      <c r="C139" s="57">
        <v>23206</v>
      </c>
      <c r="D139" s="57">
        <v>16365587</v>
      </c>
      <c r="E139" s="57">
        <v>23114363</v>
      </c>
      <c r="F139" s="57">
        <v>12449920</v>
      </c>
      <c r="G139" s="57">
        <v>2813440</v>
      </c>
      <c r="H139" s="59">
        <v>199783</v>
      </c>
      <c r="I139" s="57">
        <v>224053</v>
      </c>
      <c r="J139" s="59">
        <v>25476</v>
      </c>
      <c r="K139" s="1">
        <f t="shared" si="56"/>
        <v>8.6091097130052567</v>
      </c>
      <c r="L139" s="1">
        <f t="shared" si="60"/>
        <v>8.7946694928560216</v>
      </c>
      <c r="M139" s="1">
        <f t="shared" si="57"/>
        <v>705.23084547099893</v>
      </c>
      <c r="N139" s="1">
        <f t="shared" si="58"/>
        <v>996.05115056450916</v>
      </c>
      <c r="O139" s="4">
        <f t="shared" si="59"/>
        <v>536.49573386193231</v>
      </c>
      <c r="P139" s="57">
        <v>24413440</v>
      </c>
      <c r="Q139" s="57">
        <v>12483837</v>
      </c>
      <c r="R139" s="57">
        <v>1381051</v>
      </c>
      <c r="S139" s="4">
        <f t="shared" si="71"/>
        <v>38278328</v>
      </c>
      <c r="T139" s="1">
        <f t="shared" si="61"/>
        <v>54643915</v>
      </c>
      <c r="U139" s="3">
        <f t="shared" si="62"/>
        <v>29.949514049277031</v>
      </c>
      <c r="V139" s="5">
        <f t="shared" si="65"/>
        <v>70.050485950722958</v>
      </c>
      <c r="W139" s="60">
        <v>1303716574.386169</v>
      </c>
      <c r="X139" s="57">
        <v>2062876</v>
      </c>
      <c r="Y139" s="1">
        <f t="shared" si="66"/>
        <v>1301653698.386169</v>
      </c>
      <c r="Z139" s="5">
        <f t="shared" si="67"/>
        <v>4.1980378550569348</v>
      </c>
      <c r="AA139" s="57">
        <v>472118201.06844699</v>
      </c>
      <c r="AB139" s="57">
        <v>616783217.93155336</v>
      </c>
      <c r="AC139" s="57">
        <v>323256132</v>
      </c>
      <c r="AD139" s="1">
        <f t="shared" si="63"/>
        <v>2062876</v>
      </c>
      <c r="AE139" s="1">
        <f t="shared" si="46"/>
        <v>24413440</v>
      </c>
      <c r="AF139" s="1">
        <f t="shared" si="46"/>
        <v>12483837</v>
      </c>
      <c r="AG139" s="1">
        <f t="shared" si="46"/>
        <v>1381051</v>
      </c>
      <c r="AH139" s="1">
        <f t="shared" si="64"/>
        <v>16365587</v>
      </c>
      <c r="AI139" s="4">
        <f t="shared" si="68"/>
        <v>1468864342.0000005</v>
      </c>
      <c r="AJ139" s="3">
        <f t="shared" si="55"/>
        <v>32.141715716620403</v>
      </c>
      <c r="AK139" s="3">
        <f t="shared" si="55"/>
        <v>41.990482054438296</v>
      </c>
      <c r="AL139" s="3">
        <f t="shared" si="55"/>
        <v>22.00721487730144</v>
      </c>
      <c r="AM139" s="3">
        <f t="shared" si="55"/>
        <v>0.14044019866335616</v>
      </c>
      <c r="AN139" s="3">
        <f t="shared" si="55"/>
        <v>1.6620622682390631</v>
      </c>
      <c r="AO139" s="3">
        <f t="shared" si="55"/>
        <v>0.8498972058237898</v>
      </c>
      <c r="AP139" s="3">
        <f t="shared" si="55"/>
        <v>9.4021684679169618E-2</v>
      </c>
      <c r="AQ139" s="3">
        <f t="shared" si="55"/>
        <v>1.1141659942344762</v>
      </c>
      <c r="AR139" s="3">
        <f t="shared" si="69"/>
        <v>3.7201471529764989</v>
      </c>
      <c r="AS139" s="3">
        <f t="shared" si="70"/>
        <v>3.8605873516398548</v>
      </c>
      <c r="AT139" s="3"/>
    </row>
    <row r="140" spans="1:46" ht="16.5" customHeight="1" x14ac:dyDescent="0.35">
      <c r="B140" s="40">
        <v>44317</v>
      </c>
      <c r="C140" s="57">
        <v>23050</v>
      </c>
      <c r="D140" s="57">
        <v>13163856</v>
      </c>
      <c r="E140" s="57">
        <v>21961047</v>
      </c>
      <c r="F140" s="57">
        <v>11622306</v>
      </c>
      <c r="G140" s="57">
        <v>2589583</v>
      </c>
      <c r="H140" s="59">
        <v>201538</v>
      </c>
      <c r="I140" s="57">
        <v>226268</v>
      </c>
      <c r="J140" s="59">
        <v>25823</v>
      </c>
      <c r="K140" s="1">
        <f t="shared" si="56"/>
        <v>8.7435140997830807</v>
      </c>
      <c r="L140" s="1">
        <f t="shared" si="60"/>
        <v>8.7622661968013009</v>
      </c>
      <c r="M140" s="1">
        <f t="shared" si="57"/>
        <v>571.10004338394799</v>
      </c>
      <c r="N140" s="1">
        <f t="shared" si="58"/>
        <v>952.75691973969629</v>
      </c>
      <c r="O140" s="4">
        <f t="shared" si="59"/>
        <v>504.2215184381779</v>
      </c>
      <c r="P140" s="57">
        <v>25122178</v>
      </c>
      <c r="Q140" s="57">
        <v>17921778</v>
      </c>
      <c r="R140" s="57">
        <v>1364888</v>
      </c>
      <c r="S140" s="4">
        <f t="shared" si="71"/>
        <v>44408844</v>
      </c>
      <c r="T140" s="1">
        <f t="shared" si="61"/>
        <v>57572700</v>
      </c>
      <c r="U140" s="3">
        <f t="shared" si="62"/>
        <v>22.864753607178404</v>
      </c>
      <c r="V140" s="5">
        <f t="shared" si="65"/>
        <v>77.1352463928216</v>
      </c>
      <c r="W140" s="60">
        <v>1411436496.2801607</v>
      </c>
      <c r="X140" s="57">
        <v>3183406</v>
      </c>
      <c r="Y140" s="1">
        <f t="shared" si="66"/>
        <v>1408253090.2801607</v>
      </c>
      <c r="Z140" s="5">
        <f t="shared" si="67"/>
        <v>4.0882353035381138</v>
      </c>
      <c r="AA140" s="57">
        <v>553339940.51872849</v>
      </c>
      <c r="AB140" s="57">
        <v>706653097.48127162</v>
      </c>
      <c r="AC140" s="57">
        <v>290683504</v>
      </c>
      <c r="AD140" s="1">
        <f t="shared" si="63"/>
        <v>3183406</v>
      </c>
      <c r="AE140" s="1">
        <f t="shared" si="46"/>
        <v>25122178</v>
      </c>
      <c r="AF140" s="1">
        <f t="shared" si="46"/>
        <v>17921778</v>
      </c>
      <c r="AG140" s="1">
        <f t="shared" si="46"/>
        <v>1364888</v>
      </c>
      <c r="AH140" s="1">
        <f t="shared" si="64"/>
        <v>13163856</v>
      </c>
      <c r="AI140" s="4">
        <f t="shared" si="68"/>
        <v>1611432648</v>
      </c>
      <c r="AJ140" s="3">
        <f t="shared" si="55"/>
        <v>34.338384617284262</v>
      </c>
      <c r="AK140" s="3">
        <f t="shared" si="55"/>
        <v>43.852474899172556</v>
      </c>
      <c r="AL140" s="3">
        <f t="shared" si="55"/>
        <v>18.038824294690599</v>
      </c>
      <c r="AM140" s="3">
        <f t="shared" si="55"/>
        <v>0.19755129101740776</v>
      </c>
      <c r="AN140" s="3">
        <f t="shared" si="55"/>
        <v>1.5589964638720664</v>
      </c>
      <c r="AO140" s="3">
        <f t="shared" si="55"/>
        <v>1.1121642609291356</v>
      </c>
      <c r="AP140" s="3">
        <f t="shared" si="55"/>
        <v>8.4700282180208128E-2</v>
      </c>
      <c r="AQ140" s="3">
        <f t="shared" si="55"/>
        <v>0.81690389085377402</v>
      </c>
      <c r="AR140" s="3">
        <f t="shared" si="69"/>
        <v>3.5727648978351843</v>
      </c>
      <c r="AS140" s="3">
        <f t="shared" si="70"/>
        <v>3.7703161888525925</v>
      </c>
      <c r="AT140" s="3"/>
    </row>
    <row r="141" spans="1:46" ht="16.149999999999999" customHeight="1" x14ac:dyDescent="0.35">
      <c r="B141" s="40">
        <v>44348</v>
      </c>
      <c r="C141" s="57">
        <v>21991</v>
      </c>
      <c r="D141" s="57">
        <v>10357039</v>
      </c>
      <c r="E141" s="57">
        <v>20507505</v>
      </c>
      <c r="F141" s="57">
        <v>11235768</v>
      </c>
      <c r="G141" s="57">
        <v>2421498</v>
      </c>
      <c r="H141" s="59">
        <v>163961</v>
      </c>
      <c r="I141" s="57">
        <v>227709</v>
      </c>
      <c r="J141" s="59">
        <v>26079</v>
      </c>
      <c r="K141" s="1">
        <f t="shared" si="56"/>
        <v>7.4558228366149786</v>
      </c>
      <c r="L141" s="1">
        <f t="shared" si="60"/>
        <v>8.7315081099735412</v>
      </c>
      <c r="M141" s="1">
        <f t="shared" si="57"/>
        <v>470.96716838706743</v>
      </c>
      <c r="N141" s="1">
        <f t="shared" si="58"/>
        <v>932.54081215042515</v>
      </c>
      <c r="O141" s="4">
        <f t="shared" si="59"/>
        <v>510.92574234914281</v>
      </c>
      <c r="P141" s="57">
        <v>22092827</v>
      </c>
      <c r="Q141" s="57">
        <v>17297604</v>
      </c>
      <c r="R141" s="57">
        <v>1188776</v>
      </c>
      <c r="S141" s="4">
        <f t="shared" si="71"/>
        <v>40579207</v>
      </c>
      <c r="T141" s="1">
        <f t="shared" si="61"/>
        <v>50936246</v>
      </c>
      <c r="U141" s="3">
        <f t="shared" si="62"/>
        <v>20.333337874958431</v>
      </c>
      <c r="V141" s="5">
        <f t="shared" si="65"/>
        <v>79.666662125041569</v>
      </c>
      <c r="W141" s="60">
        <v>1336309095</v>
      </c>
      <c r="X141" s="57">
        <v>3635747</v>
      </c>
      <c r="Y141" s="1">
        <f t="shared" si="66"/>
        <v>1332673348</v>
      </c>
      <c r="Z141" s="5">
        <f t="shared" si="67"/>
        <v>3.8221103525813134</v>
      </c>
      <c r="AA141" s="57">
        <v>458630782.07760704</v>
      </c>
      <c r="AB141" s="57">
        <v>868027213.92239285</v>
      </c>
      <c r="AC141" s="57">
        <v>164933632</v>
      </c>
      <c r="AD141" s="1">
        <f t="shared" si="63"/>
        <v>3635747</v>
      </c>
      <c r="AE141" s="1">
        <f t="shared" si="46"/>
        <v>22092827</v>
      </c>
      <c r="AF141" s="1">
        <f t="shared" si="46"/>
        <v>17297604</v>
      </c>
      <c r="AG141" s="1">
        <f t="shared" si="46"/>
        <v>1188776</v>
      </c>
      <c r="AH141" s="1">
        <f t="shared" si="64"/>
        <v>10357039</v>
      </c>
      <c r="AI141" s="4">
        <f t="shared" si="68"/>
        <v>1546163621</v>
      </c>
      <c r="AJ141" s="3">
        <f t="shared" si="55"/>
        <v>29.662499870549407</v>
      </c>
      <c r="AK141" s="3">
        <f t="shared" si="55"/>
        <v>56.140708663225801</v>
      </c>
      <c r="AL141" s="3">
        <f t="shared" si="55"/>
        <v>10.667281894352628</v>
      </c>
      <c r="AM141" s="3">
        <f t="shared" si="55"/>
        <v>0.23514632931594501</v>
      </c>
      <c r="AN141" s="3">
        <f t="shared" si="55"/>
        <v>1.428880275019742</v>
      </c>
      <c r="AO141" s="3">
        <f t="shared" si="55"/>
        <v>1.1187434347221652</v>
      </c>
      <c r="AP141" s="3">
        <f t="shared" si="55"/>
        <v>7.6885523876906683E-2</v>
      </c>
      <c r="AQ141" s="3">
        <f t="shared" si="55"/>
        <v>0.66985400893738911</v>
      </c>
      <c r="AR141" s="3">
        <f t="shared" si="69"/>
        <v>3.2943632425562028</v>
      </c>
      <c r="AS141" s="3">
        <f t="shared" si="70"/>
        <v>3.5295095718721479</v>
      </c>
      <c r="AT141" s="3"/>
    </row>
    <row r="142" spans="1:46" ht="16.5" customHeight="1" x14ac:dyDescent="0.35">
      <c r="B142" s="40">
        <v>44378</v>
      </c>
      <c r="C142" s="57">
        <v>31335</v>
      </c>
      <c r="D142" s="57">
        <v>13824746.30000001</v>
      </c>
      <c r="E142" s="57">
        <v>33964694</v>
      </c>
      <c r="F142" s="57">
        <v>19043799</v>
      </c>
      <c r="G142" s="57">
        <v>4660061.0300000124</v>
      </c>
      <c r="H142" s="59">
        <v>244670.96589999582</v>
      </c>
      <c r="I142" s="57">
        <v>260261.29089999601</v>
      </c>
      <c r="J142" s="59">
        <v>33322</v>
      </c>
      <c r="K142" s="1">
        <f t="shared" si="56"/>
        <v>7.8082325163553792</v>
      </c>
      <c r="L142" s="1">
        <f t="shared" si="60"/>
        <v>7.8104942950602005</v>
      </c>
      <c r="M142" s="1">
        <f t="shared" si="57"/>
        <v>441.19183979575587</v>
      </c>
      <c r="N142" s="1">
        <f t="shared" si="58"/>
        <v>1083.9219403223233</v>
      </c>
      <c r="O142" s="4">
        <f t="shared" si="59"/>
        <v>607.74849210148398</v>
      </c>
      <c r="P142" s="57">
        <v>23074472</v>
      </c>
      <c r="Q142" s="57">
        <v>22616938</v>
      </c>
      <c r="R142" s="57">
        <v>1103551</v>
      </c>
      <c r="S142" s="4">
        <f t="shared" si="71"/>
        <v>46794961</v>
      </c>
      <c r="T142" s="1">
        <f t="shared" si="61"/>
        <v>60619707.300000012</v>
      </c>
      <c r="U142" s="3">
        <f t="shared" si="62"/>
        <v>22.805696226118215</v>
      </c>
      <c r="V142" s="5">
        <f t="shared" si="65"/>
        <v>77.194303773881785</v>
      </c>
      <c r="W142" s="60">
        <v>1489644405.8646512</v>
      </c>
      <c r="X142" s="57">
        <v>3160253</v>
      </c>
      <c r="Y142" s="1">
        <f t="shared" si="66"/>
        <v>1486484152.8646512</v>
      </c>
      <c r="Z142" s="5">
        <f t="shared" si="67"/>
        <v>4.0780594386544804</v>
      </c>
      <c r="AA142" s="57">
        <v>430841235.56505805</v>
      </c>
      <c r="AB142" s="57">
        <v>951314682.43494189</v>
      </c>
      <c r="AC142" s="57">
        <v>263791456</v>
      </c>
      <c r="AD142" s="1">
        <f t="shared" si="63"/>
        <v>3160253</v>
      </c>
      <c r="AE142" s="1">
        <f t="shared" si="46"/>
        <v>23074472</v>
      </c>
      <c r="AF142" s="1">
        <f t="shared" si="46"/>
        <v>22616938</v>
      </c>
      <c r="AG142" s="1">
        <f t="shared" si="46"/>
        <v>1103551</v>
      </c>
      <c r="AH142" s="1">
        <f t="shared" si="64"/>
        <v>13824746.30000001</v>
      </c>
      <c r="AI142" s="4">
        <f t="shared" si="68"/>
        <v>1709727334.3</v>
      </c>
      <c r="AJ142" s="3">
        <f t="shared" si="55"/>
        <v>25.199412030307975</v>
      </c>
      <c r="AK142" s="3">
        <f t="shared" si="55"/>
        <v>55.641309777879357</v>
      </c>
      <c r="AL142" s="3">
        <f t="shared" si="55"/>
        <v>15.42886112351956</v>
      </c>
      <c r="AM142" s="3">
        <f t="shared" si="55"/>
        <v>0.1848395903019166</v>
      </c>
      <c r="AN142" s="3">
        <f t="shared" si="55"/>
        <v>1.3495995260230895</v>
      </c>
      <c r="AO142" s="3">
        <f t="shared" si="55"/>
        <v>1.3228388846727934</v>
      </c>
      <c r="AP142" s="3">
        <f t="shared" si="55"/>
        <v>6.4545438202976271E-2</v>
      </c>
      <c r="AQ142" s="3">
        <f t="shared" si="55"/>
        <v>0.80859362909233512</v>
      </c>
      <c r="AR142" s="3">
        <f t="shared" si="69"/>
        <v>3.5455774779911948</v>
      </c>
      <c r="AS142" s="3">
        <f t="shared" si="70"/>
        <v>3.7304170682931113</v>
      </c>
      <c r="AT142" s="3"/>
    </row>
    <row r="143" spans="1:46" ht="16.149999999999999" customHeight="1" x14ac:dyDescent="0.35">
      <c r="A143" s="74"/>
      <c r="B143" s="40">
        <v>44409</v>
      </c>
      <c r="C143" s="57">
        <v>33791</v>
      </c>
      <c r="D143" s="57">
        <v>16889971.195</v>
      </c>
      <c r="E143" s="57">
        <v>40248814</v>
      </c>
      <c r="F143" s="57">
        <v>23681462</v>
      </c>
      <c r="G143" s="57">
        <v>5804047.0399999842</v>
      </c>
      <c r="H143" s="59">
        <v>262143.12589999611</v>
      </c>
      <c r="I143" s="57">
        <v>270701.99389999651</v>
      </c>
      <c r="J143" s="59">
        <v>35006</v>
      </c>
      <c r="K143" s="1">
        <f t="shared" si="56"/>
        <v>7.7577794649461724</v>
      </c>
      <c r="L143" s="1">
        <f t="shared" si="60"/>
        <v>7.733017022795992</v>
      </c>
      <c r="M143" s="1">
        <f t="shared" si="57"/>
        <v>499.83638232073628</v>
      </c>
      <c r="N143" s="1">
        <f t="shared" si="58"/>
        <v>1191.1104732029239</v>
      </c>
      <c r="O143" s="4">
        <f t="shared" si="59"/>
        <v>700.82157971057381</v>
      </c>
      <c r="P143" s="57">
        <v>25206554</v>
      </c>
      <c r="Q143" s="57">
        <v>16324618</v>
      </c>
      <c r="R143" s="57">
        <v>897527</v>
      </c>
      <c r="S143" s="4">
        <f t="shared" si="71"/>
        <v>42428699</v>
      </c>
      <c r="T143" s="1">
        <f t="shared" si="61"/>
        <v>59318670.195</v>
      </c>
      <c r="U143" s="3">
        <f t="shared" si="62"/>
        <v>28.473280232812204</v>
      </c>
      <c r="V143" s="5">
        <f t="shared" si="65"/>
        <v>71.526719767187799</v>
      </c>
      <c r="W143" s="60">
        <v>1504170023</v>
      </c>
      <c r="X143" s="57">
        <v>3792873</v>
      </c>
      <c r="Y143" s="1">
        <f t="shared" si="66"/>
        <v>1500377150</v>
      </c>
      <c r="Z143" s="5">
        <f t="shared" si="67"/>
        <v>3.9535839502087859</v>
      </c>
      <c r="AA143" s="57">
        <v>598143857.9128015</v>
      </c>
      <c r="AB143" s="57">
        <v>871210177.08719838</v>
      </c>
      <c r="AC143" s="57">
        <v>255234054</v>
      </c>
      <c r="AD143" s="1">
        <f t="shared" si="63"/>
        <v>3792873</v>
      </c>
      <c r="AE143" s="1">
        <f t="shared" si="46"/>
        <v>25206554</v>
      </c>
      <c r="AF143" s="1">
        <f t="shared" si="46"/>
        <v>16324618</v>
      </c>
      <c r="AG143" s="1">
        <f t="shared" si="46"/>
        <v>897527</v>
      </c>
      <c r="AH143" s="1">
        <f t="shared" si="64"/>
        <v>16889971.195</v>
      </c>
      <c r="AI143" s="4">
        <f t="shared" si="68"/>
        <v>1787699632.1949999</v>
      </c>
      <c r="AJ143" s="3">
        <f t="shared" si="55"/>
        <v>33.458856686029499</v>
      </c>
      <c r="AK143" s="3">
        <f t="shared" si="55"/>
        <v>48.733588204495859</v>
      </c>
      <c r="AL143" s="3">
        <f t="shared" si="55"/>
        <v>14.277233680840148</v>
      </c>
      <c r="AM143" s="3">
        <f t="shared" si="55"/>
        <v>0.21216500421510845</v>
      </c>
      <c r="AN143" s="3">
        <f t="shared" si="55"/>
        <v>1.4099993950913619</v>
      </c>
      <c r="AO143" s="3">
        <f t="shared" si="55"/>
        <v>0.91316335843041296</v>
      </c>
      <c r="AP143" s="3">
        <f t="shared" si="55"/>
        <v>5.0205693609612995E-2</v>
      </c>
      <c r="AQ143" s="3">
        <f t="shared" si="55"/>
        <v>0.94478797728799135</v>
      </c>
      <c r="AR143" s="3">
        <f t="shared" si="69"/>
        <v>3.3181564244193789</v>
      </c>
      <c r="AS143" s="3">
        <f t="shared" si="70"/>
        <v>3.5303214286344873</v>
      </c>
      <c r="AT143" s="3"/>
    </row>
    <row r="144" spans="1:46" ht="16.149999999999999" customHeight="1" x14ac:dyDescent="0.35">
      <c r="A144" s="74"/>
      <c r="B144" s="40">
        <v>44440</v>
      </c>
      <c r="C144" s="57">
        <v>35397</v>
      </c>
      <c r="D144" s="57">
        <v>15935578.169000009</v>
      </c>
      <c r="E144" s="57">
        <v>43138090</v>
      </c>
      <c r="F144" s="57">
        <v>25977606</v>
      </c>
      <c r="G144" s="57">
        <v>6054177.1499999836</v>
      </c>
      <c r="H144" s="59">
        <v>270377.97089999379</v>
      </c>
      <c r="I144" s="57">
        <v>278643.44089999446</v>
      </c>
      <c r="J144" s="59">
        <v>36307</v>
      </c>
      <c r="K144" s="1">
        <f t="shared" si="56"/>
        <v>7.6384431138230298</v>
      </c>
      <c r="L144" s="1">
        <f t="shared" si="60"/>
        <v>7.6746478888367111</v>
      </c>
      <c r="M144" s="1">
        <f t="shared" si="57"/>
        <v>450.19572757578351</v>
      </c>
      <c r="N144" s="1">
        <f t="shared" si="58"/>
        <v>1218.6933920953752</v>
      </c>
      <c r="O144" s="4">
        <f t="shared" si="59"/>
        <v>733.89287227731165</v>
      </c>
      <c r="P144" s="57">
        <v>22994500</v>
      </c>
      <c r="Q144" s="57">
        <v>7394016</v>
      </c>
      <c r="R144" s="57">
        <v>1097156</v>
      </c>
      <c r="S144" s="4">
        <f t="shared" si="71"/>
        <v>31485672</v>
      </c>
      <c r="T144" s="1">
        <f t="shared" si="61"/>
        <v>47421250.169000007</v>
      </c>
      <c r="U144" s="3">
        <f t="shared" si="62"/>
        <v>33.604297887990604</v>
      </c>
      <c r="V144" s="5">
        <f t="shared" si="65"/>
        <v>66.395702112009403</v>
      </c>
      <c r="W144" s="60">
        <v>1544352427.5191586</v>
      </c>
      <c r="X144" s="57">
        <v>5120099</v>
      </c>
      <c r="Y144" s="1">
        <f t="shared" si="66"/>
        <v>1539232328.5191586</v>
      </c>
      <c r="Z144" s="5">
        <f t="shared" si="67"/>
        <v>3.0808377195807943</v>
      </c>
      <c r="AA144" s="57">
        <v>716717227.94294703</v>
      </c>
      <c r="AB144" s="57">
        <v>628895887.05705297</v>
      </c>
      <c r="AC144" s="57">
        <v>284602260</v>
      </c>
      <c r="AD144" s="1">
        <f t="shared" si="63"/>
        <v>5120099</v>
      </c>
      <c r="AE144" s="1">
        <f t="shared" si="46"/>
        <v>22994500</v>
      </c>
      <c r="AF144" s="1">
        <f t="shared" si="46"/>
        <v>7394016</v>
      </c>
      <c r="AG144" s="1">
        <f t="shared" si="46"/>
        <v>1097156</v>
      </c>
      <c r="AH144" s="1">
        <f t="shared" si="64"/>
        <v>15935578.169000009</v>
      </c>
      <c r="AI144" s="4">
        <f t="shared" si="68"/>
        <v>1682756724.1689999</v>
      </c>
      <c r="AJ144" s="3">
        <f t="shared" si="55"/>
        <v>42.591850482539911</v>
      </c>
      <c r="AK144" s="3">
        <f t="shared" si="55"/>
        <v>37.372953441479915</v>
      </c>
      <c r="AL144" s="3">
        <f t="shared" si="55"/>
        <v>16.912858282622274</v>
      </c>
      <c r="AM144" s="3">
        <f t="shared" si="55"/>
        <v>0.30426852119865821</v>
      </c>
      <c r="AN144" s="3">
        <f t="shared" si="55"/>
        <v>1.3664779744888813</v>
      </c>
      <c r="AO144" s="3">
        <f t="shared" si="55"/>
        <v>0.4393989870194342</v>
      </c>
      <c r="AP144" s="3">
        <f t="shared" si="55"/>
        <v>6.5199917744605151E-2</v>
      </c>
      <c r="AQ144" s="3">
        <f t="shared" si="55"/>
        <v>0.94699239290631965</v>
      </c>
      <c r="AR144" s="3">
        <f t="shared" si="69"/>
        <v>2.8180692721592404</v>
      </c>
      <c r="AS144" s="3">
        <f t="shared" si="70"/>
        <v>3.1223377933578984</v>
      </c>
      <c r="AT144" s="3"/>
    </row>
    <row r="145" spans="1:46" ht="16.149999999999999" customHeight="1" x14ac:dyDescent="0.35">
      <c r="A145" s="74"/>
      <c r="B145" s="40">
        <v>44470</v>
      </c>
      <c r="C145" s="57">
        <v>37138</v>
      </c>
      <c r="D145" s="57">
        <v>15408288.02600001</v>
      </c>
      <c r="E145" s="57">
        <v>42190994</v>
      </c>
      <c r="F145" s="57">
        <v>25859705</v>
      </c>
      <c r="G145" s="57">
        <v>6163583.5999999996</v>
      </c>
      <c r="H145" s="59">
        <v>283655.90689999319</v>
      </c>
      <c r="I145" s="57">
        <v>288043.20189999294</v>
      </c>
      <c r="J145" s="59">
        <v>37786</v>
      </c>
      <c r="K145" s="1">
        <f t="shared" si="56"/>
        <v>7.6378886019708441</v>
      </c>
      <c r="L145" s="1">
        <f t="shared" si="60"/>
        <v>7.6230138649233297</v>
      </c>
      <c r="M145" s="1">
        <f t="shared" si="57"/>
        <v>414.89277898648311</v>
      </c>
      <c r="N145" s="1">
        <f t="shared" si="58"/>
        <v>1136.0599386073563</v>
      </c>
      <c r="O145" s="4">
        <f t="shared" si="59"/>
        <v>696.31388335397708</v>
      </c>
      <c r="P145" s="57">
        <v>20979518</v>
      </c>
      <c r="Q145" s="57">
        <v>8012816</v>
      </c>
      <c r="R145" s="57">
        <v>979875</v>
      </c>
      <c r="S145" s="4">
        <f t="shared" si="71"/>
        <v>29972209</v>
      </c>
      <c r="T145" s="1">
        <f t="shared" si="61"/>
        <v>45380497.026000008</v>
      </c>
      <c r="U145" s="3">
        <f t="shared" si="62"/>
        <v>33.953546205481366</v>
      </c>
      <c r="V145" s="5">
        <f t="shared" si="65"/>
        <v>66.046453794518641</v>
      </c>
      <c r="W145" s="60">
        <v>1225699612</v>
      </c>
      <c r="X145" s="57">
        <v>6195304</v>
      </c>
      <c r="Y145" s="1">
        <f t="shared" si="66"/>
        <v>1219504308</v>
      </c>
      <c r="Z145" s="5">
        <f t="shared" si="67"/>
        <v>3.7212248229302691</v>
      </c>
      <c r="AA145" s="57">
        <v>733006851.70592082</v>
      </c>
      <c r="AB145" s="57">
        <v>614226506.29407907</v>
      </c>
      <c r="AC145" s="57">
        <v>272812976</v>
      </c>
      <c r="AD145" s="1">
        <f t="shared" si="63"/>
        <v>6195304</v>
      </c>
      <c r="AE145" s="1">
        <f t="shared" si="46"/>
        <v>20979518</v>
      </c>
      <c r="AF145" s="1">
        <f t="shared" si="46"/>
        <v>8012816</v>
      </c>
      <c r="AG145" s="1">
        <f t="shared" si="46"/>
        <v>979875</v>
      </c>
      <c r="AH145" s="1">
        <f t="shared" si="64"/>
        <v>15408288.02600001</v>
      </c>
      <c r="AI145" s="4">
        <f t="shared" si="68"/>
        <v>1671622135.026</v>
      </c>
      <c r="AJ145" s="3">
        <f t="shared" si="55"/>
        <v>43.850032632794722</v>
      </c>
      <c r="AK145" s="3">
        <f t="shared" si="55"/>
        <v>36.744339131673769</v>
      </c>
      <c r="AL145" s="3">
        <f t="shared" si="55"/>
        <v>16.320253859031169</v>
      </c>
      <c r="AM145" s="3">
        <f t="shared" si="55"/>
        <v>0.37061629361013693</v>
      </c>
      <c r="AN145" s="3">
        <f t="shared" si="55"/>
        <v>1.2550394948959975</v>
      </c>
      <c r="AO145" s="3">
        <f t="shared" si="55"/>
        <v>0.47934373636870814</v>
      </c>
      <c r="AP145" s="3">
        <f t="shared" si="55"/>
        <v>5.8618211584327895E-2</v>
      </c>
      <c r="AQ145" s="3">
        <f t="shared" si="55"/>
        <v>0.92175664004116287</v>
      </c>
      <c r="AR145" s="3">
        <f t="shared" si="69"/>
        <v>2.7147580828901963</v>
      </c>
      <c r="AS145" s="3">
        <f t="shared" si="70"/>
        <v>3.0853743765003334</v>
      </c>
      <c r="AT145" s="3"/>
    </row>
    <row r="146" spans="1:46" ht="16.149999999999999" customHeight="1" x14ac:dyDescent="0.35">
      <c r="A146" s="74"/>
      <c r="B146" s="40">
        <v>44501</v>
      </c>
      <c r="C146" s="57">
        <v>38423</v>
      </c>
      <c r="D146" s="57">
        <v>15533303.339999991</v>
      </c>
      <c r="E146" s="57">
        <v>41311974</v>
      </c>
      <c r="F146" s="57">
        <v>24233263</v>
      </c>
      <c r="G146" s="57">
        <v>5996298.4200000009</v>
      </c>
      <c r="H146" s="59">
        <v>290397.05389999331</v>
      </c>
      <c r="I146" s="57">
        <v>296869.24589999352</v>
      </c>
      <c r="J146" s="59">
        <v>39222</v>
      </c>
      <c r="K146" s="1">
        <f t="shared" si="56"/>
        <v>7.557896413606259</v>
      </c>
      <c r="L146" s="1">
        <f t="shared" si="60"/>
        <v>7.5689471699554716</v>
      </c>
      <c r="M146" s="1">
        <f t="shared" si="57"/>
        <v>404.27096634828075</v>
      </c>
      <c r="N146" s="1">
        <f t="shared" si="58"/>
        <v>1075.1886630403665</v>
      </c>
      <c r="O146" s="4">
        <f t="shared" si="59"/>
        <v>630.69679618978216</v>
      </c>
      <c r="P146" s="57">
        <v>20028972</v>
      </c>
      <c r="Q146" s="57">
        <v>9010205</v>
      </c>
      <c r="R146" s="57">
        <v>948306</v>
      </c>
      <c r="S146" s="4">
        <f t="shared" si="71"/>
        <v>29987483</v>
      </c>
      <c r="T146" s="1">
        <f t="shared" si="61"/>
        <v>45520786.339999989</v>
      </c>
      <c r="U146" s="3">
        <f t="shared" si="62"/>
        <v>34.123539132166918</v>
      </c>
      <c r="V146" s="5">
        <f t="shared" si="65"/>
        <v>65.876460867833089</v>
      </c>
      <c r="W146" s="60">
        <v>1410063753.3102825</v>
      </c>
      <c r="X146" s="57">
        <v>3050946</v>
      </c>
      <c r="Y146" s="1">
        <f t="shared" si="66"/>
        <v>1407012807.3102825</v>
      </c>
      <c r="Z146" s="5">
        <f t="shared" si="67"/>
        <v>3.2352787482453587</v>
      </c>
      <c r="AA146" s="57">
        <v>980742465.19630468</v>
      </c>
      <c r="AB146" s="57">
        <v>270640544.8036952</v>
      </c>
      <c r="AC146" s="57">
        <v>255319872</v>
      </c>
      <c r="AD146" s="1">
        <f t="shared" si="63"/>
        <v>3050946</v>
      </c>
      <c r="AE146" s="1">
        <f t="shared" ref="AE146:AG162" si="72">+P146</f>
        <v>20028972</v>
      </c>
      <c r="AF146" s="1">
        <f t="shared" si="72"/>
        <v>9010205</v>
      </c>
      <c r="AG146" s="1">
        <f t="shared" si="72"/>
        <v>948306</v>
      </c>
      <c r="AH146" s="1">
        <f t="shared" si="64"/>
        <v>15533303.339999991</v>
      </c>
      <c r="AI146" s="4">
        <f t="shared" si="68"/>
        <v>1555274614.3399999</v>
      </c>
      <c r="AJ146" s="3">
        <f t="shared" si="55"/>
        <v>63.05911870184385</v>
      </c>
      <c r="AK146" s="3">
        <f t="shared" si="55"/>
        <v>17.401463529869606</v>
      </c>
      <c r="AL146" s="3">
        <f t="shared" si="55"/>
        <v>16.416385225212988</v>
      </c>
      <c r="AM146" s="3">
        <f t="shared" si="55"/>
        <v>0.19616767173266741</v>
      </c>
      <c r="AN146" s="3">
        <f t="shared" si="55"/>
        <v>1.2878093563238375</v>
      </c>
      <c r="AO146" s="3">
        <f t="shared" si="55"/>
        <v>0.57933209459755719</v>
      </c>
      <c r="AP146" s="3">
        <f t="shared" si="55"/>
        <v>6.0973540701840967E-2</v>
      </c>
      <c r="AQ146" s="3">
        <f t="shared" si="55"/>
        <v>0.99874987971765616</v>
      </c>
      <c r="AR146" s="3">
        <f t="shared" ref="AR146:AR153" si="73">SUM(AN146:AQ146)</f>
        <v>2.926864871340892</v>
      </c>
      <c r="AS146" s="3">
        <f t="shared" si="70"/>
        <v>3.1230325430735593</v>
      </c>
      <c r="AT146" s="3"/>
    </row>
    <row r="147" spans="1:46" ht="16.149999999999999" customHeight="1" x14ac:dyDescent="0.35">
      <c r="A147" s="74"/>
      <c r="B147" s="40">
        <v>44531</v>
      </c>
      <c r="C147" s="57">
        <v>40242</v>
      </c>
      <c r="D147" s="57">
        <v>17002545.936999988</v>
      </c>
      <c r="E147" s="57">
        <v>39386935</v>
      </c>
      <c r="F147" s="57">
        <v>24032969</v>
      </c>
      <c r="G147" s="57">
        <v>5698879.2299999949</v>
      </c>
      <c r="H147" s="59">
        <v>301204.89789999241</v>
      </c>
      <c r="I147" s="57">
        <v>303362.09489999199</v>
      </c>
      <c r="J147" s="59">
        <v>40491</v>
      </c>
      <c r="K147" s="1">
        <f t="shared" si="56"/>
        <v>7.4848391705181756</v>
      </c>
      <c r="L147" s="1">
        <f t="shared" si="60"/>
        <v>7.4920870045193251</v>
      </c>
      <c r="M147" s="1">
        <f t="shared" si="57"/>
        <v>422.50747818199858</v>
      </c>
      <c r="N147" s="1">
        <f t="shared" si="58"/>
        <v>978.75192584861588</v>
      </c>
      <c r="O147" s="4">
        <f t="shared" si="59"/>
        <v>597.21109785795932</v>
      </c>
      <c r="P147" s="57">
        <v>19891158</v>
      </c>
      <c r="Q147" s="57">
        <v>11879892</v>
      </c>
      <c r="R147" s="57">
        <v>1167770</v>
      </c>
      <c r="S147" s="4">
        <f t="shared" si="71"/>
        <v>32938820</v>
      </c>
      <c r="T147" s="1">
        <f t="shared" si="61"/>
        <v>49941365.936999992</v>
      </c>
      <c r="U147" s="3">
        <f t="shared" si="62"/>
        <v>34.045015826055604</v>
      </c>
      <c r="V147" s="5">
        <f t="shared" si="65"/>
        <v>65.954984173944396</v>
      </c>
      <c r="W147" s="60">
        <v>1412605002.1504765</v>
      </c>
      <c r="X147" s="57">
        <v>2883417.9999999995</v>
      </c>
      <c r="Y147" s="1">
        <f t="shared" si="66"/>
        <v>1409721584.1504765</v>
      </c>
      <c r="Z147" s="5">
        <f t="shared" si="67"/>
        <v>3.5426403694524939</v>
      </c>
      <c r="AA147" s="57">
        <v>827923831.64734018</v>
      </c>
      <c r="AB147" s="57">
        <v>380593981.35265982</v>
      </c>
      <c r="AC147" s="57">
        <v>248612009</v>
      </c>
      <c r="AD147" s="1">
        <f t="shared" si="63"/>
        <v>2883417.9999999995</v>
      </c>
      <c r="AE147" s="1">
        <f t="shared" si="72"/>
        <v>19891158</v>
      </c>
      <c r="AF147" s="1">
        <f t="shared" si="72"/>
        <v>11879892</v>
      </c>
      <c r="AG147" s="1">
        <f t="shared" si="72"/>
        <v>1167770</v>
      </c>
      <c r="AH147" s="1">
        <f t="shared" si="64"/>
        <v>17002545.936999988</v>
      </c>
      <c r="AI147" s="4">
        <f t="shared" si="68"/>
        <v>1509954605.937</v>
      </c>
      <c r="AJ147" s="3">
        <f t="shared" si="55"/>
        <v>54.831041171173048</v>
      </c>
      <c r="AK147" s="3">
        <f t="shared" si="55"/>
        <v>25.205657167188996</v>
      </c>
      <c r="AL147" s="3">
        <f t="shared" si="55"/>
        <v>16.46486642859864</v>
      </c>
      <c r="AM147" s="3">
        <f t="shared" si="55"/>
        <v>0.19096057514991974</v>
      </c>
      <c r="AN147" s="3">
        <f t="shared" si="55"/>
        <v>1.3173348338943323</v>
      </c>
      <c r="AO147" s="3">
        <f t="shared" si="55"/>
        <v>0.78677146672419007</v>
      </c>
      <c r="AP147" s="3">
        <f t="shared" si="55"/>
        <v>7.7338086549651075E-2</v>
      </c>
      <c r="AQ147" s="3">
        <f t="shared" si="55"/>
        <v>1.1260302707212237</v>
      </c>
      <c r="AR147" s="3">
        <f t="shared" si="73"/>
        <v>3.3074746578893972</v>
      </c>
      <c r="AS147" s="3">
        <f t="shared" si="70"/>
        <v>3.4984352330393169</v>
      </c>
      <c r="AT147" s="3"/>
    </row>
    <row r="148" spans="1:46" ht="16.149999999999999" customHeight="1" x14ac:dyDescent="0.35">
      <c r="A148" s="74"/>
      <c r="B148" s="40">
        <v>44562</v>
      </c>
      <c r="C148" s="57">
        <v>41938</v>
      </c>
      <c r="D148" s="57">
        <v>16635773.091</v>
      </c>
      <c r="E148" s="57">
        <v>37199232</v>
      </c>
      <c r="F148" s="57">
        <v>22063388</v>
      </c>
      <c r="G148" s="57">
        <v>6142068.3000000035</v>
      </c>
      <c r="H148" s="59">
        <v>312650.85889999045</v>
      </c>
      <c r="I148" s="57">
        <v>313849.41789999232</v>
      </c>
      <c r="J148" s="59">
        <v>42093</v>
      </c>
      <c r="K148" s="1">
        <f t="shared" si="56"/>
        <v>7.4550731770706866</v>
      </c>
      <c r="L148" s="1">
        <f t="shared" si="60"/>
        <v>7.4560952628701287</v>
      </c>
      <c r="M148" s="1">
        <f t="shared" si="57"/>
        <v>396.67540395345509</v>
      </c>
      <c r="N148" s="1">
        <f t="shared" si="58"/>
        <v>887.00538890743474</v>
      </c>
      <c r="O148" s="4">
        <f t="shared" si="59"/>
        <v>526.09537889265107</v>
      </c>
      <c r="P148" s="57">
        <v>22691738</v>
      </c>
      <c r="Q148" s="57">
        <v>11582439</v>
      </c>
      <c r="R148" s="57">
        <v>1525913</v>
      </c>
      <c r="S148" s="4">
        <f t="shared" si="71"/>
        <v>35800090</v>
      </c>
      <c r="T148" s="1">
        <f t="shared" si="61"/>
        <v>52435863.090999998</v>
      </c>
      <c r="U148" s="3">
        <f t="shared" si="62"/>
        <v>31.725945012346589</v>
      </c>
      <c r="V148" s="5">
        <f t="shared" si="65"/>
        <v>68.274054987653415</v>
      </c>
      <c r="W148" s="60">
        <v>1245269112.0712073</v>
      </c>
      <c r="X148" s="57">
        <v>3875879</v>
      </c>
      <c r="Y148" s="1">
        <f t="shared" si="66"/>
        <v>1241393233.0712073</v>
      </c>
      <c r="Z148" s="5">
        <f t="shared" si="67"/>
        <v>4.2239527084639938</v>
      </c>
      <c r="AA148" s="57">
        <v>707232080.34214604</v>
      </c>
      <c r="AB148" s="57">
        <v>445814814.65785402</v>
      </c>
      <c r="AC148" s="57">
        <v>209859576</v>
      </c>
      <c r="AD148" s="1">
        <f t="shared" si="63"/>
        <v>3875879</v>
      </c>
      <c r="AE148" s="1">
        <f t="shared" si="72"/>
        <v>22691738</v>
      </c>
      <c r="AF148" s="1">
        <f t="shared" si="72"/>
        <v>11582439</v>
      </c>
      <c r="AG148" s="1">
        <f t="shared" si="72"/>
        <v>1525913</v>
      </c>
      <c r="AH148" s="1">
        <f t="shared" si="64"/>
        <v>16635773.091</v>
      </c>
      <c r="AI148" s="4">
        <f t="shared" si="68"/>
        <v>1419218213.0910001</v>
      </c>
      <c r="AJ148" s="3">
        <f>+AA148/$AI148*100</f>
        <v>49.832511577047981</v>
      </c>
      <c r="AK148" s="3">
        <f t="shared" si="55"/>
        <v>31.412703877784043</v>
      </c>
      <c r="AL148" s="3">
        <f t="shared" si="55"/>
        <v>14.786984416084564</v>
      </c>
      <c r="AM148" s="3">
        <f t="shared" si="55"/>
        <v>0.27309958146312763</v>
      </c>
      <c r="AN148" s="3">
        <f t="shared" si="55"/>
        <v>1.5988899938493819</v>
      </c>
      <c r="AO148" s="3">
        <f t="shared" si="55"/>
        <v>0.8161140332869542</v>
      </c>
      <c r="AP148" s="3">
        <f t="shared" si="55"/>
        <v>0.10751785637506885</v>
      </c>
      <c r="AQ148" s="3">
        <f t="shared" si="55"/>
        <v>1.1721786641088798</v>
      </c>
      <c r="AR148" s="3">
        <f t="shared" si="73"/>
        <v>3.6947005476202843</v>
      </c>
      <c r="AS148" s="3">
        <f t="shared" si="70"/>
        <v>3.967800129083412</v>
      </c>
      <c r="AT148" s="3"/>
    </row>
    <row r="149" spans="1:46" ht="16.149999999999999" customHeight="1" x14ac:dyDescent="0.35">
      <c r="A149" s="74"/>
      <c r="B149" s="40">
        <v>44593</v>
      </c>
      <c r="C149" s="57">
        <v>43821</v>
      </c>
      <c r="D149" s="57">
        <v>17042903.620000001</v>
      </c>
      <c r="E149" s="57">
        <v>32607461</v>
      </c>
      <c r="F149" s="57">
        <v>17954338</v>
      </c>
      <c r="G149" s="57">
        <v>5183179.079999987</v>
      </c>
      <c r="H149" s="59">
        <v>323938.57389999146</v>
      </c>
      <c r="I149" s="57">
        <v>325249.93989999068</v>
      </c>
      <c r="J149" s="59">
        <v>43967</v>
      </c>
      <c r="K149" s="1">
        <f t="shared" si="56"/>
        <v>7.392313591656773</v>
      </c>
      <c r="L149" s="1">
        <f t="shared" si="60"/>
        <v>7.3975922828482883</v>
      </c>
      <c r="M149" s="1">
        <f t="shared" si="57"/>
        <v>388.92091965039594</v>
      </c>
      <c r="N149" s="1">
        <f t="shared" si="58"/>
        <v>744.1058168458045</v>
      </c>
      <c r="O149" s="4">
        <f t="shared" si="59"/>
        <v>409.71995162136875</v>
      </c>
      <c r="P149" s="57">
        <v>20210706</v>
      </c>
      <c r="Q149" s="57">
        <v>12735868</v>
      </c>
      <c r="R149" s="57">
        <v>1353583</v>
      </c>
      <c r="S149" s="4">
        <f t="shared" si="71"/>
        <v>34300157</v>
      </c>
      <c r="T149" s="1">
        <f t="shared" si="61"/>
        <v>51343060.620000005</v>
      </c>
      <c r="U149" s="3">
        <f t="shared" si="62"/>
        <v>33.194171547617415</v>
      </c>
      <c r="V149" s="5">
        <f t="shared" si="65"/>
        <v>66.805828452382571</v>
      </c>
      <c r="W149" s="60">
        <v>1148942022.7464309</v>
      </c>
      <c r="X149" s="57">
        <v>2052596</v>
      </c>
      <c r="Y149" s="1">
        <f t="shared" si="66"/>
        <v>1146889426.7464309</v>
      </c>
      <c r="Z149" s="5">
        <f t="shared" si="67"/>
        <v>4.476722814129805</v>
      </c>
      <c r="AA149" s="57">
        <v>572533256.10758603</v>
      </c>
      <c r="AB149" s="57">
        <v>503323722.89241397</v>
      </c>
      <c r="AC149" s="57">
        <v>147170112</v>
      </c>
      <c r="AD149" s="1">
        <f t="shared" si="63"/>
        <v>2052596</v>
      </c>
      <c r="AE149" s="1">
        <f t="shared" si="72"/>
        <v>20210706</v>
      </c>
      <c r="AF149" s="1">
        <f t="shared" si="72"/>
        <v>12735868</v>
      </c>
      <c r="AG149" s="1">
        <f t="shared" si="72"/>
        <v>1353583</v>
      </c>
      <c r="AH149" s="1">
        <f t="shared" si="64"/>
        <v>17042903.620000001</v>
      </c>
      <c r="AI149" s="4">
        <f t="shared" si="68"/>
        <v>1276422747.6199999</v>
      </c>
      <c r="AJ149" s="3">
        <f t="shared" ref="AJ149:AP155" si="74">+AA149/$AI149*100</f>
        <v>44.854516826429453</v>
      </c>
      <c r="AK149" s="3">
        <f t="shared" si="55"/>
        <v>39.43236861227242</v>
      </c>
      <c r="AL149" s="3">
        <f t="shared" si="55"/>
        <v>11.529887905430341</v>
      </c>
      <c r="AM149" s="3">
        <f t="shared" si="55"/>
        <v>0.16080847852541347</v>
      </c>
      <c r="AN149" s="3">
        <f t="shared" si="55"/>
        <v>1.5833865416206818</v>
      </c>
      <c r="AO149" s="3">
        <f t="shared" si="55"/>
        <v>0.99777820661274808</v>
      </c>
      <c r="AP149" s="3">
        <f t="shared" si="55"/>
        <v>0.10604503895937861</v>
      </c>
      <c r="AQ149" s="3">
        <f t="shared" ref="AQ149:AQ154" si="75">+AH149/$AI149*100</f>
        <v>1.335208390149577</v>
      </c>
      <c r="AR149" s="3">
        <f t="shared" si="73"/>
        <v>4.0224181773423862</v>
      </c>
      <c r="AS149" s="3">
        <f t="shared" si="70"/>
        <v>4.1832266558677995</v>
      </c>
      <c r="AT149" s="3"/>
    </row>
    <row r="150" spans="1:46" ht="16.149999999999999" customHeight="1" x14ac:dyDescent="0.35">
      <c r="A150" s="74"/>
      <c r="B150" s="40">
        <v>44621</v>
      </c>
      <c r="C150" s="57">
        <v>45378</v>
      </c>
      <c r="D150" s="57">
        <v>19378752.596999981</v>
      </c>
      <c r="E150" s="57">
        <v>32047202</v>
      </c>
      <c r="F150" s="57">
        <v>16714415</v>
      </c>
      <c r="G150" s="57">
        <v>4858980.9900000123</v>
      </c>
      <c r="H150" s="59">
        <v>333099.82089999045</v>
      </c>
      <c r="I150" s="57">
        <v>335577.41089998966</v>
      </c>
      <c r="J150" s="59">
        <v>45728</v>
      </c>
      <c r="K150" s="1">
        <f t="shared" si="56"/>
        <v>7.3405575587286886</v>
      </c>
      <c r="L150" s="1">
        <f t="shared" si="60"/>
        <v>7.3385542971481295</v>
      </c>
      <c r="M150" s="1">
        <f t="shared" si="57"/>
        <v>427.05171221737362</v>
      </c>
      <c r="N150" s="1">
        <f t="shared" si="58"/>
        <v>706.22773149984573</v>
      </c>
      <c r="O150" s="4">
        <f t="shared" si="59"/>
        <v>368.33741019877476</v>
      </c>
      <c r="P150" s="57">
        <v>25262643</v>
      </c>
      <c r="Q150" s="57">
        <v>18481795</v>
      </c>
      <c r="R150" s="57">
        <v>1454527</v>
      </c>
      <c r="S150" s="4">
        <f t="shared" si="71"/>
        <v>45198965</v>
      </c>
      <c r="T150" s="1">
        <f t="shared" si="61"/>
        <v>64577717.596999981</v>
      </c>
      <c r="U150" s="3">
        <f t="shared" si="62"/>
        <v>30.008419805007541</v>
      </c>
      <c r="V150" s="5">
        <f t="shared" si="65"/>
        <v>69.991580194992466</v>
      </c>
      <c r="W150" s="60">
        <v>1199864385</v>
      </c>
      <c r="X150" s="57">
        <v>2429596</v>
      </c>
      <c r="Y150" s="1">
        <f t="shared" si="66"/>
        <v>1197434789</v>
      </c>
      <c r="Z150" s="5">
        <f t="shared" si="67"/>
        <v>5.3930049627946781</v>
      </c>
      <c r="AA150" s="57">
        <v>422154354.38820601</v>
      </c>
      <c r="AB150" s="57">
        <v>699990798.61179495</v>
      </c>
      <c r="AC150" s="57">
        <v>286956938</v>
      </c>
      <c r="AD150" s="1">
        <f t="shared" si="63"/>
        <v>2429596</v>
      </c>
      <c r="AE150" s="1">
        <f t="shared" si="72"/>
        <v>25262643</v>
      </c>
      <c r="AF150" s="1">
        <f t="shared" si="72"/>
        <v>18481795</v>
      </c>
      <c r="AG150" s="1">
        <f t="shared" si="72"/>
        <v>1454527</v>
      </c>
      <c r="AH150" s="1">
        <f t="shared" si="64"/>
        <v>19378752.596999981</v>
      </c>
      <c r="AI150" s="4">
        <f t="shared" si="68"/>
        <v>1476109404.5970008</v>
      </c>
      <c r="AJ150" s="3">
        <f t="shared" si="74"/>
        <v>28.599123687817723</v>
      </c>
      <c r="AK150" s="3">
        <f t="shared" si="74"/>
        <v>47.421335873332673</v>
      </c>
      <c r="AL150" s="3">
        <f t="shared" si="74"/>
        <v>19.440086019799015</v>
      </c>
      <c r="AM150" s="3">
        <f t="shared" si="74"/>
        <v>0.16459457493012281</v>
      </c>
      <c r="AN150" s="3">
        <f t="shared" si="74"/>
        <v>1.7114343233181328</v>
      </c>
      <c r="AO150" s="3">
        <f t="shared" si="74"/>
        <v>1.2520613270562961</v>
      </c>
      <c r="AP150" s="3">
        <f t="shared" si="74"/>
        <v>9.8537885841673556E-2</v>
      </c>
      <c r="AQ150" s="3">
        <f t="shared" si="75"/>
        <v>1.3128263079043696</v>
      </c>
      <c r="AR150" s="3">
        <f t="shared" si="73"/>
        <v>4.374859844120472</v>
      </c>
      <c r="AS150" s="3">
        <f t="shared" si="70"/>
        <v>4.5394544190505952</v>
      </c>
      <c r="AT150" s="3"/>
    </row>
    <row r="151" spans="1:46" ht="16.149999999999999" customHeight="1" x14ac:dyDescent="0.35">
      <c r="A151" s="74"/>
      <c r="B151" s="40">
        <v>44652</v>
      </c>
      <c r="C151" s="57">
        <v>45511</v>
      </c>
      <c r="D151" s="57">
        <v>23760142.283999991</v>
      </c>
      <c r="E151" s="57">
        <v>34662256</v>
      </c>
      <c r="F151" s="57">
        <v>17058255</v>
      </c>
      <c r="G151" s="57">
        <v>5622758.3900000229</v>
      </c>
      <c r="H151" s="59">
        <v>334111.82489999075</v>
      </c>
      <c r="I151" s="57">
        <v>349123.59089998528</v>
      </c>
      <c r="J151" s="59">
        <v>47862</v>
      </c>
      <c r="K151" s="1">
        <f t="shared" si="56"/>
        <v>7.3413422007864195</v>
      </c>
      <c r="L151" s="1">
        <f t="shared" si="60"/>
        <v>7.2943794847684025</v>
      </c>
      <c r="M151" s="1">
        <f t="shared" si="57"/>
        <v>522.07471345389001</v>
      </c>
      <c r="N151" s="1">
        <f t="shared" si="58"/>
        <v>761.62369537034999</v>
      </c>
      <c r="O151" s="4">
        <f t="shared" si="59"/>
        <v>374.81608841818462</v>
      </c>
      <c r="P151" s="57">
        <v>21701103</v>
      </c>
      <c r="Q151" s="57">
        <v>17602813</v>
      </c>
      <c r="R151" s="57">
        <v>1063516</v>
      </c>
      <c r="S151" s="4">
        <f t="shared" si="71"/>
        <v>40367432</v>
      </c>
      <c r="T151" s="1">
        <f t="shared" si="61"/>
        <v>64127574.283999994</v>
      </c>
      <c r="U151" s="3">
        <f t="shared" si="62"/>
        <v>37.051366045398993</v>
      </c>
      <c r="V151" s="5">
        <f t="shared" si="65"/>
        <v>62.948633954600993</v>
      </c>
      <c r="W151" s="60">
        <v>1172464808.9566317</v>
      </c>
      <c r="X151" s="57">
        <v>2650642</v>
      </c>
      <c r="Y151" s="1">
        <f t="shared" si="66"/>
        <v>1169814166.9566317</v>
      </c>
      <c r="Z151" s="5">
        <f t="shared" si="67"/>
        <v>5.4818599479636312</v>
      </c>
      <c r="AA151" s="57">
        <v>422336212.38820601</v>
      </c>
      <c r="AB151" s="57">
        <v>360273248.34371197</v>
      </c>
      <c r="AC151" s="57">
        <v>280926984</v>
      </c>
      <c r="AD151" s="1">
        <f t="shared" si="63"/>
        <v>2650642</v>
      </c>
      <c r="AE151" s="1">
        <f t="shared" si="72"/>
        <v>21701103</v>
      </c>
      <c r="AF151" s="1">
        <f t="shared" si="72"/>
        <v>17602813</v>
      </c>
      <c r="AG151" s="1">
        <f t="shared" si="72"/>
        <v>1063516</v>
      </c>
      <c r="AH151" s="1">
        <f t="shared" si="64"/>
        <v>23760142.283999991</v>
      </c>
      <c r="AI151" s="4">
        <f t="shared" si="68"/>
        <v>1130314661.0159178</v>
      </c>
      <c r="AJ151" s="3">
        <f t="shared" si="74"/>
        <v>37.364481498330171</v>
      </c>
      <c r="AK151" s="3">
        <f t="shared" si="74"/>
        <v>31.873712760648548</v>
      </c>
      <c r="AL151" s="3">
        <f t="shared" si="74"/>
        <v>24.853874207692314</v>
      </c>
      <c r="AM151" s="3">
        <f t="shared" si="74"/>
        <v>0.23450478803996264</v>
      </c>
      <c r="AN151" s="3">
        <f t="shared" si="74"/>
        <v>1.9199169707747772</v>
      </c>
      <c r="AO151" s="3">
        <f t="shared" si="74"/>
        <v>1.5573374040976105</v>
      </c>
      <c r="AP151" s="3">
        <f t="shared" si="74"/>
        <v>9.4090259702030263E-2</v>
      </c>
      <c r="AQ151" s="3">
        <f t="shared" si="75"/>
        <v>2.1020821107146008</v>
      </c>
      <c r="AR151" s="3">
        <f t="shared" si="73"/>
        <v>5.673426745289019</v>
      </c>
      <c r="AS151" s="3">
        <f t="shared" si="70"/>
        <v>5.9079315333289806</v>
      </c>
      <c r="AT151" s="3"/>
    </row>
    <row r="152" spans="1:46" ht="16.149999999999999" customHeight="1" x14ac:dyDescent="0.35">
      <c r="A152" s="74"/>
      <c r="B152" s="40">
        <v>44682</v>
      </c>
      <c r="C152" s="57">
        <v>49521</v>
      </c>
      <c r="D152" s="57">
        <v>26391095.38600003</v>
      </c>
      <c r="E152" s="57">
        <v>36649546</v>
      </c>
      <c r="F152" s="57">
        <v>17597518</v>
      </c>
      <c r="G152" s="57">
        <v>5795632.3500000592</v>
      </c>
      <c r="H152" s="59">
        <v>358362.87089998362</v>
      </c>
      <c r="I152" s="57">
        <v>360083.71189998224</v>
      </c>
      <c r="J152" s="59">
        <v>49701</v>
      </c>
      <c r="K152" s="1">
        <f t="shared" si="56"/>
        <v>7.2365838916819856</v>
      </c>
      <c r="L152" s="1">
        <f t="shared" si="60"/>
        <v>7.2449993340170673</v>
      </c>
      <c r="M152" s="1">
        <f t="shared" si="57"/>
        <v>532.92735174976337</v>
      </c>
      <c r="N152" s="1">
        <f t="shared" si="58"/>
        <v>740.08089497384947</v>
      </c>
      <c r="O152" s="4">
        <f t="shared" si="59"/>
        <v>355.35465761999961</v>
      </c>
      <c r="P152" s="57">
        <v>22819820</v>
      </c>
      <c r="Q152" s="57">
        <v>17672312</v>
      </c>
      <c r="R152" s="57">
        <v>1569178</v>
      </c>
      <c r="S152" s="4">
        <f t="shared" si="71"/>
        <v>42061310</v>
      </c>
      <c r="T152" s="1">
        <f t="shared" si="61"/>
        <v>68452405.386000037</v>
      </c>
      <c r="U152" s="3">
        <f t="shared" si="62"/>
        <v>38.553934280587846</v>
      </c>
      <c r="V152" s="5">
        <f t="shared" si="65"/>
        <v>61.446065719412147</v>
      </c>
      <c r="W152" s="60">
        <v>1433524399.6249111</v>
      </c>
      <c r="X152" s="57">
        <v>1953030</v>
      </c>
      <c r="Y152" s="1">
        <f t="shared" si="66"/>
        <v>1431571369.6249111</v>
      </c>
      <c r="Z152" s="5">
        <f t="shared" si="67"/>
        <v>4.7816271572918785</v>
      </c>
      <c r="AA152" s="57">
        <v>840110720</v>
      </c>
      <c r="AB152" s="57">
        <v>383578180</v>
      </c>
      <c r="AC152" s="57">
        <v>338138000</v>
      </c>
      <c r="AD152" s="1">
        <f t="shared" si="63"/>
        <v>1953030</v>
      </c>
      <c r="AE152" s="1">
        <f t="shared" si="72"/>
        <v>22819820</v>
      </c>
      <c r="AF152" s="1">
        <f t="shared" si="72"/>
        <v>17672312</v>
      </c>
      <c r="AG152" s="1">
        <f t="shared" si="72"/>
        <v>1569178</v>
      </c>
      <c r="AH152" s="1">
        <f t="shared" si="64"/>
        <v>26391095.38600003</v>
      </c>
      <c r="AI152" s="4">
        <f t="shared" si="68"/>
        <v>1632232335.3859999</v>
      </c>
      <c r="AJ152" s="3">
        <f t="shared" si="74"/>
        <v>51.470045151465868</v>
      </c>
      <c r="AK152" s="3">
        <f t="shared" si="74"/>
        <v>23.500219404077004</v>
      </c>
      <c r="AL152" s="3">
        <f t="shared" si="74"/>
        <v>20.716290975820861</v>
      </c>
      <c r="AM152" s="3">
        <f t="shared" si="74"/>
        <v>0.1196539216666196</v>
      </c>
      <c r="AN152" s="3">
        <f t="shared" si="74"/>
        <v>1.3980742511514719</v>
      </c>
      <c r="AO152" s="3">
        <f t="shared" si="74"/>
        <v>1.0827081180094835</v>
      </c>
      <c r="AP152" s="3">
        <f t="shared" si="74"/>
        <v>9.6136926464510428E-2</v>
      </c>
      <c r="AQ152" s="3">
        <f t="shared" si="75"/>
        <v>1.616871251344185</v>
      </c>
      <c r="AR152" s="3">
        <f t="shared" si="73"/>
        <v>4.1937905469696508</v>
      </c>
      <c r="AS152" s="3">
        <f t="shared" si="70"/>
        <v>4.3134444686362707</v>
      </c>
      <c r="AT152" s="3"/>
    </row>
    <row r="153" spans="1:46" ht="16.149999999999999" customHeight="1" x14ac:dyDescent="0.35">
      <c r="A153" s="74"/>
      <c r="B153" s="40">
        <v>44713</v>
      </c>
      <c r="C153" s="57">
        <v>52253</v>
      </c>
      <c r="D153" s="57">
        <v>25522495.312000021</v>
      </c>
      <c r="E153" s="57">
        <v>45050760</v>
      </c>
      <c r="F153" s="57">
        <v>22682530</v>
      </c>
      <c r="G153" s="57">
        <v>7355935.2599999886</v>
      </c>
      <c r="H153" s="59">
        <v>375595.72389997961</v>
      </c>
      <c r="I153" s="57">
        <v>376375.55889997463</v>
      </c>
      <c r="J153" s="59">
        <v>52389</v>
      </c>
      <c r="K153" s="1">
        <f t="shared" si="56"/>
        <v>7.1880221977681593</v>
      </c>
      <c r="L153" s="1">
        <f t="shared" si="60"/>
        <v>7.1842478172894051</v>
      </c>
      <c r="M153" s="1">
        <f t="shared" si="57"/>
        <v>488.4407653531859</v>
      </c>
      <c r="N153" s="1">
        <f t="shared" si="58"/>
        <v>862.16600003827534</v>
      </c>
      <c r="O153" s="4">
        <f t="shared" si="59"/>
        <v>434.09048284309034</v>
      </c>
      <c r="P153" s="57">
        <v>23386641</v>
      </c>
      <c r="Q153" s="57">
        <v>17335838</v>
      </c>
      <c r="R153" s="57">
        <v>1688924</v>
      </c>
      <c r="S153" s="4">
        <f t="shared" si="71"/>
        <v>42411403</v>
      </c>
      <c r="T153" s="1">
        <f t="shared" si="61"/>
        <v>67933898.312000021</v>
      </c>
      <c r="U153" s="3">
        <f t="shared" si="62"/>
        <v>37.569602137040413</v>
      </c>
      <c r="V153" s="5">
        <f t="shared" si="65"/>
        <v>62.430397862959587</v>
      </c>
      <c r="W153" s="60">
        <v>1495385337.1717238</v>
      </c>
      <c r="X153" s="57">
        <v>2080625</v>
      </c>
      <c r="Y153" s="1">
        <f t="shared" si="66"/>
        <v>1493304712.1717238</v>
      </c>
      <c r="Z153" s="5">
        <f t="shared" si="67"/>
        <v>4.5492321666355195</v>
      </c>
      <c r="AA153" s="57">
        <v>905809792.45245898</v>
      </c>
      <c r="AB153" s="57">
        <v>387205883.54754102</v>
      </c>
      <c r="AC153" s="57">
        <v>315875872</v>
      </c>
      <c r="AD153" s="1">
        <f t="shared" si="63"/>
        <v>2080625</v>
      </c>
      <c r="AE153" s="1">
        <f t="shared" si="72"/>
        <v>23386641</v>
      </c>
      <c r="AF153" s="1">
        <f t="shared" si="72"/>
        <v>17335838</v>
      </c>
      <c r="AG153" s="1">
        <f t="shared" si="72"/>
        <v>1688924</v>
      </c>
      <c r="AH153" s="1">
        <f t="shared" si="64"/>
        <v>25522495.312000021</v>
      </c>
      <c r="AI153" s="4">
        <f t="shared" si="68"/>
        <v>1678906071.312</v>
      </c>
      <c r="AJ153" s="3">
        <f t="shared" si="74"/>
        <v>53.952380536964981</v>
      </c>
      <c r="AK153" s="3">
        <f t="shared" si="74"/>
        <v>23.06298667708996</v>
      </c>
      <c r="AL153" s="3">
        <f t="shared" si="74"/>
        <v>18.814386188570705</v>
      </c>
      <c r="AM153" s="3">
        <f t="shared" si="74"/>
        <v>0.12392742128653285</v>
      </c>
      <c r="AN153" s="3">
        <f t="shared" si="74"/>
        <v>1.3929689932995624</v>
      </c>
      <c r="AO153" s="3">
        <f t="shared" si="74"/>
        <v>1.0325674733222399</v>
      </c>
      <c r="AP153" s="3">
        <f t="shared" si="74"/>
        <v>0.10059669381504895</v>
      </c>
      <c r="AQ153" s="3">
        <f t="shared" si="75"/>
        <v>1.5201860156509639</v>
      </c>
      <c r="AR153" s="3">
        <f t="shared" si="73"/>
        <v>4.046319176087815</v>
      </c>
      <c r="AS153" s="3">
        <f t="shared" si="70"/>
        <v>4.1702465973743479</v>
      </c>
      <c r="AT153" s="3"/>
    </row>
    <row r="154" spans="1:46" ht="16.149999999999999" customHeight="1" x14ac:dyDescent="0.35">
      <c r="A154" s="74"/>
      <c r="B154" s="40">
        <v>44743</v>
      </c>
      <c r="C154" s="57">
        <v>54870</v>
      </c>
      <c r="D154" s="57">
        <v>23291103.997000001</v>
      </c>
      <c r="E154" s="57">
        <v>47244599</v>
      </c>
      <c r="F154" s="57">
        <v>24839646</v>
      </c>
      <c r="G154" s="57">
        <v>8918108.9700000249</v>
      </c>
      <c r="H154" s="59">
        <v>390578.64489997062</v>
      </c>
      <c r="I154" s="57">
        <v>393211.10789997131</v>
      </c>
      <c r="J154" s="59">
        <v>55154</v>
      </c>
      <c r="K154" s="1">
        <f t="shared" si="56"/>
        <v>7.1182548733364426</v>
      </c>
      <c r="L154" s="1">
        <f t="shared" si="60"/>
        <v>7.1293307448230649</v>
      </c>
      <c r="M154" s="1">
        <f t="shared" si="57"/>
        <v>424.47792959722983</v>
      </c>
      <c r="N154" s="1">
        <f t="shared" si="58"/>
        <v>861.02786586477123</v>
      </c>
      <c r="O154" s="4">
        <f t="shared" si="59"/>
        <v>452.69994532531439</v>
      </c>
      <c r="P154" s="57">
        <v>21029930</v>
      </c>
      <c r="Q154" s="57">
        <v>19393347</v>
      </c>
      <c r="R154" s="57">
        <v>848383</v>
      </c>
      <c r="S154" s="4">
        <f t="shared" si="71"/>
        <v>41271660</v>
      </c>
      <c r="T154" s="1">
        <f t="shared" si="61"/>
        <v>64562763.997000001</v>
      </c>
      <c r="U154" s="3">
        <f t="shared" si="62"/>
        <v>36.075134574601321</v>
      </c>
      <c r="V154" s="5">
        <f t="shared" si="65"/>
        <v>63.924865425398679</v>
      </c>
      <c r="W154" s="60">
        <v>1514557001.2999184</v>
      </c>
      <c r="X154" s="57">
        <v>2096500</v>
      </c>
      <c r="Y154" s="1">
        <f t="shared" si="66"/>
        <v>1512460501.2999184</v>
      </c>
      <c r="Z154" s="5">
        <f t="shared" si="67"/>
        <v>4.2687239727259039</v>
      </c>
      <c r="AA154" s="57">
        <v>803581676.13124394</v>
      </c>
      <c r="AB154" s="57">
        <v>584971672.86875606</v>
      </c>
      <c r="AC154" s="57">
        <v>194948512</v>
      </c>
      <c r="AD154" s="1">
        <f t="shared" si="63"/>
        <v>2096500</v>
      </c>
      <c r="AE154" s="1">
        <f t="shared" si="72"/>
        <v>21029930</v>
      </c>
      <c r="AF154" s="1">
        <f t="shared" si="72"/>
        <v>19393347</v>
      </c>
      <c r="AG154" s="1">
        <f t="shared" si="72"/>
        <v>848383</v>
      </c>
      <c r="AH154" s="1">
        <f t="shared" si="64"/>
        <v>23291103.997000001</v>
      </c>
      <c r="AI154" s="4">
        <f t="shared" si="68"/>
        <v>1650161124.997</v>
      </c>
      <c r="AJ154" s="3">
        <f t="shared" si="74"/>
        <v>48.697164413729894</v>
      </c>
      <c r="AK154" s="3">
        <f t="shared" si="74"/>
        <v>35.44936697438073</v>
      </c>
      <c r="AL154" s="3">
        <f t="shared" si="74"/>
        <v>11.813907687369282</v>
      </c>
      <c r="AM154" s="3">
        <f t="shared" si="74"/>
        <v>0.12704819961164771</v>
      </c>
      <c r="AN154" s="3">
        <f t="shared" si="74"/>
        <v>1.2744167633956491</v>
      </c>
      <c r="AO154" s="3">
        <f t="shared" si="74"/>
        <v>1.1752395997109226</v>
      </c>
      <c r="AP154" s="3">
        <f t="shared" si="74"/>
        <v>5.1412131042751497E-2</v>
      </c>
      <c r="AQ154" s="3">
        <f t="shared" si="75"/>
        <v>1.4114442307591233</v>
      </c>
      <c r="AR154" s="3">
        <f t="shared" ref="AR154" si="76">SUM(AN154:AQ154)</f>
        <v>3.9125127249084461</v>
      </c>
      <c r="AS154" s="3">
        <f t="shared" si="70"/>
        <v>4.0395609245200941</v>
      </c>
      <c r="AT154" s="3"/>
    </row>
    <row r="155" spans="1:46" ht="16.149999999999999" customHeight="1" x14ac:dyDescent="0.35">
      <c r="A155" s="74"/>
      <c r="B155" s="40">
        <v>44774</v>
      </c>
      <c r="C155" s="57">
        <v>57440</v>
      </c>
      <c r="D155" s="57">
        <v>25299537.976999979</v>
      </c>
      <c r="E155" s="57">
        <v>50174270</v>
      </c>
      <c r="F155" s="57">
        <v>26562445</v>
      </c>
      <c r="G155" s="57">
        <v>8648691.630000025</v>
      </c>
      <c r="H155" s="59">
        <v>406478.58689996623</v>
      </c>
      <c r="I155" s="57">
        <v>410041.60789996863</v>
      </c>
      <c r="J155" s="59">
        <v>57884</v>
      </c>
      <c r="K155" s="1">
        <f t="shared" si="56"/>
        <v>7.0765770699854844</v>
      </c>
      <c r="L155" s="1">
        <f t="shared" si="60"/>
        <v>7.0838505960190838</v>
      </c>
      <c r="M155" s="1">
        <f t="shared" si="57"/>
        <v>440.45156645194947</v>
      </c>
      <c r="N155" s="1">
        <f t="shared" si="58"/>
        <v>873.50748607242338</v>
      </c>
      <c r="O155" s="4">
        <f t="shared" si="59"/>
        <v>462.43810933147631</v>
      </c>
      <c r="P155" s="57">
        <v>22150085</v>
      </c>
      <c r="Q155" s="57">
        <v>13676357</v>
      </c>
      <c r="R155" s="57">
        <v>1548478</v>
      </c>
      <c r="S155" s="4">
        <f t="shared" si="71"/>
        <v>37374920</v>
      </c>
      <c r="T155" s="1">
        <f t="shared" si="61"/>
        <v>62674457.976999983</v>
      </c>
      <c r="U155" s="3">
        <f t="shared" si="62"/>
        <v>40.3665844007527</v>
      </c>
      <c r="V155" s="5">
        <f t="shared" si="65"/>
        <v>59.6334155992473</v>
      </c>
      <c r="W155" s="60">
        <v>1413632283.7057974</v>
      </c>
      <c r="X155" s="57">
        <v>3112211</v>
      </c>
      <c r="Y155" s="1">
        <f t="shared" si="66"/>
        <v>1410520072.7057974</v>
      </c>
      <c r="Z155" s="5">
        <f t="shared" si="67"/>
        <v>4.4433581052676345</v>
      </c>
      <c r="AA155" s="57">
        <v>806083916.36900103</v>
      </c>
      <c r="AB155" s="57">
        <v>628742711.63099897</v>
      </c>
      <c r="AC155" s="57">
        <v>208862141</v>
      </c>
      <c r="AD155" s="1">
        <f t="shared" si="63"/>
        <v>3112211</v>
      </c>
      <c r="AE155" s="1">
        <f t="shared" si="72"/>
        <v>22150085</v>
      </c>
      <c r="AF155" s="1">
        <f t="shared" si="72"/>
        <v>13676357</v>
      </c>
      <c r="AG155" s="1">
        <f t="shared" si="72"/>
        <v>1548478</v>
      </c>
      <c r="AH155" s="1">
        <f t="shared" si="64"/>
        <v>25299537.976999979</v>
      </c>
      <c r="AI155" s="4">
        <f t="shared" si="68"/>
        <v>1709475437.977</v>
      </c>
      <c r="AJ155" s="3">
        <f t="shared" si="74"/>
        <v>47.153875303579909</v>
      </c>
      <c r="AK155" s="3">
        <f t="shared" si="74"/>
        <v>36.779862270209371</v>
      </c>
      <c r="AL155" s="3">
        <f t="shared" si="74"/>
        <v>12.217908275252453</v>
      </c>
      <c r="AM155" s="3">
        <f t="shared" si="74"/>
        <v>0.18205649118205539</v>
      </c>
      <c r="AN155" s="3">
        <f t="shared" si="74"/>
        <v>1.2957240863438493</v>
      </c>
      <c r="AO155" s="3">
        <f t="shared" si="74"/>
        <v>0.80003237813025596</v>
      </c>
      <c r="AP155" s="3">
        <f t="shared" si="74"/>
        <v>9.058205608572388E-2</v>
      </c>
      <c r="AQ155" s="3">
        <f t="shared" ref="AQ155" si="77">+AH155/$AI155*100</f>
        <v>1.4799591392163876</v>
      </c>
      <c r="AR155" s="3">
        <f t="shared" ref="AR155:AR156" si="78">SUM(AN155:AQ155)</f>
        <v>3.6662976597762169</v>
      </c>
      <c r="AS155" s="3">
        <f t="shared" ref="AS155:AS156" si="79">SUM(AM155:AQ155)</f>
        <v>3.8483541509582722</v>
      </c>
      <c r="AT155" s="3"/>
    </row>
    <row r="156" spans="1:46" ht="16.149999999999999" customHeight="1" x14ac:dyDescent="0.35">
      <c r="A156" s="74"/>
      <c r="B156" s="40">
        <v>44805</v>
      </c>
      <c r="C156" s="57">
        <v>59324</v>
      </c>
      <c r="D156" s="57">
        <v>24277249.317000039</v>
      </c>
      <c r="E156" s="57">
        <v>50548675</v>
      </c>
      <c r="F156" s="57">
        <v>28243502</v>
      </c>
      <c r="G156" s="57">
        <v>9383120.22000001</v>
      </c>
      <c r="H156" s="59">
        <v>416324.00489996944</v>
      </c>
      <c r="I156" s="57">
        <v>432571.69289996626</v>
      </c>
      <c r="J156" s="59">
        <v>61581</v>
      </c>
      <c r="K156" s="1">
        <f t="shared" si="56"/>
        <v>7.0178006354927085</v>
      </c>
      <c r="L156" s="1">
        <f t="shared" si="60"/>
        <v>7.0244343693666274</v>
      </c>
      <c r="M156" s="1">
        <f t="shared" si="57"/>
        <v>409.23149681410626</v>
      </c>
      <c r="N156" s="1">
        <f t="shared" si="58"/>
        <v>852.07799541500913</v>
      </c>
      <c r="O156" s="4">
        <f t="shared" si="59"/>
        <v>476.08896905131144</v>
      </c>
      <c r="P156" s="57">
        <v>15131882</v>
      </c>
      <c r="Q156" s="57">
        <v>4840105</v>
      </c>
      <c r="R156" s="57">
        <v>806566</v>
      </c>
      <c r="S156" s="4">
        <f t="shared" si="71"/>
        <v>20778553</v>
      </c>
      <c r="T156" s="1">
        <f t="shared" si="61"/>
        <v>45055802.317000039</v>
      </c>
      <c r="U156" s="3">
        <f t="shared" si="62"/>
        <v>53.882625696446581</v>
      </c>
      <c r="V156" s="5">
        <f>+S156/T156*100</f>
        <v>46.117374303553419</v>
      </c>
      <c r="W156" s="60">
        <v>1406665964.9265842</v>
      </c>
      <c r="X156" s="57">
        <v>5355883</v>
      </c>
      <c r="Y156" s="1">
        <f t="shared" si="66"/>
        <v>1401310081.9265842</v>
      </c>
      <c r="Z156" s="5">
        <f t="shared" si="67"/>
        <v>3.2152628385471469</v>
      </c>
      <c r="AA156" s="57">
        <v>624538784.95335603</v>
      </c>
      <c r="AB156" s="57">
        <v>447878396.04664302</v>
      </c>
      <c r="AC156" s="57">
        <v>168946484</v>
      </c>
      <c r="AD156" s="1">
        <f t="shared" si="63"/>
        <v>5355883</v>
      </c>
      <c r="AE156" s="1">
        <f t="shared" si="72"/>
        <v>15131882</v>
      </c>
      <c r="AF156" s="1">
        <f t="shared" si="72"/>
        <v>4840105</v>
      </c>
      <c r="AG156" s="1">
        <f t="shared" si="72"/>
        <v>806566</v>
      </c>
      <c r="AH156" s="1">
        <f t="shared" si="64"/>
        <v>24277249.317000039</v>
      </c>
      <c r="AI156" s="4">
        <f>SUM(AA156:AH156)</f>
        <v>1291775350.3169992</v>
      </c>
      <c r="AJ156" s="3">
        <f t="shared" ref="AJ156:AQ157" si="80">+AA156/$AI156*100</f>
        <v>48.347321753747309</v>
      </c>
      <c r="AK156" s="3">
        <f t="shared" si="80"/>
        <v>34.67153912920962</v>
      </c>
      <c r="AL156" s="3">
        <f t="shared" si="80"/>
        <v>13.078627329321685</v>
      </c>
      <c r="AM156" s="3">
        <f t="shared" si="80"/>
        <v>0.4146141199153302</v>
      </c>
      <c r="AN156" s="3">
        <f t="shared" si="80"/>
        <v>1.1714019776183735</v>
      </c>
      <c r="AO156" s="3">
        <f t="shared" si="80"/>
        <v>0.37468627953089889</v>
      </c>
      <c r="AP156" s="3">
        <f t="shared" si="80"/>
        <v>6.2438565637753518E-2</v>
      </c>
      <c r="AQ156" s="3">
        <f t="shared" si="80"/>
        <v>1.8793708450190234</v>
      </c>
      <c r="AR156" s="3">
        <f t="shared" si="78"/>
        <v>3.4878976678060494</v>
      </c>
      <c r="AS156" s="3">
        <f t="shared" si="79"/>
        <v>3.9025117877213793</v>
      </c>
      <c r="AT156" s="3"/>
    </row>
    <row r="157" spans="1:46" ht="16.149999999999999" customHeight="1" x14ac:dyDescent="0.35">
      <c r="A157" s="74"/>
      <c r="B157" s="40">
        <v>44835</v>
      </c>
      <c r="C157" s="57">
        <v>63087</v>
      </c>
      <c r="D157" s="57">
        <v>21705716.414999969</v>
      </c>
      <c r="E157" s="57">
        <v>44628013</v>
      </c>
      <c r="F157" s="57">
        <v>24153991</v>
      </c>
      <c r="G157" s="57">
        <v>7518208.5399999768</v>
      </c>
      <c r="H157" s="59">
        <v>439473.21189996443</v>
      </c>
      <c r="I157" s="57">
        <v>451189.6858999643</v>
      </c>
      <c r="J157" s="59">
        <v>64532</v>
      </c>
      <c r="K157" s="1">
        <f t="shared" si="56"/>
        <v>6.9661453532417843</v>
      </c>
      <c r="L157" s="1">
        <f t="shared" si="60"/>
        <v>6.9917201682880474</v>
      </c>
      <c r="M157" s="1">
        <f t="shared" si="57"/>
        <v>344.06005064434777</v>
      </c>
      <c r="N157" s="1">
        <f t="shared" si="58"/>
        <v>707.40426712317912</v>
      </c>
      <c r="O157" s="4">
        <f t="shared" si="59"/>
        <v>382.86796011856643</v>
      </c>
      <c r="P157" s="57">
        <v>19526587</v>
      </c>
      <c r="Q157" s="57">
        <v>7287282</v>
      </c>
      <c r="R157" s="57">
        <v>749817</v>
      </c>
      <c r="S157" s="4">
        <f t="shared" si="71"/>
        <v>27563686</v>
      </c>
      <c r="T157" s="1">
        <f t="shared" si="61"/>
        <v>49269402.414999969</v>
      </c>
      <c r="U157" s="3">
        <f t="shared" si="62"/>
        <v>44.055164769751109</v>
      </c>
      <c r="V157" s="5">
        <f>+S157/T157*100</f>
        <v>55.944835230248891</v>
      </c>
      <c r="W157" s="60">
        <v>1038440050.8863027</v>
      </c>
      <c r="X157" s="57">
        <v>7686577</v>
      </c>
      <c r="Y157" s="1">
        <f t="shared" si="66"/>
        <v>1030753473.8863027</v>
      </c>
      <c r="Z157" s="5">
        <f t="shared" si="67"/>
        <v>4.7799404671649581</v>
      </c>
      <c r="AA157" s="57">
        <v>754633473</v>
      </c>
      <c r="AB157" s="57">
        <v>454046522</v>
      </c>
      <c r="AC157" s="57">
        <v>300298704</v>
      </c>
      <c r="AD157" s="1">
        <f t="shared" si="63"/>
        <v>7686577</v>
      </c>
      <c r="AE157" s="1">
        <f t="shared" si="72"/>
        <v>19526587</v>
      </c>
      <c r="AF157" s="1">
        <f t="shared" si="72"/>
        <v>7287282</v>
      </c>
      <c r="AG157" s="1">
        <f t="shared" si="72"/>
        <v>749817</v>
      </c>
      <c r="AH157" s="1">
        <f t="shared" si="64"/>
        <v>21705716.414999969</v>
      </c>
      <c r="AI157" s="4">
        <f>SUM(AA157:AH157)</f>
        <v>1565934678.415</v>
      </c>
      <c r="AJ157" s="3">
        <f t="shared" si="80"/>
        <v>48.190609953399921</v>
      </c>
      <c r="AK157" s="3">
        <f t="shared" si="80"/>
        <v>28.995240239495466</v>
      </c>
      <c r="AL157" s="3">
        <f t="shared" si="80"/>
        <v>19.176962368823382</v>
      </c>
      <c r="AM157" s="3">
        <f t="shared" si="80"/>
        <v>0.49086191818551217</v>
      </c>
      <c r="AN157" s="3">
        <f t="shared" si="80"/>
        <v>1.246960506664577</v>
      </c>
      <c r="AO157" s="3">
        <f t="shared" si="80"/>
        <v>0.46536308956233124</v>
      </c>
      <c r="AP157" s="3">
        <f t="shared" si="80"/>
        <v>4.788303179791293E-2</v>
      </c>
      <c r="AQ157" s="3">
        <f t="shared" si="80"/>
        <v>1.3861188920708973</v>
      </c>
      <c r="AR157" s="3">
        <f t="shared" ref="AR157" si="81">SUM(AN157:AQ157)</f>
        <v>3.1463255200957185</v>
      </c>
      <c r="AS157" s="3">
        <f t="shared" ref="AS157" si="82">SUM(AM157:AQ157)</f>
        <v>3.6371874382812308</v>
      </c>
      <c r="AT157" s="3"/>
    </row>
    <row r="158" spans="1:46" ht="16.149999999999999" customHeight="1" x14ac:dyDescent="0.35">
      <c r="A158" s="74"/>
      <c r="B158" s="40">
        <v>44866</v>
      </c>
      <c r="C158" s="57">
        <v>66742</v>
      </c>
      <c r="D158" s="57">
        <v>26007923.28199999</v>
      </c>
      <c r="E158" s="57">
        <v>52815314</v>
      </c>
      <c r="F158" s="57">
        <v>30100085</v>
      </c>
      <c r="G158" s="57">
        <v>8828901.1699999757</v>
      </c>
      <c r="H158" s="59">
        <v>462796.27489995881</v>
      </c>
      <c r="I158" s="57">
        <v>469448.20389995608</v>
      </c>
      <c r="J158" s="59">
        <v>67534</v>
      </c>
      <c r="K158" s="1">
        <f t="shared" si="56"/>
        <v>6.9341085808030742</v>
      </c>
      <c r="L158" s="1">
        <f t="shared" si="60"/>
        <v>6.9512868170100406</v>
      </c>
      <c r="M158" s="1">
        <f t="shared" si="57"/>
        <v>389.67851251086256</v>
      </c>
      <c r="N158" s="1">
        <f t="shared" si="58"/>
        <v>791.33550088400114</v>
      </c>
      <c r="O158" s="4">
        <f t="shared" si="59"/>
        <v>450.99165443049355</v>
      </c>
      <c r="P158" s="57">
        <v>18577311</v>
      </c>
      <c r="Q158" s="57">
        <v>7183192</v>
      </c>
      <c r="R158" s="57">
        <v>608404</v>
      </c>
      <c r="S158" s="4">
        <f t="shared" si="71"/>
        <v>26368907</v>
      </c>
      <c r="T158" s="1">
        <f t="shared" si="61"/>
        <v>52376830.28199999</v>
      </c>
      <c r="U158" s="3">
        <f t="shared" si="62"/>
        <v>49.655397514457775</v>
      </c>
      <c r="V158" s="5">
        <f t="shared" ref="V158:V160" si="83">+S158/T158*100</f>
        <v>50.344602485542225</v>
      </c>
      <c r="W158" s="60">
        <v>1333021202.7676079</v>
      </c>
      <c r="X158" s="57">
        <v>7245142</v>
      </c>
      <c r="Y158" s="1">
        <f t="shared" si="66"/>
        <v>1325776060.7676079</v>
      </c>
      <c r="Z158" s="5">
        <f t="shared" si="67"/>
        <v>3.9506544002366777</v>
      </c>
      <c r="AA158" s="57">
        <v>705342951.39646649</v>
      </c>
      <c r="AB158" s="57">
        <v>459783740.60353351</v>
      </c>
      <c r="AC158" s="57">
        <v>245966880</v>
      </c>
      <c r="AD158" s="1">
        <f t="shared" si="63"/>
        <v>7245142</v>
      </c>
      <c r="AE158" s="1">
        <f t="shared" si="72"/>
        <v>18577311</v>
      </c>
      <c r="AF158" s="1">
        <f t="shared" si="72"/>
        <v>7183192</v>
      </c>
      <c r="AG158" s="1">
        <f t="shared" si="72"/>
        <v>608404</v>
      </c>
      <c r="AH158" s="1">
        <f t="shared" si="64"/>
        <v>26007923.28199999</v>
      </c>
      <c r="AI158" s="4">
        <f t="shared" ref="AI158:AI164" si="84">SUM(AA158:AH158)</f>
        <v>1470715544.2820001</v>
      </c>
      <c r="AJ158" s="3">
        <f t="shared" ref="AJ158:AJ160" si="85">+AA158/$AI158*100</f>
        <v>47.959168864351213</v>
      </c>
      <c r="AK158" s="3">
        <f t="shared" ref="AK158:AK160" si="86">+AB158/$AI158*100</f>
        <v>31.26258795530708</v>
      </c>
      <c r="AL158" s="3">
        <f t="shared" ref="AL158:AL160" si="87">+AC158/$AI158*100</f>
        <v>16.724300015478551</v>
      </c>
      <c r="AM158" s="3">
        <f t="shared" ref="AM158:AM160" si="88">+AD158/$AI158*100</f>
        <v>0.49262700922475544</v>
      </c>
      <c r="AN158" s="3">
        <f t="shared" ref="AN158:AN160" si="89">+AE158/$AI158*100</f>
        <v>1.2631477971540308</v>
      </c>
      <c r="AO158" s="3">
        <f t="shared" ref="AO158:AO160" si="90">+AF158/$AI158*100</f>
        <v>0.48841477387844012</v>
      </c>
      <c r="AP158" s="3">
        <f t="shared" ref="AP158:AP160" si="91">+AG158/$AI158*100</f>
        <v>4.1367890777072147E-2</v>
      </c>
      <c r="AQ158" s="3">
        <f t="shared" ref="AQ158:AQ160" si="92">+AH158/$AI158*100</f>
        <v>1.7683856938288496</v>
      </c>
      <c r="AR158" s="3">
        <f t="shared" ref="AR158:AR160" si="93">SUM(AN158:AQ158)</f>
        <v>3.5613161556383925</v>
      </c>
      <c r="AS158" s="3">
        <f t="shared" ref="AS158:AS160" si="94">SUM(AM158:AQ158)</f>
        <v>4.0539431648631483</v>
      </c>
      <c r="AT158" s="3"/>
    </row>
    <row r="159" spans="1:46" ht="16.149999999999999" customHeight="1" x14ac:dyDescent="0.35">
      <c r="A159" s="74"/>
      <c r="B159" s="40">
        <v>44896</v>
      </c>
      <c r="C159" s="57">
        <v>70359</v>
      </c>
      <c r="D159" s="57">
        <v>29028937.797999997</v>
      </c>
      <c r="E159" s="57">
        <v>50163481</v>
      </c>
      <c r="F159" s="57">
        <v>26671563</v>
      </c>
      <c r="G159" s="57">
        <v>8000334.8600000013</v>
      </c>
      <c r="H159" s="59">
        <v>486647.76089995226</v>
      </c>
      <c r="I159" s="57">
        <v>490747.96689995547</v>
      </c>
      <c r="J159" s="59">
        <v>70909</v>
      </c>
      <c r="K159" s="1">
        <f t="shared" si="56"/>
        <v>6.9166383959401392</v>
      </c>
      <c r="L159" s="1">
        <f t="shared" si="60"/>
        <v>6.9208135342474932</v>
      </c>
      <c r="M159" s="1">
        <f t="shared" si="57"/>
        <v>412.58314924885229</v>
      </c>
      <c r="N159" s="1">
        <f t="shared" si="58"/>
        <v>712.96466692249749</v>
      </c>
      <c r="O159" s="4">
        <f t="shared" si="59"/>
        <v>379.07819895109367</v>
      </c>
      <c r="P159" s="57">
        <v>20146691</v>
      </c>
      <c r="Q159" s="57">
        <v>7915278</v>
      </c>
      <c r="R159" s="57">
        <v>688824</v>
      </c>
      <c r="S159" s="4">
        <f t="shared" si="71"/>
        <v>28750793</v>
      </c>
      <c r="T159" s="1">
        <f t="shared" si="61"/>
        <v>57779730.797999993</v>
      </c>
      <c r="U159" s="3">
        <f t="shared" si="62"/>
        <v>50.240694093031003</v>
      </c>
      <c r="V159" s="5">
        <f t="shared" si="83"/>
        <v>49.759305906969004</v>
      </c>
      <c r="W159" s="60">
        <v>1256008380</v>
      </c>
      <c r="X159" s="57">
        <v>4334506</v>
      </c>
      <c r="Y159" s="1">
        <f t="shared" si="66"/>
        <v>1251673874</v>
      </c>
      <c r="Z159" s="5">
        <f t="shared" si="67"/>
        <v>4.6161969182397424</v>
      </c>
      <c r="AA159" s="57">
        <v>733413556.87629104</v>
      </c>
      <c r="AB159" s="57">
        <v>358909804.12370902</v>
      </c>
      <c r="AC159" s="57">
        <v>269669366</v>
      </c>
      <c r="AD159" s="1">
        <f t="shared" si="63"/>
        <v>4334506</v>
      </c>
      <c r="AE159" s="1">
        <f t="shared" si="72"/>
        <v>20146691</v>
      </c>
      <c r="AF159" s="1">
        <f t="shared" si="72"/>
        <v>7915278</v>
      </c>
      <c r="AG159" s="1">
        <f t="shared" si="72"/>
        <v>688824</v>
      </c>
      <c r="AH159" s="1">
        <f t="shared" si="64"/>
        <v>29028937.797999997</v>
      </c>
      <c r="AI159" s="4">
        <f t="shared" si="84"/>
        <v>1424106963.7980001</v>
      </c>
      <c r="AJ159" s="3">
        <f t="shared" si="85"/>
        <v>51.499892600786467</v>
      </c>
      <c r="AK159" s="3">
        <f t="shared" si="86"/>
        <v>25.202447094740698</v>
      </c>
      <c r="AL159" s="3">
        <f t="shared" si="87"/>
        <v>18.936033096896697</v>
      </c>
      <c r="AM159" s="3">
        <f t="shared" si="88"/>
        <v>0.30436660378656921</v>
      </c>
      <c r="AN159" s="3">
        <f t="shared" si="89"/>
        <v>1.414689451856207</v>
      </c>
      <c r="AO159" s="3">
        <f t="shared" si="90"/>
        <v>0.55580642474287678</v>
      </c>
      <c r="AP159" s="3">
        <f t="shared" si="91"/>
        <v>4.8368838683503904E-2</v>
      </c>
      <c r="AQ159" s="3">
        <f t="shared" si="92"/>
        <v>2.0383958885069782</v>
      </c>
      <c r="AR159" s="3">
        <f t="shared" si="93"/>
        <v>4.0572606037895653</v>
      </c>
      <c r="AS159" s="3">
        <f t="shared" si="94"/>
        <v>4.3616272075761353</v>
      </c>
      <c r="AT159" s="3"/>
    </row>
    <row r="160" spans="1:46" ht="16.149999999999999" customHeight="1" x14ac:dyDescent="0.35">
      <c r="A160" s="74"/>
      <c r="B160" s="40">
        <v>44927</v>
      </c>
      <c r="C160" s="57">
        <v>73271</v>
      </c>
      <c r="D160" s="57">
        <v>28963518.228999998</v>
      </c>
      <c r="E160" s="57">
        <v>48137301</v>
      </c>
      <c r="F160" s="57">
        <v>24506494</v>
      </c>
      <c r="G160" s="57">
        <v>7398232.0499999765</v>
      </c>
      <c r="H160" s="59">
        <v>503550.02389995469</v>
      </c>
      <c r="I160" s="57">
        <v>509601.39789995755</v>
      </c>
      <c r="J160" s="59">
        <v>73940</v>
      </c>
      <c r="K160" s="1">
        <f t="shared" si="56"/>
        <v>6.872432802881832</v>
      </c>
      <c r="L160" s="1">
        <f t="shared" si="60"/>
        <v>6.8920935609948275</v>
      </c>
      <c r="M160" s="1">
        <f t="shared" si="57"/>
        <v>395.29306586507619</v>
      </c>
      <c r="N160" s="1">
        <f t="shared" si="58"/>
        <v>656.97617065414693</v>
      </c>
      <c r="O160" s="4">
        <f t="shared" si="59"/>
        <v>334.46375783051957</v>
      </c>
      <c r="P160" s="57">
        <v>20534547</v>
      </c>
      <c r="Q160" s="57">
        <v>10749019</v>
      </c>
      <c r="R160" s="57">
        <v>639801</v>
      </c>
      <c r="S160" s="4">
        <f t="shared" ref="S160:S169" si="95">SUM(P160:R160)</f>
        <v>31923367</v>
      </c>
      <c r="T160" s="1">
        <f t="shared" si="61"/>
        <v>60886885.229000002</v>
      </c>
      <c r="U160" s="3">
        <f t="shared" si="62"/>
        <v>47.569387266348244</v>
      </c>
      <c r="V160" s="5">
        <f t="shared" si="83"/>
        <v>52.430612733651749</v>
      </c>
      <c r="W160" s="60">
        <v>1155362325.774153</v>
      </c>
      <c r="X160" s="57">
        <v>3114000</v>
      </c>
      <c r="Y160" s="1">
        <f t="shared" si="66"/>
        <v>1152248325.774153</v>
      </c>
      <c r="Z160" s="5">
        <f t="shared" si="67"/>
        <v>5.2841808373288242</v>
      </c>
      <c r="AA160" s="57">
        <v>535364590.90892899</v>
      </c>
      <c r="AB160" s="57">
        <v>479025206.09107202</v>
      </c>
      <c r="AC160" s="57">
        <v>276595419</v>
      </c>
      <c r="AD160" s="1">
        <f t="shared" si="63"/>
        <v>3114000</v>
      </c>
      <c r="AE160" s="1">
        <f t="shared" si="72"/>
        <v>20534547</v>
      </c>
      <c r="AF160" s="1">
        <f t="shared" si="72"/>
        <v>10749019</v>
      </c>
      <c r="AG160" s="1">
        <f t="shared" si="72"/>
        <v>639801</v>
      </c>
      <c r="AH160" s="1">
        <f t="shared" si="64"/>
        <v>28963518.228999998</v>
      </c>
      <c r="AI160" s="4">
        <f t="shared" si="84"/>
        <v>1354986101.229001</v>
      </c>
      <c r="AJ160" s="3">
        <f t="shared" si="85"/>
        <v>39.510707189051011</v>
      </c>
      <c r="AK160" s="3">
        <f t="shared" si="86"/>
        <v>35.352776361070127</v>
      </c>
      <c r="AL160" s="3">
        <f t="shared" si="87"/>
        <v>20.413155437470696</v>
      </c>
      <c r="AM160" s="3">
        <f t="shared" si="88"/>
        <v>0.22981785548763459</v>
      </c>
      <c r="AN160" s="3">
        <f t="shared" si="89"/>
        <v>1.515480268127823</v>
      </c>
      <c r="AO160" s="3">
        <f t="shared" si="90"/>
        <v>0.79329367218235014</v>
      </c>
      <c r="AP160" s="3">
        <f t="shared" si="91"/>
        <v>4.7218270314336584E-2</v>
      </c>
      <c r="AQ160" s="3">
        <f t="shared" si="92"/>
        <v>2.1375509462960154</v>
      </c>
      <c r="AR160" s="3">
        <f t="shared" si="93"/>
        <v>4.4935431569205253</v>
      </c>
      <c r="AS160" s="3">
        <f t="shared" si="94"/>
        <v>4.7233610124081604</v>
      </c>
      <c r="AT160" s="3"/>
    </row>
    <row r="161" spans="1:46" ht="16.149999999999999" customHeight="1" x14ac:dyDescent="0.35">
      <c r="A161" s="74"/>
      <c r="B161" s="40">
        <v>44958</v>
      </c>
      <c r="C161" s="57">
        <v>76450</v>
      </c>
      <c r="D161" s="57">
        <v>31707377.52900001</v>
      </c>
      <c r="E161" s="57">
        <v>45650839</v>
      </c>
      <c r="F161" s="57">
        <v>21821304</v>
      </c>
      <c r="G161" s="57">
        <v>6784267.0600000136</v>
      </c>
      <c r="H161" s="59">
        <v>525741.15389995731</v>
      </c>
      <c r="I161" s="57">
        <v>530386.9638999555</v>
      </c>
      <c r="J161" s="59">
        <v>77057</v>
      </c>
      <c r="K161" s="1">
        <f t="shared" si="56"/>
        <v>6.8769281085671325</v>
      </c>
      <c r="L161" s="1">
        <f t="shared" ref="L161" si="96">+I161/J161</f>
        <v>6.8830471456188986</v>
      </c>
      <c r="M161" s="1">
        <f t="shared" ref="M161" si="97">+D161/C161</f>
        <v>414.7465994637019</v>
      </c>
      <c r="N161" s="1">
        <f t="shared" ref="N161" si="98">+E161/C161</f>
        <v>597.13327665140616</v>
      </c>
      <c r="O161" s="4">
        <f t="shared" ref="O161" si="99">+F161/C161</f>
        <v>285.4323610202747</v>
      </c>
      <c r="P161" s="57">
        <v>20923274</v>
      </c>
      <c r="Q161" s="57">
        <v>12123323</v>
      </c>
      <c r="R161" s="57">
        <v>842228</v>
      </c>
      <c r="S161" s="4">
        <f t="shared" si="95"/>
        <v>33888825</v>
      </c>
      <c r="T161" s="1">
        <f t="shared" si="61"/>
        <v>65596202.529000014</v>
      </c>
      <c r="U161" s="3">
        <f t="shared" si="62"/>
        <v>48.337215123058705</v>
      </c>
      <c r="V161" s="5">
        <f t="shared" ref="V161:V163" si="100">+S161/T161*100</f>
        <v>51.662784876941295</v>
      </c>
      <c r="W161" s="60">
        <v>1142998671.2534413</v>
      </c>
      <c r="X161" s="57">
        <v>2704589</v>
      </c>
      <c r="Y161" s="1">
        <f t="shared" si="66"/>
        <v>1140294082.2534413</v>
      </c>
      <c r="Z161" s="5">
        <f t="shared" si="67"/>
        <v>5.7525688811231266</v>
      </c>
      <c r="AA161" s="57">
        <v>426182832.69383401</v>
      </c>
      <c r="AB161" s="57">
        <v>593179514.30616605</v>
      </c>
      <c r="AC161" s="57">
        <v>148843386</v>
      </c>
      <c r="AD161" s="1">
        <f t="shared" si="63"/>
        <v>2704589</v>
      </c>
      <c r="AE161" s="1">
        <f t="shared" si="72"/>
        <v>20923274</v>
      </c>
      <c r="AF161" s="1">
        <f t="shared" si="72"/>
        <v>12123323</v>
      </c>
      <c r="AG161" s="1">
        <f t="shared" si="72"/>
        <v>842228</v>
      </c>
      <c r="AH161" s="1">
        <f t="shared" si="64"/>
        <v>31707377.52900001</v>
      </c>
      <c r="AI161" s="4">
        <f t="shared" si="84"/>
        <v>1236506524.529</v>
      </c>
      <c r="AJ161" s="3">
        <f t="shared" ref="AJ161" si="101">+AA161/$AI161*100</f>
        <v>34.466686931245441</v>
      </c>
      <c r="AK161" s="3">
        <f t="shared" ref="AK161" si="102">+AB161/$AI161*100</f>
        <v>47.972210622351156</v>
      </c>
      <c r="AL161" s="3">
        <f t="shared" ref="AL161" si="103">+AC161/$AI161*100</f>
        <v>12.037412099923712</v>
      </c>
      <c r="AM161" s="3">
        <f t="shared" ref="AM161" si="104">+AD161/$AI161*100</f>
        <v>0.21872824334915741</v>
      </c>
      <c r="AN161" s="3">
        <f t="shared" ref="AN161" si="105">+AE161/$AI161*100</f>
        <v>1.6921280708947268</v>
      </c>
      <c r="AO161" s="3">
        <f t="shared" ref="AO161" si="106">+AF161/$AI161*100</f>
        <v>0.98044957786356335</v>
      </c>
      <c r="AP161" s="3">
        <f t="shared" ref="AP161" si="107">+AG161/$AI161*100</f>
        <v>6.8113510385302223E-2</v>
      </c>
      <c r="AQ161" s="3">
        <f t="shared" ref="AQ161" si="108">+AH161/$AI161*100</f>
        <v>2.5642709439869495</v>
      </c>
      <c r="AR161" s="3">
        <f t="shared" ref="AR161" si="109">SUM(AN161:AQ161)</f>
        <v>5.3049621031305421</v>
      </c>
      <c r="AS161" s="3">
        <f t="shared" ref="AS161" si="110">SUM(AM161:AQ161)</f>
        <v>5.5236903464796994</v>
      </c>
      <c r="AT161" s="3"/>
    </row>
    <row r="162" spans="1:46" ht="16.149999999999999" customHeight="1" x14ac:dyDescent="0.35">
      <c r="A162" s="74"/>
      <c r="B162" s="40">
        <v>44986</v>
      </c>
      <c r="C162" s="57">
        <v>78941</v>
      </c>
      <c r="D162" s="57">
        <v>39045263.688000076</v>
      </c>
      <c r="E162" s="57">
        <v>46241631</v>
      </c>
      <c r="F162" s="57">
        <v>20913481</v>
      </c>
      <c r="G162" s="57">
        <v>6354236.1000000238</v>
      </c>
      <c r="H162" s="59">
        <v>542039.10089995514</v>
      </c>
      <c r="I162" s="57">
        <v>548364.3468999574</v>
      </c>
      <c r="J162" s="59">
        <v>79824</v>
      </c>
      <c r="K162" s="1">
        <f t="shared" si="56"/>
        <v>6.8663824995877318</v>
      </c>
      <c r="L162" s="1">
        <f t="shared" ref="L162:L169" si="111">+I162/J162</f>
        <v>6.8696676049804246</v>
      </c>
      <c r="M162" s="1">
        <f t="shared" ref="M162:M169" si="112">+D162/C162</f>
        <v>494.61323884926816</v>
      </c>
      <c r="N162" s="1">
        <f t="shared" ref="N162:N169" si="113">+E162/C162</f>
        <v>585.77457848266431</v>
      </c>
      <c r="O162" s="4">
        <f t="shared" ref="O162:O169" si="114">+F162/C162</f>
        <v>264.92546332070788</v>
      </c>
      <c r="P162" s="57">
        <v>22830037</v>
      </c>
      <c r="Q162" s="57">
        <v>10375342</v>
      </c>
      <c r="R162" s="57">
        <v>874271</v>
      </c>
      <c r="S162" s="4">
        <f t="shared" si="95"/>
        <v>34079650</v>
      </c>
      <c r="T162" s="1">
        <f t="shared" si="61"/>
        <v>73124913.688000083</v>
      </c>
      <c r="U162" s="3">
        <f t="shared" si="62"/>
        <v>53.395295418184496</v>
      </c>
      <c r="V162" s="5">
        <f t="shared" si="100"/>
        <v>46.60470458181549</v>
      </c>
      <c r="W162" s="60">
        <v>1201145905</v>
      </c>
      <c r="X162" s="57">
        <v>2503589</v>
      </c>
      <c r="Y162" s="1">
        <f t="shared" si="66"/>
        <v>1198642316</v>
      </c>
      <c r="Z162" s="5">
        <f t="shared" si="67"/>
        <v>6.1006450975321718</v>
      </c>
      <c r="AA162" s="57">
        <v>576614105.02256596</v>
      </c>
      <c r="AB162" s="57">
        <v>553979208.97743404</v>
      </c>
      <c r="AC162" s="57">
        <v>206413080</v>
      </c>
      <c r="AD162" s="1">
        <f t="shared" si="63"/>
        <v>2503589</v>
      </c>
      <c r="AE162" s="1">
        <f t="shared" si="72"/>
        <v>22830037</v>
      </c>
      <c r="AF162" s="1">
        <f t="shared" si="72"/>
        <v>10375342</v>
      </c>
      <c r="AG162" s="1">
        <f t="shared" si="72"/>
        <v>874271</v>
      </c>
      <c r="AH162" s="1">
        <f t="shared" si="64"/>
        <v>39045263.688000076</v>
      </c>
      <c r="AI162" s="4">
        <f t="shared" si="84"/>
        <v>1412634896.688</v>
      </c>
      <c r="AJ162" s="3">
        <f t="shared" ref="AJ162:AJ164" si="115">+AA162/$AI162*100</f>
        <v>40.818339287417395</v>
      </c>
      <c r="AK162" s="3">
        <f t="shared" ref="AK162:AK164" si="116">+AB162/$AI162*100</f>
        <v>39.216021795601165</v>
      </c>
      <c r="AL162" s="3">
        <f t="shared" ref="AL162:AL164" si="117">+AC162/$AI162*100</f>
        <v>14.61191992948403</v>
      </c>
      <c r="AM162" s="3">
        <f t="shared" ref="AM162:AM164" si="118">+AD162/$AI162*100</f>
        <v>0.17722831326550137</v>
      </c>
      <c r="AN162" s="3">
        <f t="shared" ref="AN162:AN164" si="119">+AE162/$AI162*100</f>
        <v>1.616131461393618</v>
      </c>
      <c r="AO162" s="3">
        <f t="shared" ref="AO162:AO164" si="120">+AF162/$AI162*100</f>
        <v>0.7344673435666611</v>
      </c>
      <c r="AP162" s="3">
        <f t="shared" ref="AP162:AP164" si="121">+AG162/$AI162*100</f>
        <v>6.1889381470737866E-2</v>
      </c>
      <c r="AQ162" s="3">
        <f t="shared" ref="AQ162:AQ164" si="122">+AH162/$AI162*100</f>
        <v>2.764002487800906</v>
      </c>
      <c r="AR162" s="3">
        <f t="shared" ref="AR162:AR164" si="123">SUM(AN162:AQ162)</f>
        <v>5.176490674231923</v>
      </c>
      <c r="AS162" s="3">
        <f t="shared" ref="AS162:AS164" si="124">SUM(AM162:AQ162)</f>
        <v>5.3537189874974249</v>
      </c>
      <c r="AT162" s="3"/>
    </row>
    <row r="163" spans="1:46" ht="16.149999999999999" customHeight="1" x14ac:dyDescent="0.35">
      <c r="A163" s="74"/>
      <c r="B163" s="40">
        <v>45017</v>
      </c>
      <c r="C163" s="57">
        <v>81907</v>
      </c>
      <c r="D163" s="57">
        <v>46721094.449000061</v>
      </c>
      <c r="E163" s="57">
        <v>51934448</v>
      </c>
      <c r="F163" s="57">
        <v>21544276</v>
      </c>
      <c r="G163" s="57">
        <v>6324485.1200000243</v>
      </c>
      <c r="H163" s="59">
        <v>564847.51189995639</v>
      </c>
      <c r="I163" s="57">
        <v>571483.58389995107</v>
      </c>
      <c r="J163" s="59">
        <v>82956</v>
      </c>
      <c r="K163" s="1">
        <f t="shared" ref="K163:K177" si="125">+H163/C163</f>
        <v>6.8962055978116199</v>
      </c>
      <c r="L163" s="1">
        <f t="shared" si="111"/>
        <v>6.8889963824190064</v>
      </c>
      <c r="M163" s="1">
        <f t="shared" si="112"/>
        <v>570.41638015065939</v>
      </c>
      <c r="N163" s="1">
        <f t="shared" si="113"/>
        <v>634.06605052071257</v>
      </c>
      <c r="O163" s="4">
        <f t="shared" si="114"/>
        <v>263.03339152941749</v>
      </c>
      <c r="P163" s="57">
        <v>23482791</v>
      </c>
      <c r="Q163" s="57">
        <v>9571457</v>
      </c>
      <c r="R163" s="57">
        <v>815274</v>
      </c>
      <c r="S163" s="4">
        <f t="shared" si="95"/>
        <v>33869522</v>
      </c>
      <c r="T163" s="1">
        <f t="shared" si="61"/>
        <v>80590616.449000061</v>
      </c>
      <c r="U163" s="3">
        <f t="shared" si="62"/>
        <v>57.973367753758829</v>
      </c>
      <c r="V163" s="5">
        <f t="shared" si="100"/>
        <v>42.026632246241171</v>
      </c>
      <c r="W163" s="60">
        <v>1243299057.9561777</v>
      </c>
      <c r="X163" s="57">
        <v>3887589</v>
      </c>
      <c r="Y163" s="1">
        <f t="shared" si="66"/>
        <v>1239411468.9561777</v>
      </c>
      <c r="Z163" s="5">
        <f t="shared" si="67"/>
        <v>6.5023294093665944</v>
      </c>
      <c r="AA163" s="57">
        <v>523306356.25707901</v>
      </c>
      <c r="AB163" s="57">
        <v>602019411.74292099</v>
      </c>
      <c r="AC163" s="57">
        <v>200862068</v>
      </c>
      <c r="AD163" s="1">
        <f t="shared" si="63"/>
        <v>3887589</v>
      </c>
      <c r="AE163" s="1">
        <f t="shared" ref="AE163:AG164" si="126">+P163</f>
        <v>23482791</v>
      </c>
      <c r="AF163" s="1">
        <f t="shared" si="126"/>
        <v>9571457</v>
      </c>
      <c r="AG163" s="1">
        <f t="shared" si="126"/>
        <v>815274</v>
      </c>
      <c r="AH163" s="1">
        <f t="shared" si="64"/>
        <v>46721094.449000061</v>
      </c>
      <c r="AI163" s="4">
        <f t="shared" si="84"/>
        <v>1410666041.4490001</v>
      </c>
      <c r="AJ163" s="3">
        <f t="shared" si="115"/>
        <v>37.096402754513896</v>
      </c>
      <c r="AK163" s="3">
        <f t="shared" si="116"/>
        <v>42.676253206218959</v>
      </c>
      <c r="AL163" s="3">
        <f t="shared" si="117"/>
        <v>14.238810753087924</v>
      </c>
      <c r="AM163" s="3">
        <f t="shared" si="118"/>
        <v>0.27558535371041948</v>
      </c>
      <c r="AN163" s="3">
        <f t="shared" si="119"/>
        <v>1.6646598351427726</v>
      </c>
      <c r="AO163" s="3">
        <f t="shared" si="120"/>
        <v>0.67850623172075819</v>
      </c>
      <c r="AP163" s="3">
        <f t="shared" si="121"/>
        <v>5.7793551134368508E-2</v>
      </c>
      <c r="AQ163" s="3">
        <f t="shared" si="122"/>
        <v>3.3119883144708968</v>
      </c>
      <c r="AR163" s="3">
        <f t="shared" si="123"/>
        <v>5.7129479324687962</v>
      </c>
      <c r="AS163" s="3">
        <f t="shared" si="124"/>
        <v>5.9885332861792158</v>
      </c>
      <c r="AT163" s="3"/>
    </row>
    <row r="164" spans="1:46" ht="16.149999999999999" customHeight="1" x14ac:dyDescent="0.35">
      <c r="A164" s="74"/>
      <c r="B164" s="40">
        <v>45047</v>
      </c>
      <c r="C164" s="57">
        <v>85358</v>
      </c>
      <c r="D164" s="57">
        <v>48309563.80399999</v>
      </c>
      <c r="E164" s="57">
        <v>61236725</v>
      </c>
      <c r="F164" s="57">
        <v>25835263</v>
      </c>
      <c r="G164" s="57">
        <v>7311907.4700000118</v>
      </c>
      <c r="H164" s="59">
        <v>588485.05189994106</v>
      </c>
      <c r="I164" s="57">
        <v>593151.57189993607</v>
      </c>
      <c r="J164" s="59">
        <v>86108</v>
      </c>
      <c r="K164" s="1">
        <f t="shared" si="125"/>
        <v>6.8943163136430217</v>
      </c>
      <c r="L164" s="1">
        <f t="shared" si="111"/>
        <v>6.8884606761269112</v>
      </c>
      <c r="M164" s="1">
        <f t="shared" si="112"/>
        <v>565.96410182993964</v>
      </c>
      <c r="N164" s="1">
        <f t="shared" si="113"/>
        <v>717.41049462264812</v>
      </c>
      <c r="O164" s="4">
        <f t="shared" si="114"/>
        <v>302.66949787951921</v>
      </c>
      <c r="P164" s="57">
        <v>23577626</v>
      </c>
      <c r="Q164" s="57">
        <v>8269883</v>
      </c>
      <c r="R164" s="57">
        <v>926090</v>
      </c>
      <c r="S164" s="4">
        <f t="shared" si="95"/>
        <v>32773599</v>
      </c>
      <c r="T164" s="1">
        <f t="shared" ref="T164:T177" si="127">+S164+D164</f>
        <v>81083162.80399999</v>
      </c>
      <c r="U164" s="3">
        <f t="shared" ref="U164:U177" si="128">+D164/T164*100</f>
        <v>59.580265659810671</v>
      </c>
      <c r="V164" s="5">
        <f t="shared" ref="V164:V169" si="129">+S164/T164*100</f>
        <v>40.419734340189322</v>
      </c>
      <c r="W164" s="60">
        <v>1397041715</v>
      </c>
      <c r="X164" s="57">
        <v>3586538</v>
      </c>
      <c r="Y164" s="1">
        <f t="shared" si="66"/>
        <v>1393455177</v>
      </c>
      <c r="Z164" s="5">
        <f t="shared" ref="Z164:Z171" si="130">+T164/Y164*100</f>
        <v>5.8188569063675013</v>
      </c>
      <c r="AA164" s="57">
        <v>709115267</v>
      </c>
      <c r="AB164" s="57">
        <v>591944005.43106401</v>
      </c>
      <c r="AC164" s="57">
        <v>282541633</v>
      </c>
      <c r="AD164" s="1">
        <f t="shared" si="63"/>
        <v>3586538</v>
      </c>
      <c r="AE164" s="1">
        <f t="shared" si="126"/>
        <v>23577626</v>
      </c>
      <c r="AF164" s="1">
        <f t="shared" si="126"/>
        <v>8269883</v>
      </c>
      <c r="AG164" s="1">
        <f>+R164</f>
        <v>926090</v>
      </c>
      <c r="AH164" s="1">
        <f t="shared" si="64"/>
        <v>48309563.80399999</v>
      </c>
      <c r="AI164" s="4">
        <f t="shared" si="84"/>
        <v>1668270606.235064</v>
      </c>
      <c r="AJ164" s="3">
        <f t="shared" si="115"/>
        <v>42.506009777413993</v>
      </c>
      <c r="AK164" s="3">
        <f t="shared" si="116"/>
        <v>35.482493260907901</v>
      </c>
      <c r="AL164" s="3">
        <f t="shared" si="117"/>
        <v>16.93619919598278</v>
      </c>
      <c r="AM164" s="3">
        <f t="shared" si="118"/>
        <v>0.21498538585979537</v>
      </c>
      <c r="AN164" s="3">
        <f t="shared" si="119"/>
        <v>1.4132974537751848</v>
      </c>
      <c r="AO164" s="3">
        <f t="shared" si="120"/>
        <v>0.49571592097180128</v>
      </c>
      <c r="AP164" s="3">
        <f t="shared" si="121"/>
        <v>5.551197728586673E-2</v>
      </c>
      <c r="AQ164" s="3">
        <f t="shared" si="122"/>
        <v>2.8957870278026725</v>
      </c>
      <c r="AR164" s="3">
        <f t="shared" si="123"/>
        <v>4.8603123798355252</v>
      </c>
      <c r="AS164" s="3">
        <f t="shared" si="124"/>
        <v>5.0752977656953204</v>
      </c>
      <c r="AT164" s="3"/>
    </row>
    <row r="165" spans="1:46" ht="16.149999999999999" customHeight="1" x14ac:dyDescent="0.35">
      <c r="A165" s="74"/>
      <c r="B165" s="40">
        <v>45078</v>
      </c>
      <c r="C165" s="57">
        <v>87794</v>
      </c>
      <c r="D165" s="57">
        <v>44149500.487000026</v>
      </c>
      <c r="E165" s="57">
        <v>72141044</v>
      </c>
      <c r="F165" s="57">
        <v>31550389</v>
      </c>
      <c r="G165" s="57">
        <v>7303113.9299999475</v>
      </c>
      <c r="H165" s="59">
        <v>607854.51389992703</v>
      </c>
      <c r="I165" s="57">
        <v>615801.91889992263</v>
      </c>
      <c r="J165" s="59">
        <v>89081</v>
      </c>
      <c r="K165" s="1">
        <f t="shared" si="125"/>
        <v>6.9236452821369001</v>
      </c>
      <c r="L165" s="1">
        <f t="shared" si="111"/>
        <v>6.9128312311258586</v>
      </c>
      <c r="M165" s="1">
        <f t="shared" si="112"/>
        <v>502.87605630225329</v>
      </c>
      <c r="N165" s="1">
        <f t="shared" si="113"/>
        <v>821.70813495227469</v>
      </c>
      <c r="O165" s="4">
        <f t="shared" si="114"/>
        <v>359.36839647356311</v>
      </c>
      <c r="P165" s="57">
        <v>22814212</v>
      </c>
      <c r="Q165" s="57">
        <v>7713762</v>
      </c>
      <c r="R165" s="57">
        <v>1049802</v>
      </c>
      <c r="S165" s="4">
        <f t="shared" si="95"/>
        <v>31577776</v>
      </c>
      <c r="T165" s="1">
        <f t="shared" si="127"/>
        <v>75727276.487000018</v>
      </c>
      <c r="U165" s="3">
        <f t="shared" si="128"/>
        <v>58.300658012676706</v>
      </c>
      <c r="V165" s="5">
        <f t="shared" si="129"/>
        <v>41.699341987323294</v>
      </c>
      <c r="W165" s="60">
        <v>1490155227.2322536</v>
      </c>
      <c r="X165" s="57">
        <v>2705115</v>
      </c>
      <c r="Y165" s="1">
        <f t="shared" ref="Y165:Y169" si="131">+W165-X165</f>
        <v>1487450112.2322536</v>
      </c>
      <c r="Z165" s="5">
        <f t="shared" si="130"/>
        <v>5.091080088283042</v>
      </c>
      <c r="AA165" s="57">
        <v>736161650.94462895</v>
      </c>
      <c r="AB165" s="57">
        <v>672614588</v>
      </c>
      <c r="AC165" s="57">
        <v>274765094</v>
      </c>
      <c r="AD165" s="1">
        <f t="shared" si="63"/>
        <v>2705115</v>
      </c>
      <c r="AE165" s="1">
        <f t="shared" ref="AE165:AF169" si="132">+P165</f>
        <v>22814212</v>
      </c>
      <c r="AF165" s="1">
        <f t="shared" si="132"/>
        <v>7713762</v>
      </c>
      <c r="AG165" s="1">
        <f t="shared" ref="AG165:AG169" si="133">+R165</f>
        <v>1049802</v>
      </c>
      <c r="AH165" s="1">
        <f t="shared" ref="AH165:AH167" si="134">+D165</f>
        <v>44149500.487000026</v>
      </c>
      <c r="AI165" s="4">
        <f t="shared" ref="AI165:AI169" si="135">SUM(AA165:AH165)</f>
        <v>1761973724.4316289</v>
      </c>
      <c r="AJ165" s="3">
        <f t="shared" ref="AJ165" si="136">+AA165/$AI165*100</f>
        <v>41.780512429724077</v>
      </c>
      <c r="AK165" s="3">
        <f t="shared" ref="AK165" si="137">+AB165/$AI165*100</f>
        <v>38.173928400491306</v>
      </c>
      <c r="AL165" s="3">
        <f t="shared" ref="AL165" si="138">+AC165/$AI165*100</f>
        <v>15.594165235842702</v>
      </c>
      <c r="AM165" s="3">
        <f t="shared" ref="AM165" si="139">+AD165/$AI165*100</f>
        <v>0.15352754484875228</v>
      </c>
      <c r="AN165" s="3">
        <f t="shared" ref="AN165" si="140">+AE165/$AI165*100</f>
        <v>1.2948100010605621</v>
      </c>
      <c r="AO165" s="3">
        <f t="shared" ref="AO165" si="141">+AF165/$AI165*100</f>
        <v>0.43779097798341332</v>
      </c>
      <c r="AP165" s="3">
        <f t="shared" ref="AP165" si="142">+AG165/$AI165*100</f>
        <v>5.9581024702206685E-2</v>
      </c>
      <c r="AQ165" s="3">
        <f t="shared" ref="AQ165" si="143">+AH165/$AI165*100</f>
        <v>2.5056843853469841</v>
      </c>
      <c r="AR165" s="3">
        <f t="shared" ref="AR165" si="144">SUM(AN165:AQ165)</f>
        <v>4.2978663890931657</v>
      </c>
      <c r="AS165" s="3">
        <f t="shared" ref="AS165" si="145">SUM(AM165:AQ165)</f>
        <v>4.4513939339419188</v>
      </c>
      <c r="AT165" s="3"/>
    </row>
    <row r="166" spans="1:46" ht="16.149999999999999" customHeight="1" x14ac:dyDescent="0.35">
      <c r="A166" s="74"/>
      <c r="B166" s="40">
        <v>45108</v>
      </c>
      <c r="C166" s="57">
        <v>91289</v>
      </c>
      <c r="D166" s="57">
        <v>43322429.335999988</v>
      </c>
      <c r="E166" s="57">
        <v>77198593</v>
      </c>
      <c r="F166" s="57">
        <v>42574293</v>
      </c>
      <c r="G166" s="57">
        <v>9436792.5799999703</v>
      </c>
      <c r="H166" s="59">
        <v>633351.83089992125</v>
      </c>
      <c r="I166" s="57">
        <v>637894.70389992115</v>
      </c>
      <c r="J166" s="59">
        <v>92014</v>
      </c>
      <c r="K166" s="1">
        <f t="shared" si="125"/>
        <v>6.9378767529485614</v>
      </c>
      <c r="L166" s="1">
        <f t="shared" si="111"/>
        <v>6.9325831275666872</v>
      </c>
      <c r="M166" s="1">
        <f t="shared" si="112"/>
        <v>474.56352173865406</v>
      </c>
      <c r="N166" s="1">
        <f t="shared" si="113"/>
        <v>845.6505493542486</v>
      </c>
      <c r="O166" s="4">
        <f t="shared" si="114"/>
        <v>466.36826999967138</v>
      </c>
      <c r="P166" s="57">
        <v>23344413</v>
      </c>
      <c r="Q166" s="57">
        <v>14795085</v>
      </c>
      <c r="R166" s="57">
        <v>1358442</v>
      </c>
      <c r="S166" s="4">
        <f t="shared" si="95"/>
        <v>39497940</v>
      </c>
      <c r="T166" s="1">
        <f t="shared" si="127"/>
        <v>82820369.335999995</v>
      </c>
      <c r="U166" s="3">
        <f t="shared" si="128"/>
        <v>52.308906230835639</v>
      </c>
      <c r="V166" s="5">
        <f t="shared" si="129"/>
        <v>47.691093769164354</v>
      </c>
      <c r="W166" s="60">
        <v>1583975759</v>
      </c>
      <c r="X166" s="57">
        <v>2469685</v>
      </c>
      <c r="Y166" s="1">
        <f t="shared" si="131"/>
        <v>1581506074</v>
      </c>
      <c r="Z166" s="5">
        <f t="shared" si="130"/>
        <v>5.2368037466038837</v>
      </c>
      <c r="AA166" s="57">
        <v>712121481.65155494</v>
      </c>
      <c r="AB166" s="57">
        <v>802238154.34844518</v>
      </c>
      <c r="AC166" s="57">
        <v>188485040</v>
      </c>
      <c r="AD166" s="1">
        <f t="shared" si="63"/>
        <v>2469685</v>
      </c>
      <c r="AE166" s="1">
        <f t="shared" si="132"/>
        <v>23344413</v>
      </c>
      <c r="AF166" s="1">
        <f t="shared" si="132"/>
        <v>14795085</v>
      </c>
      <c r="AG166" s="1">
        <f t="shared" si="133"/>
        <v>1358442</v>
      </c>
      <c r="AH166" s="1">
        <f t="shared" si="134"/>
        <v>43322429.335999988</v>
      </c>
      <c r="AI166" s="4">
        <f t="shared" si="135"/>
        <v>1788134730.336</v>
      </c>
      <c r="AJ166" s="3">
        <f t="shared" ref="AJ166" si="146">+AA166/$AI166*100</f>
        <v>39.824822457183835</v>
      </c>
      <c r="AK166" s="3">
        <f t="shared" ref="AK166" si="147">+AB166/$AI166*100</f>
        <v>44.864525068404681</v>
      </c>
      <c r="AL166" s="3">
        <f t="shared" ref="AL166" si="148">+AC166/$AI166*100</f>
        <v>10.540874622159073</v>
      </c>
      <c r="AM166" s="3">
        <f t="shared" ref="AM166" si="149">+AD166/$AI166*100</f>
        <v>0.13811515195703028</v>
      </c>
      <c r="AN166" s="3">
        <f t="shared" ref="AN166" si="150">+AE166/$AI166*100</f>
        <v>1.3055175655367681</v>
      </c>
      <c r="AO166" s="3">
        <f t="shared" ref="AO166" si="151">+AF166/$AI166*100</f>
        <v>0.82740325709237394</v>
      </c>
      <c r="AP166" s="3">
        <f t="shared" ref="AP166" si="152">+AG166/$AI166*100</f>
        <v>7.5969778840140403E-2</v>
      </c>
      <c r="AQ166" s="3">
        <f t="shared" ref="AQ166" si="153">+AH166/$AI166*100</f>
        <v>2.4227720988261034</v>
      </c>
      <c r="AR166" s="3">
        <f t="shared" ref="AR166" si="154">SUM(AN166:AQ166)</f>
        <v>4.6316627002953865</v>
      </c>
      <c r="AS166" s="3">
        <f t="shared" ref="AS166" si="155">SUM(AM166:AQ166)</f>
        <v>4.7697778522524157</v>
      </c>
      <c r="AT166" s="3"/>
    </row>
    <row r="167" spans="1:46" ht="16.149999999999999" customHeight="1" x14ac:dyDescent="0.35">
      <c r="A167" s="74"/>
      <c r="B167" s="40">
        <v>45139</v>
      </c>
      <c r="C167" s="57">
        <v>95737</v>
      </c>
      <c r="D167" s="57">
        <v>43145836.324000038</v>
      </c>
      <c r="E167" s="57">
        <v>82063666</v>
      </c>
      <c r="F167" s="57">
        <v>44142254</v>
      </c>
      <c r="G167" s="57">
        <v>9730165.7800000142</v>
      </c>
      <c r="H167" s="59">
        <v>666171.81689993083</v>
      </c>
      <c r="I167" s="57">
        <v>670727.42289993039</v>
      </c>
      <c r="J167" s="59">
        <v>96346</v>
      </c>
      <c r="K167" s="1">
        <f t="shared" si="125"/>
        <v>6.9583527465862813</v>
      </c>
      <c r="L167" s="1">
        <f t="shared" si="111"/>
        <v>6.9616530307426396</v>
      </c>
      <c r="M167" s="1">
        <f t="shared" si="112"/>
        <v>450.67044427964152</v>
      </c>
      <c r="N167" s="1">
        <f t="shared" si="113"/>
        <v>857.1781651816957</v>
      </c>
      <c r="O167" s="4">
        <f t="shared" si="114"/>
        <v>461.07830828206443</v>
      </c>
      <c r="P167" s="57">
        <v>21382075</v>
      </c>
      <c r="Q167" s="57">
        <v>10659546</v>
      </c>
      <c r="R167" s="57">
        <v>918436</v>
      </c>
      <c r="S167" s="4">
        <f t="shared" si="95"/>
        <v>32960057</v>
      </c>
      <c r="T167" s="1">
        <f t="shared" si="127"/>
        <v>76105893.324000031</v>
      </c>
      <c r="U167" s="3">
        <f t="shared" si="128"/>
        <v>56.691846635737441</v>
      </c>
      <c r="V167" s="5">
        <f t="shared" si="129"/>
        <v>43.308153364262566</v>
      </c>
      <c r="W167" s="60">
        <v>1580852658.72996</v>
      </c>
      <c r="X167" s="57">
        <v>2772715</v>
      </c>
      <c r="Y167" s="1">
        <f t="shared" si="131"/>
        <v>1578079943.72996</v>
      </c>
      <c r="Z167" s="5">
        <f t="shared" si="130"/>
        <v>4.822689346403811</v>
      </c>
      <c r="AA167" s="57">
        <v>564568227.00000012</v>
      </c>
      <c r="AB167" s="57">
        <v>841432225.00000012</v>
      </c>
      <c r="AC167" s="57">
        <v>298722099</v>
      </c>
      <c r="AD167" s="1">
        <f t="shared" si="63"/>
        <v>2772715</v>
      </c>
      <c r="AE167" s="1">
        <f t="shared" si="132"/>
        <v>21382075</v>
      </c>
      <c r="AF167" s="1">
        <f t="shared" si="132"/>
        <v>10659546</v>
      </c>
      <c r="AG167" s="1">
        <f t="shared" si="133"/>
        <v>918436</v>
      </c>
      <c r="AH167" s="1">
        <f t="shared" si="134"/>
        <v>43145836.324000038</v>
      </c>
      <c r="AI167" s="4">
        <f t="shared" si="135"/>
        <v>1783601159.3240004</v>
      </c>
      <c r="AJ167" s="3">
        <f t="shared" ref="AJ167" si="156">+AA167/$AI167*100</f>
        <v>31.653277642742516</v>
      </c>
      <c r="AK167" s="3">
        <f t="shared" ref="AK167" si="157">+AB167/$AI167*100</f>
        <v>47.176030392294088</v>
      </c>
      <c r="AL167" s="3">
        <f t="shared" ref="AL167" si="158">+AC167/$AI167*100</f>
        <v>16.748256606494817</v>
      </c>
      <c r="AM167" s="3">
        <f t="shared" ref="AM167" si="159">+AD167/$AI167*100</f>
        <v>0.15545599897742174</v>
      </c>
      <c r="AN167" s="3">
        <f t="shared" ref="AN167" si="160">+AE167/$AI167*100</f>
        <v>1.1988148184487604</v>
      </c>
      <c r="AO167" s="3">
        <f t="shared" ref="AO167" si="161">+AF167/$AI167*100</f>
        <v>0.59764179588445976</v>
      </c>
      <c r="AP167" s="3">
        <f t="shared" ref="AP167" si="162">+AG167/$AI167*100</f>
        <v>5.1493350696637519E-2</v>
      </c>
      <c r="AQ167" s="3">
        <f t="shared" ref="AQ167" si="163">+AH167/$AI167*100</f>
        <v>2.4190293944612971</v>
      </c>
      <c r="AR167" s="3">
        <f t="shared" ref="AR167" si="164">SUM(AN167:AQ167)</f>
        <v>4.2669793594911543</v>
      </c>
      <c r="AS167" s="3">
        <f t="shared" ref="AS167" si="165">SUM(AM167:AQ167)</f>
        <v>4.4224353584685758</v>
      </c>
      <c r="AT167" s="3"/>
    </row>
    <row r="168" spans="1:46" ht="16.149999999999999" customHeight="1" x14ac:dyDescent="0.35">
      <c r="A168" s="74"/>
      <c r="B168" s="40">
        <v>45170</v>
      </c>
      <c r="C168" s="57">
        <v>99585</v>
      </c>
      <c r="D168" s="57">
        <v>40420484.839999989</v>
      </c>
      <c r="E168" s="57">
        <v>85738986</v>
      </c>
      <c r="F168" s="57">
        <v>47196887</v>
      </c>
      <c r="G168" s="57">
        <v>10293407.229999974</v>
      </c>
      <c r="H168" s="59">
        <v>693769.13989992556</v>
      </c>
      <c r="I168" s="57">
        <v>699586.79389992903</v>
      </c>
      <c r="J168" s="59">
        <v>100394</v>
      </c>
      <c r="K168" s="1">
        <f t="shared" si="125"/>
        <v>6.9666028006218363</v>
      </c>
      <c r="L168" s="1">
        <f t="shared" si="111"/>
        <v>6.9684123941662754</v>
      </c>
      <c r="M168" s="1">
        <f t="shared" si="112"/>
        <v>405.8892889491388</v>
      </c>
      <c r="N168" s="1">
        <f t="shared" si="113"/>
        <v>860.96285585178487</v>
      </c>
      <c r="O168" s="4">
        <f t="shared" si="114"/>
        <v>473.93570316814782</v>
      </c>
      <c r="P168" s="57">
        <v>22208598</v>
      </c>
      <c r="Q168" s="57">
        <v>4590983</v>
      </c>
      <c r="R168" s="57">
        <v>1017270</v>
      </c>
      <c r="S168" s="4">
        <f t="shared" si="95"/>
        <v>27816851</v>
      </c>
      <c r="T168" s="1">
        <f t="shared" si="127"/>
        <v>68237335.839999989</v>
      </c>
      <c r="U168" s="3">
        <f t="shared" si="128"/>
        <v>59.235145016177405</v>
      </c>
      <c r="V168" s="5">
        <f t="shared" si="129"/>
        <v>40.764854983822602</v>
      </c>
      <c r="W168" s="60">
        <v>1571265596</v>
      </c>
      <c r="X168" s="57">
        <v>4131210</v>
      </c>
      <c r="Y168" s="1">
        <f t="shared" si="131"/>
        <v>1567134386</v>
      </c>
      <c r="Z168" s="5">
        <f t="shared" si="130"/>
        <v>4.3542746843919993</v>
      </c>
      <c r="AA168" s="57">
        <v>540230649</v>
      </c>
      <c r="AB168" s="57">
        <v>864480297</v>
      </c>
      <c r="AC168" s="57">
        <v>287957370</v>
      </c>
      <c r="AD168" s="1">
        <f t="shared" si="63"/>
        <v>4131210</v>
      </c>
      <c r="AE168" s="1">
        <f t="shared" si="132"/>
        <v>22208598</v>
      </c>
      <c r="AF168" s="1">
        <f t="shared" si="132"/>
        <v>4590983</v>
      </c>
      <c r="AG168" s="1">
        <f t="shared" si="133"/>
        <v>1017270</v>
      </c>
      <c r="AH168" s="1">
        <f t="shared" ref="AH168:AH173" si="166">+D168</f>
        <v>40420484.839999989</v>
      </c>
      <c r="AI168" s="4">
        <f t="shared" si="135"/>
        <v>1765036861.8399999</v>
      </c>
      <c r="AJ168" s="3">
        <f t="shared" ref="AJ168:AJ169" si="167">+AA168/$AI168*100</f>
        <v>30.607329551000152</v>
      </c>
      <c r="AK168" s="3">
        <f t="shared" ref="AK168:AK169" si="168">+AB168/$AI168*100</f>
        <v>48.978030753352328</v>
      </c>
      <c r="AL168" s="3">
        <f t="shared" ref="AL168:AL169" si="169">+AC168/$AI168*100</f>
        <v>16.314524428674694</v>
      </c>
      <c r="AM168" s="3">
        <f t="shared" ref="AM168:AM169" si="170">+AD168/$AI168*100</f>
        <v>0.23405800124159065</v>
      </c>
      <c r="AN168" s="3">
        <f t="shared" ref="AN168:AN169" si="171">+AE168/$AI168*100</f>
        <v>1.2582512286371277</v>
      </c>
      <c r="AO168" s="3">
        <f t="shared" ref="AO168:AO169" si="172">+AF168/$AI168*100</f>
        <v>0.2601069189690482</v>
      </c>
      <c r="AP168" s="3">
        <f t="shared" ref="AP168:AP169" si="173">+AG168/$AI168*100</f>
        <v>5.7634490360701333E-2</v>
      </c>
      <c r="AQ168" s="3">
        <f t="shared" ref="AQ168:AQ169" si="174">+AH168/$AI168*100</f>
        <v>2.2900646277643633</v>
      </c>
      <c r="AR168" s="3">
        <f t="shared" ref="AR168:AR169" si="175">SUM(AN168:AQ168)</f>
        <v>3.8660572657312402</v>
      </c>
      <c r="AS168" s="3">
        <f t="shared" ref="AS168:AS169" si="176">SUM(AM168:AQ168)</f>
        <v>4.1001152669728311</v>
      </c>
      <c r="AT168" s="3"/>
    </row>
    <row r="169" spans="1:46" ht="16.149999999999999" customHeight="1" x14ac:dyDescent="0.35">
      <c r="A169" s="74"/>
      <c r="B169" s="40">
        <v>45200</v>
      </c>
      <c r="C169" s="57">
        <v>103806</v>
      </c>
      <c r="D169" s="57">
        <v>44597784.333999969</v>
      </c>
      <c r="E169" s="57">
        <v>91223337</v>
      </c>
      <c r="F169" s="57">
        <v>49275082</v>
      </c>
      <c r="G169" s="57">
        <v>12344324.319999952</v>
      </c>
      <c r="H169" s="59">
        <v>723250.44189992524</v>
      </c>
      <c r="I169" s="57">
        <v>728947.59889992455</v>
      </c>
      <c r="J169" s="59">
        <v>104683</v>
      </c>
      <c r="K169" s="1">
        <f t="shared" si="125"/>
        <v>6.9673279184240338</v>
      </c>
      <c r="L169" s="1">
        <f t="shared" si="111"/>
        <v>6.9633808631766811</v>
      </c>
      <c r="M169" s="1">
        <f t="shared" si="112"/>
        <v>429.62626759532174</v>
      </c>
      <c r="N169" s="1">
        <f t="shared" si="113"/>
        <v>878.78674643084219</v>
      </c>
      <c r="O169" s="4">
        <f t="shared" si="114"/>
        <v>474.68433423886864</v>
      </c>
      <c r="P169" s="57">
        <v>19503644</v>
      </c>
      <c r="Q169" s="57">
        <v>4270879</v>
      </c>
      <c r="R169" s="57">
        <v>1396945</v>
      </c>
      <c r="S169" s="4">
        <f t="shared" si="95"/>
        <v>25171468</v>
      </c>
      <c r="T169" s="1">
        <f t="shared" si="127"/>
        <v>69769252.333999962</v>
      </c>
      <c r="U169" s="3">
        <f t="shared" si="128"/>
        <v>63.921832099477108</v>
      </c>
      <c r="V169" s="5">
        <f t="shared" si="129"/>
        <v>36.078167900522899</v>
      </c>
      <c r="W169" s="60">
        <v>1616781826</v>
      </c>
      <c r="X169" s="57">
        <v>3551383</v>
      </c>
      <c r="Y169" s="1">
        <f t="shared" si="131"/>
        <v>1613230443</v>
      </c>
      <c r="Z169" s="5">
        <f t="shared" si="130"/>
        <v>4.324816249081902</v>
      </c>
      <c r="AA169" s="57">
        <v>665827029</v>
      </c>
      <c r="AB169" s="57">
        <v>855864259.99999988</v>
      </c>
      <c r="AC169" s="57">
        <v>159655392</v>
      </c>
      <c r="AD169" s="1">
        <f t="shared" si="63"/>
        <v>3551383</v>
      </c>
      <c r="AE169" s="1">
        <f t="shared" si="132"/>
        <v>19503644</v>
      </c>
      <c r="AF169" s="1">
        <f t="shared" si="132"/>
        <v>4270879</v>
      </c>
      <c r="AG169" s="1">
        <f t="shared" si="133"/>
        <v>1396945</v>
      </c>
      <c r="AH169" s="1">
        <f t="shared" si="166"/>
        <v>44597784.333999969</v>
      </c>
      <c r="AI169" s="4">
        <f t="shared" si="135"/>
        <v>1754667316.3339999</v>
      </c>
      <c r="AJ169" s="3">
        <f t="shared" si="167"/>
        <v>37.946055232344698</v>
      </c>
      <c r="AK169" s="3">
        <f t="shared" si="168"/>
        <v>48.776440527093435</v>
      </c>
      <c r="AL169" s="3">
        <f t="shared" si="169"/>
        <v>9.0988981508794282</v>
      </c>
      <c r="AM169" s="3">
        <f t="shared" si="170"/>
        <v>0.20239637263090141</v>
      </c>
      <c r="AN169" s="3">
        <f t="shared" si="171"/>
        <v>1.1115294516768381</v>
      </c>
      <c r="AO169" s="3">
        <f t="shared" si="172"/>
        <v>0.24340106869506656</v>
      </c>
      <c r="AP169" s="3">
        <f t="shared" si="173"/>
        <v>7.961309742285598E-2</v>
      </c>
      <c r="AQ169" s="3">
        <f t="shared" si="174"/>
        <v>2.5416660992567781</v>
      </c>
      <c r="AR169" s="3">
        <f t="shared" si="175"/>
        <v>3.9762097170515389</v>
      </c>
      <c r="AS169" s="3">
        <f t="shared" si="176"/>
        <v>4.1786060896824404</v>
      </c>
      <c r="AT169" s="3"/>
    </row>
    <row r="170" spans="1:46" ht="16.149999999999999" customHeight="1" x14ac:dyDescent="0.35">
      <c r="A170" s="74"/>
      <c r="B170" s="40">
        <v>45231</v>
      </c>
      <c r="C170" s="57">
        <v>107832</v>
      </c>
      <c r="D170" s="57">
        <v>39336218.866999969</v>
      </c>
      <c r="E170" s="57">
        <v>86640173</v>
      </c>
      <c r="F170" s="57">
        <v>48372429</v>
      </c>
      <c r="G170" s="57">
        <v>12099671.760000054</v>
      </c>
      <c r="H170" s="59">
        <v>750931.79589991178</v>
      </c>
      <c r="I170" s="57">
        <v>759110.22889993235</v>
      </c>
      <c r="J170" s="59">
        <v>108951</v>
      </c>
      <c r="K170" s="1">
        <f t="shared" si="125"/>
        <v>6.9639049252532805</v>
      </c>
      <c r="L170" s="1">
        <f t="shared" ref="L170:L172" si="177">+I170/J170</f>
        <v>6.967446181310244</v>
      </c>
      <c r="M170" s="1">
        <f t="shared" ref="M170:M172" si="178">+D170/C170</f>
        <v>364.79170252800623</v>
      </c>
      <c r="N170" s="1">
        <f t="shared" ref="N170:N172" si="179">+E170/C170</f>
        <v>803.47367200830922</v>
      </c>
      <c r="O170" s="4">
        <f t="shared" ref="O170:O172" si="180">+F170/C170</f>
        <v>448.59066881816159</v>
      </c>
      <c r="P170" s="57">
        <v>18011241</v>
      </c>
      <c r="Q170" s="57">
        <v>11007642</v>
      </c>
      <c r="R170" s="57">
        <v>1036041.9999999999</v>
      </c>
      <c r="S170" s="4">
        <f>SUM(P170:R170)</f>
        <v>30054925</v>
      </c>
      <c r="T170" s="1">
        <f t="shared" si="127"/>
        <v>69391143.866999969</v>
      </c>
      <c r="U170" s="3">
        <f t="shared" si="128"/>
        <v>56.687664556149386</v>
      </c>
      <c r="V170" s="5">
        <f>+S170/T170*100</f>
        <v>43.312335443850614</v>
      </c>
      <c r="W170" s="60">
        <v>1389705238.3994832</v>
      </c>
      <c r="X170" s="57">
        <v>3463677</v>
      </c>
      <c r="Y170" s="1">
        <f t="shared" ref="Y170:Y177" si="181">+W170-X170</f>
        <v>1386241561.3994832</v>
      </c>
      <c r="Z170" s="5">
        <f>+T170/Y170*100</f>
        <v>5.005703608896706</v>
      </c>
      <c r="AA170" s="57">
        <v>448496699</v>
      </c>
      <c r="AB170" s="57">
        <v>868938446</v>
      </c>
      <c r="AC170" s="57">
        <v>160319174</v>
      </c>
      <c r="AD170" s="1">
        <f t="shared" si="63"/>
        <v>3463677</v>
      </c>
      <c r="AE170" s="1">
        <f t="shared" ref="AE170:AG171" si="182">+P170</f>
        <v>18011241</v>
      </c>
      <c r="AF170" s="1">
        <f t="shared" si="182"/>
        <v>11007642</v>
      </c>
      <c r="AG170" s="1">
        <f t="shared" si="182"/>
        <v>1036041.9999999999</v>
      </c>
      <c r="AH170" s="1">
        <f t="shared" si="166"/>
        <v>39336218.866999969</v>
      </c>
      <c r="AI170" s="4">
        <f t="shared" ref="AI170:AI177" si="183">SUM(AA170:AH170)</f>
        <v>1550609139.8669999</v>
      </c>
      <c r="AJ170" s="3">
        <f t="shared" ref="AJ170:AQ171" si="184">+AA170/$AI170*100</f>
        <v>28.923903998042267</v>
      </c>
      <c r="AK170" s="3">
        <f t="shared" si="184"/>
        <v>56.038522130375888</v>
      </c>
      <c r="AL170" s="3">
        <f t="shared" si="184"/>
        <v>10.339109313759819</v>
      </c>
      <c r="AM170" s="3">
        <f t="shared" si="184"/>
        <v>0.22337524724619445</v>
      </c>
      <c r="AN170" s="3">
        <f t="shared" si="184"/>
        <v>1.1615590632688311</v>
      </c>
      <c r="AO170" s="3">
        <f t="shared" si="184"/>
        <v>0.70989146890648125</v>
      </c>
      <c r="AP170" s="3">
        <f t="shared" si="184"/>
        <v>6.6815161433194201E-2</v>
      </c>
      <c r="AQ170" s="3">
        <f t="shared" si="184"/>
        <v>2.5368236169673262</v>
      </c>
      <c r="AR170" s="3">
        <f t="shared" ref="AR170:AR177" si="185">SUM(AN170:AQ170)</f>
        <v>4.4750893105758323</v>
      </c>
      <c r="AS170" s="3">
        <f t="shared" ref="AS170:AS177" si="186">SUM(AM170:AQ170)</f>
        <v>4.6984645578220272</v>
      </c>
      <c r="AT170" s="3"/>
    </row>
    <row r="171" spans="1:46" ht="16.149999999999999" customHeight="1" x14ac:dyDescent="0.35">
      <c r="A171" s="74"/>
      <c r="B171" s="40">
        <v>45261</v>
      </c>
      <c r="C171" s="57">
        <v>110627</v>
      </c>
      <c r="D171" s="57">
        <v>39500044.509000011</v>
      </c>
      <c r="E171" s="57">
        <v>79755357</v>
      </c>
      <c r="F171" s="57">
        <v>43568196</v>
      </c>
      <c r="G171" s="57">
        <v>10782339.199999966</v>
      </c>
      <c r="H171" s="59">
        <v>772222.07389991824</v>
      </c>
      <c r="I171" s="57">
        <v>780881.7108999209</v>
      </c>
      <c r="J171" s="59">
        <v>111987</v>
      </c>
      <c r="K171" s="1">
        <f t="shared" si="125"/>
        <v>6.9804123215844074</v>
      </c>
      <c r="L171" s="1">
        <f t="shared" si="177"/>
        <v>6.9729674953335739</v>
      </c>
      <c r="M171" s="1">
        <f t="shared" si="178"/>
        <v>357.0560939824818</v>
      </c>
      <c r="N171" s="1">
        <f t="shared" si="179"/>
        <v>720.93934572934279</v>
      </c>
      <c r="O171" s="4">
        <f t="shared" si="180"/>
        <v>393.82967991539135</v>
      </c>
      <c r="P171" s="57">
        <v>18753524</v>
      </c>
      <c r="Q171" s="57">
        <v>11788527</v>
      </c>
      <c r="R171" s="57">
        <v>1227349</v>
      </c>
      <c r="S171" s="4">
        <f>SUM(P171:R171)</f>
        <v>31769400</v>
      </c>
      <c r="T171" s="1">
        <f t="shared" si="127"/>
        <v>71269444.509000003</v>
      </c>
      <c r="U171" s="3">
        <f t="shared" si="128"/>
        <v>55.423533578982628</v>
      </c>
      <c r="V171" s="5">
        <f>+S171/T171*100</f>
        <v>44.576466421017379</v>
      </c>
      <c r="W171" s="60">
        <v>1358677882.0338602</v>
      </c>
      <c r="X171" s="57">
        <v>2888400</v>
      </c>
      <c r="Y171" s="1">
        <f t="shared" si="181"/>
        <v>1355789482.0338602</v>
      </c>
      <c r="Z171" s="5">
        <f t="shared" si="130"/>
        <v>5.2566748343619389</v>
      </c>
      <c r="AA171" s="57">
        <v>347417631.99999994</v>
      </c>
      <c r="AB171" s="57">
        <v>879976070.00000012</v>
      </c>
      <c r="AC171" s="57">
        <v>165085243</v>
      </c>
      <c r="AD171" s="1">
        <f t="shared" ref="AD171:AD177" si="187">+X171</f>
        <v>2888400</v>
      </c>
      <c r="AE171" s="1">
        <f t="shared" si="182"/>
        <v>18753524</v>
      </c>
      <c r="AF171" s="1">
        <f t="shared" ref="AF171:AF177" si="188">+Q171</f>
        <v>11788527</v>
      </c>
      <c r="AG171" s="1">
        <f t="shared" si="182"/>
        <v>1227349</v>
      </c>
      <c r="AH171" s="1">
        <f t="shared" si="166"/>
        <v>39500044.509000011</v>
      </c>
      <c r="AI171" s="4">
        <f t="shared" si="183"/>
        <v>1466636789.5090001</v>
      </c>
      <c r="AJ171" s="3">
        <f t="shared" si="184"/>
        <v>23.688048362424365</v>
      </c>
      <c r="AK171" s="3">
        <f t="shared" si="184"/>
        <v>59.999590648111187</v>
      </c>
      <c r="AL171" s="3">
        <f t="shared" si="184"/>
        <v>11.256041317173501</v>
      </c>
      <c r="AM171" s="3">
        <f t="shared" si="184"/>
        <v>0.19694037546726051</v>
      </c>
      <c r="AN171" s="3">
        <f t="shared" si="184"/>
        <v>1.2786754112637728</v>
      </c>
      <c r="AO171" s="3">
        <f>+AF171/$AI171*100</f>
        <v>0.80377957816989953</v>
      </c>
      <c r="AP171" s="3">
        <f t="shared" si="184"/>
        <v>8.3684591084810522E-2</v>
      </c>
      <c r="AQ171" s="3">
        <f t="shared" si="184"/>
        <v>2.6932397163052086</v>
      </c>
      <c r="AR171" s="3">
        <f t="shared" si="185"/>
        <v>4.8593792968236915</v>
      </c>
      <c r="AS171" s="3">
        <f t="shared" si="186"/>
        <v>5.056319672290952</v>
      </c>
      <c r="AT171" s="3"/>
    </row>
    <row r="172" spans="1:46" ht="16.149999999999999" customHeight="1" x14ac:dyDescent="0.35">
      <c r="A172" s="74"/>
      <c r="B172" s="40">
        <v>45292</v>
      </c>
      <c r="C172" s="57">
        <v>111940</v>
      </c>
      <c r="D172" s="57">
        <v>40103637.656999968</v>
      </c>
      <c r="E172" s="57">
        <v>71754572</v>
      </c>
      <c r="F172" s="57">
        <v>37713327</v>
      </c>
      <c r="G172" s="57">
        <v>8920924.4300000425</v>
      </c>
      <c r="H172" s="59">
        <v>782541.2358999158</v>
      </c>
      <c r="I172" s="57">
        <v>793294.10289991857</v>
      </c>
      <c r="J172" s="59">
        <v>113650</v>
      </c>
      <c r="K172" s="1">
        <f t="shared" si="125"/>
        <v>6.9907203492935128</v>
      </c>
      <c r="L172" s="1">
        <f t="shared" si="177"/>
        <v>6.9801504874607883</v>
      </c>
      <c r="M172" s="1">
        <f t="shared" si="178"/>
        <v>358.2601184295155</v>
      </c>
      <c r="N172" s="1">
        <f t="shared" si="179"/>
        <v>641.00921922458463</v>
      </c>
      <c r="O172" s="4">
        <f t="shared" si="180"/>
        <v>336.90661961765232</v>
      </c>
      <c r="P172" s="57">
        <v>19918636</v>
      </c>
      <c r="Q172" s="57">
        <v>17240781</v>
      </c>
      <c r="R172" s="57">
        <v>921446</v>
      </c>
      <c r="S172" s="4">
        <f t="shared" ref="S172:S174" si="189">SUM(P172:R172)</f>
        <v>38080863</v>
      </c>
      <c r="T172" s="1">
        <f t="shared" si="127"/>
        <v>78184500.656999975</v>
      </c>
      <c r="U172" s="3">
        <f t="shared" si="128"/>
        <v>51.293590571022506</v>
      </c>
      <c r="V172" s="5">
        <f t="shared" ref="V172:V174" si="190">+S172/T172*100</f>
        <v>48.706409428977487</v>
      </c>
      <c r="W172" s="60">
        <v>1223336571.1558554</v>
      </c>
      <c r="X172" s="57">
        <v>2040266</v>
      </c>
      <c r="Y172" s="1">
        <f t="shared" si="181"/>
        <v>1221296305.1558554</v>
      </c>
      <c r="Z172" s="5">
        <f t="shared" ref="Z172:Z177" si="191">+T172/Y172*100</f>
        <v>6.4017634645199788</v>
      </c>
      <c r="AA172" s="57">
        <v>310568434</v>
      </c>
      <c r="AB172" s="57">
        <v>823056812</v>
      </c>
      <c r="AC172" s="57">
        <v>235992288</v>
      </c>
      <c r="AD172" s="1">
        <f t="shared" si="187"/>
        <v>2040266</v>
      </c>
      <c r="AE172" s="1">
        <f t="shared" ref="AE172:AE177" si="192">+P172</f>
        <v>19918636</v>
      </c>
      <c r="AF172" s="1">
        <f t="shared" si="188"/>
        <v>17240781</v>
      </c>
      <c r="AG172" s="1">
        <f t="shared" ref="AG172:AG177" si="193">+R172</f>
        <v>921446</v>
      </c>
      <c r="AH172" s="1">
        <f t="shared" si="166"/>
        <v>40103637.656999968</v>
      </c>
      <c r="AI172" s="4">
        <f t="shared" si="183"/>
        <v>1449842300.6570001</v>
      </c>
      <c r="AJ172" s="3">
        <f t="shared" ref="AJ172" si="194">+AA172/$AI172*100</f>
        <v>21.420842381220705</v>
      </c>
      <c r="AK172" s="3">
        <f t="shared" ref="AK172" si="195">+AB172/$AI172*100</f>
        <v>56.768712819803198</v>
      </c>
      <c r="AL172" s="3">
        <f t="shared" ref="AL172" si="196">+AC172/$AI172*100</f>
        <v>16.277100474517773</v>
      </c>
      <c r="AM172" s="3">
        <f t="shared" ref="AM172" si="197">+AD172/$AI172*100</f>
        <v>0.14072330480876769</v>
      </c>
      <c r="AN172" s="3">
        <f t="shared" ref="AN172" si="198">+AE172/$AI172*100</f>
        <v>1.3738484517229093</v>
      </c>
      <c r="AO172" s="3">
        <f t="shared" ref="AO172" si="199">+AF172/$AI172*100</f>
        <v>1.1891487089449171</v>
      </c>
      <c r="AP172" s="3">
        <f t="shared" ref="AP172" si="200">+AG172/$AI172*100</f>
        <v>6.3554912115782819E-2</v>
      </c>
      <c r="AQ172" s="3">
        <f t="shared" ref="AQ172" si="201">+AH172/$AI172*100</f>
        <v>2.7660689468659383</v>
      </c>
      <c r="AR172" s="3">
        <f t="shared" si="185"/>
        <v>5.3926210196495479</v>
      </c>
      <c r="AS172" s="3">
        <f t="shared" si="186"/>
        <v>5.5333443244583149</v>
      </c>
      <c r="AT172" s="3"/>
    </row>
    <row r="173" spans="1:46" ht="16.149999999999999" customHeight="1" x14ac:dyDescent="0.35">
      <c r="A173" s="74"/>
      <c r="B173" s="40">
        <v>45323</v>
      </c>
      <c r="C173" s="57">
        <v>115152</v>
      </c>
      <c r="D173" s="57">
        <v>44273887.078000031</v>
      </c>
      <c r="E173" s="57">
        <v>66158586</v>
      </c>
      <c r="F173" s="57">
        <v>29947048</v>
      </c>
      <c r="G173" s="57">
        <v>7935455.0100000007</v>
      </c>
      <c r="H173" s="59">
        <v>802733.19189992081</v>
      </c>
      <c r="I173" s="57">
        <v>807967.65989990951</v>
      </c>
      <c r="J173" s="59">
        <v>115989</v>
      </c>
      <c r="K173" s="1">
        <f t="shared" si="125"/>
        <v>6.9710746830269628</v>
      </c>
      <c r="L173" s="1">
        <f>+I173/J173</f>
        <v>6.9658990068015889</v>
      </c>
      <c r="M173" s="1">
        <f>+D173/C173</f>
        <v>384.48213733152733</v>
      </c>
      <c r="N173" s="1">
        <f>+E173/C173</f>
        <v>574.53266986244273</v>
      </c>
      <c r="O173" s="4">
        <f>+F173/C173</f>
        <v>260.0653744615812</v>
      </c>
      <c r="P173" s="57">
        <v>17904607</v>
      </c>
      <c r="Q173" s="57">
        <v>9254894</v>
      </c>
      <c r="R173" s="57">
        <v>716512</v>
      </c>
      <c r="S173" s="4">
        <f t="shared" si="189"/>
        <v>27876013</v>
      </c>
      <c r="T173" s="1">
        <f t="shared" si="127"/>
        <v>72149900.078000039</v>
      </c>
      <c r="U173" s="3">
        <f t="shared" si="128"/>
        <v>61.363753837685543</v>
      </c>
      <c r="V173" s="5">
        <f t="shared" si="190"/>
        <v>38.63624616231445</v>
      </c>
      <c r="W173" s="60">
        <v>1210906530.6658533</v>
      </c>
      <c r="X173" s="57">
        <v>1487427</v>
      </c>
      <c r="Y173" s="1">
        <f t="shared" si="181"/>
        <v>1209419103.6658533</v>
      </c>
      <c r="Z173" s="5">
        <f t="shared" si="191"/>
        <v>5.9656656538091299</v>
      </c>
      <c r="AA173" s="57">
        <v>353577570</v>
      </c>
      <c r="AB173" s="57">
        <v>709572504</v>
      </c>
      <c r="AC173" s="57">
        <v>200740180</v>
      </c>
      <c r="AD173" s="1">
        <f t="shared" si="187"/>
        <v>1487427</v>
      </c>
      <c r="AE173" s="1">
        <f t="shared" si="192"/>
        <v>17904607</v>
      </c>
      <c r="AF173" s="1">
        <f t="shared" si="188"/>
        <v>9254894</v>
      </c>
      <c r="AG173" s="1">
        <f t="shared" si="193"/>
        <v>716512</v>
      </c>
      <c r="AH173" s="1">
        <f t="shared" si="166"/>
        <v>44273887.078000031</v>
      </c>
      <c r="AI173" s="4">
        <f t="shared" si="183"/>
        <v>1337527581.0780001</v>
      </c>
      <c r="AJ173" s="3">
        <f t="shared" ref="AJ173:AQ173" si="202">+AA173/$AI173*100</f>
        <v>26.435161039073975</v>
      </c>
      <c r="AK173" s="3">
        <f t="shared" si="202"/>
        <v>53.051055846497732</v>
      </c>
      <c r="AL173" s="3">
        <f t="shared" si="202"/>
        <v>15.008302097083522</v>
      </c>
      <c r="AM173" s="3">
        <f t="shared" si="202"/>
        <v>0.11120720208260575</v>
      </c>
      <c r="AN173" s="3">
        <f t="shared" si="202"/>
        <v>1.3386346011324506</v>
      </c>
      <c r="AO173" s="3">
        <f t="shared" si="202"/>
        <v>0.6919404228315712</v>
      </c>
      <c r="AP173" s="3">
        <f t="shared" si="202"/>
        <v>5.3569885969941389E-2</v>
      </c>
      <c r="AQ173" s="3">
        <f t="shared" si="202"/>
        <v>3.3101289053282059</v>
      </c>
      <c r="AR173" s="3">
        <f t="shared" si="185"/>
        <v>5.394273815262169</v>
      </c>
      <c r="AS173" s="3">
        <f t="shared" si="186"/>
        <v>5.505481017344775</v>
      </c>
      <c r="AT173" s="3"/>
    </row>
    <row r="174" spans="1:46" ht="16.149999999999999" customHeight="1" x14ac:dyDescent="0.35">
      <c r="A174" s="74"/>
      <c r="B174" s="40">
        <v>45352</v>
      </c>
      <c r="C174" s="57">
        <v>118135</v>
      </c>
      <c r="D174" s="57">
        <v>54621563.871999986</v>
      </c>
      <c r="E174" s="57">
        <v>66088684</v>
      </c>
      <c r="F174" s="57">
        <v>25810966</v>
      </c>
      <c r="G174" s="57">
        <v>7146719.0099999933</v>
      </c>
      <c r="H174" s="59">
        <v>824160.04289989639</v>
      </c>
      <c r="I174" s="57">
        <v>829492.30689989589</v>
      </c>
      <c r="J174" s="59">
        <v>118855</v>
      </c>
      <c r="K174" s="1">
        <f t="shared" si="125"/>
        <v>6.9764256393100812</v>
      </c>
      <c r="L174" s="1">
        <f>+I174/J174</f>
        <v>6.9790274443641067</v>
      </c>
      <c r="M174" s="1">
        <f>+D174/C174</f>
        <v>462.36563145553805</v>
      </c>
      <c r="N174" s="1">
        <f>+E174/C174</f>
        <v>559.43356329622884</v>
      </c>
      <c r="O174" s="4">
        <f>+F174/C174</f>
        <v>218.48703601811488</v>
      </c>
      <c r="P174" s="57">
        <v>22761800</v>
      </c>
      <c r="Q174" s="57">
        <v>13847627</v>
      </c>
      <c r="R174" s="57">
        <v>739992</v>
      </c>
      <c r="S174" s="4">
        <f t="shared" si="189"/>
        <v>37349419</v>
      </c>
      <c r="T174" s="1">
        <f t="shared" si="127"/>
        <v>91970982.871999979</v>
      </c>
      <c r="U174" s="3">
        <f t="shared" si="128"/>
        <v>59.389996895019806</v>
      </c>
      <c r="V174" s="5">
        <f t="shared" si="190"/>
        <v>40.610003104980201</v>
      </c>
      <c r="W174" s="60">
        <v>1433193393</v>
      </c>
      <c r="X174" s="57">
        <v>2111000</v>
      </c>
      <c r="Y174" s="1">
        <f t="shared" si="181"/>
        <v>1431082393</v>
      </c>
      <c r="Z174" s="5">
        <f t="shared" si="191"/>
        <v>6.426672798286603</v>
      </c>
      <c r="AA174" s="57">
        <v>307562462</v>
      </c>
      <c r="AB174" s="57">
        <v>791060225</v>
      </c>
      <c r="AC174" s="57">
        <v>299069436</v>
      </c>
      <c r="AD174" s="1">
        <f t="shared" si="187"/>
        <v>2111000</v>
      </c>
      <c r="AE174" s="1">
        <f t="shared" si="192"/>
        <v>22761800</v>
      </c>
      <c r="AF174" s="1">
        <f t="shared" si="188"/>
        <v>13847627</v>
      </c>
      <c r="AG174" s="1">
        <f t="shared" si="193"/>
        <v>739992</v>
      </c>
      <c r="AH174" s="1">
        <f t="shared" ref="AH174" si="203">+D174</f>
        <v>54621563.871999986</v>
      </c>
      <c r="AI174" s="4">
        <f t="shared" si="183"/>
        <v>1491774105.872</v>
      </c>
      <c r="AJ174" s="3">
        <f t="shared" ref="AJ174" si="204">+AA174/$AI174*100</f>
        <v>20.617227554048323</v>
      </c>
      <c r="AK174" s="3">
        <f t="shared" ref="AK174" si="205">+AB174/$AI174*100</f>
        <v>53.028150970457723</v>
      </c>
      <c r="AL174" s="3">
        <f t="shared" ref="AL174" si="206">+AC174/$AI174*100</f>
        <v>20.047903688821727</v>
      </c>
      <c r="AM174" s="3">
        <f t="shared" ref="AM174" si="207">+AD174/$AI174*100</f>
        <v>0.14150936067937969</v>
      </c>
      <c r="AN174" s="3">
        <f t="shared" ref="AN174" si="208">+AE174/$AI174*100</f>
        <v>1.5258208270544316</v>
      </c>
      <c r="AO174" s="3">
        <f t="shared" ref="AO174" si="209">+AF174/$AI174*100</f>
        <v>0.92826567678660188</v>
      </c>
      <c r="AP174" s="3">
        <f t="shared" ref="AP174" si="210">+AG174/$AI174*100</f>
        <v>4.9604829383162269E-2</v>
      </c>
      <c r="AQ174" s="3">
        <f t="shared" ref="AQ174" si="211">+AH174/$AI174*100</f>
        <v>3.6615170927686504</v>
      </c>
      <c r="AR174" s="3">
        <f t="shared" si="185"/>
        <v>6.1652084259928461</v>
      </c>
      <c r="AS174" s="3">
        <f t="shared" si="186"/>
        <v>6.3067177866722259</v>
      </c>
      <c r="AT174" s="3"/>
    </row>
    <row r="175" spans="1:46" ht="16.149999999999999" customHeight="1" x14ac:dyDescent="0.35">
      <c r="A175" s="74"/>
      <c r="B175" s="40">
        <v>45383</v>
      </c>
      <c r="C175" s="57">
        <v>120616</v>
      </c>
      <c r="D175" s="57">
        <v>63459858.843999982</v>
      </c>
      <c r="E175" s="57">
        <v>73023249</v>
      </c>
      <c r="F175" s="57">
        <v>27028353</v>
      </c>
      <c r="G175" s="57">
        <v>7287744.8900000285</v>
      </c>
      <c r="H175" s="59">
        <v>841429.79189989029</v>
      </c>
      <c r="I175" s="57">
        <v>846755.85489988932</v>
      </c>
      <c r="J175" s="59">
        <v>121369</v>
      </c>
      <c r="K175" s="1">
        <f t="shared" si="125"/>
        <v>6.9761042639441726</v>
      </c>
      <c r="L175" s="1">
        <f>+I175/J175</f>
        <v>6.9767062009235419</v>
      </c>
      <c r="M175" s="1">
        <f>+D175/C175</f>
        <v>526.13134943954356</v>
      </c>
      <c r="N175" s="1">
        <f>+E175/C175</f>
        <v>605.41925615175433</v>
      </c>
      <c r="O175" s="4">
        <f>+F175/C175</f>
        <v>224.08596703588248</v>
      </c>
      <c r="P175" s="57">
        <v>21104479</v>
      </c>
      <c r="Q175" s="57">
        <v>13620814</v>
      </c>
      <c r="R175" s="57">
        <v>897624</v>
      </c>
      <c r="S175" s="4">
        <f>SUM(P175:R175)</f>
        <v>35622917</v>
      </c>
      <c r="T175" s="1">
        <f t="shared" si="127"/>
        <v>99082775.843999982</v>
      </c>
      <c r="U175" s="3">
        <f t="shared" si="128"/>
        <v>64.047316300376778</v>
      </c>
      <c r="V175" s="5">
        <f>+S175/T175*100</f>
        <v>35.952683699623229</v>
      </c>
      <c r="W175" s="60">
        <v>1397388624</v>
      </c>
      <c r="X175" s="57">
        <v>3559000</v>
      </c>
      <c r="Y175" s="1">
        <f t="shared" si="181"/>
        <v>1393829624</v>
      </c>
      <c r="Z175" s="5">
        <f t="shared" si="191"/>
        <v>7.1086719738136361</v>
      </c>
      <c r="AA175" s="57">
        <v>376177743</v>
      </c>
      <c r="AB175" s="57">
        <v>795187164</v>
      </c>
      <c r="AC175" s="57">
        <v>258328192</v>
      </c>
      <c r="AD175" s="1">
        <f t="shared" si="187"/>
        <v>3559000</v>
      </c>
      <c r="AE175" s="1">
        <f t="shared" si="192"/>
        <v>21104479</v>
      </c>
      <c r="AF175" s="1">
        <f t="shared" si="188"/>
        <v>13620814</v>
      </c>
      <c r="AG175" s="1">
        <f t="shared" si="193"/>
        <v>897624</v>
      </c>
      <c r="AH175" s="1">
        <f>+D175</f>
        <v>63459858.843999982</v>
      </c>
      <c r="AI175" s="4">
        <f t="shared" si="183"/>
        <v>1532334874.8439999</v>
      </c>
      <c r="AJ175" s="3">
        <f t="shared" ref="AJ175:AQ190" si="212">+AA175/$AI175*100</f>
        <v>24.549316808983871</v>
      </c>
      <c r="AK175" s="3">
        <f t="shared" si="212"/>
        <v>51.893824062508166</v>
      </c>
      <c r="AL175" s="3">
        <f t="shared" si="212"/>
        <v>16.858468487594738</v>
      </c>
      <c r="AM175" s="3">
        <f t="shared" si="212"/>
        <v>0.23225993602490619</v>
      </c>
      <c r="AN175" s="3">
        <f t="shared" si="212"/>
        <v>1.3772759040120752</v>
      </c>
      <c r="AO175" s="3">
        <f t="shared" si="212"/>
        <v>0.88889277556817825</v>
      </c>
      <c r="AP175" s="3">
        <f t="shared" si="212"/>
        <v>5.857884035246428E-2</v>
      </c>
      <c r="AQ175" s="3">
        <f t="shared" si="212"/>
        <v>4.1413831849556093</v>
      </c>
      <c r="AR175" s="3">
        <f t="shared" si="185"/>
        <v>6.466130704888327</v>
      </c>
      <c r="AS175" s="3">
        <f t="shared" si="186"/>
        <v>6.6983906409132334</v>
      </c>
      <c r="AT175" s="3"/>
    </row>
    <row r="176" spans="1:46" ht="16.149999999999999" customHeight="1" x14ac:dyDescent="0.35">
      <c r="A176" s="74"/>
      <c r="B176" s="40">
        <v>45413</v>
      </c>
      <c r="C176" s="57">
        <v>123951</v>
      </c>
      <c r="D176" s="57">
        <v>53695347.862000026</v>
      </c>
      <c r="E176" s="57">
        <v>77370619</v>
      </c>
      <c r="F176" s="57">
        <v>32211136</v>
      </c>
      <c r="G176" s="57">
        <v>8553038.5199999884</v>
      </c>
      <c r="H176" s="59">
        <v>866212.0748998886</v>
      </c>
      <c r="I176" s="57">
        <v>870604.79289988719</v>
      </c>
      <c r="J176" s="59">
        <v>124591</v>
      </c>
      <c r="K176" s="1">
        <f t="shared" si="125"/>
        <v>6.9883427717395472</v>
      </c>
      <c r="L176" s="1">
        <f>+I176/J176</f>
        <v>6.9877021044849723</v>
      </c>
      <c r="M176" s="1">
        <f>+D176/C176</f>
        <v>433.19818203967719</v>
      </c>
      <c r="N176" s="1">
        <f>+E176/C176</f>
        <v>624.20326580664937</v>
      </c>
      <c r="O176" s="4">
        <f>+F176/C176</f>
        <v>259.86991633790774</v>
      </c>
      <c r="P176" s="57">
        <v>21229995</v>
      </c>
      <c r="Q176" s="57">
        <v>11113465</v>
      </c>
      <c r="R176" s="57">
        <v>722247</v>
      </c>
      <c r="S176" s="4">
        <f>SUM(P176:R176)</f>
        <v>33065707</v>
      </c>
      <c r="T176" s="1">
        <f t="shared" si="127"/>
        <v>86761054.862000018</v>
      </c>
      <c r="U176" s="3">
        <f t="shared" si="128"/>
        <v>61.888767889471275</v>
      </c>
      <c r="V176" s="5">
        <f>+S176/T176*100</f>
        <v>38.111232110528732</v>
      </c>
      <c r="W176" s="60">
        <v>1452814117</v>
      </c>
      <c r="X176" s="57">
        <v>6708000</v>
      </c>
      <c r="Y176" s="1">
        <f t="shared" si="181"/>
        <v>1446106117</v>
      </c>
      <c r="Z176" s="5">
        <f t="shared" si="191"/>
        <v>5.9996326578016967</v>
      </c>
      <c r="AA176" s="57">
        <v>756156938</v>
      </c>
      <c r="AB176" s="57">
        <v>697909723</v>
      </c>
      <c r="AC176" s="57">
        <v>162038935</v>
      </c>
      <c r="AD176" s="1">
        <f t="shared" si="187"/>
        <v>6708000</v>
      </c>
      <c r="AE176" s="1">
        <f t="shared" si="192"/>
        <v>21229995</v>
      </c>
      <c r="AF176" s="1">
        <f t="shared" si="188"/>
        <v>11113465</v>
      </c>
      <c r="AG176" s="1">
        <f t="shared" si="193"/>
        <v>722247</v>
      </c>
      <c r="AH176" s="1">
        <f>+D176</f>
        <v>53695347.862000026</v>
      </c>
      <c r="AI176" s="4">
        <f t="shared" si="183"/>
        <v>1709574650.862</v>
      </c>
      <c r="AJ176" s="3">
        <f t="shared" si="212"/>
        <v>44.230706019110151</v>
      </c>
      <c r="AK176" s="3">
        <f t="shared" si="212"/>
        <v>40.823588642245056</v>
      </c>
      <c r="AL176" s="3">
        <f t="shared" si="212"/>
        <v>9.4783187688409445</v>
      </c>
      <c r="AM176" s="3">
        <f t="shared" si="212"/>
        <v>0.39237830279114744</v>
      </c>
      <c r="AN176" s="3">
        <f t="shared" si="212"/>
        <v>1.2418290707162412</v>
      </c>
      <c r="AO176" s="3">
        <f t="shared" si="212"/>
        <v>0.65007193423208398</v>
      </c>
      <c r="AP176" s="3">
        <f t="shared" si="212"/>
        <v>4.2247175321406955E-2</v>
      </c>
      <c r="AQ176" s="3">
        <f t="shared" si="212"/>
        <v>3.1408600867429692</v>
      </c>
      <c r="AR176" s="3">
        <f t="shared" si="185"/>
        <v>5.0750082670127012</v>
      </c>
      <c r="AS176" s="3">
        <f t="shared" si="186"/>
        <v>5.4673865698038489</v>
      </c>
      <c r="AT176" s="3"/>
    </row>
    <row r="177" spans="1:46" ht="16.149999999999999" customHeight="1" x14ac:dyDescent="0.35">
      <c r="A177" s="74"/>
      <c r="B177" s="40">
        <v>45444</v>
      </c>
      <c r="C177" s="57">
        <v>126902</v>
      </c>
      <c r="D177" s="57">
        <v>54294641.886000082</v>
      </c>
      <c r="E177" s="57">
        <v>96997134</v>
      </c>
      <c r="F177" s="57">
        <v>43445939</v>
      </c>
      <c r="G177" s="57">
        <v>11239354.229999993</v>
      </c>
      <c r="H177" s="59">
        <v>889782.56889987981</v>
      </c>
      <c r="I177" s="57">
        <v>895201.71389987576</v>
      </c>
      <c r="J177" s="59">
        <v>127595</v>
      </c>
      <c r="K177" s="1">
        <f t="shared" si="125"/>
        <v>7.0115724645780197</v>
      </c>
      <c r="L177" s="1">
        <f>+I177/J177</f>
        <v>7.0159623331625518</v>
      </c>
      <c r="M177" s="1">
        <f>+D177/C177</f>
        <v>427.84701490914313</v>
      </c>
      <c r="N177" s="1">
        <f>+E177/C177</f>
        <v>764.34677152448342</v>
      </c>
      <c r="O177" s="4">
        <f>+F177/C177</f>
        <v>342.35818978424294</v>
      </c>
      <c r="P177" s="57">
        <v>19669171</v>
      </c>
      <c r="Q177" s="57">
        <v>15323442</v>
      </c>
      <c r="R177" s="57">
        <v>584184</v>
      </c>
      <c r="S177" s="4">
        <f>SUM(P177:R177)</f>
        <v>35576797</v>
      </c>
      <c r="T177" s="1">
        <f t="shared" si="127"/>
        <v>89871438.886000082</v>
      </c>
      <c r="U177" s="3">
        <f t="shared" si="128"/>
        <v>60.413678204119577</v>
      </c>
      <c r="V177" s="5">
        <f>+S177/T177*100</f>
        <v>39.586321795880423</v>
      </c>
      <c r="W177" s="60">
        <v>1539629251</v>
      </c>
      <c r="X177" s="57">
        <v>3908000</v>
      </c>
      <c r="Y177" s="1">
        <f t="shared" si="181"/>
        <v>1535721251</v>
      </c>
      <c r="Z177" s="5">
        <f t="shared" si="191"/>
        <v>5.8520671526476189</v>
      </c>
      <c r="AA177" s="57">
        <v>717010341</v>
      </c>
      <c r="AB177" s="57">
        <v>758631139</v>
      </c>
      <c r="AC177" s="57">
        <v>163238330</v>
      </c>
      <c r="AD177" s="1">
        <f t="shared" si="187"/>
        <v>3908000</v>
      </c>
      <c r="AE177" s="1">
        <f t="shared" si="192"/>
        <v>19669171</v>
      </c>
      <c r="AF177" s="1">
        <f t="shared" si="188"/>
        <v>15323442</v>
      </c>
      <c r="AG177" s="1">
        <f t="shared" si="193"/>
        <v>584184</v>
      </c>
      <c r="AH177" s="1">
        <f>+D177</f>
        <v>54294641.886000082</v>
      </c>
      <c r="AI177" s="4">
        <f t="shared" si="183"/>
        <v>1732659248.8860002</v>
      </c>
      <c r="AJ177" s="3">
        <f t="shared" si="212"/>
        <v>41.382074488160107</v>
      </c>
      <c r="AK177" s="3">
        <f t="shared" si="212"/>
        <v>43.784208550397665</v>
      </c>
      <c r="AL177" s="3">
        <f t="shared" si="212"/>
        <v>9.4212598411922492</v>
      </c>
      <c r="AM177" s="3">
        <f t="shared" si="212"/>
        <v>0.22554925340990262</v>
      </c>
      <c r="AN177" s="3">
        <f t="shared" si="212"/>
        <v>1.1352013393658413</v>
      </c>
      <c r="AO177" s="3">
        <f t="shared" si="212"/>
        <v>0.88438866498719171</v>
      </c>
      <c r="AP177" s="3">
        <f t="shared" si="212"/>
        <v>3.3716035070115294E-2</v>
      </c>
      <c r="AQ177" s="3">
        <f t="shared" si="212"/>
        <v>3.1336018274169257</v>
      </c>
      <c r="AR177" s="3">
        <f t="shared" si="185"/>
        <v>5.1869078668400741</v>
      </c>
      <c r="AS177" s="3">
        <f t="shared" si="186"/>
        <v>5.4124571202499769</v>
      </c>
      <c r="AT177" s="3"/>
    </row>
    <row r="178" spans="1:46" ht="16.149999999999999" customHeight="1" x14ac:dyDescent="0.35">
      <c r="A178" s="74"/>
      <c r="B178" s="40">
        <v>45474</v>
      </c>
      <c r="C178" s="57">
        <v>129272</v>
      </c>
      <c r="D178" s="57">
        <v>51994128.005000077</v>
      </c>
      <c r="E178" s="57">
        <v>99902774</v>
      </c>
      <c r="F178" s="57">
        <v>53206282</v>
      </c>
      <c r="G178" s="57">
        <v>14006751.929999772</v>
      </c>
      <c r="H178" s="59">
        <v>913245.63589986705</v>
      </c>
      <c r="I178" s="57">
        <v>918917.95489985147</v>
      </c>
      <c r="J178" s="59">
        <v>130019</v>
      </c>
      <c r="K178" s="1">
        <f t="shared" ref="K178:K189" si="213">+H178/C178</f>
        <v>7.0645277855983277</v>
      </c>
      <c r="L178" s="1">
        <f t="shared" ref="L178:L189" si="214">+I178/J178</f>
        <v>7.0675667010194774</v>
      </c>
      <c r="M178" s="1">
        <f t="shared" ref="M178:M189" si="215">+D178/C178</f>
        <v>402.20719107772817</v>
      </c>
      <c r="N178" s="1">
        <f t="shared" ref="N178:N189" si="216">+E178/C178</f>
        <v>772.81061637477569</v>
      </c>
      <c r="O178" s="4">
        <f t="shared" ref="O178:O189" si="217">+F178/C178</f>
        <v>411.58396249767929</v>
      </c>
      <c r="P178" s="57">
        <v>19783023</v>
      </c>
      <c r="Q178" s="57">
        <v>22921435</v>
      </c>
      <c r="R178" s="57">
        <v>929341</v>
      </c>
      <c r="S178" s="4">
        <f t="shared" ref="S178:S189" si="218">SUM(P178:R178)</f>
        <v>43633799</v>
      </c>
      <c r="T178" s="1">
        <f t="shared" ref="T178:T189" si="219">+S178+D178</f>
        <v>95627927.005000085</v>
      </c>
      <c r="U178" s="3">
        <f t="shared" ref="U178:U189" si="220">+D178/T178*100</f>
        <v>54.371280057426596</v>
      </c>
      <c r="V178" s="5">
        <f t="shared" ref="V178:V189" si="221">+S178/T178*100</f>
        <v>45.62871994257339</v>
      </c>
      <c r="W178" s="60">
        <v>1585516009</v>
      </c>
      <c r="X178" s="57">
        <v>2636761</v>
      </c>
      <c r="Y178" s="1">
        <f t="shared" ref="Y178:Y189" si="222">+W178-X178</f>
        <v>1582879248</v>
      </c>
      <c r="Z178" s="5">
        <f t="shared" ref="Z178:Z189" si="223">+T178/Y178*100</f>
        <v>6.0413911627073196</v>
      </c>
      <c r="AA178" s="57">
        <v>696944922</v>
      </c>
      <c r="AB178" s="57">
        <v>716950568</v>
      </c>
      <c r="AC178" s="57">
        <v>290980502</v>
      </c>
      <c r="AD178" s="1">
        <f t="shared" ref="AD178:AD188" si="224">+X178</f>
        <v>2636761</v>
      </c>
      <c r="AE178" s="1">
        <f t="shared" ref="AE178:AE188" si="225">+P178</f>
        <v>19783023</v>
      </c>
      <c r="AF178" s="1">
        <f t="shared" ref="AF178:AF188" si="226">+Q178</f>
        <v>22921435</v>
      </c>
      <c r="AG178" s="1">
        <f t="shared" ref="AG178:AG188" si="227">+R178</f>
        <v>929341</v>
      </c>
      <c r="AH178" s="1">
        <f t="shared" ref="AH178:AH189" si="228">+D178</f>
        <v>51994128.005000077</v>
      </c>
      <c r="AI178" s="4">
        <f t="shared" ref="AI178:AI189" si="229">SUM(AA178:AH178)</f>
        <v>1803140680.0050001</v>
      </c>
      <c r="AJ178" s="3">
        <f t="shared" ref="AJ178:AK192" si="230">+AA178/$AI178*100</f>
        <v>38.651721949840727</v>
      </c>
      <c r="AK178" s="3">
        <f t="shared" si="212"/>
        <v>39.761210866697979</v>
      </c>
      <c r="AL178" s="3">
        <f t="shared" ref="AL178:AL189" si="231">+AC178/$AI178*100</f>
        <v>16.137426504025914</v>
      </c>
      <c r="AM178" s="3">
        <f t="shared" ref="AM178:AM189" si="232">+AD178/$AI178*100</f>
        <v>0.14623157412169793</v>
      </c>
      <c r="AN178" s="3">
        <f t="shared" ref="AN178:AN189" si="233">+AE178/$AI178*100</f>
        <v>1.0971425146897102</v>
      </c>
      <c r="AO178" s="3">
        <f t="shared" ref="AO178:AO189" si="234">+AF178/$AI178*100</f>
        <v>1.2711950461866592</v>
      </c>
      <c r="AP178" s="3">
        <f t="shared" ref="AP178:AP189" si="235">+AG178/$AI178*100</f>
        <v>5.154012719614439E-2</v>
      </c>
      <c r="AQ178" s="3">
        <f t="shared" ref="AQ178:AQ189" si="236">+AH178/$AI178*100</f>
        <v>2.8835314172411604</v>
      </c>
      <c r="AR178" s="3">
        <f t="shared" ref="AR178:AR189" si="237">SUM(AN178:AQ178)</f>
        <v>5.3034091053136745</v>
      </c>
      <c r="AS178" s="3">
        <f t="shared" ref="AS178:AS189" si="238">SUM(AM178:AQ178)</f>
        <v>5.4496406794353724</v>
      </c>
      <c r="AT178" s="3"/>
    </row>
    <row r="179" spans="1:46" ht="16.149999999999999" customHeight="1" x14ac:dyDescent="0.35">
      <c r="A179" s="74"/>
      <c r="B179" s="40">
        <v>45505</v>
      </c>
      <c r="C179" s="57">
        <v>131703</v>
      </c>
      <c r="D179" s="57">
        <v>56275732.133999959</v>
      </c>
      <c r="E179" s="57">
        <v>101686625</v>
      </c>
      <c r="F179" s="57">
        <v>52385463</v>
      </c>
      <c r="G179" s="57">
        <v>13572093.479999809</v>
      </c>
      <c r="H179" s="59">
        <v>930477.33389985398</v>
      </c>
      <c r="I179" s="57">
        <v>936987.20489985193</v>
      </c>
      <c r="J179" s="59">
        <v>132317</v>
      </c>
      <c r="K179" s="1">
        <f t="shared" si="213"/>
        <v>7.0649668868579605</v>
      </c>
      <c r="L179" s="1">
        <f t="shared" si="214"/>
        <v>7.0813818700533711</v>
      </c>
      <c r="M179" s="1">
        <f t="shared" si="215"/>
        <v>427.29271264891429</v>
      </c>
      <c r="N179" s="1">
        <f t="shared" si="216"/>
        <v>772.09042314905503</v>
      </c>
      <c r="O179" s="4">
        <f t="shared" si="217"/>
        <v>397.75451584246372</v>
      </c>
      <c r="P179" s="57">
        <v>21776306</v>
      </c>
      <c r="Q179" s="57">
        <v>17420089</v>
      </c>
      <c r="R179" s="57">
        <v>405031</v>
      </c>
      <c r="S179" s="4">
        <f t="shared" si="218"/>
        <v>39601426</v>
      </c>
      <c r="T179" s="1">
        <f t="shared" si="219"/>
        <v>95877158.133999959</v>
      </c>
      <c r="U179" s="3">
        <f t="shared" si="220"/>
        <v>58.695661437260995</v>
      </c>
      <c r="V179" s="5">
        <f t="shared" si="221"/>
        <v>41.304338562738998</v>
      </c>
      <c r="W179" s="60">
        <v>1562422060</v>
      </c>
      <c r="X179" s="57">
        <v>5793665</v>
      </c>
      <c r="Y179" s="1">
        <f t="shared" si="222"/>
        <v>1556628395</v>
      </c>
      <c r="Z179" s="5">
        <f t="shared" si="223"/>
        <v>6.1592836441866368</v>
      </c>
      <c r="AA179" s="57">
        <v>724293823</v>
      </c>
      <c r="AB179" s="57">
        <v>616105706</v>
      </c>
      <c r="AC179" s="57">
        <v>297324918</v>
      </c>
      <c r="AD179" s="1">
        <f t="shared" si="224"/>
        <v>5793665</v>
      </c>
      <c r="AE179" s="1">
        <f t="shared" si="225"/>
        <v>21776306</v>
      </c>
      <c r="AF179" s="1">
        <f t="shared" si="226"/>
        <v>17420089</v>
      </c>
      <c r="AG179" s="1">
        <f t="shared" si="227"/>
        <v>405031</v>
      </c>
      <c r="AH179" s="1">
        <f t="shared" si="228"/>
        <v>56275732.133999959</v>
      </c>
      <c r="AI179" s="4">
        <f t="shared" si="229"/>
        <v>1739395270.1340001</v>
      </c>
      <c r="AJ179" s="3">
        <f t="shared" si="230"/>
        <v>41.640553785351017</v>
      </c>
      <c r="AK179" s="3">
        <f t="shared" si="212"/>
        <v>35.420684221622395</v>
      </c>
      <c r="AL179" s="3">
        <f t="shared" si="231"/>
        <v>17.093579769082311</v>
      </c>
      <c r="AM179" s="3">
        <f t="shared" si="232"/>
        <v>0.33308501520494915</v>
      </c>
      <c r="AN179" s="3">
        <f t="shared" si="233"/>
        <v>1.2519469481092926</v>
      </c>
      <c r="AO179" s="3">
        <f t="shared" si="234"/>
        <v>1.0015026083552581</v>
      </c>
      <c r="AP179" s="3">
        <f t="shared" si="235"/>
        <v>2.3285736540424023E-2</v>
      </c>
      <c r="AQ179" s="3">
        <f t="shared" si="236"/>
        <v>3.2353619157343445</v>
      </c>
      <c r="AR179" s="3">
        <f t="shared" si="237"/>
        <v>5.5120972087393199</v>
      </c>
      <c r="AS179" s="3">
        <f t="shared" si="238"/>
        <v>5.8451822239442688</v>
      </c>
      <c r="AT179" s="3"/>
    </row>
    <row r="180" spans="1:46" ht="16.149999999999999" customHeight="1" x14ac:dyDescent="0.35">
      <c r="A180" s="74"/>
      <c r="B180" s="40">
        <v>45536</v>
      </c>
      <c r="C180" s="57">
        <v>135979</v>
      </c>
      <c r="D180" s="57">
        <v>60268547.393999957</v>
      </c>
      <c r="E180" s="57">
        <v>106481027</v>
      </c>
      <c r="F180" s="57">
        <v>52152211</v>
      </c>
      <c r="G180" s="57">
        <v>13724835.279999865</v>
      </c>
      <c r="H180" s="59">
        <v>965911.85389983351</v>
      </c>
      <c r="I180" s="57">
        <v>971741.86789982778</v>
      </c>
      <c r="J180" s="59">
        <v>136714</v>
      </c>
      <c r="K180" s="1">
        <f t="shared" si="213"/>
        <v>7.1033898903494919</v>
      </c>
      <c r="L180" s="1">
        <f t="shared" si="214"/>
        <v>7.1078446091828766</v>
      </c>
      <c r="M180" s="1">
        <f t="shared" si="215"/>
        <v>443.21952208796915</v>
      </c>
      <c r="N180" s="1">
        <f t="shared" si="216"/>
        <v>783.06964310665614</v>
      </c>
      <c r="O180" s="4">
        <f t="shared" si="217"/>
        <v>383.53136146022547</v>
      </c>
      <c r="P180" s="57">
        <v>19716536</v>
      </c>
      <c r="Q180" s="57">
        <v>11126563</v>
      </c>
      <c r="R180" s="57">
        <v>341309</v>
      </c>
      <c r="S180" s="4">
        <f t="shared" si="218"/>
        <v>31184408</v>
      </c>
      <c r="T180" s="1">
        <f t="shared" si="219"/>
        <v>91452955.393999964</v>
      </c>
      <c r="U180" s="3">
        <f t="shared" si="220"/>
        <v>65.901147900961163</v>
      </c>
      <c r="V180" s="5">
        <f t="shared" si="221"/>
        <v>34.09885209903883</v>
      </c>
      <c r="W180" s="60">
        <v>1456338235</v>
      </c>
      <c r="X180" s="57">
        <v>6832873</v>
      </c>
      <c r="Y180" s="1">
        <f t="shared" si="222"/>
        <v>1449505362</v>
      </c>
      <c r="Z180" s="5">
        <f t="shared" si="223"/>
        <v>6.3092526451792432</v>
      </c>
      <c r="AA180" s="57">
        <v>711871964</v>
      </c>
      <c r="AB180" s="57">
        <v>687270101</v>
      </c>
      <c r="AC180" s="57">
        <v>230254371</v>
      </c>
      <c r="AD180" s="1">
        <f t="shared" si="224"/>
        <v>6832873</v>
      </c>
      <c r="AE180" s="1">
        <f t="shared" si="225"/>
        <v>19716536</v>
      </c>
      <c r="AF180" s="1">
        <f t="shared" si="226"/>
        <v>11126563</v>
      </c>
      <c r="AG180" s="1">
        <f t="shared" si="227"/>
        <v>341309</v>
      </c>
      <c r="AH180" s="1">
        <f t="shared" si="228"/>
        <v>60268547.393999957</v>
      </c>
      <c r="AI180" s="4">
        <f t="shared" si="229"/>
        <v>1727682264.3940001</v>
      </c>
      <c r="AJ180" s="3">
        <f t="shared" si="230"/>
        <v>41.203870565268289</v>
      </c>
      <c r="AK180" s="3">
        <f t="shared" si="212"/>
        <v>39.779889807520021</v>
      </c>
      <c r="AL180" s="3">
        <f t="shared" si="231"/>
        <v>13.327356293766421</v>
      </c>
      <c r="AM180" s="3">
        <f t="shared" si="232"/>
        <v>0.3954936125015262</v>
      </c>
      <c r="AN180" s="3">
        <f t="shared" si="233"/>
        <v>1.141213081035809</v>
      </c>
      <c r="AO180" s="3">
        <f t="shared" si="234"/>
        <v>0.64401674019052002</v>
      </c>
      <c r="AP180" s="3">
        <f t="shared" si="235"/>
        <v>1.9755310743999398E-2</v>
      </c>
      <c r="AQ180" s="3">
        <f t="shared" si="236"/>
        <v>3.4884045889734066</v>
      </c>
      <c r="AR180" s="3">
        <f t="shared" si="237"/>
        <v>5.2933897209437344</v>
      </c>
      <c r="AS180" s="3">
        <f t="shared" si="238"/>
        <v>5.6888833334452613</v>
      </c>
      <c r="AT180" s="3"/>
    </row>
    <row r="181" spans="1:46" ht="16.149999999999999" customHeight="1" x14ac:dyDescent="0.35">
      <c r="A181" s="74"/>
      <c r="B181" s="40">
        <v>45566</v>
      </c>
      <c r="C181" s="57">
        <v>139871</v>
      </c>
      <c r="D181" s="57">
        <v>59100512.638000004</v>
      </c>
      <c r="E181" s="57">
        <v>106712325</v>
      </c>
      <c r="F181" s="57">
        <v>53108189</v>
      </c>
      <c r="G181" s="57">
        <v>13940274.440000042</v>
      </c>
      <c r="H181" s="59">
        <v>996880.94589980273</v>
      </c>
      <c r="I181" s="57">
        <v>1002075.1458998021</v>
      </c>
      <c r="J181" s="59">
        <v>140522</v>
      </c>
      <c r="K181" s="1">
        <f t="shared" si="213"/>
        <v>7.1271453403479113</v>
      </c>
      <c r="L181" s="1">
        <f t="shared" si="214"/>
        <v>7.131090832039126</v>
      </c>
      <c r="M181" s="1">
        <f t="shared" si="215"/>
        <v>422.53585545252412</v>
      </c>
      <c r="N181" s="1">
        <f t="shared" si="216"/>
        <v>762.93388193406781</v>
      </c>
      <c r="O181" s="4">
        <f t="shared" si="217"/>
        <v>379.69406810561162</v>
      </c>
      <c r="P181" s="57">
        <v>17923773</v>
      </c>
      <c r="Q181" s="57">
        <v>5697463</v>
      </c>
      <c r="R181" s="57">
        <v>610646</v>
      </c>
      <c r="S181" s="4">
        <f t="shared" si="218"/>
        <v>24231882</v>
      </c>
      <c r="T181" s="1">
        <f t="shared" si="219"/>
        <v>83332394.638000011</v>
      </c>
      <c r="U181" s="3">
        <f t="shared" si="220"/>
        <v>70.921414048804806</v>
      </c>
      <c r="V181" s="5">
        <f t="shared" si="221"/>
        <v>29.078585951195183</v>
      </c>
      <c r="W181" s="60">
        <v>1603514044</v>
      </c>
      <c r="X181" s="57">
        <v>6169824</v>
      </c>
      <c r="Y181" s="1">
        <f t="shared" si="222"/>
        <v>1597344220</v>
      </c>
      <c r="Z181" s="5">
        <f t="shared" si="223"/>
        <v>5.2169340580829857</v>
      </c>
      <c r="AA181" s="57">
        <v>641588508</v>
      </c>
      <c r="AB181" s="57">
        <v>777116963</v>
      </c>
      <c r="AC181" s="57">
        <v>239505072</v>
      </c>
      <c r="AD181" s="1">
        <f t="shared" si="224"/>
        <v>6169824</v>
      </c>
      <c r="AE181" s="1">
        <f t="shared" si="225"/>
        <v>17923773</v>
      </c>
      <c r="AF181" s="1">
        <f t="shared" si="226"/>
        <v>5697463</v>
      </c>
      <c r="AG181" s="1">
        <f t="shared" si="227"/>
        <v>610646</v>
      </c>
      <c r="AH181" s="1">
        <f t="shared" si="228"/>
        <v>59100512.638000004</v>
      </c>
      <c r="AI181" s="4">
        <f t="shared" si="229"/>
        <v>1747712761.638</v>
      </c>
      <c r="AJ181" s="3">
        <f t="shared" si="230"/>
        <v>36.71018041881706</v>
      </c>
      <c r="AK181" s="3">
        <f t="shared" si="212"/>
        <v>44.46479879632318</v>
      </c>
      <c r="AL181" s="3">
        <f t="shared" si="231"/>
        <v>13.703915040108186</v>
      </c>
      <c r="AM181" s="3">
        <f t="shared" si="232"/>
        <v>0.35302276984105141</v>
      </c>
      <c r="AN181" s="3">
        <f t="shared" si="233"/>
        <v>1.0255559948650481</v>
      </c>
      <c r="AO181" s="3">
        <f t="shared" si="234"/>
        <v>0.32599538808998541</v>
      </c>
      <c r="AP181" s="3">
        <f t="shared" si="235"/>
        <v>3.4939723128627115E-2</v>
      </c>
      <c r="AQ181" s="3">
        <f t="shared" si="236"/>
        <v>3.3815918688268622</v>
      </c>
      <c r="AR181" s="3">
        <f t="shared" si="237"/>
        <v>4.7680829749105227</v>
      </c>
      <c r="AS181" s="3">
        <f t="shared" si="238"/>
        <v>5.1211057447515742</v>
      </c>
      <c r="AT181" s="3"/>
    </row>
    <row r="182" spans="1:46" ht="16.149999999999999" customHeight="1" x14ac:dyDescent="0.35">
      <c r="A182" s="74"/>
      <c r="B182" s="40">
        <v>45597</v>
      </c>
      <c r="C182" s="57">
        <v>142841</v>
      </c>
      <c r="D182" s="57">
        <v>49493748.607999898</v>
      </c>
      <c r="E182" s="57">
        <v>104460789</v>
      </c>
      <c r="F182" s="57">
        <v>57464911</v>
      </c>
      <c r="G182" s="57">
        <v>14782539.510000072</v>
      </c>
      <c r="H182" s="59">
        <v>1020897.1378997761</v>
      </c>
      <c r="I182" s="57">
        <v>1027143.4158997872</v>
      </c>
      <c r="J182" s="59">
        <v>143651</v>
      </c>
      <c r="K182" s="1">
        <f t="shared" si="213"/>
        <v>7.1470875861956724</v>
      </c>
      <c r="L182" s="1">
        <f t="shared" si="214"/>
        <v>7.1502698616771703</v>
      </c>
      <c r="M182" s="1">
        <f t="shared" si="215"/>
        <v>346.49539423554791</v>
      </c>
      <c r="N182" s="1">
        <f t="shared" si="216"/>
        <v>731.30816082217291</v>
      </c>
      <c r="O182" s="4">
        <f t="shared" si="217"/>
        <v>402.29983688156761</v>
      </c>
      <c r="P182" s="57">
        <v>15593885</v>
      </c>
      <c r="Q182" s="57">
        <v>6833691</v>
      </c>
      <c r="R182" s="57">
        <v>702998</v>
      </c>
      <c r="S182" s="4">
        <f t="shared" si="218"/>
        <v>23130574</v>
      </c>
      <c r="T182" s="1">
        <f t="shared" si="219"/>
        <v>72624322.607999891</v>
      </c>
      <c r="U182" s="3">
        <f t="shared" si="220"/>
        <v>68.150375563775583</v>
      </c>
      <c r="V182" s="5">
        <f t="shared" si="221"/>
        <v>31.849624436224431</v>
      </c>
      <c r="W182" s="60">
        <v>1391164770</v>
      </c>
      <c r="X182" s="57">
        <v>4430565</v>
      </c>
      <c r="Y182" s="1">
        <f t="shared" si="222"/>
        <v>1386734205</v>
      </c>
      <c r="Z182" s="5">
        <f t="shared" si="223"/>
        <v>5.2370758827572068</v>
      </c>
      <c r="AA182" s="57">
        <v>398623100</v>
      </c>
      <c r="AB182" s="57">
        <v>816642380</v>
      </c>
      <c r="AC182" s="57">
        <v>224776756</v>
      </c>
      <c r="AD182" s="1">
        <f t="shared" si="224"/>
        <v>4430565</v>
      </c>
      <c r="AE182" s="1">
        <f t="shared" si="225"/>
        <v>15593885</v>
      </c>
      <c r="AF182" s="1">
        <f t="shared" si="226"/>
        <v>6833691</v>
      </c>
      <c r="AG182" s="1">
        <f t="shared" si="227"/>
        <v>702998</v>
      </c>
      <c r="AH182" s="1">
        <f t="shared" si="228"/>
        <v>49493748.607999898</v>
      </c>
      <c r="AI182" s="4">
        <f t="shared" si="229"/>
        <v>1517097123.6079998</v>
      </c>
      <c r="AJ182" s="3">
        <f t="shared" si="230"/>
        <v>26.275384337423581</v>
      </c>
      <c r="AK182" s="3">
        <f t="shared" si="212"/>
        <v>53.829274823080532</v>
      </c>
      <c r="AL182" s="3">
        <f t="shared" si="231"/>
        <v>14.816240338352898</v>
      </c>
      <c r="AM182" s="3">
        <f t="shared" si="232"/>
        <v>0.29204227804895677</v>
      </c>
      <c r="AN182" s="3">
        <f t="shared" si="233"/>
        <v>1.0278765121453937</v>
      </c>
      <c r="AO182" s="3">
        <f t="shared" si="234"/>
        <v>0.4504451886210119</v>
      </c>
      <c r="AP182" s="3">
        <f t="shared" si="235"/>
        <v>4.6338364832444731E-2</v>
      </c>
      <c r="AQ182" s="3">
        <f t="shared" si="236"/>
        <v>3.2623981574951895</v>
      </c>
      <c r="AR182" s="3">
        <f t="shared" si="237"/>
        <v>4.7870582230940393</v>
      </c>
      <c r="AS182" s="3">
        <f t="shared" si="238"/>
        <v>5.0791005011429959</v>
      </c>
      <c r="AT182" s="3"/>
    </row>
    <row r="183" spans="1:46" ht="16.149999999999999" customHeight="1" x14ac:dyDescent="0.35">
      <c r="A183" s="74"/>
      <c r="B183" s="40">
        <v>45627</v>
      </c>
      <c r="C183" s="57">
        <v>146472</v>
      </c>
      <c r="D183" s="57">
        <v>50846385.452999964</v>
      </c>
      <c r="E183" s="57">
        <v>94755052</v>
      </c>
      <c r="F183" s="57">
        <v>48961515</v>
      </c>
      <c r="G183" s="57">
        <v>12799238.299999891</v>
      </c>
      <c r="H183" s="59">
        <v>1047660.3628997611</v>
      </c>
      <c r="I183" s="57">
        <v>1053064.9798997496</v>
      </c>
      <c r="J183" s="59">
        <v>147163</v>
      </c>
      <c r="K183" s="1">
        <f t="shared" si="213"/>
        <v>7.1526323317750906</v>
      </c>
      <c r="L183" s="1">
        <f t="shared" si="214"/>
        <v>7.1557727139277514</v>
      </c>
      <c r="M183" s="1">
        <f t="shared" si="215"/>
        <v>347.14065113468763</v>
      </c>
      <c r="N183" s="1">
        <f t="shared" si="216"/>
        <v>646.91580643399425</v>
      </c>
      <c r="O183" s="4">
        <f t="shared" si="217"/>
        <v>334.27218171391121</v>
      </c>
      <c r="P183" s="57">
        <v>16811404</v>
      </c>
      <c r="Q183" s="57">
        <v>10365809</v>
      </c>
      <c r="R183" s="57">
        <v>864964</v>
      </c>
      <c r="S183" s="4">
        <f t="shared" si="218"/>
        <v>28042177</v>
      </c>
      <c r="T183" s="1">
        <f t="shared" si="219"/>
        <v>78888562.452999964</v>
      </c>
      <c r="U183" s="3">
        <f t="shared" si="220"/>
        <v>64.453431361856929</v>
      </c>
      <c r="V183" s="5">
        <f t="shared" si="221"/>
        <v>35.546568638143079</v>
      </c>
      <c r="W183" s="60">
        <v>1373580357</v>
      </c>
      <c r="X183" s="57">
        <v>2269728</v>
      </c>
      <c r="Y183" s="1">
        <f t="shared" si="222"/>
        <v>1371310629</v>
      </c>
      <c r="Z183" s="5">
        <f t="shared" si="223"/>
        <v>5.7527857499746666</v>
      </c>
      <c r="AA183" s="57">
        <v>351693357</v>
      </c>
      <c r="AB183" s="57">
        <v>738291875</v>
      </c>
      <c r="AC183" s="57">
        <v>312762808</v>
      </c>
      <c r="AD183" s="1">
        <f t="shared" si="224"/>
        <v>2269728</v>
      </c>
      <c r="AE183" s="1">
        <f t="shared" si="225"/>
        <v>16811404</v>
      </c>
      <c r="AF183" s="1">
        <f t="shared" si="226"/>
        <v>10365809</v>
      </c>
      <c r="AG183" s="1">
        <f t="shared" si="227"/>
        <v>864964</v>
      </c>
      <c r="AH183" s="1">
        <f t="shared" si="228"/>
        <v>50846385.452999964</v>
      </c>
      <c r="AI183" s="4">
        <f t="shared" si="229"/>
        <v>1483906330.4530001</v>
      </c>
      <c r="AJ183" s="3">
        <f t="shared" si="230"/>
        <v>23.700509242563626</v>
      </c>
      <c r="AK183" s="3">
        <f t="shared" si="212"/>
        <v>49.753266756036929</v>
      </c>
      <c r="AL183" s="3">
        <f t="shared" si="231"/>
        <v>21.076991288562077</v>
      </c>
      <c r="AM183" s="3">
        <f t="shared" si="232"/>
        <v>0.15295628527355282</v>
      </c>
      <c r="AN183" s="3">
        <f t="shared" si="233"/>
        <v>1.1329154445259286</v>
      </c>
      <c r="AO183" s="3">
        <f t="shared" si="234"/>
        <v>0.69854874174137216</v>
      </c>
      <c r="AP183" s="3">
        <f t="shared" si="235"/>
        <v>5.828966305008941E-2</v>
      </c>
      <c r="AQ183" s="3">
        <f t="shared" si="236"/>
        <v>3.4265225782464186</v>
      </c>
      <c r="AR183" s="3">
        <f t="shared" si="237"/>
        <v>5.3162764275638086</v>
      </c>
      <c r="AS183" s="3">
        <f t="shared" si="238"/>
        <v>5.4692327128373615</v>
      </c>
      <c r="AT183" s="3"/>
    </row>
    <row r="184" spans="1:46" ht="16.149999999999999" customHeight="1" x14ac:dyDescent="0.35">
      <c r="A184" s="74"/>
      <c r="B184" s="40">
        <v>45658</v>
      </c>
      <c r="C184" s="57">
        <v>148889</v>
      </c>
      <c r="D184" s="57">
        <v>47050818.869000025</v>
      </c>
      <c r="E184" s="57">
        <v>86335900</v>
      </c>
      <c r="F184" s="57">
        <v>44336052</v>
      </c>
      <c r="G184" s="57">
        <v>12680150.819999781</v>
      </c>
      <c r="H184" s="59">
        <v>1066881.8908997388</v>
      </c>
      <c r="I184" s="57">
        <v>1070239.0878997443</v>
      </c>
      <c r="J184" s="59">
        <v>149454</v>
      </c>
      <c r="K184" s="1">
        <f t="shared" si="213"/>
        <v>7.1656192928942959</v>
      </c>
      <c r="L184" s="1">
        <f t="shared" si="214"/>
        <v>7.160993268161068</v>
      </c>
      <c r="M184" s="1">
        <f t="shared" si="215"/>
        <v>316.01272672259216</v>
      </c>
      <c r="N184" s="1">
        <f t="shared" si="216"/>
        <v>579.86755233764745</v>
      </c>
      <c r="O184" s="4">
        <f t="shared" si="217"/>
        <v>297.77923150803616</v>
      </c>
      <c r="P184" s="57">
        <v>18682609</v>
      </c>
      <c r="Q184" s="57">
        <v>15002448</v>
      </c>
      <c r="R184" s="57">
        <v>1068107</v>
      </c>
      <c r="S184" s="4">
        <f t="shared" si="218"/>
        <v>34753164</v>
      </c>
      <c r="T184" s="1">
        <f t="shared" si="219"/>
        <v>81803982.869000018</v>
      </c>
      <c r="U184" s="3">
        <f t="shared" si="220"/>
        <v>57.516537971441664</v>
      </c>
      <c r="V184" s="5">
        <f t="shared" si="221"/>
        <v>42.48346202855835</v>
      </c>
      <c r="W184" s="60">
        <v>1161667135</v>
      </c>
      <c r="X184" s="57">
        <v>1651786</v>
      </c>
      <c r="Y184" s="1">
        <f t="shared" si="222"/>
        <v>1160015349</v>
      </c>
      <c r="Z184" s="5">
        <f t="shared" si="223"/>
        <v>7.0519741777140936</v>
      </c>
      <c r="AA184" s="57">
        <v>432039965</v>
      </c>
      <c r="AB184" s="57">
        <v>695814485</v>
      </c>
      <c r="AC184" s="57">
        <v>190835960</v>
      </c>
      <c r="AD184" s="1">
        <f t="shared" si="224"/>
        <v>1651786</v>
      </c>
      <c r="AE184" s="1">
        <f t="shared" si="225"/>
        <v>18682609</v>
      </c>
      <c r="AF184" s="1">
        <f t="shared" si="226"/>
        <v>15002448</v>
      </c>
      <c r="AG184" s="1">
        <f t="shared" si="227"/>
        <v>1068107</v>
      </c>
      <c r="AH184" s="1">
        <f t="shared" si="228"/>
        <v>47050818.869000025</v>
      </c>
      <c r="AI184" s="4">
        <f t="shared" si="229"/>
        <v>1402146178.869</v>
      </c>
      <c r="AJ184" s="3">
        <f t="shared" si="230"/>
        <v>30.812762000927201</v>
      </c>
      <c r="AK184" s="3">
        <f t="shared" si="212"/>
        <v>49.624960327692676</v>
      </c>
      <c r="AL184" s="3">
        <f t="shared" si="231"/>
        <v>13.610275652851847</v>
      </c>
      <c r="AM184" s="3">
        <f t="shared" si="232"/>
        <v>0.1178041223442455</v>
      </c>
      <c r="AN184" s="3">
        <f t="shared" si="233"/>
        <v>1.3324294771512182</v>
      </c>
      <c r="AO184" s="3">
        <f t="shared" si="234"/>
        <v>1.0699631911489631</v>
      </c>
      <c r="AP184" s="3">
        <f t="shared" si="235"/>
        <v>7.6176579596112945E-2</v>
      </c>
      <c r="AQ184" s="3">
        <f t="shared" si="236"/>
        <v>3.3556286482877402</v>
      </c>
      <c r="AR184" s="3">
        <f t="shared" si="237"/>
        <v>5.8341978961840351</v>
      </c>
      <c r="AS184" s="3">
        <f t="shared" si="238"/>
        <v>5.9520020185282796</v>
      </c>
      <c r="AT184" s="3"/>
    </row>
    <row r="185" spans="1:46" ht="16.149999999999999" customHeight="1" x14ac:dyDescent="0.35">
      <c r="A185" s="74"/>
      <c r="B185" s="40">
        <v>45689</v>
      </c>
      <c r="C185" s="57">
        <v>153328</v>
      </c>
      <c r="D185" s="57">
        <v>66462377.998000063</v>
      </c>
      <c r="E185" s="57">
        <v>84908203</v>
      </c>
      <c r="F185" s="57">
        <v>35539384</v>
      </c>
      <c r="G185" s="57">
        <v>10624236.9099999</v>
      </c>
      <c r="H185" s="59">
        <v>1102277.3888997217</v>
      </c>
      <c r="I185" s="57">
        <v>1109552.1198997267</v>
      </c>
      <c r="J185" s="59">
        <v>154441</v>
      </c>
      <c r="K185" s="1">
        <f t="shared" si="213"/>
        <v>7.189015632498446</v>
      </c>
      <c r="L185" s="1">
        <f t="shared" si="214"/>
        <v>7.1843106422499643</v>
      </c>
      <c r="M185" s="1">
        <f t="shared" si="215"/>
        <v>433.46536834759513</v>
      </c>
      <c r="N185" s="1">
        <f t="shared" si="216"/>
        <v>553.76841150996552</v>
      </c>
      <c r="O185" s="4">
        <f t="shared" si="217"/>
        <v>231.7866534488156</v>
      </c>
      <c r="P185" s="57">
        <v>18912580</v>
      </c>
      <c r="Q185" s="57">
        <v>21648738</v>
      </c>
      <c r="R185" s="57">
        <v>782738</v>
      </c>
      <c r="S185" s="4">
        <f t="shared" si="218"/>
        <v>41344056</v>
      </c>
      <c r="T185" s="1">
        <f>+S185+D185</f>
        <v>107806433.99800006</v>
      </c>
      <c r="U185" s="3">
        <f t="shared" si="220"/>
        <v>61.649732333445904</v>
      </c>
      <c r="V185" s="5">
        <f t="shared" si="221"/>
        <v>38.350267666554103</v>
      </c>
      <c r="W185" s="60">
        <v>1169849947</v>
      </c>
      <c r="X185" s="57">
        <v>2233679</v>
      </c>
      <c r="Y185" s="1">
        <f t="shared" si="222"/>
        <v>1167616268</v>
      </c>
      <c r="Z185" s="5">
        <f>+T185/Y185*100</f>
        <v>9.233036311035713</v>
      </c>
      <c r="AA185" s="57">
        <v>463122700</v>
      </c>
      <c r="AB185" s="57">
        <v>530647783</v>
      </c>
      <c r="AC185" s="57">
        <v>188688382</v>
      </c>
      <c r="AD185" s="1">
        <f t="shared" si="224"/>
        <v>2233679</v>
      </c>
      <c r="AE185" s="1">
        <f t="shared" si="225"/>
        <v>18912580</v>
      </c>
      <c r="AF185" s="1">
        <f t="shared" si="226"/>
        <v>21648738</v>
      </c>
      <c r="AG185" s="1">
        <f t="shared" si="227"/>
        <v>782738</v>
      </c>
      <c r="AH185" s="1">
        <f t="shared" si="228"/>
        <v>66462377.998000063</v>
      </c>
      <c r="AI185" s="4">
        <f t="shared" si="229"/>
        <v>1292498977.9980001</v>
      </c>
      <c r="AJ185" s="3">
        <f t="shared" si="230"/>
        <v>35.831571852950169</v>
      </c>
      <c r="AK185" s="3">
        <f t="shared" si="212"/>
        <v>41.055953778929876</v>
      </c>
      <c r="AL185" s="3">
        <f t="shared" si="231"/>
        <v>14.598725818125324</v>
      </c>
      <c r="AM185" s="3">
        <f t="shared" si="232"/>
        <v>0.17281862794660222</v>
      </c>
      <c r="AN185" s="3">
        <f t="shared" si="233"/>
        <v>1.4632568630185225</v>
      </c>
      <c r="AO185" s="3">
        <f t="shared" si="234"/>
        <v>1.6749520400807232</v>
      </c>
      <c r="AP185" s="3">
        <f t="shared" si="235"/>
        <v>6.0560047885872381E-2</v>
      </c>
      <c r="AQ185" s="3">
        <f t="shared" si="236"/>
        <v>5.1421609710629026</v>
      </c>
      <c r="AR185" s="3">
        <f t="shared" si="237"/>
        <v>8.3409299220480211</v>
      </c>
      <c r="AS185" s="3">
        <f t="shared" si="238"/>
        <v>8.5137485499946237</v>
      </c>
      <c r="AT185" s="3"/>
    </row>
    <row r="186" spans="1:46" ht="16.149999999999999" customHeight="1" x14ac:dyDescent="0.35">
      <c r="A186" s="74"/>
      <c r="B186" s="40">
        <v>45717</v>
      </c>
      <c r="C186" s="57">
        <v>158881</v>
      </c>
      <c r="D186" s="57">
        <v>78587103.434999973</v>
      </c>
      <c r="E186" s="57">
        <v>85621773</v>
      </c>
      <c r="F186" s="57">
        <v>31847799</v>
      </c>
      <c r="G186" s="57">
        <v>9695288.8099999316</v>
      </c>
      <c r="H186" s="59">
        <v>1146015.2848996876</v>
      </c>
      <c r="I186" s="57">
        <v>1151504.9828996991</v>
      </c>
      <c r="J186" s="59">
        <v>159629</v>
      </c>
      <c r="K186" s="1">
        <f t="shared" si="213"/>
        <v>7.2130417413012733</v>
      </c>
      <c r="L186" s="1">
        <f t="shared" si="214"/>
        <v>7.2136327540716234</v>
      </c>
      <c r="M186" s="1">
        <f t="shared" si="215"/>
        <v>494.62870598120588</v>
      </c>
      <c r="N186" s="1">
        <f t="shared" si="216"/>
        <v>538.90504843247459</v>
      </c>
      <c r="O186" s="4">
        <f t="shared" si="217"/>
        <v>200.45064545162731</v>
      </c>
      <c r="P186" s="57">
        <v>22959838</v>
      </c>
      <c r="Q186" s="57">
        <v>13447403</v>
      </c>
      <c r="R186" s="57">
        <v>1112032</v>
      </c>
      <c r="S186" s="4">
        <f t="shared" si="218"/>
        <v>37519273</v>
      </c>
      <c r="T186" s="1">
        <f t="shared" si="219"/>
        <v>116106376.43499997</v>
      </c>
      <c r="U186" s="3">
        <f t="shared" si="220"/>
        <v>67.685432831499597</v>
      </c>
      <c r="V186" s="5">
        <f t="shared" si="221"/>
        <v>32.31456716850041</v>
      </c>
      <c r="W186" s="60">
        <v>1313234830.7618668</v>
      </c>
      <c r="X186" s="57">
        <v>5404429</v>
      </c>
      <c r="Y186" s="1">
        <f t="shared" si="222"/>
        <v>1307830401.7618668</v>
      </c>
      <c r="Z186" s="5">
        <f t="shared" si="223"/>
        <v>8.8777853977538079</v>
      </c>
      <c r="AA186" s="57">
        <v>396650521</v>
      </c>
      <c r="AB186" s="57">
        <v>636363627</v>
      </c>
      <c r="AC186" s="57">
        <v>331004872</v>
      </c>
      <c r="AD186" s="1">
        <f t="shared" si="224"/>
        <v>5404429</v>
      </c>
      <c r="AE186" s="1">
        <f t="shared" si="225"/>
        <v>22959838</v>
      </c>
      <c r="AF186" s="1">
        <f t="shared" si="226"/>
        <v>13447403</v>
      </c>
      <c r="AG186" s="1">
        <f t="shared" si="227"/>
        <v>1112032</v>
      </c>
      <c r="AH186" s="1">
        <f t="shared" si="228"/>
        <v>78587103.434999973</v>
      </c>
      <c r="AI186" s="4">
        <f t="shared" si="229"/>
        <v>1485529825.4349999</v>
      </c>
      <c r="AJ186" s="3">
        <f t="shared" si="230"/>
        <v>26.700946302700512</v>
      </c>
      <c r="AK186" s="3">
        <f t="shared" si="212"/>
        <v>42.837485730968545</v>
      </c>
      <c r="AL186" s="3">
        <f t="shared" si="231"/>
        <v>22.28194051257595</v>
      </c>
      <c r="AM186" s="3">
        <f t="shared" si="232"/>
        <v>0.36380481276553633</v>
      </c>
      <c r="AN186" s="3">
        <f t="shared" si="233"/>
        <v>1.5455656027153</v>
      </c>
      <c r="AO186" s="3">
        <f t="shared" si="234"/>
        <v>0.90522605266860035</v>
      </c>
      <c r="AP186" s="3">
        <f t="shared" si="235"/>
        <v>7.4857601709502494E-2</v>
      </c>
      <c r="AQ186" s="3">
        <f t="shared" si="236"/>
        <v>5.2901733838960601</v>
      </c>
      <c r="AR186" s="3">
        <f t="shared" si="237"/>
        <v>7.8158226409894631</v>
      </c>
      <c r="AS186" s="3">
        <f t="shared" si="238"/>
        <v>8.1796274537549998</v>
      </c>
      <c r="AT186" s="3"/>
    </row>
    <row r="187" spans="1:46" ht="16.149999999999999" customHeight="1" x14ac:dyDescent="0.35">
      <c r="A187" s="74"/>
      <c r="B187" s="40">
        <v>45748</v>
      </c>
      <c r="C187" s="57">
        <v>161854</v>
      </c>
      <c r="D187" s="57">
        <v>85830443.130999908</v>
      </c>
      <c r="E187" s="57">
        <v>90059386</v>
      </c>
      <c r="F187" s="57">
        <v>31874444</v>
      </c>
      <c r="G187" s="57">
        <v>9535860.2400000244</v>
      </c>
      <c r="H187" s="59">
        <v>1174117.3138996894</v>
      </c>
      <c r="I187" s="57">
        <v>1175500.7338996856</v>
      </c>
      <c r="J187" s="59">
        <v>162121</v>
      </c>
      <c r="K187" s="1">
        <f t="shared" si="213"/>
        <v>7.2541754538021266</v>
      </c>
      <c r="L187" s="1">
        <f t="shared" si="214"/>
        <v>7.250761677387171</v>
      </c>
      <c r="M187" s="1">
        <f t="shared" si="215"/>
        <v>530.29547080084467</v>
      </c>
      <c r="N187" s="1">
        <f t="shared" si="216"/>
        <v>556.42360398877997</v>
      </c>
      <c r="O187" s="4">
        <f t="shared" si="217"/>
        <v>196.9333102672779</v>
      </c>
      <c r="P187" s="57">
        <v>21171172</v>
      </c>
      <c r="Q187" s="57">
        <v>15685806</v>
      </c>
      <c r="R187" s="57">
        <v>1103661</v>
      </c>
      <c r="S187" s="4">
        <f t="shared" si="218"/>
        <v>37960639</v>
      </c>
      <c r="T187" s="1">
        <f t="shared" si="219"/>
        <v>123791082.13099991</v>
      </c>
      <c r="U187" s="3">
        <f t="shared" si="220"/>
        <v>69.334916258483986</v>
      </c>
      <c r="V187" s="5">
        <f t="shared" si="221"/>
        <v>30.665083741516025</v>
      </c>
      <c r="W187" s="60">
        <v>1294661772</v>
      </c>
      <c r="X187" s="57">
        <v>3673964</v>
      </c>
      <c r="Y187" s="1">
        <f t="shared" si="222"/>
        <v>1290987808</v>
      </c>
      <c r="Z187" s="5">
        <f t="shared" si="223"/>
        <v>9.5888653141331535</v>
      </c>
      <c r="AA187" s="57">
        <v>357387993</v>
      </c>
      <c r="AB187" s="57">
        <v>656069288</v>
      </c>
      <c r="AC187" s="57">
        <v>241302306</v>
      </c>
      <c r="AD187" s="1">
        <f t="shared" si="224"/>
        <v>3673964</v>
      </c>
      <c r="AE187" s="1">
        <f t="shared" si="225"/>
        <v>21171172</v>
      </c>
      <c r="AF187" s="1">
        <f t="shared" si="226"/>
        <v>15685806</v>
      </c>
      <c r="AG187" s="1">
        <f t="shared" si="227"/>
        <v>1103661</v>
      </c>
      <c r="AH187" s="1">
        <f t="shared" si="228"/>
        <v>85830443.130999908</v>
      </c>
      <c r="AI187" s="4">
        <f t="shared" si="229"/>
        <v>1382224633.1309998</v>
      </c>
      <c r="AJ187" s="3">
        <f t="shared" si="230"/>
        <v>25.855999410924163</v>
      </c>
      <c r="AK187" s="3">
        <f t="shared" si="212"/>
        <v>47.464737082125296</v>
      </c>
      <c r="AL187" s="3">
        <f t="shared" si="231"/>
        <v>17.457531881298099</v>
      </c>
      <c r="AM187" s="3">
        <f t="shared" si="232"/>
        <v>0.26580079040248167</v>
      </c>
      <c r="AN187" s="3">
        <f t="shared" si="233"/>
        <v>1.5316737592820422</v>
      </c>
      <c r="AO187" s="3">
        <f t="shared" si="234"/>
        <v>1.1348232135372009</v>
      </c>
      <c r="AP187" s="3">
        <f t="shared" si="235"/>
        <v>7.9846717642413842E-2</v>
      </c>
      <c r="AQ187" s="3">
        <f t="shared" si="236"/>
        <v>6.2095871447883075</v>
      </c>
      <c r="AR187" s="3">
        <f t="shared" si="237"/>
        <v>8.9559308352499656</v>
      </c>
      <c r="AS187" s="3">
        <f t="shared" si="238"/>
        <v>9.2217316256524455</v>
      </c>
      <c r="AT187" s="3"/>
    </row>
    <row r="188" spans="1:46" ht="16.149999999999999" customHeight="1" x14ac:dyDescent="0.35">
      <c r="A188" s="74"/>
      <c r="B188" s="40">
        <v>45778</v>
      </c>
      <c r="C188" s="57">
        <v>165001</v>
      </c>
      <c r="D188" s="57">
        <v>72891254.260999918</v>
      </c>
      <c r="E188" s="57">
        <v>87398239</v>
      </c>
      <c r="F188" s="57">
        <v>32687253</v>
      </c>
      <c r="G188" s="57">
        <v>9703901.9700000565</v>
      </c>
      <c r="H188" s="59">
        <v>1201822.6088997703</v>
      </c>
      <c r="I188" s="57">
        <v>1207229.9948997796</v>
      </c>
      <c r="J188" s="59">
        <v>165675</v>
      </c>
      <c r="K188" s="1">
        <f t="shared" si="213"/>
        <v>7.2837292434577385</v>
      </c>
      <c r="L188" s="1">
        <f t="shared" si="214"/>
        <v>7.28673604888957</v>
      </c>
      <c r="M188" s="1">
        <f t="shared" si="215"/>
        <v>441.76249999090862</v>
      </c>
      <c r="N188" s="1">
        <f t="shared" si="216"/>
        <v>529.68308676917104</v>
      </c>
      <c r="O188" s="4">
        <f t="shared" si="217"/>
        <v>198.10336300992114</v>
      </c>
      <c r="P188" s="57">
        <v>22289798</v>
      </c>
      <c r="Q188" s="57">
        <v>17358036</v>
      </c>
      <c r="R188" s="57">
        <v>1076262</v>
      </c>
      <c r="S188" s="4">
        <f t="shared" si="218"/>
        <v>40724096</v>
      </c>
      <c r="T188" s="1">
        <f t="shared" si="219"/>
        <v>113615350.26099992</v>
      </c>
      <c r="U188" s="3">
        <f t="shared" si="220"/>
        <v>64.156167360794441</v>
      </c>
      <c r="V188" s="5">
        <f t="shared" si="221"/>
        <v>35.843832639205552</v>
      </c>
      <c r="W188" s="60">
        <v>1307475129</v>
      </c>
      <c r="X188" s="57">
        <v>6515361</v>
      </c>
      <c r="Y188" s="1">
        <f t="shared" si="222"/>
        <v>1300959768</v>
      </c>
      <c r="Z188" s="5">
        <f t="shared" si="223"/>
        <v>8.733194757872015</v>
      </c>
      <c r="AA188" s="57">
        <v>396937326</v>
      </c>
      <c r="AB188" s="57">
        <v>755653072</v>
      </c>
      <c r="AC188" s="57">
        <v>295847313</v>
      </c>
      <c r="AD188" s="1">
        <f t="shared" si="224"/>
        <v>6515361</v>
      </c>
      <c r="AE188" s="1">
        <f t="shared" si="225"/>
        <v>22289798</v>
      </c>
      <c r="AF188" s="1">
        <f t="shared" si="226"/>
        <v>17358036</v>
      </c>
      <c r="AG188" s="1">
        <f t="shared" si="227"/>
        <v>1076262</v>
      </c>
      <c r="AH188" s="1">
        <f t="shared" si="228"/>
        <v>72891254.260999918</v>
      </c>
      <c r="AI188" s="4">
        <f t="shared" si="229"/>
        <v>1568568422.2609999</v>
      </c>
      <c r="AJ188" s="3">
        <f t="shared" si="230"/>
        <v>25.305706806709651</v>
      </c>
      <c r="AK188" s="3">
        <f t="shared" si="212"/>
        <v>48.174696192772402</v>
      </c>
      <c r="AL188" s="3">
        <f t="shared" si="231"/>
        <v>18.860975957526506</v>
      </c>
      <c r="AM188" s="3">
        <f t="shared" si="232"/>
        <v>0.41536989445500161</v>
      </c>
      <c r="AN188" s="3">
        <f t="shared" si="233"/>
        <v>1.4210280969363489</v>
      </c>
      <c r="AO188" s="3">
        <f t="shared" si="234"/>
        <v>1.106616437871381</v>
      </c>
      <c r="AP188" s="3">
        <f t="shared" si="235"/>
        <v>6.8614284511008525E-2</v>
      </c>
      <c r="AQ188" s="3">
        <f t="shared" si="236"/>
        <v>4.64699232921771</v>
      </c>
      <c r="AR188" s="3">
        <f t="shared" si="237"/>
        <v>7.2432511485364488</v>
      </c>
      <c r="AS188" s="3">
        <f t="shared" si="238"/>
        <v>7.6586210429914505</v>
      </c>
      <c r="AT188" s="3"/>
    </row>
    <row r="189" spans="1:46" ht="16.149999999999999" customHeight="1" x14ac:dyDescent="0.35">
      <c r="A189" s="74"/>
      <c r="B189" s="40">
        <v>45809</v>
      </c>
      <c r="C189" s="57">
        <v>165675</v>
      </c>
      <c r="D189" s="57">
        <v>77055129.049000233</v>
      </c>
      <c r="E189" s="57">
        <v>104894323</v>
      </c>
      <c r="F189" s="57">
        <v>40874532</v>
      </c>
      <c r="G189" s="57">
        <v>11843855.539999954</v>
      </c>
      <c r="H189" s="59">
        <v>1213157.443899791</v>
      </c>
      <c r="I189" s="57">
        <v>1228395.4378998596</v>
      </c>
      <c r="J189" s="59">
        <v>167985</v>
      </c>
      <c r="K189" s="1">
        <f t="shared" si="213"/>
        <v>7.3225136194343801</v>
      </c>
      <c r="L189" s="1">
        <f t="shared" si="214"/>
        <v>7.3125305110566989</v>
      </c>
      <c r="M189" s="1">
        <f t="shared" si="215"/>
        <v>465.09810803682046</v>
      </c>
      <c r="N189" s="1">
        <f t="shared" si="216"/>
        <v>633.13307982495849</v>
      </c>
      <c r="O189" s="4">
        <f t="shared" si="217"/>
        <v>246.7151471253961</v>
      </c>
      <c r="P189" s="57">
        <v>21698600</v>
      </c>
      <c r="Q189" s="57">
        <v>26712731</v>
      </c>
      <c r="R189" s="57">
        <v>1241301</v>
      </c>
      <c r="S189" s="4">
        <f t="shared" si="218"/>
        <v>49652632</v>
      </c>
      <c r="T189" s="1">
        <f t="shared" si="219"/>
        <v>126707761.04900023</v>
      </c>
      <c r="U189" s="3">
        <f t="shared" si="220"/>
        <v>60.813267009904457</v>
      </c>
      <c r="V189" s="5">
        <f t="shared" si="221"/>
        <v>39.186732990095543</v>
      </c>
      <c r="W189" s="60">
        <v>1462427798</v>
      </c>
      <c r="X189" s="57">
        <v>3138284</v>
      </c>
      <c r="Y189" s="1">
        <f t="shared" si="222"/>
        <v>1459289514</v>
      </c>
      <c r="Z189" s="5">
        <f t="shared" si="223"/>
        <v>8.6828391373612135</v>
      </c>
      <c r="AA189" s="57">
        <v>446592207</v>
      </c>
      <c r="AB189" s="57">
        <v>773010374</v>
      </c>
      <c r="AC189" s="57">
        <v>283861314</v>
      </c>
      <c r="AD189" s="1">
        <f t="shared" ref="AD189:AD194" si="239">+X189</f>
        <v>3138284</v>
      </c>
      <c r="AE189" s="1">
        <f t="shared" ref="AE189:AG191" si="240">+P189</f>
        <v>21698600</v>
      </c>
      <c r="AF189" s="1">
        <f t="shared" si="240"/>
        <v>26712731</v>
      </c>
      <c r="AG189" s="1">
        <f t="shared" si="240"/>
        <v>1241301</v>
      </c>
      <c r="AH189" s="1">
        <f t="shared" si="228"/>
        <v>77055129.049000233</v>
      </c>
      <c r="AI189" s="4">
        <f t="shared" si="229"/>
        <v>1633309940.0490003</v>
      </c>
      <c r="AJ189" s="3">
        <f t="shared" si="230"/>
        <v>27.342771635039583</v>
      </c>
      <c r="AK189" s="3">
        <f t="shared" si="212"/>
        <v>47.327843604307532</v>
      </c>
      <c r="AL189" s="3">
        <f t="shared" si="231"/>
        <v>17.379513039116386</v>
      </c>
      <c r="AM189" s="3">
        <f t="shared" si="232"/>
        <v>0.19214258868135276</v>
      </c>
      <c r="AN189" s="3">
        <f t="shared" si="233"/>
        <v>1.3285047416872409</v>
      </c>
      <c r="AO189" s="3">
        <f t="shared" si="234"/>
        <v>1.6354967508003164</v>
      </c>
      <c r="AP189" s="3">
        <f t="shared" si="235"/>
        <v>7.5999108899242981E-2</v>
      </c>
      <c r="AQ189" s="3">
        <f t="shared" si="236"/>
        <v>4.7177285314683468</v>
      </c>
      <c r="AR189" s="3">
        <f t="shared" si="237"/>
        <v>7.7577291328551468</v>
      </c>
      <c r="AS189" s="3">
        <f t="shared" si="238"/>
        <v>7.9498717215364998</v>
      </c>
      <c r="AT189" s="3"/>
    </row>
    <row r="190" spans="1:46" ht="16.149999999999999" customHeight="1" x14ac:dyDescent="0.35">
      <c r="A190" s="74"/>
      <c r="B190" s="40">
        <v>45839</v>
      </c>
      <c r="C190" s="57">
        <v>168087</v>
      </c>
      <c r="D190" s="57">
        <v>78942632.423000142</v>
      </c>
      <c r="E190" s="57">
        <v>115006752</v>
      </c>
      <c r="F190" s="57">
        <v>51412816</v>
      </c>
      <c r="G190" s="57">
        <v>14209427.510000018</v>
      </c>
      <c r="H190" s="59">
        <v>1236681.2528998789</v>
      </c>
      <c r="I190" s="57">
        <v>1260440.7488999646</v>
      </c>
      <c r="J190" s="59">
        <v>171590</v>
      </c>
      <c r="K190" s="1">
        <f t="shared" ref="K190:K195" si="241">+H190/C190</f>
        <v>7.3573878580727774</v>
      </c>
      <c r="L190" s="1">
        <f t="shared" ref="L190:L195" si="242">+I190/J190</f>
        <v>7.3456538778481528</v>
      </c>
      <c r="M190" s="1">
        <f t="shared" ref="M190:M195" si="243">+D190/C190</f>
        <v>469.65340819337689</v>
      </c>
      <c r="N190" s="1">
        <f t="shared" ref="N190:N195" si="244">+E190/C190</f>
        <v>684.20967713148548</v>
      </c>
      <c r="O190" s="4">
        <f t="shared" ref="O190:O195" si="245">+F190/C190</f>
        <v>305.87026956278595</v>
      </c>
      <c r="P190" s="57">
        <v>23692865</v>
      </c>
      <c r="Q190" s="57">
        <v>23938606</v>
      </c>
      <c r="R190" s="57">
        <v>981263</v>
      </c>
      <c r="S190" s="4">
        <f t="shared" ref="S190:S198" si="246">SUM(P190:R190)</f>
        <v>48612734</v>
      </c>
      <c r="T190" s="1">
        <f t="shared" ref="T190:T195" si="247">+S190+D190</f>
        <v>127555366.42300014</v>
      </c>
      <c r="U190" s="3">
        <f t="shared" ref="U190:U195" si="248">+D190/T190*100</f>
        <v>61.888915093709137</v>
      </c>
      <c r="V190" s="5">
        <f t="shared" ref="V190:V195" si="249">+S190/T190*100</f>
        <v>38.111084906290856</v>
      </c>
      <c r="W190" s="60">
        <v>1487618290</v>
      </c>
      <c r="X190" s="57">
        <v>2900342</v>
      </c>
      <c r="Y190" s="1">
        <f t="shared" ref="Y190:Y195" si="250">+W190-X190</f>
        <v>1484717948</v>
      </c>
      <c r="Z190" s="5">
        <f t="shared" ref="Z190:Z195" si="251">+T190/Y190*100</f>
        <v>8.5912187291077409</v>
      </c>
      <c r="AA190" s="57">
        <v>579944003</v>
      </c>
      <c r="AB190" s="57">
        <v>724048619</v>
      </c>
      <c r="AC190" s="57">
        <v>265209310</v>
      </c>
      <c r="AD190" s="1">
        <f t="shared" si="239"/>
        <v>2900342</v>
      </c>
      <c r="AE190" s="1">
        <f t="shared" si="240"/>
        <v>23692865</v>
      </c>
      <c r="AF190" s="1">
        <f t="shared" si="240"/>
        <v>23938606</v>
      </c>
      <c r="AG190" s="1">
        <f t="shared" si="240"/>
        <v>981263</v>
      </c>
      <c r="AH190" s="1">
        <f t="shared" ref="AH190:AH195" si="252">+D190</f>
        <v>78942632.423000142</v>
      </c>
      <c r="AI190" s="4">
        <f t="shared" ref="AI190:AI195" si="253">SUM(AA190:AH190)</f>
        <v>1699657640.4230001</v>
      </c>
      <c r="AJ190" s="3">
        <f t="shared" si="230"/>
        <v>34.121224722389812</v>
      </c>
      <c r="AK190" s="3">
        <f t="shared" si="212"/>
        <v>42.599674297925276</v>
      </c>
      <c r="AL190" s="3">
        <f t="shared" ref="AL190:AQ191" si="254">+AC190/$AI190*100</f>
        <v>15.603690042778048</v>
      </c>
      <c r="AM190" s="3">
        <f t="shared" si="254"/>
        <v>0.17064271833462774</v>
      </c>
      <c r="AN190" s="3">
        <f t="shared" si="254"/>
        <v>1.3939786717343539</v>
      </c>
      <c r="AO190" s="3">
        <f t="shared" si="254"/>
        <v>1.4084369363963387</v>
      </c>
      <c r="AP190" s="3">
        <f t="shared" si="254"/>
        <v>5.7732979669705101E-2</v>
      </c>
      <c r="AQ190" s="3">
        <f t="shared" si="254"/>
        <v>4.6446196307718415</v>
      </c>
      <c r="AR190" s="3">
        <f t="shared" ref="AR190:AR195" si="255">SUM(AN190:AQ190)</f>
        <v>7.5047682185722389</v>
      </c>
      <c r="AS190" s="3">
        <f t="shared" ref="AS190:AS195" si="256">SUM(AM190:AQ190)</f>
        <v>7.675410936906867</v>
      </c>
      <c r="AT190" s="3"/>
    </row>
    <row r="191" spans="1:46" ht="16.149999999999999" customHeight="1" x14ac:dyDescent="0.35">
      <c r="A191" s="74"/>
      <c r="B191" s="40">
        <v>45870</v>
      </c>
      <c r="C191" s="57">
        <v>173856</v>
      </c>
      <c r="D191" s="57">
        <v>83852752.5200001</v>
      </c>
      <c r="E191" s="57">
        <v>118478835</v>
      </c>
      <c r="F191" s="57">
        <v>53084158</v>
      </c>
      <c r="G191" s="57">
        <v>13176362.760000145</v>
      </c>
      <c r="H191" s="59">
        <v>1284579.8569000128</v>
      </c>
      <c r="I191" s="57">
        <v>1296495.1479000757</v>
      </c>
      <c r="J191" s="59">
        <v>175480</v>
      </c>
      <c r="K191" s="1">
        <f t="shared" si="241"/>
        <v>7.3887576896972949</v>
      </c>
      <c r="L191" s="1">
        <f t="shared" si="242"/>
        <v>7.3882787092550473</v>
      </c>
      <c r="M191" s="1">
        <f t="shared" si="243"/>
        <v>482.3115251702564</v>
      </c>
      <c r="N191" s="1">
        <f t="shared" si="244"/>
        <v>681.47682564881279</v>
      </c>
      <c r="O191" s="4">
        <f t="shared" si="245"/>
        <v>305.33405807104731</v>
      </c>
      <c r="P191" s="57">
        <v>22477964</v>
      </c>
      <c r="Q191" s="57">
        <v>16434065</v>
      </c>
      <c r="R191" s="57">
        <v>783274</v>
      </c>
      <c r="S191" s="4">
        <f t="shared" si="246"/>
        <v>39695303</v>
      </c>
      <c r="T191" s="1">
        <f t="shared" si="247"/>
        <v>123548055.5200001</v>
      </c>
      <c r="U191" s="3">
        <f t="shared" si="248"/>
        <v>67.870556252037431</v>
      </c>
      <c r="V191" s="5">
        <f t="shared" si="249"/>
        <v>32.129443747962569</v>
      </c>
      <c r="W191" s="60">
        <v>1708275276</v>
      </c>
      <c r="X191" s="57">
        <v>6407109</v>
      </c>
      <c r="Y191" s="1">
        <f t="shared" si="250"/>
        <v>1701868167</v>
      </c>
      <c r="Z191" s="5">
        <f t="shared" si="251"/>
        <v>7.259554994661352</v>
      </c>
      <c r="AA191" s="57">
        <v>439222113</v>
      </c>
      <c r="AB191" s="57">
        <v>918070620</v>
      </c>
      <c r="AC191" s="57">
        <v>286483575</v>
      </c>
      <c r="AD191" s="1">
        <f t="shared" si="239"/>
        <v>6407109</v>
      </c>
      <c r="AE191" s="1">
        <f t="shared" si="240"/>
        <v>22477964</v>
      </c>
      <c r="AF191" s="1">
        <f t="shared" si="240"/>
        <v>16434065</v>
      </c>
      <c r="AG191" s="1">
        <f t="shared" si="240"/>
        <v>783274</v>
      </c>
      <c r="AH191" s="1">
        <f t="shared" si="252"/>
        <v>83852752.5200001</v>
      </c>
      <c r="AI191" s="4">
        <f t="shared" si="253"/>
        <v>1773731472.52</v>
      </c>
      <c r="AJ191" s="3">
        <f t="shared" si="230"/>
        <v>24.762604701149176</v>
      </c>
      <c r="AK191" s="3">
        <f t="shared" si="230"/>
        <v>51.759278911348751</v>
      </c>
      <c r="AL191" s="3">
        <f t="shared" si="254"/>
        <v>16.151462576969621</v>
      </c>
      <c r="AM191" s="3">
        <f t="shared" si="254"/>
        <v>0.36122203948364318</v>
      </c>
      <c r="AN191" s="3">
        <f t="shared" si="254"/>
        <v>1.2672698403476375</v>
      </c>
      <c r="AO191" s="3">
        <f t="shared" si="254"/>
        <v>0.92652497035820036</v>
      </c>
      <c r="AP191" s="3">
        <f t="shared" si="254"/>
        <v>4.4159671976005267E-2</v>
      </c>
      <c r="AQ191" s="3">
        <f t="shared" si="254"/>
        <v>4.7274772883669742</v>
      </c>
      <c r="AR191" s="3">
        <f t="shared" si="255"/>
        <v>6.9654317710488174</v>
      </c>
      <c r="AS191" s="3">
        <f t="shared" si="256"/>
        <v>7.3266538105324601</v>
      </c>
      <c r="AT191" s="3"/>
    </row>
    <row r="192" spans="1:46" ht="16.149999999999999" customHeight="1" x14ac:dyDescent="0.35">
      <c r="A192" s="74"/>
      <c r="B192" s="40">
        <v>45901</v>
      </c>
      <c r="C192" s="57">
        <v>178016</v>
      </c>
      <c r="D192" s="57">
        <v>84471336.727000073</v>
      </c>
      <c r="E192" s="57">
        <v>133093209</v>
      </c>
      <c r="F192" s="57">
        <v>61838128</v>
      </c>
      <c r="G192" s="57">
        <v>17175374.80999985</v>
      </c>
      <c r="H192" s="59">
        <v>1327223.4169001619</v>
      </c>
      <c r="I192" s="57">
        <v>1340940.3499002145</v>
      </c>
      <c r="J192" s="59">
        <v>179946</v>
      </c>
      <c r="K192" s="1">
        <f t="shared" si="241"/>
        <v>7.4556411609077946</v>
      </c>
      <c r="L192" s="1">
        <f t="shared" si="242"/>
        <v>7.4519041818112903</v>
      </c>
      <c r="M192" s="1">
        <f t="shared" si="243"/>
        <v>474.51541842868096</v>
      </c>
      <c r="N192" s="1">
        <f t="shared" si="244"/>
        <v>747.64745303792915</v>
      </c>
      <c r="O192" s="4">
        <f t="shared" si="245"/>
        <v>347.3739888549344</v>
      </c>
      <c r="P192" s="57">
        <v>19795387</v>
      </c>
      <c r="Q192" s="57">
        <v>9208144</v>
      </c>
      <c r="R192" s="57">
        <v>751731</v>
      </c>
      <c r="S192" s="4">
        <f t="shared" si="246"/>
        <v>29755262</v>
      </c>
      <c r="T192" s="1">
        <f t="shared" si="247"/>
        <v>114226598.72700007</v>
      </c>
      <c r="U192" s="3">
        <f t="shared" si="248"/>
        <v>73.950671444647796</v>
      </c>
      <c r="V192" s="5">
        <f t="shared" si="249"/>
        <v>26.049328555352197</v>
      </c>
      <c r="W192" s="60">
        <v>1500157384</v>
      </c>
      <c r="X192" s="57">
        <v>4747897</v>
      </c>
      <c r="Y192" s="1">
        <f t="shared" si="250"/>
        <v>1495409487</v>
      </c>
      <c r="Z192" s="5">
        <f t="shared" si="251"/>
        <v>7.638482951994277</v>
      </c>
      <c r="AA192" s="57">
        <v>395384098</v>
      </c>
      <c r="AB192" s="57">
        <v>873948835</v>
      </c>
      <c r="AC192" s="57">
        <v>283614051</v>
      </c>
      <c r="AD192" s="1">
        <f t="shared" si="239"/>
        <v>4747897</v>
      </c>
      <c r="AE192" s="1">
        <f t="shared" ref="AE192" si="257">+P192</f>
        <v>19795387</v>
      </c>
      <c r="AF192" s="1">
        <f t="shared" ref="AF192" si="258">+Q192</f>
        <v>9208144</v>
      </c>
      <c r="AG192" s="1">
        <f t="shared" ref="AG192" si="259">+R192</f>
        <v>751731</v>
      </c>
      <c r="AH192" s="1">
        <f t="shared" si="252"/>
        <v>84471336.727000073</v>
      </c>
      <c r="AI192" s="4">
        <f t="shared" si="253"/>
        <v>1671921479.727</v>
      </c>
      <c r="AJ192" s="3">
        <f t="shared" si="230"/>
        <v>23.648484859741163</v>
      </c>
      <c r="AK192" s="3">
        <f t="shared" si="230"/>
        <v>52.272121962492093</v>
      </c>
      <c r="AL192" s="3">
        <f t="shared" ref="AL192" si="260">+AC192/$AI192*100</f>
        <v>16.963359490202254</v>
      </c>
      <c r="AM192" s="3">
        <f t="shared" ref="AM192" si="261">+AD192/$AI192*100</f>
        <v>0.28397846774330943</v>
      </c>
      <c r="AN192" s="3">
        <f t="shared" ref="AN192" si="262">+AE192/$AI192*100</f>
        <v>1.1839902316006068</v>
      </c>
      <c r="AO192" s="3">
        <f t="shared" ref="AO192" si="263">+AF192/$AI192*100</f>
        <v>0.55075218015044303</v>
      </c>
      <c r="AP192" s="3">
        <f t="shared" ref="AP192" si="264">+AG192/$AI192*100</f>
        <v>4.496209954326004E-2</v>
      </c>
      <c r="AQ192" s="3">
        <f t="shared" ref="AQ192" si="265">+AH192/$AI192*100</f>
        <v>5.0523507085268742</v>
      </c>
      <c r="AR192" s="3">
        <f t="shared" si="255"/>
        <v>6.8320552198211839</v>
      </c>
      <c r="AS192" s="3">
        <f t="shared" si="256"/>
        <v>7.1160336875644941</v>
      </c>
      <c r="AT192" s="3"/>
    </row>
    <row r="193" spans="1:46" ht="16.149999999999999" customHeight="1" x14ac:dyDescent="0.35">
      <c r="A193" s="74"/>
      <c r="B193" s="40">
        <v>45931</v>
      </c>
      <c r="C193" s="57">
        <v>181191</v>
      </c>
      <c r="D193" s="57">
        <v>77987721.731999859</v>
      </c>
      <c r="E193" s="57">
        <v>125816448</v>
      </c>
      <c r="F193" s="57">
        <v>58986087</v>
      </c>
      <c r="G193" s="57">
        <v>17877387.309999906</v>
      </c>
      <c r="H193" s="59">
        <v>1358243.5979002547</v>
      </c>
      <c r="I193" s="57">
        <v>1383764.2659003397</v>
      </c>
      <c r="J193" s="59">
        <v>184368</v>
      </c>
      <c r="K193" s="1">
        <f t="shared" si="241"/>
        <v>7.4961979231874354</v>
      </c>
      <c r="L193" s="1">
        <f t="shared" si="242"/>
        <v>7.5054470727042641</v>
      </c>
      <c r="M193" s="1">
        <f t="shared" si="243"/>
        <v>430.41719363544468</v>
      </c>
      <c r="N193" s="1">
        <f t="shared" si="244"/>
        <v>694.38574763647205</v>
      </c>
      <c r="O193" s="4">
        <f t="shared" si="245"/>
        <v>325.54645098266468</v>
      </c>
      <c r="P193" s="57">
        <v>18241103</v>
      </c>
      <c r="Q193" s="57">
        <v>7997335</v>
      </c>
      <c r="R193" s="57">
        <v>779267</v>
      </c>
      <c r="S193" s="4">
        <f t="shared" si="246"/>
        <v>27017705</v>
      </c>
      <c r="T193" s="1">
        <f t="shared" si="247"/>
        <v>105005426.73199986</v>
      </c>
      <c r="U193" s="3">
        <f t="shared" si="248"/>
        <v>74.270182179292561</v>
      </c>
      <c r="V193" s="5">
        <f t="shared" si="249"/>
        <v>25.729817820707446</v>
      </c>
      <c r="W193" s="60">
        <v>1467269152</v>
      </c>
      <c r="X193" s="57">
        <v>4696919</v>
      </c>
      <c r="Y193" s="1">
        <f t="shared" si="250"/>
        <v>1462572233</v>
      </c>
      <c r="Z193" s="5">
        <f t="shared" si="251"/>
        <v>7.1795036417869591</v>
      </c>
      <c r="AA193" s="57">
        <v>679648360</v>
      </c>
      <c r="AB193" s="57">
        <v>753417194</v>
      </c>
      <c r="AC193" s="57">
        <v>150907920</v>
      </c>
      <c r="AD193" s="1">
        <f t="shared" si="239"/>
        <v>4696919</v>
      </c>
      <c r="AE193" s="1">
        <f t="shared" ref="AE193:AG194" si="266">+P193</f>
        <v>18241103</v>
      </c>
      <c r="AF193" s="1">
        <f t="shared" si="266"/>
        <v>7997335</v>
      </c>
      <c r="AG193" s="1">
        <f t="shared" si="266"/>
        <v>779267</v>
      </c>
      <c r="AH193" s="1">
        <f t="shared" si="252"/>
        <v>77987721.731999859</v>
      </c>
      <c r="AI193" s="4">
        <f t="shared" si="253"/>
        <v>1693675819.7319999</v>
      </c>
      <c r="AJ193" s="3">
        <f t="shared" ref="AJ193:AQ194" si="267">+AA193/$AI193*100</f>
        <v>40.128597933667422</v>
      </c>
      <c r="AK193" s="3">
        <f t="shared" si="267"/>
        <v>44.484144204126238</v>
      </c>
      <c r="AL193" s="3">
        <f t="shared" si="267"/>
        <v>8.9100829238903021</v>
      </c>
      <c r="AM193" s="3">
        <f t="shared" si="267"/>
        <v>0.27732101652978791</v>
      </c>
      <c r="AN193" s="3">
        <f t="shared" si="267"/>
        <v>1.0770126601256191</v>
      </c>
      <c r="AO193" s="3">
        <f t="shared" si="267"/>
        <v>0.47218806024316179</v>
      </c>
      <c r="AP193" s="3">
        <f t="shared" si="267"/>
        <v>4.6010398856807667E-2</v>
      </c>
      <c r="AQ193" s="3">
        <f t="shared" si="267"/>
        <v>4.6046428025606643</v>
      </c>
      <c r="AR193" s="3">
        <f t="shared" si="255"/>
        <v>6.1998539217862527</v>
      </c>
      <c r="AS193" s="3">
        <f t="shared" si="256"/>
        <v>6.4771749383160406</v>
      </c>
      <c r="AT193" s="3"/>
    </row>
    <row r="194" spans="1:46" ht="16.149999999999999" customHeight="1" x14ac:dyDescent="0.35">
      <c r="A194" s="74"/>
      <c r="B194" s="40">
        <v>45962</v>
      </c>
      <c r="C194" s="57">
        <v>183880</v>
      </c>
      <c r="D194" s="57">
        <v>72107690.40200001</v>
      </c>
      <c r="E194" s="57">
        <v>126364889</v>
      </c>
      <c r="F194" s="57">
        <v>63627178</v>
      </c>
      <c r="G194" s="57">
        <v>19124929.320000101</v>
      </c>
      <c r="H194" s="59">
        <v>1389147.1979003386</v>
      </c>
      <c r="I194" s="57">
        <v>1418738.2679004425</v>
      </c>
      <c r="J194" s="59">
        <v>187907</v>
      </c>
      <c r="K194" s="1">
        <f t="shared" si="241"/>
        <v>7.5546399711786956</v>
      </c>
      <c r="L194" s="1">
        <f t="shared" si="242"/>
        <v>7.5502150952356351</v>
      </c>
      <c r="M194" s="1">
        <f t="shared" si="243"/>
        <v>392.14536872960633</v>
      </c>
      <c r="N194" s="1">
        <f t="shared" si="244"/>
        <v>687.21388405481832</v>
      </c>
      <c r="O194" s="4">
        <f t="shared" si="245"/>
        <v>346.02554927126386</v>
      </c>
      <c r="P194" s="57">
        <v>19276659</v>
      </c>
      <c r="Q194" s="57">
        <v>9868415</v>
      </c>
      <c r="R194" s="57">
        <v>488561</v>
      </c>
      <c r="S194" s="4">
        <f t="shared" si="246"/>
        <v>29633635</v>
      </c>
      <c r="T194" s="1">
        <f t="shared" si="247"/>
        <v>101741325.40200001</v>
      </c>
      <c r="U194" s="3">
        <f t="shared" si="248"/>
        <v>70.873551250770845</v>
      </c>
      <c r="V194" s="5">
        <f t="shared" si="249"/>
        <v>29.126448749229155</v>
      </c>
      <c r="W194" s="60">
        <v>1364274512.3199997</v>
      </c>
      <c r="X194" s="57">
        <v>3003893</v>
      </c>
      <c r="Y194" s="1">
        <f t="shared" si="250"/>
        <v>1361270619.3199997</v>
      </c>
      <c r="Z194" s="5">
        <f t="shared" si="251"/>
        <v>7.473997011176456</v>
      </c>
      <c r="AA194" s="57">
        <v>520654382</v>
      </c>
      <c r="AB194" s="57">
        <v>617105967</v>
      </c>
      <c r="AC194" s="57">
        <v>262924311</v>
      </c>
      <c r="AD194" s="1">
        <f t="shared" si="239"/>
        <v>3003893</v>
      </c>
      <c r="AE194" s="1">
        <f t="shared" si="266"/>
        <v>19276659</v>
      </c>
      <c r="AF194" s="1">
        <f t="shared" si="266"/>
        <v>9868415</v>
      </c>
      <c r="AG194" s="1">
        <f t="shared" si="266"/>
        <v>488561</v>
      </c>
      <c r="AH194" s="1">
        <f t="shared" si="252"/>
        <v>72107690.40200001</v>
      </c>
      <c r="AI194" s="4">
        <f t="shared" si="253"/>
        <v>1505429878.402</v>
      </c>
      <c r="AJ194" s="3">
        <f t="shared" si="267"/>
        <v>34.585096886257489</v>
      </c>
      <c r="AK194" s="3">
        <f t="shared" si="267"/>
        <v>40.992010046662045</v>
      </c>
      <c r="AL194" s="3">
        <f t="shared" si="267"/>
        <v>17.465065279499552</v>
      </c>
      <c r="AM194" s="3">
        <f t="shared" si="267"/>
        <v>0.19953722475527089</v>
      </c>
      <c r="AN194" s="3">
        <f t="shared" si="267"/>
        <v>1.2804753829160078</v>
      </c>
      <c r="AO194" s="3">
        <f t="shared" si="267"/>
        <v>0.65552139900898154</v>
      </c>
      <c r="AP194" s="3">
        <f t="shared" si="267"/>
        <v>3.2453255180414184E-2</v>
      </c>
      <c r="AQ194" s="3">
        <f t="shared" si="267"/>
        <v>4.7898405257202459</v>
      </c>
      <c r="AR194" s="3">
        <f t="shared" si="255"/>
        <v>6.7582905628256498</v>
      </c>
      <c r="AS194" s="3">
        <f t="shared" si="256"/>
        <v>6.9578277875809196</v>
      </c>
      <c r="AT194" s="3"/>
    </row>
    <row r="195" spans="1:46" ht="16.149999999999999" customHeight="1" x14ac:dyDescent="0.35">
      <c r="A195" s="74"/>
      <c r="B195" s="40">
        <v>45992</v>
      </c>
      <c r="C195" s="57">
        <v>187799</v>
      </c>
      <c r="D195" s="57">
        <v>79208575.568000123</v>
      </c>
      <c r="E195" s="57">
        <v>110712525</v>
      </c>
      <c r="F195" s="57">
        <v>49264208</v>
      </c>
      <c r="G195" s="57">
        <v>15135674.569999643</v>
      </c>
      <c r="H195" s="59">
        <v>1427326.059900448</v>
      </c>
      <c r="I195" s="57">
        <v>1459880.1559005431</v>
      </c>
      <c r="J195" s="59">
        <v>191928</v>
      </c>
      <c r="K195" s="1">
        <f t="shared" si="241"/>
        <v>7.6002857304908327</v>
      </c>
      <c r="L195" s="1">
        <f t="shared" si="242"/>
        <v>7.6063948767274345</v>
      </c>
      <c r="M195" s="1">
        <f t="shared" si="243"/>
        <v>421.77314878141055</v>
      </c>
      <c r="N195" s="1">
        <f t="shared" si="244"/>
        <v>589.5267014201354</v>
      </c>
      <c r="O195" s="4">
        <f t="shared" si="245"/>
        <v>262.32412313164605</v>
      </c>
      <c r="P195" s="57">
        <v>20893408</v>
      </c>
      <c r="Q195" s="57">
        <v>10937229</v>
      </c>
      <c r="R195" s="57">
        <v>753068</v>
      </c>
      <c r="S195" s="4">
        <f t="shared" si="246"/>
        <v>32583705</v>
      </c>
      <c r="T195" s="1">
        <f t="shared" si="247"/>
        <v>111792280.56800012</v>
      </c>
      <c r="U195" s="3">
        <f t="shared" si="248"/>
        <v>70.853349771158619</v>
      </c>
      <c r="V195" s="5">
        <f t="shared" si="249"/>
        <v>29.146650228841374</v>
      </c>
      <c r="W195" s="60">
        <v>1310615188.48</v>
      </c>
      <c r="X195" s="57">
        <v>1870757</v>
      </c>
      <c r="Y195" s="1">
        <f t="shared" si="250"/>
        <v>1308744431.48</v>
      </c>
      <c r="Z195" s="5">
        <f t="shared" si="251"/>
        <v>8.5419488999528568</v>
      </c>
      <c r="AA195" s="57">
        <v>546591773</v>
      </c>
      <c r="AB195" s="57">
        <v>524902808</v>
      </c>
      <c r="AC195" s="57">
        <v>273706493</v>
      </c>
      <c r="AD195" s="1">
        <f>+X195</f>
        <v>1870757</v>
      </c>
      <c r="AE195" s="1">
        <f t="shared" ref="AE195:AG195" si="268">+P195</f>
        <v>20893408</v>
      </c>
      <c r="AF195" s="1">
        <f t="shared" si="268"/>
        <v>10937229</v>
      </c>
      <c r="AG195" s="1">
        <f t="shared" si="268"/>
        <v>753068</v>
      </c>
      <c r="AH195" s="1">
        <f t="shared" si="252"/>
        <v>79208575.568000123</v>
      </c>
      <c r="AI195" s="4">
        <f t="shared" si="253"/>
        <v>1458864111.5680001</v>
      </c>
      <c r="AJ195" s="3">
        <f t="shared" ref="AJ195:AQ195" si="269">+AA195/$AI195*100</f>
        <v>37.466942168624485</v>
      </c>
      <c r="AK195" s="3">
        <f t="shared" si="269"/>
        <v>35.980239957773023</v>
      </c>
      <c r="AL195" s="3">
        <f t="shared" si="269"/>
        <v>18.761616714651911</v>
      </c>
      <c r="AM195" s="3">
        <f t="shared" si="269"/>
        <v>0.12823380773890541</v>
      </c>
      <c r="AN195" s="3">
        <f t="shared" si="269"/>
        <v>1.4321695786692279</v>
      </c>
      <c r="AO195" s="3">
        <f t="shared" si="269"/>
        <v>0.74970855155553651</v>
      </c>
      <c r="AP195" s="3">
        <f t="shared" si="269"/>
        <v>5.1620160783213444E-2</v>
      </c>
      <c r="AQ195" s="3">
        <f t="shared" si="269"/>
        <v>5.4294690602036981</v>
      </c>
      <c r="AR195" s="3">
        <f t="shared" si="255"/>
        <v>7.6629673512116767</v>
      </c>
      <c r="AS195" s="3">
        <f t="shared" si="256"/>
        <v>7.7912011589505816</v>
      </c>
      <c r="AT195" s="3"/>
    </row>
    <row r="196" spans="1:46" ht="16.149999999999999" customHeight="1" x14ac:dyDescent="0.35">
      <c r="A196" s="74"/>
      <c r="B196" s="40">
        <v>46023</v>
      </c>
      <c r="C196" s="57">
        <v>192122</v>
      </c>
      <c r="D196" s="57">
        <v>87293978.953000039</v>
      </c>
      <c r="E196" s="57">
        <v>105621044</v>
      </c>
      <c r="F196" s="57">
        <v>44517653</v>
      </c>
      <c r="G196" s="57">
        <v>13142597.889999755</v>
      </c>
      <c r="H196" s="59">
        <v>1469566.4709005877</v>
      </c>
      <c r="I196" s="57">
        <v>1493560.4879006471</v>
      </c>
      <c r="J196" s="59">
        <v>195194</v>
      </c>
      <c r="K196" s="1">
        <f t="shared" ref="K196:K198" si="270">+H196/C196</f>
        <v>7.6491316502044935</v>
      </c>
      <c r="L196" s="1">
        <f t="shared" ref="L196:L198" si="271">+I196/J196</f>
        <v>7.6516721205602991</v>
      </c>
      <c r="M196" s="1">
        <f t="shared" ref="M196:M198" si="272">+D196/C196</f>
        <v>454.36742774382964</v>
      </c>
      <c r="N196" s="1">
        <f t="shared" ref="N196:N198" si="273">+E196/C196</f>
        <v>549.76027732378384</v>
      </c>
      <c r="O196" s="4">
        <f t="shared" ref="O196:O198" si="274">+F196/C196</f>
        <v>231.71554012554523</v>
      </c>
      <c r="P196" s="57">
        <v>22655979</v>
      </c>
      <c r="Q196" s="57">
        <v>12416645</v>
      </c>
      <c r="R196" s="57">
        <v>637666</v>
      </c>
      <c r="S196" s="4">
        <f t="shared" si="246"/>
        <v>35710290</v>
      </c>
      <c r="T196" s="1">
        <f t="shared" ref="T196:T198" si="275">+S196+D196</f>
        <v>123004268.95300004</v>
      </c>
      <c r="U196" s="3">
        <f t="shared" ref="U196:U198" si="276">+D196/T196*100</f>
        <v>70.968251505445792</v>
      </c>
      <c r="V196" s="5">
        <f t="shared" ref="V196:V198" si="277">+S196/T196*100</f>
        <v>29.031748494554211</v>
      </c>
      <c r="W196" s="60">
        <v>1252920584</v>
      </c>
      <c r="X196" s="57">
        <v>1840140</v>
      </c>
      <c r="Y196" s="1">
        <f t="shared" ref="Y196:Y198" si="278">+W196-X196</f>
        <v>1251080444</v>
      </c>
      <c r="Z196" s="5">
        <f t="shared" ref="Z196:Z198" si="279">+T196/Y196*100</f>
        <v>9.8318433113482548</v>
      </c>
      <c r="AA196" s="57">
        <v>349609854</v>
      </c>
      <c r="AB196" s="57">
        <v>659839699</v>
      </c>
      <c r="AC196" s="57">
        <v>297624097</v>
      </c>
      <c r="AD196" s="1">
        <f t="shared" ref="AD196:AD198" si="280">+X196</f>
        <v>1840140</v>
      </c>
      <c r="AE196" s="1">
        <f t="shared" ref="AE196:AE198" si="281">+P196</f>
        <v>22655979</v>
      </c>
      <c r="AF196" s="1">
        <f t="shared" ref="AF196:AF198" si="282">+Q196</f>
        <v>12416645</v>
      </c>
      <c r="AG196" s="1">
        <f t="shared" ref="AG196:AG198" si="283">+R196</f>
        <v>637666</v>
      </c>
      <c r="AH196" s="1">
        <f t="shared" ref="AH196:AH198" si="284">+D196</f>
        <v>87293978.953000039</v>
      </c>
      <c r="AI196" s="4">
        <f t="shared" ref="AI196:AI198" si="285">SUM(AA196:AH196)</f>
        <v>1431918058.9530001</v>
      </c>
      <c r="AJ196" s="3">
        <f t="shared" ref="AJ196:AJ198" si="286">+AA196/$AI196*100</f>
        <v>24.41549303845153</v>
      </c>
      <c r="AK196" s="3">
        <f t="shared" ref="AK196:AK198" si="287">+AB196/$AI196*100</f>
        <v>46.08082808051644</v>
      </c>
      <c r="AL196" s="3">
        <f t="shared" ref="AL196:AL198" si="288">+AC196/$AI196*100</f>
        <v>20.784995002969573</v>
      </c>
      <c r="AM196" s="3">
        <f t="shared" ref="AM196:AM198" si="289">+AD196/$AI196*100</f>
        <v>0.12850875009883503</v>
      </c>
      <c r="AN196" s="3">
        <f t="shared" ref="AN196:AN198" si="290">+AE196/$AI196*100</f>
        <v>1.5822119749342192</v>
      </c>
      <c r="AO196" s="3">
        <f t="shared" ref="AO196:AO198" si="291">+AF196/$AI196*100</f>
        <v>0.8671337666541401</v>
      </c>
      <c r="AP196" s="3">
        <f t="shared" ref="AP196:AP198" si="292">+AG196/$AI196*100</f>
        <v>4.4532296803788701E-2</v>
      </c>
      <c r="AQ196" s="3">
        <f t="shared" ref="AQ196:AQ198" si="293">+AH196/$AI196*100</f>
        <v>6.096297089571471</v>
      </c>
      <c r="AR196" s="3">
        <f t="shared" ref="AR196:AR198" si="294">SUM(AN196:AQ196)</f>
        <v>8.5901751279636187</v>
      </c>
      <c r="AS196" s="3">
        <f t="shared" ref="AS196:AS198" si="295">SUM(AM196:AQ196)</f>
        <v>8.7186838780624534</v>
      </c>
      <c r="AT196" s="3"/>
    </row>
    <row r="197" spans="1:46" ht="16.149999999999999" customHeight="1" x14ac:dyDescent="0.35">
      <c r="A197" s="74"/>
      <c r="B197" s="40">
        <v>46054</v>
      </c>
      <c r="C197" s="66">
        <v>188359</v>
      </c>
      <c r="D197" s="66">
        <v>73646296.334999964</v>
      </c>
      <c r="E197" s="66">
        <v>99032959</v>
      </c>
      <c r="F197" s="66">
        <v>42291060</v>
      </c>
      <c r="G197" s="57">
        <v>12619221.729999771</v>
      </c>
      <c r="H197" s="57">
        <v>1452332.8959005084</v>
      </c>
      <c r="I197" s="66">
        <v>1528134.9989007246</v>
      </c>
      <c r="J197" s="67">
        <v>198267</v>
      </c>
      <c r="K197" s="1">
        <f t="shared" si="270"/>
        <v>7.7104512972595334</v>
      </c>
      <c r="L197" s="1">
        <f t="shared" si="271"/>
        <v>7.7074601365871507</v>
      </c>
      <c r="M197" s="1">
        <f t="shared" si="272"/>
        <v>390.98899619874794</v>
      </c>
      <c r="N197" s="1">
        <f t="shared" si="273"/>
        <v>525.76706714306192</v>
      </c>
      <c r="O197" s="4">
        <f t="shared" si="274"/>
        <v>224.52370207953959</v>
      </c>
      <c r="P197" s="57">
        <v>21641589</v>
      </c>
      <c r="Q197" s="57">
        <v>12402908</v>
      </c>
      <c r="R197" s="57">
        <v>349716</v>
      </c>
      <c r="S197" s="4">
        <f t="shared" si="246"/>
        <v>34394213</v>
      </c>
      <c r="T197" s="1">
        <f t="shared" si="275"/>
        <v>108040509.33499996</v>
      </c>
      <c r="U197" s="3">
        <f t="shared" si="276"/>
        <v>68.165447190410532</v>
      </c>
      <c r="V197" s="5">
        <f t="shared" si="277"/>
        <v>31.834552809589468</v>
      </c>
      <c r="W197" s="60">
        <v>1227510540</v>
      </c>
      <c r="X197" s="60">
        <v>3096473</v>
      </c>
      <c r="Y197" s="1">
        <f t="shared" si="278"/>
        <v>1224414067</v>
      </c>
      <c r="Z197" s="5">
        <f t="shared" si="279"/>
        <v>8.8238539761075749</v>
      </c>
      <c r="AA197" s="57">
        <v>379602665</v>
      </c>
      <c r="AB197" s="57">
        <v>630447736</v>
      </c>
      <c r="AC197" s="57">
        <v>141619937</v>
      </c>
      <c r="AD197" s="1">
        <f t="shared" si="280"/>
        <v>3096473</v>
      </c>
      <c r="AE197" s="1">
        <f t="shared" si="281"/>
        <v>21641589</v>
      </c>
      <c r="AF197" s="1">
        <f t="shared" si="282"/>
        <v>12402908</v>
      </c>
      <c r="AG197" s="1">
        <f t="shared" si="283"/>
        <v>349716</v>
      </c>
      <c r="AH197" s="1">
        <f t="shared" si="284"/>
        <v>73646296.334999964</v>
      </c>
      <c r="AI197" s="4">
        <f t="shared" si="285"/>
        <v>1262807320.335</v>
      </c>
      <c r="AJ197" s="3">
        <f t="shared" si="286"/>
        <v>30.060220501358693</v>
      </c>
      <c r="AK197" s="3">
        <f t="shared" si="287"/>
        <v>49.924301660902124</v>
      </c>
      <c r="AL197" s="3">
        <f t="shared" si="288"/>
        <v>11.214690849466313</v>
      </c>
      <c r="AM197" s="3">
        <f t="shared" si="289"/>
        <v>0.24520549969401204</v>
      </c>
      <c r="AN197" s="3">
        <f t="shared" si="290"/>
        <v>1.7137680983872405</v>
      </c>
      <c r="AO197" s="3">
        <f t="shared" si="291"/>
        <v>0.98216947275137201</v>
      </c>
      <c r="AP197" s="3">
        <f t="shared" si="292"/>
        <v>2.7693536010483896E-2</v>
      </c>
      <c r="AQ197" s="3">
        <f t="shared" si="293"/>
        <v>5.8319503814297597</v>
      </c>
      <c r="AR197" s="3">
        <f t="shared" si="294"/>
        <v>8.5555814885788557</v>
      </c>
      <c r="AS197" s="3">
        <f t="shared" si="295"/>
        <v>8.8007869882728684</v>
      </c>
      <c r="AT197" s="3"/>
    </row>
    <row r="198" spans="1:46" ht="16.149999999999999" customHeight="1" x14ac:dyDescent="0.35">
      <c r="A198" s="74"/>
      <c r="B198" s="40">
        <v>46082</v>
      </c>
      <c r="C198" s="66">
        <v>187586</v>
      </c>
      <c r="D198" s="66">
        <v>93574931.412999988</v>
      </c>
      <c r="E198" s="66">
        <v>96727718</v>
      </c>
      <c r="F198" s="66">
        <v>35188150</v>
      </c>
      <c r="G198" s="57">
        <v>11331296.959999993</v>
      </c>
      <c r="H198" s="57">
        <v>1454604.8939005397</v>
      </c>
      <c r="I198" s="66">
        <v>1560554.9959008081</v>
      </c>
      <c r="J198" s="67">
        <v>201124</v>
      </c>
      <c r="K198" s="1">
        <f t="shared" si="270"/>
        <v>7.7543361119728536</v>
      </c>
      <c r="L198" s="1">
        <f t="shared" si="271"/>
        <v>7.759168452799309</v>
      </c>
      <c r="M198" s="1">
        <f t="shared" si="272"/>
        <v>498.8375007356625</v>
      </c>
      <c r="N198" s="1">
        <f t="shared" si="273"/>
        <v>515.64465365219155</v>
      </c>
      <c r="O198" s="4">
        <f t="shared" si="274"/>
        <v>187.58409476186921</v>
      </c>
      <c r="P198" s="57">
        <v>23081310</v>
      </c>
      <c r="Q198" s="57">
        <v>21249375</v>
      </c>
      <c r="R198" s="57">
        <v>814560</v>
      </c>
      <c r="S198" s="4">
        <f t="shared" si="246"/>
        <v>45145245</v>
      </c>
      <c r="T198" s="1">
        <f t="shared" si="275"/>
        <v>138720176.41299999</v>
      </c>
      <c r="U198" s="3">
        <f t="shared" si="276"/>
        <v>67.4558913004891</v>
      </c>
      <c r="V198" s="5">
        <f t="shared" si="277"/>
        <v>32.544108699510907</v>
      </c>
      <c r="W198" s="60">
        <v>1215207885</v>
      </c>
      <c r="X198" s="60">
        <v>3607586</v>
      </c>
      <c r="Y198" s="1">
        <f t="shared" si="278"/>
        <v>1211600299</v>
      </c>
      <c r="Z198" s="5">
        <f t="shared" si="279"/>
        <v>11.44933494383365</v>
      </c>
      <c r="AA198" s="57">
        <v>313417045</v>
      </c>
      <c r="AB198" s="57">
        <v>723138070</v>
      </c>
      <c r="AC198" s="57">
        <v>231573162</v>
      </c>
      <c r="AD198" s="1">
        <f t="shared" si="280"/>
        <v>3607586</v>
      </c>
      <c r="AE198" s="1">
        <f t="shared" si="281"/>
        <v>23081310</v>
      </c>
      <c r="AF198" s="1">
        <f t="shared" si="282"/>
        <v>21249375</v>
      </c>
      <c r="AG198" s="1">
        <f t="shared" si="283"/>
        <v>814560</v>
      </c>
      <c r="AH198" s="1">
        <f t="shared" si="284"/>
        <v>93574931.412999988</v>
      </c>
      <c r="AI198" s="4">
        <f t="shared" si="285"/>
        <v>1410456039.4130001</v>
      </c>
      <c r="AJ198" s="3">
        <f t="shared" si="286"/>
        <v>22.220972241746512</v>
      </c>
      <c r="AK198" s="3">
        <f t="shared" si="287"/>
        <v>51.269805636831734</v>
      </c>
      <c r="AL198" s="3">
        <f t="shared" si="288"/>
        <v>16.418318297702882</v>
      </c>
      <c r="AM198" s="3">
        <f t="shared" si="289"/>
        <v>0.25577443742957034</v>
      </c>
      <c r="AN198" s="3">
        <f t="shared" si="290"/>
        <v>1.636443062033037</v>
      </c>
      <c r="AO198" s="3">
        <f t="shared" si="291"/>
        <v>1.5065606021186955</v>
      </c>
      <c r="AP198" s="3">
        <f t="shared" si="292"/>
        <v>5.7751534059792567E-2</v>
      </c>
      <c r="AQ198" s="3">
        <f t="shared" si="293"/>
        <v>6.6343741880777616</v>
      </c>
      <c r="AR198" s="3">
        <f t="shared" si="294"/>
        <v>9.835129386289287</v>
      </c>
      <c r="AS198" s="3">
        <f t="shared" si="295"/>
        <v>10.090903823718858</v>
      </c>
      <c r="AT198" s="3"/>
    </row>
    <row r="199" spans="1:46" s="45" customFormat="1" ht="16.149999999999999" customHeight="1" x14ac:dyDescent="0.5">
      <c r="A199" s="63"/>
      <c r="I199" s="46"/>
      <c r="J199" s="44"/>
      <c r="M199" s="44"/>
      <c r="N199" s="44"/>
      <c r="O199" s="44"/>
      <c r="Z199" s="48"/>
      <c r="AA199" s="49"/>
      <c r="AB199" s="43"/>
    </row>
    <row r="200" spans="1:46" s="45" customFormat="1" ht="16.149999999999999" customHeight="1" x14ac:dyDescent="0.5">
      <c r="A200" s="63"/>
      <c r="I200" s="46"/>
      <c r="J200" s="44"/>
      <c r="M200" s="44"/>
      <c r="N200" s="44"/>
      <c r="O200" s="44"/>
      <c r="P200" s="44"/>
      <c r="Q200" s="44"/>
      <c r="R200" s="44"/>
      <c r="S200" s="44"/>
      <c r="W200" s="44"/>
      <c r="Z200" s="48"/>
      <c r="AA200" s="49"/>
    </row>
    <row r="201" spans="1:46" s="45" customFormat="1" ht="16.149999999999999" customHeight="1" x14ac:dyDescent="0.5">
      <c r="A201" s="63"/>
      <c r="I201" s="46"/>
      <c r="J201" s="44"/>
      <c r="P201" s="44"/>
      <c r="Q201" s="44"/>
      <c r="R201" s="44"/>
      <c r="S201" s="44"/>
      <c r="W201" s="52"/>
      <c r="Z201" s="48"/>
      <c r="AA201" s="49"/>
    </row>
    <row r="202" spans="1:46" s="45" customFormat="1" ht="16.149999999999999" customHeight="1" x14ac:dyDescent="0.5">
      <c r="A202" s="63"/>
      <c r="B202" s="45" t="s">
        <v>42</v>
      </c>
      <c r="C202" s="68"/>
      <c r="H202" s="44"/>
      <c r="I202" s="46"/>
      <c r="J202" s="44"/>
    </row>
    <row r="203" spans="1:46" s="45" customFormat="1" ht="16.149999999999999" customHeight="1" x14ac:dyDescent="0.5">
      <c r="A203" s="63"/>
      <c r="B203" s="45" t="s">
        <v>43</v>
      </c>
      <c r="C203" s="47"/>
      <c r="D203" s="47"/>
      <c r="E203" s="47"/>
      <c r="I203" s="65"/>
      <c r="J203" s="62"/>
      <c r="K203" s="63"/>
    </row>
    <row r="204" spans="1:46" s="45" customFormat="1" ht="16.149999999999999" customHeight="1" x14ac:dyDescent="0.5">
      <c r="A204" s="63"/>
      <c r="C204" s="47"/>
      <c r="D204" s="47"/>
      <c r="E204" s="47"/>
      <c r="F204" s="44"/>
      <c r="G204" s="44"/>
      <c r="I204" s="65"/>
      <c r="J204" s="65"/>
      <c r="K204" s="63"/>
    </row>
    <row r="205" spans="1:46" s="45" customFormat="1" ht="16.149999999999999" customHeight="1" x14ac:dyDescent="0.5">
      <c r="A205" s="63"/>
      <c r="C205" s="47"/>
      <c r="D205" s="51">
        <v>1000</v>
      </c>
      <c r="E205" s="47" t="s">
        <v>44</v>
      </c>
      <c r="F205" s="45">
        <v>2000</v>
      </c>
      <c r="G205" s="44">
        <f>+F205-D205</f>
        <v>1000</v>
      </c>
      <c r="H205" s="56"/>
      <c r="I205" s="65"/>
      <c r="J205" s="65"/>
      <c r="K205" s="64"/>
    </row>
    <row r="206" spans="1:46" s="45" customFormat="1" ht="16.149999999999999" customHeight="1" x14ac:dyDescent="0.5">
      <c r="A206" s="63"/>
      <c r="B206" s="45" t="s">
        <v>45</v>
      </c>
      <c r="C206" s="47"/>
      <c r="D206" s="51">
        <v>1200</v>
      </c>
      <c r="E206" s="47" t="s">
        <v>46</v>
      </c>
      <c r="G206" s="53"/>
      <c r="H206" s="56"/>
      <c r="I206" s="65"/>
      <c r="J206" s="65"/>
      <c r="K206" s="64"/>
    </row>
    <row r="207" spans="1:46" s="45" customFormat="1" ht="16.149999999999999" customHeight="1" x14ac:dyDescent="0.5">
      <c r="A207" s="63"/>
      <c r="B207" s="45" t="s">
        <v>47</v>
      </c>
      <c r="C207" s="47"/>
      <c r="D207" s="51">
        <v>1000</v>
      </c>
      <c r="E207" s="47"/>
      <c r="H207" s="56"/>
      <c r="I207" s="64"/>
      <c r="J207" s="65"/>
      <c r="K207" s="64"/>
    </row>
    <row r="208" spans="1:46" s="45" customFormat="1" ht="16.149999999999999" customHeight="1" x14ac:dyDescent="0.5">
      <c r="A208" s="63"/>
      <c r="B208" s="45" t="s">
        <v>48</v>
      </c>
      <c r="C208" s="47"/>
      <c r="D208" s="47">
        <v>0</v>
      </c>
      <c r="E208" s="47"/>
      <c r="F208" s="44"/>
      <c r="H208" s="56"/>
      <c r="I208" s="64"/>
      <c r="J208" s="62"/>
      <c r="K208" s="64"/>
      <c r="L208" s="44"/>
    </row>
    <row r="209" spans="1:12" s="45" customFormat="1" ht="16.149999999999999" customHeight="1" x14ac:dyDescent="0.5">
      <c r="A209" s="63"/>
      <c r="B209" s="54" t="s">
        <v>49</v>
      </c>
      <c r="C209" s="47"/>
      <c r="D209" s="55"/>
      <c r="E209" s="47"/>
      <c r="H209" s="56"/>
      <c r="I209" s="64"/>
      <c r="J209" s="62"/>
      <c r="K209" s="64"/>
      <c r="L209" s="44"/>
    </row>
    <row r="210" spans="1:12" s="45" customFormat="1" ht="16.149999999999999" customHeight="1" x14ac:dyDescent="0.5">
      <c r="A210" s="63"/>
      <c r="B210" s="50" t="s">
        <v>50</v>
      </c>
      <c r="C210" s="47"/>
      <c r="D210" s="47"/>
      <c r="E210" s="47"/>
      <c r="H210" s="56"/>
      <c r="I210" s="64"/>
      <c r="J210" s="62"/>
      <c r="K210" s="64"/>
    </row>
    <row r="211" spans="1:12" s="45" customFormat="1" ht="16.149999999999999" customHeight="1" x14ac:dyDescent="0.5">
      <c r="A211" s="63"/>
      <c r="B211" s="50" t="s">
        <v>51</v>
      </c>
      <c r="C211" s="47"/>
      <c r="D211" s="51">
        <v>1500</v>
      </c>
      <c r="E211" s="47" t="s">
        <v>52</v>
      </c>
      <c r="I211" s="63"/>
      <c r="J211" s="63"/>
      <c r="K211" s="63"/>
    </row>
    <row r="212" spans="1:12" ht="16.149999999999999" customHeight="1" x14ac:dyDescent="0.5">
      <c r="B212" s="50" t="s">
        <v>53</v>
      </c>
      <c r="C212" s="47"/>
      <c r="D212" s="51">
        <v>1200</v>
      </c>
      <c r="E212" s="47"/>
      <c r="F212" s="45"/>
      <c r="G212" s="45"/>
    </row>
    <row r="213" spans="1:12" ht="16.149999999999999" customHeight="1" x14ac:dyDescent="0.5">
      <c r="B213" s="50" t="s">
        <v>54</v>
      </c>
      <c r="C213" s="47"/>
      <c r="D213" s="51">
        <v>1200</v>
      </c>
      <c r="E213" s="47"/>
      <c r="F213" s="45"/>
      <c r="G213" s="45"/>
    </row>
    <row r="214" spans="1:12" ht="16.149999999999999" customHeight="1" x14ac:dyDescent="0.5">
      <c r="B214" s="50" t="s">
        <v>55</v>
      </c>
      <c r="C214" s="47"/>
      <c r="D214" s="47">
        <v>300</v>
      </c>
      <c r="E214" s="47" t="s">
        <v>56</v>
      </c>
      <c r="F214" s="45"/>
      <c r="G214" s="45"/>
    </row>
    <row r="215" spans="1:12" ht="16.149999999999999" customHeight="1" x14ac:dyDescent="0.5">
      <c r="B215" s="50"/>
      <c r="C215" s="45"/>
      <c r="D215" s="45"/>
      <c r="E215" s="45"/>
      <c r="F215" s="45"/>
      <c r="G215" s="45"/>
    </row>
    <row r="216" spans="1:12" ht="16.149999999999999" customHeight="1" x14ac:dyDescent="0.5">
      <c r="B216" s="50" t="s">
        <v>57</v>
      </c>
      <c r="D216" s="15"/>
      <c r="E216" s="15"/>
      <c r="F216" s="15"/>
    </row>
    <row r="217" spans="1:12" ht="16.149999999999999" customHeight="1" x14ac:dyDescent="0.5">
      <c r="B217" s="50" t="s">
        <v>51</v>
      </c>
      <c r="D217" s="15"/>
      <c r="E217" s="15"/>
      <c r="F217" s="15"/>
      <c r="H217" s="68"/>
    </row>
    <row r="218" spans="1:12" ht="16.149999999999999" customHeight="1" x14ac:dyDescent="0.5">
      <c r="B218" s="50" t="s">
        <v>53</v>
      </c>
      <c r="D218" s="15"/>
      <c r="E218" s="15"/>
      <c r="F218" s="15"/>
    </row>
    <row r="219" spans="1:12" ht="16.149999999999999" customHeight="1" x14ac:dyDescent="0.5">
      <c r="B219" s="50" t="s">
        <v>54</v>
      </c>
      <c r="D219" s="15"/>
      <c r="E219" s="15"/>
      <c r="F219" s="1"/>
    </row>
    <row r="220" spans="1:12" ht="16.149999999999999" customHeight="1" x14ac:dyDescent="0.5">
      <c r="B220" s="50" t="s">
        <v>55</v>
      </c>
      <c r="D220" s="15"/>
      <c r="E220" s="15"/>
      <c r="F220" s="1"/>
    </row>
    <row r="221" spans="1:12" ht="16.149999999999999" customHeight="1" x14ac:dyDescent="0.35">
      <c r="D221" s="15"/>
      <c r="E221" s="15"/>
      <c r="F221" s="15"/>
    </row>
    <row r="222" spans="1:12" ht="16.149999999999999" customHeight="1" x14ac:dyDescent="0.35">
      <c r="D222" s="15"/>
      <c r="E222" s="15"/>
      <c r="F222" s="15"/>
    </row>
    <row r="223" spans="1:12" ht="16.149999999999999" customHeight="1" x14ac:dyDescent="0.35">
      <c r="D223" s="15"/>
      <c r="E223" s="15"/>
      <c r="F223" s="15"/>
    </row>
    <row r="224" spans="1:12" ht="16.149999999999999" customHeight="1" x14ac:dyDescent="0.35">
      <c r="D224" s="15"/>
      <c r="E224" s="15"/>
      <c r="F224" s="15"/>
    </row>
    <row r="225" spans="4:6" ht="16.149999999999999" customHeight="1" x14ac:dyDescent="0.35">
      <c r="D225" s="15"/>
      <c r="E225" s="15"/>
      <c r="F225" s="15"/>
    </row>
    <row r="226" spans="4:6" ht="16.149999999999999" customHeight="1" x14ac:dyDescent="0.35">
      <c r="D226" s="15"/>
      <c r="E226" s="15"/>
      <c r="F226" s="15"/>
    </row>
    <row r="227" spans="4:6" ht="16.149999999999999" customHeight="1" x14ac:dyDescent="0.35">
      <c r="D227" s="15"/>
      <c r="E227" s="15"/>
      <c r="F227" s="15"/>
    </row>
    <row r="228" spans="4:6" ht="16.149999999999999" customHeight="1" x14ac:dyDescent="0.35">
      <c r="D228" s="15"/>
      <c r="E228" s="15"/>
      <c r="F228" s="15"/>
    </row>
    <row r="229" spans="4:6" ht="16.149999999999999" customHeight="1" x14ac:dyDescent="0.35">
      <c r="D229" s="15"/>
      <c r="E229" s="15"/>
      <c r="F229" s="15"/>
    </row>
    <row r="230" spans="4:6" ht="16.149999999999999" customHeight="1" x14ac:dyDescent="0.35">
      <c r="D230" s="15"/>
      <c r="E230" s="15"/>
      <c r="F230" s="15"/>
    </row>
    <row r="231" spans="4:6" ht="16.149999999999999" customHeight="1" x14ac:dyDescent="0.35">
      <c r="D231" s="15"/>
      <c r="E231" s="15"/>
      <c r="F231" s="15"/>
    </row>
    <row r="232" spans="4:6" ht="16.149999999999999" customHeight="1" x14ac:dyDescent="0.35">
      <c r="D232" s="15"/>
      <c r="E232" s="15"/>
      <c r="F232" s="15"/>
    </row>
    <row r="233" spans="4:6" ht="16.149999999999999" customHeight="1" x14ac:dyDescent="0.35">
      <c r="D233" s="15"/>
      <c r="E233" s="15"/>
      <c r="F233" s="15"/>
    </row>
    <row r="234" spans="4:6" ht="16.149999999999999" customHeight="1" x14ac:dyDescent="0.35">
      <c r="D234" s="15"/>
      <c r="E234" s="15"/>
      <c r="F234" s="15"/>
    </row>
    <row r="235" spans="4:6" ht="16.149999999999999" customHeight="1" x14ac:dyDescent="0.35">
      <c r="D235" s="15"/>
      <c r="E235" s="15"/>
      <c r="F235" s="15"/>
    </row>
    <row r="236" spans="4:6" ht="16.149999999999999" customHeight="1" x14ac:dyDescent="0.35">
      <c r="D236" s="15"/>
      <c r="E236" s="15"/>
      <c r="F236" s="15"/>
    </row>
    <row r="237" spans="4:6" ht="16.149999999999999" customHeight="1" x14ac:dyDescent="0.35">
      <c r="D237" s="15"/>
      <c r="E237" s="15"/>
      <c r="F237" s="15"/>
    </row>
    <row r="238" spans="4:6" ht="16.149999999999999" customHeight="1" x14ac:dyDescent="0.35">
      <c r="D238" s="15"/>
      <c r="E238" s="15"/>
      <c r="F238" s="15"/>
    </row>
    <row r="239" spans="4:6" ht="16.149999999999999" customHeight="1" x14ac:dyDescent="0.35">
      <c r="D239" s="15"/>
      <c r="E239" s="15"/>
      <c r="F239" s="15"/>
    </row>
    <row r="240" spans="4:6" ht="16.149999999999999" customHeight="1" x14ac:dyDescent="0.35">
      <c r="D240" s="15"/>
      <c r="E240" s="15"/>
      <c r="F240" s="15"/>
    </row>
    <row r="241" spans="4:6" ht="16.149999999999999" customHeight="1" x14ac:dyDescent="0.35">
      <c r="D241" s="15"/>
      <c r="E241" s="15"/>
      <c r="F241" s="15"/>
    </row>
    <row r="242" spans="4:6" ht="16.149999999999999" customHeight="1" x14ac:dyDescent="0.35">
      <c r="D242" s="15"/>
      <c r="E242" s="15"/>
      <c r="F242" s="15"/>
    </row>
    <row r="243" spans="4:6" ht="16.149999999999999" customHeight="1" x14ac:dyDescent="0.35">
      <c r="D243" s="15"/>
      <c r="E243" s="15"/>
      <c r="F243" s="15"/>
    </row>
    <row r="244" spans="4:6" ht="16.149999999999999" customHeight="1" x14ac:dyDescent="0.35">
      <c r="D244" s="15"/>
      <c r="E244" s="15"/>
      <c r="F244" s="15"/>
    </row>
    <row r="245" spans="4:6" ht="16.149999999999999" customHeight="1" x14ac:dyDescent="0.35">
      <c r="D245" s="15"/>
      <c r="E245" s="15"/>
      <c r="F245" s="15"/>
    </row>
    <row r="246" spans="4:6" ht="16.149999999999999" customHeight="1" x14ac:dyDescent="0.35">
      <c r="D246" s="15"/>
      <c r="E246" s="15"/>
      <c r="F246" s="15"/>
    </row>
    <row r="247" spans="4:6" ht="16.149999999999999" customHeight="1" x14ac:dyDescent="0.35">
      <c r="D247" s="15"/>
      <c r="E247" s="15"/>
      <c r="F247" s="15"/>
    </row>
    <row r="248" spans="4:6" ht="16.149999999999999" customHeight="1" x14ac:dyDescent="0.35">
      <c r="D248" s="15"/>
      <c r="E248" s="15"/>
      <c r="F248" s="15"/>
    </row>
    <row r="249" spans="4:6" ht="16.149999999999999" customHeight="1" x14ac:dyDescent="0.35">
      <c r="D249" s="15"/>
      <c r="E249" s="15"/>
      <c r="F249" s="15"/>
    </row>
    <row r="250" spans="4:6" ht="16.149999999999999" customHeight="1" x14ac:dyDescent="0.35">
      <c r="D250" s="15"/>
      <c r="E250" s="15"/>
      <c r="F250" s="15"/>
    </row>
    <row r="251" spans="4:6" ht="16.149999999999999" customHeight="1" x14ac:dyDescent="0.35">
      <c r="D251" s="15"/>
      <c r="E251" s="15"/>
      <c r="F251" s="15"/>
    </row>
    <row r="252" spans="4:6" ht="16.149999999999999" customHeight="1" x14ac:dyDescent="0.35">
      <c r="D252" s="15"/>
      <c r="E252" s="15"/>
      <c r="F252" s="15"/>
    </row>
    <row r="253" spans="4:6" ht="16.149999999999999" customHeight="1" x14ac:dyDescent="0.35">
      <c r="D253" s="15"/>
      <c r="E253" s="15"/>
      <c r="F253" s="15"/>
    </row>
    <row r="254" spans="4:6" ht="16.149999999999999" customHeight="1" x14ac:dyDescent="0.35">
      <c r="D254" s="15"/>
      <c r="E254" s="15"/>
      <c r="F254" s="15"/>
    </row>
    <row r="255" spans="4:6" ht="16.149999999999999" customHeight="1" x14ac:dyDescent="0.35">
      <c r="D255" s="15"/>
      <c r="E255" s="15"/>
      <c r="F255" s="15"/>
    </row>
    <row r="256" spans="4:6" ht="16.149999999999999" customHeight="1" x14ac:dyDescent="0.35">
      <c r="D256" s="15"/>
      <c r="E256" s="15"/>
      <c r="F256" s="15"/>
    </row>
    <row r="257" spans="4:6" ht="16.149999999999999" customHeight="1" x14ac:dyDescent="0.35">
      <c r="D257" s="15"/>
      <c r="E257" s="15"/>
      <c r="F257" s="15"/>
    </row>
    <row r="258" spans="4:6" ht="16.149999999999999" customHeight="1" x14ac:dyDescent="0.35">
      <c r="D258" s="15"/>
      <c r="E258" s="15"/>
      <c r="F258" s="15"/>
    </row>
    <row r="259" spans="4:6" ht="16.149999999999999" customHeight="1" x14ac:dyDescent="0.35">
      <c r="D259" s="15"/>
      <c r="E259" s="15"/>
      <c r="F259" s="15"/>
    </row>
    <row r="260" spans="4:6" ht="16.149999999999999" customHeight="1" x14ac:dyDescent="0.35">
      <c r="D260" s="15"/>
      <c r="E260" s="15"/>
      <c r="F260" s="15"/>
    </row>
    <row r="261" spans="4:6" ht="16.149999999999999" customHeight="1" x14ac:dyDescent="0.35">
      <c r="D261" s="15"/>
      <c r="E261" s="15"/>
      <c r="F261" s="15"/>
    </row>
    <row r="262" spans="4:6" ht="16.149999999999999" customHeight="1" x14ac:dyDescent="0.35">
      <c r="D262" s="15"/>
      <c r="E262" s="15"/>
      <c r="F262" s="15"/>
    </row>
    <row r="263" spans="4:6" ht="16.149999999999999" customHeight="1" x14ac:dyDescent="0.35">
      <c r="D263" s="15"/>
      <c r="E263" s="15"/>
      <c r="F263" s="15"/>
    </row>
    <row r="264" spans="4:6" ht="16.149999999999999" customHeight="1" x14ac:dyDescent="0.35">
      <c r="D264" s="15"/>
      <c r="E264" s="15"/>
      <c r="F264" s="15"/>
    </row>
    <row r="265" spans="4:6" ht="16.149999999999999" customHeight="1" x14ac:dyDescent="0.35">
      <c r="D265" s="15"/>
      <c r="E265" s="15"/>
      <c r="F265" s="15"/>
    </row>
    <row r="266" spans="4:6" ht="16.149999999999999" customHeight="1" x14ac:dyDescent="0.35">
      <c r="D266" s="15"/>
      <c r="E266" s="15"/>
      <c r="F266" s="15"/>
    </row>
    <row r="267" spans="4:6" ht="16.149999999999999" customHeight="1" x14ac:dyDescent="0.35">
      <c r="D267" s="15"/>
      <c r="E267" s="15"/>
      <c r="F267" s="15"/>
    </row>
    <row r="268" spans="4:6" ht="16.149999999999999" customHeight="1" x14ac:dyDescent="0.35">
      <c r="D268" s="15"/>
      <c r="E268" s="15"/>
      <c r="F268" s="15"/>
    </row>
    <row r="269" spans="4:6" ht="16.149999999999999" customHeight="1" x14ac:dyDescent="0.35">
      <c r="D269" s="15"/>
      <c r="E269" s="15"/>
      <c r="F269" s="15"/>
    </row>
    <row r="270" spans="4:6" ht="16.149999999999999" customHeight="1" x14ac:dyDescent="0.35">
      <c r="D270" s="15"/>
      <c r="E270" s="15"/>
      <c r="F270" s="15"/>
    </row>
    <row r="271" spans="4:6" ht="16.149999999999999" customHeight="1" x14ac:dyDescent="0.35">
      <c r="D271" s="15"/>
      <c r="E271" s="15"/>
      <c r="F271" s="15"/>
    </row>
    <row r="272" spans="4:6" ht="16.149999999999999" customHeight="1" x14ac:dyDescent="0.35">
      <c r="D272" s="15"/>
      <c r="E272" s="15"/>
      <c r="F272" s="15"/>
    </row>
    <row r="273" spans="4:6" ht="16.149999999999999" customHeight="1" x14ac:dyDescent="0.35">
      <c r="D273" s="15"/>
      <c r="E273" s="15"/>
      <c r="F273" s="15"/>
    </row>
    <row r="274" spans="4:6" ht="16.149999999999999" customHeight="1" x14ac:dyDescent="0.35">
      <c r="D274" s="15"/>
      <c r="E274" s="15"/>
      <c r="F274" s="15"/>
    </row>
    <row r="275" spans="4:6" ht="16.149999999999999" customHeight="1" x14ac:dyDescent="0.35">
      <c r="D275" s="15"/>
      <c r="E275" s="15"/>
      <c r="F275" s="15"/>
    </row>
    <row r="276" spans="4:6" ht="16.149999999999999" customHeight="1" x14ac:dyDescent="0.35">
      <c r="D276" s="15"/>
      <c r="E276" s="15"/>
      <c r="F276" s="15"/>
    </row>
    <row r="277" spans="4:6" ht="16.149999999999999" customHeight="1" x14ac:dyDescent="0.35">
      <c r="D277" s="15"/>
      <c r="E277" s="15"/>
      <c r="F277" s="15"/>
    </row>
    <row r="278" spans="4:6" ht="16.149999999999999" customHeight="1" x14ac:dyDescent="0.35">
      <c r="D278" s="15"/>
      <c r="E278" s="15"/>
      <c r="F278" s="15"/>
    </row>
    <row r="279" spans="4:6" ht="16.149999999999999" customHeight="1" x14ac:dyDescent="0.35">
      <c r="D279" s="15"/>
      <c r="E279" s="15"/>
      <c r="F279" s="15"/>
    </row>
    <row r="280" spans="4:6" ht="16.149999999999999" customHeight="1" x14ac:dyDescent="0.35">
      <c r="D280" s="15"/>
      <c r="E280" s="15"/>
      <c r="F280" s="15"/>
    </row>
    <row r="281" spans="4:6" ht="16.149999999999999" customHeight="1" x14ac:dyDescent="0.35">
      <c r="D281" s="15"/>
      <c r="E281" s="15"/>
      <c r="F281" s="15"/>
    </row>
    <row r="282" spans="4:6" ht="16.149999999999999" customHeight="1" x14ac:dyDescent="0.35">
      <c r="D282" s="15"/>
      <c r="E282" s="15"/>
      <c r="F282" s="15"/>
    </row>
    <row r="283" spans="4:6" ht="16.149999999999999" customHeight="1" x14ac:dyDescent="0.35">
      <c r="D283" s="15"/>
      <c r="E283" s="15"/>
      <c r="F283" s="15"/>
    </row>
    <row r="284" spans="4:6" ht="16.149999999999999" customHeight="1" x14ac:dyDescent="0.35">
      <c r="D284" s="15"/>
      <c r="E284" s="15"/>
      <c r="F284" s="15"/>
    </row>
    <row r="285" spans="4:6" ht="16.149999999999999" customHeight="1" x14ac:dyDescent="0.35">
      <c r="D285" s="15"/>
      <c r="E285" s="15"/>
      <c r="F285" s="15"/>
    </row>
    <row r="286" spans="4:6" ht="16.149999999999999" customHeight="1" x14ac:dyDescent="0.35">
      <c r="D286" s="15"/>
      <c r="E286" s="15"/>
      <c r="F286" s="15"/>
    </row>
    <row r="287" spans="4:6" ht="16.149999999999999" customHeight="1" x14ac:dyDescent="0.35">
      <c r="D287" s="15"/>
      <c r="E287" s="15"/>
      <c r="F287" s="15"/>
    </row>
    <row r="288" spans="4:6" ht="16.149999999999999" customHeight="1" x14ac:dyDescent="0.35">
      <c r="D288" s="15"/>
      <c r="E288" s="15"/>
      <c r="F288" s="15"/>
    </row>
    <row r="289" spans="4:6" ht="16.149999999999999" customHeight="1" x14ac:dyDescent="0.35">
      <c r="D289" s="15"/>
      <c r="E289" s="15"/>
      <c r="F289" s="15"/>
    </row>
    <row r="290" spans="4:6" ht="16.149999999999999" customHeight="1" x14ac:dyDescent="0.35">
      <c r="D290" s="15"/>
      <c r="E290" s="15"/>
      <c r="F290" s="15"/>
    </row>
    <row r="291" spans="4:6" ht="16.149999999999999" customHeight="1" x14ac:dyDescent="0.35">
      <c r="D291" s="15"/>
      <c r="E291" s="15"/>
      <c r="F291" s="15"/>
    </row>
    <row r="292" spans="4:6" ht="16.149999999999999" customHeight="1" x14ac:dyDescent="0.35">
      <c r="D292" s="15"/>
      <c r="E292" s="15"/>
      <c r="F292" s="15"/>
    </row>
    <row r="293" spans="4:6" ht="16.149999999999999" customHeight="1" x14ac:dyDescent="0.35">
      <c r="D293" s="15"/>
      <c r="E293" s="15"/>
      <c r="F293" s="15"/>
    </row>
    <row r="294" spans="4:6" ht="16.149999999999999" customHeight="1" x14ac:dyDescent="0.35">
      <c r="D294" s="15"/>
      <c r="E294" s="15"/>
      <c r="F294" s="15"/>
    </row>
    <row r="295" spans="4:6" ht="16.149999999999999" customHeight="1" x14ac:dyDescent="0.35">
      <c r="D295" s="15"/>
      <c r="E295" s="15"/>
      <c r="F295" s="15"/>
    </row>
    <row r="296" spans="4:6" ht="16.149999999999999" customHeight="1" x14ac:dyDescent="0.35">
      <c r="D296" s="15"/>
      <c r="E296" s="15"/>
      <c r="F296" s="15"/>
    </row>
    <row r="297" spans="4:6" ht="16.149999999999999" customHeight="1" x14ac:dyDescent="0.35">
      <c r="D297" s="15"/>
      <c r="E297" s="15"/>
      <c r="F297" s="15"/>
    </row>
    <row r="298" spans="4:6" ht="16.149999999999999" customHeight="1" x14ac:dyDescent="0.35">
      <c r="D298" s="15"/>
      <c r="E298" s="15"/>
      <c r="F298" s="15"/>
    </row>
    <row r="299" spans="4:6" ht="16.149999999999999" customHeight="1" x14ac:dyDescent="0.35">
      <c r="D299" s="15"/>
      <c r="E299" s="15"/>
      <c r="F299" s="15"/>
    </row>
    <row r="300" spans="4:6" ht="16.149999999999999" customHeight="1" x14ac:dyDescent="0.35">
      <c r="D300" s="15"/>
      <c r="E300" s="15"/>
      <c r="F300" s="15"/>
    </row>
    <row r="301" spans="4:6" ht="16.149999999999999" customHeight="1" x14ac:dyDescent="0.35">
      <c r="D301" s="15"/>
      <c r="E301" s="15"/>
      <c r="F301" s="15"/>
    </row>
    <row r="302" spans="4:6" ht="16.149999999999999" customHeight="1" x14ac:dyDescent="0.35">
      <c r="D302" s="15"/>
      <c r="E302" s="15"/>
      <c r="F302" s="15"/>
    </row>
    <row r="303" spans="4:6" ht="16.149999999999999" customHeight="1" x14ac:dyDescent="0.35">
      <c r="D303" s="15"/>
      <c r="E303" s="15"/>
      <c r="F303" s="15"/>
    </row>
    <row r="304" spans="4:6" ht="16.149999999999999" customHeight="1" x14ac:dyDescent="0.35">
      <c r="D304" s="15"/>
      <c r="E304" s="15"/>
      <c r="F304" s="15"/>
    </row>
    <row r="305" spans="4:6" ht="16.149999999999999" customHeight="1" x14ac:dyDescent="0.35">
      <c r="D305" s="15"/>
      <c r="E305" s="15"/>
      <c r="F305" s="15"/>
    </row>
    <row r="306" spans="4:6" ht="16.149999999999999" customHeight="1" x14ac:dyDescent="0.35">
      <c r="D306" s="15"/>
      <c r="E306" s="15"/>
      <c r="F306" s="15"/>
    </row>
    <row r="307" spans="4:6" ht="16.149999999999999" customHeight="1" x14ac:dyDescent="0.35">
      <c r="D307" s="15"/>
      <c r="E307" s="15"/>
      <c r="F307" s="15"/>
    </row>
    <row r="308" spans="4:6" ht="16.149999999999999" customHeight="1" x14ac:dyDescent="0.35">
      <c r="D308" s="15"/>
      <c r="E308" s="15"/>
      <c r="F308" s="15"/>
    </row>
    <row r="309" spans="4:6" ht="16.149999999999999" customHeight="1" x14ac:dyDescent="0.35">
      <c r="D309" s="15"/>
      <c r="E309" s="15"/>
      <c r="F309" s="15"/>
    </row>
    <row r="310" spans="4:6" ht="16.149999999999999" customHeight="1" x14ac:dyDescent="0.35">
      <c r="D310" s="15"/>
      <c r="E310" s="15"/>
      <c r="F310" s="15"/>
    </row>
    <row r="311" spans="4:6" ht="16.149999999999999" customHeight="1" x14ac:dyDescent="0.35">
      <c r="D311" s="15"/>
      <c r="E311" s="15"/>
      <c r="F311" s="15"/>
    </row>
    <row r="312" spans="4:6" ht="16.149999999999999" customHeight="1" x14ac:dyDescent="0.35">
      <c r="D312" s="15"/>
      <c r="E312" s="15"/>
      <c r="F312" s="15"/>
    </row>
    <row r="313" spans="4:6" ht="16.149999999999999" customHeight="1" x14ac:dyDescent="0.35">
      <c r="D313" s="15"/>
      <c r="E313" s="15"/>
      <c r="F313" s="15"/>
    </row>
    <row r="314" spans="4:6" ht="16.149999999999999" customHeight="1" x14ac:dyDescent="0.35">
      <c r="D314" s="15"/>
      <c r="E314" s="15"/>
      <c r="F314" s="15"/>
    </row>
    <row r="315" spans="4:6" ht="16.149999999999999" customHeight="1" x14ac:dyDescent="0.35">
      <c r="D315" s="15"/>
      <c r="E315" s="15"/>
      <c r="F315" s="15"/>
    </row>
    <row r="316" spans="4:6" ht="16.149999999999999" customHeight="1" x14ac:dyDescent="0.35">
      <c r="D316" s="15"/>
      <c r="E316" s="15"/>
      <c r="F316" s="15"/>
    </row>
    <row r="317" spans="4:6" ht="16.149999999999999" customHeight="1" x14ac:dyDescent="0.35">
      <c r="D317" s="15"/>
      <c r="E317" s="15"/>
      <c r="F317" s="15"/>
    </row>
    <row r="318" spans="4:6" ht="16.149999999999999" customHeight="1" x14ac:dyDescent="0.35">
      <c r="D318" s="15"/>
      <c r="E318" s="15"/>
      <c r="F318" s="15"/>
    </row>
    <row r="319" spans="4:6" ht="16.149999999999999" customHeight="1" x14ac:dyDescent="0.35">
      <c r="D319" s="15"/>
      <c r="E319" s="15"/>
      <c r="F319" s="15"/>
    </row>
    <row r="320" spans="4:6" ht="16.149999999999999" customHeight="1" x14ac:dyDescent="0.35">
      <c r="D320" s="15"/>
      <c r="E320" s="15"/>
      <c r="F320" s="15"/>
    </row>
    <row r="321" spans="4:6" ht="16.149999999999999" customHeight="1" x14ac:dyDescent="0.35">
      <c r="D321" s="15"/>
      <c r="E321" s="15"/>
      <c r="F321" s="15"/>
    </row>
    <row r="322" spans="4:6" ht="16.149999999999999" customHeight="1" x14ac:dyDescent="0.35">
      <c r="D322" s="15"/>
      <c r="E322" s="15"/>
      <c r="F322" s="15"/>
    </row>
    <row r="323" spans="4:6" ht="16.149999999999999" customHeight="1" x14ac:dyDescent="0.35">
      <c r="D323" s="15"/>
      <c r="E323" s="15"/>
      <c r="F323" s="15"/>
    </row>
    <row r="324" spans="4:6" ht="16.149999999999999" customHeight="1" x14ac:dyDescent="0.35">
      <c r="D324" s="15"/>
      <c r="E324" s="15"/>
      <c r="F324" s="15"/>
    </row>
    <row r="325" spans="4:6" ht="16.149999999999999" customHeight="1" x14ac:dyDescent="0.35">
      <c r="D325" s="15"/>
      <c r="E325" s="15"/>
      <c r="F325" s="15"/>
    </row>
    <row r="326" spans="4:6" ht="16.149999999999999" customHeight="1" x14ac:dyDescent="0.35">
      <c r="D326" s="15"/>
      <c r="E326" s="15"/>
      <c r="F326" s="15"/>
    </row>
    <row r="327" spans="4:6" ht="16.149999999999999" customHeight="1" x14ac:dyDescent="0.35">
      <c r="D327" s="15"/>
      <c r="E327" s="15"/>
      <c r="F327" s="15"/>
    </row>
    <row r="328" spans="4:6" ht="16.149999999999999" customHeight="1" x14ac:dyDescent="0.35">
      <c r="D328" s="15"/>
      <c r="E328" s="15"/>
      <c r="F328" s="15"/>
    </row>
    <row r="329" spans="4:6" ht="16.149999999999999" customHeight="1" x14ac:dyDescent="0.35">
      <c r="D329" s="15"/>
      <c r="E329" s="15"/>
      <c r="F329" s="15"/>
    </row>
    <row r="330" spans="4:6" ht="16.149999999999999" customHeight="1" x14ac:dyDescent="0.35">
      <c r="D330" s="15"/>
      <c r="E330" s="15"/>
      <c r="F330" s="15"/>
    </row>
    <row r="331" spans="4:6" ht="16.149999999999999" customHeight="1" x14ac:dyDescent="0.35">
      <c r="D331" s="15"/>
      <c r="E331" s="15"/>
      <c r="F331" s="15"/>
    </row>
    <row r="332" spans="4:6" ht="16.149999999999999" customHeight="1" x14ac:dyDescent="0.35">
      <c r="D332" s="15"/>
      <c r="E332" s="15"/>
      <c r="F332" s="15"/>
    </row>
    <row r="333" spans="4:6" ht="16.149999999999999" customHeight="1" x14ac:dyDescent="0.35">
      <c r="D333" s="15"/>
      <c r="E333" s="15"/>
      <c r="F333" s="15"/>
    </row>
    <row r="334" spans="4:6" ht="16.149999999999999" customHeight="1" x14ac:dyDescent="0.35">
      <c r="D334" s="15"/>
      <c r="E334" s="15"/>
      <c r="F334" s="15"/>
    </row>
    <row r="335" spans="4:6" ht="16.149999999999999" customHeight="1" x14ac:dyDescent="0.35">
      <c r="D335" s="15"/>
      <c r="E335" s="15"/>
      <c r="F335" s="15"/>
    </row>
    <row r="336" spans="4:6" ht="16.149999999999999" customHeight="1" x14ac:dyDescent="0.35">
      <c r="D336" s="15"/>
      <c r="E336" s="15"/>
      <c r="F336" s="15"/>
    </row>
    <row r="337" spans="4:6" ht="16.149999999999999" customHeight="1" x14ac:dyDescent="0.35">
      <c r="D337" s="15"/>
      <c r="E337" s="15"/>
      <c r="F337" s="15"/>
    </row>
    <row r="338" spans="4:6" ht="16.149999999999999" customHeight="1" x14ac:dyDescent="0.35">
      <c r="D338" s="15"/>
      <c r="E338" s="15"/>
      <c r="F338" s="15"/>
    </row>
    <row r="339" spans="4:6" ht="16.149999999999999" customHeight="1" x14ac:dyDescent="0.35">
      <c r="D339" s="15"/>
      <c r="E339" s="15"/>
      <c r="F339" s="15"/>
    </row>
    <row r="340" spans="4:6" ht="16.149999999999999" customHeight="1" x14ac:dyDescent="0.35">
      <c r="D340" s="15"/>
      <c r="E340" s="15"/>
      <c r="F340" s="15"/>
    </row>
    <row r="341" spans="4:6" ht="16.149999999999999" customHeight="1" x14ac:dyDescent="0.35">
      <c r="D341" s="15"/>
      <c r="E341" s="15"/>
      <c r="F341" s="15"/>
    </row>
    <row r="342" spans="4:6" ht="16.149999999999999" customHeight="1" x14ac:dyDescent="0.35">
      <c r="D342" s="15"/>
      <c r="E342" s="15"/>
      <c r="F342" s="15"/>
    </row>
    <row r="343" spans="4:6" ht="16.149999999999999" customHeight="1" x14ac:dyDescent="0.35">
      <c r="D343" s="15"/>
      <c r="E343" s="15"/>
      <c r="F343" s="15"/>
    </row>
    <row r="344" spans="4:6" ht="16.149999999999999" customHeight="1" x14ac:dyDescent="0.35">
      <c r="D344" s="15"/>
      <c r="E344" s="15"/>
      <c r="F344" s="15"/>
    </row>
    <row r="345" spans="4:6" ht="16.149999999999999" customHeight="1" x14ac:dyDescent="0.35">
      <c r="D345" s="15"/>
      <c r="E345" s="15"/>
      <c r="F345" s="15"/>
    </row>
    <row r="346" spans="4:6" ht="16.149999999999999" customHeight="1" x14ac:dyDescent="0.35">
      <c r="D346" s="15"/>
      <c r="E346" s="15"/>
      <c r="F346" s="15"/>
    </row>
    <row r="347" spans="4:6" ht="16.149999999999999" customHeight="1" x14ac:dyDescent="0.35">
      <c r="D347" s="15"/>
      <c r="E347" s="15"/>
      <c r="F347" s="15"/>
    </row>
    <row r="348" spans="4:6" ht="16.149999999999999" customHeight="1" x14ac:dyDescent="0.35">
      <c r="D348" s="15"/>
      <c r="E348" s="15"/>
      <c r="F348" s="15"/>
    </row>
    <row r="349" spans="4:6" ht="16.149999999999999" customHeight="1" x14ac:dyDescent="0.35">
      <c r="E349" s="15">
        <f>ROUND(E173,0)</f>
        <v>66158586</v>
      </c>
    </row>
    <row r="350" spans="4:6" ht="16.149999999999999" customHeight="1" x14ac:dyDescent="0.35">
      <c r="E350" s="15" t="e">
        <f>ROUND(#REF!,0)</f>
        <v>#REF!</v>
      </c>
    </row>
    <row r="351" spans="4:6" ht="16.149999999999999" customHeight="1" x14ac:dyDescent="0.35">
      <c r="E351" s="15" t="e">
        <f>ROUND(#REF!,0)</f>
        <v>#REF!</v>
      </c>
    </row>
    <row r="352" spans="4:6" ht="16.149999999999999" customHeight="1" x14ac:dyDescent="0.35">
      <c r="E352" s="15" t="e">
        <f>ROUND(#REF!,0)</f>
        <v>#REF!</v>
      </c>
    </row>
    <row r="353" spans="5:5" ht="16.149999999999999" customHeight="1" x14ac:dyDescent="0.35">
      <c r="E353" s="15" t="e">
        <f>ROUND(#REF!,0)</f>
        <v>#REF!</v>
      </c>
    </row>
    <row r="354" spans="5:5" ht="16.149999999999999" customHeight="1" x14ac:dyDescent="0.35">
      <c r="E354" s="15">
        <f t="shared" ref="E354:E355" si="296">ROUND(E196,0)</f>
        <v>105621044</v>
      </c>
    </row>
    <row r="355" spans="5:5" ht="16.149999999999999" customHeight="1" x14ac:dyDescent="0.35">
      <c r="E355" s="15">
        <f t="shared" si="296"/>
        <v>99032959</v>
      </c>
    </row>
    <row r="356" spans="5:5" ht="16.149999999999999" customHeight="1" x14ac:dyDescent="0.35">
      <c r="E356" s="15">
        <f>ROUND(E202,0)</f>
        <v>0</v>
      </c>
    </row>
    <row r="357" spans="5:5" ht="16.149999999999999" customHeight="1" x14ac:dyDescent="0.35">
      <c r="E357" s="15">
        <f>ROUND(E203,0)</f>
        <v>0</v>
      </c>
    </row>
    <row r="358" spans="5:5" ht="16.149999999999999" customHeight="1" x14ac:dyDescent="0.35">
      <c r="E358" s="15">
        <f>ROUND(E204,0)</f>
        <v>0</v>
      </c>
    </row>
  </sheetData>
  <phoneticPr fontId="3"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3EC1D-1E2B-46E0-94B5-EF1492F8479B}">
  <sheetPr>
    <tabColor theme="7" tint="0.59999389629810485"/>
  </sheetPr>
  <dimension ref="A1:AU149"/>
  <sheetViews>
    <sheetView showGridLines="0" zoomScaleNormal="100" workbookViewId="0">
      <pane xSplit="2" ySplit="3" topLeftCell="C124" activePane="bottomRight" state="frozen"/>
      <selection pane="topRight" activeCell="C1" sqref="C1"/>
      <selection pane="bottomLeft" activeCell="A4" sqref="A4"/>
      <selection pane="bottomRight" activeCell="B147" sqref="B147"/>
    </sheetView>
  </sheetViews>
  <sheetFormatPr defaultColWidth="8.765625" defaultRowHeight="15.5" x14ac:dyDescent="0.35"/>
  <cols>
    <col min="1" max="1" width="7.53515625" customWidth="1"/>
    <col min="2" max="2" width="15.07421875" customWidth="1"/>
    <col min="3" max="3" width="12.07421875" customWidth="1"/>
    <col min="4" max="4" width="11.765625" customWidth="1"/>
    <col min="5" max="5" width="11.53515625" customWidth="1"/>
    <col min="6" max="6" width="11.765625" customWidth="1"/>
    <col min="7" max="7" width="12" customWidth="1"/>
    <col min="8" max="8" width="16.765625" customWidth="1"/>
    <col min="9" max="9" width="15.07421875" customWidth="1"/>
    <col min="10" max="13" width="13.765625" customWidth="1"/>
    <col min="14" max="14" width="15.07421875" customWidth="1"/>
    <col min="15" max="15" width="13.765625" customWidth="1"/>
    <col min="16" max="16" width="14.765625" customWidth="1"/>
    <col min="17" max="17" width="12.07421875" customWidth="1"/>
    <col min="18" max="18" width="9.765625" customWidth="1"/>
    <col min="19" max="21" width="18.07421875" customWidth="1"/>
    <col min="22" max="23" width="16.07421875" customWidth="1"/>
    <col min="24" max="24" width="12.07421875" customWidth="1"/>
    <col min="25" max="25" width="13.07421875" bestFit="1" customWidth="1"/>
    <col min="26" max="26" width="16.07421875" customWidth="1"/>
    <col min="27" max="27" width="13.53515625" bestFit="1" customWidth="1"/>
    <col min="28" max="28" width="14.765625" bestFit="1" customWidth="1"/>
    <col min="29" max="29" width="15.765625" customWidth="1"/>
    <col min="30" max="30" width="10.07421875" bestFit="1" customWidth="1"/>
    <col min="31" max="31" width="12.765625" customWidth="1"/>
    <col min="32" max="34" width="10.765625" customWidth="1"/>
    <col min="35" max="35" width="13.07421875" customWidth="1"/>
    <col min="36" max="36" width="17.07421875" bestFit="1" customWidth="1"/>
    <col min="37" max="37" width="8.765625" bestFit="1" customWidth="1"/>
    <col min="38" max="38" width="17.4609375" bestFit="1" customWidth="1"/>
    <col min="39" max="39" width="8.765625" bestFit="1" customWidth="1"/>
    <col min="40" max="40" width="11.4609375" customWidth="1"/>
    <col min="41" max="41" width="8.765625" bestFit="1" customWidth="1"/>
    <col min="42" max="43" width="11.07421875" customWidth="1"/>
    <col min="44" max="45" width="10.4609375" customWidth="1"/>
    <col min="46" max="46" width="17.765625" customWidth="1"/>
    <col min="47" max="47" width="9.765625" bestFit="1" customWidth="1"/>
  </cols>
  <sheetData>
    <row r="1" spans="1:46" ht="16" thickBot="1" x14ac:dyDescent="0.4"/>
    <row r="2" spans="1:46" ht="17.5" x14ac:dyDescent="0.35">
      <c r="B2" s="21"/>
      <c r="C2" s="22" t="s">
        <v>0</v>
      </c>
      <c r="D2" s="22"/>
      <c r="E2" s="22"/>
      <c r="F2" s="22"/>
      <c r="G2" s="22"/>
      <c r="H2" s="23"/>
      <c r="I2" s="22" t="s">
        <v>1</v>
      </c>
      <c r="J2" s="23"/>
      <c r="K2" s="22" t="s">
        <v>2</v>
      </c>
      <c r="L2" s="22"/>
      <c r="M2" s="22"/>
      <c r="N2" s="22"/>
      <c r="O2" s="24"/>
      <c r="P2" s="22" t="s">
        <v>3</v>
      </c>
      <c r="Q2" s="25"/>
      <c r="R2" s="25"/>
      <c r="S2" s="24"/>
      <c r="T2" s="25" t="s">
        <v>4</v>
      </c>
      <c r="U2" s="25"/>
      <c r="V2" s="24"/>
      <c r="W2" s="25" t="s">
        <v>5</v>
      </c>
      <c r="X2" s="25"/>
      <c r="Y2" s="25"/>
      <c r="Z2" s="24"/>
      <c r="AA2" s="25" t="s">
        <v>6</v>
      </c>
      <c r="AB2" s="25"/>
      <c r="AC2" s="25"/>
      <c r="AD2" s="25"/>
      <c r="AE2" s="25"/>
      <c r="AF2" s="25"/>
      <c r="AG2" s="25"/>
      <c r="AH2" s="25"/>
      <c r="AI2" s="24"/>
      <c r="AJ2" s="26" t="s">
        <v>7</v>
      </c>
      <c r="AK2" s="27"/>
      <c r="AL2" s="27"/>
      <c r="AM2" s="27"/>
      <c r="AN2" s="27"/>
      <c r="AO2" s="27"/>
      <c r="AP2" s="27"/>
      <c r="AQ2" s="27"/>
      <c r="AR2" s="27"/>
      <c r="AS2" s="27"/>
    </row>
    <row r="3" spans="1:46" ht="78" thickBot="1" x14ac:dyDescent="0.4">
      <c r="B3" s="28" t="s">
        <v>58</v>
      </c>
      <c r="C3" s="29" t="s">
        <v>59</v>
      </c>
      <c r="D3" s="29" t="s">
        <v>10</v>
      </c>
      <c r="E3" s="29" t="s">
        <v>60</v>
      </c>
      <c r="F3" s="29" t="s">
        <v>61</v>
      </c>
      <c r="G3" s="29" t="s">
        <v>13</v>
      </c>
      <c r="H3" s="30" t="s">
        <v>62</v>
      </c>
      <c r="I3" s="29" t="s">
        <v>63</v>
      </c>
      <c r="J3" s="30" t="s">
        <v>64</v>
      </c>
      <c r="K3" s="29" t="s">
        <v>17</v>
      </c>
      <c r="L3" s="29" t="s">
        <v>18</v>
      </c>
      <c r="M3" s="29" t="s">
        <v>65</v>
      </c>
      <c r="N3" s="29" t="s">
        <v>66</v>
      </c>
      <c r="O3" s="30" t="s">
        <v>67</v>
      </c>
      <c r="P3" s="29" t="s">
        <v>22</v>
      </c>
      <c r="Q3" s="29" t="s">
        <v>23</v>
      </c>
      <c r="R3" s="29" t="s">
        <v>68</v>
      </c>
      <c r="S3" s="31" t="s">
        <v>25</v>
      </c>
      <c r="T3" s="29" t="s">
        <v>26</v>
      </c>
      <c r="U3" s="29" t="s">
        <v>69</v>
      </c>
      <c r="V3" s="30" t="s">
        <v>70</v>
      </c>
      <c r="W3" s="29" t="s">
        <v>29</v>
      </c>
      <c r="X3" s="29" t="s">
        <v>30</v>
      </c>
      <c r="Y3" s="29" t="s">
        <v>31</v>
      </c>
      <c r="Z3" s="30" t="s">
        <v>32</v>
      </c>
      <c r="AA3" s="29" t="s">
        <v>33</v>
      </c>
      <c r="AB3" s="29" t="s">
        <v>34</v>
      </c>
      <c r="AC3" s="29" t="s">
        <v>35</v>
      </c>
      <c r="AD3" s="29" t="s">
        <v>36</v>
      </c>
      <c r="AE3" s="29" t="str">
        <f>+P3</f>
        <v>Fotovoltaica</v>
      </c>
      <c r="AF3" s="29" t="str">
        <f>+Q3</f>
        <v>Eólica</v>
      </c>
      <c r="AG3" s="29" t="str">
        <f>+R3</f>
        <v>Landfill</v>
      </c>
      <c r="AH3" s="29" t="s">
        <v>37</v>
      </c>
      <c r="AI3" s="30" t="s">
        <v>25</v>
      </c>
      <c r="AJ3" s="29" t="s">
        <v>33</v>
      </c>
      <c r="AK3" s="29" t="s">
        <v>34</v>
      </c>
      <c r="AL3" s="29" t="s">
        <v>35</v>
      </c>
      <c r="AM3" s="29" t="s">
        <v>36</v>
      </c>
      <c r="AN3" s="29" t="s">
        <v>22</v>
      </c>
      <c r="AO3" s="29" t="s">
        <v>23</v>
      </c>
      <c r="AP3" s="29" t="s">
        <v>24</v>
      </c>
      <c r="AQ3" s="29" t="s">
        <v>37</v>
      </c>
      <c r="AR3" s="29" t="s">
        <v>38</v>
      </c>
      <c r="AS3" s="29" t="s">
        <v>39</v>
      </c>
    </row>
    <row r="4" spans="1:46" x14ac:dyDescent="0.35">
      <c r="A4" s="1"/>
      <c r="B4" s="6" t="s">
        <v>71</v>
      </c>
      <c r="C4" s="1">
        <f>AVERAGE('Monthly '!C91:C93)</f>
        <v>8213</v>
      </c>
      <c r="D4" s="1">
        <f>SUM('Monthly '!D91:D93)/1000</f>
        <v>19303.393</v>
      </c>
      <c r="E4" s="1">
        <f>SUM('Monthly '!E91:E93)/1000</f>
        <v>49619.601000000002</v>
      </c>
      <c r="F4" s="1">
        <f>SUM('Monthly '!F91:F93)/1000</f>
        <v>32330.569</v>
      </c>
      <c r="G4" s="1">
        <f>SUM('Monthly '!G91:G93)</f>
        <v>7078234.9700000007</v>
      </c>
      <c r="H4" s="1">
        <f>AVERAGE('Monthly '!H91:H93)</f>
        <v>86510.638333333467</v>
      </c>
      <c r="I4" s="1">
        <f>AVERAGE('Monthly '!I91:I93)</f>
        <v>114140.97166666666</v>
      </c>
      <c r="J4" s="1">
        <f>AVERAGE('Monthly '!J91:J93)</f>
        <v>9259.6666666666661</v>
      </c>
      <c r="K4" s="7">
        <f>H4/C4</f>
        <v>10.533378586793312</v>
      </c>
      <c r="L4" s="7">
        <f>I4/J4</f>
        <v>12.326682565967099</v>
      </c>
      <c r="M4" s="7">
        <f>D4/C4</f>
        <v>2.350346158529161</v>
      </c>
      <c r="N4" s="7">
        <f>E4/C4</f>
        <v>6.0415927188603433</v>
      </c>
      <c r="O4" s="8">
        <f>F4/C4</f>
        <v>3.9365115061487885</v>
      </c>
      <c r="P4" s="1">
        <f>SUM('Monthly '!P91:P93)/1000</f>
        <v>57946.481</v>
      </c>
      <c r="Q4" s="1">
        <f>SUM('Monthly '!Q91:Q93)/1000</f>
        <v>57315.616999999998</v>
      </c>
      <c r="R4" s="1">
        <f>SUM('Monthly '!R91:R93)/1000</f>
        <v>3498.5839999999998</v>
      </c>
      <c r="S4" s="4">
        <f t="shared" ref="S4:S27" si="0">SUM(P4:R4)</f>
        <v>118760.682</v>
      </c>
      <c r="T4" s="1">
        <f t="shared" ref="T4:T27" si="1">+S4+D4</f>
        <v>138064.07500000001</v>
      </c>
      <c r="U4" s="12">
        <f>+D4/T4</f>
        <v>0.13981474181462483</v>
      </c>
      <c r="V4" s="42">
        <f>+S4/T4</f>
        <v>0.86018525818537506</v>
      </c>
      <c r="W4" s="1">
        <f>SUM('Monthly '!W91:W93)/1000</f>
        <v>4215181.2759999996</v>
      </c>
      <c r="X4" s="1">
        <f>SUM('Monthly '!X91:X93)/1000</f>
        <v>19317.099999999999</v>
      </c>
      <c r="Y4" s="1">
        <f>SUM('Monthly '!Y91:Y93)/1000</f>
        <v>4195864.176</v>
      </c>
      <c r="Z4" s="42">
        <f t="shared" ref="Z4:Z37" si="2">T4/Y4</f>
        <v>3.2904800824992197E-2</v>
      </c>
      <c r="AA4" s="1">
        <f>SUM('Monthly '!AA91:AA93)/1000</f>
        <v>2285288.7480000001</v>
      </c>
      <c r="AB4" s="1">
        <f>SUM('Monthly '!AB91:AB93)/1000</f>
        <v>1499319.0989999999</v>
      </c>
      <c r="AC4" s="1">
        <f>SUM('Monthly '!AC91:AC93)/1000</f>
        <v>957615.04799999995</v>
      </c>
      <c r="AD4" s="1">
        <f t="shared" ref="AD4:AD37" si="3">X4</f>
        <v>19317.099999999999</v>
      </c>
      <c r="AE4" s="1">
        <f t="shared" ref="AE4:AE37" si="4">P4</f>
        <v>57946.481</v>
      </c>
      <c r="AF4" s="1">
        <f t="shared" ref="AF4:AF37" si="5">Q4</f>
        <v>57315.616999999998</v>
      </c>
      <c r="AG4" s="1">
        <f t="shared" ref="AG4:AG37" si="6">R4</f>
        <v>3498.5839999999998</v>
      </c>
      <c r="AH4" s="1">
        <f t="shared" ref="AH4:AH37" si="7">D4</f>
        <v>19303.393</v>
      </c>
      <c r="AI4" s="4">
        <f t="shared" ref="AI4:AI27" si="8">SUM(AA4:AH4)</f>
        <v>4899604.0699999984</v>
      </c>
      <c r="AJ4" s="12">
        <f>+AA4/$AI4</f>
        <v>0.46642314671764912</v>
      </c>
      <c r="AK4" s="12">
        <f t="shared" ref="AK4:AK37" si="9">+AB4/$AI4</f>
        <v>0.30600821568017034</v>
      </c>
      <c r="AL4" s="12">
        <f t="shared" ref="AL4:AL37" si="10">+AC4/$AI4</f>
        <v>0.19544743500060002</v>
      </c>
      <c r="AM4" s="12">
        <f t="shared" ref="AM4:AM37" si="11">+AD4/$AI4</f>
        <v>3.9425838749456354E-3</v>
      </c>
      <c r="AN4" s="12">
        <f t="shared" ref="AN4:AN37" si="12">+AE4/$AI4</f>
        <v>1.1826768075976397E-2</v>
      </c>
      <c r="AO4" s="12">
        <f t="shared" ref="AO4:AO37" si="13">+AF4/$AI4</f>
        <v>1.1698009916952334E-2</v>
      </c>
      <c r="AP4" s="12">
        <f t="shared" ref="AP4:AP37" si="14">+AG4/$AI4</f>
        <v>7.1405443174921699E-4</v>
      </c>
      <c r="AQ4" s="12">
        <f t="shared" ref="AQ4:AQ37" si="15">+AH4/$AI4</f>
        <v>3.9397863019572533E-3</v>
      </c>
      <c r="AR4" s="3">
        <f t="shared" ref="AR4:AR12" si="16">SUM(AN4:AQ4)</f>
        <v>2.8178618726635199E-2</v>
      </c>
      <c r="AS4" s="3">
        <f t="shared" ref="AS4:AS12" si="17">SUM(AM4:AQ4)</f>
        <v>3.2121202601580835E-2</v>
      </c>
      <c r="AT4" s="3"/>
    </row>
    <row r="5" spans="1:46" x14ac:dyDescent="0.35">
      <c r="A5" s="1"/>
      <c r="B5" s="6" t="s">
        <v>72</v>
      </c>
      <c r="C5" s="1">
        <f>AVERAGE('Monthly '!C94:C96)</f>
        <v>8682.3333333333339</v>
      </c>
      <c r="D5" s="1">
        <f>SUM('Monthly '!D94:D96)/1000</f>
        <v>16938.830000000002</v>
      </c>
      <c r="E5" s="1">
        <f>SUM('Monthly '!E94:E96)/1000</f>
        <v>48721.624000000003</v>
      </c>
      <c r="F5" s="1">
        <f>SUM('Monthly '!F94:F96)/1000</f>
        <v>33051.584000000003</v>
      </c>
      <c r="G5" s="1">
        <f>SUM('Monthly '!G94:G96)</f>
        <v>7152717.8200000003</v>
      </c>
      <c r="H5" s="1">
        <f>AVERAGE('Monthly '!H94:H96)</f>
        <v>91871</v>
      </c>
      <c r="I5" s="1">
        <f>AVERAGE('Monthly '!I94:I96)</f>
        <v>120429.93333333333</v>
      </c>
      <c r="J5" s="1">
        <f>AVERAGE('Monthly '!J94:J96)</f>
        <v>10171</v>
      </c>
      <c r="K5" s="7">
        <f t="shared" ref="K5:K37" si="18">H5/C5</f>
        <v>10.581372134986754</v>
      </c>
      <c r="L5" s="7">
        <f t="shared" ref="L5:L37" si="19">I5/J5</f>
        <v>11.840520433913413</v>
      </c>
      <c r="M5" s="7">
        <f t="shared" ref="M5:M37" si="20">D5/C5</f>
        <v>1.9509536606902906</v>
      </c>
      <c r="N5" s="7">
        <f t="shared" ref="N5:N37" si="21">E5/C5</f>
        <v>5.6115818328406339</v>
      </c>
      <c r="O5" s="8">
        <f t="shared" ref="O5:O37" si="22">F5/C5</f>
        <v>3.8067628517679579</v>
      </c>
      <c r="P5" s="1">
        <f>SUM('Monthly '!P94:P96)/1000</f>
        <v>47054.123</v>
      </c>
      <c r="Q5" s="1">
        <f>SUM('Monthly '!Q94:Q96)/1000</f>
        <v>42860.921000000002</v>
      </c>
      <c r="R5" s="1">
        <f>SUM('Monthly '!R94:R96)/1000</f>
        <v>4565.4399999999996</v>
      </c>
      <c r="S5" s="4">
        <f t="shared" si="0"/>
        <v>94480.483999999997</v>
      </c>
      <c r="T5" s="1">
        <f t="shared" si="1"/>
        <v>111419.314</v>
      </c>
      <c r="U5" s="12">
        <f t="shared" ref="U5:U37" si="23">+D5/T5</f>
        <v>0.15202777141492724</v>
      </c>
      <c r="V5" s="42">
        <f t="shared" ref="V5:V37" si="24">+S5/T5</f>
        <v>0.84797222858507282</v>
      </c>
      <c r="W5" s="1">
        <f>SUM('Monthly '!W94:W96)/1000</f>
        <v>4109558.63</v>
      </c>
      <c r="X5" s="1">
        <f>SUM('Monthly '!X94:X96)/1000</f>
        <v>14927.878000000001</v>
      </c>
      <c r="Y5" s="1">
        <f>SUM('Monthly '!Y94:Y96)/1000</f>
        <v>4094630.7519999999</v>
      </c>
      <c r="Z5" s="42">
        <f t="shared" si="2"/>
        <v>2.7211077322559025E-2</v>
      </c>
      <c r="AA5" s="1">
        <f>SUM('Monthly '!AA94:AA96)/1000</f>
        <v>2218884.1310000001</v>
      </c>
      <c r="AB5" s="1">
        <f>SUM('Monthly '!AB94:AB96)/1000</f>
        <v>1481278.7420000001</v>
      </c>
      <c r="AC5" s="1">
        <f>SUM('Monthly '!AC94:AC96)/1000</f>
        <v>602950.80000000005</v>
      </c>
      <c r="AD5" s="1">
        <f t="shared" si="3"/>
        <v>14927.878000000001</v>
      </c>
      <c r="AE5" s="1">
        <f t="shared" si="4"/>
        <v>47054.123</v>
      </c>
      <c r="AF5" s="1">
        <f t="shared" si="5"/>
        <v>42860.921000000002</v>
      </c>
      <c r="AG5" s="1">
        <f t="shared" si="6"/>
        <v>4565.4399999999996</v>
      </c>
      <c r="AH5" s="1">
        <f t="shared" si="7"/>
        <v>16938.830000000002</v>
      </c>
      <c r="AI5" s="4">
        <f t="shared" si="8"/>
        <v>4429460.8650000002</v>
      </c>
      <c r="AJ5" s="12">
        <f t="shared" ref="AJ5:AJ37" si="25">+AA5/$AI5</f>
        <v>0.50093774358248</v>
      </c>
      <c r="AK5" s="12">
        <f t="shared" si="9"/>
        <v>0.33441513248362337</v>
      </c>
      <c r="AL5" s="12">
        <f t="shared" si="10"/>
        <v>0.13612284166777486</v>
      </c>
      <c r="AM5" s="12">
        <f t="shared" si="11"/>
        <v>3.3701343018864216E-3</v>
      </c>
      <c r="AN5" s="12">
        <f t="shared" si="12"/>
        <v>1.0622991021730135E-2</v>
      </c>
      <c r="AO5" s="12">
        <f t="shared" si="13"/>
        <v>9.6763290852553904E-3</v>
      </c>
      <c r="AP5" s="12">
        <f t="shared" si="14"/>
        <v>1.0306988004058139E-3</v>
      </c>
      <c r="AQ5" s="12">
        <f t="shared" si="15"/>
        <v>3.824129056844032E-3</v>
      </c>
      <c r="AR5" s="3">
        <f t="shared" si="16"/>
        <v>2.5154147964235374E-2</v>
      </c>
      <c r="AS5" s="3">
        <f t="shared" si="17"/>
        <v>2.8524282266121793E-2</v>
      </c>
      <c r="AT5" s="3"/>
    </row>
    <row r="6" spans="1:46" x14ac:dyDescent="0.35">
      <c r="A6" s="1"/>
      <c r="B6" s="6" t="s">
        <v>73</v>
      </c>
      <c r="C6" s="1">
        <f>AVERAGE('Monthly '!C97:C99)</f>
        <v>766.66666666666663</v>
      </c>
      <c r="D6" s="1">
        <f>SUM('Monthly '!D97:D99)/1000</f>
        <v>1912.4939999999999</v>
      </c>
      <c r="E6" s="1">
        <f>SUM('Monthly '!E97:E99)/1000</f>
        <v>9428.2950000000001</v>
      </c>
      <c r="F6" s="1">
        <f>SUM('Monthly '!F97:F99)/1000</f>
        <v>7717.3469999999998</v>
      </c>
      <c r="G6" s="1">
        <f>SUM('Monthly '!G97:G99)</f>
        <v>1830466.87</v>
      </c>
      <c r="H6" s="1">
        <f>AVERAGE('Monthly '!H97:H99)</f>
        <v>107821.03333333333</v>
      </c>
      <c r="I6" s="1">
        <f>AVERAGE('Monthly '!I97:I99)</f>
        <v>118724.36666666665</v>
      </c>
      <c r="J6" s="1">
        <f>AVERAGE('Monthly '!J97:J99)</f>
        <v>10383</v>
      </c>
      <c r="K6" s="7">
        <f t="shared" si="18"/>
        <v>140.63613043478261</v>
      </c>
      <c r="L6" s="7">
        <f t="shared" si="19"/>
        <v>11.43449548942181</v>
      </c>
      <c r="M6" s="7">
        <f t="shared" si="20"/>
        <v>2.4945573913043479</v>
      </c>
      <c r="N6" s="7">
        <f t="shared" si="21"/>
        <v>12.297776086956523</v>
      </c>
      <c r="O6" s="8">
        <f t="shared" si="22"/>
        <v>10.066104782608695</v>
      </c>
      <c r="P6" s="1">
        <f>SUM('Monthly '!P97:P99)/990</f>
        <v>514.59898989898988</v>
      </c>
      <c r="Q6" s="1">
        <f>SUM('Monthly '!Q97:Q99)/990</f>
        <v>0</v>
      </c>
      <c r="R6" s="1">
        <f>SUM('Monthly '!R97:R99)/990</f>
        <v>0</v>
      </c>
      <c r="S6" s="4">
        <f t="shared" si="0"/>
        <v>514.59898989898988</v>
      </c>
      <c r="T6" s="1">
        <f t="shared" si="1"/>
        <v>2427.0929898989898</v>
      </c>
      <c r="U6" s="12">
        <f t="shared" si="23"/>
        <v>0.78797722541302118</v>
      </c>
      <c r="V6" s="42">
        <f t="shared" si="24"/>
        <v>0.2120227745869788</v>
      </c>
      <c r="W6" s="1">
        <f>SUM('Monthly '!W97:W99)/990</f>
        <v>1370232.8626262627</v>
      </c>
      <c r="X6" s="1">
        <f>SUM('Monthly '!X97:X99)/990</f>
        <v>3801.1363636363635</v>
      </c>
      <c r="Y6" s="1">
        <f>SUM('Monthly '!Y97:Y99)/990</f>
        <v>1366431.7262626262</v>
      </c>
      <c r="Z6" s="42">
        <f t="shared" si="2"/>
        <v>1.7762270468773542E-3</v>
      </c>
      <c r="AA6" s="1">
        <f>SUM('Monthly '!AA97:AA99)/990</f>
        <v>1367157.1757575758</v>
      </c>
      <c r="AB6" s="1">
        <f>SUM('Monthly '!AB97:AB99)/990</f>
        <v>626783.41212121211</v>
      </c>
      <c r="AC6" s="1">
        <f>SUM('Monthly '!AC97:AC99)/990</f>
        <v>1.0101010101010101E-3</v>
      </c>
      <c r="AD6" s="1">
        <f t="shared" si="3"/>
        <v>3801.1363636363635</v>
      </c>
      <c r="AE6" s="1">
        <f t="shared" si="4"/>
        <v>514.59898989898988</v>
      </c>
      <c r="AF6" s="1">
        <f t="shared" si="5"/>
        <v>0</v>
      </c>
      <c r="AG6" s="1">
        <f t="shared" si="6"/>
        <v>0</v>
      </c>
      <c r="AH6" s="1">
        <f t="shared" si="7"/>
        <v>1912.4939999999999</v>
      </c>
      <c r="AI6" s="4">
        <f t="shared" si="8"/>
        <v>2000168.8182424244</v>
      </c>
      <c r="AJ6" s="12">
        <f t="shared" si="25"/>
        <v>0.6835208924809234</v>
      </c>
      <c r="AK6" s="12">
        <f t="shared" si="9"/>
        <v>0.3133652551747983</v>
      </c>
      <c r="AL6" s="12">
        <f t="shared" si="10"/>
        <v>5.0500787777933641E-10</v>
      </c>
      <c r="AM6" s="12">
        <f t="shared" si="11"/>
        <v>1.9004077700683654E-3</v>
      </c>
      <c r="AN6" s="12">
        <f t="shared" si="12"/>
        <v>2.5727777835831631E-4</v>
      </c>
      <c r="AO6" s="12">
        <f t="shared" si="13"/>
        <v>0</v>
      </c>
      <c r="AP6" s="12">
        <f t="shared" si="14"/>
        <v>0</v>
      </c>
      <c r="AQ6" s="12">
        <f t="shared" si="15"/>
        <v>9.5616629084365715E-4</v>
      </c>
      <c r="AR6" s="3">
        <f t="shared" si="16"/>
        <v>1.2134440692019735E-3</v>
      </c>
      <c r="AS6" s="3">
        <f t="shared" si="17"/>
        <v>3.1138518392703389E-3</v>
      </c>
      <c r="AT6" s="3"/>
    </row>
    <row r="7" spans="1:46" x14ac:dyDescent="0.35">
      <c r="A7" s="1"/>
      <c r="B7" s="6" t="s">
        <v>74</v>
      </c>
      <c r="C7" s="1">
        <f>AVERAGE('Monthly '!C100:C102)</f>
        <v>5414.666666666667</v>
      </c>
      <c r="D7" s="1">
        <f>SUM('Monthly '!D100:D102)/1000</f>
        <v>12558.896000000001</v>
      </c>
      <c r="E7" s="1">
        <f>SUM('Monthly '!E100:E102)/1000</f>
        <v>36950.936000000002</v>
      </c>
      <c r="F7" s="1">
        <f>SUM('Monthly '!F100:F102)/1000</f>
        <v>26752.867999999999</v>
      </c>
      <c r="G7" s="1">
        <f>SUM('Monthly '!G100:G102)</f>
        <v>6248452</v>
      </c>
      <c r="H7" s="1">
        <f>AVERAGE('Monthly '!H100:H102)</f>
        <v>118777</v>
      </c>
      <c r="I7" s="1">
        <f>AVERAGE('Monthly '!I100:I102)</f>
        <v>126368.66666666667</v>
      </c>
      <c r="J7" s="1">
        <f>AVERAGE('Monthly '!J100:J102)</f>
        <v>11905.333333333334</v>
      </c>
      <c r="K7" s="7">
        <f t="shared" si="18"/>
        <v>21.936161044077814</v>
      </c>
      <c r="L7" s="7">
        <f t="shared" si="19"/>
        <v>10.614458505991712</v>
      </c>
      <c r="M7" s="7">
        <f t="shared" si="20"/>
        <v>2.3194218172863827</v>
      </c>
      <c r="N7" s="7">
        <f t="shared" si="21"/>
        <v>6.8242309775917258</v>
      </c>
      <c r="O7" s="8">
        <f t="shared" si="22"/>
        <v>4.9408153164245254</v>
      </c>
      <c r="P7" s="1">
        <f>SUM('Monthly '!P100:P102)/1000</f>
        <v>2193.2689999999998</v>
      </c>
      <c r="Q7" s="1">
        <f>SUM('Monthly '!Q100:Q102)/1000</f>
        <v>3362.3580000000002</v>
      </c>
      <c r="R7" s="1">
        <f>SUM('Monthly '!R100:R102)/1000</f>
        <v>0</v>
      </c>
      <c r="S7" s="4">
        <f t="shared" si="0"/>
        <v>5555.6270000000004</v>
      </c>
      <c r="T7" s="1">
        <f t="shared" si="1"/>
        <v>18114.523000000001</v>
      </c>
      <c r="U7" s="12">
        <f t="shared" si="23"/>
        <v>0.69330536608664772</v>
      </c>
      <c r="V7" s="42">
        <f t="shared" si="24"/>
        <v>0.30669463391335228</v>
      </c>
      <c r="W7" s="1">
        <f>SUM('Monthly '!W100:W102)/1000</f>
        <v>3486487.514</v>
      </c>
      <c r="X7" s="1">
        <f>SUM('Monthly '!X100:X102)/1000</f>
        <v>8072.2150000000001</v>
      </c>
      <c r="Y7" s="1">
        <f>SUM('Monthly '!Y100:Y102)/1000</f>
        <v>3478415.2990000001</v>
      </c>
      <c r="Z7" s="42">
        <f t="shared" si="2"/>
        <v>5.2076941488866197E-3</v>
      </c>
      <c r="AA7" s="1">
        <f>SUM('Monthly '!AA100:AA102)/1000</f>
        <v>1954365.3412218753</v>
      </c>
      <c r="AB7" s="1">
        <f>SUM('Monthly '!AB100:AB102)/1000</f>
        <v>1103362.4839999999</v>
      </c>
      <c r="AC7" s="1">
        <f>SUM('Monthly '!AC100:AC102)/1000</f>
        <v>298958.35800000001</v>
      </c>
      <c r="AD7" s="1">
        <f t="shared" si="3"/>
        <v>8072.2150000000001</v>
      </c>
      <c r="AE7" s="1">
        <f t="shared" si="4"/>
        <v>2193.2689999999998</v>
      </c>
      <c r="AF7" s="1">
        <f t="shared" si="5"/>
        <v>3362.3580000000002</v>
      </c>
      <c r="AG7" s="1">
        <f t="shared" si="6"/>
        <v>0</v>
      </c>
      <c r="AH7" s="1">
        <f t="shared" si="7"/>
        <v>12558.896000000001</v>
      </c>
      <c r="AI7" s="4">
        <f t="shared" si="8"/>
        <v>3382872.9212218751</v>
      </c>
      <c r="AJ7" s="12">
        <f t="shared" si="25"/>
        <v>0.57772354644524138</v>
      </c>
      <c r="AK7" s="12">
        <f t="shared" si="9"/>
        <v>0.32616137516672411</v>
      </c>
      <c r="AL7" s="12">
        <f t="shared" si="10"/>
        <v>8.8374102415889125E-2</v>
      </c>
      <c r="AM7" s="12">
        <f t="shared" si="11"/>
        <v>2.3862010746428988E-3</v>
      </c>
      <c r="AN7" s="12">
        <f t="shared" si="12"/>
        <v>6.4834507564292512E-4</v>
      </c>
      <c r="AO7" s="12">
        <f t="shared" si="13"/>
        <v>9.9393565123502624E-4</v>
      </c>
      <c r="AP7" s="12">
        <f t="shared" si="14"/>
        <v>0</v>
      </c>
      <c r="AQ7" s="12">
        <f t="shared" si="15"/>
        <v>3.7124941706245932E-3</v>
      </c>
      <c r="AR7" s="3">
        <f t="shared" si="16"/>
        <v>5.3547748975025442E-3</v>
      </c>
      <c r="AS7" s="3">
        <f t="shared" si="17"/>
        <v>7.7409759721454429E-3</v>
      </c>
      <c r="AT7" s="3"/>
    </row>
    <row r="8" spans="1:46" x14ac:dyDescent="0.35">
      <c r="A8" s="1"/>
      <c r="B8" s="6" t="s">
        <v>75</v>
      </c>
      <c r="C8" s="1">
        <f>AVERAGE('Monthly '!C103:C105)</f>
        <v>8777.3333333333339</v>
      </c>
      <c r="D8" s="1">
        <f>SUM('Monthly '!D103:D105)/1000</f>
        <v>21094.346000000001</v>
      </c>
      <c r="E8" s="1">
        <f>SUM('Monthly '!E103:E105)/1000</f>
        <v>51188.303999999996</v>
      </c>
      <c r="F8" s="1">
        <f>SUM('Monthly '!F103:F105)/1000</f>
        <v>35362.396000000001</v>
      </c>
      <c r="G8" s="1">
        <f>SUM('Monthly '!G103:G105)</f>
        <v>8006785</v>
      </c>
      <c r="H8" s="1">
        <f>AVERAGE('Monthly '!H103:H105)</f>
        <v>122479.66666666667</v>
      </c>
      <c r="I8" s="1">
        <f>AVERAGE('Monthly '!I103:I105)</f>
        <v>130654.66666666667</v>
      </c>
      <c r="J8" s="1">
        <f>AVERAGE('Monthly '!J103:J105)</f>
        <v>12627</v>
      </c>
      <c r="K8" s="7">
        <f t="shared" si="18"/>
        <v>13.954086282849763</v>
      </c>
      <c r="L8" s="7">
        <f t="shared" si="19"/>
        <v>10.347245320873261</v>
      </c>
      <c r="M8" s="7">
        <f t="shared" si="20"/>
        <v>2.4032750265836245</v>
      </c>
      <c r="N8" s="7">
        <f t="shared" si="21"/>
        <v>5.831874221479568</v>
      </c>
      <c r="O8" s="8">
        <f t="shared" si="22"/>
        <v>4.0288313838675371</v>
      </c>
      <c r="P8" s="1">
        <f>SUM('Monthly '!P103:P105)/1000</f>
        <v>10767.626</v>
      </c>
      <c r="Q8" s="1">
        <f>SUM('Monthly '!Q103:Q105)/1000</f>
        <v>28906.081999999999</v>
      </c>
      <c r="R8" s="1">
        <f>SUM('Monthly '!R103:R105)/1000</f>
        <v>2088.1170000000002</v>
      </c>
      <c r="S8" s="4">
        <f t="shared" si="0"/>
        <v>41761.824999999997</v>
      </c>
      <c r="T8" s="1">
        <f t="shared" si="1"/>
        <v>62856.171000000002</v>
      </c>
      <c r="U8" s="12">
        <f t="shared" si="23"/>
        <v>0.33559705696995129</v>
      </c>
      <c r="V8" s="42">
        <f t="shared" si="24"/>
        <v>0.66440294303004865</v>
      </c>
      <c r="W8" s="1">
        <f>SUM('Monthly '!W103:W105)/1000</f>
        <v>4349036.7580000004</v>
      </c>
      <c r="X8" s="1">
        <f>SUM('Monthly '!X103:X105)/1000</f>
        <v>9293.0840000000007</v>
      </c>
      <c r="Y8" s="1">
        <f>SUM('Monthly '!Y103:Y105)/1000</f>
        <v>4339743.6739999996</v>
      </c>
      <c r="Z8" s="42">
        <f t="shared" si="2"/>
        <v>1.4483844144201409E-2</v>
      </c>
      <c r="AA8" s="1">
        <f>SUM('Monthly '!AA103:AA105)/1000</f>
        <v>2072881.122</v>
      </c>
      <c r="AB8" s="1">
        <f>SUM('Monthly '!AB103:AB105)/1000</f>
        <v>1509215.165</v>
      </c>
      <c r="AC8" s="1">
        <f>SUM('Monthly '!AC103:AC105)/1000</f>
        <v>645588.33200000005</v>
      </c>
      <c r="AD8" s="1">
        <f t="shared" si="3"/>
        <v>9293.0840000000007</v>
      </c>
      <c r="AE8" s="1">
        <f t="shared" si="4"/>
        <v>10767.626</v>
      </c>
      <c r="AF8" s="1">
        <f t="shared" si="5"/>
        <v>28906.081999999999</v>
      </c>
      <c r="AG8" s="1">
        <f t="shared" si="6"/>
        <v>2088.1170000000002</v>
      </c>
      <c r="AH8" s="1">
        <f t="shared" si="7"/>
        <v>21094.346000000001</v>
      </c>
      <c r="AI8" s="4">
        <f t="shared" si="8"/>
        <v>4299833.8739999998</v>
      </c>
      <c r="AJ8" s="12">
        <f t="shared" si="25"/>
        <v>0.4820840020202139</v>
      </c>
      <c r="AK8" s="12">
        <f t="shared" si="9"/>
        <v>0.35099383120958222</v>
      </c>
      <c r="AL8" s="12">
        <f t="shared" si="10"/>
        <v>0.15014262199842376</v>
      </c>
      <c r="AM8" s="12">
        <f t="shared" si="11"/>
        <v>2.1612658238247093E-3</v>
      </c>
      <c r="AN8" s="12">
        <f t="shared" si="12"/>
        <v>2.5041958167521523E-3</v>
      </c>
      <c r="AO8" s="12">
        <f t="shared" si="13"/>
        <v>6.7226043719474174E-3</v>
      </c>
      <c r="AP8" s="12">
        <f t="shared" si="14"/>
        <v>4.8562736635624734E-4</v>
      </c>
      <c r="AQ8" s="12">
        <f t="shared" si="15"/>
        <v>4.9058513928996513E-3</v>
      </c>
      <c r="AR8" s="12">
        <f t="shared" si="16"/>
        <v>1.461827894795547E-2</v>
      </c>
      <c r="AS8" s="12">
        <f t="shared" si="17"/>
        <v>1.6779544771780178E-2</v>
      </c>
      <c r="AT8" s="3"/>
    </row>
    <row r="9" spans="1:46" x14ac:dyDescent="0.35">
      <c r="A9" s="1"/>
      <c r="B9" s="6" t="s">
        <v>76</v>
      </c>
      <c r="C9" s="1">
        <f>AVERAGE('Monthly '!C106:C108)</f>
        <v>10784.666666666666</v>
      </c>
      <c r="D9" s="1">
        <f>SUM('Monthly '!D106:D108)/1000</f>
        <v>22228.688999999998</v>
      </c>
      <c r="E9" s="1">
        <f>SUM('Monthly '!E106:E108)/1000</f>
        <v>60761.002999999997</v>
      </c>
      <c r="F9" s="1">
        <f>SUM('Monthly '!F106:F108)/1000</f>
        <v>43639.45</v>
      </c>
      <c r="G9" s="1">
        <f>SUM('Monthly '!G106:G108)</f>
        <v>10484968</v>
      </c>
      <c r="H9" s="1">
        <f>AVERAGE('Monthly '!H106:H108)</f>
        <v>125296.33333333333</v>
      </c>
      <c r="I9" s="1">
        <f>AVERAGE('Monthly '!I106:I108)</f>
        <v>133881</v>
      </c>
      <c r="J9" s="1">
        <f>AVERAGE('Monthly '!J106:J108)</f>
        <v>13051</v>
      </c>
      <c r="K9" s="7">
        <f t="shared" si="18"/>
        <v>11.618007047042097</v>
      </c>
      <c r="L9" s="7">
        <f t="shared" si="19"/>
        <v>10.258294383572141</v>
      </c>
      <c r="M9" s="7">
        <f t="shared" si="20"/>
        <v>2.0611382518390307</v>
      </c>
      <c r="N9" s="7">
        <f t="shared" si="21"/>
        <v>5.6340177103294797</v>
      </c>
      <c r="O9" s="8">
        <f t="shared" si="22"/>
        <v>4.046434753044446</v>
      </c>
      <c r="P9" s="1">
        <f>SUM('Monthly '!P106:P108)/1000</f>
        <v>27222.971000000001</v>
      </c>
      <c r="Q9" s="1">
        <f>SUM('Monthly '!Q106:Q108)/1000</f>
        <v>47894.606</v>
      </c>
      <c r="R9" s="1">
        <f>SUM('Monthly '!R106:R108)/1000</f>
        <v>5154.1719999999996</v>
      </c>
      <c r="S9" s="4">
        <f t="shared" si="0"/>
        <v>80271.749000000011</v>
      </c>
      <c r="T9" s="1">
        <f t="shared" si="1"/>
        <v>102500.43800000001</v>
      </c>
      <c r="U9" s="12">
        <f t="shared" si="23"/>
        <v>0.21686433183826978</v>
      </c>
      <c r="V9" s="42">
        <f t="shared" si="24"/>
        <v>0.78313566816173019</v>
      </c>
      <c r="W9" s="1">
        <f>SUM('Monthly '!W106:W108)/1000</f>
        <v>4297578.82</v>
      </c>
      <c r="X9" s="1">
        <f>SUM('Monthly '!X106:X108)/1000</f>
        <v>7709.4949999999999</v>
      </c>
      <c r="Y9" s="1">
        <f>SUM('Monthly '!Y106:Y108)/1000</f>
        <v>4289869.3250000002</v>
      </c>
      <c r="Z9" s="42">
        <f t="shared" si="2"/>
        <v>2.3893603798759069E-2</v>
      </c>
      <c r="AA9" s="1">
        <f>SUM('Monthly '!AA106:AA108)/1000</f>
        <v>2147507.676</v>
      </c>
      <c r="AB9" s="1">
        <f>SUM('Monthly '!AB106:AB108)/1000</f>
        <v>1705753.1769999999</v>
      </c>
      <c r="AC9" s="1">
        <f>SUM('Monthly '!AC106:AC108)/1000</f>
        <v>793316.54</v>
      </c>
      <c r="AD9" s="1">
        <f t="shared" si="3"/>
        <v>7709.4949999999999</v>
      </c>
      <c r="AE9" s="1">
        <f t="shared" si="4"/>
        <v>27222.971000000001</v>
      </c>
      <c r="AF9" s="1">
        <f t="shared" si="5"/>
        <v>47894.606</v>
      </c>
      <c r="AG9" s="1">
        <f t="shared" si="6"/>
        <v>5154.1719999999996</v>
      </c>
      <c r="AH9" s="1">
        <f t="shared" si="7"/>
        <v>22228.688999999998</v>
      </c>
      <c r="AI9" s="4">
        <f t="shared" si="8"/>
        <v>4756787.3260000004</v>
      </c>
      <c r="AJ9" s="12">
        <f t="shared" si="25"/>
        <v>0.45146178057236097</v>
      </c>
      <c r="AK9" s="12">
        <f t="shared" si="9"/>
        <v>0.35859353384932052</v>
      </c>
      <c r="AL9" s="12">
        <f t="shared" si="10"/>
        <v>0.16677570083149015</v>
      </c>
      <c r="AM9" s="12">
        <f t="shared" si="11"/>
        <v>1.6207356923150361E-3</v>
      </c>
      <c r="AN9" s="12">
        <f t="shared" si="12"/>
        <v>5.722974170235165E-3</v>
      </c>
      <c r="AO9" s="12">
        <f t="shared" si="13"/>
        <v>1.006868769142024E-2</v>
      </c>
      <c r="AP9" s="12">
        <f t="shared" si="14"/>
        <v>1.0835405593661808E-3</v>
      </c>
      <c r="AQ9" s="12">
        <f t="shared" si="15"/>
        <v>4.6730466334916395E-3</v>
      </c>
      <c r="AR9" s="12">
        <f t="shared" si="16"/>
        <v>2.1548249054513226E-2</v>
      </c>
      <c r="AS9" s="12">
        <f t="shared" si="17"/>
        <v>2.3168984746828263E-2</v>
      </c>
      <c r="AT9" s="3"/>
    </row>
    <row r="10" spans="1:46" x14ac:dyDescent="0.35">
      <c r="A10" s="1"/>
      <c r="B10" s="6" t="s">
        <v>77</v>
      </c>
      <c r="C10" s="1">
        <f>AVERAGE('Monthly '!C109:C111)</f>
        <v>11704</v>
      </c>
      <c r="D10" s="1">
        <f>SUM('Monthly '!D109:D111)/1000</f>
        <v>19719.969000000001</v>
      </c>
      <c r="E10" s="1">
        <f>SUM('Monthly '!E109:E111)/1000</f>
        <v>61484.377999999997</v>
      </c>
      <c r="F10" s="1">
        <f>SUM('Monthly '!F109:F111)/1000</f>
        <v>44917.68</v>
      </c>
      <c r="G10" s="1">
        <f>SUM('Monthly '!G109:G111)</f>
        <v>9348021</v>
      </c>
      <c r="H10" s="1">
        <f>AVERAGE('Monthly '!H109:H111)</f>
        <v>128124</v>
      </c>
      <c r="I10" s="1">
        <f>AVERAGE('Monthly '!I109:I111)</f>
        <v>137259</v>
      </c>
      <c r="J10" s="1">
        <f>AVERAGE('Monthly '!J109:J111)</f>
        <v>13483.333333333334</v>
      </c>
      <c r="K10" s="7">
        <f t="shared" si="18"/>
        <v>10.947026657552973</v>
      </c>
      <c r="L10" s="7">
        <f t="shared" si="19"/>
        <v>10.179901112484549</v>
      </c>
      <c r="M10" s="7">
        <f t="shared" si="20"/>
        <v>1.6848914046479837</v>
      </c>
      <c r="N10" s="7">
        <f t="shared" si="21"/>
        <v>5.2532790498974711</v>
      </c>
      <c r="O10" s="8">
        <f t="shared" si="22"/>
        <v>3.837805878332194</v>
      </c>
      <c r="P10" s="1">
        <f>SUM('Monthly '!P109:P111)/1000</f>
        <v>40631.542999999998</v>
      </c>
      <c r="Q10" s="1">
        <f>SUM('Monthly '!Q109:Q111)/1000</f>
        <v>27909.401000000002</v>
      </c>
      <c r="R10" s="1">
        <f>SUM('Monthly '!R109:R111)/1000</f>
        <v>3329.5189999999998</v>
      </c>
      <c r="S10" s="4">
        <f t="shared" si="0"/>
        <v>71870.463000000003</v>
      </c>
      <c r="T10" s="1">
        <f t="shared" si="1"/>
        <v>91590.432000000001</v>
      </c>
      <c r="U10" s="12">
        <f t="shared" si="23"/>
        <v>0.21530599397107331</v>
      </c>
      <c r="V10" s="42">
        <f t="shared" si="24"/>
        <v>0.78469400602892669</v>
      </c>
      <c r="W10" s="1">
        <f>SUM('Monthly '!W109:W111)/1000</f>
        <v>4241063.8279999997</v>
      </c>
      <c r="X10" s="1">
        <f>SUM('Monthly '!X109:X111)/1000</f>
        <v>12763.442999999999</v>
      </c>
      <c r="Y10" s="1">
        <f>SUM('Monthly '!Y109:Y111)/1000</f>
        <v>4228300.3849999998</v>
      </c>
      <c r="Z10" s="42">
        <f t="shared" si="2"/>
        <v>2.1661287907765333E-2</v>
      </c>
      <c r="AA10" s="1">
        <f>SUM('Monthly '!AA109:AA111)/1000</f>
        <v>1897651.7320000001</v>
      </c>
      <c r="AB10" s="1">
        <f>SUM('Monthly '!AB109:AB111)/1000</f>
        <v>1655496.824</v>
      </c>
      <c r="AC10" s="1">
        <f>SUM('Monthly '!AC109:AC111)/1000</f>
        <v>767773.152</v>
      </c>
      <c r="AD10" s="1">
        <f t="shared" si="3"/>
        <v>12763.442999999999</v>
      </c>
      <c r="AE10" s="1">
        <f t="shared" si="4"/>
        <v>40631.542999999998</v>
      </c>
      <c r="AF10" s="1">
        <f t="shared" si="5"/>
        <v>27909.401000000002</v>
      </c>
      <c r="AG10" s="1">
        <f t="shared" si="6"/>
        <v>3329.5189999999998</v>
      </c>
      <c r="AH10" s="1">
        <f t="shared" si="7"/>
        <v>19719.969000000001</v>
      </c>
      <c r="AI10" s="4">
        <f t="shared" si="8"/>
        <v>4425275.5829999987</v>
      </c>
      <c r="AJ10" s="12">
        <f t="shared" si="25"/>
        <v>0.42882114264023691</v>
      </c>
      <c r="AK10" s="12">
        <f t="shared" si="9"/>
        <v>0.37410027758716435</v>
      </c>
      <c r="AL10" s="12">
        <f t="shared" si="10"/>
        <v>0.17349725177556252</v>
      </c>
      <c r="AM10" s="12">
        <f t="shared" si="11"/>
        <v>2.8842142733509399E-3</v>
      </c>
      <c r="AN10" s="12">
        <f t="shared" si="12"/>
        <v>9.1816977808317456E-3</v>
      </c>
      <c r="AO10" s="12">
        <f t="shared" si="13"/>
        <v>6.3068164855576208E-3</v>
      </c>
      <c r="AP10" s="12">
        <f t="shared" si="14"/>
        <v>7.5238681468575122E-4</v>
      </c>
      <c r="AQ10" s="12">
        <f t="shared" si="15"/>
        <v>4.4562126426104676E-3</v>
      </c>
      <c r="AR10" s="12">
        <f t="shared" si="16"/>
        <v>2.0697113723685587E-2</v>
      </c>
      <c r="AS10" s="12">
        <f t="shared" si="17"/>
        <v>2.3581327997036522E-2</v>
      </c>
      <c r="AT10" s="3"/>
    </row>
    <row r="11" spans="1:46" x14ac:dyDescent="0.35">
      <c r="A11" s="1"/>
      <c r="B11" s="6" t="s">
        <v>78</v>
      </c>
      <c r="C11" s="1">
        <f>AVERAGE('Monthly '!C112:C114)</f>
        <v>12265</v>
      </c>
      <c r="D11" s="1">
        <f>SUM('Monthly '!D112:D114)/1000</f>
        <v>20526.974999999999</v>
      </c>
      <c r="E11" s="1">
        <f>SUM('Monthly '!E112:E114)/1000</f>
        <v>44847.118999999999</v>
      </c>
      <c r="F11" s="1">
        <f>SUM('Monthly '!F112:F114)/1000</f>
        <v>28427.668000000001</v>
      </c>
      <c r="G11" s="1">
        <f>SUM('Monthly '!G112:G114)</f>
        <v>6705555</v>
      </c>
      <c r="H11" s="1">
        <f>AVERAGE('Monthly '!H112:H114)</f>
        <v>135594</v>
      </c>
      <c r="I11" s="1">
        <f>AVERAGE('Monthly '!I112:I114)</f>
        <v>145479</v>
      </c>
      <c r="J11" s="1">
        <f>AVERAGE('Monthly '!J112:J114)</f>
        <v>14063.666666666666</v>
      </c>
      <c r="K11" s="7">
        <f t="shared" si="18"/>
        <v>11.055360782715043</v>
      </c>
      <c r="L11" s="7">
        <f t="shared" si="19"/>
        <v>10.344315138299638</v>
      </c>
      <c r="M11" s="7">
        <f t="shared" si="20"/>
        <v>1.6736220953933958</v>
      </c>
      <c r="N11" s="7">
        <f t="shared" si="21"/>
        <v>3.6565119445576846</v>
      </c>
      <c r="O11" s="8">
        <f t="shared" si="22"/>
        <v>2.3177878516102735</v>
      </c>
      <c r="P11" s="1">
        <f>SUM('Monthly '!P112:P114)/1000</f>
        <v>54920.434999999998</v>
      </c>
      <c r="Q11" s="1">
        <f>SUM('Monthly '!Q112:Q114)/1000</f>
        <v>41087.428999999996</v>
      </c>
      <c r="R11" s="1">
        <f>SUM('Monthly '!R112:R114)/1000</f>
        <v>3502.377</v>
      </c>
      <c r="S11" s="4">
        <f t="shared" si="0"/>
        <v>99510.240999999995</v>
      </c>
      <c r="T11" s="1">
        <f t="shared" si="1"/>
        <v>120037.21599999999</v>
      </c>
      <c r="U11" s="12">
        <f t="shared" si="23"/>
        <v>0.17100509062122868</v>
      </c>
      <c r="V11" s="42">
        <f t="shared" si="24"/>
        <v>0.82899490937877141</v>
      </c>
      <c r="W11" s="1">
        <f>SUM('Monthly '!W112:W114)/1000</f>
        <v>3434244.6</v>
      </c>
      <c r="X11" s="1">
        <f>SUM('Monthly '!X112:X114)/1000</f>
        <v>4200.6559999999999</v>
      </c>
      <c r="Y11" s="1">
        <f>SUM('Monthly '!Y112:Y114)/1000</f>
        <v>3430043.9440000001</v>
      </c>
      <c r="Z11" s="42">
        <f t="shared" si="2"/>
        <v>3.4995824531628791E-2</v>
      </c>
      <c r="AA11" s="1">
        <f>SUM('Monthly '!AA112:AA114)/1000</f>
        <v>1328695.4750000001</v>
      </c>
      <c r="AB11" s="1">
        <f>SUM('Monthly '!AB112:AB114)/1000</f>
        <v>1753703.932</v>
      </c>
      <c r="AC11" s="1">
        <f>SUM('Monthly '!AC112:AC114)/1000</f>
        <v>869861.40800000005</v>
      </c>
      <c r="AD11" s="1">
        <f t="shared" si="3"/>
        <v>4200.6559999999999</v>
      </c>
      <c r="AE11" s="1">
        <f t="shared" si="4"/>
        <v>54920.434999999998</v>
      </c>
      <c r="AF11" s="1">
        <f t="shared" si="5"/>
        <v>41087.428999999996</v>
      </c>
      <c r="AG11" s="1">
        <f t="shared" si="6"/>
        <v>3502.377</v>
      </c>
      <c r="AH11" s="1">
        <f t="shared" si="7"/>
        <v>20526.974999999999</v>
      </c>
      <c r="AI11" s="4">
        <f t="shared" si="8"/>
        <v>4076498.6870000004</v>
      </c>
      <c r="AJ11" s="12">
        <f t="shared" si="25"/>
        <v>0.32594036623566808</v>
      </c>
      <c r="AK11" s="12">
        <f t="shared" si="9"/>
        <v>0.43019857643830017</v>
      </c>
      <c r="AL11" s="12">
        <f t="shared" si="10"/>
        <v>0.21338444454158609</v>
      </c>
      <c r="AM11" s="12">
        <f t="shared" si="11"/>
        <v>1.03045685097261E-3</v>
      </c>
      <c r="AN11" s="12">
        <f t="shared" si="12"/>
        <v>1.347245251792718E-2</v>
      </c>
      <c r="AO11" s="12">
        <f t="shared" si="13"/>
        <v>1.0079097812794167E-2</v>
      </c>
      <c r="AP11" s="12">
        <f t="shared" si="14"/>
        <v>8.5916303890128044E-4</v>
      </c>
      <c r="AQ11" s="12">
        <f t="shared" si="15"/>
        <v>5.0354425638503824E-3</v>
      </c>
      <c r="AR11" s="12">
        <f t="shared" si="16"/>
        <v>2.9446155933473009E-2</v>
      </c>
      <c r="AS11" s="12">
        <f t="shared" si="17"/>
        <v>3.047661278444562E-2</v>
      </c>
      <c r="AT11" s="3"/>
    </row>
    <row r="12" spans="1:46" x14ac:dyDescent="0.35">
      <c r="A12" s="1"/>
      <c r="B12" s="6" t="s">
        <v>79</v>
      </c>
      <c r="C12" s="1">
        <f>AVERAGE('Monthly '!C115:C117)</f>
        <v>13239.333333333334</v>
      </c>
      <c r="D12" s="1">
        <f>SUM('Monthly '!D115:D117)/1000</f>
        <v>24859.606</v>
      </c>
      <c r="E12" s="1">
        <f>SUM('Monthly '!E115:E117)/1000</f>
        <v>49621.196000000004</v>
      </c>
      <c r="F12" s="1">
        <f>SUM('Monthly '!F115:F117)/1000</f>
        <v>29853.99</v>
      </c>
      <c r="G12" s="1">
        <f>SUM('Monthly '!G115:G117)</f>
        <v>7054129</v>
      </c>
      <c r="H12" s="1">
        <f>AVERAGE('Monthly '!H115:H117)</f>
        <v>146358.66666666666</v>
      </c>
      <c r="I12" s="1">
        <f>AVERAGE('Monthly '!I115:I117)</f>
        <v>158067</v>
      </c>
      <c r="J12" s="1">
        <f>AVERAGE('Monthly '!J115:J117)</f>
        <v>14813</v>
      </c>
      <c r="K12" s="7">
        <f t="shared" si="18"/>
        <v>11.054836598016012</v>
      </c>
      <c r="L12" s="7">
        <f t="shared" si="19"/>
        <v>10.670829676635387</v>
      </c>
      <c r="M12" s="7">
        <f t="shared" si="20"/>
        <v>1.877708293468956</v>
      </c>
      <c r="N12" s="7">
        <f t="shared" si="21"/>
        <v>3.7480131930107259</v>
      </c>
      <c r="O12" s="8">
        <f t="shared" si="22"/>
        <v>2.2549466236970641</v>
      </c>
      <c r="P12" s="1">
        <f>SUM('Monthly '!P115:P117)/1000</f>
        <v>64508.807453000001</v>
      </c>
      <c r="Q12" s="1">
        <f>SUM('Monthly '!Q115:Q117)/1000</f>
        <v>51607.814011000002</v>
      </c>
      <c r="R12" s="1">
        <f>SUM('Monthly '!R115:R117)/1000</f>
        <v>4381.9426950000006</v>
      </c>
      <c r="S12" s="4">
        <f t="shared" si="0"/>
        <v>120498.564159</v>
      </c>
      <c r="T12" s="1">
        <f t="shared" si="1"/>
        <v>145358.170159</v>
      </c>
      <c r="U12" s="12">
        <f t="shared" si="23"/>
        <v>0.17102310776757387</v>
      </c>
      <c r="V12" s="42">
        <f t="shared" si="24"/>
        <v>0.8289768922324261</v>
      </c>
      <c r="W12" s="1">
        <f>SUM('Monthly '!W115:W117)/1000</f>
        <v>4076935.7796150739</v>
      </c>
      <c r="X12" s="1">
        <f>SUM('Monthly '!X115:X117)/1000</f>
        <v>6554.5929999999998</v>
      </c>
      <c r="Y12" s="1">
        <f>SUM('Monthly '!Y115:Y117)/1000</f>
        <v>4070381.1866150741</v>
      </c>
      <c r="Z12" s="42">
        <f t="shared" si="2"/>
        <v>3.5711193496322083E-2</v>
      </c>
      <c r="AA12" s="1">
        <f>SUM('Monthly '!AA115:AA117)/1000</f>
        <v>1728560.226</v>
      </c>
      <c r="AB12" s="1">
        <f>SUM('Monthly '!AB115:AB117)/1000</f>
        <v>1906924.39</v>
      </c>
      <c r="AC12" s="1">
        <f>SUM('Monthly '!AC115:AC117)/1000</f>
        <v>794332.38399999996</v>
      </c>
      <c r="AD12" s="1">
        <f t="shared" si="3"/>
        <v>6554.5929999999998</v>
      </c>
      <c r="AE12" s="1">
        <f t="shared" si="4"/>
        <v>64508.807453000001</v>
      </c>
      <c r="AF12" s="1">
        <f t="shared" si="5"/>
        <v>51607.814011000002</v>
      </c>
      <c r="AG12" s="1">
        <f t="shared" si="6"/>
        <v>4381.9426950000006</v>
      </c>
      <c r="AH12" s="1">
        <f t="shared" si="7"/>
        <v>24859.606</v>
      </c>
      <c r="AI12" s="4">
        <f t="shared" si="8"/>
        <v>4581729.7631590003</v>
      </c>
      <c r="AJ12" s="12">
        <f t="shared" si="25"/>
        <v>0.37727240918901256</v>
      </c>
      <c r="AK12" s="12">
        <f t="shared" si="9"/>
        <v>0.41620184702583118</v>
      </c>
      <c r="AL12" s="12">
        <f t="shared" si="10"/>
        <v>0.17336954055804582</v>
      </c>
      <c r="AM12" s="12">
        <f t="shared" si="11"/>
        <v>1.4305935397378729E-3</v>
      </c>
      <c r="AN12" s="12">
        <f t="shared" si="12"/>
        <v>1.4079574917688428E-2</v>
      </c>
      <c r="AO12" s="12">
        <f t="shared" si="13"/>
        <v>1.1263827567040438E-2</v>
      </c>
      <c r="AP12" s="12">
        <f t="shared" si="14"/>
        <v>9.5639483808812619E-4</v>
      </c>
      <c r="AQ12" s="12">
        <f t="shared" si="15"/>
        <v>5.4258123645554894E-3</v>
      </c>
      <c r="AR12" s="12">
        <f t="shared" si="16"/>
        <v>3.172560968737248E-2</v>
      </c>
      <c r="AS12" s="12">
        <f t="shared" si="17"/>
        <v>3.3156203227110354E-2</v>
      </c>
      <c r="AT12" s="3"/>
    </row>
    <row r="13" spans="1:46" x14ac:dyDescent="0.35">
      <c r="A13" s="1"/>
      <c r="B13" s="6" t="s">
        <v>80</v>
      </c>
      <c r="C13" s="1">
        <f>AVERAGE('Monthly '!C118:C120)</f>
        <v>14144.333333333334</v>
      </c>
      <c r="D13" s="1">
        <f>SUM('Monthly '!D118:D120)/1000</f>
        <v>22461.438999999998</v>
      </c>
      <c r="E13" s="1">
        <f>SUM('Monthly '!E118:E120)/1000</f>
        <v>57798.427000000003</v>
      </c>
      <c r="F13" s="1">
        <f>SUM('Monthly '!F118:F120)/1000</f>
        <v>38119.442000000003</v>
      </c>
      <c r="G13" s="1">
        <f>SUM('Monthly '!G118:G120)</f>
        <v>8423350</v>
      </c>
      <c r="H13" s="1">
        <f>AVERAGE('Monthly '!H118:H120)</f>
        <v>151534</v>
      </c>
      <c r="I13" s="1">
        <f>AVERAGE('Monthly '!I118:I120)</f>
        <v>163394</v>
      </c>
      <c r="J13" s="1">
        <f>AVERAGE('Monthly '!J118:J120)</f>
        <v>15491.666666666666</v>
      </c>
      <c r="K13" s="7">
        <f t="shared" si="18"/>
        <v>10.713407018122687</v>
      </c>
      <c r="L13" s="7">
        <f t="shared" si="19"/>
        <v>10.547218934911243</v>
      </c>
      <c r="M13" s="7">
        <f t="shared" si="20"/>
        <v>1.5880168029599602</v>
      </c>
      <c r="N13" s="7">
        <f t="shared" si="21"/>
        <v>4.0863309452548728</v>
      </c>
      <c r="O13" s="8">
        <f t="shared" si="22"/>
        <v>2.6950327810901893</v>
      </c>
      <c r="P13" s="1">
        <f>SUM('Monthly '!P118:P120)/1000</f>
        <v>62169.297993</v>
      </c>
      <c r="Q13" s="1">
        <f>SUM('Monthly '!Q118:Q120)/1000</f>
        <v>43349.254777999995</v>
      </c>
      <c r="R13" s="1">
        <f>SUM('Monthly '!R118:R120)/1000</f>
        <v>3373.4566409999998</v>
      </c>
      <c r="S13" s="4">
        <f t="shared" si="0"/>
        <v>108892.00941199998</v>
      </c>
      <c r="T13" s="1">
        <f t="shared" si="1"/>
        <v>131353.44841199997</v>
      </c>
      <c r="U13" s="12">
        <f t="shared" si="23"/>
        <v>0.17099999483491293</v>
      </c>
      <c r="V13" s="42">
        <f t="shared" si="24"/>
        <v>0.82900000516508721</v>
      </c>
      <c r="W13" s="1">
        <f>SUM('Monthly '!W118:W120)/1000</f>
        <v>4418323.9724631784</v>
      </c>
      <c r="X13" s="1">
        <f>SUM('Monthly '!X118:X120)/1000</f>
        <v>12657.471</v>
      </c>
      <c r="Y13" s="1">
        <f>SUM('Monthly '!Y118:Y120)/1000</f>
        <v>4405666.5014631785</v>
      </c>
      <c r="Z13" s="42">
        <f t="shared" si="2"/>
        <v>2.9814659908637159E-2</v>
      </c>
      <c r="AA13" s="1">
        <f>SUM('Monthly '!AA118:AA120)/1000</f>
        <v>2185704.216783619</v>
      </c>
      <c r="AB13" s="1">
        <f>SUM('Monthly '!AB118:AB120)/1000</f>
        <v>1751214.486216381</v>
      </c>
      <c r="AC13" s="1">
        <f>SUM('Monthly '!AC118:AC120)/1000</f>
        <v>902024.48800000001</v>
      </c>
      <c r="AD13" s="1">
        <f t="shared" si="3"/>
        <v>12657.471</v>
      </c>
      <c r="AE13" s="1">
        <f t="shared" si="4"/>
        <v>62169.297993</v>
      </c>
      <c r="AF13" s="1">
        <f t="shared" si="5"/>
        <v>43349.254777999995</v>
      </c>
      <c r="AG13" s="1">
        <f t="shared" si="6"/>
        <v>3373.4566409999998</v>
      </c>
      <c r="AH13" s="1">
        <f t="shared" si="7"/>
        <v>22461.438999999998</v>
      </c>
      <c r="AI13" s="4">
        <f t="shared" si="8"/>
        <v>4982954.1104119988</v>
      </c>
      <c r="AJ13" s="12">
        <f t="shared" si="25"/>
        <v>0.43863623231378734</v>
      </c>
      <c r="AK13" s="12">
        <f t="shared" si="9"/>
        <v>0.35144102221555229</v>
      </c>
      <c r="AL13" s="12">
        <f t="shared" si="10"/>
        <v>0.18102203392064134</v>
      </c>
      <c r="AM13" s="12">
        <f t="shared" si="11"/>
        <v>2.5401540370504154E-3</v>
      </c>
      <c r="AN13" s="12">
        <f t="shared" si="12"/>
        <v>1.2476393844987615E-2</v>
      </c>
      <c r="AO13" s="12">
        <f t="shared" si="13"/>
        <v>8.6995091300200254E-3</v>
      </c>
      <c r="AP13" s="12">
        <f t="shared" si="14"/>
        <v>6.7699933939810593E-4</v>
      </c>
      <c r="AQ13" s="12">
        <f t="shared" si="15"/>
        <v>4.5076551985630967E-3</v>
      </c>
      <c r="AR13" s="12">
        <f t="shared" ref="AR13:AR23" si="26">SUM(AN13:AQ13)</f>
        <v>2.6360557512968841E-2</v>
      </c>
      <c r="AS13" s="12">
        <f t="shared" ref="AS13:AS18" si="27">SUM(AM13:AQ13)</f>
        <v>2.8900711550019255E-2</v>
      </c>
      <c r="AT13" s="3"/>
    </row>
    <row r="14" spans="1:46" x14ac:dyDescent="0.35">
      <c r="A14" s="1"/>
      <c r="B14" s="6" t="s">
        <v>81</v>
      </c>
      <c r="C14" s="1">
        <f>AVERAGE('Monthly '!C121:C123)</f>
        <v>14540.333333333334</v>
      </c>
      <c r="D14" s="1">
        <f>SUM('Monthly '!D121:D123)/1000</f>
        <v>22238.107</v>
      </c>
      <c r="E14" s="1">
        <f>SUM('Monthly '!E121:E123)/1000</f>
        <v>62868.682000000001</v>
      </c>
      <c r="F14" s="1">
        <f>SUM('Monthly '!F121:F123)/1000</f>
        <v>43398.059000000001</v>
      </c>
      <c r="G14" s="1">
        <f>SUM('Monthly '!G121:G123)</f>
        <v>10296132</v>
      </c>
      <c r="H14" s="1">
        <f>AVERAGE('Monthly '!H121:H123)</f>
        <v>155969.66666666666</v>
      </c>
      <c r="I14" s="1">
        <f>AVERAGE('Monthly '!I121:I123)</f>
        <v>168603</v>
      </c>
      <c r="J14" s="1">
        <f>AVERAGE('Monthly '!J121:J123)</f>
        <v>16141.666666666666</v>
      </c>
      <c r="K14" s="7">
        <f t="shared" si="18"/>
        <v>10.726691272552211</v>
      </c>
      <c r="L14" s="7">
        <f t="shared" si="19"/>
        <v>10.445203923593185</v>
      </c>
      <c r="M14" s="7">
        <f t="shared" si="20"/>
        <v>1.5294083354347676</v>
      </c>
      <c r="N14" s="7">
        <f t="shared" si="21"/>
        <v>4.3237442057724493</v>
      </c>
      <c r="O14" s="8">
        <f t="shared" si="22"/>
        <v>2.9846674078998645</v>
      </c>
      <c r="P14" s="1">
        <f>SUM('Monthly '!P121:P123)/1000</f>
        <v>60372.868780000004</v>
      </c>
      <c r="Q14" s="1">
        <f>SUM('Monthly '!Q121:Q123)/1000</f>
        <v>22829.269295999999</v>
      </c>
      <c r="R14" s="1">
        <f>SUM('Monthly '!R121:R123)/1000</f>
        <v>3930.94562</v>
      </c>
      <c r="S14" s="4">
        <f t="shared" si="0"/>
        <v>87133.083696000002</v>
      </c>
      <c r="T14" s="1">
        <f t="shared" si="1"/>
        <v>109371.19069600001</v>
      </c>
      <c r="U14" s="12">
        <f t="shared" si="23"/>
        <v>0.20332691688263121</v>
      </c>
      <c r="V14" s="42">
        <f t="shared" si="24"/>
        <v>0.79667308311736873</v>
      </c>
      <c r="W14" s="1">
        <f>SUM('Monthly '!W121:W123)/1000</f>
        <v>4147768.9249999998</v>
      </c>
      <c r="X14" s="1">
        <f>SUM('Monthly '!X121:X123)/1000</f>
        <v>17404.850999999999</v>
      </c>
      <c r="Y14" s="1">
        <f>SUM('Monthly '!Y121:Y123)/1000</f>
        <v>4130364.074</v>
      </c>
      <c r="Z14" s="42">
        <f t="shared" si="2"/>
        <v>2.6479794210993324E-2</v>
      </c>
      <c r="AA14" s="1">
        <f>SUM('Monthly '!AA121:AA123)/1000</f>
        <v>1662859.6872999999</v>
      </c>
      <c r="AB14" s="1">
        <f>SUM('Monthly '!AB121:AB123)/1000</f>
        <v>1921826.3967000002</v>
      </c>
      <c r="AC14" s="1">
        <f>SUM('Monthly '!AC121:AC123)/1000</f>
        <v>954064.326</v>
      </c>
      <c r="AD14" s="1">
        <f t="shared" si="3"/>
        <v>17404.850999999999</v>
      </c>
      <c r="AE14" s="1">
        <f t="shared" si="4"/>
        <v>60372.868780000004</v>
      </c>
      <c r="AF14" s="1">
        <f t="shared" si="5"/>
        <v>22829.269295999999</v>
      </c>
      <c r="AG14" s="1">
        <f t="shared" si="6"/>
        <v>3930.94562</v>
      </c>
      <c r="AH14" s="1">
        <f t="shared" si="7"/>
        <v>22238.107</v>
      </c>
      <c r="AI14" s="4">
        <f t="shared" si="8"/>
        <v>4665526.4516960001</v>
      </c>
      <c r="AJ14" s="12">
        <f t="shared" si="25"/>
        <v>0.35641415915572</v>
      </c>
      <c r="AK14" s="12">
        <f t="shared" si="9"/>
        <v>0.41192058744011251</v>
      </c>
      <c r="AL14" s="12">
        <f t="shared" si="10"/>
        <v>0.20449231954374217</v>
      </c>
      <c r="AM14" s="12">
        <f t="shared" si="11"/>
        <v>3.7305224137509784E-3</v>
      </c>
      <c r="AN14" s="12">
        <f t="shared" si="12"/>
        <v>1.2940205013317075E-2</v>
      </c>
      <c r="AO14" s="12">
        <f t="shared" si="13"/>
        <v>4.8931818375397189E-3</v>
      </c>
      <c r="AP14" s="12">
        <f t="shared" si="14"/>
        <v>8.425513520711115E-4</v>
      </c>
      <c r="AQ14" s="12">
        <f t="shared" si="15"/>
        <v>4.7664732437463862E-3</v>
      </c>
      <c r="AR14" s="12">
        <f t="shared" si="26"/>
        <v>2.3442411446674291E-2</v>
      </c>
      <c r="AS14" s="12">
        <f t="shared" si="27"/>
        <v>2.7172933860425269E-2</v>
      </c>
      <c r="AT14" s="3"/>
    </row>
    <row r="15" spans="1:46" x14ac:dyDescent="0.35">
      <c r="A15" s="1"/>
      <c r="B15" s="6" t="s">
        <v>82</v>
      </c>
      <c r="C15" s="1">
        <f>AVERAGE('Monthly '!C124:C126)</f>
        <v>14951</v>
      </c>
      <c r="D15" s="1">
        <f>SUM('Monthly '!D124:D126)/1000</f>
        <v>23602.780999999999</v>
      </c>
      <c r="E15" s="1">
        <f>SUM('Monthly '!E124:E126)/1000</f>
        <v>54364.707000000002</v>
      </c>
      <c r="F15" s="1">
        <f>SUM('Monthly '!F124:F126)/1000</f>
        <v>35307.536999999997</v>
      </c>
      <c r="G15" s="1">
        <f>SUM('Monthly '!G124:G126)</f>
        <v>8660744</v>
      </c>
      <c r="H15" s="1">
        <f>AVERAGE('Monthly '!H124:H126)</f>
        <v>158763.33333333334</v>
      </c>
      <c r="I15" s="1">
        <f>AVERAGE('Monthly '!I124:I126)</f>
        <v>172658.33333333334</v>
      </c>
      <c r="J15" s="1">
        <f>AVERAGE('Monthly '!J124:J126)</f>
        <v>16820.333333333332</v>
      </c>
      <c r="K15" s="7">
        <f t="shared" si="18"/>
        <v>10.618910663723721</v>
      </c>
      <c r="L15" s="7">
        <f t="shared" si="19"/>
        <v>10.264858009155587</v>
      </c>
      <c r="M15" s="7">
        <f t="shared" si="20"/>
        <v>1.5786757407531269</v>
      </c>
      <c r="N15" s="7">
        <f t="shared" si="21"/>
        <v>3.6361920272891446</v>
      </c>
      <c r="O15" s="8">
        <f t="shared" si="22"/>
        <v>2.3615501973112165</v>
      </c>
      <c r="P15" s="1">
        <f>SUM('Monthly '!P124:P126)/1000</f>
        <v>59011.243609999998</v>
      </c>
      <c r="Q15" s="1">
        <f>SUM('Monthly '!Q124:Q126)/1000</f>
        <v>30015.612269999998</v>
      </c>
      <c r="R15" s="1">
        <f>SUM('Monthly '!R124:R126)/1000</f>
        <v>2583.4364999999998</v>
      </c>
      <c r="S15" s="4">
        <f t="shared" si="0"/>
        <v>91610.292379999984</v>
      </c>
      <c r="T15" s="1">
        <f t="shared" si="1"/>
        <v>115213.07337999999</v>
      </c>
      <c r="U15" s="12">
        <f t="shared" si="23"/>
        <v>0.20486200313529038</v>
      </c>
      <c r="V15" s="42">
        <f t="shared" si="24"/>
        <v>0.79513799686470954</v>
      </c>
      <c r="W15" s="1">
        <f>SUM('Monthly '!W124:W126)/1000</f>
        <v>3589946.0180000002</v>
      </c>
      <c r="X15" s="1">
        <f>SUM('Monthly '!X124:X126)/1000</f>
        <v>8254.9110000000001</v>
      </c>
      <c r="Y15" s="1">
        <f>SUM('Monthly '!Y124:Y126)/1000</f>
        <v>3581691.1069999998</v>
      </c>
      <c r="Z15" s="42">
        <f t="shared" si="2"/>
        <v>3.2167227697226429E-2</v>
      </c>
      <c r="AA15" s="1">
        <f>SUM('Monthly '!AA124:AA126)/1000</f>
        <v>2400270.13</v>
      </c>
      <c r="AB15" s="1">
        <f>SUM('Monthly '!AB124:AB126)/1000</f>
        <v>648632.58799999999</v>
      </c>
      <c r="AC15" s="1">
        <f>SUM('Monthly '!AC124:AC126)/1000</f>
        <v>835805.99199999997</v>
      </c>
      <c r="AD15" s="1">
        <f t="shared" si="3"/>
        <v>8254.9110000000001</v>
      </c>
      <c r="AE15" s="1">
        <f t="shared" si="4"/>
        <v>59011.243609999998</v>
      </c>
      <c r="AF15" s="1">
        <f t="shared" si="5"/>
        <v>30015.612269999998</v>
      </c>
      <c r="AG15" s="1">
        <f t="shared" si="6"/>
        <v>2583.4364999999998</v>
      </c>
      <c r="AH15" s="1">
        <f t="shared" si="7"/>
        <v>23602.780999999999</v>
      </c>
      <c r="AI15" s="4">
        <f t="shared" si="8"/>
        <v>4008176.6943799993</v>
      </c>
      <c r="AJ15" s="12">
        <f t="shared" si="25"/>
        <v>0.59884339264920639</v>
      </c>
      <c r="AK15" s="12">
        <f t="shared" si="9"/>
        <v>0.16182734381682071</v>
      </c>
      <c r="AL15" s="12">
        <f t="shared" si="10"/>
        <v>0.20852523621823157</v>
      </c>
      <c r="AM15" s="12">
        <f t="shared" si="11"/>
        <v>2.0595177382210948E-3</v>
      </c>
      <c r="AN15" s="12">
        <f t="shared" si="12"/>
        <v>1.4722715117011101E-2</v>
      </c>
      <c r="AO15" s="12">
        <f t="shared" si="13"/>
        <v>7.4885950791755036E-3</v>
      </c>
      <c r="AP15" s="12">
        <f t="shared" si="14"/>
        <v>6.4454157014143709E-4</v>
      </c>
      <c r="AQ15" s="12">
        <f t="shared" si="15"/>
        <v>5.8886578111923705E-3</v>
      </c>
      <c r="AR15" s="12">
        <f t="shared" si="26"/>
        <v>2.8744509577520415E-2</v>
      </c>
      <c r="AS15" s="12">
        <f t="shared" si="27"/>
        <v>3.0804027315741507E-2</v>
      </c>
      <c r="AT15" s="3"/>
    </row>
    <row r="16" spans="1:46" x14ac:dyDescent="0.35">
      <c r="A16" s="1"/>
      <c r="B16" s="6" t="s">
        <v>83</v>
      </c>
      <c r="C16" s="1">
        <f>AVERAGE('Monthly '!C127:C129)</f>
        <v>15854</v>
      </c>
      <c r="D16" s="1">
        <f>SUM('Monthly '!D127:D129)/1000</f>
        <v>28845.949000000001</v>
      </c>
      <c r="E16" s="1">
        <f>SUM('Monthly '!E127:E129)/1000</f>
        <v>57815.178999999996</v>
      </c>
      <c r="F16" s="1">
        <f>SUM('Monthly '!F127:F129)/1000</f>
        <v>33802.964999999997</v>
      </c>
      <c r="G16" s="1">
        <f>SUM('Monthly '!G127:G129)</f>
        <v>7722819</v>
      </c>
      <c r="H16" s="1">
        <f>AVERAGE('Monthly '!H127:H129)</f>
        <v>161303.66666666666</v>
      </c>
      <c r="I16" s="1">
        <f>AVERAGE('Monthly '!I127:I129)</f>
        <v>176172</v>
      </c>
      <c r="J16" s="1">
        <f>AVERAGE('Monthly '!J127:J129)</f>
        <v>17424.333333333332</v>
      </c>
      <c r="K16" s="7">
        <f t="shared" si="18"/>
        <v>10.174319835162525</v>
      </c>
      <c r="L16" s="7">
        <f t="shared" si="19"/>
        <v>10.11068811814895</v>
      </c>
      <c r="M16" s="7">
        <f t="shared" si="20"/>
        <v>1.8194745174719313</v>
      </c>
      <c r="N16" s="7">
        <f t="shared" si="21"/>
        <v>3.6467250536142295</v>
      </c>
      <c r="O16" s="8">
        <f t="shared" si="22"/>
        <v>2.132141100037845</v>
      </c>
      <c r="P16" s="1">
        <f>SUM('Monthly '!P127:P129)/1000</f>
        <v>72704.975170000005</v>
      </c>
      <c r="Q16" s="1">
        <f>SUM('Monthly '!Q127:Q129)/1000</f>
        <v>46582.722999999998</v>
      </c>
      <c r="R16" s="1">
        <f>SUM('Monthly '!R127:R129)/1000</f>
        <v>2756.2339999999999</v>
      </c>
      <c r="S16" s="4">
        <f t="shared" si="0"/>
        <v>122043.93217</v>
      </c>
      <c r="T16" s="1">
        <f t="shared" si="1"/>
        <v>150889.88117000001</v>
      </c>
      <c r="U16" s="12">
        <f t="shared" si="23"/>
        <v>0.19117218978720465</v>
      </c>
      <c r="V16" s="42">
        <f t="shared" si="24"/>
        <v>0.80882781021279526</v>
      </c>
      <c r="W16" s="1">
        <f>SUM('Monthly '!W127:W129)/1000</f>
        <v>3847911.6159999999</v>
      </c>
      <c r="X16" s="1">
        <f>SUM('Monthly '!X127:X129)/1000</f>
        <v>11283.851000000001</v>
      </c>
      <c r="Y16" s="1">
        <f>SUM('Monthly '!Y127:Y129)/1000</f>
        <v>3836627.7650000001</v>
      </c>
      <c r="Z16" s="42">
        <f t="shared" si="2"/>
        <v>3.9328777877934165E-2</v>
      </c>
      <c r="AA16" s="1">
        <f>SUM('Monthly '!AA127:AA129)/1000</f>
        <v>2639884.3351999996</v>
      </c>
      <c r="AB16" s="1">
        <f>SUM('Monthly '!AB127:AB129)/1000</f>
        <v>1077521.9468999999</v>
      </c>
      <c r="AC16" s="1">
        <f>SUM('Monthly '!AC127:AC129)/1000</f>
        <v>734585.07200000004</v>
      </c>
      <c r="AD16" s="1">
        <f t="shared" si="3"/>
        <v>11283.851000000001</v>
      </c>
      <c r="AE16" s="1">
        <f t="shared" si="4"/>
        <v>72704.975170000005</v>
      </c>
      <c r="AF16" s="1">
        <f t="shared" si="5"/>
        <v>46582.722999999998</v>
      </c>
      <c r="AG16" s="1">
        <f t="shared" si="6"/>
        <v>2756.2339999999999</v>
      </c>
      <c r="AH16" s="1">
        <f t="shared" si="7"/>
        <v>28845.949000000001</v>
      </c>
      <c r="AI16" s="4">
        <f t="shared" si="8"/>
        <v>4614165.0862699999</v>
      </c>
      <c r="AJ16" s="12">
        <f t="shared" si="25"/>
        <v>0.57212611292458759</v>
      </c>
      <c r="AK16" s="12">
        <f t="shared" si="9"/>
        <v>0.23352479305655865</v>
      </c>
      <c r="AL16" s="12">
        <f t="shared" si="10"/>
        <v>0.15920216512968854</v>
      </c>
      <c r="AM16" s="12">
        <f t="shared" si="11"/>
        <v>2.4454805558597045E-3</v>
      </c>
      <c r="AN16" s="12">
        <f t="shared" si="12"/>
        <v>1.5756908088603583E-2</v>
      </c>
      <c r="AO16" s="12">
        <f t="shared" si="13"/>
        <v>1.0095590887853679E-2</v>
      </c>
      <c r="AP16" s="12">
        <f t="shared" si="14"/>
        <v>5.9734186975700192E-4</v>
      </c>
      <c r="AQ16" s="12">
        <f t="shared" si="15"/>
        <v>6.2516074870911254E-3</v>
      </c>
      <c r="AR16" s="12">
        <f t="shared" si="26"/>
        <v>3.2701448333305391E-2</v>
      </c>
      <c r="AS16" s="12">
        <f t="shared" si="27"/>
        <v>3.5146928889165097E-2</v>
      </c>
      <c r="AT16" s="3"/>
    </row>
    <row r="17" spans="1:47" x14ac:dyDescent="0.35">
      <c r="A17" s="1"/>
      <c r="B17" s="6" t="s">
        <v>84</v>
      </c>
      <c r="C17" s="1">
        <f>AVERAGE('Monthly '!C130:C132)</f>
        <v>16992</v>
      </c>
      <c r="D17" s="1">
        <f>SUM('Monthly '!D130:D132)/1000</f>
        <v>31167.999</v>
      </c>
      <c r="E17" s="1">
        <f>SUM('Monthly '!E130:E132)/1000</f>
        <v>73591.774000000005</v>
      </c>
      <c r="F17" s="1">
        <f>SUM('Monthly '!F130:F132)/1000</f>
        <v>49606.741999999998</v>
      </c>
      <c r="G17" s="1">
        <f>SUM('Monthly '!G130:G132)</f>
        <v>9530678</v>
      </c>
      <c r="H17" s="1">
        <f>AVERAGE('Monthly '!H130:H132)</f>
        <v>168622.66666666666</v>
      </c>
      <c r="I17" s="1">
        <f>AVERAGE('Monthly '!I130:I132)</f>
        <v>184969.33333333334</v>
      </c>
      <c r="J17" s="1">
        <f>AVERAGE('Monthly '!J130:J132)</f>
        <v>18808</v>
      </c>
      <c r="K17" s="7">
        <f t="shared" si="18"/>
        <v>9.9236503452605138</v>
      </c>
      <c r="L17" s="7">
        <f t="shared" si="19"/>
        <v>9.8346093860768473</v>
      </c>
      <c r="M17" s="7">
        <f t="shared" si="20"/>
        <v>1.8342748940677966</v>
      </c>
      <c r="N17" s="7">
        <f t="shared" si="21"/>
        <v>4.330965983992467</v>
      </c>
      <c r="O17" s="8">
        <f t="shared" si="22"/>
        <v>2.919417490583804</v>
      </c>
      <c r="P17" s="1">
        <f>SUM('Monthly '!P130:P132)/1000</f>
        <v>68093.58</v>
      </c>
      <c r="Q17" s="1">
        <f>SUM('Monthly '!Q130:Q132)/1000</f>
        <v>41994.12</v>
      </c>
      <c r="R17" s="1">
        <f>SUM('Monthly '!R130:R132)/1000</f>
        <v>1825.12</v>
      </c>
      <c r="S17" s="4">
        <f t="shared" si="0"/>
        <v>111912.82</v>
      </c>
      <c r="T17" s="1">
        <f t="shared" si="1"/>
        <v>143080.81900000002</v>
      </c>
      <c r="U17" s="12">
        <f t="shared" si="23"/>
        <v>0.21783492167458166</v>
      </c>
      <c r="V17" s="42">
        <f t="shared" si="24"/>
        <v>0.78216507832541826</v>
      </c>
      <c r="W17" s="1">
        <f>SUM('Monthly '!W130:W132)/1000</f>
        <v>4496621.2659999998</v>
      </c>
      <c r="X17" s="1">
        <f>SUM('Monthly '!X130:X132)/1000</f>
        <v>16670.295999999998</v>
      </c>
      <c r="Y17" s="1">
        <f>SUM('Monthly '!Y130:Y132)/1000</f>
        <v>4479950.97</v>
      </c>
      <c r="Z17" s="42">
        <f t="shared" si="2"/>
        <v>3.1938032348599571E-2</v>
      </c>
      <c r="AA17" s="1">
        <f>SUM('Monthly '!AA130:AA132)/1000</f>
        <v>2465123.3060173704</v>
      </c>
      <c r="AB17" s="1">
        <f>SUM('Monthly '!AB130:AB132)/1000</f>
        <v>1838577.4416826298</v>
      </c>
      <c r="AC17" s="1">
        <f>SUM('Monthly '!AC130:AC132)/1000</f>
        <v>591734.16899999999</v>
      </c>
      <c r="AD17" s="1">
        <f t="shared" si="3"/>
        <v>16670.295999999998</v>
      </c>
      <c r="AE17" s="1">
        <f t="shared" si="4"/>
        <v>68093.58</v>
      </c>
      <c r="AF17" s="1">
        <f t="shared" si="5"/>
        <v>41994.12</v>
      </c>
      <c r="AG17" s="1">
        <f t="shared" si="6"/>
        <v>1825.12</v>
      </c>
      <c r="AH17" s="1">
        <f t="shared" si="7"/>
        <v>31167.999</v>
      </c>
      <c r="AI17" s="4">
        <f t="shared" si="8"/>
        <v>5055186.0317000002</v>
      </c>
      <c r="AJ17" s="12">
        <f t="shared" si="25"/>
        <v>0.4876424508532633</v>
      </c>
      <c r="AK17" s="12">
        <f t="shared" si="9"/>
        <v>0.36370124267500747</v>
      </c>
      <c r="AL17" s="12">
        <f t="shared" si="10"/>
        <v>0.11705487499161464</v>
      </c>
      <c r="AM17" s="12">
        <f t="shared" si="11"/>
        <v>3.297662221620353E-3</v>
      </c>
      <c r="AN17" s="12">
        <f t="shared" si="12"/>
        <v>1.3470044341197257E-2</v>
      </c>
      <c r="AO17" s="12">
        <f t="shared" si="13"/>
        <v>8.3071364212244179E-3</v>
      </c>
      <c r="AP17" s="12">
        <f t="shared" si="14"/>
        <v>3.6103913655304856E-4</v>
      </c>
      <c r="AQ17" s="12">
        <f t="shared" si="15"/>
        <v>6.1655493595195281E-3</v>
      </c>
      <c r="AR17" s="12">
        <f t="shared" si="26"/>
        <v>2.830376925849425E-2</v>
      </c>
      <c r="AS17" s="12">
        <f t="shared" si="27"/>
        <v>3.16014314801146E-2</v>
      </c>
      <c r="AT17" s="3"/>
    </row>
    <row r="18" spans="1:47" x14ac:dyDescent="0.35">
      <c r="A18" s="1"/>
      <c r="B18" s="6" t="s">
        <v>85</v>
      </c>
      <c r="C18" s="1">
        <f>AVERAGE('Monthly '!C133:C135)</f>
        <v>18887</v>
      </c>
      <c r="D18" s="1">
        <f>SUM('Monthly '!D133:D135)/1000</f>
        <v>26811.062999999998</v>
      </c>
      <c r="E18" s="1">
        <f>SUM('Monthly '!E133:E135)/1000</f>
        <v>75879.959000000003</v>
      </c>
      <c r="F18" s="1">
        <f>SUM('Monthly '!F133:F135)/1000</f>
        <v>52616.192000000003</v>
      </c>
      <c r="G18" s="1">
        <f>SUM('Monthly '!G133:G135)</f>
        <v>9966797</v>
      </c>
      <c r="H18" s="1">
        <f>AVERAGE('Monthly '!H133:H135)</f>
        <v>179923</v>
      </c>
      <c r="I18" s="1">
        <f>AVERAGE('Monthly '!I133:I135)</f>
        <v>198465.66666666666</v>
      </c>
      <c r="J18" s="1">
        <f>AVERAGE('Monthly '!J133:J135)</f>
        <v>21088.333333333332</v>
      </c>
      <c r="K18" s="7">
        <f t="shared" si="18"/>
        <v>9.5262879229099386</v>
      </c>
      <c r="L18" s="7">
        <f t="shared" si="19"/>
        <v>9.4111594088358501</v>
      </c>
      <c r="M18" s="7">
        <f t="shared" si="20"/>
        <v>1.4195511727643351</v>
      </c>
      <c r="N18" s="7">
        <f t="shared" si="21"/>
        <v>4.0175760576057611</v>
      </c>
      <c r="O18" s="8">
        <f t="shared" si="22"/>
        <v>2.7858416900513583</v>
      </c>
      <c r="P18" s="1">
        <f>SUM('Monthly '!P133:P135)/1000</f>
        <v>59506.436536000001</v>
      </c>
      <c r="Q18" s="1">
        <f>SUM('Monthly '!Q133:Q135)/1000</f>
        <v>23967.982798000001</v>
      </c>
      <c r="R18" s="1">
        <f>SUM('Monthly '!R133:R135)/1000</f>
        <v>2302.7550000000001</v>
      </c>
      <c r="S18" s="4">
        <f t="shared" si="0"/>
        <v>85777.17433400001</v>
      </c>
      <c r="T18" s="1">
        <f t="shared" si="1"/>
        <v>112588.237334</v>
      </c>
      <c r="U18" s="12">
        <f t="shared" si="23"/>
        <v>0.23813378408672758</v>
      </c>
      <c r="V18" s="42">
        <f t="shared" si="24"/>
        <v>0.76186621591327242</v>
      </c>
      <c r="W18" s="1">
        <f>SUM('Monthly '!W133:W135)/1000</f>
        <v>4100815.3760858919</v>
      </c>
      <c r="X18" s="1">
        <f>SUM('Monthly '!X133:X135)/1000</f>
        <v>13994.434999999999</v>
      </c>
      <c r="Y18" s="1">
        <f>SUM('Monthly '!Y133:Y135)/1000</f>
        <v>4086820.9410858918</v>
      </c>
      <c r="Z18" s="42">
        <f t="shared" si="2"/>
        <v>2.7549099644205273E-2</v>
      </c>
      <c r="AA18" s="1">
        <f>SUM('Monthly '!AA133:AA135)/1000</f>
        <v>1579948.8046761504</v>
      </c>
      <c r="AB18" s="1">
        <f>SUM('Monthly '!AB133:AB135)/1000</f>
        <v>1965595.7548465505</v>
      </c>
      <c r="AC18" s="1">
        <f>SUM('Monthly '!AC133:AC135)/1000</f>
        <v>902762.90300000005</v>
      </c>
      <c r="AD18" s="1">
        <f t="shared" si="3"/>
        <v>13994.434999999999</v>
      </c>
      <c r="AE18" s="1">
        <f t="shared" si="4"/>
        <v>59506.436536000001</v>
      </c>
      <c r="AF18" s="1">
        <f t="shared" si="5"/>
        <v>23967.982798000001</v>
      </c>
      <c r="AG18" s="1">
        <f t="shared" si="6"/>
        <v>2302.7550000000001</v>
      </c>
      <c r="AH18" s="1">
        <f t="shared" si="7"/>
        <v>26811.062999999998</v>
      </c>
      <c r="AI18" s="4">
        <f t="shared" si="8"/>
        <v>4574890.1348567009</v>
      </c>
      <c r="AJ18" s="12">
        <f t="shared" si="25"/>
        <v>0.34535229439463666</v>
      </c>
      <c r="AK18" s="12">
        <f t="shared" si="9"/>
        <v>0.42964873404727538</v>
      </c>
      <c r="AL18" s="12">
        <f t="shared" si="10"/>
        <v>0.19732996342835177</v>
      </c>
      <c r="AM18" s="12">
        <f t="shared" si="11"/>
        <v>3.058966354923919E-3</v>
      </c>
      <c r="AN18" s="12">
        <f t="shared" si="12"/>
        <v>1.3007183731607561E-2</v>
      </c>
      <c r="AO18" s="12">
        <f t="shared" si="13"/>
        <v>5.239029155123252E-3</v>
      </c>
      <c r="AP18" s="12">
        <f t="shared" si="14"/>
        <v>5.033465137129745E-4</v>
      </c>
      <c r="AQ18" s="12">
        <f t="shared" si="15"/>
        <v>5.8604823743684939E-3</v>
      </c>
      <c r="AR18" s="12">
        <f t="shared" si="26"/>
        <v>2.4610041774812279E-2</v>
      </c>
      <c r="AS18" s="12">
        <f t="shared" si="27"/>
        <v>2.7669008129736199E-2</v>
      </c>
      <c r="AT18" s="3"/>
    </row>
    <row r="19" spans="1:47" x14ac:dyDescent="0.35">
      <c r="A19" s="1"/>
      <c r="B19" s="6" t="s">
        <v>86</v>
      </c>
      <c r="C19" s="1">
        <f>AVERAGE('Monthly '!C136:C138)</f>
        <v>21438</v>
      </c>
      <c r="D19" s="1">
        <f>SUM('Monthly '!D136:D138)/1000</f>
        <v>39042.415999999997</v>
      </c>
      <c r="E19" s="1">
        <f>SUM('Monthly '!E136:E138)/1000</f>
        <v>67101.941000000006</v>
      </c>
      <c r="F19" s="1">
        <f>SUM('Monthly '!F136:F138)/1000</f>
        <v>41160.228000000003</v>
      </c>
      <c r="G19" s="1">
        <f>SUM('Monthly '!G136:G138)</f>
        <v>8493999</v>
      </c>
      <c r="H19" s="1">
        <f>AVERAGE('Monthly '!H136:H138)</f>
        <v>191692</v>
      </c>
      <c r="I19" s="1">
        <f>AVERAGE('Monthly '!I136:I138)</f>
        <v>213410.33333333334</v>
      </c>
      <c r="J19" s="1">
        <f>AVERAGE('Monthly '!J136:J138)</f>
        <v>23670.666666666668</v>
      </c>
      <c r="K19" s="7">
        <f t="shared" si="18"/>
        <v>8.9416923220449664</v>
      </c>
      <c r="L19" s="7">
        <f t="shared" si="19"/>
        <v>9.0158142285810854</v>
      </c>
      <c r="M19" s="7">
        <f t="shared" si="20"/>
        <v>1.8211780949715457</v>
      </c>
      <c r="N19" s="7">
        <f t="shared" si="21"/>
        <v>3.1300466927885067</v>
      </c>
      <c r="O19" s="8">
        <f t="shared" si="22"/>
        <v>1.9199658550237897</v>
      </c>
      <c r="P19" s="1">
        <f>SUM('Monthly '!P136:P138)/1000</f>
        <v>69243.105160999999</v>
      </c>
      <c r="Q19" s="1">
        <f>SUM('Monthly '!Q136:Q138)/1000</f>
        <v>42785.125017999984</v>
      </c>
      <c r="R19" s="1">
        <f>SUM('Monthly '!R136:R138)/1000</f>
        <v>3391.1075000000001</v>
      </c>
      <c r="S19" s="4">
        <f t="shared" si="0"/>
        <v>115419.33767899997</v>
      </c>
      <c r="T19" s="1">
        <f t="shared" si="1"/>
        <v>154461.75367899996</v>
      </c>
      <c r="U19" s="12">
        <f t="shared" si="23"/>
        <v>0.2527642932316912</v>
      </c>
      <c r="V19" s="42">
        <f t="shared" si="24"/>
        <v>0.74723570676830897</v>
      </c>
      <c r="W19" s="1">
        <f>SUM('Monthly '!W136:W138)/1000</f>
        <v>3631419.0110389725</v>
      </c>
      <c r="X19" s="1">
        <f>SUM('Monthly '!X136:X138)/1000</f>
        <v>6309.6440000000002</v>
      </c>
      <c r="Y19" s="1">
        <f>SUM('Monthly '!Y136:Y138)/1000</f>
        <v>3625109.3670389722</v>
      </c>
      <c r="Z19" s="42">
        <f t="shared" si="2"/>
        <v>4.2608853427549401E-2</v>
      </c>
      <c r="AA19" s="1">
        <f>SUM('Monthly '!AA136:AA138)/1000</f>
        <v>1101499.2961234422</v>
      </c>
      <c r="AB19" s="1">
        <f>SUM('Monthly '!AB136:AB138)/1000</f>
        <v>2004297.6514865577</v>
      </c>
      <c r="AC19" s="1">
        <f>SUM('Monthly '!AC136:AC138)/1000</f>
        <v>902568.304</v>
      </c>
      <c r="AD19" s="1">
        <f t="shared" si="3"/>
        <v>6309.6440000000002</v>
      </c>
      <c r="AE19" s="1">
        <f t="shared" si="4"/>
        <v>69243.105160999999</v>
      </c>
      <c r="AF19" s="1">
        <f t="shared" si="5"/>
        <v>42785.125017999984</v>
      </c>
      <c r="AG19" s="1">
        <f t="shared" si="6"/>
        <v>3391.1075000000001</v>
      </c>
      <c r="AH19" s="1">
        <f t="shared" si="7"/>
        <v>39042.415999999997</v>
      </c>
      <c r="AI19" s="4">
        <f t="shared" si="8"/>
        <v>4169136.6492890003</v>
      </c>
      <c r="AJ19" s="12">
        <f t="shared" si="25"/>
        <v>0.26420321250714834</v>
      </c>
      <c r="AK19" s="12">
        <f t="shared" si="9"/>
        <v>0.48074645186512854</v>
      </c>
      <c r="AL19" s="12">
        <f t="shared" si="10"/>
        <v>0.21648805974107924</v>
      </c>
      <c r="AM19" s="12">
        <f t="shared" si="11"/>
        <v>1.513417412469807E-3</v>
      </c>
      <c r="AN19" s="12">
        <f t="shared" si="12"/>
        <v>1.6608499789233015E-2</v>
      </c>
      <c r="AO19" s="12">
        <f t="shared" si="13"/>
        <v>1.0262346528098692E-2</v>
      </c>
      <c r="AP19" s="12">
        <f t="shared" si="14"/>
        <v>8.1338362957671714E-4</v>
      </c>
      <c r="AQ19" s="12">
        <f t="shared" si="15"/>
        <v>9.3646285272655297E-3</v>
      </c>
      <c r="AR19" s="12">
        <f t="shared" si="26"/>
        <v>3.7048858474173954E-2</v>
      </c>
      <c r="AS19" s="12">
        <f t="shared" ref="AS19:AS23" si="28">SUM(AM19:AQ19)</f>
        <v>3.8562275886643765E-2</v>
      </c>
      <c r="AT19" s="3"/>
    </row>
    <row r="20" spans="1:47" x14ac:dyDescent="0.35">
      <c r="A20" s="1"/>
      <c r="B20" s="6" t="s">
        <v>87</v>
      </c>
      <c r="C20" s="1">
        <f>AVERAGE('Monthly '!C139:C141)</f>
        <v>22749</v>
      </c>
      <c r="D20" s="1">
        <f>SUM('Monthly '!D139:D141)/1000</f>
        <v>39886.482000000004</v>
      </c>
      <c r="E20" s="1">
        <f>SUM('Monthly '!E139:E141)/1000</f>
        <v>65582.914999999994</v>
      </c>
      <c r="F20" s="1">
        <f>SUM('Monthly '!F139:F141)/1000</f>
        <v>35307.993999999999</v>
      </c>
      <c r="G20" s="1">
        <f>SUM('Monthly '!G139:G141)</f>
        <v>7824521</v>
      </c>
      <c r="H20" s="1">
        <f>AVERAGE('Monthly '!H139:H141)</f>
        <v>188427.33333333334</v>
      </c>
      <c r="I20" s="1">
        <f>AVERAGE('Monthly '!I139:I141)</f>
        <v>226010</v>
      </c>
      <c r="J20" s="1">
        <f>AVERAGE('Monthly '!J139:J141)</f>
        <v>25792.666666666668</v>
      </c>
      <c r="K20" s="7">
        <f t="shared" si="18"/>
        <v>8.2828842293434146</v>
      </c>
      <c r="L20" s="7">
        <f t="shared" si="19"/>
        <v>8.762568171831786</v>
      </c>
      <c r="M20" s="7">
        <f t="shared" si="20"/>
        <v>1.7533290254516685</v>
      </c>
      <c r="N20" s="7">
        <f t="shared" si="21"/>
        <v>2.882892215042419</v>
      </c>
      <c r="O20" s="8">
        <f t="shared" si="22"/>
        <v>1.5520679590311661</v>
      </c>
      <c r="P20" s="1">
        <f>SUM('Monthly '!P139:P141)/1000</f>
        <v>71628.445000000007</v>
      </c>
      <c r="Q20" s="1">
        <f>SUM('Monthly '!Q139:Q141)/1000</f>
        <v>47703.218999999997</v>
      </c>
      <c r="R20" s="1">
        <f>SUM('Monthly '!R139:R141)/1000</f>
        <v>3934.7150000000001</v>
      </c>
      <c r="S20" s="4">
        <f t="shared" si="0"/>
        <v>123266.379</v>
      </c>
      <c r="T20" s="1">
        <f t="shared" si="1"/>
        <v>163152.861</v>
      </c>
      <c r="U20" s="12">
        <f t="shared" si="23"/>
        <v>0.24447307730631829</v>
      </c>
      <c r="V20" s="42">
        <f t="shared" si="24"/>
        <v>0.75552692269368171</v>
      </c>
      <c r="W20" s="1">
        <f>SUM('Monthly '!W139:W141)/1000</f>
        <v>4051462.1656663292</v>
      </c>
      <c r="X20" s="1">
        <f>SUM('Monthly '!X139:X141)/1000</f>
        <v>8882.0290000000005</v>
      </c>
      <c r="Y20" s="1">
        <f>SUM('Monthly '!Y139:Y141)/1000</f>
        <v>4042580.1366663296</v>
      </c>
      <c r="Z20" s="42">
        <f t="shared" si="2"/>
        <v>4.0358596610169432E-2</v>
      </c>
      <c r="AA20" s="1">
        <f>SUM('Monthly '!AA139:AA141)/1000</f>
        <v>1484088.9236647824</v>
      </c>
      <c r="AB20" s="1">
        <f>SUM('Monthly '!AB139:AB141)/1000</f>
        <v>2191463.529335218</v>
      </c>
      <c r="AC20" s="1">
        <f>SUM('Monthly '!AC139:AC141)/1000</f>
        <v>778873.26800000004</v>
      </c>
      <c r="AD20" s="1">
        <f t="shared" si="3"/>
        <v>8882.0290000000005</v>
      </c>
      <c r="AE20" s="1">
        <f t="shared" si="4"/>
        <v>71628.445000000007</v>
      </c>
      <c r="AF20" s="1">
        <f t="shared" si="5"/>
        <v>47703.218999999997</v>
      </c>
      <c r="AG20" s="1">
        <f t="shared" si="6"/>
        <v>3934.7150000000001</v>
      </c>
      <c r="AH20" s="1">
        <f t="shared" si="7"/>
        <v>39886.482000000004</v>
      </c>
      <c r="AI20" s="4">
        <f t="shared" si="8"/>
        <v>4626460.6110000005</v>
      </c>
      <c r="AJ20" s="12">
        <f t="shared" si="25"/>
        <v>0.32078278590250431</v>
      </c>
      <c r="AK20" s="12">
        <f t="shared" si="9"/>
        <v>0.47368036034387362</v>
      </c>
      <c r="AL20" s="12">
        <f t="shared" si="10"/>
        <v>0.16835186408982483</v>
      </c>
      <c r="AM20" s="12">
        <f t="shared" si="11"/>
        <v>1.9198324046857426E-3</v>
      </c>
      <c r="AN20" s="12">
        <f t="shared" si="12"/>
        <v>1.5482341907265836E-2</v>
      </c>
      <c r="AO20" s="12">
        <f t="shared" si="13"/>
        <v>1.0310953234223914E-2</v>
      </c>
      <c r="AP20" s="12">
        <f t="shared" si="14"/>
        <v>8.5048060079550084E-4</v>
      </c>
      <c r="AQ20" s="12">
        <f t="shared" si="15"/>
        <v>8.621381516826232E-3</v>
      </c>
      <c r="AR20" s="12">
        <f t="shared" si="26"/>
        <v>3.5265157259111488E-2</v>
      </c>
      <c r="AS20" s="12">
        <f t="shared" si="28"/>
        <v>3.7184989663797227E-2</v>
      </c>
      <c r="AT20" s="3"/>
    </row>
    <row r="21" spans="1:47" x14ac:dyDescent="0.35">
      <c r="A21" s="1"/>
      <c r="B21" s="6" t="s">
        <v>88</v>
      </c>
      <c r="C21" s="1">
        <f>AVERAGE('Monthly '!C142:C144)</f>
        <v>33507.666666666664</v>
      </c>
      <c r="D21" s="1">
        <f>SUM('Monthly '!D142:D144)/1000</f>
        <v>46650.295664000019</v>
      </c>
      <c r="E21" s="1">
        <f>SUM('Monthly '!E142:E144)/1000</f>
        <v>117351.598</v>
      </c>
      <c r="F21" s="1">
        <f>SUM('Monthly '!F142:F144)/1000</f>
        <v>68702.866999999998</v>
      </c>
      <c r="G21" s="1">
        <f>SUM('Monthly '!G142:G144)</f>
        <v>16518285.21999998</v>
      </c>
      <c r="H21" s="1">
        <f>AVERAGE('Monthly '!H142:H144)</f>
        <v>259064.02089999523</v>
      </c>
      <c r="I21" s="1">
        <f>AVERAGE('Monthly '!I142:I144)</f>
        <v>269868.90856666234</v>
      </c>
      <c r="J21" s="1">
        <f>AVERAGE('Monthly '!J142:J144)</f>
        <v>34878.333333333336</v>
      </c>
      <c r="K21" s="7">
        <f t="shared" si="18"/>
        <v>7.7314849606556288</v>
      </c>
      <c r="L21" s="7">
        <f t="shared" si="19"/>
        <v>7.7374370497442246</v>
      </c>
      <c r="M21" s="7">
        <f t="shared" si="20"/>
        <v>1.3922275199904506</v>
      </c>
      <c r="N21" s="7">
        <f t="shared" si="21"/>
        <v>3.5022312704555176</v>
      </c>
      <c r="O21" s="8">
        <f t="shared" si="22"/>
        <v>2.0503626135312318</v>
      </c>
      <c r="P21" s="1">
        <f>SUM('Monthly '!P142:P144)/1000</f>
        <v>71275.525999999998</v>
      </c>
      <c r="Q21" s="1">
        <f>SUM('Monthly '!Q142:Q144)/1000</f>
        <v>46335.572</v>
      </c>
      <c r="R21" s="1">
        <f>SUM('Monthly '!R142:R144)/1000</f>
        <v>3098.2339999999999</v>
      </c>
      <c r="S21" s="4">
        <f t="shared" si="0"/>
        <v>120709.33199999999</v>
      </c>
      <c r="T21" s="1">
        <f t="shared" si="1"/>
        <v>167359.62766400003</v>
      </c>
      <c r="U21" s="12">
        <f t="shared" si="23"/>
        <v>0.27874282654152172</v>
      </c>
      <c r="V21" s="42">
        <f t="shared" si="24"/>
        <v>0.72125717345847817</v>
      </c>
      <c r="W21" s="1">
        <f>SUM('Monthly '!W142:W144)/1000</f>
        <v>4538166.8563838098</v>
      </c>
      <c r="X21" s="1">
        <f>SUM('Monthly '!X142:X144)/1000</f>
        <v>12073.225</v>
      </c>
      <c r="Y21" s="1">
        <f>SUM('Monthly '!Y142:Y144)/1000</f>
        <v>4526093.6313838102</v>
      </c>
      <c r="Z21" s="42">
        <f t="shared" si="2"/>
        <v>3.6976616326169859E-2</v>
      </c>
      <c r="AA21" s="1">
        <f>SUM('Monthly '!AA142:AA144)/1000</f>
        <v>1745702.3214208065</v>
      </c>
      <c r="AB21" s="1">
        <f>SUM('Monthly '!AB142:AB144)/1000</f>
        <v>2451420.746579193</v>
      </c>
      <c r="AC21" s="1">
        <f>SUM('Monthly '!AC142:AC144)/1000</f>
        <v>803627.77</v>
      </c>
      <c r="AD21" s="1">
        <f t="shared" si="3"/>
        <v>12073.225</v>
      </c>
      <c r="AE21" s="1">
        <f t="shared" si="4"/>
        <v>71275.525999999998</v>
      </c>
      <c r="AF21" s="1">
        <f t="shared" si="5"/>
        <v>46335.572</v>
      </c>
      <c r="AG21" s="1">
        <f t="shared" si="6"/>
        <v>3098.2339999999999</v>
      </c>
      <c r="AH21" s="1">
        <f t="shared" si="7"/>
        <v>46650.295664000019</v>
      </c>
      <c r="AI21" s="4">
        <f t="shared" si="8"/>
        <v>5180183.6906639989</v>
      </c>
      <c r="AJ21" s="12">
        <f t="shared" si="25"/>
        <v>0.3369962197608945</v>
      </c>
      <c r="AK21" s="12">
        <f t="shared" si="9"/>
        <v>0.47323046690357201</v>
      </c>
      <c r="AL21" s="12">
        <f t="shared" si="10"/>
        <v>0.15513499481656229</v>
      </c>
      <c r="AM21" s="12">
        <f t="shared" si="11"/>
        <v>2.3306557683965929E-3</v>
      </c>
      <c r="AN21" s="12">
        <f t="shared" si="12"/>
        <v>1.3759266129588516E-2</v>
      </c>
      <c r="AO21" s="12">
        <f t="shared" si="13"/>
        <v>8.9447739244282818E-3</v>
      </c>
      <c r="AP21" s="12">
        <f t="shared" si="14"/>
        <v>5.9809346251249755E-4</v>
      </c>
      <c r="AQ21" s="12">
        <f t="shared" si="15"/>
        <v>9.0055292340454358E-3</v>
      </c>
      <c r="AR21" s="12">
        <f t="shared" si="26"/>
        <v>3.2307662750574735E-2</v>
      </c>
      <c r="AS21" s="12">
        <f t="shared" si="28"/>
        <v>3.4638318518971326E-2</v>
      </c>
      <c r="AT21" s="3"/>
    </row>
    <row r="22" spans="1:47" x14ac:dyDescent="0.35">
      <c r="A22" s="1"/>
      <c r="B22" s="6" t="s">
        <v>89</v>
      </c>
      <c r="C22" s="1">
        <f>AVERAGE('Monthly '!C145:C147)</f>
        <v>38601</v>
      </c>
      <c r="D22" s="1">
        <f>SUM('Monthly '!D145:D147)/1000</f>
        <v>47944.137302999989</v>
      </c>
      <c r="E22" s="1">
        <f>SUM('Monthly '!E145:E147)/1000</f>
        <v>122889.90300000001</v>
      </c>
      <c r="F22" s="1">
        <f>SUM('Monthly '!F145:F147)/1000</f>
        <v>74125.937000000005</v>
      </c>
      <c r="G22" s="1">
        <f>SUM('Monthly '!G145:G147)</f>
        <v>17858761.249999993</v>
      </c>
      <c r="H22" s="1">
        <f>AVERAGE('Monthly '!H145:H147)</f>
        <v>291752.61956665962</v>
      </c>
      <c r="I22" s="1">
        <f>AVERAGE('Monthly '!I145:I147)</f>
        <v>296091.51423332613</v>
      </c>
      <c r="J22" s="1">
        <f>AVERAGE('Monthly '!J145:J147)</f>
        <v>39166.333333333336</v>
      </c>
      <c r="K22" s="7">
        <f t="shared" si="18"/>
        <v>7.5581622125504424</v>
      </c>
      <c r="L22" s="7">
        <f t="shared" si="19"/>
        <v>7.5598476812566773</v>
      </c>
      <c r="M22" s="7">
        <f t="shared" si="20"/>
        <v>1.2420439186290508</v>
      </c>
      <c r="N22" s="7">
        <f t="shared" si="21"/>
        <v>3.1835937670008549</v>
      </c>
      <c r="O22" s="8">
        <f t="shared" si="22"/>
        <v>1.9203113131784153</v>
      </c>
      <c r="P22" s="1">
        <f>SUM('Monthly '!P145:P147)/1000</f>
        <v>60899.648000000001</v>
      </c>
      <c r="Q22" s="1">
        <f>SUM('Monthly '!Q145:Q147)/1000</f>
        <v>28902.913</v>
      </c>
      <c r="R22" s="1">
        <f>SUM('Monthly '!R145:R147)/1000</f>
        <v>3095.951</v>
      </c>
      <c r="S22" s="4">
        <f t="shared" si="0"/>
        <v>92898.512000000002</v>
      </c>
      <c r="T22" s="1">
        <f t="shared" si="1"/>
        <v>140842.64930299998</v>
      </c>
      <c r="U22" s="12">
        <f t="shared" si="23"/>
        <v>0.34040922646843996</v>
      </c>
      <c r="V22" s="42">
        <f t="shared" si="24"/>
        <v>0.65959077353156015</v>
      </c>
      <c r="W22" s="1">
        <f>SUM('Monthly '!W145:W147)/1000</f>
        <v>4048368.3674607594</v>
      </c>
      <c r="X22" s="1">
        <f>SUM('Monthly '!X145:X147)/1000</f>
        <v>12129.668</v>
      </c>
      <c r="Y22" s="1">
        <f>SUM('Monthly '!Y145:Y147)/1000</f>
        <v>4036238.6994607593</v>
      </c>
      <c r="Z22" s="42">
        <f t="shared" si="2"/>
        <v>3.4894529236295303E-2</v>
      </c>
      <c r="AA22" s="1">
        <f>SUM('Monthly '!AA145:AA147)/1000</f>
        <v>2541673.1485495656</v>
      </c>
      <c r="AB22" s="1">
        <f>SUM('Monthly '!AB145:AB147)/1000</f>
        <v>1265461.0324504343</v>
      </c>
      <c r="AC22" s="1">
        <f>SUM('Monthly '!AC145:AC147)/1000</f>
        <v>776744.85699999996</v>
      </c>
      <c r="AD22" s="1">
        <f t="shared" si="3"/>
        <v>12129.668</v>
      </c>
      <c r="AE22" s="1">
        <f t="shared" si="4"/>
        <v>60899.648000000001</v>
      </c>
      <c r="AF22" s="1">
        <f t="shared" si="5"/>
        <v>28902.913</v>
      </c>
      <c r="AG22" s="1">
        <f t="shared" si="6"/>
        <v>3095.951</v>
      </c>
      <c r="AH22" s="1">
        <f t="shared" si="7"/>
        <v>47944.137302999989</v>
      </c>
      <c r="AI22" s="4">
        <f t="shared" si="8"/>
        <v>4736851.3553029997</v>
      </c>
      <c r="AJ22" s="12">
        <f t="shared" si="25"/>
        <v>0.5365743946565078</v>
      </c>
      <c r="AK22" s="12">
        <f t="shared" si="9"/>
        <v>0.26715236293698036</v>
      </c>
      <c r="AL22" s="12">
        <f t="shared" si="10"/>
        <v>0.16397914959489251</v>
      </c>
      <c r="AM22" s="12">
        <f t="shared" si="11"/>
        <v>2.5607026883840453E-3</v>
      </c>
      <c r="AN22" s="12">
        <f t="shared" si="12"/>
        <v>1.2856567249428595E-2</v>
      </c>
      <c r="AO22" s="12">
        <f t="shared" si="13"/>
        <v>6.1017141624346329E-3</v>
      </c>
      <c r="AP22" s="12">
        <f t="shared" si="14"/>
        <v>6.5358837923719544E-4</v>
      </c>
      <c r="AQ22" s="12">
        <f t="shared" si="15"/>
        <v>1.0121520332134882E-2</v>
      </c>
      <c r="AR22" s="12">
        <f t="shared" si="26"/>
        <v>2.9733390123235302E-2</v>
      </c>
      <c r="AS22" s="12">
        <f t="shared" si="28"/>
        <v>3.2294092811619352E-2</v>
      </c>
      <c r="AT22" s="3"/>
    </row>
    <row r="23" spans="1:47" x14ac:dyDescent="0.35">
      <c r="A23" s="1"/>
      <c r="B23" s="6" t="s">
        <v>90</v>
      </c>
      <c r="C23" s="1">
        <f>AVERAGE('Monthly '!C148:C150)</f>
        <v>43712.333333333336</v>
      </c>
      <c r="D23" s="1">
        <f>SUM('Monthly '!D148:D150)/1000</f>
        <v>53057.429307999984</v>
      </c>
      <c r="E23" s="1">
        <f>SUM('Monthly '!E148:E150)/1000</f>
        <v>101853.895</v>
      </c>
      <c r="F23" s="1">
        <f>SUM('Monthly '!F148:F150)/1000</f>
        <v>56732.141000000003</v>
      </c>
      <c r="G23" s="1">
        <f>SUM('Monthly '!G148:G150)</f>
        <v>16184228.370000005</v>
      </c>
      <c r="H23" s="1">
        <f>AVERAGE('Monthly '!H148:H150)</f>
        <v>323229.75123332412</v>
      </c>
      <c r="I23" s="1">
        <f>AVERAGE('Monthly '!I148:I150)</f>
        <v>324892.25623332424</v>
      </c>
      <c r="J23" s="1">
        <f>AVERAGE('Monthly '!J148:J150)</f>
        <v>43929.333333333336</v>
      </c>
      <c r="K23" s="7">
        <f t="shared" si="18"/>
        <v>7.3944748903816029</v>
      </c>
      <c r="L23" s="7">
        <f t="shared" si="19"/>
        <v>7.3957930061915551</v>
      </c>
      <c r="M23" s="7">
        <f t="shared" si="20"/>
        <v>1.2137862534906239</v>
      </c>
      <c r="N23" s="7">
        <f t="shared" si="21"/>
        <v>2.3300951295210353</v>
      </c>
      <c r="O23" s="8">
        <f t="shared" si="22"/>
        <v>1.2978520402327338</v>
      </c>
      <c r="P23" s="1">
        <f>SUM('Monthly '!P148:P150)/1000</f>
        <v>68165.087</v>
      </c>
      <c r="Q23" s="1">
        <f>SUM('Monthly '!Q148:Q150)/1000</f>
        <v>42800.101999999999</v>
      </c>
      <c r="R23" s="1">
        <f>SUM('Monthly '!R148:R150)/1000</f>
        <v>4334.0230000000001</v>
      </c>
      <c r="S23" s="4">
        <f t="shared" si="0"/>
        <v>115299.212</v>
      </c>
      <c r="T23" s="1">
        <f t="shared" si="1"/>
        <v>168356.64130799999</v>
      </c>
      <c r="U23" s="12">
        <f t="shared" si="23"/>
        <v>0.31514901280867258</v>
      </c>
      <c r="V23" s="42">
        <f t="shared" si="24"/>
        <v>0.68485098719132742</v>
      </c>
      <c r="W23" s="1">
        <f>SUM('Monthly '!W148:W150)/1000</f>
        <v>3594075.5198176382</v>
      </c>
      <c r="X23" s="1">
        <f>SUM('Monthly '!X148:X150)/1000</f>
        <v>8358.0709999999999</v>
      </c>
      <c r="Y23" s="1">
        <f>SUM('Monthly '!Y148:Y150)/1000</f>
        <v>3585717.4488176382</v>
      </c>
      <c r="Z23" s="42">
        <f t="shared" si="2"/>
        <v>4.6952009942533048E-2</v>
      </c>
      <c r="AA23" s="1">
        <f>SUM('Monthly '!AA148:AA150)/1000</f>
        <v>1701919.6908379381</v>
      </c>
      <c r="AB23" s="1">
        <f>SUM('Monthly '!AB148:AB150)/1000</f>
        <v>1649129.3361620628</v>
      </c>
      <c r="AC23" s="1">
        <f>SUM('Monthly '!AC148:AC150)/1000</f>
        <v>643986.62600000005</v>
      </c>
      <c r="AD23" s="1">
        <f t="shared" si="3"/>
        <v>8358.0709999999999</v>
      </c>
      <c r="AE23" s="1">
        <f t="shared" si="4"/>
        <v>68165.087</v>
      </c>
      <c r="AF23" s="1">
        <f t="shared" si="5"/>
        <v>42800.101999999999</v>
      </c>
      <c r="AG23" s="1">
        <f t="shared" si="6"/>
        <v>4334.0230000000001</v>
      </c>
      <c r="AH23" s="1">
        <f t="shared" si="7"/>
        <v>53057.429307999984</v>
      </c>
      <c r="AI23" s="4">
        <f t="shared" si="8"/>
        <v>4171750.3653080007</v>
      </c>
      <c r="AJ23" s="12">
        <f t="shared" si="25"/>
        <v>0.40796297520364339</v>
      </c>
      <c r="AK23" s="12">
        <f t="shared" si="9"/>
        <v>0.39530872937079675</v>
      </c>
      <c r="AL23" s="12">
        <f t="shared" si="10"/>
        <v>0.15436844720032869</v>
      </c>
      <c r="AM23" s="12">
        <f t="shared" si="11"/>
        <v>2.0034926033698384E-3</v>
      </c>
      <c r="AN23" s="12">
        <f t="shared" si="12"/>
        <v>1.6339685031697089E-2</v>
      </c>
      <c r="AO23" s="12">
        <f t="shared" si="13"/>
        <v>1.0259506981990775E-2</v>
      </c>
      <c r="AP23" s="12">
        <f t="shared" si="14"/>
        <v>1.0388979733882084E-3</v>
      </c>
      <c r="AQ23" s="12">
        <f t="shared" si="15"/>
        <v>1.2718265634785352E-2</v>
      </c>
      <c r="AR23" s="12">
        <f t="shared" si="26"/>
        <v>4.035635562186142E-2</v>
      </c>
      <c r="AS23" s="12">
        <f t="shared" si="28"/>
        <v>4.2359848225231263E-2</v>
      </c>
      <c r="AT23" s="3"/>
    </row>
    <row r="24" spans="1:47" x14ac:dyDescent="0.35">
      <c r="A24" s="1"/>
      <c r="B24" s="6" t="s">
        <v>91</v>
      </c>
      <c r="C24" s="1">
        <f>AVERAGE('Monthly '!C151:C153)</f>
        <v>49095</v>
      </c>
      <c r="D24" s="1">
        <f>SUM('Monthly '!D151:D153)/1000</f>
        <v>75673.732982000045</v>
      </c>
      <c r="E24" s="1">
        <f>SUM('Monthly '!E151:E153)/1000</f>
        <v>116362.56200000001</v>
      </c>
      <c r="F24" s="1">
        <f>SUM('Monthly '!F151:F153)/1000</f>
        <v>57338.303</v>
      </c>
      <c r="G24" s="1">
        <f>SUM('Monthly '!G151:G153)</f>
        <v>18774326.000000071</v>
      </c>
      <c r="H24" s="1">
        <f>AVERAGE('Monthly '!H151:H153)</f>
        <v>356023.47323331796</v>
      </c>
      <c r="I24" s="1">
        <f>AVERAGE('Monthly '!I151:I153)</f>
        <v>361860.95389998076</v>
      </c>
      <c r="J24" s="1">
        <f>AVERAGE('Monthly '!J151:J153)</f>
        <v>49984</v>
      </c>
      <c r="K24" s="7">
        <f t="shared" si="18"/>
        <v>7.2517256998333428</v>
      </c>
      <c r="L24" s="7">
        <f t="shared" si="19"/>
        <v>7.239535729433034</v>
      </c>
      <c r="M24" s="7">
        <f t="shared" si="20"/>
        <v>1.5413735203584895</v>
      </c>
      <c r="N24" s="7">
        <f t="shared" si="21"/>
        <v>2.3701509726041348</v>
      </c>
      <c r="O24" s="8">
        <f t="shared" si="22"/>
        <v>1.1679051430899277</v>
      </c>
      <c r="P24" s="1">
        <f>SUM('Monthly '!P151:P153)/1000</f>
        <v>67907.563999999998</v>
      </c>
      <c r="Q24" s="1">
        <f>SUM('Monthly '!Q151:Q153)/1000</f>
        <v>52610.963000000003</v>
      </c>
      <c r="R24" s="1">
        <f>SUM('Monthly '!R151:R153)/1000</f>
        <v>4321.6180000000004</v>
      </c>
      <c r="S24" s="4">
        <f t="shared" si="0"/>
        <v>124840.145</v>
      </c>
      <c r="T24" s="1">
        <f t="shared" si="1"/>
        <v>200513.87798200006</v>
      </c>
      <c r="U24" s="12">
        <f t="shared" si="23"/>
        <v>0.37739897977931086</v>
      </c>
      <c r="V24" s="42">
        <f t="shared" si="24"/>
        <v>0.62260102022068908</v>
      </c>
      <c r="W24" s="1">
        <f>SUM('Monthly '!W151:W153)/1000</f>
        <v>4101374.5457532667</v>
      </c>
      <c r="X24" s="1">
        <f>SUM('Monthly '!X151:X153)/1000</f>
        <v>6684.2969999999996</v>
      </c>
      <c r="Y24" s="1">
        <f>SUM('Monthly '!Y151:Y153)/1000</f>
        <v>4094690.2487532669</v>
      </c>
      <c r="Z24" s="42">
        <f t="shared" si="2"/>
        <v>4.8969242067346035E-2</v>
      </c>
      <c r="AA24" s="1">
        <f>SUM('Monthly '!AA151:AA153)/1000</f>
        <v>2168256.7248406648</v>
      </c>
      <c r="AB24" s="1">
        <f>SUM('Monthly '!AB151:AB153)/1000</f>
        <v>1131057.3118912531</v>
      </c>
      <c r="AC24" s="1">
        <f>SUM('Monthly '!AC151:AC153)/1000</f>
        <v>934940.85600000003</v>
      </c>
      <c r="AD24" s="1">
        <f t="shared" si="3"/>
        <v>6684.2969999999996</v>
      </c>
      <c r="AE24" s="1">
        <f t="shared" si="4"/>
        <v>67907.563999999998</v>
      </c>
      <c r="AF24" s="1">
        <f t="shared" si="5"/>
        <v>52610.963000000003</v>
      </c>
      <c r="AG24" s="1">
        <f t="shared" si="6"/>
        <v>4321.6180000000004</v>
      </c>
      <c r="AH24" s="1">
        <f t="shared" si="7"/>
        <v>75673.732982000045</v>
      </c>
      <c r="AI24" s="4">
        <f t="shared" si="8"/>
        <v>4441453.0677139191</v>
      </c>
      <c r="AJ24" s="12">
        <f t="shared" si="25"/>
        <v>0.48818634167324393</v>
      </c>
      <c r="AK24" s="12">
        <f t="shared" si="9"/>
        <v>0.25465929610136012</v>
      </c>
      <c r="AL24" s="12">
        <f t="shared" si="10"/>
        <v>0.21050337395127036</v>
      </c>
      <c r="AM24" s="12">
        <f t="shared" si="11"/>
        <v>1.5049797663269028E-3</v>
      </c>
      <c r="AN24" s="12">
        <f t="shared" si="12"/>
        <v>1.5289492642315146E-2</v>
      </c>
      <c r="AO24" s="12">
        <f t="shared" si="13"/>
        <v>1.1845439363626921E-2</v>
      </c>
      <c r="AP24" s="12">
        <f t="shared" si="14"/>
        <v>9.7301894990514909E-4</v>
      </c>
      <c r="AQ24" s="12">
        <f t="shared" si="15"/>
        <v>1.703805755195122E-2</v>
      </c>
      <c r="AR24" s="12">
        <f t="shared" ref="AR24:AR27" si="29">SUM(AN24:AQ24)</f>
        <v>4.5146008507798437E-2</v>
      </c>
      <c r="AS24" s="12">
        <f t="shared" ref="AS24:AS27" si="30">SUM(AM24:AQ24)</f>
        <v>4.6650988274125338E-2</v>
      </c>
      <c r="AT24" s="3"/>
    </row>
    <row r="25" spans="1:47" x14ac:dyDescent="0.35">
      <c r="A25" s="1"/>
      <c r="B25" s="6" t="s">
        <v>92</v>
      </c>
      <c r="C25" s="1">
        <f>AVERAGE('Monthly '!C154:C156)</f>
        <v>57211.333333333336</v>
      </c>
      <c r="D25" s="1">
        <f>SUM('Monthly '!D154:D156)/1000</f>
        <v>72867.891291000007</v>
      </c>
      <c r="E25" s="1">
        <f>SUM('Monthly '!E154:E156)/1000</f>
        <v>147967.54399999999</v>
      </c>
      <c r="F25" s="1">
        <f>SUM('Monthly '!F154:F156)/1000</f>
        <v>79645.592999999993</v>
      </c>
      <c r="G25" s="1">
        <f>SUM('Monthly '!G154:G156)</f>
        <v>26949920.82000006</v>
      </c>
      <c r="H25" s="1">
        <f>AVERAGE('Monthly '!H154:H156)</f>
        <v>404460.41223330208</v>
      </c>
      <c r="I25" s="1">
        <f>AVERAGE('Monthly '!I154:I156)</f>
        <v>411941.46956663538</v>
      </c>
      <c r="J25" s="1">
        <f>AVERAGE('Monthly '!J154:J156)</f>
        <v>58206.333333333336</v>
      </c>
      <c r="K25" s="7">
        <f t="shared" si="18"/>
        <v>7.0695854941323173</v>
      </c>
      <c r="L25" s="7">
        <f t="shared" si="19"/>
        <v>7.0772619743550589</v>
      </c>
      <c r="M25" s="7">
        <f t="shared" si="20"/>
        <v>1.2736618261708055</v>
      </c>
      <c r="N25" s="7">
        <f t="shared" si="21"/>
        <v>2.5863327312770195</v>
      </c>
      <c r="O25" s="8">
        <f t="shared" si="22"/>
        <v>1.3921296421454954</v>
      </c>
      <c r="P25" s="1">
        <f>SUM('Monthly '!P154:P156)/1000</f>
        <v>58311.896999999997</v>
      </c>
      <c r="Q25" s="1">
        <f>SUM('Monthly '!Q154:Q156)/1000</f>
        <v>37909.809000000001</v>
      </c>
      <c r="R25" s="1">
        <f>SUM('Monthly '!R154:R156)/1000</f>
        <v>3203.4270000000001</v>
      </c>
      <c r="S25" s="4">
        <f t="shared" si="0"/>
        <v>99425.133000000002</v>
      </c>
      <c r="T25" s="1">
        <f t="shared" si="1"/>
        <v>172293.02429100001</v>
      </c>
      <c r="U25" s="12">
        <f t="shared" si="23"/>
        <v>0.42293001467039876</v>
      </c>
      <c r="V25" s="42">
        <f t="shared" si="24"/>
        <v>0.57706998532960119</v>
      </c>
      <c r="W25" s="1">
        <f>SUM('Monthly '!W154:W156)/1000</f>
        <v>4334855.2499323003</v>
      </c>
      <c r="X25" s="1">
        <f>SUM('Monthly '!X154:X156)/1000</f>
        <v>10564.593999999999</v>
      </c>
      <c r="Y25" s="1">
        <f>SUM('Monthly '!Y154:Y156)/1000</f>
        <v>4324290.6559323007</v>
      </c>
      <c r="Z25" s="42">
        <f t="shared" si="2"/>
        <v>3.9843072078108097E-2</v>
      </c>
      <c r="AA25" s="1">
        <f>SUM('Monthly '!AA154:AA156)/1000</f>
        <v>2234204.377453601</v>
      </c>
      <c r="AB25" s="1">
        <f>SUM('Monthly '!AB154:AB156)/1000</f>
        <v>1661592.7805463979</v>
      </c>
      <c r="AC25" s="1">
        <f>SUM('Monthly '!AC154:AC156)/1000</f>
        <v>572757.13699999999</v>
      </c>
      <c r="AD25" s="1">
        <f t="shared" si="3"/>
        <v>10564.593999999999</v>
      </c>
      <c r="AE25" s="1">
        <f t="shared" si="4"/>
        <v>58311.896999999997</v>
      </c>
      <c r="AF25" s="1">
        <f t="shared" si="5"/>
        <v>37909.809000000001</v>
      </c>
      <c r="AG25" s="1">
        <f t="shared" si="6"/>
        <v>3203.4270000000001</v>
      </c>
      <c r="AH25" s="1">
        <f t="shared" si="7"/>
        <v>72867.891291000007</v>
      </c>
      <c r="AI25" s="4">
        <f t="shared" si="8"/>
        <v>4651411.9132909989</v>
      </c>
      <c r="AJ25" s="12">
        <f t="shared" si="25"/>
        <v>0.48032821412129922</v>
      </c>
      <c r="AK25" s="12">
        <f t="shared" si="9"/>
        <v>0.35722331445179972</v>
      </c>
      <c r="AL25" s="12">
        <f t="shared" si="10"/>
        <v>0.12313618911354572</v>
      </c>
      <c r="AM25" s="12">
        <f t="shared" si="11"/>
        <v>2.2712660579065477E-3</v>
      </c>
      <c r="AN25" s="12">
        <f t="shared" si="12"/>
        <v>1.2536386389126042E-2</v>
      </c>
      <c r="AO25" s="12">
        <f t="shared" si="13"/>
        <v>8.1501724007018318E-3</v>
      </c>
      <c r="AP25" s="12">
        <f t="shared" si="14"/>
        <v>6.8869991729747482E-4</v>
      </c>
      <c r="AQ25" s="12">
        <f t="shared" si="15"/>
        <v>1.5665757548323434E-2</v>
      </c>
      <c r="AR25" s="12">
        <f t="shared" si="29"/>
        <v>3.7041016255448783E-2</v>
      </c>
      <c r="AS25" s="12">
        <f t="shared" si="30"/>
        <v>3.9312282313355332E-2</v>
      </c>
      <c r="AT25" s="3"/>
    </row>
    <row r="26" spans="1:47" x14ac:dyDescent="0.35">
      <c r="A26" s="1"/>
      <c r="B26" s="6" t="s">
        <v>93</v>
      </c>
      <c r="C26" s="1">
        <f>AVERAGE('Monthly '!C157:C159)</f>
        <v>66729.333333333328</v>
      </c>
      <c r="D26" s="1">
        <f>SUM('Monthly '!D157:D159)/1000</f>
        <v>76742.577494999961</v>
      </c>
      <c r="E26" s="1">
        <f>SUM('Monthly '!E157:E159)/1000</f>
        <v>147606.80799999999</v>
      </c>
      <c r="F26" s="1">
        <f>SUM('Monthly '!F157:F159)/1000</f>
        <v>80925.638999999996</v>
      </c>
      <c r="G26" s="1">
        <f>SUM('Monthly '!G157:G159)</f>
        <v>24347444.569999956</v>
      </c>
      <c r="H26" s="1">
        <f>AVERAGE('Monthly '!H157:H159)</f>
        <v>462972.41589995846</v>
      </c>
      <c r="I26" s="1">
        <f>AVERAGE('Monthly '!I157:I159)</f>
        <v>470461.95223329193</v>
      </c>
      <c r="J26" s="1">
        <f>AVERAGE('Monthly '!J157:J159)</f>
        <v>67658.333333333328</v>
      </c>
      <c r="K26" s="7">
        <f t="shared" si="18"/>
        <v>6.9380644579089434</v>
      </c>
      <c r="L26" s="7">
        <f t="shared" si="19"/>
        <v>6.9534960300523512</v>
      </c>
      <c r="M26" s="7">
        <f t="shared" si="20"/>
        <v>1.1500576082732226</v>
      </c>
      <c r="N26" s="7">
        <f t="shared" si="21"/>
        <v>2.2120228185505626</v>
      </c>
      <c r="O26" s="8">
        <f t="shared" si="22"/>
        <v>1.2127446050712332</v>
      </c>
      <c r="P26" s="1">
        <f>SUM('Monthly '!P157:P159)/1000</f>
        <v>58250.589</v>
      </c>
      <c r="Q26" s="1">
        <f>SUM('Monthly '!Q157:Q159)/1000</f>
        <v>22385.752</v>
      </c>
      <c r="R26" s="1">
        <f>SUM('Monthly '!R157:R159)/1000</f>
        <v>2047.0450000000001</v>
      </c>
      <c r="S26" s="4">
        <f t="shared" si="0"/>
        <v>82683.385999999999</v>
      </c>
      <c r="T26" s="1">
        <f t="shared" si="1"/>
        <v>159425.96349499997</v>
      </c>
      <c r="U26" s="12">
        <f t="shared" si="23"/>
        <v>0.48136812732768469</v>
      </c>
      <c r="V26" s="42">
        <f t="shared" si="24"/>
        <v>0.51863187267231525</v>
      </c>
      <c r="W26" s="1">
        <f>SUM('Monthly '!W157:W159)/1000</f>
        <v>3627469.6336539108</v>
      </c>
      <c r="X26" s="1">
        <f>SUM('Monthly '!X157:X159)/1000</f>
        <v>19266.224999999999</v>
      </c>
      <c r="Y26" s="1">
        <f>SUM('Monthly '!Y157:Y159)/1000</f>
        <v>3608203.4086539107</v>
      </c>
      <c r="Z26" s="42">
        <f t="shared" si="2"/>
        <v>4.4184305993568138E-2</v>
      </c>
      <c r="AA26" s="1">
        <f>SUM('Monthly '!AA157:AA159)/1000</f>
        <v>2193389.9812727575</v>
      </c>
      <c r="AB26" s="1">
        <f>SUM('Monthly '!AB157:AB159)/1000</f>
        <v>1272740.0667272424</v>
      </c>
      <c r="AC26" s="1">
        <f>SUM('Monthly '!AC157:AC159)/1000</f>
        <v>815934.95</v>
      </c>
      <c r="AD26" s="1">
        <f t="shared" si="3"/>
        <v>19266.224999999999</v>
      </c>
      <c r="AE26" s="1">
        <f t="shared" si="4"/>
        <v>58250.589</v>
      </c>
      <c r="AF26" s="1">
        <f t="shared" si="5"/>
        <v>22385.752</v>
      </c>
      <c r="AG26" s="1">
        <f t="shared" si="6"/>
        <v>2047.0450000000001</v>
      </c>
      <c r="AH26" s="1">
        <f t="shared" si="7"/>
        <v>76742.577494999961</v>
      </c>
      <c r="AI26" s="4">
        <f t="shared" si="8"/>
        <v>4460757.1864949996</v>
      </c>
      <c r="AJ26" s="12">
        <f t="shared" si="25"/>
        <v>0.49170799699953949</v>
      </c>
      <c r="AK26" s="12">
        <f t="shared" si="9"/>
        <v>0.28531928852358956</v>
      </c>
      <c r="AL26" s="12">
        <f t="shared" si="10"/>
        <v>0.18291400223940762</v>
      </c>
      <c r="AM26" s="12">
        <f t="shared" si="11"/>
        <v>4.3190481334264832E-3</v>
      </c>
      <c r="AN26" s="12">
        <f t="shared" si="12"/>
        <v>1.3058453209772192E-2</v>
      </c>
      <c r="AO26" s="12">
        <f t="shared" si="13"/>
        <v>5.0183749224847196E-3</v>
      </c>
      <c r="AP26" s="12">
        <f t="shared" si="14"/>
        <v>4.5890079069926858E-4</v>
      </c>
      <c r="AQ26" s="12">
        <f t="shared" si="15"/>
        <v>1.7203935181080716E-2</v>
      </c>
      <c r="AR26" s="12">
        <f t="shared" si="29"/>
        <v>3.5739664104036895E-2</v>
      </c>
      <c r="AS26" s="12">
        <f t="shared" si="30"/>
        <v>4.0058712237463379E-2</v>
      </c>
      <c r="AT26" s="3"/>
    </row>
    <row r="27" spans="1:47" x14ac:dyDescent="0.35">
      <c r="A27" s="1"/>
      <c r="B27" s="6" t="s">
        <v>94</v>
      </c>
      <c r="C27" s="1">
        <f>AVERAGE('Monthly '!C160:C162)</f>
        <v>76220.666666666672</v>
      </c>
      <c r="D27" s="1">
        <f>SUM('Monthly '!D160:D162)/1000</f>
        <v>99716.159446000078</v>
      </c>
      <c r="E27" s="1">
        <f>SUM('Monthly '!E160:E162)/1000</f>
        <v>140029.77100000001</v>
      </c>
      <c r="F27" s="1">
        <f>SUM('Monthly '!F160:F162)/1000</f>
        <v>67241.278999999995</v>
      </c>
      <c r="G27" s="1">
        <f>SUM('Monthly '!G160:G162)</f>
        <v>20536735.210000016</v>
      </c>
      <c r="H27" s="1">
        <f>AVERAGE('Monthly '!H160:H162)</f>
        <v>523776.75956662232</v>
      </c>
      <c r="I27" s="1">
        <f>AVERAGE('Monthly '!I160:I162)</f>
        <v>529450.9028999568</v>
      </c>
      <c r="J27" s="1">
        <f>AVERAGE('Monthly '!J160:J162)</f>
        <v>76940.333333333328</v>
      </c>
      <c r="K27" s="7">
        <f t="shared" si="18"/>
        <v>6.8718469999381924</v>
      </c>
      <c r="L27" s="7">
        <f t="shared" si="19"/>
        <v>6.8813180286883364</v>
      </c>
      <c r="M27" s="7">
        <f t="shared" si="20"/>
        <v>1.3082561962110024</v>
      </c>
      <c r="N27" s="7">
        <f t="shared" si="21"/>
        <v>1.8371627686279313</v>
      </c>
      <c r="O27" s="8">
        <f t="shared" si="22"/>
        <v>0.88219221820853477</v>
      </c>
      <c r="P27" s="1">
        <f>SUM('Monthly '!P160:P162)/1000</f>
        <v>64287.858</v>
      </c>
      <c r="Q27" s="1">
        <f>SUM('Monthly '!Q160:Q162)/1000</f>
        <v>33247.684000000001</v>
      </c>
      <c r="R27" s="1">
        <f>SUM('Monthly '!R160:R162)/1000</f>
        <v>2356.3000000000002</v>
      </c>
      <c r="S27" s="4">
        <f t="shared" si="0"/>
        <v>99891.842000000004</v>
      </c>
      <c r="T27" s="1">
        <f t="shared" si="1"/>
        <v>199608.00144600007</v>
      </c>
      <c r="U27" s="12">
        <f t="shared" si="23"/>
        <v>0.49955993108310481</v>
      </c>
      <c r="V27" s="42">
        <f t="shared" si="24"/>
        <v>0.5004400689168953</v>
      </c>
      <c r="W27" s="1">
        <f>SUM('Monthly '!W160:W162)/1000</f>
        <v>3499506.9020275944</v>
      </c>
      <c r="X27" s="1">
        <f>SUM('Monthly '!X160:X162)/1000</f>
        <v>8322.1779999999999</v>
      </c>
      <c r="Y27" s="1">
        <f>SUM('Monthly '!Y160:Y162)/1000</f>
        <v>3491184.7240275946</v>
      </c>
      <c r="Z27" s="42">
        <f t="shared" si="2"/>
        <v>5.7174861035632317E-2</v>
      </c>
      <c r="AA27" s="1">
        <f>SUM('Monthly '!AA160:AA162)/1000</f>
        <v>1538161.528625329</v>
      </c>
      <c r="AB27" s="1">
        <f>SUM('Monthly '!AB160:AB162)/1000</f>
        <v>1626183.929374672</v>
      </c>
      <c r="AC27" s="1">
        <f>SUM('Monthly '!AC160:AC162)/1000</f>
        <v>631851.88500000001</v>
      </c>
      <c r="AD27" s="1">
        <f t="shared" si="3"/>
        <v>8322.1779999999999</v>
      </c>
      <c r="AE27" s="1">
        <f t="shared" si="4"/>
        <v>64287.858</v>
      </c>
      <c r="AF27" s="1">
        <f t="shared" si="5"/>
        <v>33247.684000000001</v>
      </c>
      <c r="AG27" s="1">
        <f t="shared" si="6"/>
        <v>2356.3000000000002</v>
      </c>
      <c r="AH27" s="1">
        <f t="shared" si="7"/>
        <v>99716.159446000078</v>
      </c>
      <c r="AI27" s="4">
        <f t="shared" si="8"/>
        <v>4004127.5224460009</v>
      </c>
      <c r="AJ27" s="12">
        <f t="shared" si="25"/>
        <v>0.38414399141956207</v>
      </c>
      <c r="AK27" s="12">
        <f t="shared" si="9"/>
        <v>0.40612690786163702</v>
      </c>
      <c r="AL27" s="12">
        <f t="shared" si="10"/>
        <v>0.15780014034468631</v>
      </c>
      <c r="AM27" s="12">
        <f t="shared" si="11"/>
        <v>2.0783998395026721E-3</v>
      </c>
      <c r="AN27" s="12">
        <f t="shared" si="12"/>
        <v>1.6055397246871019E-2</v>
      </c>
      <c r="AO27" s="12">
        <f t="shared" si="13"/>
        <v>8.303352931099954E-3</v>
      </c>
      <c r="AP27" s="12">
        <f t="shared" si="14"/>
        <v>5.8846777151607983E-4</v>
      </c>
      <c r="AQ27" s="12">
        <f t="shared" si="15"/>
        <v>2.4903342585124881E-2</v>
      </c>
      <c r="AR27" s="12">
        <f t="shared" si="29"/>
        <v>4.9850560534611933E-2</v>
      </c>
      <c r="AS27" s="12">
        <f t="shared" si="30"/>
        <v>5.1928960374114611E-2</v>
      </c>
      <c r="AT27" s="3"/>
    </row>
    <row r="28" spans="1:47" x14ac:dyDescent="0.35">
      <c r="A28" s="1"/>
      <c r="B28" s="6" t="s">
        <v>95</v>
      </c>
      <c r="C28" s="1">
        <f>AVERAGE('Monthly '!C163:C165)</f>
        <v>85019.666666666672</v>
      </c>
      <c r="D28" s="1">
        <f>SUM('Monthly '!D163:D165)/1000</f>
        <v>139180.15874000007</v>
      </c>
      <c r="E28" s="1">
        <f>SUM('Monthly '!E163:E165)/1000</f>
        <v>185312.217</v>
      </c>
      <c r="F28" s="1">
        <f>SUM('Monthly '!F163:F165)/1000</f>
        <v>78929.928</v>
      </c>
      <c r="G28" s="1">
        <f>SUM('Monthly '!G163:G165)</f>
        <v>20939506.519999985</v>
      </c>
      <c r="H28" s="1">
        <f>AVERAGE('Monthly '!H163:H165)</f>
        <v>587062.35923327482</v>
      </c>
      <c r="I28" s="1">
        <f>AVERAGE('Monthly '!I163:I165)</f>
        <v>593479.02489993663</v>
      </c>
      <c r="J28" s="1">
        <f>AVERAGE('Monthly '!J163:J165)</f>
        <v>86048.333333333328</v>
      </c>
      <c r="K28" s="7">
        <f t="shared" si="18"/>
        <v>6.9050183592808896</v>
      </c>
      <c r="L28" s="7">
        <f t="shared" si="19"/>
        <v>6.8970426492855177</v>
      </c>
      <c r="M28" s="7">
        <f t="shared" si="20"/>
        <v>1.6370348673052124</v>
      </c>
      <c r="N28" s="7">
        <f t="shared" si="21"/>
        <v>2.1796394206830576</v>
      </c>
      <c r="O28" s="8">
        <f t="shared" si="22"/>
        <v>0.92837258830309843</v>
      </c>
      <c r="P28" s="1">
        <f>SUM('Monthly '!P163:P165)/1000</f>
        <v>69874.629000000001</v>
      </c>
      <c r="Q28" s="1">
        <f>SUM('Monthly '!Q163:Q165)/1000</f>
        <v>25555.101999999999</v>
      </c>
      <c r="R28" s="1">
        <f>SUM('Monthly '!R163:R165)/1000</f>
        <v>2791.1660000000002</v>
      </c>
      <c r="S28" s="4">
        <f t="shared" ref="S28:S36" si="31">SUM(P28:R28)</f>
        <v>98220.896999999997</v>
      </c>
      <c r="T28" s="1">
        <f t="shared" ref="T28" si="32">+S28+D28</f>
        <v>237401.05574000007</v>
      </c>
      <c r="U28" s="12">
        <f t="shared" si="23"/>
        <v>0.58626596375556639</v>
      </c>
      <c r="V28" s="42">
        <f t="shared" si="24"/>
        <v>0.41373403624443361</v>
      </c>
      <c r="W28" s="1">
        <f>SUM('Monthly '!W163:W165)/1000</f>
        <v>4130496.0001884312</v>
      </c>
      <c r="X28" s="1">
        <f>SUM('Monthly '!X163:X165)/1000</f>
        <v>10179.242</v>
      </c>
      <c r="Y28" s="1">
        <f>SUM('Monthly '!Y163:Y165)/1000</f>
        <v>4120316.7581884312</v>
      </c>
      <c r="Z28" s="42">
        <f t="shared" si="2"/>
        <v>5.7617185685592182E-2</v>
      </c>
      <c r="AA28" s="1">
        <f>SUM('Monthly '!AA163:AA165)/1000</f>
        <v>1968583.2742017081</v>
      </c>
      <c r="AB28" s="1">
        <f>SUM('Monthly '!AB163:AB165)/1000</f>
        <v>1866578.0051739849</v>
      </c>
      <c r="AC28" s="1">
        <f>SUM('Monthly '!AC163:AC165)/1000</f>
        <v>758168.79500000004</v>
      </c>
      <c r="AD28" s="1">
        <f t="shared" si="3"/>
        <v>10179.242</v>
      </c>
      <c r="AE28" s="1">
        <f t="shared" si="4"/>
        <v>69874.629000000001</v>
      </c>
      <c r="AF28" s="1">
        <f t="shared" si="5"/>
        <v>25555.101999999999</v>
      </c>
      <c r="AG28" s="1">
        <f t="shared" si="6"/>
        <v>2791.1660000000002</v>
      </c>
      <c r="AH28" s="1">
        <f t="shared" si="7"/>
        <v>139180.15874000007</v>
      </c>
      <c r="AI28" s="4">
        <f t="shared" ref="AI28:AI29" si="33">SUM(AA28:AH28)</f>
        <v>4840910.3721156921</v>
      </c>
      <c r="AJ28" s="12">
        <f t="shared" si="25"/>
        <v>0.40665559220865105</v>
      </c>
      <c r="AK28" s="12">
        <f t="shared" si="9"/>
        <v>0.38558408681262318</v>
      </c>
      <c r="AL28" s="12">
        <f t="shared" si="10"/>
        <v>0.15661698662449036</v>
      </c>
      <c r="AM28" s="12">
        <f t="shared" si="11"/>
        <v>2.1027536594426187E-3</v>
      </c>
      <c r="AN28" s="12">
        <f t="shared" si="12"/>
        <v>1.4434191841784027E-2</v>
      </c>
      <c r="AO28" s="12">
        <f t="shared" si="13"/>
        <v>5.2789868094234695E-3</v>
      </c>
      <c r="AP28" s="12">
        <f t="shared" si="14"/>
        <v>5.7657873942006848E-4</v>
      </c>
      <c r="AQ28" s="12">
        <f t="shared" si="15"/>
        <v>2.8750823304165448E-2</v>
      </c>
      <c r="AR28" s="12">
        <f t="shared" ref="AR28" si="34">SUM(AN28:AQ28)</f>
        <v>4.9040580694793015E-2</v>
      </c>
      <c r="AS28" s="12">
        <f t="shared" ref="AS28" si="35">SUM(AM28:AQ28)</f>
        <v>5.1143334354235626E-2</v>
      </c>
      <c r="AU28" s="1"/>
    </row>
    <row r="29" spans="1:47" x14ac:dyDescent="0.35">
      <c r="A29" s="1"/>
      <c r="B29" s="6" t="s">
        <v>96</v>
      </c>
      <c r="C29" s="1">
        <f>AVERAGE('Monthly '!C166:C168)</f>
        <v>95537</v>
      </c>
      <c r="D29" s="1">
        <f>SUM('Monthly '!D166:D168)/1000</f>
        <v>126888.75050000001</v>
      </c>
      <c r="E29" s="1">
        <f>SUM('Monthly '!E166:E168)/1000</f>
        <v>245001.245</v>
      </c>
      <c r="F29" s="1">
        <f>SUM('Monthly '!F166:F168)/1000</f>
        <v>133913.43400000001</v>
      </c>
      <c r="G29" s="1">
        <f>SUM('Monthly '!G166:G168)</f>
        <v>29460365.589999959</v>
      </c>
      <c r="H29" s="1">
        <f>AVERAGE('Monthly '!H166:H168)</f>
        <v>664430.92923325917</v>
      </c>
      <c r="I29" s="1">
        <f>AVERAGE('Monthly '!I166:I168)</f>
        <v>669402.9735665936</v>
      </c>
      <c r="J29" s="1">
        <f>AVERAGE('Monthly '!J166:J168)</f>
        <v>96251.333333333328</v>
      </c>
      <c r="K29" s="7">
        <f t="shared" si="18"/>
        <v>6.9546974390368046</v>
      </c>
      <c r="L29" s="7">
        <f t="shared" si="19"/>
        <v>6.9547397462884701</v>
      </c>
      <c r="M29" s="7">
        <f t="shared" si="20"/>
        <v>1.3281634392957704</v>
      </c>
      <c r="N29" s="7">
        <f t="shared" si="21"/>
        <v>2.564464500664664</v>
      </c>
      <c r="O29" s="8">
        <f t="shared" si="22"/>
        <v>1.4016918471377582</v>
      </c>
      <c r="P29" s="1">
        <f>SUM('Monthly '!P166:P168)/1000</f>
        <v>66935.085999999996</v>
      </c>
      <c r="Q29" s="1">
        <f>SUM('Monthly '!Q166:Q168)/1000</f>
        <v>30045.614000000001</v>
      </c>
      <c r="R29" s="1">
        <f>SUM('Monthly '!R166:R168)/1000</f>
        <v>3294.1480000000001</v>
      </c>
      <c r="S29" s="4">
        <f t="shared" si="31"/>
        <v>100274.848</v>
      </c>
      <c r="T29" s="1">
        <f>+S29+D29</f>
        <v>227163.59850000002</v>
      </c>
      <c r="U29" s="12">
        <f t="shared" si="23"/>
        <v>0.55857871304147344</v>
      </c>
      <c r="V29" s="42">
        <f t="shared" si="24"/>
        <v>0.44142128695852645</v>
      </c>
      <c r="W29" s="1">
        <f>SUM('Monthly '!W166:W168)/1000</f>
        <v>4736094.0137299597</v>
      </c>
      <c r="X29" s="1">
        <f>SUM('Monthly '!X166:X168)/1000</f>
        <v>9373.61</v>
      </c>
      <c r="Y29" s="1">
        <f>SUM('Monthly '!Y166:Y168)/1000</f>
        <v>4726720.4037299594</v>
      </c>
      <c r="Z29" s="42">
        <f t="shared" si="2"/>
        <v>4.805945329889625E-2</v>
      </c>
      <c r="AA29" s="1">
        <f>SUM('Monthly '!AA168:AA170)/1000</f>
        <v>1654554.3770000001</v>
      </c>
      <c r="AB29" s="1">
        <f>SUM('Monthly '!AB168:AB170)/1000</f>
        <v>2589283.003</v>
      </c>
      <c r="AC29" s="1">
        <f>SUM('Monthly '!AC168:AC170)/1000</f>
        <v>607931.93599999999</v>
      </c>
      <c r="AD29" s="1">
        <f t="shared" si="3"/>
        <v>9373.61</v>
      </c>
      <c r="AE29" s="1">
        <f t="shared" si="4"/>
        <v>66935.085999999996</v>
      </c>
      <c r="AF29" s="1">
        <f t="shared" si="5"/>
        <v>30045.614000000001</v>
      </c>
      <c r="AG29" s="1">
        <f t="shared" si="6"/>
        <v>3294.1480000000001</v>
      </c>
      <c r="AH29" s="1">
        <f t="shared" si="7"/>
        <v>126888.75050000001</v>
      </c>
      <c r="AI29" s="4">
        <f t="shared" si="33"/>
        <v>5088306.5245000003</v>
      </c>
      <c r="AJ29" s="12">
        <f t="shared" si="25"/>
        <v>0.32516798448233897</v>
      </c>
      <c r="AK29" s="12">
        <f t="shared" si="9"/>
        <v>0.5088693046562156</v>
      </c>
      <c r="AL29" s="12">
        <f t="shared" si="10"/>
        <v>0.11947628018729435</v>
      </c>
      <c r="AM29" s="12">
        <f t="shared" si="11"/>
        <v>1.8421865811083567E-3</v>
      </c>
      <c r="AN29" s="12">
        <f t="shared" si="12"/>
        <v>1.3154688240126677E-2</v>
      </c>
      <c r="AO29" s="12">
        <f t="shared" si="13"/>
        <v>5.9048356963817975E-3</v>
      </c>
      <c r="AP29" s="12">
        <f t="shared" si="14"/>
        <v>6.4739574633304901E-4</v>
      </c>
      <c r="AQ29" s="12">
        <f t="shared" si="15"/>
        <v>2.4937324410201224E-2</v>
      </c>
      <c r="AR29" s="12">
        <f t="shared" ref="AR29" si="36">SUM(AN29:AQ29)</f>
        <v>4.4644244093042747E-2</v>
      </c>
      <c r="AS29" s="12">
        <f t="shared" ref="AS29" si="37">SUM(AM29:AQ29)</f>
        <v>4.6486430674151105E-2</v>
      </c>
      <c r="AT29" s="3"/>
      <c r="AU29" s="1"/>
    </row>
    <row r="30" spans="1:47" x14ac:dyDescent="0.35">
      <c r="A30" s="1"/>
      <c r="B30" s="6" t="s">
        <v>97</v>
      </c>
      <c r="C30" s="1">
        <f>AVERAGE('Monthly '!C169:C171)</f>
        <v>107421.66666666667</v>
      </c>
      <c r="D30" s="1">
        <f>SUM('Monthly '!D169:D171)/1000</f>
        <v>123434.04770999996</v>
      </c>
      <c r="E30" s="1">
        <f>SUM('Monthly '!E169:E171)/1000</f>
        <v>257618.867</v>
      </c>
      <c r="F30" s="1">
        <f>SUM('Monthly '!F169:F171)/1000</f>
        <v>141215.70699999999</v>
      </c>
      <c r="G30" s="1">
        <f>SUM('Monthly '!G169:G171)</f>
        <v>35226335.279999971</v>
      </c>
      <c r="H30" s="1">
        <f>AVERAGE('Monthly '!H169:H171)</f>
        <v>748801.43723325187</v>
      </c>
      <c r="I30" s="1">
        <f>AVERAGE('Monthly '!I169:I171)</f>
        <v>756313.17956659256</v>
      </c>
      <c r="J30" s="1">
        <f>AVERAGE('Monthly '!J169:J171)</f>
        <v>108540.33333333333</v>
      </c>
      <c r="K30" s="7">
        <f t="shared" si="18"/>
        <v>6.9706741709455127</v>
      </c>
      <c r="L30" s="7">
        <f t="shared" si="19"/>
        <v>6.9680381139416001</v>
      </c>
      <c r="M30" s="7">
        <f t="shared" si="20"/>
        <v>1.1490609998913932</v>
      </c>
      <c r="N30" s="7">
        <f t="shared" si="21"/>
        <v>2.3982021038586256</v>
      </c>
      <c r="O30" s="8">
        <f t="shared" si="22"/>
        <v>1.314592403767086</v>
      </c>
      <c r="P30" s="1">
        <f>SUM('Monthly '!P169:P171)/1000</f>
        <v>56268.409</v>
      </c>
      <c r="Q30" s="1">
        <f>SUM('Monthly '!Q169:Q171)/1000</f>
        <v>27067.047999999999</v>
      </c>
      <c r="R30" s="1">
        <f>SUM('Monthly '!R169:R171)/1000</f>
        <v>3660.3359999999998</v>
      </c>
      <c r="S30" s="4">
        <f t="shared" si="31"/>
        <v>86995.792999999991</v>
      </c>
      <c r="T30" s="1">
        <f t="shared" ref="T30:T37" si="38">+S30+D30</f>
        <v>210429.84070999996</v>
      </c>
      <c r="U30" s="12">
        <f t="shared" si="23"/>
        <v>0.58658053103841068</v>
      </c>
      <c r="V30" s="42">
        <f t="shared" si="24"/>
        <v>0.41341946896158921</v>
      </c>
      <c r="W30" s="1">
        <f>SUM('Monthly '!W169:W171)/1000</f>
        <v>4365164.9464333439</v>
      </c>
      <c r="X30" s="1">
        <f>SUM('Monthly '!X169:X171)/1000</f>
        <v>9903.4599999999991</v>
      </c>
      <c r="Y30" s="1">
        <f>SUM('Monthly '!Y169:Y171)/1000</f>
        <v>4355261.486433344</v>
      </c>
      <c r="Z30" s="42">
        <f t="shared" si="2"/>
        <v>4.8316235745084354E-2</v>
      </c>
      <c r="AA30" s="1">
        <f>SUM('Monthly '!AA169:AA171)/1000</f>
        <v>1461741.36</v>
      </c>
      <c r="AB30" s="1">
        <f>SUM('Monthly '!AB169:AB171)/1000</f>
        <v>2604778.7760000001</v>
      </c>
      <c r="AC30" s="1">
        <f>SUM('Monthly '!AC169:AC171)/1000</f>
        <v>485059.80900000001</v>
      </c>
      <c r="AD30" s="1">
        <f t="shared" si="3"/>
        <v>9903.4599999999991</v>
      </c>
      <c r="AE30" s="1">
        <f t="shared" si="4"/>
        <v>56268.409</v>
      </c>
      <c r="AF30" s="1">
        <f t="shared" si="5"/>
        <v>27067.047999999999</v>
      </c>
      <c r="AG30" s="1">
        <f t="shared" si="6"/>
        <v>3660.3359999999998</v>
      </c>
      <c r="AH30" s="1">
        <f t="shared" si="7"/>
        <v>123434.04770999996</v>
      </c>
      <c r="AI30" s="4">
        <f t="shared" ref="AI30" si="39">SUM(AA30:AH30)</f>
        <v>4771913.2457100004</v>
      </c>
      <c r="AJ30" s="12">
        <f t="shared" si="25"/>
        <v>0.30632186394296268</v>
      </c>
      <c r="AK30" s="12">
        <f t="shared" si="9"/>
        <v>0.54585627229114508</v>
      </c>
      <c r="AL30" s="12">
        <f t="shared" si="10"/>
        <v>0.10164891606863846</v>
      </c>
      <c r="AM30" s="12">
        <f t="shared" si="11"/>
        <v>2.0753646367949611E-3</v>
      </c>
      <c r="AN30" s="12">
        <f t="shared" si="12"/>
        <v>1.1791582558753741E-2</v>
      </c>
      <c r="AO30" s="12">
        <f t="shared" si="13"/>
        <v>5.6721584417599282E-3</v>
      </c>
      <c r="AP30" s="12">
        <f t="shared" si="14"/>
        <v>7.6705837083075221E-4</v>
      </c>
      <c r="AQ30" s="12">
        <f t="shared" si="15"/>
        <v>2.5866783689114308E-2</v>
      </c>
      <c r="AR30" s="12">
        <f t="shared" ref="AR30" si="40">SUM(AN30:AQ30)</f>
        <v>4.4097583060458731E-2</v>
      </c>
      <c r="AS30" s="12">
        <f t="shared" ref="AS30" si="41">SUM(AM30:AQ30)</f>
        <v>4.6172947697253691E-2</v>
      </c>
      <c r="AT30" s="3"/>
      <c r="AU30" s="1"/>
    </row>
    <row r="31" spans="1:47" x14ac:dyDescent="0.35">
      <c r="A31" s="1"/>
      <c r="B31" s="6" t="s">
        <v>98</v>
      </c>
      <c r="C31" s="1">
        <f>AVERAGE('Monthly '!C172:C174)</f>
        <v>115075.66666666667</v>
      </c>
      <c r="D31" s="1">
        <f>SUM('Monthly '!D172:D174)/1000</f>
        <v>138999.08860699998</v>
      </c>
      <c r="E31" s="1">
        <f>SUM('Monthly '!E172:E174)/1000</f>
        <v>204001.842</v>
      </c>
      <c r="F31" s="1">
        <f>SUM('Monthly '!F172:F174)/1000</f>
        <v>93471.341</v>
      </c>
      <c r="G31" s="1">
        <f>SUM('Monthly '!G172:G174)</f>
        <v>24003098.450000037</v>
      </c>
      <c r="H31" s="1">
        <f>AVERAGE('Monthly '!H172:H174)</f>
        <v>803144.82356657775</v>
      </c>
      <c r="I31" s="1">
        <f>AVERAGE('Monthly '!I172:I174)</f>
        <v>810251.35656657477</v>
      </c>
      <c r="J31" s="1">
        <f>AVERAGE('Monthly '!J172:J174)</f>
        <v>116164.66666666667</v>
      </c>
      <c r="K31" s="7">
        <f t="shared" si="18"/>
        <v>6.979275869789249</v>
      </c>
      <c r="L31" s="7">
        <f t="shared" si="19"/>
        <v>6.9750241602430005</v>
      </c>
      <c r="M31" s="7">
        <f t="shared" si="20"/>
        <v>1.2078929684555377</v>
      </c>
      <c r="N31" s="7">
        <f t="shared" si="21"/>
        <v>1.7727626344405274</v>
      </c>
      <c r="O31" s="8">
        <f t="shared" si="22"/>
        <v>0.81225982614337811</v>
      </c>
      <c r="P31" s="1">
        <f>SUM('Monthly '!P172:P174)/1000</f>
        <v>60585.042999999998</v>
      </c>
      <c r="Q31" s="1">
        <f>SUM('Monthly '!Q172:Q174)/1000</f>
        <v>40343.302000000003</v>
      </c>
      <c r="R31" s="1">
        <f>SUM('Monthly '!R172:R174)/1000</f>
        <v>2377.9499999999998</v>
      </c>
      <c r="S31" s="4">
        <f t="shared" si="31"/>
        <v>103306.295</v>
      </c>
      <c r="T31" s="1">
        <f t="shared" si="38"/>
        <v>242305.383607</v>
      </c>
      <c r="U31" s="12">
        <f t="shared" si="23"/>
        <v>0.57365249809077878</v>
      </c>
      <c r="V31" s="42">
        <f t="shared" si="24"/>
        <v>0.42634750190922116</v>
      </c>
      <c r="W31" s="1">
        <f>SUM('Monthly '!W172:W174)/1000</f>
        <v>3867436.4948217086</v>
      </c>
      <c r="X31" s="1">
        <f>SUM('Monthly '!X172:X174)/1000</f>
        <v>5638.6930000000002</v>
      </c>
      <c r="Y31" s="1">
        <f>SUM('Monthly '!Y172:Y174)/1000</f>
        <v>3861797.8018217087</v>
      </c>
      <c r="Z31" s="42">
        <f t="shared" si="2"/>
        <v>6.2744192223813056E-2</v>
      </c>
      <c r="AA31" s="1">
        <f>SUM('Monthly '!AA172:AA174)/1000</f>
        <v>971708.46600000001</v>
      </c>
      <c r="AB31" s="1">
        <f>SUM('Monthly '!AB172:AB174)/1000</f>
        <v>2323689.5410000002</v>
      </c>
      <c r="AC31" s="1">
        <f>SUM('Monthly '!AC172:AC174)/1000</f>
        <v>735801.90399999998</v>
      </c>
      <c r="AD31" s="1">
        <f t="shared" si="3"/>
        <v>5638.6930000000002</v>
      </c>
      <c r="AE31" s="1">
        <f t="shared" si="4"/>
        <v>60585.042999999998</v>
      </c>
      <c r="AF31" s="1">
        <f t="shared" si="5"/>
        <v>40343.302000000003</v>
      </c>
      <c r="AG31" s="1">
        <f t="shared" si="6"/>
        <v>2377.9499999999998</v>
      </c>
      <c r="AH31" s="1">
        <f t="shared" si="7"/>
        <v>138999.08860699998</v>
      </c>
      <c r="AI31" s="4">
        <f t="shared" ref="AI31" si="42">SUM(AA31:AH31)</f>
        <v>4279143.9876070004</v>
      </c>
      <c r="AJ31" s="12">
        <f t="shared" si="25"/>
        <v>0.22708010499628048</v>
      </c>
      <c r="AK31" s="12">
        <f t="shared" si="9"/>
        <v>0.54302672397323626</v>
      </c>
      <c r="AL31" s="12">
        <f t="shared" si="10"/>
        <v>0.1719507233528447</v>
      </c>
      <c r="AM31" s="12">
        <f t="shared" si="11"/>
        <v>1.3177151823660163E-3</v>
      </c>
      <c r="AN31" s="12">
        <f t="shared" si="12"/>
        <v>1.4158215562613166E-2</v>
      </c>
      <c r="AO31" s="12">
        <f t="shared" si="13"/>
        <v>9.4278907456350723E-3</v>
      </c>
      <c r="AP31" s="12">
        <f t="shared" si="14"/>
        <v>5.5570693738908432E-4</v>
      </c>
      <c r="AQ31" s="12">
        <f t="shared" si="15"/>
        <v>3.2482919249635159E-2</v>
      </c>
      <c r="AR31" s="12">
        <f t="shared" ref="AR31" si="43">SUM(AN31:AQ31)</f>
        <v>5.662473249527248E-2</v>
      </c>
      <c r="AS31" s="12">
        <f t="shared" ref="AS31" si="44">SUM(AM31:AQ31)</f>
        <v>5.7942447677638502E-2</v>
      </c>
      <c r="AT31" s="3"/>
      <c r="AU31" s="61"/>
    </row>
    <row r="32" spans="1:47" x14ac:dyDescent="0.35">
      <c r="A32" s="1"/>
      <c r="B32" s="6" t="s">
        <v>99</v>
      </c>
      <c r="C32" s="1">
        <f>AVERAGE('Monthly '!C175:C177)</f>
        <v>123823</v>
      </c>
      <c r="D32" s="1">
        <f>SUM('Monthly '!D175:D177)/1000</f>
        <v>171449.84859200005</v>
      </c>
      <c r="E32" s="1">
        <f>SUM('Monthly '!E175:E177)/1000</f>
        <v>247391.00200000001</v>
      </c>
      <c r="F32" s="1">
        <f>SUM('Monthly '!F175:F177)/1000</f>
        <v>102685.428</v>
      </c>
      <c r="G32" s="1">
        <f>SUM('Monthly '!G175:G177)</f>
        <v>27080137.640000008</v>
      </c>
      <c r="H32" s="1">
        <f>AVERAGE('Monthly '!H175:H177)</f>
        <v>865808.14523321949</v>
      </c>
      <c r="I32" s="1">
        <f>AVERAGE('Monthly '!I175:I177)</f>
        <v>870854.12056655064</v>
      </c>
      <c r="J32" s="1">
        <f>AVERAGE('Monthly '!J175:J177)</f>
        <v>124518.33333333333</v>
      </c>
      <c r="K32" s="7">
        <f t="shared" si="18"/>
        <v>6.9923047029487213</v>
      </c>
      <c r="L32" s="7">
        <f t="shared" si="19"/>
        <v>6.9937823391459144</v>
      </c>
      <c r="M32" s="7">
        <f t="shared" si="20"/>
        <v>1.3846365262673337</v>
      </c>
      <c r="N32" s="7">
        <f t="shared" si="21"/>
        <v>1.9979406249242873</v>
      </c>
      <c r="O32" s="8">
        <f t="shared" si="22"/>
        <v>0.82929203782819028</v>
      </c>
      <c r="P32" s="1">
        <f>SUM('Monthly '!P175:P177)/1000</f>
        <v>62003.644999999997</v>
      </c>
      <c r="Q32" s="1">
        <f>SUM('Monthly '!Q175:Q177)/1000</f>
        <v>40057.720999999998</v>
      </c>
      <c r="R32" s="1">
        <f>SUM('Monthly '!R175:R177)/1000</f>
        <v>2204.0549999999998</v>
      </c>
      <c r="S32" s="4">
        <f t="shared" si="31"/>
        <v>104265.42099999999</v>
      </c>
      <c r="T32" s="1">
        <f t="shared" si="38"/>
        <v>275715.26959200006</v>
      </c>
      <c r="U32" s="12">
        <f t="shared" si="23"/>
        <v>0.62183661008586633</v>
      </c>
      <c r="V32" s="42">
        <f t="shared" si="24"/>
        <v>0.37816338991413362</v>
      </c>
      <c r="W32" s="1">
        <f>SUM('Monthly '!W175:W177)/1000</f>
        <v>4389831.9919999996</v>
      </c>
      <c r="X32" s="1">
        <f>SUM('Monthly '!X175:X177)/1000</f>
        <v>14175</v>
      </c>
      <c r="Y32" s="1">
        <f>SUM('Monthly '!Y175:Y177)/1000</f>
        <v>4375656.9919999996</v>
      </c>
      <c r="Z32" s="42">
        <f t="shared" si="2"/>
        <v>6.3011170687302373E-2</v>
      </c>
      <c r="AA32" s="1">
        <f>SUM('Monthly '!AA175:AA177)/1000</f>
        <v>1849345.0220000001</v>
      </c>
      <c r="AB32" s="1">
        <f>SUM('Monthly '!AB175:AB177)/1000</f>
        <v>2251728.0260000001</v>
      </c>
      <c r="AC32" s="1">
        <f>SUM('Monthly '!AC175:AC177)/1000</f>
        <v>583605.45700000005</v>
      </c>
      <c r="AD32" s="1">
        <f t="shared" si="3"/>
        <v>14175</v>
      </c>
      <c r="AE32" s="1">
        <f t="shared" si="4"/>
        <v>62003.644999999997</v>
      </c>
      <c r="AF32" s="1">
        <f t="shared" si="5"/>
        <v>40057.720999999998</v>
      </c>
      <c r="AG32" s="1">
        <f t="shared" si="6"/>
        <v>2204.0549999999998</v>
      </c>
      <c r="AH32" s="1">
        <f t="shared" si="7"/>
        <v>171449.84859200005</v>
      </c>
      <c r="AI32" s="4">
        <f>SUM(AA32:AH32)</f>
        <v>4974568.7745920001</v>
      </c>
      <c r="AJ32" s="12">
        <f t="shared" si="25"/>
        <v>0.37175986619095003</v>
      </c>
      <c r="AK32" s="12">
        <f t="shared" si="9"/>
        <v>0.45264788326997857</v>
      </c>
      <c r="AL32" s="12">
        <f t="shared" si="10"/>
        <v>0.11731779847548006</v>
      </c>
      <c r="AM32" s="12">
        <f t="shared" si="11"/>
        <v>2.8494932208797522E-3</v>
      </c>
      <c r="AN32" s="12">
        <f t="shared" si="12"/>
        <v>1.2464124592404566E-2</v>
      </c>
      <c r="AO32" s="12">
        <f t="shared" si="13"/>
        <v>8.0525011945955897E-3</v>
      </c>
      <c r="AP32" s="12">
        <f t="shared" si="14"/>
        <v>4.4306453481101385E-4</v>
      </c>
      <c r="AQ32" s="12">
        <f t="shared" si="15"/>
        <v>3.4465268520900462E-2</v>
      </c>
      <c r="AR32" s="12">
        <f>SUM(AN32:AQ32)</f>
        <v>5.5424958842711633E-2</v>
      </c>
      <c r="AS32" s="12">
        <f>SUM(AM32:AQ32)</f>
        <v>5.8274452063591387E-2</v>
      </c>
      <c r="AT32" s="3"/>
    </row>
    <row r="33" spans="1:46" x14ac:dyDescent="0.35">
      <c r="A33" s="1"/>
      <c r="B33" s="6" t="s">
        <v>100</v>
      </c>
      <c r="C33" s="1">
        <f>AVERAGE('Monthly '!C178:C180)</f>
        <v>132318</v>
      </c>
      <c r="D33" s="1">
        <f>SUM('Monthly '!D178:D180)/1000</f>
        <v>168538.40753299999</v>
      </c>
      <c r="E33" s="1">
        <f>SUM('Monthly '!E178:E180)/1000</f>
        <v>308070.42599999998</v>
      </c>
      <c r="F33" s="1">
        <f>SUM('Monthly '!F178:F180)/1000</f>
        <v>157743.95600000001</v>
      </c>
      <c r="G33" s="1">
        <f>SUM('Monthly '!G178:G180)</f>
        <v>41303680.689999446</v>
      </c>
      <c r="H33" s="1">
        <f>AVERAGE('Monthly '!H178:H180)</f>
        <v>936544.94123318477</v>
      </c>
      <c r="I33" s="1">
        <f>AVERAGE('Monthly '!I178:I180)</f>
        <v>942549.00923317706</v>
      </c>
      <c r="J33" s="1">
        <f>AVERAGE('Monthly '!J178:J180)</f>
        <v>133016.66666666666</v>
      </c>
      <c r="K33" s="7">
        <f t="shared" si="18"/>
        <v>7.0779859220452606</v>
      </c>
      <c r="L33" s="7">
        <f t="shared" si="19"/>
        <v>7.0859466926438577</v>
      </c>
      <c r="M33" s="7">
        <f t="shared" si="20"/>
        <v>1.2737375680784171</v>
      </c>
      <c r="N33" s="7">
        <f t="shared" si="21"/>
        <v>2.3282578787466557</v>
      </c>
      <c r="O33" s="8">
        <f t="shared" si="22"/>
        <v>1.1921579528106532</v>
      </c>
      <c r="P33" s="1">
        <f>SUM('Monthly '!P178:P180)/1000</f>
        <v>61275.864999999998</v>
      </c>
      <c r="Q33" s="1">
        <f>SUM('Monthly '!Q178:Q180)/1000</f>
        <v>51468.087</v>
      </c>
      <c r="R33" s="1">
        <f>SUM('Monthly '!R178:R180)/1000</f>
        <v>1675.681</v>
      </c>
      <c r="S33" s="4">
        <f t="shared" si="31"/>
        <v>114419.63299999999</v>
      </c>
      <c r="T33" s="1">
        <f t="shared" si="38"/>
        <v>282958.04053299996</v>
      </c>
      <c r="U33" s="12">
        <f t="shared" si="23"/>
        <v>0.59563038822126779</v>
      </c>
      <c r="V33" s="42">
        <f t="shared" si="24"/>
        <v>0.40436961177873226</v>
      </c>
      <c r="W33" s="1">
        <f>SUM('Monthly '!W178:W180)/1000</f>
        <v>4604276.3039999995</v>
      </c>
      <c r="X33" s="1">
        <f>SUM('Monthly '!X178:X180)/1000</f>
        <v>15263.299000000001</v>
      </c>
      <c r="Y33" s="1">
        <f>SUM('Monthly '!Y178:Y180)/1000</f>
        <v>4589013.0049999999</v>
      </c>
      <c r="Z33" s="42">
        <f t="shared" si="2"/>
        <v>6.1659890748773323E-2</v>
      </c>
      <c r="AA33" s="1">
        <f>SUM('Monthly '!AA178:AA180)/1000</f>
        <v>2133110.7089999998</v>
      </c>
      <c r="AB33" s="1">
        <f>SUM('Monthly '!AB178:AB180)/1000</f>
        <v>2020326.375</v>
      </c>
      <c r="AC33" s="1">
        <f>SUM('Monthly '!AC178:AC180)/1000</f>
        <v>818559.79099999997</v>
      </c>
      <c r="AD33" s="1">
        <f t="shared" si="3"/>
        <v>15263.299000000001</v>
      </c>
      <c r="AE33" s="1">
        <f t="shared" si="4"/>
        <v>61275.864999999998</v>
      </c>
      <c r="AF33" s="1">
        <f t="shared" si="5"/>
        <v>51468.087</v>
      </c>
      <c r="AG33" s="1">
        <f t="shared" si="6"/>
        <v>1675.681</v>
      </c>
      <c r="AH33" s="1">
        <f t="shared" si="7"/>
        <v>168538.40753299999</v>
      </c>
      <c r="AI33" s="4">
        <f t="shared" ref="AI33:AI36" si="45">SUM(AA33:AH33)</f>
        <v>5270218.2145330003</v>
      </c>
      <c r="AJ33" s="12">
        <f t="shared" si="25"/>
        <v>0.40474808104108401</v>
      </c>
      <c r="AK33" s="12">
        <f t="shared" si="9"/>
        <v>0.38334776526497649</v>
      </c>
      <c r="AL33" s="12">
        <f t="shared" si="10"/>
        <v>0.15531800727771827</v>
      </c>
      <c r="AM33" s="12">
        <f t="shared" si="11"/>
        <v>2.8961417494839914E-3</v>
      </c>
      <c r="AN33" s="12">
        <f t="shared" si="12"/>
        <v>1.1626817430638347E-2</v>
      </c>
      <c r="AO33" s="12">
        <f t="shared" si="13"/>
        <v>9.7658360441457825E-3</v>
      </c>
      <c r="AP33" s="12">
        <f t="shared" si="14"/>
        <v>3.1795286870270209E-4</v>
      </c>
      <c r="AQ33" s="12">
        <f t="shared" si="15"/>
        <v>3.1979398323250335E-2</v>
      </c>
      <c r="AR33" s="12">
        <f t="shared" ref="AR33:AR34" si="46">SUM(AN33:AQ33)</f>
        <v>5.3690004666737165E-2</v>
      </c>
      <c r="AS33" s="12">
        <f t="shared" ref="AS33:AS34" si="47">SUM(AM33:AQ33)</f>
        <v>5.6586146416221159E-2</v>
      </c>
      <c r="AT33" s="3"/>
    </row>
    <row r="34" spans="1:46" x14ac:dyDescent="0.35">
      <c r="A34" s="1"/>
      <c r="B34" s="6" t="s">
        <v>101</v>
      </c>
      <c r="C34" s="1">
        <f>AVERAGE('Monthly '!C181:C183)</f>
        <v>143061.33333333334</v>
      </c>
      <c r="D34" s="1">
        <f>SUM('Monthly '!D181:D183)/1000</f>
        <v>159440.64669899989</v>
      </c>
      <c r="E34" s="1">
        <f>SUM('Monthly '!E181:E183)/1000</f>
        <v>305928.16600000003</v>
      </c>
      <c r="F34" s="1">
        <f>SUM('Monthly '!F181:F183)/1000</f>
        <v>159534.61499999999</v>
      </c>
      <c r="G34" s="1">
        <f>SUM('Monthly '!G181:G183)</f>
        <v>41522052.250000007</v>
      </c>
      <c r="H34" s="1">
        <f>AVERAGE('Monthly '!H181:H183)</f>
        <v>1021812.8155664466</v>
      </c>
      <c r="I34" s="1">
        <f>AVERAGE('Monthly '!I181:I183)</f>
        <v>1027427.8472331129</v>
      </c>
      <c r="J34" s="1">
        <f>AVERAGE('Monthly '!J181:J183)</f>
        <v>143778.66666666666</v>
      </c>
      <c r="K34" s="7">
        <f t="shared" si="18"/>
        <v>7.1424807231847875</v>
      </c>
      <c r="L34" s="7">
        <f t="shared" si="19"/>
        <v>7.1458991173918687</v>
      </c>
      <c r="M34" s="7">
        <f t="shared" si="20"/>
        <v>1.1144915469751893</v>
      </c>
      <c r="N34" s="7">
        <f t="shared" si="21"/>
        <v>2.1384406175439903</v>
      </c>
      <c r="O34" s="8">
        <f t="shared" si="22"/>
        <v>1.1151483862399343</v>
      </c>
      <c r="P34" s="1">
        <f>SUM('Monthly '!P181:P183)/1000</f>
        <v>50329.061999999998</v>
      </c>
      <c r="Q34" s="1">
        <f>SUM('Monthly '!Q181:Q183)/1000</f>
        <v>22896.963</v>
      </c>
      <c r="R34" s="1">
        <f>SUM('Monthly '!R181:R183)/1000</f>
        <v>2178.6080000000002</v>
      </c>
      <c r="S34" s="4">
        <f t="shared" si="31"/>
        <v>75404.633000000002</v>
      </c>
      <c r="T34" s="1">
        <f t="shared" si="38"/>
        <v>234845.27969899989</v>
      </c>
      <c r="U34" s="12">
        <f t="shared" si="23"/>
        <v>0.67891782582709015</v>
      </c>
      <c r="V34" s="42">
        <f t="shared" si="24"/>
        <v>0.3210821741729098</v>
      </c>
      <c r="W34" s="1">
        <f>SUM('Monthly '!W181:W183)/1000</f>
        <v>4368259.1710000001</v>
      </c>
      <c r="X34" s="1">
        <f>SUM('Monthly '!X181:X183)/1000</f>
        <v>12870.117</v>
      </c>
      <c r="Y34" s="1">
        <f>SUM('Monthly '!Y181:Y183)/1000</f>
        <v>4355389.0539999995</v>
      </c>
      <c r="Z34" s="42">
        <f t="shared" si="2"/>
        <v>5.3920620359579001E-2</v>
      </c>
      <c r="AA34" s="1">
        <f>SUM('Monthly '!AA181:AA183)/1000</f>
        <v>1391904.9650000001</v>
      </c>
      <c r="AB34" s="1">
        <f>SUM('Monthly '!AB181:AB183)/1000</f>
        <v>2332051.2179999999</v>
      </c>
      <c r="AC34" s="1">
        <f>SUM('Monthly '!AC181:AC183)/1000</f>
        <v>777044.63600000006</v>
      </c>
      <c r="AD34" s="1">
        <f t="shared" si="3"/>
        <v>12870.117</v>
      </c>
      <c r="AE34" s="1">
        <f t="shared" si="4"/>
        <v>50329.061999999998</v>
      </c>
      <c r="AF34" s="1">
        <f t="shared" si="5"/>
        <v>22896.963</v>
      </c>
      <c r="AG34" s="1">
        <f t="shared" si="6"/>
        <v>2178.6080000000002</v>
      </c>
      <c r="AH34" s="1">
        <f t="shared" si="7"/>
        <v>159440.64669899989</v>
      </c>
      <c r="AI34" s="4">
        <f t="shared" si="45"/>
        <v>4748716.2156990003</v>
      </c>
      <c r="AJ34" s="12">
        <f t="shared" si="25"/>
        <v>0.29311184365964787</v>
      </c>
      <c r="AK34" s="12">
        <f t="shared" si="9"/>
        <v>0.49109087847582134</v>
      </c>
      <c r="AL34" s="12">
        <f t="shared" si="10"/>
        <v>0.16363256945764254</v>
      </c>
      <c r="AM34" s="12">
        <f t="shared" si="11"/>
        <v>2.7102308108983403E-3</v>
      </c>
      <c r="AN34" s="12">
        <f t="shared" si="12"/>
        <v>1.0598456448842917E-2</v>
      </c>
      <c r="AO34" s="12">
        <f t="shared" si="13"/>
        <v>4.8217164302856996E-3</v>
      </c>
      <c r="AP34" s="12">
        <f t="shared" si="14"/>
        <v>4.5877830997726067E-4</v>
      </c>
      <c r="AQ34" s="12">
        <f t="shared" si="15"/>
        <v>3.3575526406883965E-2</v>
      </c>
      <c r="AR34" s="12">
        <f t="shared" si="46"/>
        <v>4.9454477595989838E-2</v>
      </c>
      <c r="AS34" s="12">
        <f t="shared" si="47"/>
        <v>5.216470840688818E-2</v>
      </c>
      <c r="AT34" s="3"/>
    </row>
    <row r="35" spans="1:46" x14ac:dyDescent="0.35">
      <c r="A35" s="1"/>
      <c r="B35" s="6" t="s">
        <v>102</v>
      </c>
      <c r="C35" s="1">
        <f>AVERAGE('Monthly '!C184:C186)</f>
        <v>153699.33333333334</v>
      </c>
      <c r="D35" s="1">
        <f>SUM('Monthly '!D184:D186)/1000</f>
        <v>192100.30030200005</v>
      </c>
      <c r="E35" s="1">
        <f>SUM('Monthly '!E184:E186)/1000</f>
        <v>256865.87599999999</v>
      </c>
      <c r="F35" s="1">
        <f>SUM('Monthly '!F184:F186)/1000</f>
        <v>111723.235</v>
      </c>
      <c r="G35" s="1">
        <f>SUM('Monthly '!G184:G186)</f>
        <v>32999676.539999612</v>
      </c>
      <c r="H35" s="1">
        <f>AVERAGE('Monthly '!H184:H186)</f>
        <v>1105058.1882330494</v>
      </c>
      <c r="I35" s="1">
        <f>AVERAGE('Monthly '!I184:I186)</f>
        <v>1110432.0635663902</v>
      </c>
      <c r="J35" s="1">
        <f>AVERAGE('Monthly '!J184:J186)</f>
        <v>154508</v>
      </c>
      <c r="K35" s="7">
        <f t="shared" si="18"/>
        <v>7.1897396317033424</v>
      </c>
      <c r="L35" s="7">
        <f t="shared" si="19"/>
        <v>7.1868904106349847</v>
      </c>
      <c r="M35" s="7">
        <f t="shared" si="20"/>
        <v>1.249844720441208</v>
      </c>
      <c r="N35" s="7">
        <f t="shared" si="21"/>
        <v>1.6712230979097717</v>
      </c>
      <c r="O35" s="8">
        <f t="shared" si="22"/>
        <v>0.72689472736815164</v>
      </c>
      <c r="P35" s="1">
        <f>SUM('Monthly '!P184:P186)/1000</f>
        <v>60555.027000000002</v>
      </c>
      <c r="Q35" s="1">
        <f>SUM('Monthly '!Q184:Q186)/1000</f>
        <v>50098.589</v>
      </c>
      <c r="R35" s="1">
        <f>SUM('Monthly '!R184:R186)/1000</f>
        <v>2962.877</v>
      </c>
      <c r="S35" s="4">
        <f t="shared" si="31"/>
        <v>113616.493</v>
      </c>
      <c r="T35" s="1">
        <f t="shared" si="38"/>
        <v>305716.79330200003</v>
      </c>
      <c r="U35" s="12">
        <f t="shared" si="23"/>
        <v>0.62836031422138861</v>
      </c>
      <c r="V35" s="42">
        <f t="shared" si="24"/>
        <v>0.37163968577861145</v>
      </c>
      <c r="W35" s="1">
        <f>SUM('Monthly '!W184:W186)/1000</f>
        <v>3644751.9127618666</v>
      </c>
      <c r="X35" s="1">
        <f>SUM('Monthly '!X184:X186)/1000</f>
        <v>9289.8940000000002</v>
      </c>
      <c r="Y35" s="1">
        <f>SUM('Monthly '!Y184:Y186)/1000</f>
        <v>3635462.0187618667</v>
      </c>
      <c r="Z35" s="42">
        <f t="shared" si="2"/>
        <v>8.4092968575729565E-2</v>
      </c>
      <c r="AA35" s="1">
        <f>SUM('Monthly '!AA184:AA186)/1000</f>
        <v>1291813.186</v>
      </c>
      <c r="AB35" s="1">
        <f>SUM('Monthly '!AB184:AB186)/1000</f>
        <v>1862825.895</v>
      </c>
      <c r="AC35" s="1">
        <f>SUM('Monthly '!AC184:AC186)/1000</f>
        <v>710529.21400000004</v>
      </c>
      <c r="AD35" s="1">
        <f t="shared" si="3"/>
        <v>9289.8940000000002</v>
      </c>
      <c r="AE35" s="1">
        <f t="shared" si="4"/>
        <v>60555.027000000002</v>
      </c>
      <c r="AF35" s="1">
        <f t="shared" si="5"/>
        <v>50098.589</v>
      </c>
      <c r="AG35" s="1">
        <f t="shared" si="6"/>
        <v>2962.877</v>
      </c>
      <c r="AH35" s="1">
        <f t="shared" si="7"/>
        <v>192100.30030200005</v>
      </c>
      <c r="AI35" s="4">
        <f t="shared" si="45"/>
        <v>4180174.9823020003</v>
      </c>
      <c r="AJ35" s="12">
        <f t="shared" si="25"/>
        <v>0.30903328005867481</v>
      </c>
      <c r="AK35" s="12">
        <f t="shared" si="9"/>
        <v>0.44563347297345712</v>
      </c>
      <c r="AL35" s="12">
        <f t="shared" si="10"/>
        <v>0.16997595005190796</v>
      </c>
      <c r="AM35" s="12">
        <f t="shared" si="11"/>
        <v>2.2223696470438435E-3</v>
      </c>
      <c r="AN35" s="12">
        <f t="shared" si="12"/>
        <v>1.4486242144498139E-2</v>
      </c>
      <c r="AO35" s="12">
        <f t="shared" si="13"/>
        <v>1.1984806667689057E-2</v>
      </c>
      <c r="AP35" s="12">
        <f t="shared" si="14"/>
        <v>7.0879257747443847E-4</v>
      </c>
      <c r="AQ35" s="12">
        <f t="shared" si="15"/>
        <v>4.5955085879254613E-2</v>
      </c>
      <c r="AR35" s="12">
        <f t="shared" ref="AR35:AR36" si="48">SUM(AN35:AQ35)</f>
        <v>7.3134927268916253E-2</v>
      </c>
      <c r="AS35" s="12">
        <f t="shared" ref="AS35:AS36" si="49">SUM(AM35:AQ35)</f>
        <v>7.535729691596009E-2</v>
      </c>
      <c r="AT35" s="3"/>
    </row>
    <row r="36" spans="1:46" x14ac:dyDescent="0.35">
      <c r="A36" s="1"/>
      <c r="B36" s="6" t="s">
        <v>103</v>
      </c>
      <c r="C36" s="1">
        <f>AVERAGE('Monthly '!C187:C189)</f>
        <v>164176.66666666666</v>
      </c>
      <c r="D36" s="1">
        <f>SUM('Monthly '!D187:D189)/1000</f>
        <v>235776.82644100007</v>
      </c>
      <c r="E36" s="1">
        <f>SUM('Monthly '!E187:E189)/1000</f>
        <v>282351.94799999997</v>
      </c>
      <c r="F36" s="1">
        <f>SUM('Monthly '!F187:F189)/1000</f>
        <v>105436.22900000001</v>
      </c>
      <c r="G36" s="1">
        <f>SUM('Monthly '!G187:G189)</f>
        <v>31083617.750000037</v>
      </c>
      <c r="H36" s="1">
        <f>AVERAGE('Monthly '!H187:H189)</f>
        <v>1196365.7888997502</v>
      </c>
      <c r="I36" s="1">
        <f>AVERAGE('Monthly '!I187:I189)</f>
        <v>1203708.7222331082</v>
      </c>
      <c r="J36" s="1">
        <f>AVERAGE('Monthly '!J187:J189)</f>
        <v>165260.33333333334</v>
      </c>
      <c r="K36" s="7">
        <f t="shared" si="18"/>
        <v>7.2870634615135135</v>
      </c>
      <c r="L36" s="7">
        <f t="shared" si="19"/>
        <v>7.2837122977672086</v>
      </c>
      <c r="M36" s="7">
        <f t="shared" si="20"/>
        <v>1.4361165397498634</v>
      </c>
      <c r="N36" s="7">
        <f t="shared" si="21"/>
        <v>1.7198055834162385</v>
      </c>
      <c r="O36" s="8">
        <f t="shared" si="22"/>
        <v>0.64221202160274504</v>
      </c>
      <c r="P36" s="1">
        <f>SUM('Monthly '!P187:P189)/1000</f>
        <v>65159.57</v>
      </c>
      <c r="Q36" s="1">
        <f>SUM('Monthly '!Q187:Q189)/1000</f>
        <v>59756.572999999997</v>
      </c>
      <c r="R36" s="1">
        <f>SUM('Monthly '!R187:R189)/1000</f>
        <v>3421.2240000000002</v>
      </c>
      <c r="S36" s="4">
        <f t="shared" si="31"/>
        <v>128337.367</v>
      </c>
      <c r="T36" s="1">
        <f t="shared" si="38"/>
        <v>364114.19344100007</v>
      </c>
      <c r="U36" s="12">
        <f t="shared" si="23"/>
        <v>0.64753539051260467</v>
      </c>
      <c r="V36" s="42">
        <f t="shared" si="24"/>
        <v>0.35246460948739528</v>
      </c>
      <c r="W36" s="1">
        <f>SUM('Monthly '!W187:W189)/1000</f>
        <v>4064564.699</v>
      </c>
      <c r="X36" s="1">
        <f>SUM('Monthly '!X187:X189)/1000</f>
        <v>13327.609</v>
      </c>
      <c r="Y36" s="1">
        <f>SUM('Monthly '!Y187:Y189)/1000</f>
        <v>4051237.09</v>
      </c>
      <c r="Z36" s="42">
        <f t="shared" si="2"/>
        <v>8.9877285715954006E-2</v>
      </c>
      <c r="AA36" s="1">
        <f>SUM('Monthly '!AA187:AA189)/1000</f>
        <v>1200917.5260000001</v>
      </c>
      <c r="AB36" s="1">
        <f>SUM('Monthly '!AB187:AB189)/1000</f>
        <v>2184732.7340000002</v>
      </c>
      <c r="AC36" s="1">
        <f>SUM('Monthly '!AC187:AC189)/1000</f>
        <v>821010.93299999996</v>
      </c>
      <c r="AD36" s="1">
        <f t="shared" si="3"/>
        <v>13327.609</v>
      </c>
      <c r="AE36" s="1">
        <f t="shared" si="4"/>
        <v>65159.57</v>
      </c>
      <c r="AF36" s="1">
        <f t="shared" si="5"/>
        <v>59756.572999999997</v>
      </c>
      <c r="AG36" s="1">
        <f t="shared" si="6"/>
        <v>3421.2240000000002</v>
      </c>
      <c r="AH36" s="1">
        <f t="shared" si="7"/>
        <v>235776.82644100007</v>
      </c>
      <c r="AI36" s="4">
        <f t="shared" si="45"/>
        <v>4584102.9954410009</v>
      </c>
      <c r="AJ36" s="12">
        <f t="shared" si="25"/>
        <v>0.26197437692703263</v>
      </c>
      <c r="AK36" s="12">
        <f t="shared" si="9"/>
        <v>0.47658892834056493</v>
      </c>
      <c r="AL36" s="12">
        <f t="shared" si="10"/>
        <v>0.17909958258278988</v>
      </c>
      <c r="AM36" s="12">
        <f t="shared" si="11"/>
        <v>2.9073537425434426E-3</v>
      </c>
      <c r="AN36" s="12">
        <f t="shared" si="12"/>
        <v>1.4214246509034098E-2</v>
      </c>
      <c r="AO36" s="12">
        <f t="shared" si="13"/>
        <v>1.3035608724199548E-2</v>
      </c>
      <c r="AP36" s="12">
        <f t="shared" si="14"/>
        <v>7.4632354539208405E-4</v>
      </c>
      <c r="AQ36" s="12">
        <f t="shared" si="15"/>
        <v>5.1433579628443277E-2</v>
      </c>
      <c r="AR36" s="12">
        <f t="shared" si="48"/>
        <v>7.9429758407069007E-2</v>
      </c>
      <c r="AS36" s="12">
        <f t="shared" si="49"/>
        <v>8.2337112149612451E-2</v>
      </c>
      <c r="AT36" s="3"/>
    </row>
    <row r="37" spans="1:46" x14ac:dyDescent="0.35">
      <c r="A37" s="1"/>
      <c r="B37" s="6" t="s">
        <v>104</v>
      </c>
      <c r="C37" s="1">
        <f>AVERAGE('Monthly '!C190:C192)</f>
        <v>173319.66666666666</v>
      </c>
      <c r="D37" s="1">
        <f>SUM('Monthly '!D190:D192)/1000</f>
        <v>247266.72167000032</v>
      </c>
      <c r="E37" s="1">
        <f>SUM('Monthly '!E190:E192)/1000</f>
        <v>366578.79599999997</v>
      </c>
      <c r="F37" s="1">
        <f>SUM('Monthly '!F190:F192)/1000</f>
        <v>166335.10200000001</v>
      </c>
      <c r="G37" s="1">
        <f>SUM('Monthly '!G190:G192)</f>
        <v>44561165.080000013</v>
      </c>
      <c r="H37" s="1">
        <f>AVERAGE('Monthly '!H190:H192)</f>
        <v>1282828.1755666845</v>
      </c>
      <c r="I37" s="1">
        <f>AVERAGE('Monthly '!I190:I192)</f>
        <v>1299292.0822334182</v>
      </c>
      <c r="J37" s="1">
        <f>AVERAGE('Monthly '!J190:J192)</f>
        <v>175672</v>
      </c>
      <c r="K37" s="7">
        <f t="shared" si="18"/>
        <v>7.4015153631345036</v>
      </c>
      <c r="L37" s="7">
        <f t="shared" si="19"/>
        <v>7.3961250639454112</v>
      </c>
      <c r="M37" s="7">
        <f t="shared" si="20"/>
        <v>1.4266512648304981</v>
      </c>
      <c r="N37" s="7">
        <f t="shared" si="21"/>
        <v>2.1150444323494737</v>
      </c>
      <c r="O37" s="8">
        <f t="shared" si="22"/>
        <v>0.95970125721451127</v>
      </c>
      <c r="P37" s="1">
        <f>SUM('Monthly '!P190:P192)/1000</f>
        <v>65966.216</v>
      </c>
      <c r="Q37" s="1">
        <f>SUM('Monthly '!Q190:Q192)/1000</f>
        <v>49580.815000000002</v>
      </c>
      <c r="R37" s="1">
        <f>SUM('Monthly '!R190:R192)/1000</f>
        <v>2516.268</v>
      </c>
      <c r="S37" s="4">
        <f>SUM(P37:R37)</f>
        <v>118063.299</v>
      </c>
      <c r="T37" s="1">
        <f t="shared" si="38"/>
        <v>365330.02067000035</v>
      </c>
      <c r="U37" s="12">
        <f t="shared" si="23"/>
        <v>0.67683110524704004</v>
      </c>
      <c r="V37" s="42">
        <f t="shared" si="24"/>
        <v>0.3231688947529599</v>
      </c>
      <c r="W37" s="1">
        <f>SUM('Monthly '!W190:W192)/1000</f>
        <v>4696050.95</v>
      </c>
      <c r="X37" s="1">
        <f>SUM('Monthly '!X190:X192)/1000</f>
        <v>14055.348</v>
      </c>
      <c r="Y37" s="1">
        <f>SUM('Monthly '!Y190:Y192)/1000</f>
        <v>4681995.602</v>
      </c>
      <c r="Z37" s="42">
        <f t="shared" si="2"/>
        <v>7.8028697958183249E-2</v>
      </c>
      <c r="AA37" s="1">
        <f>SUM('Monthly '!AA190:AA192)/1000</f>
        <v>1414550.2139999999</v>
      </c>
      <c r="AB37" s="1">
        <f>SUM('Monthly '!AB190:AB192)/1000</f>
        <v>2516068.074</v>
      </c>
      <c r="AC37" s="1">
        <f>SUM('Monthly '!AC190:AC192)/1000</f>
        <v>835306.93599999999</v>
      </c>
      <c r="AD37" s="1">
        <f t="shared" si="3"/>
        <v>14055.348</v>
      </c>
      <c r="AE37" s="1">
        <f t="shared" si="4"/>
        <v>65966.216</v>
      </c>
      <c r="AF37" s="1">
        <f t="shared" si="5"/>
        <v>49580.815000000002</v>
      </c>
      <c r="AG37" s="1">
        <f t="shared" si="6"/>
        <v>2516.268</v>
      </c>
      <c r="AH37" s="1">
        <f t="shared" si="7"/>
        <v>247266.72167000032</v>
      </c>
      <c r="AI37" s="4">
        <f>SUM(AA37:AH37)</f>
        <v>5145310.5926700002</v>
      </c>
      <c r="AJ37" s="12">
        <f t="shared" si="25"/>
        <v>0.27492027711896838</v>
      </c>
      <c r="AK37" s="12">
        <f t="shared" si="9"/>
        <v>0.48900217560906545</v>
      </c>
      <c r="AL37" s="12">
        <f t="shared" si="10"/>
        <v>0.16234334564564026</v>
      </c>
      <c r="AM37" s="12">
        <f t="shared" si="11"/>
        <v>2.7316811583781206E-3</v>
      </c>
      <c r="AN37" s="12">
        <f t="shared" si="12"/>
        <v>1.2820648007911387E-2</v>
      </c>
      <c r="AO37" s="12">
        <f t="shared" si="13"/>
        <v>9.6361170248172659E-3</v>
      </c>
      <c r="AP37" s="12">
        <f t="shared" si="14"/>
        <v>4.8904103157245175E-4</v>
      </c>
      <c r="AQ37" s="12">
        <f t="shared" si="15"/>
        <v>4.80567144036467E-2</v>
      </c>
      <c r="AR37" s="12">
        <f>SUM(AN37:AQ37)</f>
        <v>7.1002520467947805E-2</v>
      </c>
      <c r="AS37" s="12">
        <f>SUM(AM37:AQ37)</f>
        <v>7.3734201626325921E-2</v>
      </c>
      <c r="AT37" s="3"/>
    </row>
    <row r="38" spans="1:46" x14ac:dyDescent="0.35">
      <c r="A38" s="1"/>
      <c r="B38" s="6" t="s">
        <v>105</v>
      </c>
      <c r="C38" s="1">
        <f>AVERAGE('Monthly '!C193:C195)</f>
        <v>184290</v>
      </c>
      <c r="D38" s="1">
        <f>SUM('Monthly '!D193:D195)/1000</f>
        <v>229303.98770200001</v>
      </c>
      <c r="E38" s="1">
        <f>SUM('Monthly '!E193:E195)/1000</f>
        <v>362893.86200000002</v>
      </c>
      <c r="F38" s="1">
        <f>SUM('Monthly '!F193:F195)/1000</f>
        <v>171877.473</v>
      </c>
      <c r="G38" s="1">
        <f>SUM('Monthly '!G193:G195)</f>
        <v>52137991.199999653</v>
      </c>
      <c r="H38" s="1">
        <f>AVERAGE('Monthly '!H193:H195)</f>
        <v>1391572.2852336804</v>
      </c>
      <c r="I38" s="1">
        <f>AVERAGE('Monthly '!I193:I195)</f>
        <v>1420794.2299004418</v>
      </c>
      <c r="J38" s="1">
        <f>AVERAGE('Monthly '!J193:J195)</f>
        <v>188067.66666666666</v>
      </c>
      <c r="K38" s="7">
        <f>H38/C38</f>
        <v>7.5509918347912555</v>
      </c>
      <c r="L38" s="7">
        <f>I38/J38</f>
        <v>7.5546969613797259</v>
      </c>
      <c r="M38" s="7">
        <f>D38/C38</f>
        <v>1.244256268392208</v>
      </c>
      <c r="N38" s="7">
        <f>E38/C38</f>
        <v>1.9691457051386403</v>
      </c>
      <c r="O38" s="8">
        <f>F38/C38</f>
        <v>0.93264676867979812</v>
      </c>
      <c r="P38" s="1">
        <f>SUM('Monthly '!P193:P195)/1000</f>
        <v>58411.17</v>
      </c>
      <c r="Q38" s="1">
        <f>SUM('Monthly '!Q193:Q195)/1000</f>
        <v>28802.978999999999</v>
      </c>
      <c r="R38" s="1">
        <f>SUM('Monthly '!R193:R195)/1000</f>
        <v>2020.896</v>
      </c>
      <c r="S38" s="4">
        <f>SUM(P38:R38)</f>
        <v>89235.044999999998</v>
      </c>
      <c r="T38" s="1">
        <f>+S38+D38</f>
        <v>318539.032702</v>
      </c>
      <c r="U38" s="12">
        <f>+D38/T38</f>
        <v>0.7198615056903207</v>
      </c>
      <c r="V38" s="42">
        <f>+S38/T38</f>
        <v>0.28013849430967935</v>
      </c>
      <c r="W38" s="1">
        <f>SUM('Monthly '!W193:W195)/1000</f>
        <v>4142158.8527999995</v>
      </c>
      <c r="X38" s="1">
        <f>SUM('Monthly '!X193:X195)/1000</f>
        <v>9571.5689999999995</v>
      </c>
      <c r="Y38" s="1">
        <f>SUM('Monthly '!Y193:Y195)/1000</f>
        <v>4132587.2837999999</v>
      </c>
      <c r="Z38" s="42">
        <f>T38/Y38</f>
        <v>7.7079807594310934E-2</v>
      </c>
      <c r="AA38" s="1">
        <f>SUM('Monthly '!AA193:AA195)/1000</f>
        <v>1746894.5149999999</v>
      </c>
      <c r="AB38" s="1">
        <f>SUM('Monthly '!AB193:AB195)/1000</f>
        <v>1895425.969</v>
      </c>
      <c r="AC38" s="1">
        <f>SUM('Monthly '!AC193:AC195)/1000</f>
        <v>687538.72400000005</v>
      </c>
      <c r="AD38" s="1">
        <f>X38</f>
        <v>9571.5689999999995</v>
      </c>
      <c r="AE38" s="1">
        <f t="shared" ref="AE38:AG38" si="50">P38</f>
        <v>58411.17</v>
      </c>
      <c r="AF38" s="1">
        <f t="shared" si="50"/>
        <v>28802.978999999999</v>
      </c>
      <c r="AG38" s="1">
        <f t="shared" si="50"/>
        <v>2020.896</v>
      </c>
      <c r="AH38" s="1">
        <f>D38</f>
        <v>229303.98770200001</v>
      </c>
      <c r="AI38" s="4">
        <f>SUM(AA38:AH38)</f>
        <v>4657969.8097020006</v>
      </c>
      <c r="AJ38" s="12">
        <f t="shared" ref="AJ38:AQ38" si="51">+AA38/$AI38</f>
        <v>0.37503345585482867</v>
      </c>
      <c r="AK38" s="12">
        <f t="shared" si="51"/>
        <v>0.4069210506800735</v>
      </c>
      <c r="AL38" s="12">
        <f t="shared" si="51"/>
        <v>0.14760480468721332</v>
      </c>
      <c r="AM38" s="12">
        <f t="shared" si="51"/>
        <v>2.0548799994503084E-3</v>
      </c>
      <c r="AN38" s="12">
        <f t="shared" si="51"/>
        <v>1.2540049074241838E-2</v>
      </c>
      <c r="AO38" s="12">
        <f t="shared" si="51"/>
        <v>6.1835907437628292E-3</v>
      </c>
      <c r="AP38" s="12">
        <f t="shared" si="51"/>
        <v>4.3385768533551084E-4</v>
      </c>
      <c r="AQ38" s="12">
        <f t="shared" si="51"/>
        <v>4.922831127509391E-2</v>
      </c>
      <c r="AR38" s="12">
        <f>SUM(AN38:AQ38)</f>
        <v>6.8385808778434087E-2</v>
      </c>
      <c r="AS38" s="12">
        <f>SUM(AM38:AQ38)</f>
        <v>7.0440688777884397E-2</v>
      </c>
      <c r="AT38" s="3"/>
    </row>
    <row r="39" spans="1:46" x14ac:dyDescent="0.35">
      <c r="A39" s="1"/>
      <c r="B39" s="6" t="s">
        <v>106</v>
      </c>
      <c r="C39" s="1">
        <f>AVERAGE('Monthly '!C196:C198)</f>
        <v>189355.66666666666</v>
      </c>
      <c r="D39" s="1">
        <f>SUM('Monthly '!D196:D198)/1000</f>
        <v>254515.20670099999</v>
      </c>
      <c r="E39" s="1">
        <f>SUM('Monthly '!E196:E198)/1000</f>
        <v>301381.72100000002</v>
      </c>
      <c r="F39" s="1">
        <f>SUM('Monthly '!F196:F198)/1000</f>
        <v>121996.863</v>
      </c>
      <c r="G39" s="1">
        <f>SUM('Monthly '!G196:G198)</f>
        <v>37093116.579999521</v>
      </c>
      <c r="H39" s="1">
        <f>AVERAGE('Monthly '!H196:H198)</f>
        <v>1458834.753567212</v>
      </c>
      <c r="I39" s="1">
        <f>AVERAGE('Monthly '!I196:I198)</f>
        <v>1527416.8275673932</v>
      </c>
      <c r="J39" s="1">
        <f>AVERAGE('Monthly '!J196:J198)</f>
        <v>198195</v>
      </c>
      <c r="K39" s="7">
        <f>H39/C39</f>
        <v>7.7042043644528482</v>
      </c>
      <c r="L39" s="7">
        <f>I39/J39</f>
        <v>7.7066365325431683</v>
      </c>
      <c r="M39" s="7">
        <f>D39/C39</f>
        <v>1.3441119095159551</v>
      </c>
      <c r="N39" s="7">
        <f>E39/C39</f>
        <v>1.5916171208677852</v>
      </c>
      <c r="O39" s="8">
        <f>F39/C39</f>
        <v>0.64427363145544458</v>
      </c>
      <c r="P39" s="1">
        <f>SUM('Monthly '!P196:P198)/1000</f>
        <v>67378.877999999997</v>
      </c>
      <c r="Q39" s="1">
        <f>SUM('Monthly '!Q196:Q198)/1000</f>
        <v>46068.928</v>
      </c>
      <c r="R39" s="1">
        <f>SUM('Monthly '!R196:R198)/1000</f>
        <v>1801.942</v>
      </c>
      <c r="S39" s="4">
        <f>SUM(P39:R39)</f>
        <v>115249.74799999999</v>
      </c>
      <c r="T39" s="1">
        <f>+S39+D39</f>
        <v>369764.95470100001</v>
      </c>
      <c r="U39" s="12">
        <f>+D39/T39</f>
        <v>0.68831619509968578</v>
      </c>
      <c r="V39" s="42">
        <f>+S39/T39</f>
        <v>0.31168380490031417</v>
      </c>
      <c r="W39" s="1">
        <f>SUM('Monthly '!W196:W198)/1000</f>
        <v>3695639.0090000001</v>
      </c>
      <c r="X39" s="1">
        <f>SUM('Monthly '!X196:X198)/1000</f>
        <v>8544.1990000000005</v>
      </c>
      <c r="Y39" s="1">
        <f>SUM('Monthly '!Y196:Y198)/1000</f>
        <v>3687094.81</v>
      </c>
      <c r="Z39" s="42">
        <f>T39/Y39</f>
        <v>0.10028626161121146</v>
      </c>
      <c r="AA39" s="1">
        <f>SUM('Monthly '!AA196:AA198)/1000</f>
        <v>1042629.564</v>
      </c>
      <c r="AB39" s="1">
        <f>SUM('Monthly '!AB196:AB198)/1000</f>
        <v>2013425.5049999999</v>
      </c>
      <c r="AC39" s="1">
        <f>SUM('Monthly '!AC196:AC198)/1000</f>
        <v>670817.196</v>
      </c>
      <c r="AD39" s="1">
        <f>X39</f>
        <v>8544.1990000000005</v>
      </c>
      <c r="AE39" s="1">
        <f t="shared" ref="AE39" si="52">P39</f>
        <v>67378.877999999997</v>
      </c>
      <c r="AF39" s="1">
        <f t="shared" ref="AF39" si="53">Q39</f>
        <v>46068.928</v>
      </c>
      <c r="AG39" s="1">
        <f t="shared" ref="AG39" si="54">R39</f>
        <v>1801.942</v>
      </c>
      <c r="AH39" s="1">
        <f>D39</f>
        <v>254515.20670099999</v>
      </c>
      <c r="AI39" s="4">
        <f>SUM(AA39:AH39)</f>
        <v>4105181.4187009996</v>
      </c>
      <c r="AJ39" s="12">
        <f t="shared" ref="AJ39" si="55">+AA39/$AI39</f>
        <v>0.25397892508485503</v>
      </c>
      <c r="AK39" s="12">
        <f t="shared" ref="AK39" si="56">+AB39/$AI39</f>
        <v>0.49045956795670848</v>
      </c>
      <c r="AL39" s="12">
        <f t="shared" ref="AL39" si="57">+AC39/$AI39</f>
        <v>0.16340744234691248</v>
      </c>
      <c r="AM39" s="12">
        <f t="shared" ref="AM39" si="58">+AD39/$AI39</f>
        <v>2.0813206844104925E-3</v>
      </c>
      <c r="AN39" s="12">
        <f t="shared" ref="AN39" si="59">+AE39/$AI39</f>
        <v>1.6413130414421651E-2</v>
      </c>
      <c r="AO39" s="12">
        <f t="shared" ref="AO39" si="60">+AF39/$AI39</f>
        <v>1.1222141801123509E-2</v>
      </c>
      <c r="AP39" s="12">
        <f t="shared" ref="AP39" si="61">+AG39/$AI39</f>
        <v>4.3894332946927046E-4</v>
      </c>
      <c r="AQ39" s="12">
        <f t="shared" ref="AQ39" si="62">+AH39/$AI39</f>
        <v>6.1998528382099155E-2</v>
      </c>
      <c r="AR39" s="12">
        <f>SUM(AN39:AQ39)</f>
        <v>9.0072743927113591E-2</v>
      </c>
      <c r="AS39" s="12">
        <f>SUM(AM39:AQ39)</f>
        <v>9.2154064611524075E-2</v>
      </c>
      <c r="AT39" s="3"/>
    </row>
    <row r="40" spans="1:46" x14ac:dyDescent="0.35">
      <c r="A40" s="1"/>
      <c r="B40" s="39"/>
      <c r="C40" s="1"/>
      <c r="D40" s="1"/>
      <c r="E40" s="1"/>
      <c r="F40" s="1"/>
      <c r="G40" s="1"/>
      <c r="J40" s="1"/>
      <c r="K40" s="7"/>
      <c r="L40" s="7"/>
      <c r="M40" s="7"/>
      <c r="N40" s="7"/>
      <c r="P40" s="1"/>
      <c r="Q40" s="1"/>
      <c r="R40" s="1"/>
      <c r="S40" s="7"/>
      <c r="T40" s="1"/>
      <c r="U40" s="3"/>
      <c r="V40" s="3"/>
      <c r="W40" s="70"/>
      <c r="X40" s="69"/>
      <c r="Y40" s="1"/>
      <c r="Z40" s="3"/>
      <c r="AA40" s="1"/>
      <c r="AB40" s="1"/>
      <c r="AC40" s="1"/>
      <c r="AD40" s="1"/>
      <c r="AE40" s="1"/>
      <c r="AF40" s="1"/>
      <c r="AG40" s="1"/>
      <c r="AH40" s="1"/>
      <c r="AI40" s="69"/>
      <c r="AJ40" s="3"/>
      <c r="AK40" s="3"/>
      <c r="AL40" s="3"/>
      <c r="AM40" s="3"/>
      <c r="AN40" s="3"/>
      <c r="AO40" s="3"/>
      <c r="AP40" s="3"/>
      <c r="AQ40" s="3"/>
      <c r="AR40" s="3"/>
      <c r="AS40" s="3"/>
      <c r="AT40" s="3"/>
    </row>
    <row r="41" spans="1:46" ht="20" x14ac:dyDescent="0.4">
      <c r="B41" s="34" t="s">
        <v>107</v>
      </c>
      <c r="C41" s="1"/>
      <c r="D41" s="1"/>
      <c r="E41" s="1"/>
      <c r="F41" s="1"/>
      <c r="G41" s="1"/>
      <c r="H41" s="1"/>
      <c r="I41" s="1"/>
      <c r="J41" s="1"/>
      <c r="K41" s="1"/>
      <c r="L41" s="1"/>
      <c r="M41" s="1"/>
      <c r="N41" s="1"/>
      <c r="P41" s="1"/>
      <c r="Q41" s="1"/>
      <c r="R41" s="1"/>
      <c r="S41" s="1"/>
      <c r="T41" s="61"/>
      <c r="U41" s="3"/>
      <c r="V41" s="3"/>
      <c r="W41" s="61"/>
      <c r="X41" s="1"/>
      <c r="Y41" s="1"/>
      <c r="Z41" s="3"/>
      <c r="AA41" s="1"/>
      <c r="AB41" s="1"/>
      <c r="AC41" s="1"/>
      <c r="AD41" s="1"/>
      <c r="AE41" s="1"/>
      <c r="AF41" s="1"/>
      <c r="AG41" s="1"/>
      <c r="AH41" s="1"/>
      <c r="AI41" s="1"/>
      <c r="AJ41" s="3"/>
      <c r="AK41" s="3"/>
      <c r="AL41" s="3"/>
      <c r="AM41" s="3"/>
      <c r="AN41" s="3"/>
      <c r="AO41" s="3"/>
      <c r="AP41" s="3"/>
      <c r="AQ41" s="3"/>
      <c r="AR41" s="3"/>
      <c r="AS41" s="3"/>
      <c r="AT41" s="3"/>
    </row>
    <row r="42" spans="1:46" ht="96.5" thickBot="1" x14ac:dyDescent="0.4">
      <c r="B42" s="16" t="s">
        <v>58</v>
      </c>
      <c r="C42" s="17" t="str">
        <f t="shared" ref="C42:J42" si="63">+C3</f>
        <v>Promedio de Cuentas Facturadas</v>
      </c>
      <c r="D42" s="17" t="str">
        <f t="shared" si="63"/>
        <v xml:space="preserve">Energía Exportada </v>
      </c>
      <c r="E42" s="17" t="str">
        <f t="shared" si="63"/>
        <v>Consumo Sistema AEE</v>
      </c>
      <c r="F42" s="17" t="str">
        <f t="shared" si="63"/>
        <v>Consumo Neto Facturado al Cliente</v>
      </c>
      <c r="G42" s="17" t="str">
        <f t="shared" si="63"/>
        <v>Cantidad $ Facturada</v>
      </c>
      <c r="H42" s="18" t="str">
        <f t="shared" si="63"/>
        <v>Capacidad Promedio de clientes facturados</v>
      </c>
      <c r="I42" s="17" t="str">
        <f t="shared" si="63"/>
        <v>Capacidad  Promedio de Clientes Registrados</v>
      </c>
      <c r="J42" s="18" t="str">
        <f t="shared" si="63"/>
        <v>Promedio de Clientes Registrados</v>
      </c>
      <c r="K42" s="17" t="str">
        <f>K3</f>
        <v>Capacidad Promedio por Cliente Facturado (kW/Cliente)</v>
      </c>
      <c r="L42" s="17" t="str">
        <f>L3</f>
        <v>Capacidad Promedio por Cliente Registrado (kW/Cliente)</v>
      </c>
      <c r="M42" s="17" t="s">
        <v>65</v>
      </c>
      <c r="N42" s="17" t="s">
        <v>108</v>
      </c>
      <c r="O42" s="18" t="s">
        <v>109</v>
      </c>
      <c r="P42" s="17" t="s">
        <v>22</v>
      </c>
      <c r="Q42" s="17" t="s">
        <v>23</v>
      </c>
      <c r="R42" s="17" t="s">
        <v>68</v>
      </c>
      <c r="S42" s="19" t="s">
        <v>25</v>
      </c>
      <c r="T42" s="17" t="s">
        <v>26</v>
      </c>
      <c r="U42" s="17" t="s">
        <v>69</v>
      </c>
      <c r="V42" s="18" t="s">
        <v>70</v>
      </c>
      <c r="W42" s="17" t="s">
        <v>29</v>
      </c>
      <c r="X42" s="17" t="s">
        <v>30</v>
      </c>
      <c r="Y42" s="17" t="s">
        <v>31</v>
      </c>
      <c r="Z42" s="18" t="s">
        <v>32</v>
      </c>
      <c r="AA42" s="17" t="s">
        <v>33</v>
      </c>
      <c r="AB42" s="17" t="s">
        <v>34</v>
      </c>
      <c r="AC42" s="17" t="s">
        <v>35</v>
      </c>
      <c r="AD42" s="17" t="s">
        <v>36</v>
      </c>
      <c r="AE42" s="17" t="str">
        <f>+P42</f>
        <v>Fotovoltaica</v>
      </c>
      <c r="AF42" s="17" t="str">
        <f>+Q42</f>
        <v>Eólica</v>
      </c>
      <c r="AG42" s="17" t="str">
        <f>+R42</f>
        <v>Landfill</v>
      </c>
      <c r="AH42" s="17" t="s">
        <v>37</v>
      </c>
      <c r="AI42" s="18" t="s">
        <v>25</v>
      </c>
      <c r="AJ42" s="17" t="s">
        <v>33</v>
      </c>
      <c r="AK42" s="17" t="s">
        <v>34</v>
      </c>
      <c r="AL42" s="17" t="s">
        <v>35</v>
      </c>
      <c r="AM42" s="17" t="s">
        <v>36</v>
      </c>
      <c r="AN42" s="17" t="s">
        <v>22</v>
      </c>
      <c r="AO42" s="17" t="s">
        <v>23</v>
      </c>
      <c r="AP42" s="17" t="s">
        <v>24</v>
      </c>
      <c r="AQ42" s="17" t="s">
        <v>37</v>
      </c>
      <c r="AR42" s="17" t="s">
        <v>38</v>
      </c>
      <c r="AS42" s="17" t="s">
        <v>39</v>
      </c>
    </row>
    <row r="43" spans="1:46" x14ac:dyDescent="0.35">
      <c r="B43" s="6" t="s">
        <v>72</v>
      </c>
      <c r="C43" s="12">
        <f t="shared" ref="C43:Y43" si="64">IFERROR((C5/C4)-1, "")</f>
        <v>5.7145176346442783E-2</v>
      </c>
      <c r="D43" s="12">
        <f t="shared" si="64"/>
        <v>-0.1224946826705543</v>
      </c>
      <c r="E43" s="12">
        <f t="shared" si="64"/>
        <v>-1.8097223313020994E-2</v>
      </c>
      <c r="F43" s="12">
        <f t="shared" si="64"/>
        <v>2.2301339639274609E-2</v>
      </c>
      <c r="G43" s="12">
        <f t="shared" si="64"/>
        <v>1.0522799866871324E-2</v>
      </c>
      <c r="H43" s="42">
        <f t="shared" si="64"/>
        <v>6.1961878561253458E-2</v>
      </c>
      <c r="I43" s="12">
        <f t="shared" si="64"/>
        <v>5.5098196334202765E-2</v>
      </c>
      <c r="J43" s="42">
        <f t="shared" si="64"/>
        <v>9.841966953454051E-2</v>
      </c>
      <c r="K43" s="12">
        <f t="shared" si="64"/>
        <v>4.5563299370647847E-3</v>
      </c>
      <c r="L43" s="12">
        <f t="shared" si="64"/>
        <v>-3.9439819225647654E-2</v>
      </c>
      <c r="M43" s="12">
        <f t="shared" si="64"/>
        <v>-0.16992922356969276</v>
      </c>
      <c r="N43" s="12">
        <f t="shared" si="64"/>
        <v>-7.1175086774274421E-2</v>
      </c>
      <c r="O43" s="42">
        <f t="shared" si="64"/>
        <v>-3.2960313764652915E-2</v>
      </c>
      <c r="P43" s="12">
        <f t="shared" si="64"/>
        <v>-0.18797272607459981</v>
      </c>
      <c r="Q43" s="12">
        <f t="shared" si="64"/>
        <v>-0.25219472033250545</v>
      </c>
      <c r="R43" s="12">
        <f t="shared" si="64"/>
        <v>0.30493936975644997</v>
      </c>
      <c r="S43" s="42">
        <f t="shared" si="64"/>
        <v>-0.20444643455314615</v>
      </c>
      <c r="T43" s="12">
        <f t="shared" si="64"/>
        <v>-0.19298837152242543</v>
      </c>
      <c r="U43" s="12">
        <f t="shared" si="64"/>
        <v>8.7351515596940432E-2</v>
      </c>
      <c r="V43" s="42">
        <f t="shared" si="64"/>
        <v>-1.4198138696385643E-2</v>
      </c>
      <c r="W43" s="12">
        <f t="shared" si="64"/>
        <v>-2.5057675835054583E-2</v>
      </c>
      <c r="X43" s="12">
        <f t="shared" si="64"/>
        <v>-0.2272195101749227</v>
      </c>
      <c r="Y43" s="12">
        <f t="shared" si="64"/>
        <v>-2.412695448509683E-2</v>
      </c>
      <c r="Z43" s="42">
        <f t="shared" ref="Z43:Z76" si="65">Z5-Z4</f>
        <v>-5.6937235024331727E-3</v>
      </c>
      <c r="AA43" s="12">
        <f t="shared" ref="AA43:AI43" si="66">IFERROR((AA5/AA4)-1, "")</f>
        <v>-2.9057429639083865E-2</v>
      </c>
      <c r="AB43" s="12">
        <f t="shared" si="66"/>
        <v>-1.2032366566951724E-2</v>
      </c>
      <c r="AC43" s="12">
        <f t="shared" si="66"/>
        <v>-0.37036202463685586</v>
      </c>
      <c r="AD43" s="12">
        <f t="shared" si="66"/>
        <v>-0.2272195101749227</v>
      </c>
      <c r="AE43" s="12">
        <f t="shared" si="66"/>
        <v>-0.18797272607459981</v>
      </c>
      <c r="AF43" s="12">
        <f t="shared" si="66"/>
        <v>-0.25219472033250545</v>
      </c>
      <c r="AG43" s="12">
        <f t="shared" si="66"/>
        <v>0.30493936975644997</v>
      </c>
      <c r="AH43" s="12">
        <f t="shared" si="66"/>
        <v>-0.1224946826705543</v>
      </c>
      <c r="AI43" s="12">
        <f t="shared" si="66"/>
        <v>-9.5955346244946393E-2</v>
      </c>
      <c r="AJ43" s="12">
        <f t="shared" ref="AJ43:AS43" si="67">+AJ5-AJ4</f>
        <v>3.4514596864830882E-2</v>
      </c>
      <c r="AK43" s="12">
        <f t="shared" si="67"/>
        <v>2.8406916803453031E-2</v>
      </c>
      <c r="AL43" s="12">
        <f t="shared" si="67"/>
        <v>-5.9324593332825165E-2</v>
      </c>
      <c r="AM43" s="12">
        <f t="shared" si="67"/>
        <v>-5.7244957305921385E-4</v>
      </c>
      <c r="AN43" s="12">
        <f t="shared" si="67"/>
        <v>-1.2037770542462616E-3</v>
      </c>
      <c r="AO43" s="12">
        <f t="shared" si="67"/>
        <v>-2.0216808316969436E-3</v>
      </c>
      <c r="AP43" s="12">
        <f t="shared" si="67"/>
        <v>3.1664436865659693E-4</v>
      </c>
      <c r="AQ43" s="12">
        <f t="shared" si="67"/>
        <v>-1.156572451132213E-4</v>
      </c>
      <c r="AR43" s="12">
        <f t="shared" si="67"/>
        <v>-3.0244707623998252E-3</v>
      </c>
      <c r="AS43" s="12">
        <f t="shared" si="67"/>
        <v>-3.5969203354590425E-3</v>
      </c>
      <c r="AT43" s="3"/>
    </row>
    <row r="44" spans="1:46" x14ac:dyDescent="0.35">
      <c r="B44" s="6" t="s">
        <v>73</v>
      </c>
      <c r="C44" s="12">
        <f t="shared" ref="C44:Y44" si="68">IFERROR((C6/C5)-1, "")</f>
        <v>-0.91169808423234922</v>
      </c>
      <c r="D44" s="12">
        <f t="shared" si="68"/>
        <v>-0.88709409091418945</v>
      </c>
      <c r="E44" s="12">
        <f t="shared" si="68"/>
        <v>-0.80648643813679122</v>
      </c>
      <c r="F44" s="12">
        <f t="shared" si="68"/>
        <v>-0.76650598652094859</v>
      </c>
      <c r="G44" s="12">
        <f t="shared" si="68"/>
        <v>-0.74408792349087804</v>
      </c>
      <c r="H44" s="42">
        <f t="shared" si="68"/>
        <v>0.17361336366571956</v>
      </c>
      <c r="I44" s="12">
        <f t="shared" si="68"/>
        <v>-1.4162315127634439E-2</v>
      </c>
      <c r="J44" s="42">
        <f t="shared" si="68"/>
        <v>2.0843574869727766E-2</v>
      </c>
      <c r="K44" s="12">
        <f t="shared" si="68"/>
        <v>12.29091621017435</v>
      </c>
      <c r="L44" s="12">
        <f t="shared" si="68"/>
        <v>-3.4291140052313374E-2</v>
      </c>
      <c r="M44" s="12">
        <f t="shared" si="68"/>
        <v>0.27863487563395961</v>
      </c>
      <c r="N44" s="12">
        <f t="shared" si="68"/>
        <v>1.1914990199352178</v>
      </c>
      <c r="O44" s="42">
        <f t="shared" si="68"/>
        <v>1.6442689430821096</v>
      </c>
      <c r="P44" s="12">
        <f t="shared" si="68"/>
        <v>-0.98906367907656068</v>
      </c>
      <c r="Q44" s="12">
        <f t="shared" si="68"/>
        <v>-1</v>
      </c>
      <c r="R44" s="12">
        <f t="shared" si="68"/>
        <v>-1</v>
      </c>
      <c r="S44" s="42">
        <f t="shared" si="68"/>
        <v>-0.99455338321616782</v>
      </c>
      <c r="T44" s="12">
        <f t="shared" si="68"/>
        <v>-0.9782165864896728</v>
      </c>
      <c r="U44" s="12">
        <f t="shared" si="68"/>
        <v>4.1831137040245503</v>
      </c>
      <c r="V44" s="42">
        <f t="shared" si="68"/>
        <v>-0.74996495470050928</v>
      </c>
      <c r="W44" s="12">
        <f t="shared" si="68"/>
        <v>-0.66657420273226209</v>
      </c>
      <c r="X44" s="12">
        <f t="shared" si="68"/>
        <v>-0.74536659774173097</v>
      </c>
      <c r="Y44" s="12">
        <f t="shared" si="68"/>
        <v>-0.66628694770701846</v>
      </c>
      <c r="Z44" s="42">
        <f t="shared" si="65"/>
        <v>-2.543485027568167E-2</v>
      </c>
      <c r="AA44" s="12">
        <f t="shared" ref="AA44:AB63" si="69">IFERROR((AA6/AA5)-1, "")</f>
        <v>-0.3838537323075859</v>
      </c>
      <c r="AB44" s="12">
        <f t="shared" si="69"/>
        <v>-0.5768632909192104</v>
      </c>
      <c r="AC44" s="12"/>
      <c r="AD44" s="12">
        <f t="shared" ref="AD44:AI44" si="70">IFERROR((AD6/AD5)-1, "")</f>
        <v>-0.74536659774173097</v>
      </c>
      <c r="AE44" s="12">
        <f t="shared" si="70"/>
        <v>-0.98906367907656068</v>
      </c>
      <c r="AF44" s="12">
        <f t="shared" si="70"/>
        <v>-1</v>
      </c>
      <c r="AG44" s="12">
        <f t="shared" si="70"/>
        <v>-1</v>
      </c>
      <c r="AH44" s="12">
        <f t="shared" si="70"/>
        <v>-0.88709409091418945</v>
      </c>
      <c r="AI44" s="12">
        <f t="shared" si="70"/>
        <v>-0.54843966812145561</v>
      </c>
      <c r="AJ44" s="12">
        <f t="shared" ref="AJ44:AS44" si="71">+AJ6-AJ5</f>
        <v>0.1825831488984434</v>
      </c>
      <c r="AK44" s="12">
        <f t="shared" si="71"/>
        <v>-2.1049877308825071E-2</v>
      </c>
      <c r="AL44" s="12">
        <f t="shared" si="71"/>
        <v>-0.13612284116276699</v>
      </c>
      <c r="AM44" s="12">
        <f t="shared" si="71"/>
        <v>-1.4697265318180561E-3</v>
      </c>
      <c r="AN44" s="12">
        <f t="shared" si="71"/>
        <v>-1.036571324337182E-2</v>
      </c>
      <c r="AO44" s="12">
        <f t="shared" si="71"/>
        <v>-9.6763290852553904E-3</v>
      </c>
      <c r="AP44" s="12">
        <f t="shared" si="71"/>
        <v>-1.0306988004058139E-3</v>
      </c>
      <c r="AQ44" s="12">
        <f t="shared" si="71"/>
        <v>-2.8679627660003751E-3</v>
      </c>
      <c r="AR44" s="12">
        <f t="shared" si="71"/>
        <v>-2.3940703895033399E-2</v>
      </c>
      <c r="AS44" s="12">
        <f t="shared" si="71"/>
        <v>-2.5410430426851455E-2</v>
      </c>
      <c r="AT44" s="3"/>
    </row>
    <row r="45" spans="1:46" x14ac:dyDescent="0.35">
      <c r="B45" s="6" t="s">
        <v>74</v>
      </c>
      <c r="C45" s="12">
        <f t="shared" ref="C45:Y45" si="72">IFERROR((C7/C6)-1, "")</f>
        <v>6.062608695652175</v>
      </c>
      <c r="D45" s="12">
        <f t="shared" si="72"/>
        <v>5.5667636081472684</v>
      </c>
      <c r="E45" s="12">
        <f t="shared" si="72"/>
        <v>2.9191535691235799</v>
      </c>
      <c r="F45" s="12">
        <f t="shared" si="72"/>
        <v>2.4665887124163266</v>
      </c>
      <c r="G45" s="12">
        <f t="shared" si="72"/>
        <v>2.4135837705710563</v>
      </c>
      <c r="H45" s="42">
        <f t="shared" si="72"/>
        <v>0.10161251778023539</v>
      </c>
      <c r="I45" s="12">
        <f t="shared" si="72"/>
        <v>6.4386951176268026E-2</v>
      </c>
      <c r="J45" s="42">
        <f t="shared" si="72"/>
        <v>0.14661786895245443</v>
      </c>
      <c r="K45" s="12">
        <f t="shared" si="72"/>
        <v>-0.84402186709587901</v>
      </c>
      <c r="L45" s="12">
        <f t="shared" si="72"/>
        <v>-7.171606164773292E-2</v>
      </c>
      <c r="M45" s="12">
        <f t="shared" si="72"/>
        <v>-7.0207073458586899E-2</v>
      </c>
      <c r="N45" s="12">
        <f t="shared" si="72"/>
        <v>-0.44508414128390594</v>
      </c>
      <c r="O45" s="42">
        <f t="shared" si="72"/>
        <v>-0.50916313478468656</v>
      </c>
      <c r="P45" s="12">
        <f t="shared" si="72"/>
        <v>3.262093480654741</v>
      </c>
      <c r="Q45" s="12" t="str">
        <f t="shared" si="72"/>
        <v/>
      </c>
      <c r="R45" s="12" t="str">
        <f t="shared" si="72"/>
        <v/>
      </c>
      <c r="S45" s="42">
        <f t="shared" si="72"/>
        <v>9.7960316849640705</v>
      </c>
      <c r="T45" s="12">
        <f t="shared" si="72"/>
        <v>6.4634647602661026</v>
      </c>
      <c r="U45" s="12">
        <f t="shared" si="72"/>
        <v>-0.12014542587414356</v>
      </c>
      <c r="V45" s="42">
        <f t="shared" si="72"/>
        <v>0.44651740602298329</v>
      </c>
      <c r="W45" s="12">
        <f t="shared" si="72"/>
        <v>1.5444489101783829</v>
      </c>
      <c r="X45" s="12">
        <f t="shared" si="72"/>
        <v>1.1236320478325861</v>
      </c>
      <c r="Y45" s="12">
        <f t="shared" si="72"/>
        <v>1.5456195374751229</v>
      </c>
      <c r="Z45" s="42">
        <f t="shared" si="65"/>
        <v>3.4314671020092653E-3</v>
      </c>
      <c r="AA45" s="12">
        <f t="shared" si="69"/>
        <v>0.42951035614388156</v>
      </c>
      <c r="AB45" s="12">
        <f t="shared" si="69"/>
        <v>0.76035686755957643</v>
      </c>
      <c r="AC45" s="12"/>
      <c r="AD45" s="12"/>
      <c r="AE45" s="12"/>
      <c r="AF45" s="12" t="str">
        <f t="shared" ref="AF45:AI64" si="73">IFERROR((AF7/AF6)-1, "")</f>
        <v/>
      </c>
      <c r="AG45" s="12" t="str">
        <f t="shared" si="73"/>
        <v/>
      </c>
      <c r="AH45" s="12">
        <f t="shared" si="73"/>
        <v>5.5667636081472684</v>
      </c>
      <c r="AI45" s="12">
        <f t="shared" si="73"/>
        <v>0.69129369999600909</v>
      </c>
      <c r="AJ45" s="12">
        <f t="shared" ref="AJ45:AS45" si="74">+AJ7-AJ6</f>
        <v>-0.10579734603568203</v>
      </c>
      <c r="AK45" s="12">
        <f t="shared" si="74"/>
        <v>1.2796119991925814E-2</v>
      </c>
      <c r="AL45" s="12">
        <f t="shared" si="74"/>
        <v>8.8374101910881242E-2</v>
      </c>
      <c r="AM45" s="12">
        <f t="shared" si="74"/>
        <v>4.8579330457453333E-4</v>
      </c>
      <c r="AN45" s="12">
        <f t="shared" si="74"/>
        <v>3.9106729728460881E-4</v>
      </c>
      <c r="AO45" s="12">
        <f t="shared" si="74"/>
        <v>9.9393565123502624E-4</v>
      </c>
      <c r="AP45" s="12">
        <f t="shared" si="74"/>
        <v>0</v>
      </c>
      <c r="AQ45" s="12">
        <f t="shared" si="74"/>
        <v>2.7563278797809359E-3</v>
      </c>
      <c r="AR45" s="12">
        <f t="shared" si="74"/>
        <v>4.1413308283005709E-3</v>
      </c>
      <c r="AS45" s="12">
        <f t="shared" si="74"/>
        <v>4.627124132875104E-3</v>
      </c>
      <c r="AT45" s="3"/>
    </row>
    <row r="46" spans="1:46" x14ac:dyDescent="0.35">
      <c r="B46" s="6" t="s">
        <v>75</v>
      </c>
      <c r="C46" s="12">
        <f t="shared" ref="C46:Y46" si="75">IFERROR((C8/C7)-1, "")</f>
        <v>0.62102930312730864</v>
      </c>
      <c r="D46" s="12">
        <f t="shared" si="75"/>
        <v>0.67963378309685818</v>
      </c>
      <c r="E46" s="12">
        <f t="shared" si="75"/>
        <v>0.38530466454219159</v>
      </c>
      <c r="F46" s="12">
        <f t="shared" si="75"/>
        <v>0.32181701042295741</v>
      </c>
      <c r="G46" s="12">
        <f t="shared" si="75"/>
        <v>0.2814029778895637</v>
      </c>
      <c r="H46" s="42">
        <f t="shared" si="75"/>
        <v>3.1173263061591738E-2</v>
      </c>
      <c r="I46" s="12">
        <f t="shared" si="75"/>
        <v>3.3916635452881261E-2</v>
      </c>
      <c r="J46" s="42">
        <f t="shared" si="75"/>
        <v>6.0617090379661676E-2</v>
      </c>
      <c r="K46" s="12">
        <f t="shared" si="75"/>
        <v>-0.36387746904251506</v>
      </c>
      <c r="L46" s="12">
        <f t="shared" si="75"/>
        <v>-2.5174452843507056E-2</v>
      </c>
      <c r="M46" s="12">
        <f t="shared" si="75"/>
        <v>3.6152634536888995E-2</v>
      </c>
      <c r="N46" s="12">
        <f t="shared" si="75"/>
        <v>-0.14541664245695873</v>
      </c>
      <c r="O46" s="42">
        <f t="shared" si="75"/>
        <v>-0.184581668034691</v>
      </c>
      <c r="P46" s="12">
        <f t="shared" si="75"/>
        <v>3.9093959746843643</v>
      </c>
      <c r="Q46" s="12">
        <f t="shared" si="75"/>
        <v>7.5969673663542068</v>
      </c>
      <c r="R46" s="12" t="str">
        <f t="shared" si="75"/>
        <v/>
      </c>
      <c r="S46" s="42">
        <f t="shared" si="75"/>
        <v>6.5170318309706525</v>
      </c>
      <c r="T46" s="12">
        <f t="shared" si="75"/>
        <v>2.469932440396029</v>
      </c>
      <c r="U46" s="12">
        <f t="shared" si="75"/>
        <v>-0.51594625775908232</v>
      </c>
      <c r="V46" s="42">
        <f t="shared" si="75"/>
        <v>1.1663337716490876</v>
      </c>
      <c r="W46" s="12">
        <f t="shared" si="75"/>
        <v>0.24739777226691095</v>
      </c>
      <c r="X46" s="12">
        <f t="shared" si="75"/>
        <v>0.15124337000439159</v>
      </c>
      <c r="Y46" s="12">
        <f t="shared" si="75"/>
        <v>0.24762091382464324</v>
      </c>
      <c r="Z46" s="42">
        <f t="shared" si="65"/>
        <v>9.2761499953147898E-3</v>
      </c>
      <c r="AA46" s="12">
        <f t="shared" si="69"/>
        <v>6.0641569044623145E-2</v>
      </c>
      <c r="AB46" s="12">
        <f t="shared" si="69"/>
        <v>0.36783259072636731</v>
      </c>
      <c r="AC46" s="12">
        <f t="shared" ref="AC46:AD77" si="76">IFERROR((AC8/AC7)-1, "")</f>
        <v>1.1594590508153648</v>
      </c>
      <c r="AD46" s="12">
        <f t="shared" si="76"/>
        <v>0.15124337000439159</v>
      </c>
      <c r="AE46" s="12"/>
      <c r="AF46" s="12">
        <f t="shared" si="73"/>
        <v>7.5969673663542068</v>
      </c>
      <c r="AG46" s="12" t="str">
        <f t="shared" si="73"/>
        <v/>
      </c>
      <c r="AH46" s="12">
        <f t="shared" si="73"/>
        <v>0.67963378309685818</v>
      </c>
      <c r="AI46" s="12">
        <f t="shared" si="73"/>
        <v>0.27105982817909791</v>
      </c>
      <c r="AJ46" s="12">
        <f t="shared" ref="AJ46:AS46" si="77">+AJ8-AJ7</f>
        <v>-9.5639544425027478E-2</v>
      </c>
      <c r="AK46" s="12">
        <f t="shared" si="77"/>
        <v>2.4832456042858109E-2</v>
      </c>
      <c r="AL46" s="12">
        <f t="shared" si="77"/>
        <v>6.1768519582534639E-2</v>
      </c>
      <c r="AM46" s="12">
        <f t="shared" si="77"/>
        <v>-2.2493525081818946E-4</v>
      </c>
      <c r="AN46" s="12">
        <f t="shared" si="77"/>
        <v>1.8558507411092272E-3</v>
      </c>
      <c r="AO46" s="12">
        <f t="shared" si="77"/>
        <v>5.7286687207123909E-3</v>
      </c>
      <c r="AP46" s="12">
        <f t="shared" si="77"/>
        <v>4.8562736635624734E-4</v>
      </c>
      <c r="AQ46" s="12">
        <f t="shared" si="77"/>
        <v>1.1933572222750581E-3</v>
      </c>
      <c r="AR46" s="12">
        <f t="shared" si="77"/>
        <v>9.2635040504529254E-3</v>
      </c>
      <c r="AS46" s="12">
        <f t="shared" si="77"/>
        <v>9.0385687996347355E-3</v>
      </c>
      <c r="AT46" s="3"/>
    </row>
    <row r="47" spans="1:46" x14ac:dyDescent="0.35">
      <c r="B47" s="6" t="s">
        <v>76</v>
      </c>
      <c r="C47" s="12">
        <f t="shared" ref="C47:Y47" si="78">IFERROR((C9/C8)-1, "")</f>
        <v>0.22869512380373669</v>
      </c>
      <c r="D47" s="12">
        <f t="shared" si="78"/>
        <v>5.3774741345382182E-2</v>
      </c>
      <c r="E47" s="12">
        <f t="shared" si="78"/>
        <v>0.18700949732579542</v>
      </c>
      <c r="F47" s="12">
        <f t="shared" si="78"/>
        <v>0.23406372124784758</v>
      </c>
      <c r="G47" s="12">
        <f t="shared" si="78"/>
        <v>0.30951037151615779</v>
      </c>
      <c r="H47" s="42">
        <f t="shared" si="78"/>
        <v>2.2997014470429011E-2</v>
      </c>
      <c r="I47" s="12">
        <f t="shared" si="78"/>
        <v>2.4693594309681544E-2</v>
      </c>
      <c r="J47" s="42">
        <f t="shared" si="78"/>
        <v>3.3578838995802718E-2</v>
      </c>
      <c r="K47" s="12">
        <f t="shared" si="78"/>
        <v>-0.16741183825692829</v>
      </c>
      <c r="L47" s="12">
        <f t="shared" si="78"/>
        <v>-8.5965814613172542E-3</v>
      </c>
      <c r="M47" s="12">
        <f t="shared" si="78"/>
        <v>-0.14236272210216339</v>
      </c>
      <c r="N47" s="12">
        <f t="shared" si="78"/>
        <v>-3.3926745268503256E-2</v>
      </c>
      <c r="O47" s="42">
        <f t="shared" si="78"/>
        <v>4.3693487018090504E-3</v>
      </c>
      <c r="P47" s="12">
        <f t="shared" si="78"/>
        <v>1.5282240486435916</v>
      </c>
      <c r="Q47" s="12">
        <f t="shared" si="78"/>
        <v>0.65690410758538653</v>
      </c>
      <c r="R47" s="12">
        <f t="shared" si="78"/>
        <v>1.4683348682090127</v>
      </c>
      <c r="S47" s="42">
        <f t="shared" si="78"/>
        <v>0.92213221045775695</v>
      </c>
      <c r="T47" s="12">
        <f t="shared" si="78"/>
        <v>0.63071399942576845</v>
      </c>
      <c r="U47" s="12">
        <f t="shared" si="78"/>
        <v>-0.35379548975696951</v>
      </c>
      <c r="V47" s="42">
        <f t="shared" si="78"/>
        <v>0.17870589884836141</v>
      </c>
      <c r="W47" s="12">
        <f t="shared" si="78"/>
        <v>-1.1832031059600512E-2</v>
      </c>
      <c r="X47" s="12">
        <f t="shared" si="78"/>
        <v>-0.1704051098644972</v>
      </c>
      <c r="Y47" s="12">
        <f t="shared" si="78"/>
        <v>-1.1492464243638034E-2</v>
      </c>
      <c r="Z47" s="42">
        <f t="shared" si="65"/>
        <v>9.40975965455766E-3</v>
      </c>
      <c r="AA47" s="12">
        <f t="shared" si="69"/>
        <v>3.6001366990113359E-2</v>
      </c>
      <c r="AB47" s="12">
        <f t="shared" si="69"/>
        <v>0.13022530952370848</v>
      </c>
      <c r="AC47" s="12">
        <f t="shared" si="76"/>
        <v>0.22882725829685535</v>
      </c>
      <c r="AD47" s="12">
        <f t="shared" si="76"/>
        <v>-0.1704051098644972</v>
      </c>
      <c r="AE47" s="12">
        <f t="shared" ref="AE47:AE77" si="79">IFERROR((AE9/AE8)-1, "")</f>
        <v>1.5282240486435916</v>
      </c>
      <c r="AF47" s="12">
        <f t="shared" si="73"/>
        <v>0.65690410758538653</v>
      </c>
      <c r="AG47" s="12">
        <f t="shared" si="73"/>
        <v>1.4683348682090127</v>
      </c>
      <c r="AH47" s="12">
        <f t="shared" si="73"/>
        <v>5.3774741345382182E-2</v>
      </c>
      <c r="AI47" s="12">
        <f t="shared" si="73"/>
        <v>0.10627235037220428</v>
      </c>
      <c r="AJ47" s="12">
        <f t="shared" ref="AJ47:AS47" si="80">+AJ9-AJ8</f>
        <v>-3.0622221447852926E-2</v>
      </c>
      <c r="AK47" s="12">
        <f t="shared" si="80"/>
        <v>7.5997026397383038E-3</v>
      </c>
      <c r="AL47" s="12">
        <f t="shared" si="80"/>
        <v>1.6633078833066389E-2</v>
      </c>
      <c r="AM47" s="12">
        <f t="shared" si="80"/>
        <v>-5.4053013150967316E-4</v>
      </c>
      <c r="AN47" s="12">
        <f t="shared" si="80"/>
        <v>3.2187783534830127E-3</v>
      </c>
      <c r="AO47" s="12">
        <f t="shared" si="80"/>
        <v>3.3460833194728229E-3</v>
      </c>
      <c r="AP47" s="12">
        <f t="shared" si="80"/>
        <v>5.9791319300993339E-4</v>
      </c>
      <c r="AQ47" s="12">
        <f t="shared" si="80"/>
        <v>-2.3280475940801182E-4</v>
      </c>
      <c r="AR47" s="12">
        <f t="shared" si="80"/>
        <v>6.9299701065577562E-3</v>
      </c>
      <c r="AS47" s="12">
        <f t="shared" si="80"/>
        <v>6.3894399750480842E-3</v>
      </c>
      <c r="AT47" s="3"/>
    </row>
    <row r="48" spans="1:46" x14ac:dyDescent="0.35">
      <c r="B48" s="6" t="s">
        <v>77</v>
      </c>
      <c r="C48" s="12">
        <f t="shared" ref="C48:Y48" si="81">IFERROR((C10/C9)-1, "")</f>
        <v>8.5244482907832264E-2</v>
      </c>
      <c r="D48" s="12">
        <f t="shared" si="81"/>
        <v>-0.11285955730452646</v>
      </c>
      <c r="E48" s="12">
        <f t="shared" si="81"/>
        <v>1.1905251136160366E-2</v>
      </c>
      <c r="F48" s="12">
        <f t="shared" si="81"/>
        <v>2.92906991265931E-2</v>
      </c>
      <c r="G48" s="12">
        <f t="shared" si="81"/>
        <v>-0.10843590557453298</v>
      </c>
      <c r="H48" s="42">
        <f t="shared" si="81"/>
        <v>2.2567832525027365E-2</v>
      </c>
      <c r="I48" s="12">
        <f t="shared" si="81"/>
        <v>2.5231362179846339E-2</v>
      </c>
      <c r="J48" s="42">
        <f t="shared" si="81"/>
        <v>3.3126452634536285E-2</v>
      </c>
      <c r="K48" s="12">
        <f t="shared" si="81"/>
        <v>-5.7753484463581306E-2</v>
      </c>
      <c r="L48" s="12">
        <f t="shared" si="81"/>
        <v>-7.6419400883184219E-3</v>
      </c>
      <c r="M48" s="12">
        <f t="shared" si="81"/>
        <v>-0.18254323641577386</v>
      </c>
      <c r="N48" s="12">
        <f t="shared" si="81"/>
        <v>-6.7578534539207702E-2</v>
      </c>
      <c r="O48" s="42">
        <f t="shared" si="81"/>
        <v>-5.1558689919634637E-2</v>
      </c>
      <c r="P48" s="12">
        <f t="shared" si="81"/>
        <v>0.49254623971792033</v>
      </c>
      <c r="Q48" s="12">
        <f t="shared" si="81"/>
        <v>-0.41727465092833205</v>
      </c>
      <c r="R48" s="12">
        <f t="shared" si="81"/>
        <v>-0.3540147670663687</v>
      </c>
      <c r="S48" s="42">
        <f t="shared" si="81"/>
        <v>-0.10466055747707714</v>
      </c>
      <c r="T48" s="12">
        <f t="shared" si="81"/>
        <v>-0.10643862809639903</v>
      </c>
      <c r="U48" s="12">
        <f t="shared" si="81"/>
        <v>-7.1857730314021095E-3</v>
      </c>
      <c r="V48" s="42">
        <f t="shared" si="81"/>
        <v>1.9898696107845115E-3</v>
      </c>
      <c r="W48" s="12">
        <f t="shared" si="81"/>
        <v>-1.3150425941460764E-2</v>
      </c>
      <c r="X48" s="12">
        <f t="shared" si="81"/>
        <v>0.65554851517511836</v>
      </c>
      <c r="Y48" s="12">
        <f t="shared" si="81"/>
        <v>-1.43521714382292E-2</v>
      </c>
      <c r="Z48" s="42">
        <f t="shared" si="65"/>
        <v>-2.2323158909937357E-3</v>
      </c>
      <c r="AA48" s="12">
        <f t="shared" si="69"/>
        <v>-0.11634693872917268</v>
      </c>
      <c r="AB48" s="12">
        <f t="shared" si="69"/>
        <v>-2.9462851764045062E-2</v>
      </c>
      <c r="AC48" s="12">
        <f t="shared" si="76"/>
        <v>-3.219822947344575E-2</v>
      </c>
      <c r="AD48" s="12">
        <f t="shared" si="76"/>
        <v>0.65554851517511836</v>
      </c>
      <c r="AE48" s="12">
        <f t="shared" si="79"/>
        <v>0.49254623971792033</v>
      </c>
      <c r="AF48" s="12">
        <f t="shared" si="73"/>
        <v>-0.41727465092833205</v>
      </c>
      <c r="AG48" s="12">
        <f t="shared" si="73"/>
        <v>-0.3540147670663687</v>
      </c>
      <c r="AH48" s="12">
        <f t="shared" si="73"/>
        <v>-0.11285955730452646</v>
      </c>
      <c r="AI48" s="12">
        <f t="shared" si="73"/>
        <v>-6.9692361730784191E-2</v>
      </c>
      <c r="AJ48" s="12">
        <f t="shared" ref="AJ48:AS48" si="82">+AJ10-AJ9</f>
        <v>-2.2640637932124064E-2</v>
      </c>
      <c r="AK48" s="12">
        <f t="shared" si="82"/>
        <v>1.5506743737843831E-2</v>
      </c>
      <c r="AL48" s="12">
        <f t="shared" si="82"/>
        <v>6.7215509440723686E-3</v>
      </c>
      <c r="AM48" s="12">
        <f t="shared" si="82"/>
        <v>1.2634785810359038E-3</v>
      </c>
      <c r="AN48" s="12">
        <f t="shared" si="82"/>
        <v>3.4587236105965806E-3</v>
      </c>
      <c r="AO48" s="12">
        <f t="shared" si="82"/>
        <v>-3.7618712058626195E-3</v>
      </c>
      <c r="AP48" s="12">
        <f t="shared" si="82"/>
        <v>-3.3115374468042956E-4</v>
      </c>
      <c r="AQ48" s="12">
        <f t="shared" si="82"/>
        <v>-2.1683399088117186E-4</v>
      </c>
      <c r="AR48" s="12">
        <f t="shared" si="82"/>
        <v>-8.5113533082763898E-4</v>
      </c>
      <c r="AS48" s="12">
        <f t="shared" si="82"/>
        <v>4.123432502082594E-4</v>
      </c>
      <c r="AT48" s="3"/>
    </row>
    <row r="49" spans="2:46" x14ac:dyDescent="0.35">
      <c r="B49" s="6" t="s">
        <v>78</v>
      </c>
      <c r="C49" s="12">
        <f t="shared" ref="C49:Y49" si="83">IFERROR((C11/C10)-1, "")</f>
        <v>4.7932330827067604E-2</v>
      </c>
      <c r="D49" s="12">
        <f t="shared" si="83"/>
        <v>4.0923289483872693E-2</v>
      </c>
      <c r="E49" s="12">
        <f t="shared" si="83"/>
        <v>-0.27059327167626224</v>
      </c>
      <c r="F49" s="12">
        <f t="shared" si="83"/>
        <v>-0.36711628917611061</v>
      </c>
      <c r="G49" s="12">
        <f t="shared" si="83"/>
        <v>-0.28267651516829073</v>
      </c>
      <c r="H49" s="42">
        <f t="shared" si="83"/>
        <v>5.830289407136835E-2</v>
      </c>
      <c r="I49" s="12">
        <f t="shared" si="83"/>
        <v>5.9886783380324715E-2</v>
      </c>
      <c r="J49" s="42">
        <f t="shared" si="83"/>
        <v>4.3040791100123599E-2</v>
      </c>
      <c r="K49" s="12">
        <f t="shared" si="83"/>
        <v>9.896214611601728E-3</v>
      </c>
      <c r="L49" s="12">
        <f t="shared" si="83"/>
        <v>1.6150847046387584E-2</v>
      </c>
      <c r="M49" s="12">
        <f t="shared" si="83"/>
        <v>-6.688448420770654E-3</v>
      </c>
      <c r="N49" s="12">
        <f t="shared" si="83"/>
        <v>-0.3039562700121462</v>
      </c>
      <c r="O49" s="42">
        <f t="shared" si="83"/>
        <v>-0.39606433334832425</v>
      </c>
      <c r="P49" s="12">
        <f t="shared" si="83"/>
        <v>0.35166993288933179</v>
      </c>
      <c r="Q49" s="12">
        <f t="shared" si="83"/>
        <v>0.47217165284199369</v>
      </c>
      <c r="R49" s="12">
        <f t="shared" si="83"/>
        <v>5.1916808403856596E-2</v>
      </c>
      <c r="S49" s="42">
        <f t="shared" si="83"/>
        <v>0.38457770892612708</v>
      </c>
      <c r="T49" s="12">
        <f t="shared" si="83"/>
        <v>0.3105868525655604</v>
      </c>
      <c r="U49" s="12">
        <f t="shared" si="83"/>
        <v>-0.20575787293593195</v>
      </c>
      <c r="V49" s="42">
        <f t="shared" si="83"/>
        <v>5.6456278510443436E-2</v>
      </c>
      <c r="W49" s="12">
        <f t="shared" si="83"/>
        <v>-0.1902398220638144</v>
      </c>
      <c r="X49" s="12">
        <f t="shared" si="83"/>
        <v>-0.67088378895882561</v>
      </c>
      <c r="Y49" s="12">
        <f t="shared" si="83"/>
        <v>-0.18878896206897555</v>
      </c>
      <c r="Z49" s="42">
        <f t="shared" si="65"/>
        <v>1.3334536623863458E-2</v>
      </c>
      <c r="AA49" s="12">
        <f t="shared" si="69"/>
        <v>-0.2998212197769069</v>
      </c>
      <c r="AB49" s="12">
        <f t="shared" si="69"/>
        <v>5.9321834132374018E-2</v>
      </c>
      <c r="AC49" s="12">
        <f t="shared" si="76"/>
        <v>0.13296669170322861</v>
      </c>
      <c r="AD49" s="12">
        <f t="shared" si="76"/>
        <v>-0.67088378895882561</v>
      </c>
      <c r="AE49" s="12">
        <f t="shared" si="79"/>
        <v>0.35166993288933179</v>
      </c>
      <c r="AF49" s="12">
        <f t="shared" si="73"/>
        <v>0.47217165284199369</v>
      </c>
      <c r="AG49" s="12">
        <f t="shared" si="73"/>
        <v>5.1916808403856596E-2</v>
      </c>
      <c r="AH49" s="12">
        <f t="shared" si="73"/>
        <v>4.0923289483872693E-2</v>
      </c>
      <c r="AI49" s="12">
        <f t="shared" si="73"/>
        <v>-7.8814729039666798E-2</v>
      </c>
      <c r="AJ49" s="12">
        <f t="shared" ref="AJ49:AS49" si="84">+AJ11-AJ10</f>
        <v>-0.10288077640456883</v>
      </c>
      <c r="AK49" s="12">
        <f t="shared" si="84"/>
        <v>5.6098298851135819E-2</v>
      </c>
      <c r="AL49" s="12">
        <f t="shared" si="84"/>
        <v>3.9887192766023566E-2</v>
      </c>
      <c r="AM49" s="12">
        <f t="shared" si="84"/>
        <v>-1.8537574223783299E-3</v>
      </c>
      <c r="AN49" s="12">
        <f t="shared" si="84"/>
        <v>4.2907547370954341E-3</v>
      </c>
      <c r="AO49" s="12">
        <f t="shared" si="84"/>
        <v>3.7722813272365466E-3</v>
      </c>
      <c r="AP49" s="12">
        <f t="shared" si="84"/>
        <v>1.0677622421552922E-4</v>
      </c>
      <c r="AQ49" s="12">
        <f t="shared" si="84"/>
        <v>5.7922992123991476E-4</v>
      </c>
      <c r="AR49" s="12">
        <f t="shared" si="84"/>
        <v>8.7490422097874221E-3</v>
      </c>
      <c r="AS49" s="12">
        <f t="shared" si="84"/>
        <v>6.8952847874090978E-3</v>
      </c>
      <c r="AT49" s="3"/>
    </row>
    <row r="50" spans="2:46" x14ac:dyDescent="0.35">
      <c r="B50" s="6" t="s">
        <v>79</v>
      </c>
      <c r="C50" s="12">
        <f t="shared" ref="C50:Y50" si="85">IFERROR((C12/C11)-1, "")</f>
        <v>7.9440141323549485E-2</v>
      </c>
      <c r="D50" s="12">
        <f t="shared" si="85"/>
        <v>0.21107011627382999</v>
      </c>
      <c r="E50" s="12">
        <f t="shared" si="85"/>
        <v>0.10645225616387988</v>
      </c>
      <c r="F50" s="12">
        <f t="shared" si="85"/>
        <v>5.0173725118782153E-2</v>
      </c>
      <c r="G50" s="12">
        <f t="shared" si="85"/>
        <v>5.1982870918216406E-2</v>
      </c>
      <c r="H50" s="42">
        <f t="shared" si="85"/>
        <v>7.9388960180145629E-2</v>
      </c>
      <c r="I50" s="12">
        <f t="shared" si="85"/>
        <v>8.6527952487988058E-2</v>
      </c>
      <c r="J50" s="42">
        <f t="shared" si="85"/>
        <v>5.3281505534355622E-2</v>
      </c>
      <c r="K50" s="12">
        <f t="shared" si="85"/>
        <v>-4.7414526701983206E-5</v>
      </c>
      <c r="L50" s="12">
        <f t="shared" si="85"/>
        <v>3.1564635644832029E-2</v>
      </c>
      <c r="M50" s="12">
        <f t="shared" si="85"/>
        <v>0.12194282008901669</v>
      </c>
      <c r="N50" s="12">
        <f t="shared" si="85"/>
        <v>2.5024189675964426E-2</v>
      </c>
      <c r="O50" s="42">
        <f t="shared" si="85"/>
        <v>-2.7112588354258005E-2</v>
      </c>
      <c r="P50" s="12">
        <f t="shared" si="85"/>
        <v>0.17458660793564373</v>
      </c>
      <c r="Q50" s="12">
        <f t="shared" si="85"/>
        <v>0.256048754255225</v>
      </c>
      <c r="R50" s="12">
        <f t="shared" si="85"/>
        <v>0.25113392847200644</v>
      </c>
      <c r="S50" s="42">
        <f t="shared" si="85"/>
        <v>0.2109162127242763</v>
      </c>
      <c r="T50" s="12">
        <f t="shared" si="85"/>
        <v>0.21094253101471483</v>
      </c>
      <c r="U50" s="12">
        <f t="shared" si="85"/>
        <v>1.0536029237351308E-4</v>
      </c>
      <c r="V50" s="42">
        <f t="shared" si="85"/>
        <v>-2.173372374358884E-5</v>
      </c>
      <c r="W50" s="12">
        <f t="shared" si="85"/>
        <v>0.18714193497314491</v>
      </c>
      <c r="X50" s="12">
        <f t="shared" si="85"/>
        <v>0.56037366544653966</v>
      </c>
      <c r="Y50" s="12">
        <f t="shared" si="85"/>
        <v>0.18668485100174381</v>
      </c>
      <c r="Z50" s="42">
        <f t="shared" si="65"/>
        <v>7.1536896469329148E-4</v>
      </c>
      <c r="AA50" s="12">
        <f t="shared" si="69"/>
        <v>0.30094536974320607</v>
      </c>
      <c r="AB50" s="12">
        <f t="shared" si="69"/>
        <v>8.7369626767763719E-2</v>
      </c>
      <c r="AC50" s="12">
        <f t="shared" si="76"/>
        <v>-8.6828802042911324E-2</v>
      </c>
      <c r="AD50" s="12">
        <f t="shared" si="76"/>
        <v>0.56037366544653966</v>
      </c>
      <c r="AE50" s="12">
        <f t="shared" si="79"/>
        <v>0.17458660793564373</v>
      </c>
      <c r="AF50" s="12">
        <f t="shared" si="73"/>
        <v>0.256048754255225</v>
      </c>
      <c r="AG50" s="12">
        <f t="shared" si="73"/>
        <v>0.25113392847200644</v>
      </c>
      <c r="AH50" s="12">
        <f t="shared" si="73"/>
        <v>0.21107011627382999</v>
      </c>
      <c r="AI50" s="12">
        <f t="shared" si="73"/>
        <v>0.12393750494025357</v>
      </c>
      <c r="AJ50" s="12">
        <f t="shared" ref="AJ50:AS50" si="86">+AJ12-AJ11</f>
        <v>5.1332042953344481E-2</v>
      </c>
      <c r="AK50" s="12">
        <f t="shared" si="86"/>
        <v>-1.3996729412468989E-2</v>
      </c>
      <c r="AL50" s="12">
        <f t="shared" si="86"/>
        <v>-4.0014903983540268E-2</v>
      </c>
      <c r="AM50" s="12">
        <f t="shared" si="86"/>
        <v>4.0013668876526286E-4</v>
      </c>
      <c r="AN50" s="12">
        <f t="shared" si="86"/>
        <v>6.0712239976124828E-4</v>
      </c>
      <c r="AO50" s="12">
        <f t="shared" si="86"/>
        <v>1.1847297542462703E-3</v>
      </c>
      <c r="AP50" s="12">
        <f t="shared" si="86"/>
        <v>9.7231799186845748E-5</v>
      </c>
      <c r="AQ50" s="12">
        <f t="shared" si="86"/>
        <v>3.9036980070510704E-4</v>
      </c>
      <c r="AR50" s="12">
        <f t="shared" si="86"/>
        <v>2.2794537538994714E-3</v>
      </c>
      <c r="AS50" s="12">
        <f t="shared" si="86"/>
        <v>2.6795904426647338E-3</v>
      </c>
      <c r="AT50" s="3"/>
    </row>
    <row r="51" spans="2:46" x14ac:dyDescent="0.35">
      <c r="B51" s="6" t="s">
        <v>80</v>
      </c>
      <c r="C51" s="12">
        <f t="shared" ref="C51:Y51" si="87">IFERROR((C13/C12)-1, "")</f>
        <v>6.8356916259630474E-2</v>
      </c>
      <c r="D51" s="12">
        <f t="shared" si="87"/>
        <v>-9.6468423514033175E-2</v>
      </c>
      <c r="E51" s="12">
        <f t="shared" si="87"/>
        <v>0.1647931057526304</v>
      </c>
      <c r="F51" s="12">
        <f t="shared" si="87"/>
        <v>0.27686255673027294</v>
      </c>
      <c r="G51" s="12">
        <f t="shared" si="87"/>
        <v>0.1941020641953104</v>
      </c>
      <c r="H51" s="42">
        <f t="shared" si="87"/>
        <v>3.5360620940338316E-2</v>
      </c>
      <c r="I51" s="12">
        <f t="shared" si="87"/>
        <v>3.370089898587314E-2</v>
      </c>
      <c r="J51" s="42">
        <f t="shared" si="87"/>
        <v>4.5815612412520412E-2</v>
      </c>
      <c r="K51" s="12">
        <f t="shared" si="87"/>
        <v>-3.088508607667706E-2</v>
      </c>
      <c r="L51" s="12">
        <f t="shared" si="87"/>
        <v>-1.1583986013271264E-2</v>
      </c>
      <c r="M51" s="12">
        <f t="shared" si="87"/>
        <v>-0.15427928369736699</v>
      </c>
      <c r="N51" s="12">
        <f t="shared" si="87"/>
        <v>9.0265891506209117E-2</v>
      </c>
      <c r="O51" s="42">
        <f t="shared" si="87"/>
        <v>0.19516477807868848</v>
      </c>
      <c r="P51" s="12">
        <f t="shared" si="87"/>
        <v>-3.6266512316237232E-2</v>
      </c>
      <c r="Q51" s="12">
        <f t="shared" si="87"/>
        <v>-0.16002536420627556</v>
      </c>
      <c r="R51" s="12">
        <f t="shared" si="87"/>
        <v>-0.23014587916695717</v>
      </c>
      <c r="S51" s="42">
        <f t="shared" si="87"/>
        <v>-9.6321104139340252E-2</v>
      </c>
      <c r="T51" s="12">
        <f t="shared" si="87"/>
        <v>-9.6346299156634729E-2</v>
      </c>
      <c r="U51" s="12">
        <f t="shared" si="87"/>
        <v>-1.3514508631407018E-4</v>
      </c>
      <c r="V51" s="42">
        <f t="shared" si="87"/>
        <v>2.7881274951901958E-5</v>
      </c>
      <c r="W51" s="12">
        <f t="shared" si="87"/>
        <v>8.3736465645366742E-2</v>
      </c>
      <c r="X51" s="12">
        <f t="shared" si="87"/>
        <v>0.93108420309239648</v>
      </c>
      <c r="Y51" s="12">
        <f t="shared" si="87"/>
        <v>8.2371969473190143E-2</v>
      </c>
      <c r="Z51" s="42">
        <f t="shared" si="65"/>
        <v>-5.896533587684924E-3</v>
      </c>
      <c r="AA51" s="12">
        <f t="shared" si="69"/>
        <v>0.26446517969552019</v>
      </c>
      <c r="AB51" s="12">
        <f t="shared" si="69"/>
        <v>-8.1654996181373951E-2</v>
      </c>
      <c r="AC51" s="12">
        <f t="shared" si="76"/>
        <v>0.13557561817849795</v>
      </c>
      <c r="AD51" s="12">
        <f t="shared" si="76"/>
        <v>0.93108420309239648</v>
      </c>
      <c r="AE51" s="12">
        <f t="shared" si="79"/>
        <v>-3.6266512316237232E-2</v>
      </c>
      <c r="AF51" s="12">
        <f t="shared" si="73"/>
        <v>-0.16002536420627556</v>
      </c>
      <c r="AG51" s="12">
        <f t="shared" si="73"/>
        <v>-0.23014587916695717</v>
      </c>
      <c r="AH51" s="12">
        <f t="shared" si="73"/>
        <v>-9.6468423514033175E-2</v>
      </c>
      <c r="AI51" s="12">
        <f t="shared" si="73"/>
        <v>8.7570495859267572E-2</v>
      </c>
      <c r="AJ51" s="12">
        <f t="shared" ref="AJ51:AS51" si="88">+AJ13-AJ12</f>
        <v>6.1363823124774786E-2</v>
      </c>
      <c r="AK51" s="12">
        <f t="shared" si="88"/>
        <v>-6.4760824810278894E-2</v>
      </c>
      <c r="AL51" s="12">
        <f t="shared" si="88"/>
        <v>7.6524933625955194E-3</v>
      </c>
      <c r="AM51" s="12">
        <f t="shared" si="88"/>
        <v>1.1095604973125426E-3</v>
      </c>
      <c r="AN51" s="12">
        <f t="shared" si="88"/>
        <v>-1.6031810727008128E-3</v>
      </c>
      <c r="AO51" s="12">
        <f t="shared" si="88"/>
        <v>-2.5643184370204124E-3</v>
      </c>
      <c r="AP51" s="12">
        <f t="shared" si="88"/>
        <v>-2.7939549869002026E-4</v>
      </c>
      <c r="AQ51" s="12">
        <f t="shared" si="88"/>
        <v>-9.1815716599239275E-4</v>
      </c>
      <c r="AR51" s="12">
        <f t="shared" si="88"/>
        <v>-5.3650521744036395E-3</v>
      </c>
      <c r="AS51" s="12">
        <f t="shared" si="88"/>
        <v>-4.2554916770910986E-3</v>
      </c>
      <c r="AT51" s="3"/>
    </row>
    <row r="52" spans="2:46" x14ac:dyDescent="0.35">
      <c r="B52" s="6" t="s">
        <v>81</v>
      </c>
      <c r="C52" s="12">
        <f t="shared" ref="C52:Y52" si="89">IFERROR((C14/C13)-1, "")</f>
        <v>2.7997077746093835E-2</v>
      </c>
      <c r="D52" s="12">
        <f t="shared" si="89"/>
        <v>-9.9429070417081933E-3</v>
      </c>
      <c r="E52" s="12">
        <f t="shared" si="89"/>
        <v>8.7723062082641023E-2</v>
      </c>
      <c r="F52" s="12">
        <f t="shared" si="89"/>
        <v>0.13847571535805803</v>
      </c>
      <c r="G52" s="12">
        <f t="shared" si="89"/>
        <v>0.22233220749464278</v>
      </c>
      <c r="H52" s="42">
        <f t="shared" si="89"/>
        <v>2.9271758593230945E-2</v>
      </c>
      <c r="I52" s="12">
        <f t="shared" si="89"/>
        <v>3.1879995593473431E-2</v>
      </c>
      <c r="J52" s="42">
        <f t="shared" si="89"/>
        <v>4.195804195804187E-2</v>
      </c>
      <c r="K52" s="12">
        <f t="shared" si="89"/>
        <v>1.2399654383570269E-3</v>
      </c>
      <c r="L52" s="12">
        <f t="shared" si="89"/>
        <v>-9.6722189941832459E-3</v>
      </c>
      <c r="M52" s="12">
        <f t="shared" si="89"/>
        <v>-3.6906704901327303E-2</v>
      </c>
      <c r="N52" s="12">
        <f t="shared" si="89"/>
        <v>5.8099371709789072E-2</v>
      </c>
      <c r="O52" s="42">
        <f t="shared" si="89"/>
        <v>0.10746979734046613</v>
      </c>
      <c r="P52" s="12">
        <f t="shared" si="89"/>
        <v>-2.8895761589623592E-2</v>
      </c>
      <c r="Q52" s="12">
        <f t="shared" si="89"/>
        <v>-0.47336420400043444</v>
      </c>
      <c r="R52" s="12">
        <f t="shared" si="89"/>
        <v>0.16525749055862859</v>
      </c>
      <c r="S52" s="42">
        <f t="shared" si="89"/>
        <v>-0.19982114237302462</v>
      </c>
      <c r="T52" s="12">
        <f t="shared" si="89"/>
        <v>-0.16735196511210704</v>
      </c>
      <c r="U52" s="12">
        <f t="shared" si="89"/>
        <v>0.18904633347461441</v>
      </c>
      <c r="V52" s="42">
        <f t="shared" si="89"/>
        <v>-3.8995080634867896E-2</v>
      </c>
      <c r="W52" s="12">
        <f t="shared" si="89"/>
        <v>-6.1234768919026683E-2</v>
      </c>
      <c r="X52" s="12">
        <f t="shared" si="89"/>
        <v>0.37506544553805421</v>
      </c>
      <c r="Y52" s="12">
        <f t="shared" si="89"/>
        <v>-6.2488258557870213E-2</v>
      </c>
      <c r="Z52" s="42">
        <f t="shared" si="65"/>
        <v>-3.3348656976438344E-3</v>
      </c>
      <c r="AA52" s="12">
        <f t="shared" si="69"/>
        <v>-0.23921101742348871</v>
      </c>
      <c r="AB52" s="12">
        <f t="shared" si="69"/>
        <v>9.7424908157445644E-2</v>
      </c>
      <c r="AC52" s="12">
        <f t="shared" si="76"/>
        <v>5.7692267440969891E-2</v>
      </c>
      <c r="AD52" s="12">
        <f t="shared" si="76"/>
        <v>0.37506544553805421</v>
      </c>
      <c r="AE52" s="12">
        <f t="shared" si="79"/>
        <v>-2.8895761589623592E-2</v>
      </c>
      <c r="AF52" s="12">
        <f t="shared" si="73"/>
        <v>-0.47336420400043444</v>
      </c>
      <c r="AG52" s="12">
        <f t="shared" si="73"/>
        <v>0.16525749055862859</v>
      </c>
      <c r="AH52" s="12">
        <f t="shared" si="73"/>
        <v>-9.9429070417081933E-3</v>
      </c>
      <c r="AI52" s="12">
        <f t="shared" si="73"/>
        <v>-6.3702705600424125E-2</v>
      </c>
      <c r="AJ52" s="12">
        <f t="shared" ref="AJ52:AS52" si="90">+AJ14-AJ13</f>
        <v>-8.2222073158067344E-2</v>
      </c>
      <c r="AK52" s="12">
        <f t="shared" si="90"/>
        <v>6.0479565224560217E-2</v>
      </c>
      <c r="AL52" s="12">
        <f t="shared" si="90"/>
        <v>2.3470285623100828E-2</v>
      </c>
      <c r="AM52" s="12">
        <f t="shared" si="90"/>
        <v>1.1903683767005629E-3</v>
      </c>
      <c r="AN52" s="12">
        <f t="shared" si="90"/>
        <v>4.6381116832945948E-4</v>
      </c>
      <c r="AO52" s="12">
        <f t="shared" si="90"/>
        <v>-3.8063272924803064E-3</v>
      </c>
      <c r="AP52" s="12">
        <f t="shared" si="90"/>
        <v>1.6555201267300557E-4</v>
      </c>
      <c r="AQ52" s="12">
        <f t="shared" si="90"/>
        <v>2.5881804518328947E-4</v>
      </c>
      <c r="AR52" s="12">
        <f t="shared" si="90"/>
        <v>-2.9181460662945496E-3</v>
      </c>
      <c r="AS52" s="12">
        <f t="shared" si="90"/>
        <v>-1.7277776895939859E-3</v>
      </c>
      <c r="AT52" s="3"/>
    </row>
    <row r="53" spans="2:46" x14ac:dyDescent="0.35">
      <c r="B53" s="6" t="s">
        <v>82</v>
      </c>
      <c r="C53" s="12">
        <f t="shared" ref="C53:Y53" si="91">IFERROR((C15/C14)-1, "")</f>
        <v>2.8243277320556537E-2</v>
      </c>
      <c r="D53" s="12">
        <f t="shared" si="91"/>
        <v>6.1366464330799397E-2</v>
      </c>
      <c r="E53" s="12">
        <f t="shared" si="91"/>
        <v>-0.13526567965907088</v>
      </c>
      <c r="F53" s="12">
        <f t="shared" si="91"/>
        <v>-0.1864258952226413</v>
      </c>
      <c r="G53" s="12">
        <f t="shared" si="91"/>
        <v>-0.15883518198873126</v>
      </c>
      <c r="H53" s="42">
        <f t="shared" si="91"/>
        <v>1.7911602469711019E-2</v>
      </c>
      <c r="I53" s="12">
        <f t="shared" si="91"/>
        <v>2.4052557388263285E-2</v>
      </c>
      <c r="J53" s="42">
        <f t="shared" si="91"/>
        <v>4.2044398554465623E-2</v>
      </c>
      <c r="K53" s="12">
        <f t="shared" si="91"/>
        <v>-1.0047889520628073E-2</v>
      </c>
      <c r="L53" s="12">
        <f t="shared" si="91"/>
        <v>-1.7265906511431561E-2</v>
      </c>
      <c r="M53" s="12">
        <f t="shared" si="91"/>
        <v>3.2213375706726444E-2</v>
      </c>
      <c r="N53" s="12">
        <f t="shared" si="91"/>
        <v>-0.15901777389267913</v>
      </c>
      <c r="O53" s="42">
        <f t="shared" si="91"/>
        <v>-0.208772745981469</v>
      </c>
      <c r="P53" s="12">
        <f t="shared" si="91"/>
        <v>-2.2553593982121312E-2</v>
      </c>
      <c r="Q53" s="12">
        <f t="shared" si="91"/>
        <v>0.31478637712067048</v>
      </c>
      <c r="R53" s="12">
        <f t="shared" si="91"/>
        <v>-0.3427951567541655</v>
      </c>
      <c r="S53" s="42">
        <f t="shared" si="91"/>
        <v>5.1383567458952673E-2</v>
      </c>
      <c r="T53" s="12">
        <f t="shared" si="91"/>
        <v>5.3413359101462499E-2</v>
      </c>
      <c r="U53" s="12">
        <f t="shared" si="91"/>
        <v>7.549842766490622E-3</v>
      </c>
      <c r="V53" s="42">
        <f t="shared" si="91"/>
        <v>-1.9268709903595971E-3</v>
      </c>
      <c r="W53" s="12">
        <f t="shared" si="91"/>
        <v>-0.13448745990592992</v>
      </c>
      <c r="X53" s="12">
        <f t="shared" si="91"/>
        <v>-0.52571205579410019</v>
      </c>
      <c r="Y53" s="12">
        <f t="shared" si="91"/>
        <v>-0.13283888712227843</v>
      </c>
      <c r="Z53" s="42">
        <f t="shared" si="65"/>
        <v>5.6874334862331045E-3</v>
      </c>
      <c r="AA53" s="12">
        <f t="shared" si="69"/>
        <v>0.44345920965667274</v>
      </c>
      <c r="AB53" s="12">
        <f t="shared" si="69"/>
        <v>-0.66249158138644693</v>
      </c>
      <c r="AC53" s="12">
        <f t="shared" si="76"/>
        <v>-0.12395216001399889</v>
      </c>
      <c r="AD53" s="12">
        <f t="shared" si="76"/>
        <v>-0.52571205579410019</v>
      </c>
      <c r="AE53" s="12">
        <f t="shared" si="79"/>
        <v>-2.2553593982121312E-2</v>
      </c>
      <c r="AF53" s="12">
        <f t="shared" si="73"/>
        <v>0.31478637712067048</v>
      </c>
      <c r="AG53" s="12">
        <f t="shared" si="73"/>
        <v>-0.3427951567541655</v>
      </c>
      <c r="AH53" s="12">
        <f t="shared" si="73"/>
        <v>6.1366464330799397E-2</v>
      </c>
      <c r="AI53" s="12">
        <f t="shared" si="73"/>
        <v>-0.14089508742942458</v>
      </c>
      <c r="AJ53" s="12">
        <f t="shared" ref="AJ53:AS53" si="92">+AJ15-AJ14</f>
        <v>0.24242923349348638</v>
      </c>
      <c r="AK53" s="12">
        <f t="shared" si="92"/>
        <v>-0.25009324362329177</v>
      </c>
      <c r="AL53" s="12">
        <f t="shared" si="92"/>
        <v>4.0329166744894063E-3</v>
      </c>
      <c r="AM53" s="12">
        <f t="shared" si="92"/>
        <v>-1.6710046755298836E-3</v>
      </c>
      <c r="AN53" s="12">
        <f t="shared" si="92"/>
        <v>1.7825101036940266E-3</v>
      </c>
      <c r="AO53" s="12">
        <f t="shared" si="92"/>
        <v>2.5954132416357847E-3</v>
      </c>
      <c r="AP53" s="12">
        <f t="shared" si="92"/>
        <v>-1.9800978192967441E-4</v>
      </c>
      <c r="AQ53" s="12">
        <f t="shared" si="92"/>
        <v>1.1221845674459843E-3</v>
      </c>
      <c r="AR53" s="12">
        <f t="shared" si="92"/>
        <v>5.3020981308461237E-3</v>
      </c>
      <c r="AS53" s="12">
        <f t="shared" si="92"/>
        <v>3.631093455316238E-3</v>
      </c>
      <c r="AT53" s="3"/>
    </row>
    <row r="54" spans="2:46" x14ac:dyDescent="0.35">
      <c r="B54" s="6" t="s">
        <v>83</v>
      </c>
      <c r="C54" s="12">
        <f t="shared" ref="C54:Y54" si="93">IFERROR((C16/C15)-1, "")</f>
        <v>6.0397297839609454E-2</v>
      </c>
      <c r="D54" s="12">
        <f t="shared" si="93"/>
        <v>0.22214195861072472</v>
      </c>
      <c r="E54" s="12">
        <f t="shared" si="93"/>
        <v>6.3468970779148925E-2</v>
      </c>
      <c r="F54" s="12">
        <f t="shared" si="93"/>
        <v>-4.2613337769779824E-2</v>
      </c>
      <c r="G54" s="12">
        <f t="shared" si="93"/>
        <v>-0.10829612328917704</v>
      </c>
      <c r="H54" s="42">
        <f t="shared" si="93"/>
        <v>1.600075584202898E-2</v>
      </c>
      <c r="I54" s="12">
        <f t="shared" si="93"/>
        <v>2.0350403011728302E-2</v>
      </c>
      <c r="J54" s="42">
        <f t="shared" si="93"/>
        <v>3.5908919759814584E-2</v>
      </c>
      <c r="K54" s="12">
        <f t="shared" si="93"/>
        <v>-4.1867837732170177E-2</v>
      </c>
      <c r="L54" s="12">
        <f t="shared" si="93"/>
        <v>-1.5019193725731794E-2</v>
      </c>
      <c r="M54" s="12">
        <f t="shared" si="93"/>
        <v>0.15253213215522554</v>
      </c>
      <c r="N54" s="12">
        <f t="shared" si="93"/>
        <v>2.8967189427939743E-3</v>
      </c>
      <c r="O54" s="42">
        <f t="shared" si="93"/>
        <v>-9.7143434653461647E-2</v>
      </c>
      <c r="P54" s="12">
        <f t="shared" si="93"/>
        <v>0.23205292283790269</v>
      </c>
      <c r="Q54" s="12">
        <f t="shared" si="93"/>
        <v>0.55194978469782852</v>
      </c>
      <c r="R54" s="12">
        <f t="shared" si="93"/>
        <v>6.6886683686632198E-2</v>
      </c>
      <c r="S54" s="42">
        <f t="shared" si="93"/>
        <v>0.33220764828215055</v>
      </c>
      <c r="T54" s="12">
        <f t="shared" si="93"/>
        <v>0.30965937061959514</v>
      </c>
      <c r="U54" s="12">
        <f t="shared" si="93"/>
        <v>-6.6824560624085039E-2</v>
      </c>
      <c r="V54" s="42">
        <f t="shared" si="93"/>
        <v>1.7216902477388496E-2</v>
      </c>
      <c r="W54" s="12">
        <f t="shared" si="93"/>
        <v>7.1857793043839546E-2</v>
      </c>
      <c r="X54" s="12">
        <f t="shared" si="93"/>
        <v>0.36692582148977748</v>
      </c>
      <c r="Y54" s="12">
        <f t="shared" si="93"/>
        <v>7.1177734311525631E-2</v>
      </c>
      <c r="Z54" s="42">
        <f t="shared" si="65"/>
        <v>7.1615501807077361E-3</v>
      </c>
      <c r="AA54" s="12">
        <f t="shared" si="69"/>
        <v>9.9828016107503581E-2</v>
      </c>
      <c r="AB54" s="12">
        <f t="shared" si="69"/>
        <v>0.66122080024138397</v>
      </c>
      <c r="AC54" s="12">
        <f t="shared" si="76"/>
        <v>-0.12110576015109487</v>
      </c>
      <c r="AD54" s="12">
        <f t="shared" si="76"/>
        <v>0.36692582148977748</v>
      </c>
      <c r="AE54" s="12">
        <f t="shared" si="79"/>
        <v>0.23205292283790269</v>
      </c>
      <c r="AF54" s="12">
        <f t="shared" si="73"/>
        <v>0.55194978469782852</v>
      </c>
      <c r="AG54" s="12">
        <f t="shared" si="73"/>
        <v>6.6886683686632198E-2</v>
      </c>
      <c r="AH54" s="12">
        <f t="shared" si="73"/>
        <v>0.22214195861072472</v>
      </c>
      <c r="AI54" s="12">
        <f t="shared" si="73"/>
        <v>0.15118804336637082</v>
      </c>
      <c r="AJ54" s="12">
        <f t="shared" ref="AJ54:AS54" si="94">+AJ16-AJ15</f>
        <v>-2.6717279724618792E-2</v>
      </c>
      <c r="AK54" s="12">
        <f t="shared" si="94"/>
        <v>7.1697449239737948E-2</v>
      </c>
      <c r="AL54" s="12">
        <f t="shared" si="94"/>
        <v>-4.932307108854303E-2</v>
      </c>
      <c r="AM54" s="12">
        <f t="shared" si="94"/>
        <v>3.8596281763860971E-4</v>
      </c>
      <c r="AN54" s="12">
        <f t="shared" si="94"/>
        <v>1.0341929715924816E-3</v>
      </c>
      <c r="AO54" s="12">
        <f t="shared" si="94"/>
        <v>2.6069958086781756E-3</v>
      </c>
      <c r="AP54" s="12">
        <f t="shared" si="94"/>
        <v>-4.7199700384435174E-5</v>
      </c>
      <c r="AQ54" s="12">
        <f t="shared" si="94"/>
        <v>3.6294967589875493E-4</v>
      </c>
      <c r="AR54" s="12">
        <f t="shared" si="94"/>
        <v>3.9569387557849764E-3</v>
      </c>
      <c r="AS54" s="12">
        <f t="shared" si="94"/>
        <v>4.3429015734235896E-3</v>
      </c>
      <c r="AT54" s="3"/>
    </row>
    <row r="55" spans="2:46" x14ac:dyDescent="0.35">
      <c r="B55" s="6" t="s">
        <v>84</v>
      </c>
      <c r="C55" s="12">
        <f t="shared" ref="C55:Y55" si="95">IFERROR((C17/C16)-1, "")</f>
        <v>7.177999243093236E-2</v>
      </c>
      <c r="D55" s="12">
        <f t="shared" si="95"/>
        <v>8.0498304978629642E-2</v>
      </c>
      <c r="E55" s="12">
        <f t="shared" si="95"/>
        <v>0.27287980895121011</v>
      </c>
      <c r="F55" s="12">
        <f t="shared" si="95"/>
        <v>0.46752635456682579</v>
      </c>
      <c r="G55" s="12">
        <f t="shared" si="95"/>
        <v>0.23409314655697622</v>
      </c>
      <c r="H55" s="42">
        <f t="shared" si="95"/>
        <v>4.5374046053923145E-2</v>
      </c>
      <c r="I55" s="12">
        <f t="shared" si="95"/>
        <v>4.9936047347667767E-2</v>
      </c>
      <c r="J55" s="42">
        <f t="shared" si="95"/>
        <v>7.9410020469458553E-2</v>
      </c>
      <c r="K55" s="12">
        <f t="shared" si="95"/>
        <v>-2.4637469036081883E-2</v>
      </c>
      <c r="L55" s="12">
        <f t="shared" si="95"/>
        <v>-2.7305632301775185E-2</v>
      </c>
      <c r="M55" s="12">
        <f t="shared" si="95"/>
        <v>8.1344236776834666E-3</v>
      </c>
      <c r="N55" s="12">
        <f t="shared" si="95"/>
        <v>0.18763162023967062</v>
      </c>
      <c r="O55" s="42">
        <f t="shared" si="95"/>
        <v>0.36924216250602981</v>
      </c>
      <c r="P55" s="12">
        <f t="shared" si="95"/>
        <v>-6.3426129494131067E-2</v>
      </c>
      <c r="Q55" s="12">
        <f t="shared" si="95"/>
        <v>-9.8504396147043538E-2</v>
      </c>
      <c r="R55" s="12">
        <f t="shared" si="95"/>
        <v>-0.3378210993696471</v>
      </c>
      <c r="S55" s="42">
        <f t="shared" si="95"/>
        <v>-8.3012010428244354E-2</v>
      </c>
      <c r="T55" s="12">
        <f t="shared" si="95"/>
        <v>-5.1753385379115779E-2</v>
      </c>
      <c r="U55" s="12">
        <f t="shared" si="95"/>
        <v>0.13946972055431028</v>
      </c>
      <c r="V55" s="42">
        <f t="shared" si="95"/>
        <v>-3.2964657682037712E-2</v>
      </c>
      <c r="W55" s="12">
        <f t="shared" si="95"/>
        <v>0.16858746113153966</v>
      </c>
      <c r="X55" s="12">
        <f t="shared" si="95"/>
        <v>0.47735874924261212</v>
      </c>
      <c r="Y55" s="12">
        <f t="shared" si="95"/>
        <v>0.16767933831600157</v>
      </c>
      <c r="Z55" s="42">
        <f t="shared" si="65"/>
        <v>-7.3907455293345942E-3</v>
      </c>
      <c r="AA55" s="12">
        <f t="shared" si="69"/>
        <v>-6.6200259932747807E-2</v>
      </c>
      <c r="AB55" s="12">
        <f t="shared" si="69"/>
        <v>0.70630161823818538</v>
      </c>
      <c r="AC55" s="12">
        <f t="shared" si="76"/>
        <v>-0.19446475084372539</v>
      </c>
      <c r="AD55" s="12">
        <f t="shared" si="76"/>
        <v>0.47735874924261212</v>
      </c>
      <c r="AE55" s="12">
        <f t="shared" si="79"/>
        <v>-6.3426129494131067E-2</v>
      </c>
      <c r="AF55" s="12">
        <f t="shared" si="73"/>
        <v>-9.8504396147043538E-2</v>
      </c>
      <c r="AG55" s="12">
        <f t="shared" si="73"/>
        <v>-0.3378210993696471</v>
      </c>
      <c r="AH55" s="12">
        <f t="shared" si="73"/>
        <v>8.0498304978629642E-2</v>
      </c>
      <c r="AI55" s="12">
        <f t="shared" si="73"/>
        <v>9.5579793350331288E-2</v>
      </c>
      <c r="AJ55" s="12">
        <f t="shared" ref="AJ55:AS55" si="96">+AJ17-AJ16</f>
        <v>-8.4483662071324295E-2</v>
      </c>
      <c r="AK55" s="12">
        <f t="shared" si="96"/>
        <v>0.13017644961844882</v>
      </c>
      <c r="AL55" s="12">
        <f t="shared" si="96"/>
        <v>-4.2147290138073903E-2</v>
      </c>
      <c r="AM55" s="12">
        <f t="shared" si="96"/>
        <v>8.5218166576064847E-4</v>
      </c>
      <c r="AN55" s="12">
        <f t="shared" si="96"/>
        <v>-2.2868637474063262E-3</v>
      </c>
      <c r="AO55" s="12">
        <f t="shared" si="96"/>
        <v>-1.7884544666292614E-3</v>
      </c>
      <c r="AP55" s="12">
        <f t="shared" si="96"/>
        <v>-2.3630273320395336E-4</v>
      </c>
      <c r="AQ55" s="12">
        <f t="shared" si="96"/>
        <v>-8.6058127571597351E-5</v>
      </c>
      <c r="AR55" s="12">
        <f t="shared" si="96"/>
        <v>-4.3976790748111415E-3</v>
      </c>
      <c r="AS55" s="12">
        <f t="shared" si="96"/>
        <v>-3.5454974090504965E-3</v>
      </c>
      <c r="AT55" s="3"/>
    </row>
    <row r="56" spans="2:46" x14ac:dyDescent="0.35">
      <c r="B56" s="6" t="s">
        <v>85</v>
      </c>
      <c r="C56" s="12">
        <f t="shared" ref="C56:Y56" si="97">IFERROR((C18/C17)-1, "")</f>
        <v>0.11152306967984926</v>
      </c>
      <c r="D56" s="12">
        <f t="shared" si="97"/>
        <v>-0.13978876218521441</v>
      </c>
      <c r="E56" s="12">
        <f t="shared" si="97"/>
        <v>3.1092945252277682E-2</v>
      </c>
      <c r="F56" s="12">
        <f t="shared" si="97"/>
        <v>6.066614896821898E-2</v>
      </c>
      <c r="G56" s="12">
        <f t="shared" si="97"/>
        <v>4.5759493710730847E-2</v>
      </c>
      <c r="H56" s="42">
        <f t="shared" si="97"/>
        <v>6.7015506021333771E-2</v>
      </c>
      <c r="I56" s="12">
        <f t="shared" si="97"/>
        <v>7.2965248293410667E-2</v>
      </c>
      <c r="J56" s="42">
        <f t="shared" si="97"/>
        <v>0.12124273358854376</v>
      </c>
      <c r="K56" s="12">
        <f t="shared" si="97"/>
        <v>-4.0041961226531253E-2</v>
      </c>
      <c r="L56" s="12">
        <f t="shared" si="97"/>
        <v>-4.3057122110054302E-2</v>
      </c>
      <c r="M56" s="12">
        <f t="shared" si="97"/>
        <v>-0.22609682040827894</v>
      </c>
      <c r="N56" s="12">
        <f t="shared" si="97"/>
        <v>-7.2360283489876331E-2</v>
      </c>
      <c r="O56" s="42">
        <f t="shared" si="97"/>
        <v>-4.575426466522059E-2</v>
      </c>
      <c r="P56" s="12">
        <f t="shared" si="97"/>
        <v>-0.12610797470187352</v>
      </c>
      <c r="Q56" s="12">
        <f t="shared" si="97"/>
        <v>-0.42925383844214382</v>
      </c>
      <c r="R56" s="12">
        <f t="shared" si="97"/>
        <v>0.26170060050845989</v>
      </c>
      <c r="S56" s="42">
        <f t="shared" si="97"/>
        <v>-0.23353576172953194</v>
      </c>
      <c r="T56" s="12">
        <f t="shared" si="97"/>
        <v>-0.21311439142656852</v>
      </c>
      <c r="U56" s="12">
        <f t="shared" si="97"/>
        <v>9.3184610879195606E-2</v>
      </c>
      <c r="V56" s="42">
        <f t="shared" si="97"/>
        <v>-2.5952146132124487E-2</v>
      </c>
      <c r="W56" s="12">
        <f t="shared" si="97"/>
        <v>-8.8022954680859744E-2</v>
      </c>
      <c r="X56" s="12">
        <f t="shared" si="97"/>
        <v>-0.16051670588212708</v>
      </c>
      <c r="Y56" s="12">
        <f t="shared" si="97"/>
        <v>-8.7753198985145997E-2</v>
      </c>
      <c r="Z56" s="42">
        <f t="shared" si="65"/>
        <v>-4.388932704394298E-3</v>
      </c>
      <c r="AA56" s="12">
        <f t="shared" si="69"/>
        <v>-0.35907919866746929</v>
      </c>
      <c r="AB56" s="12">
        <f t="shared" si="69"/>
        <v>6.9085103669974446E-2</v>
      </c>
      <c r="AC56" s="12">
        <f t="shared" si="76"/>
        <v>0.5256223998786862</v>
      </c>
      <c r="AD56" s="12">
        <f t="shared" si="76"/>
        <v>-0.16051670588212708</v>
      </c>
      <c r="AE56" s="12">
        <f t="shared" si="79"/>
        <v>-0.12610797470187352</v>
      </c>
      <c r="AF56" s="12">
        <f t="shared" si="73"/>
        <v>-0.42925383844214382</v>
      </c>
      <c r="AG56" s="12">
        <f t="shared" si="73"/>
        <v>0.26170060050845989</v>
      </c>
      <c r="AH56" s="12">
        <f t="shared" si="73"/>
        <v>-0.13978876218521441</v>
      </c>
      <c r="AI56" s="12">
        <f t="shared" si="73"/>
        <v>-9.5010528560465546E-2</v>
      </c>
      <c r="AJ56" s="12">
        <f t="shared" ref="AJ56:AS56" si="98">+AJ18-AJ17</f>
        <v>-0.14229015645862664</v>
      </c>
      <c r="AK56" s="12">
        <f t="shared" si="98"/>
        <v>6.5947491372267908E-2</v>
      </c>
      <c r="AL56" s="12">
        <f t="shared" si="98"/>
        <v>8.0275088436737127E-2</v>
      </c>
      <c r="AM56" s="12">
        <f t="shared" si="98"/>
        <v>-2.3869586669643394E-4</v>
      </c>
      <c r="AN56" s="12">
        <f t="shared" si="98"/>
        <v>-4.628606095896954E-4</v>
      </c>
      <c r="AO56" s="12">
        <f t="shared" si="98"/>
        <v>-3.0681072661011659E-3</v>
      </c>
      <c r="AP56" s="12">
        <f t="shared" si="98"/>
        <v>1.4230737715992595E-4</v>
      </c>
      <c r="AQ56" s="12">
        <f t="shared" si="98"/>
        <v>-3.050669851510342E-4</v>
      </c>
      <c r="AR56" s="12">
        <f t="shared" si="98"/>
        <v>-3.6937274836819703E-3</v>
      </c>
      <c r="AS56" s="12">
        <f t="shared" si="98"/>
        <v>-3.9324233503784008E-3</v>
      </c>
      <c r="AT56" s="3"/>
    </row>
    <row r="57" spans="2:46" x14ac:dyDescent="0.35">
      <c r="B57" s="6" t="s">
        <v>86</v>
      </c>
      <c r="C57" s="12">
        <f t="shared" ref="C57:Y57" si="99">IFERROR((C19/C18)-1, "")</f>
        <v>0.13506644782125266</v>
      </c>
      <c r="D57" s="12">
        <f t="shared" si="99"/>
        <v>0.45620544772879756</v>
      </c>
      <c r="E57" s="12">
        <f t="shared" si="99"/>
        <v>-0.11568295654983152</v>
      </c>
      <c r="F57" s="12">
        <f t="shared" si="99"/>
        <v>-0.21772696891481613</v>
      </c>
      <c r="G57" s="12">
        <f t="shared" si="99"/>
        <v>-0.14777044219923408</v>
      </c>
      <c r="H57" s="42">
        <f t="shared" si="99"/>
        <v>6.5411314840237322E-2</v>
      </c>
      <c r="I57" s="12">
        <f t="shared" si="99"/>
        <v>7.5301017640330814E-2</v>
      </c>
      <c r="J57" s="42">
        <f t="shared" si="99"/>
        <v>0.12245317316051541</v>
      </c>
      <c r="K57" s="12">
        <f t="shared" si="99"/>
        <v>-6.1366568551751155E-2</v>
      </c>
      <c r="L57" s="12">
        <f t="shared" si="99"/>
        <v>-4.2008127062812983E-2</v>
      </c>
      <c r="M57" s="12">
        <f t="shared" si="99"/>
        <v>0.28292528646579918</v>
      </c>
      <c r="N57" s="12">
        <f t="shared" si="99"/>
        <v>-0.2209116522229998</v>
      </c>
      <c r="O57" s="42">
        <f t="shared" si="99"/>
        <v>-0.31081300783161359</v>
      </c>
      <c r="P57" s="12">
        <f t="shared" si="99"/>
        <v>0.1636237891527843</v>
      </c>
      <c r="Q57" s="12">
        <f t="shared" si="99"/>
        <v>0.78509494848144556</v>
      </c>
      <c r="R57" s="12">
        <f t="shared" si="99"/>
        <v>0.47263060985645455</v>
      </c>
      <c r="S57" s="42">
        <f t="shared" si="99"/>
        <v>0.34557169287926204</v>
      </c>
      <c r="T57" s="12">
        <f t="shared" si="99"/>
        <v>0.37191732756930507</v>
      </c>
      <c r="U57" s="12">
        <f t="shared" si="99"/>
        <v>6.1438191985540458E-2</v>
      </c>
      <c r="V57" s="42">
        <f t="shared" si="99"/>
        <v>-1.9203514789568943E-2</v>
      </c>
      <c r="W57" s="12">
        <f t="shared" si="99"/>
        <v>-0.11446415456404779</v>
      </c>
      <c r="X57" s="12">
        <f t="shared" si="99"/>
        <v>-0.5491319227964544</v>
      </c>
      <c r="Y57" s="12">
        <f t="shared" si="99"/>
        <v>-0.11297572873947348</v>
      </c>
      <c r="Z57" s="42">
        <f t="shared" si="65"/>
        <v>1.5059753783344128E-2</v>
      </c>
      <c r="AA57" s="12">
        <f t="shared" si="69"/>
        <v>-0.30282595685167046</v>
      </c>
      <c r="AB57" s="12">
        <f t="shared" si="69"/>
        <v>1.9689652129426971E-2</v>
      </c>
      <c r="AC57" s="12">
        <f t="shared" si="76"/>
        <v>-2.1555936708672618E-4</v>
      </c>
      <c r="AD57" s="12">
        <f t="shared" si="76"/>
        <v>-0.5491319227964544</v>
      </c>
      <c r="AE57" s="12">
        <f t="shared" si="79"/>
        <v>0.1636237891527843</v>
      </c>
      <c r="AF57" s="12">
        <f t="shared" si="73"/>
        <v>0.78509494848144556</v>
      </c>
      <c r="AG57" s="12">
        <f t="shared" si="73"/>
        <v>0.47263060985645455</v>
      </c>
      <c r="AH57" s="12">
        <f t="shared" si="73"/>
        <v>0.45620544772879756</v>
      </c>
      <c r="AI57" s="12">
        <f t="shared" si="73"/>
        <v>-8.8691416319751637E-2</v>
      </c>
      <c r="AJ57" s="12">
        <f t="shared" ref="AJ57:AS57" si="100">+AJ19-AJ18</f>
        <v>-8.1149081887488317E-2</v>
      </c>
      <c r="AK57" s="12">
        <f t="shared" si="100"/>
        <v>5.1097717817853161E-2</v>
      </c>
      <c r="AL57" s="12">
        <f t="shared" si="100"/>
        <v>1.9158096312727468E-2</v>
      </c>
      <c r="AM57" s="12">
        <f t="shared" si="100"/>
        <v>-1.545548942454112E-3</v>
      </c>
      <c r="AN57" s="12">
        <f t="shared" si="100"/>
        <v>3.6013160576254533E-3</v>
      </c>
      <c r="AO57" s="12">
        <f t="shared" si="100"/>
        <v>5.0233173729754398E-3</v>
      </c>
      <c r="AP57" s="12">
        <f t="shared" si="100"/>
        <v>3.1003711586374263E-4</v>
      </c>
      <c r="AQ57" s="12">
        <f t="shared" si="100"/>
        <v>3.5041461528970358E-3</v>
      </c>
      <c r="AR57" s="12">
        <f t="shared" si="100"/>
        <v>1.2438816699361675E-2</v>
      </c>
      <c r="AS57" s="12">
        <f t="shared" si="100"/>
        <v>1.0893267756907566E-2</v>
      </c>
      <c r="AT57" s="3"/>
    </row>
    <row r="58" spans="2:46" x14ac:dyDescent="0.35">
      <c r="B58" s="6" t="s">
        <v>87</v>
      </c>
      <c r="C58" s="12">
        <f t="shared" ref="C58:Y58" si="101">IFERROR((C20/C19)-1, "")</f>
        <v>6.1153092639238738E-2</v>
      </c>
      <c r="D58" s="12">
        <f t="shared" si="101"/>
        <v>2.1619205122961782E-2</v>
      </c>
      <c r="E58" s="12">
        <f t="shared" si="101"/>
        <v>-2.2637586593806769E-2</v>
      </c>
      <c r="F58" s="12">
        <f t="shared" si="101"/>
        <v>-0.14218176828369378</v>
      </c>
      <c r="G58" s="12">
        <f t="shared" si="101"/>
        <v>-7.8817762987728135E-2</v>
      </c>
      <c r="H58" s="42">
        <f t="shared" si="101"/>
        <v>-1.7030792451780186E-2</v>
      </c>
      <c r="I58" s="12">
        <f t="shared" si="101"/>
        <v>5.9039627884310386E-2</v>
      </c>
      <c r="J58" s="42">
        <f t="shared" si="101"/>
        <v>8.9646820255731452E-2</v>
      </c>
      <c r="K58" s="12">
        <f t="shared" si="101"/>
        <v>-7.3678233266572746E-2</v>
      </c>
      <c r="L58" s="12">
        <f t="shared" si="101"/>
        <v>-2.8089094376687829E-2</v>
      </c>
      <c r="M58" s="12">
        <f t="shared" si="101"/>
        <v>-3.7255592798538073E-2</v>
      </c>
      <c r="N58" s="12">
        <f t="shared" si="101"/>
        <v>-7.8961913991737243E-2</v>
      </c>
      <c r="O58" s="42">
        <f t="shared" si="101"/>
        <v>-0.19161689518070368</v>
      </c>
      <c r="P58" s="12">
        <f t="shared" si="101"/>
        <v>3.4448770508684667E-2</v>
      </c>
      <c r="Q58" s="12">
        <f t="shared" si="101"/>
        <v>0.11494868788932933</v>
      </c>
      <c r="R58" s="12">
        <f t="shared" si="101"/>
        <v>0.16030382404568422</v>
      </c>
      <c r="S58" s="42">
        <f t="shared" si="101"/>
        <v>6.7987232285320554E-2</v>
      </c>
      <c r="T58" s="12">
        <f t="shared" si="101"/>
        <v>5.6267050671079177E-2</v>
      </c>
      <c r="U58" s="12">
        <f t="shared" si="101"/>
        <v>-3.2802164496284036E-2</v>
      </c>
      <c r="V58" s="42">
        <f t="shared" si="101"/>
        <v>1.1095850814237807E-2</v>
      </c>
      <c r="W58" s="12">
        <f t="shared" si="101"/>
        <v>0.11566915119144561</v>
      </c>
      <c r="X58" s="12">
        <f t="shared" si="101"/>
        <v>0.40769098858826269</v>
      </c>
      <c r="Y58" s="12">
        <f t="shared" si="101"/>
        <v>0.11516087581334178</v>
      </c>
      <c r="Z58" s="42">
        <f t="shared" si="65"/>
        <v>-2.2502568173799684E-3</v>
      </c>
      <c r="AA58" s="12">
        <f t="shared" si="69"/>
        <v>0.34733533547212025</v>
      </c>
      <c r="AB58" s="12">
        <f t="shared" si="69"/>
        <v>9.3382276684225163E-2</v>
      </c>
      <c r="AC58" s="12">
        <f t="shared" si="76"/>
        <v>-0.13704783942867105</v>
      </c>
      <c r="AD58" s="12">
        <f t="shared" si="76"/>
        <v>0.40769098858826269</v>
      </c>
      <c r="AE58" s="12">
        <f t="shared" si="79"/>
        <v>3.4448770508684667E-2</v>
      </c>
      <c r="AF58" s="12">
        <f t="shared" si="73"/>
        <v>0.11494868788932933</v>
      </c>
      <c r="AG58" s="12">
        <f t="shared" si="73"/>
        <v>0.16030382404568422</v>
      </c>
      <c r="AH58" s="12">
        <f t="shared" si="73"/>
        <v>2.1619205122961782E-2</v>
      </c>
      <c r="AI58" s="12">
        <f t="shared" si="73"/>
        <v>0.10969272542049957</v>
      </c>
      <c r="AJ58" s="12">
        <f t="shared" ref="AJ58:AS58" si="102">+AJ20-AJ19</f>
        <v>5.6579573395355964E-2</v>
      </c>
      <c r="AK58" s="12">
        <f t="shared" si="102"/>
        <v>-7.0660915212549247E-3</v>
      </c>
      <c r="AL58" s="12">
        <f t="shared" si="102"/>
        <v>-4.8136195651254404E-2</v>
      </c>
      <c r="AM58" s="12">
        <f t="shared" si="102"/>
        <v>4.0641499221593562E-4</v>
      </c>
      <c r="AN58" s="12">
        <f t="shared" si="102"/>
        <v>-1.126157881967179E-3</v>
      </c>
      <c r="AO58" s="12">
        <f t="shared" si="102"/>
        <v>4.8606706125222179E-5</v>
      </c>
      <c r="AP58" s="12">
        <f t="shared" si="102"/>
        <v>3.7096971218783699E-5</v>
      </c>
      <c r="AQ58" s="12">
        <f t="shared" si="102"/>
        <v>-7.432470104392977E-4</v>
      </c>
      <c r="AR58" s="12">
        <f t="shared" si="102"/>
        <v>-1.7837012150624665E-3</v>
      </c>
      <c r="AS58" s="12">
        <f t="shared" si="102"/>
        <v>-1.3772862228465382E-3</v>
      </c>
      <c r="AT58" s="3"/>
    </row>
    <row r="59" spans="2:46" x14ac:dyDescent="0.35">
      <c r="B59" s="6" t="s">
        <v>88</v>
      </c>
      <c r="C59" s="12">
        <f t="shared" ref="C59:Y59" si="103">IFERROR((C21/C20)-1, "")</f>
        <v>0.47292921300569968</v>
      </c>
      <c r="D59" s="12">
        <f t="shared" si="103"/>
        <v>0.16957659148781312</v>
      </c>
      <c r="E59" s="12">
        <f t="shared" si="103"/>
        <v>0.7893623362121065</v>
      </c>
      <c r="F59" s="12">
        <f t="shared" si="103"/>
        <v>0.94581620808024391</v>
      </c>
      <c r="G59" s="12">
        <f t="shared" si="103"/>
        <v>1.1110921959312243</v>
      </c>
      <c r="H59" s="42">
        <f t="shared" si="103"/>
        <v>0.37487495214775213</v>
      </c>
      <c r="I59" s="12">
        <f t="shared" si="103"/>
        <v>0.19405738049936883</v>
      </c>
      <c r="J59" s="42">
        <f t="shared" si="103"/>
        <v>0.35225774768021911</v>
      </c>
      <c r="K59" s="12">
        <f t="shared" si="103"/>
        <v>-6.6570925467528297E-2</v>
      </c>
      <c r="L59" s="12">
        <f t="shared" si="103"/>
        <v>-0.11698980275930471</v>
      </c>
      <c r="M59" s="12">
        <f t="shared" si="103"/>
        <v>-0.20595193498732844</v>
      </c>
      <c r="N59" s="12">
        <f t="shared" si="103"/>
        <v>0.21483253941354374</v>
      </c>
      <c r="O59" s="42">
        <f t="shared" si="103"/>
        <v>0.32105208512332917</v>
      </c>
      <c r="P59" s="12">
        <f t="shared" si="103"/>
        <v>-4.9270789000097626E-3</v>
      </c>
      <c r="Q59" s="12">
        <f t="shared" si="103"/>
        <v>-2.866991009558495E-2</v>
      </c>
      <c r="R59" s="12">
        <f t="shared" si="103"/>
        <v>-0.21258998428094544</v>
      </c>
      <c r="S59" s="42">
        <f t="shared" si="103"/>
        <v>-2.0744074911132171E-2</v>
      </c>
      <c r="T59" s="12">
        <f t="shared" si="103"/>
        <v>2.5784204078407313E-2</v>
      </c>
      <c r="U59" s="12">
        <f t="shared" si="103"/>
        <v>0.14017800901759148</v>
      </c>
      <c r="V59" s="42">
        <f t="shared" si="103"/>
        <v>-4.5358739981126717E-2</v>
      </c>
      <c r="W59" s="12">
        <f t="shared" si="103"/>
        <v>0.12013062712074807</v>
      </c>
      <c r="X59" s="12">
        <f t="shared" si="103"/>
        <v>0.35928682511619803</v>
      </c>
      <c r="Y59" s="12">
        <f t="shared" si="103"/>
        <v>0.11960517253127478</v>
      </c>
      <c r="Z59" s="42">
        <f t="shared" si="65"/>
        <v>-3.3819802839995736E-3</v>
      </c>
      <c r="AA59" s="12">
        <f t="shared" si="69"/>
        <v>0.17627878867932023</v>
      </c>
      <c r="AB59" s="12">
        <f t="shared" si="69"/>
        <v>0.11862265274514217</v>
      </c>
      <c r="AC59" s="12">
        <f t="shared" si="76"/>
        <v>3.1782451673511458E-2</v>
      </c>
      <c r="AD59" s="12">
        <f t="shared" si="76"/>
        <v>0.35928682511619803</v>
      </c>
      <c r="AE59" s="12">
        <f t="shared" si="79"/>
        <v>-4.9270789000097626E-3</v>
      </c>
      <c r="AF59" s="12">
        <f t="shared" si="73"/>
        <v>-2.866991009558495E-2</v>
      </c>
      <c r="AG59" s="12">
        <f t="shared" si="73"/>
        <v>-0.21258998428094544</v>
      </c>
      <c r="AH59" s="12">
        <f t="shared" si="73"/>
        <v>0.16957659148781312</v>
      </c>
      <c r="AI59" s="12">
        <f t="shared" si="73"/>
        <v>0.11968611131097728</v>
      </c>
      <c r="AJ59" s="12">
        <f t="shared" ref="AJ59:AS59" si="104">+AJ21-AJ20</f>
        <v>1.6213433858390192E-2</v>
      </c>
      <c r="AK59" s="12">
        <f t="shared" si="104"/>
        <v>-4.4989344030160749E-4</v>
      </c>
      <c r="AL59" s="12">
        <f t="shared" si="104"/>
        <v>-1.3216869273262544E-2</v>
      </c>
      <c r="AM59" s="12">
        <f t="shared" si="104"/>
        <v>4.1082336371085033E-4</v>
      </c>
      <c r="AN59" s="12">
        <f t="shared" si="104"/>
        <v>-1.7230757776773194E-3</v>
      </c>
      <c r="AO59" s="12">
        <f t="shared" si="104"/>
        <v>-1.3661793097956322E-3</v>
      </c>
      <c r="AP59" s="12">
        <f t="shared" si="104"/>
        <v>-2.5238713828300329E-4</v>
      </c>
      <c r="AQ59" s="12">
        <f t="shared" si="104"/>
        <v>3.8414771721920378E-4</v>
      </c>
      <c r="AR59" s="12">
        <f t="shared" si="104"/>
        <v>-2.9574945085367524E-3</v>
      </c>
      <c r="AS59" s="12">
        <f t="shared" si="104"/>
        <v>-2.5466711448259016E-3</v>
      </c>
      <c r="AT59" s="3"/>
    </row>
    <row r="60" spans="2:46" x14ac:dyDescent="0.35">
      <c r="B60" s="6" t="s">
        <v>89</v>
      </c>
      <c r="C60" s="12">
        <f t="shared" ref="C60:Y60" si="105">IFERROR((C22/C21)-1, "")</f>
        <v>0.1520050137779414</v>
      </c>
      <c r="D60" s="12">
        <f t="shared" si="105"/>
        <v>2.773490758384245E-2</v>
      </c>
      <c r="E60" s="12">
        <f t="shared" si="105"/>
        <v>4.7194116606746217E-2</v>
      </c>
      <c r="F60" s="12">
        <f t="shared" si="105"/>
        <v>7.8935133813265779E-2</v>
      </c>
      <c r="G60" s="12">
        <f t="shared" si="105"/>
        <v>8.1151040325722956E-2</v>
      </c>
      <c r="H60" s="42">
        <f t="shared" si="105"/>
        <v>0.12617961596173544</v>
      </c>
      <c r="I60" s="12">
        <f t="shared" si="105"/>
        <v>9.7167939078044441E-2</v>
      </c>
      <c r="J60" s="42">
        <f t="shared" si="105"/>
        <v>0.12294165432216753</v>
      </c>
      <c r="K60" s="12">
        <f t="shared" si="105"/>
        <v>-2.2417782481269799E-2</v>
      </c>
      <c r="L60" s="12">
        <f t="shared" si="105"/>
        <v>-2.2951962949206539E-2</v>
      </c>
      <c r="M60" s="12">
        <f t="shared" si="105"/>
        <v>-0.10787288658281213</v>
      </c>
      <c r="N60" s="12">
        <f t="shared" si="105"/>
        <v>-9.098128560002805E-2</v>
      </c>
      <c r="O60" s="42">
        <f t="shared" si="105"/>
        <v>-6.3428439191463792E-2</v>
      </c>
      <c r="P60" s="12">
        <f t="shared" si="105"/>
        <v>-0.1455742045313001</v>
      </c>
      <c r="Q60" s="12">
        <f t="shared" si="105"/>
        <v>-0.37622626089519295</v>
      </c>
      <c r="R60" s="12">
        <f t="shared" si="105"/>
        <v>-7.3687139189615447E-4</v>
      </c>
      <c r="S60" s="42">
        <f t="shared" si="105"/>
        <v>-0.23039494576939579</v>
      </c>
      <c r="T60" s="12">
        <f t="shared" si="105"/>
        <v>-0.1584431008309658</v>
      </c>
      <c r="U60" s="12">
        <f t="shared" si="105"/>
        <v>0.22123044632946764</v>
      </c>
      <c r="V60" s="42">
        <f t="shared" si="105"/>
        <v>-8.5498490962971463E-2</v>
      </c>
      <c r="W60" s="12">
        <f t="shared" si="105"/>
        <v>-0.10792870875473737</v>
      </c>
      <c r="X60" s="12">
        <f t="shared" si="105"/>
        <v>4.6750557535371051E-3</v>
      </c>
      <c r="Y60" s="12">
        <f t="shared" si="105"/>
        <v>-0.10822907606824794</v>
      </c>
      <c r="Z60" s="42">
        <f t="shared" si="65"/>
        <v>-2.0820870898745555E-3</v>
      </c>
      <c r="AA60" s="12">
        <f t="shared" si="69"/>
        <v>0.45596022721727714</v>
      </c>
      <c r="AB60" s="12">
        <f t="shared" si="69"/>
        <v>-0.48378464438782798</v>
      </c>
      <c r="AC60" s="12">
        <f t="shared" si="76"/>
        <v>-3.3451946291004897E-2</v>
      </c>
      <c r="AD60" s="12">
        <f t="shared" si="76"/>
        <v>4.6750557535371051E-3</v>
      </c>
      <c r="AE60" s="12">
        <f t="shared" si="79"/>
        <v>-0.1455742045313001</v>
      </c>
      <c r="AF60" s="12">
        <f t="shared" si="73"/>
        <v>-0.37622626089519295</v>
      </c>
      <c r="AG60" s="12">
        <f t="shared" si="73"/>
        <v>-7.3687139189615447E-4</v>
      </c>
      <c r="AH60" s="12">
        <f t="shared" si="73"/>
        <v>2.773490758384245E-2</v>
      </c>
      <c r="AI60" s="12">
        <f t="shared" si="73"/>
        <v>-8.5582358046490947E-2</v>
      </c>
      <c r="AJ60" s="12">
        <f t="shared" ref="AJ60:AS60" si="106">+AJ22-AJ21</f>
        <v>0.1995781748956133</v>
      </c>
      <c r="AK60" s="12">
        <f t="shared" si="106"/>
        <v>-0.20607810396659165</v>
      </c>
      <c r="AL60" s="12">
        <f t="shared" si="106"/>
        <v>8.8441547783302266E-3</v>
      </c>
      <c r="AM60" s="12">
        <f t="shared" si="106"/>
        <v>2.3004691998745235E-4</v>
      </c>
      <c r="AN60" s="12">
        <f t="shared" si="106"/>
        <v>-9.0269888015992103E-4</v>
      </c>
      <c r="AO60" s="12">
        <f t="shared" si="106"/>
        <v>-2.8430597619936489E-3</v>
      </c>
      <c r="AP60" s="12">
        <f t="shared" si="106"/>
        <v>5.5494916724697896E-5</v>
      </c>
      <c r="AQ60" s="12">
        <f t="shared" si="106"/>
        <v>1.1159910980894465E-3</v>
      </c>
      <c r="AR60" s="12">
        <f t="shared" si="106"/>
        <v>-2.5742726273394329E-3</v>
      </c>
      <c r="AS60" s="12">
        <f t="shared" si="106"/>
        <v>-2.344225707351974E-3</v>
      </c>
      <c r="AT60" s="3"/>
    </row>
    <row r="61" spans="2:46" x14ac:dyDescent="0.35">
      <c r="B61" s="6" t="s">
        <v>90</v>
      </c>
      <c r="C61" s="12">
        <f t="shared" ref="C61:Y61" si="107">IFERROR((C23/C22)-1, "")</f>
        <v>0.13241453157517524</v>
      </c>
      <c r="D61" s="12">
        <f t="shared" si="107"/>
        <v>0.10665103790865471</v>
      </c>
      <c r="E61" s="12">
        <f t="shared" si="107"/>
        <v>-0.17117767600483824</v>
      </c>
      <c r="F61" s="12">
        <f t="shared" si="107"/>
        <v>-0.23465195455134691</v>
      </c>
      <c r="G61" s="12">
        <f t="shared" si="107"/>
        <v>-9.3765343326933648E-2</v>
      </c>
      <c r="H61" s="42">
        <f t="shared" si="107"/>
        <v>0.10788979963030831</v>
      </c>
      <c r="I61" s="12">
        <f t="shared" si="107"/>
        <v>9.726973119973481E-2</v>
      </c>
      <c r="J61" s="42">
        <f t="shared" si="107"/>
        <v>0.12160954561315407</v>
      </c>
      <c r="K61" s="12">
        <f t="shared" si="107"/>
        <v>-2.1657026875797181E-2</v>
      </c>
      <c r="L61" s="12">
        <f t="shared" si="107"/>
        <v>-2.1700791071739056E-2</v>
      </c>
      <c r="M61" s="12">
        <f t="shared" si="107"/>
        <v>-2.2750938766816997E-2</v>
      </c>
      <c r="N61" s="12">
        <f t="shared" si="107"/>
        <v>-0.26809282212028862</v>
      </c>
      <c r="O61" s="42">
        <f t="shared" si="107"/>
        <v>-0.3241449803862344</v>
      </c>
      <c r="P61" s="12">
        <f t="shared" si="107"/>
        <v>0.11930182256554245</v>
      </c>
      <c r="Q61" s="12">
        <f t="shared" si="107"/>
        <v>0.48082312672082561</v>
      </c>
      <c r="R61" s="12">
        <f t="shared" si="107"/>
        <v>0.39990038602032141</v>
      </c>
      <c r="S61" s="42">
        <f t="shared" si="107"/>
        <v>0.24113088054628906</v>
      </c>
      <c r="T61" s="12">
        <f t="shared" si="107"/>
        <v>0.19535270133841443</v>
      </c>
      <c r="U61" s="12">
        <f t="shared" si="107"/>
        <v>-7.4205431861610549E-2</v>
      </c>
      <c r="V61" s="42">
        <f t="shared" si="107"/>
        <v>3.8296796549351031E-2</v>
      </c>
      <c r="W61" s="12">
        <f t="shared" si="107"/>
        <v>-0.11221628231624226</v>
      </c>
      <c r="X61" s="12">
        <f t="shared" si="107"/>
        <v>-0.3109398377597804</v>
      </c>
      <c r="Y61" s="12">
        <f t="shared" si="107"/>
        <v>-0.1116190800864455</v>
      </c>
      <c r="Z61" s="42">
        <f t="shared" si="65"/>
        <v>1.2057480706237744E-2</v>
      </c>
      <c r="AA61" s="12">
        <f t="shared" si="69"/>
        <v>-0.33039396044721259</v>
      </c>
      <c r="AB61" s="12">
        <f t="shared" si="69"/>
        <v>0.30318460535184921</v>
      </c>
      <c r="AC61" s="12">
        <f t="shared" si="76"/>
        <v>-0.17091613778139236</v>
      </c>
      <c r="AD61" s="12">
        <f t="shared" si="76"/>
        <v>-0.3109398377597804</v>
      </c>
      <c r="AE61" s="12">
        <f t="shared" si="79"/>
        <v>0.11930182256554245</v>
      </c>
      <c r="AF61" s="12">
        <f t="shared" si="73"/>
        <v>0.48082312672082561</v>
      </c>
      <c r="AG61" s="12">
        <f t="shared" si="73"/>
        <v>0.39990038602032141</v>
      </c>
      <c r="AH61" s="12">
        <f t="shared" si="73"/>
        <v>0.10665103790865471</v>
      </c>
      <c r="AI61" s="12">
        <f t="shared" si="73"/>
        <v>-0.1192988649226574</v>
      </c>
      <c r="AJ61" s="12">
        <f t="shared" ref="AJ61:AS61" si="108">+AJ23-AJ22</f>
        <v>-0.12861141945286442</v>
      </c>
      <c r="AK61" s="12">
        <f t="shared" si="108"/>
        <v>0.12815636643381639</v>
      </c>
      <c r="AL61" s="12">
        <f t="shared" si="108"/>
        <v>-9.6107023945638248E-3</v>
      </c>
      <c r="AM61" s="12">
        <f t="shared" si="108"/>
        <v>-5.5721008501420687E-4</v>
      </c>
      <c r="AN61" s="12">
        <f t="shared" si="108"/>
        <v>3.4831177822684939E-3</v>
      </c>
      <c r="AO61" s="12">
        <f t="shared" si="108"/>
        <v>4.1577928195561421E-3</v>
      </c>
      <c r="AP61" s="12">
        <f t="shared" si="108"/>
        <v>3.8530959415101291E-4</v>
      </c>
      <c r="AQ61" s="12">
        <f t="shared" si="108"/>
        <v>2.5967453026504699E-3</v>
      </c>
      <c r="AR61" s="12">
        <f t="shared" si="108"/>
        <v>1.0622965498626118E-2</v>
      </c>
      <c r="AS61" s="12">
        <f t="shared" si="108"/>
        <v>1.0065755413611911E-2</v>
      </c>
    </row>
    <row r="62" spans="2:46" x14ac:dyDescent="0.35">
      <c r="B62" s="6" t="s">
        <v>91</v>
      </c>
      <c r="C62" s="12">
        <f t="shared" ref="C62:Y62" si="109">IFERROR((C24/C23)-1, "")</f>
        <v>0.12313839724867881</v>
      </c>
      <c r="D62" s="12">
        <f t="shared" si="109"/>
        <v>0.42626082659813269</v>
      </c>
      <c r="E62" s="12">
        <f t="shared" si="109"/>
        <v>0.14244587308124057</v>
      </c>
      <c r="F62" s="12">
        <f t="shared" si="109"/>
        <v>1.0684631133522693E-2</v>
      </c>
      <c r="G62" s="12">
        <f t="shared" si="109"/>
        <v>0.16003837629980655</v>
      </c>
      <c r="H62" s="42">
        <f t="shared" si="109"/>
        <v>0.1014563847383021</v>
      </c>
      <c r="I62" s="12">
        <f t="shared" si="109"/>
        <v>0.11378756174510696</v>
      </c>
      <c r="J62" s="42">
        <f t="shared" si="109"/>
        <v>0.13782741979542901</v>
      </c>
      <c r="K62" s="12">
        <f t="shared" si="109"/>
        <v>-1.9304844855710046E-2</v>
      </c>
      <c r="L62" s="12">
        <f t="shared" si="109"/>
        <v>-2.1127859666665416E-2</v>
      </c>
      <c r="M62" s="12">
        <f t="shared" si="109"/>
        <v>0.26988876000678497</v>
      </c>
      <c r="N62" s="12">
        <f t="shared" si="109"/>
        <v>1.7190647100890244E-2</v>
      </c>
      <c r="O62" s="42">
        <f t="shared" si="109"/>
        <v>-0.1001245851718997</v>
      </c>
      <c r="P62" s="12">
        <f t="shared" si="109"/>
        <v>-3.7779310690236878E-3</v>
      </c>
      <c r="Q62" s="12">
        <f t="shared" si="109"/>
        <v>0.22922517801476272</v>
      </c>
      <c r="R62" s="12">
        <f t="shared" si="109"/>
        <v>-2.8622367717013875E-3</v>
      </c>
      <c r="S62" s="42">
        <f t="shared" si="109"/>
        <v>8.274933396769435E-2</v>
      </c>
      <c r="T62" s="12">
        <f t="shared" si="109"/>
        <v>0.19100664175861071</v>
      </c>
      <c r="U62" s="12">
        <f t="shared" si="109"/>
        <v>0.1975255020342721</v>
      </c>
      <c r="V62" s="42">
        <f t="shared" si="109"/>
        <v>-9.0895637350154712E-2</v>
      </c>
      <c r="W62" s="12">
        <f t="shared" si="109"/>
        <v>0.14114868291954208</v>
      </c>
      <c r="X62" s="12">
        <f t="shared" si="109"/>
        <v>-0.20025840890798852</v>
      </c>
      <c r="Y62" s="12">
        <f t="shared" si="109"/>
        <v>0.14194448034477958</v>
      </c>
      <c r="Z62" s="42">
        <f t="shared" si="65"/>
        <v>2.0172321248129871E-3</v>
      </c>
      <c r="AA62" s="12">
        <f t="shared" si="69"/>
        <v>0.27400648603643929</v>
      </c>
      <c r="AB62" s="12">
        <f t="shared" si="69"/>
        <v>-0.31414881350452062</v>
      </c>
      <c r="AC62" s="12">
        <f t="shared" si="76"/>
        <v>0.45180166521035781</v>
      </c>
      <c r="AD62" s="12">
        <f t="shared" si="76"/>
        <v>-0.20025840890798852</v>
      </c>
      <c r="AE62" s="12">
        <f t="shared" si="79"/>
        <v>-3.7779310690236878E-3</v>
      </c>
      <c r="AF62" s="12">
        <f t="shared" si="73"/>
        <v>0.22922517801476272</v>
      </c>
      <c r="AG62" s="12">
        <f t="shared" si="73"/>
        <v>-2.8622367717013875E-3</v>
      </c>
      <c r="AH62" s="12">
        <f t="shared" si="73"/>
        <v>0.42626082659813269</v>
      </c>
      <c r="AI62" s="12">
        <f t="shared" si="73"/>
        <v>6.4649770189690203E-2</v>
      </c>
      <c r="AJ62" s="12">
        <f t="shared" ref="AJ62:AS62" si="110">+AJ24-AJ23</f>
        <v>8.0223366469600543E-2</v>
      </c>
      <c r="AK62" s="12">
        <f t="shared" si="110"/>
        <v>-0.14064943326943663</v>
      </c>
      <c r="AL62" s="12">
        <f t="shared" si="110"/>
        <v>5.6134926750941672E-2</v>
      </c>
      <c r="AM62" s="12">
        <f t="shared" si="110"/>
        <v>-4.9851283704293562E-4</v>
      </c>
      <c r="AN62" s="12">
        <f t="shared" si="110"/>
        <v>-1.0501923893819435E-3</v>
      </c>
      <c r="AO62" s="12">
        <f t="shared" si="110"/>
        <v>1.5859323816361463E-3</v>
      </c>
      <c r="AP62" s="12">
        <f t="shared" si="110"/>
        <v>-6.5879023483059271E-5</v>
      </c>
      <c r="AQ62" s="12">
        <f t="shared" si="110"/>
        <v>4.3197919171658675E-3</v>
      </c>
      <c r="AR62" s="12">
        <f t="shared" si="110"/>
        <v>4.7896528859370166E-3</v>
      </c>
      <c r="AS62" s="12">
        <f t="shared" si="110"/>
        <v>4.2911400488940751E-3</v>
      </c>
    </row>
    <row r="63" spans="2:46" x14ac:dyDescent="0.35">
      <c r="B63" s="6" t="s">
        <v>92</v>
      </c>
      <c r="C63" s="12">
        <f t="shared" ref="C63:Y63" si="111">IFERROR((C25/C24)-1, "")</f>
        <v>0.16531893947109344</v>
      </c>
      <c r="D63" s="12">
        <f t="shared" si="111"/>
        <v>-3.7078145618473002E-2</v>
      </c>
      <c r="E63" s="12">
        <f t="shared" si="111"/>
        <v>0.27160782176659182</v>
      </c>
      <c r="F63" s="12">
        <f t="shared" si="111"/>
        <v>0.38904691685765447</v>
      </c>
      <c r="G63" s="12">
        <f t="shared" si="111"/>
        <v>0.43546675497165421</v>
      </c>
      <c r="H63" s="42">
        <f t="shared" si="111"/>
        <v>0.13604984682636712</v>
      </c>
      <c r="I63" s="12">
        <f t="shared" si="111"/>
        <v>0.13839712499209567</v>
      </c>
      <c r="J63" s="42">
        <f t="shared" si="111"/>
        <v>0.1644993064447291</v>
      </c>
      <c r="K63" s="12">
        <f t="shared" si="111"/>
        <v>-2.511680850052167E-2</v>
      </c>
      <c r="L63" s="12">
        <f t="shared" si="111"/>
        <v>-2.2414939457821248E-2</v>
      </c>
      <c r="M63" s="12">
        <f t="shared" si="111"/>
        <v>-0.1736838544659961</v>
      </c>
      <c r="N63" s="12">
        <f t="shared" si="111"/>
        <v>9.121012170602838E-2</v>
      </c>
      <c r="O63" s="42">
        <f t="shared" si="111"/>
        <v>0.19198862200601052</v>
      </c>
      <c r="P63" s="12">
        <f t="shared" si="111"/>
        <v>-0.1413048331405321</v>
      </c>
      <c r="Q63" s="12">
        <f t="shared" si="111"/>
        <v>-0.27943138010988322</v>
      </c>
      <c r="R63" s="12">
        <f t="shared" si="111"/>
        <v>-0.25874360019788889</v>
      </c>
      <c r="S63" s="42">
        <f t="shared" si="111"/>
        <v>-0.20358044281348764</v>
      </c>
      <c r="T63" s="12">
        <f t="shared" si="111"/>
        <v>-0.14074264572117756</v>
      </c>
      <c r="U63" s="12">
        <f t="shared" si="111"/>
        <v>0.12064429776072205</v>
      </c>
      <c r="V63" s="42">
        <f t="shared" si="111"/>
        <v>-7.3130357022140435E-2</v>
      </c>
      <c r="W63" s="12">
        <f t="shared" si="111"/>
        <v>5.6927428006005698E-2</v>
      </c>
      <c r="X63" s="12">
        <f t="shared" si="111"/>
        <v>0.58050936396153552</v>
      </c>
      <c r="Y63" s="12">
        <f t="shared" si="111"/>
        <v>5.6072716916485188E-2</v>
      </c>
      <c r="Z63" s="42">
        <f t="shared" si="65"/>
        <v>-9.126169989237938E-3</v>
      </c>
      <c r="AA63" s="12">
        <f t="shared" si="69"/>
        <v>3.0415057339569618E-2</v>
      </c>
      <c r="AB63" s="12">
        <f t="shared" si="69"/>
        <v>0.46906152595223549</v>
      </c>
      <c r="AC63" s="12">
        <f t="shared" si="76"/>
        <v>-0.38738677069857352</v>
      </c>
      <c r="AD63" s="12">
        <f t="shared" si="76"/>
        <v>0.58050936396153552</v>
      </c>
      <c r="AE63" s="12">
        <f t="shared" si="79"/>
        <v>-0.1413048331405321</v>
      </c>
      <c r="AF63" s="12">
        <f t="shared" si="73"/>
        <v>-0.27943138010988322</v>
      </c>
      <c r="AG63" s="12">
        <f t="shared" si="73"/>
        <v>-0.25874360019788889</v>
      </c>
      <c r="AH63" s="12">
        <f t="shared" si="73"/>
        <v>-3.7078145618473002E-2</v>
      </c>
      <c r="AI63" s="12">
        <f t="shared" si="73"/>
        <v>4.727255751126247E-2</v>
      </c>
      <c r="AJ63" s="12">
        <f t="shared" ref="AJ63:AS63" si="112">+AJ25-AJ24</f>
        <v>-7.8581275519447047E-3</v>
      </c>
      <c r="AK63" s="12">
        <f t="shared" si="112"/>
        <v>0.1025640183504396</v>
      </c>
      <c r="AL63" s="12">
        <f t="shared" si="112"/>
        <v>-8.736718483772464E-2</v>
      </c>
      <c r="AM63" s="12">
        <f t="shared" si="112"/>
        <v>7.662862915796449E-4</v>
      </c>
      <c r="AN63" s="12">
        <f t="shared" si="112"/>
        <v>-2.7531062531891033E-3</v>
      </c>
      <c r="AO63" s="12">
        <f t="shared" si="112"/>
        <v>-3.6952669629250895E-3</v>
      </c>
      <c r="AP63" s="12">
        <f t="shared" si="112"/>
        <v>-2.8431903260767426E-4</v>
      </c>
      <c r="AQ63" s="12">
        <f t="shared" si="112"/>
        <v>-1.3723000036277855E-3</v>
      </c>
      <c r="AR63" s="12">
        <f t="shared" si="112"/>
        <v>-8.1049922523496534E-3</v>
      </c>
      <c r="AS63" s="12">
        <f t="shared" si="112"/>
        <v>-7.3387059607700061E-3</v>
      </c>
    </row>
    <row r="64" spans="2:46" x14ac:dyDescent="0.35">
      <c r="B64" s="6" t="s">
        <v>93</v>
      </c>
      <c r="C64" s="12">
        <f t="shared" ref="C64:Y64" si="113">IFERROR((C26/C25)-1, "")</f>
        <v>0.1663656385098522</v>
      </c>
      <c r="D64" s="12">
        <f t="shared" si="113"/>
        <v>5.3174122859220407E-2</v>
      </c>
      <c r="E64" s="12">
        <f t="shared" si="113"/>
        <v>-2.4379400390669437E-3</v>
      </c>
      <c r="F64" s="12">
        <f t="shared" si="113"/>
        <v>1.6071774366724911E-2</v>
      </c>
      <c r="G64" s="12">
        <f t="shared" si="113"/>
        <v>-9.6567120452122346E-2</v>
      </c>
      <c r="H64" s="42">
        <f t="shared" si="113"/>
        <v>0.14466682497694072</v>
      </c>
      <c r="I64" s="12">
        <f t="shared" si="113"/>
        <v>0.14206018813357257</v>
      </c>
      <c r="J64" s="42">
        <f t="shared" si="113"/>
        <v>0.16238782721238798</v>
      </c>
      <c r="K64" s="12">
        <f t="shared" si="113"/>
        <v>-1.8603783253280493E-2</v>
      </c>
      <c r="L64" s="12">
        <f t="shared" si="113"/>
        <v>-1.7487828591223886E-2</v>
      </c>
      <c r="M64" s="12">
        <f t="shared" si="113"/>
        <v>-9.7046339426841599E-2</v>
      </c>
      <c r="N64" s="12">
        <f t="shared" si="113"/>
        <v>-0.14472612444634636</v>
      </c>
      <c r="O64" s="42">
        <f t="shared" si="113"/>
        <v>-0.12885656022509595</v>
      </c>
      <c r="P64" s="12">
        <f t="shared" si="113"/>
        <v>-1.0513806470744402E-3</v>
      </c>
      <c r="Q64" s="12">
        <f t="shared" si="113"/>
        <v>-0.40949974187419413</v>
      </c>
      <c r="R64" s="12">
        <f t="shared" si="113"/>
        <v>-0.36098278499869052</v>
      </c>
      <c r="S64" s="42">
        <f t="shared" si="113"/>
        <v>-0.16838546245645958</v>
      </c>
      <c r="T64" s="12">
        <f t="shared" si="113"/>
        <v>-7.468126378853146E-2</v>
      </c>
      <c r="U64" s="12">
        <f t="shared" si="113"/>
        <v>0.13817442751805742</v>
      </c>
      <c r="V64" s="42">
        <f t="shared" si="113"/>
        <v>-0.10126694186651941</v>
      </c>
      <c r="W64" s="12">
        <f t="shared" si="113"/>
        <v>-0.16318552189013391</v>
      </c>
      <c r="X64" s="12">
        <f t="shared" si="113"/>
        <v>0.82365976392467144</v>
      </c>
      <c r="Y64" s="12">
        <f t="shared" si="113"/>
        <v>-0.16559646523667926</v>
      </c>
      <c r="Z64" s="42">
        <f t="shared" si="65"/>
        <v>4.341233915460041E-3</v>
      </c>
      <c r="AA64" s="12">
        <f t="shared" ref="AA64:AB77" si="114">IFERROR((AA26/AA25)-1, "")</f>
        <v>-1.8267977895272458E-2</v>
      </c>
      <c r="AB64" s="12">
        <f t="shared" si="114"/>
        <v>-0.23402407519565971</v>
      </c>
      <c r="AC64" s="12">
        <f t="shared" si="76"/>
        <v>0.42457404245318031</v>
      </c>
      <c r="AD64" s="12">
        <f t="shared" si="76"/>
        <v>0.82365976392467144</v>
      </c>
      <c r="AE64" s="12">
        <f t="shared" si="79"/>
        <v>-1.0513806470744402E-3</v>
      </c>
      <c r="AF64" s="12">
        <f t="shared" si="73"/>
        <v>-0.40949974187419413</v>
      </c>
      <c r="AG64" s="12">
        <f t="shared" si="73"/>
        <v>-0.36098278499869052</v>
      </c>
      <c r="AH64" s="12">
        <f t="shared" si="73"/>
        <v>5.3174122859220407E-2</v>
      </c>
      <c r="AI64" s="12">
        <f t="shared" si="73"/>
        <v>-4.0988570857640072E-2</v>
      </c>
      <c r="AJ64" s="12">
        <f t="shared" ref="AJ64:AS64" si="115">+AJ26-AJ25</f>
        <v>1.1379782878240263E-2</v>
      </c>
      <c r="AK64" s="12">
        <f t="shared" si="115"/>
        <v>-7.1904025928210158E-2</v>
      </c>
      <c r="AL64" s="12">
        <f t="shared" si="115"/>
        <v>5.9777813125861903E-2</v>
      </c>
      <c r="AM64" s="12">
        <f t="shared" si="115"/>
        <v>2.0477820755199355E-3</v>
      </c>
      <c r="AN64" s="12">
        <f t="shared" si="115"/>
        <v>5.2206682064614984E-4</v>
      </c>
      <c r="AO64" s="12">
        <f t="shared" si="115"/>
        <v>-3.1317974782171121E-3</v>
      </c>
      <c r="AP64" s="12">
        <f t="shared" si="115"/>
        <v>-2.2979912659820624E-4</v>
      </c>
      <c r="AQ64" s="12">
        <f t="shared" si="115"/>
        <v>1.5381776327572823E-3</v>
      </c>
      <c r="AR64" s="12">
        <f t="shared" si="115"/>
        <v>-1.3013521514118886E-3</v>
      </c>
      <c r="AS64" s="12">
        <f t="shared" si="115"/>
        <v>7.4642992410804687E-4</v>
      </c>
    </row>
    <row r="65" spans="2:45" x14ac:dyDescent="0.35">
      <c r="B65" s="6" t="s">
        <v>94</v>
      </c>
      <c r="C65" s="12">
        <f t="shared" ref="C65:Y65" si="116">IFERROR((C27/C26)-1, "")</f>
        <v>0.14223629787999292</v>
      </c>
      <c r="D65" s="12">
        <f t="shared" si="116"/>
        <v>0.29935900905200796</v>
      </c>
      <c r="E65" s="12">
        <f t="shared" si="116"/>
        <v>-5.1332571326926701E-2</v>
      </c>
      <c r="F65" s="12">
        <f t="shared" si="116"/>
        <v>-0.169097954234257</v>
      </c>
      <c r="G65" s="12">
        <f t="shared" si="116"/>
        <v>-0.15651372976921607</v>
      </c>
      <c r="H65" s="42">
        <f t="shared" si="116"/>
        <v>0.13133470068290798</v>
      </c>
      <c r="I65" s="12">
        <f t="shared" si="116"/>
        <v>0.12538516746496331</v>
      </c>
      <c r="J65" s="42">
        <f t="shared" si="116"/>
        <v>0.13718930902820548</v>
      </c>
      <c r="K65" s="12">
        <f t="shared" si="116"/>
        <v>-9.5440822685449733E-3</v>
      </c>
      <c r="L65" s="12">
        <f t="shared" si="116"/>
        <v>-1.0380102476807096E-2</v>
      </c>
      <c r="M65" s="12">
        <f t="shared" si="116"/>
        <v>0.13755709870509047</v>
      </c>
      <c r="N65" s="12">
        <f t="shared" si="116"/>
        <v>-0.16946482051584799</v>
      </c>
      <c r="O65" s="42">
        <f t="shared" si="116"/>
        <v>-0.27256553892753266</v>
      </c>
      <c r="P65" s="12">
        <f t="shared" si="116"/>
        <v>0.10364305500842241</v>
      </c>
      <c r="Q65" s="12">
        <f t="shared" si="116"/>
        <v>0.48521631080340755</v>
      </c>
      <c r="R65" s="12">
        <f t="shared" si="116"/>
        <v>0.15107386501029541</v>
      </c>
      <c r="S65" s="42">
        <f t="shared" si="116"/>
        <v>0.20812471322836257</v>
      </c>
      <c r="T65" s="12">
        <f t="shared" si="116"/>
        <v>0.25204199535705052</v>
      </c>
      <c r="U65" s="12">
        <f t="shared" si="116"/>
        <v>3.7791874290497685E-2</v>
      </c>
      <c r="V65" s="42">
        <f t="shared" si="116"/>
        <v>-3.5076524822287625E-2</v>
      </c>
      <c r="W65" s="12">
        <f t="shared" si="116"/>
        <v>-3.5276031104200078E-2</v>
      </c>
      <c r="X65" s="12">
        <f t="shared" si="116"/>
        <v>-0.56804314285751356</v>
      </c>
      <c r="Y65" s="12">
        <f t="shared" si="116"/>
        <v>-3.2431288198902175E-2</v>
      </c>
      <c r="Z65" s="42">
        <f t="shared" si="65"/>
        <v>1.2990555042064179E-2</v>
      </c>
      <c r="AA65" s="12">
        <f t="shared" si="114"/>
        <v>-0.29872866122385555</v>
      </c>
      <c r="AB65" s="12">
        <f t="shared" si="114"/>
        <v>0.27770310048954805</v>
      </c>
      <c r="AC65" s="12">
        <f t="shared" si="76"/>
        <v>-0.22560997662865157</v>
      </c>
      <c r="AD65" s="12">
        <f t="shared" si="76"/>
        <v>-0.56804314285751356</v>
      </c>
      <c r="AE65" s="12">
        <f t="shared" si="79"/>
        <v>0.10364305500842241</v>
      </c>
      <c r="AF65" s="12">
        <f t="shared" ref="AF65:AI77" si="117">IFERROR((AF27/AF26)-1, "")</f>
        <v>0.48521631080340755</v>
      </c>
      <c r="AG65" s="12">
        <f t="shared" si="117"/>
        <v>0.15107386501029541</v>
      </c>
      <c r="AH65" s="12">
        <f t="shared" si="117"/>
        <v>0.29935900905200796</v>
      </c>
      <c r="AI65" s="12">
        <f t="shared" si="117"/>
        <v>-0.10236595379624136</v>
      </c>
      <c r="AJ65" s="12">
        <f t="shared" ref="AJ65:AS65" si="118">+AJ27-AJ26</f>
        <v>-0.10756400557997742</v>
      </c>
      <c r="AK65" s="12">
        <f t="shared" si="118"/>
        <v>0.12080761933804746</v>
      </c>
      <c r="AL65" s="12">
        <f t="shared" si="118"/>
        <v>-2.5113861894721312E-2</v>
      </c>
      <c r="AM65" s="12">
        <f t="shared" si="118"/>
        <v>-2.2406482939238111E-3</v>
      </c>
      <c r="AN65" s="12">
        <f t="shared" si="118"/>
        <v>2.9969440370988271E-3</v>
      </c>
      <c r="AO65" s="12">
        <f t="shared" si="118"/>
        <v>3.2849780086152344E-3</v>
      </c>
      <c r="AP65" s="12">
        <f t="shared" si="118"/>
        <v>1.2956698081681125E-4</v>
      </c>
      <c r="AQ65" s="12">
        <f t="shared" si="118"/>
        <v>7.6994074040441646E-3</v>
      </c>
      <c r="AR65" s="12">
        <f t="shared" si="118"/>
        <v>1.4110896430575039E-2</v>
      </c>
      <c r="AS65" s="12">
        <f t="shared" si="118"/>
        <v>1.1870248136651232E-2</v>
      </c>
    </row>
    <row r="66" spans="2:45" x14ac:dyDescent="0.35">
      <c r="B66" s="6" t="s">
        <v>95</v>
      </c>
      <c r="C66" s="12">
        <f t="shared" ref="C66:Y66" si="119">IFERROR((C28/C27)-1, "")</f>
        <v>0.11544113145166235</v>
      </c>
      <c r="D66" s="12">
        <f t="shared" si="119"/>
        <v>0.3957633297677412</v>
      </c>
      <c r="E66" s="12">
        <f t="shared" si="119"/>
        <v>0.32337727667925686</v>
      </c>
      <c r="F66" s="12">
        <f t="shared" si="119"/>
        <v>0.17383144957727548</v>
      </c>
      <c r="G66" s="12">
        <f t="shared" si="119"/>
        <v>1.9612236603403499E-2</v>
      </c>
      <c r="H66" s="42">
        <f t="shared" si="119"/>
        <v>0.12082552062641261</v>
      </c>
      <c r="I66" s="12">
        <f t="shared" si="119"/>
        <v>0.1209330679186289</v>
      </c>
      <c r="J66" s="42">
        <f t="shared" si="119"/>
        <v>0.11837744399339756</v>
      </c>
      <c r="K66" s="12">
        <f t="shared" si="119"/>
        <v>4.8271388089686784E-3</v>
      </c>
      <c r="L66" s="12">
        <f t="shared" si="119"/>
        <v>2.2851175503915133E-3</v>
      </c>
      <c r="M66" s="12">
        <f t="shared" si="119"/>
        <v>0.25131061641169783</v>
      </c>
      <c r="N66" s="12">
        <f t="shared" si="119"/>
        <v>0.18641606389122622</v>
      </c>
      <c r="O66" s="42">
        <f t="shared" si="119"/>
        <v>5.2347287973523615E-2</v>
      </c>
      <c r="P66" s="12">
        <f t="shared" si="119"/>
        <v>8.6902428760342376E-2</v>
      </c>
      <c r="Q66" s="12">
        <f t="shared" si="119"/>
        <v>-0.23137196563826823</v>
      </c>
      <c r="R66" s="12">
        <f t="shared" si="119"/>
        <v>0.18455459831091114</v>
      </c>
      <c r="S66" s="42">
        <f t="shared" si="119"/>
        <v>-1.6727542175065779E-2</v>
      </c>
      <c r="T66" s="12">
        <f t="shared" si="119"/>
        <v>0.18933636938509268</v>
      </c>
      <c r="U66" s="12">
        <f t="shared" si="119"/>
        <v>0.17356482631517833</v>
      </c>
      <c r="V66" s="42">
        <f t="shared" si="119"/>
        <v>-0.1732595730396248</v>
      </c>
      <c r="W66" s="12">
        <f t="shared" si="119"/>
        <v>0.18030800219175025</v>
      </c>
      <c r="X66" s="12">
        <f t="shared" si="119"/>
        <v>0.22314639268710668</v>
      </c>
      <c r="Y66" s="12">
        <f t="shared" si="119"/>
        <v>0.18020588536347648</v>
      </c>
      <c r="Z66" s="42">
        <f t="shared" si="65"/>
        <v>4.4232464995986459E-4</v>
      </c>
      <c r="AA66" s="12">
        <f t="shared" si="114"/>
        <v>0.27982870301082841</v>
      </c>
      <c r="AB66" s="12">
        <f t="shared" si="114"/>
        <v>0.1478271131923885</v>
      </c>
      <c r="AC66" s="12">
        <f t="shared" si="76"/>
        <v>0.19991538048509594</v>
      </c>
      <c r="AD66" s="12">
        <f t="shared" si="76"/>
        <v>0.22314639268710668</v>
      </c>
      <c r="AE66" s="12">
        <f t="shared" si="79"/>
        <v>8.6902428760342376E-2</v>
      </c>
      <c r="AF66" s="12">
        <f t="shared" si="117"/>
        <v>-0.23137196563826823</v>
      </c>
      <c r="AG66" s="12">
        <f t="shared" si="117"/>
        <v>0.18455459831091114</v>
      </c>
      <c r="AH66" s="12">
        <f t="shared" si="117"/>
        <v>0.3957633297677412</v>
      </c>
      <c r="AI66" s="12">
        <f t="shared" si="117"/>
        <v>0.20898006993506679</v>
      </c>
      <c r="AJ66" s="12">
        <f t="shared" ref="AJ66:AS66" si="120">+AJ28-AJ27</f>
        <v>2.2511600789088981E-2</v>
      </c>
      <c r="AK66" s="12">
        <f t="shared" si="120"/>
        <v>-2.0542821049013837E-2</v>
      </c>
      <c r="AL66" s="12">
        <f t="shared" si="120"/>
        <v>-1.1831537201959508E-3</v>
      </c>
      <c r="AM66" s="12">
        <f t="shared" si="120"/>
        <v>2.435381993994663E-5</v>
      </c>
      <c r="AN66" s="12">
        <f t="shared" si="120"/>
        <v>-1.6212054050869923E-3</v>
      </c>
      <c r="AO66" s="12">
        <f t="shared" si="120"/>
        <v>-3.0243661216764845E-3</v>
      </c>
      <c r="AP66" s="12">
        <f t="shared" si="120"/>
        <v>-1.1889032096011349E-5</v>
      </c>
      <c r="AQ66" s="12">
        <f t="shared" si="120"/>
        <v>3.847480719040567E-3</v>
      </c>
      <c r="AR66" s="12">
        <f t="shared" si="120"/>
        <v>-8.0997983981891813E-4</v>
      </c>
      <c r="AS66" s="12">
        <f t="shared" si="120"/>
        <v>-7.8562601987898495E-4</v>
      </c>
    </row>
    <row r="67" spans="2:45" x14ac:dyDescent="0.35">
      <c r="B67" s="6" t="s">
        <v>96</v>
      </c>
      <c r="C67" s="12">
        <f t="shared" ref="C67:Y67" si="121">IFERROR((C29/C28)-1, "")</f>
        <v>0.12370471145891737</v>
      </c>
      <c r="D67" s="12">
        <f t="shared" si="121"/>
        <v>-8.8312934482000505E-2</v>
      </c>
      <c r="E67" s="12">
        <f t="shared" si="121"/>
        <v>0.32209979982053749</v>
      </c>
      <c r="F67" s="12">
        <f t="shared" si="121"/>
        <v>0.69661163253563352</v>
      </c>
      <c r="G67" s="12">
        <f t="shared" si="121"/>
        <v>0.40692740594729071</v>
      </c>
      <c r="H67" s="42">
        <f t="shared" si="121"/>
        <v>0.13178935556527693</v>
      </c>
      <c r="I67" s="12">
        <f t="shared" si="121"/>
        <v>0.1279302982602597</v>
      </c>
      <c r="J67" s="42">
        <f t="shared" si="121"/>
        <v>0.11857289507834734</v>
      </c>
      <c r="K67" s="12">
        <f t="shared" si="121"/>
        <v>7.1946339851713947E-3</v>
      </c>
      <c r="L67" s="12">
        <f t="shared" si="121"/>
        <v>8.3654835756206136E-3</v>
      </c>
      <c r="M67" s="12">
        <f t="shared" si="121"/>
        <v>-0.1886773667306717</v>
      </c>
      <c r="N67" s="12">
        <f t="shared" si="121"/>
        <v>0.17655446874832603</v>
      </c>
      <c r="O67" s="42">
        <f t="shared" si="121"/>
        <v>0.50983760701056879</v>
      </c>
      <c r="P67" s="12">
        <f t="shared" si="121"/>
        <v>-4.2068817281305404E-2</v>
      </c>
      <c r="Q67" s="12">
        <f t="shared" si="121"/>
        <v>0.17571880558332365</v>
      </c>
      <c r="R67" s="12">
        <f t="shared" si="121"/>
        <v>0.18020497526840029</v>
      </c>
      <c r="S67" s="42">
        <f t="shared" si="121"/>
        <v>2.0911547977412681E-2</v>
      </c>
      <c r="T67" s="12">
        <f t="shared" si="121"/>
        <v>-4.3123048497358152E-2</v>
      </c>
      <c r="U67" s="12">
        <f t="shared" si="121"/>
        <v>-4.7226433778844945E-2</v>
      </c>
      <c r="V67" s="42">
        <f t="shared" si="121"/>
        <v>6.6920408495798167E-2</v>
      </c>
      <c r="W67" s="12">
        <f t="shared" si="121"/>
        <v>0.14661629342187998</v>
      </c>
      <c r="X67" s="12">
        <f t="shared" si="121"/>
        <v>-7.9144596424763236E-2</v>
      </c>
      <c r="Y67" s="12">
        <f t="shared" si="121"/>
        <v>0.14717403567004972</v>
      </c>
      <c r="Z67" s="42">
        <f t="shared" si="65"/>
        <v>-9.5577323866959316E-3</v>
      </c>
      <c r="AA67" s="12">
        <f t="shared" si="114"/>
        <v>-0.15952025058683472</v>
      </c>
      <c r="AB67" s="12">
        <f t="shared" si="114"/>
        <v>0.38718178175395956</v>
      </c>
      <c r="AC67" s="12">
        <f t="shared" si="76"/>
        <v>-0.19815753429946958</v>
      </c>
      <c r="AD67" s="12">
        <f t="shared" si="76"/>
        <v>-7.9144596424763236E-2</v>
      </c>
      <c r="AE67" s="12">
        <f t="shared" si="79"/>
        <v>-4.2068817281305404E-2</v>
      </c>
      <c r="AF67" s="12">
        <f t="shared" si="117"/>
        <v>0.17571880558332365</v>
      </c>
      <c r="AG67" s="12">
        <f t="shared" si="117"/>
        <v>0.18020497526840029</v>
      </c>
      <c r="AH67" s="12">
        <f t="shared" si="117"/>
        <v>-8.8312934482000505E-2</v>
      </c>
      <c r="AI67" s="12">
        <f t="shared" si="117"/>
        <v>5.1105294948103897E-2</v>
      </c>
      <c r="AJ67" s="12">
        <f t="shared" ref="AJ67:AS67" si="122">+AJ29-AJ28</f>
        <v>-8.1487607726312083E-2</v>
      </c>
      <c r="AK67" s="12">
        <f t="shared" si="122"/>
        <v>0.12328521784359242</v>
      </c>
      <c r="AL67" s="12">
        <f t="shared" si="122"/>
        <v>-3.7140706437196011E-2</v>
      </c>
      <c r="AM67" s="12">
        <f t="shared" si="122"/>
        <v>-2.60567078334262E-4</v>
      </c>
      <c r="AN67" s="12">
        <f t="shared" si="122"/>
        <v>-1.2795036016573502E-3</v>
      </c>
      <c r="AO67" s="12">
        <f t="shared" si="122"/>
        <v>6.2584888695832799E-4</v>
      </c>
      <c r="AP67" s="12">
        <f t="shared" si="122"/>
        <v>7.0817006912980533E-5</v>
      </c>
      <c r="AQ67" s="12">
        <f t="shared" si="122"/>
        <v>-3.8134988939642241E-3</v>
      </c>
      <c r="AR67" s="12">
        <f t="shared" si="122"/>
        <v>-4.3963366017502684E-3</v>
      </c>
      <c r="AS67" s="12">
        <f t="shared" si="122"/>
        <v>-4.6569036800845204E-3</v>
      </c>
    </row>
    <row r="68" spans="2:45" x14ac:dyDescent="0.35">
      <c r="B68" s="6" t="s">
        <v>97</v>
      </c>
      <c r="C68" s="12">
        <f t="shared" ref="C68:Y68" si="123">IFERROR((C30/C29)-1, "")</f>
        <v>0.12439857507213614</v>
      </c>
      <c r="D68" s="12">
        <f t="shared" si="123"/>
        <v>-2.7226233818103962E-2</v>
      </c>
      <c r="E68" s="12">
        <f t="shared" si="123"/>
        <v>5.1500236253901432E-2</v>
      </c>
      <c r="F68" s="12">
        <f t="shared" si="123"/>
        <v>5.4529801692636548E-2</v>
      </c>
      <c r="G68" s="12">
        <f t="shared" si="123"/>
        <v>0.19571955658137585</v>
      </c>
      <c r="H68" s="42">
        <f t="shared" si="123"/>
        <v>0.12698160830254346</v>
      </c>
      <c r="I68" s="12">
        <f t="shared" si="123"/>
        <v>0.12983241699232306</v>
      </c>
      <c r="J68" s="42">
        <f t="shared" si="123"/>
        <v>0.12767615340393546</v>
      </c>
      <c r="K68" s="12">
        <f t="shared" si="123"/>
        <v>2.2972576519333376E-3</v>
      </c>
      <c r="L68" s="12">
        <f t="shared" si="123"/>
        <v>1.9121301642130994E-3</v>
      </c>
      <c r="M68" s="12">
        <f t="shared" si="123"/>
        <v>-0.13484969854262996</v>
      </c>
      <c r="N68" s="12">
        <f t="shared" si="123"/>
        <v>-6.4833183209572987E-2</v>
      </c>
      <c r="O68" s="42">
        <f t="shared" si="123"/>
        <v>-6.2138795733547636E-2</v>
      </c>
      <c r="P68" s="12">
        <f t="shared" si="123"/>
        <v>-0.15935853133885558</v>
      </c>
      <c r="Q68" s="12">
        <f t="shared" si="123"/>
        <v>-9.913480217112558E-2</v>
      </c>
      <c r="R68" s="12">
        <f t="shared" si="123"/>
        <v>0.11116318999632058</v>
      </c>
      <c r="S68" s="42">
        <f t="shared" si="123"/>
        <v>-0.13242657819835346</v>
      </c>
      <c r="T68" s="12">
        <f t="shared" si="123"/>
        <v>-7.3663905222913884E-2</v>
      </c>
      <c r="U68" s="12">
        <f t="shared" si="123"/>
        <v>5.0130478199691408E-2</v>
      </c>
      <c r="V68" s="42">
        <f t="shared" si="123"/>
        <v>-6.3435585967942076E-2</v>
      </c>
      <c r="W68" s="12">
        <f t="shared" si="123"/>
        <v>-7.8319616591497221E-2</v>
      </c>
      <c r="X68" s="12">
        <f t="shared" si="123"/>
        <v>5.6525714212560363E-2</v>
      </c>
      <c r="Y68" s="12">
        <f t="shared" si="123"/>
        <v>-7.8587029815321618E-2</v>
      </c>
      <c r="Z68" s="42">
        <f t="shared" si="65"/>
        <v>2.5678244618810436E-4</v>
      </c>
      <c r="AA68" s="12">
        <f t="shared" si="114"/>
        <v>-0.11653471150921257</v>
      </c>
      <c r="AB68" s="12">
        <f t="shared" si="114"/>
        <v>5.984580666557715E-3</v>
      </c>
      <c r="AC68" s="12">
        <f t="shared" si="76"/>
        <v>-0.20211494038043099</v>
      </c>
      <c r="AD68" s="12">
        <f t="shared" si="76"/>
        <v>5.6525714212560363E-2</v>
      </c>
      <c r="AE68" s="12">
        <f t="shared" si="79"/>
        <v>-0.15935853133885558</v>
      </c>
      <c r="AF68" s="12">
        <f t="shared" si="117"/>
        <v>-9.913480217112558E-2</v>
      </c>
      <c r="AG68" s="12">
        <f t="shared" si="117"/>
        <v>0.11116318999632058</v>
      </c>
      <c r="AH68" s="12">
        <f t="shared" si="117"/>
        <v>-2.7226233818103962E-2</v>
      </c>
      <c r="AI68" s="12">
        <f t="shared" si="117"/>
        <v>-6.2180467561570474E-2</v>
      </c>
      <c r="AJ68" s="12">
        <f t="shared" ref="AJ68:AS68" si="124">+AJ30-AJ29</f>
        <v>-1.8846120539376288E-2</v>
      </c>
      <c r="AK68" s="12">
        <f t="shared" si="124"/>
        <v>3.698696763492948E-2</v>
      </c>
      <c r="AL68" s="12">
        <f t="shared" si="124"/>
        <v>-1.7827364118655889E-2</v>
      </c>
      <c r="AM68" s="12">
        <f t="shared" si="124"/>
        <v>2.3317805568660432E-4</v>
      </c>
      <c r="AN68" s="12">
        <f t="shared" si="124"/>
        <v>-1.3631056813729354E-3</v>
      </c>
      <c r="AO68" s="12">
        <f t="shared" si="124"/>
        <v>-2.3267725462186931E-4</v>
      </c>
      <c r="AP68" s="12">
        <f t="shared" si="124"/>
        <v>1.196626244977032E-4</v>
      </c>
      <c r="AQ68" s="12">
        <f t="shared" si="124"/>
        <v>9.2945927891308414E-4</v>
      </c>
      <c r="AR68" s="12">
        <f t="shared" si="124"/>
        <v>-5.4666103258401572E-4</v>
      </c>
      <c r="AS68" s="12">
        <f t="shared" si="124"/>
        <v>-3.13482976897414E-4</v>
      </c>
    </row>
    <row r="69" spans="2:45" x14ac:dyDescent="0.35">
      <c r="B69" s="6" t="s">
        <v>98</v>
      </c>
      <c r="C69" s="12">
        <f t="shared" ref="C69:Y69" si="125">IFERROR((C31/C30)-1, "")</f>
        <v>7.1251920003723601E-2</v>
      </c>
      <c r="D69" s="12">
        <f t="shared" si="125"/>
        <v>0.12610006060539347</v>
      </c>
      <c r="E69" s="12">
        <f t="shared" si="125"/>
        <v>-0.20812538159326655</v>
      </c>
      <c r="F69" s="12">
        <f t="shared" si="125"/>
        <v>-0.33809529417290662</v>
      </c>
      <c r="G69" s="12">
        <f t="shared" si="125"/>
        <v>-0.31860358850249226</v>
      </c>
      <c r="H69" s="42">
        <f t="shared" si="125"/>
        <v>7.2573827494401444E-2</v>
      </c>
      <c r="I69" s="12">
        <f t="shared" si="125"/>
        <v>7.1317251182759556E-2</v>
      </c>
      <c r="J69" s="42">
        <f t="shared" si="125"/>
        <v>7.0244241004112196E-2</v>
      </c>
      <c r="K69" s="12">
        <f t="shared" si="125"/>
        <v>1.2339837772921136E-3</v>
      </c>
      <c r="L69" s="12">
        <f t="shared" si="125"/>
        <v>1.0025843985299598E-3</v>
      </c>
      <c r="M69" s="12">
        <f t="shared" si="125"/>
        <v>5.1200039484157189E-2</v>
      </c>
      <c r="N69" s="12">
        <f t="shared" si="125"/>
        <v>-0.26079514666915993</v>
      </c>
      <c r="O69" s="42">
        <f t="shared" si="125"/>
        <v>-0.38212040187074525</v>
      </c>
      <c r="P69" s="12">
        <f t="shared" si="125"/>
        <v>7.671505337924156E-2</v>
      </c>
      <c r="Q69" s="12">
        <f t="shared" si="125"/>
        <v>0.4904950846505316</v>
      </c>
      <c r="R69" s="12">
        <f t="shared" si="125"/>
        <v>-0.35034652556486623</v>
      </c>
      <c r="S69" s="42">
        <f t="shared" si="125"/>
        <v>0.1874861006209807</v>
      </c>
      <c r="T69" s="12">
        <f t="shared" si="125"/>
        <v>0.15147824467029247</v>
      </c>
      <c r="U69" s="12">
        <f t="shared" si="125"/>
        <v>-2.2039655705493155E-2</v>
      </c>
      <c r="V69" s="42">
        <f t="shared" si="125"/>
        <v>3.1270982423987181E-2</v>
      </c>
      <c r="W69" s="12">
        <f t="shared" si="125"/>
        <v>-0.11402282793879659</v>
      </c>
      <c r="X69" s="12">
        <f t="shared" si="125"/>
        <v>-0.4306340410321241</v>
      </c>
      <c r="Y69" s="12">
        <f t="shared" si="125"/>
        <v>-0.11330288345459316</v>
      </c>
      <c r="Z69" s="42">
        <f t="shared" si="65"/>
        <v>1.4427956478728701E-2</v>
      </c>
      <c r="AA69" s="12">
        <f t="shared" si="114"/>
        <v>-0.33523912465608829</v>
      </c>
      <c r="AB69" s="12">
        <f t="shared" si="114"/>
        <v>-0.10791290131427267</v>
      </c>
      <c r="AC69" s="12">
        <f t="shared" si="76"/>
        <v>0.51693026374815565</v>
      </c>
      <c r="AD69" s="12">
        <f t="shared" si="76"/>
        <v>-0.4306340410321241</v>
      </c>
      <c r="AE69" s="12">
        <f t="shared" si="79"/>
        <v>7.671505337924156E-2</v>
      </c>
      <c r="AF69" s="12">
        <f t="shared" si="117"/>
        <v>0.4904950846505316</v>
      </c>
      <c r="AG69" s="12">
        <f t="shared" si="117"/>
        <v>-0.35034652556486623</v>
      </c>
      <c r="AH69" s="12">
        <f t="shared" si="117"/>
        <v>0.12610006060539347</v>
      </c>
      <c r="AI69" s="12">
        <f t="shared" si="117"/>
        <v>-0.10326450476567328</v>
      </c>
      <c r="AJ69" s="12">
        <f t="shared" ref="AJ69:AS69" si="126">+AJ31-AJ30</f>
        <v>-7.92417589466822E-2</v>
      </c>
      <c r="AK69" s="12">
        <f t="shared" si="126"/>
        <v>-2.8295483179088254E-3</v>
      </c>
      <c r="AL69" s="12">
        <f t="shared" si="126"/>
        <v>7.0301807284206236E-2</v>
      </c>
      <c r="AM69" s="12">
        <f t="shared" si="126"/>
        <v>-7.5764945442894477E-4</v>
      </c>
      <c r="AN69" s="12">
        <f t="shared" si="126"/>
        <v>2.3666330038594249E-3</v>
      </c>
      <c r="AO69" s="12">
        <f t="shared" si="126"/>
        <v>3.7557323038751441E-3</v>
      </c>
      <c r="AP69" s="12">
        <f t="shared" si="126"/>
        <v>-2.113514334416679E-4</v>
      </c>
      <c r="AQ69" s="12">
        <f t="shared" si="126"/>
        <v>6.6161355605208506E-3</v>
      </c>
      <c r="AR69" s="12">
        <f t="shared" si="126"/>
        <v>1.2527149434813749E-2</v>
      </c>
      <c r="AS69" s="12">
        <f t="shared" si="126"/>
        <v>1.1769499980384811E-2</v>
      </c>
    </row>
    <row r="70" spans="2:45" x14ac:dyDescent="0.35">
      <c r="B70" s="6" t="s">
        <v>99</v>
      </c>
      <c r="C70" s="12">
        <f t="shared" ref="C70:Y70" si="127">IFERROR((C32/C31)-1, "")</f>
        <v>7.6013753269587703E-2</v>
      </c>
      <c r="D70" s="12">
        <f t="shared" si="127"/>
        <v>0.23346023567643637</v>
      </c>
      <c r="E70" s="12">
        <f t="shared" si="127"/>
        <v>0.21269004031836136</v>
      </c>
      <c r="F70" s="12">
        <f t="shared" si="127"/>
        <v>9.8576600072529219E-2</v>
      </c>
      <c r="G70" s="12">
        <f t="shared" si="127"/>
        <v>0.12819341621289593</v>
      </c>
      <c r="H70" s="42">
        <f t="shared" si="127"/>
        <v>7.802244355926824E-2</v>
      </c>
      <c r="I70" s="12">
        <f t="shared" si="127"/>
        <v>7.4795017013953524E-2</v>
      </c>
      <c r="J70" s="42">
        <f t="shared" si="127"/>
        <v>7.1912285433895384E-2</v>
      </c>
      <c r="K70" s="12">
        <f t="shared" si="127"/>
        <v>1.8667886758667596E-3</v>
      </c>
      <c r="L70" s="12">
        <f t="shared" si="127"/>
        <v>2.6893353301675749E-3</v>
      </c>
      <c r="M70" s="12">
        <f t="shared" si="127"/>
        <v>0.14632385685445914</v>
      </c>
      <c r="N70" s="12">
        <f t="shared" si="127"/>
        <v>0.12702094804408182</v>
      </c>
      <c r="O70" s="42">
        <f t="shared" si="127"/>
        <v>2.0968920456993834E-2</v>
      </c>
      <c r="P70" s="12">
        <f t="shared" si="127"/>
        <v>2.3415053117978202E-2</v>
      </c>
      <c r="Q70" s="12">
        <f t="shared" si="127"/>
        <v>-7.0787710931545789E-3</v>
      </c>
      <c r="R70" s="12">
        <f t="shared" si="127"/>
        <v>-7.3128114552450607E-2</v>
      </c>
      <c r="S70" s="42">
        <f t="shared" si="127"/>
        <v>9.2842938564390298E-3</v>
      </c>
      <c r="T70" s="12">
        <f t="shared" si="127"/>
        <v>0.13788338289333368</v>
      </c>
      <c r="U70" s="12">
        <f t="shared" si="127"/>
        <v>8.3995297075238229E-2</v>
      </c>
      <c r="V70" s="42">
        <f t="shared" si="127"/>
        <v>-0.11301605328825637</v>
      </c>
      <c r="W70" s="12">
        <f t="shared" si="127"/>
        <v>0.13507539112219447</v>
      </c>
      <c r="X70" s="12">
        <f t="shared" si="127"/>
        <v>1.5138804329301134</v>
      </c>
      <c r="Y70" s="12">
        <f t="shared" si="127"/>
        <v>0.13306216859305531</v>
      </c>
      <c r="Z70" s="42">
        <f t="shared" si="65"/>
        <v>2.6697846348931742E-4</v>
      </c>
      <c r="AA70" s="12">
        <f t="shared" si="114"/>
        <v>0.9031891629109261</v>
      </c>
      <c r="AB70" s="12">
        <f t="shared" si="114"/>
        <v>-3.0968644360739983E-2</v>
      </c>
      <c r="AC70" s="12">
        <f t="shared" si="76"/>
        <v>-0.20684432341452585</v>
      </c>
      <c r="AD70" s="12">
        <f t="shared" si="76"/>
        <v>1.5138804329301134</v>
      </c>
      <c r="AE70" s="12">
        <f t="shared" si="79"/>
        <v>2.3415053117978202E-2</v>
      </c>
      <c r="AF70" s="12">
        <f t="shared" si="117"/>
        <v>-7.0787710931545789E-3</v>
      </c>
      <c r="AG70" s="12">
        <f t="shared" si="117"/>
        <v>-7.3128114552450607E-2</v>
      </c>
      <c r="AH70" s="12">
        <f t="shared" si="117"/>
        <v>0.23346023567643637</v>
      </c>
      <c r="AI70" s="12">
        <f t="shared" si="117"/>
        <v>0.16251493032229036</v>
      </c>
      <c r="AJ70" s="12">
        <f t="shared" ref="AJ70:AS70" si="128">+AJ32-AJ31</f>
        <v>0.14467976119466955</v>
      </c>
      <c r="AK70" s="12">
        <f t="shared" si="128"/>
        <v>-9.037884070325769E-2</v>
      </c>
      <c r="AL70" s="12">
        <f t="shared" si="128"/>
        <v>-5.4632924877364639E-2</v>
      </c>
      <c r="AM70" s="12">
        <f t="shared" si="128"/>
        <v>1.531778038513736E-3</v>
      </c>
      <c r="AN70" s="12">
        <f t="shared" si="128"/>
        <v>-1.6940909702085998E-3</v>
      </c>
      <c r="AO70" s="12">
        <f t="shared" si="128"/>
        <v>-1.3753895510394826E-3</v>
      </c>
      <c r="AP70" s="12">
        <f t="shared" si="128"/>
        <v>-1.1264240257807047E-4</v>
      </c>
      <c r="AQ70" s="12">
        <f t="shared" si="128"/>
        <v>1.9823492712653032E-3</v>
      </c>
      <c r="AR70" s="12">
        <f t="shared" si="128"/>
        <v>-1.1997736525608468E-3</v>
      </c>
      <c r="AS70" s="12">
        <f t="shared" si="128"/>
        <v>3.3200438595288456E-4</v>
      </c>
    </row>
    <row r="71" spans="2:45" x14ac:dyDescent="0.35">
      <c r="B71" s="6" t="s">
        <v>100</v>
      </c>
      <c r="C71" s="12">
        <f t="shared" ref="C71:Y71" si="129">IFERROR((C33/C32)-1, "")</f>
        <v>6.8605994039879548E-2</v>
      </c>
      <c r="D71" s="12">
        <f t="shared" si="129"/>
        <v>-1.698129851329544E-2</v>
      </c>
      <c r="E71" s="12">
        <f t="shared" si="129"/>
        <v>0.24527740907892825</v>
      </c>
      <c r="F71" s="12">
        <f t="shared" si="129"/>
        <v>0.53618638079786751</v>
      </c>
      <c r="G71" s="12">
        <f t="shared" si="129"/>
        <v>0.52523894963480089</v>
      </c>
      <c r="H71" s="42">
        <f t="shared" si="129"/>
        <v>8.1700312464617841E-2</v>
      </c>
      <c r="I71" s="12">
        <f t="shared" si="129"/>
        <v>8.2327093566467724E-2</v>
      </c>
      <c r="J71" s="42">
        <f t="shared" si="129"/>
        <v>6.8249655338571191E-2</v>
      </c>
      <c r="K71" s="12">
        <f t="shared" si="129"/>
        <v>1.2253644933466257E-2</v>
      </c>
      <c r="L71" s="12">
        <f t="shared" si="129"/>
        <v>1.3178041441478161E-2</v>
      </c>
      <c r="M71" s="12">
        <f t="shared" si="129"/>
        <v>-8.0092469095752516E-2</v>
      </c>
      <c r="N71" s="12">
        <f t="shared" si="129"/>
        <v>0.16532886398207447</v>
      </c>
      <c r="O71" s="42">
        <f t="shared" si="129"/>
        <v>0.43756107430231972</v>
      </c>
      <c r="P71" s="12">
        <f t="shared" si="129"/>
        <v>-1.1737697033779249E-2</v>
      </c>
      <c r="Q71" s="12">
        <f t="shared" si="129"/>
        <v>0.28484810706030927</v>
      </c>
      <c r="R71" s="12">
        <f t="shared" si="129"/>
        <v>-0.23972813745573496</v>
      </c>
      <c r="S71" s="42">
        <f t="shared" si="129"/>
        <v>9.7388107223007392E-2</v>
      </c>
      <c r="T71" s="12">
        <f t="shared" si="129"/>
        <v>2.6269023662409685E-2</v>
      </c>
      <c r="U71" s="12">
        <f t="shared" si="129"/>
        <v>-4.2143259884585782E-2</v>
      </c>
      <c r="V71" s="42">
        <f t="shared" si="129"/>
        <v>6.9298675026551626E-2</v>
      </c>
      <c r="W71" s="12">
        <f t="shared" si="129"/>
        <v>4.8850232170798646E-2</v>
      </c>
      <c r="X71" s="12">
        <f t="shared" si="129"/>
        <v>7.6775943562610305E-2</v>
      </c>
      <c r="Y71" s="12">
        <f t="shared" si="129"/>
        <v>4.8759766451090369E-2</v>
      </c>
      <c r="Z71" s="42">
        <f t="shared" si="65"/>
        <v>-1.35127993852905E-3</v>
      </c>
      <c r="AA71" s="12">
        <f t="shared" si="114"/>
        <v>0.1534411824858497</v>
      </c>
      <c r="AB71" s="12">
        <f t="shared" si="114"/>
        <v>-0.10276625255274063</v>
      </c>
      <c r="AC71" s="12">
        <f t="shared" si="76"/>
        <v>0.40259105048087296</v>
      </c>
      <c r="AD71" s="12">
        <f t="shared" si="76"/>
        <v>7.6775943562610305E-2</v>
      </c>
      <c r="AE71" s="12">
        <f t="shared" si="79"/>
        <v>-1.1737697033779249E-2</v>
      </c>
      <c r="AF71" s="12">
        <f t="shared" si="117"/>
        <v>0.28484810706030927</v>
      </c>
      <c r="AG71" s="12">
        <f t="shared" si="117"/>
        <v>-0.23972813745573496</v>
      </c>
      <c r="AH71" s="12">
        <f t="shared" si="117"/>
        <v>-1.698129851329544E-2</v>
      </c>
      <c r="AI71" s="12">
        <f t="shared" si="117"/>
        <v>5.9432174593917031E-2</v>
      </c>
      <c r="AJ71" s="12">
        <f t="shared" ref="AJ71:AS71" si="130">+AJ33-AJ32</f>
        <v>3.2988214850133979E-2</v>
      </c>
      <c r="AK71" s="12">
        <f t="shared" si="130"/>
        <v>-6.9300118005002076E-2</v>
      </c>
      <c r="AL71" s="12">
        <f t="shared" si="130"/>
        <v>3.8000208802238214E-2</v>
      </c>
      <c r="AM71" s="12">
        <f t="shared" si="130"/>
        <v>4.6648528604239202E-5</v>
      </c>
      <c r="AN71" s="12">
        <f t="shared" si="130"/>
        <v>-8.3730716176621915E-4</v>
      </c>
      <c r="AO71" s="12">
        <f t="shared" si="130"/>
        <v>1.7133348495501927E-3</v>
      </c>
      <c r="AP71" s="12">
        <f t="shared" si="130"/>
        <v>-1.2511166610831175E-4</v>
      </c>
      <c r="AQ71" s="12">
        <f t="shared" si="130"/>
        <v>-2.4858701976501266E-3</v>
      </c>
      <c r="AR71" s="12">
        <f t="shared" si="130"/>
        <v>-1.734954175974468E-3</v>
      </c>
      <c r="AS71" s="12">
        <f t="shared" si="130"/>
        <v>-1.6883056473702279E-3</v>
      </c>
    </row>
    <row r="72" spans="2:45" x14ac:dyDescent="0.35">
      <c r="B72" s="6" t="s">
        <v>101</v>
      </c>
      <c r="C72" s="12">
        <f t="shared" ref="C72:Y72" si="131">IFERROR((C34/C33)-1, "")</f>
        <v>8.1193286879588156E-2</v>
      </c>
      <c r="D72" s="12">
        <f t="shared" si="131"/>
        <v>-5.3980341734383264E-2</v>
      </c>
      <c r="E72" s="12">
        <f t="shared" si="131"/>
        <v>-6.9537995834756394E-3</v>
      </c>
      <c r="F72" s="12">
        <f t="shared" si="131"/>
        <v>1.135168056771696E-2</v>
      </c>
      <c r="G72" s="12">
        <f t="shared" si="131"/>
        <v>5.2869757937441531E-3</v>
      </c>
      <c r="H72" s="42">
        <f t="shared" si="131"/>
        <v>9.1045149655057056E-2</v>
      </c>
      <c r="I72" s="12">
        <f t="shared" si="131"/>
        <v>9.0052439892743807E-2</v>
      </c>
      <c r="J72" s="42">
        <f t="shared" si="131"/>
        <v>8.090715449191821E-2</v>
      </c>
      <c r="K72" s="12">
        <f t="shared" si="131"/>
        <v>9.1120273266791507E-3</v>
      </c>
      <c r="L72" s="12">
        <f t="shared" si="131"/>
        <v>8.4607501789775164E-3</v>
      </c>
      <c r="M72" s="12">
        <f t="shared" si="131"/>
        <v>-0.12502263032366168</v>
      </c>
      <c r="N72" s="12">
        <f t="shared" si="131"/>
        <v>-8.152759319979086E-2</v>
      </c>
      <c r="O72" s="42">
        <f t="shared" si="131"/>
        <v>-6.4596781315059637E-2</v>
      </c>
      <c r="P72" s="12">
        <f t="shared" si="131"/>
        <v>-0.1786478738407038</v>
      </c>
      <c r="Q72" s="12">
        <f t="shared" si="131"/>
        <v>-0.55512309987351971</v>
      </c>
      <c r="R72" s="12">
        <f t="shared" si="131"/>
        <v>0.30013290119062042</v>
      </c>
      <c r="S72" s="42">
        <f t="shared" si="131"/>
        <v>-0.34098169148995605</v>
      </c>
      <c r="T72" s="12">
        <f t="shared" si="131"/>
        <v>-0.17003496611501634</v>
      </c>
      <c r="U72" s="12">
        <f t="shared" si="131"/>
        <v>0.13983073941969915</v>
      </c>
      <c r="V72" s="42">
        <f t="shared" si="131"/>
        <v>-0.20596858710391097</v>
      </c>
      <c r="W72" s="12">
        <f t="shared" si="131"/>
        <v>-5.126041910103396E-2</v>
      </c>
      <c r="X72" s="12">
        <f t="shared" si="131"/>
        <v>-0.15679323323221284</v>
      </c>
      <c r="Y72" s="12">
        <f t="shared" si="131"/>
        <v>-5.0909411401853344E-2</v>
      </c>
      <c r="Z72" s="42">
        <f t="shared" si="65"/>
        <v>-7.7392703891943221E-3</v>
      </c>
      <c r="AA72" s="12">
        <f t="shared" si="114"/>
        <v>-0.34747645345959388</v>
      </c>
      <c r="AB72" s="12">
        <f t="shared" si="114"/>
        <v>0.15429429960295393</v>
      </c>
      <c r="AC72" s="12">
        <f t="shared" si="76"/>
        <v>-5.0717315285280007E-2</v>
      </c>
      <c r="AD72" s="12">
        <f t="shared" si="76"/>
        <v>-0.15679323323221284</v>
      </c>
      <c r="AE72" s="12">
        <f t="shared" si="79"/>
        <v>-0.1786478738407038</v>
      </c>
      <c r="AF72" s="12">
        <f t="shared" si="117"/>
        <v>-0.55512309987351971</v>
      </c>
      <c r="AG72" s="12">
        <f t="shared" si="117"/>
        <v>0.30013290119062042</v>
      </c>
      <c r="AH72" s="12">
        <f t="shared" si="117"/>
        <v>-5.3980341734383264E-2</v>
      </c>
      <c r="AI72" s="12">
        <f t="shared" si="117"/>
        <v>-9.8952638696424566E-2</v>
      </c>
      <c r="AJ72" s="12">
        <f t="shared" ref="AJ72:AS72" si="132">+AJ34-AJ33</f>
        <v>-0.11163623738143613</v>
      </c>
      <c r="AK72" s="12">
        <f t="shared" si="132"/>
        <v>0.10774311321084484</v>
      </c>
      <c r="AL72" s="12">
        <f t="shared" si="132"/>
        <v>8.3145621799242675E-3</v>
      </c>
      <c r="AM72" s="12">
        <f t="shared" si="132"/>
        <v>-1.8591093858565111E-4</v>
      </c>
      <c r="AN72" s="12">
        <f t="shared" si="132"/>
        <v>-1.0283609817954304E-3</v>
      </c>
      <c r="AO72" s="12">
        <f t="shared" si="132"/>
        <v>-4.9441196138600828E-3</v>
      </c>
      <c r="AP72" s="12">
        <f t="shared" si="132"/>
        <v>1.4082544127455858E-4</v>
      </c>
      <c r="AQ72" s="12">
        <f t="shared" si="132"/>
        <v>1.59612808363363E-3</v>
      </c>
      <c r="AR72" s="12">
        <f t="shared" si="132"/>
        <v>-4.2355270707473275E-3</v>
      </c>
      <c r="AS72" s="12">
        <f t="shared" si="132"/>
        <v>-4.4214380093329786E-3</v>
      </c>
    </row>
    <row r="73" spans="2:45" x14ac:dyDescent="0.35">
      <c r="B73" s="6" t="s">
        <v>102</v>
      </c>
      <c r="C73" s="12">
        <f t="shared" ref="C73:Y73" si="133">IFERROR((C35/C34)-1, "")</f>
        <v>7.4359715180435382E-2</v>
      </c>
      <c r="D73" s="12">
        <f t="shared" si="133"/>
        <v>0.20483894338848674</v>
      </c>
      <c r="E73" s="12">
        <f t="shared" si="133"/>
        <v>-0.1603719286180405</v>
      </c>
      <c r="F73" s="12">
        <f t="shared" si="133"/>
        <v>-0.29969282841845946</v>
      </c>
      <c r="G73" s="12">
        <f t="shared" si="133"/>
        <v>-0.20524938552381866</v>
      </c>
      <c r="H73" s="42">
        <f t="shared" si="133"/>
        <v>8.1468319244415888E-2</v>
      </c>
      <c r="I73" s="12">
        <f t="shared" si="133"/>
        <v>8.0788365389170114E-2</v>
      </c>
      <c r="J73" s="42">
        <f t="shared" si="133"/>
        <v>7.4623959048166766E-2</v>
      </c>
      <c r="K73" s="12">
        <f t="shared" si="133"/>
        <v>6.6165958789570212E-3</v>
      </c>
      <c r="L73" s="12">
        <f t="shared" si="133"/>
        <v>5.736338082824366E-3</v>
      </c>
      <c r="M73" s="12">
        <f t="shared" si="133"/>
        <v>0.12144836255903146</v>
      </c>
      <c r="N73" s="12">
        <f t="shared" si="133"/>
        <v>-0.21848515025440374</v>
      </c>
      <c r="O73" s="42">
        <f t="shared" si="133"/>
        <v>-0.3481632253272583</v>
      </c>
      <c r="P73" s="12">
        <f t="shared" si="133"/>
        <v>0.20318210977188489</v>
      </c>
      <c r="Q73" s="12">
        <f t="shared" si="133"/>
        <v>1.1880014829914343</v>
      </c>
      <c r="R73" s="12">
        <f t="shared" si="133"/>
        <v>0.35998628482039896</v>
      </c>
      <c r="S73" s="42">
        <f t="shared" si="133"/>
        <v>0.50675745613668055</v>
      </c>
      <c r="T73" s="12">
        <f t="shared" si="133"/>
        <v>0.30177959588472825</v>
      </c>
      <c r="U73" s="12">
        <f t="shared" si="133"/>
        <v>-7.4467792245858311E-2</v>
      </c>
      <c r="V73" s="42">
        <f t="shared" si="133"/>
        <v>0.15745972736086977</v>
      </c>
      <c r="W73" s="12">
        <f t="shared" si="133"/>
        <v>-0.1656282811792289</v>
      </c>
      <c r="X73" s="12">
        <f t="shared" si="133"/>
        <v>-0.27818107636472922</v>
      </c>
      <c r="Y73" s="12">
        <f t="shared" si="133"/>
        <v>-0.16529568915937609</v>
      </c>
      <c r="Z73" s="42">
        <f t="shared" si="65"/>
        <v>3.0172348216150564E-2</v>
      </c>
      <c r="AA73" s="12">
        <f t="shared" si="114"/>
        <v>-7.1909923103119389E-2</v>
      </c>
      <c r="AB73" s="12">
        <f t="shared" si="114"/>
        <v>-0.20120712588911926</v>
      </c>
      <c r="AC73" s="12">
        <f t="shared" si="76"/>
        <v>-8.5600516261719606E-2</v>
      </c>
      <c r="AD73" s="12">
        <f t="shared" si="76"/>
        <v>-0.27818107636472922</v>
      </c>
      <c r="AE73" s="12">
        <f t="shared" si="79"/>
        <v>0.20318210977188489</v>
      </c>
      <c r="AF73" s="12">
        <f t="shared" si="117"/>
        <v>1.1880014829914343</v>
      </c>
      <c r="AG73" s="12">
        <f t="shared" si="117"/>
        <v>0.35998628482039896</v>
      </c>
      <c r="AH73" s="12">
        <f t="shared" si="117"/>
        <v>0.20483894338848674</v>
      </c>
      <c r="AI73" s="12">
        <f t="shared" si="117"/>
        <v>-0.11972524943003193</v>
      </c>
      <c r="AJ73" s="12">
        <f t="shared" ref="AJ73:AS73" si="134">+AJ35-AJ34</f>
        <v>1.5921436399026934E-2</v>
      </c>
      <c r="AK73" s="12">
        <f t="shared" si="134"/>
        <v>-4.5457405502364212E-2</v>
      </c>
      <c r="AL73" s="12">
        <f t="shared" si="134"/>
        <v>6.3433805942654242E-3</v>
      </c>
      <c r="AM73" s="12">
        <f t="shared" si="134"/>
        <v>-4.8786116385449683E-4</v>
      </c>
      <c r="AN73" s="12">
        <f t="shared" si="134"/>
        <v>3.8877856956552222E-3</v>
      </c>
      <c r="AO73" s="12">
        <f t="shared" si="134"/>
        <v>7.1630902374033578E-3</v>
      </c>
      <c r="AP73" s="12">
        <f t="shared" si="134"/>
        <v>2.5001426749717779E-4</v>
      </c>
      <c r="AQ73" s="12">
        <f t="shared" si="134"/>
        <v>1.2379559472370648E-2</v>
      </c>
      <c r="AR73" s="12">
        <f t="shared" si="134"/>
        <v>2.3680449672926415E-2</v>
      </c>
      <c r="AS73" s="12">
        <f t="shared" si="134"/>
        <v>2.319258850907191E-2</v>
      </c>
    </row>
    <row r="74" spans="2:45" x14ac:dyDescent="0.35">
      <c r="B74" s="6" t="s">
        <v>103</v>
      </c>
      <c r="C74" s="12">
        <f t="shared" ref="C74:Y74" si="135">IFERROR((C36/C35)-1, "")</f>
        <v>6.8167721395451686E-2</v>
      </c>
      <c r="D74" s="12">
        <f t="shared" si="135"/>
        <v>0.22736313306296951</v>
      </c>
      <c r="E74" s="12">
        <f t="shared" si="135"/>
        <v>9.9219376263120163E-2</v>
      </c>
      <c r="F74" s="12">
        <f t="shared" si="135"/>
        <v>-5.6273039354794885E-2</v>
      </c>
      <c r="G74" s="12">
        <f t="shared" si="135"/>
        <v>-5.806295669828998E-2</v>
      </c>
      <c r="H74" s="42">
        <f t="shared" si="135"/>
        <v>8.2626961764519002E-2</v>
      </c>
      <c r="I74" s="12">
        <f t="shared" si="135"/>
        <v>8.4000328995490481E-2</v>
      </c>
      <c r="J74" s="42">
        <f t="shared" si="135"/>
        <v>6.9590787100560103E-2</v>
      </c>
      <c r="K74" s="12">
        <f t="shared" si="135"/>
        <v>1.3536488773671085E-2</v>
      </c>
      <c r="L74" s="12">
        <f t="shared" si="135"/>
        <v>1.3472013847455999E-2</v>
      </c>
      <c r="M74" s="12">
        <f t="shared" si="135"/>
        <v>0.14903596923856233</v>
      </c>
      <c r="N74" s="12">
        <f t="shared" si="135"/>
        <v>2.9070017980980412E-2</v>
      </c>
      <c r="O74" s="42">
        <f t="shared" si="135"/>
        <v>-0.11649927090820289</v>
      </c>
      <c r="P74" s="12">
        <f t="shared" si="135"/>
        <v>7.6038988472418634E-2</v>
      </c>
      <c r="Q74" s="12">
        <f t="shared" si="135"/>
        <v>0.19277956111698069</v>
      </c>
      <c r="R74" s="12">
        <f t="shared" si="135"/>
        <v>0.15469660063512602</v>
      </c>
      <c r="S74" s="42">
        <f t="shared" si="135"/>
        <v>0.12956634737880868</v>
      </c>
      <c r="T74" s="12">
        <f t="shared" si="135"/>
        <v>0.19101796636114976</v>
      </c>
      <c r="U74" s="12">
        <f t="shared" si="135"/>
        <v>3.0516052426029283E-2</v>
      </c>
      <c r="V74" s="42">
        <f t="shared" si="135"/>
        <v>-5.1595879086602459E-2</v>
      </c>
      <c r="W74" s="12">
        <f t="shared" si="135"/>
        <v>0.11518281526053542</v>
      </c>
      <c r="X74" s="12">
        <f t="shared" si="135"/>
        <v>0.43463520681721457</v>
      </c>
      <c r="Y74" s="12">
        <f t="shared" si="135"/>
        <v>0.1143665011743773</v>
      </c>
      <c r="Z74" s="42">
        <f t="shared" si="65"/>
        <v>5.7843171402244403E-3</v>
      </c>
      <c r="AA74" s="12">
        <f t="shared" si="114"/>
        <v>-7.0362851985937169E-2</v>
      </c>
      <c r="AB74" s="12">
        <f t="shared" si="114"/>
        <v>0.17280564966593404</v>
      </c>
      <c r="AC74" s="12">
        <f t="shared" si="76"/>
        <v>0.15549215545696038</v>
      </c>
      <c r="AD74" s="12">
        <f t="shared" si="76"/>
        <v>0.43463520681721457</v>
      </c>
      <c r="AE74" s="12">
        <f t="shared" si="79"/>
        <v>7.6038988472418634E-2</v>
      </c>
      <c r="AF74" s="12">
        <f t="shared" si="117"/>
        <v>0.19277956111698069</v>
      </c>
      <c r="AG74" s="12">
        <f t="shared" si="117"/>
        <v>0.15469660063512602</v>
      </c>
      <c r="AH74" s="12">
        <f t="shared" si="117"/>
        <v>0.22736313306296951</v>
      </c>
      <c r="AI74" s="12">
        <f t="shared" si="117"/>
        <v>9.6629450884029744E-2</v>
      </c>
      <c r="AJ74" s="12">
        <f t="shared" ref="AJ74:AS74" si="136">+AJ36-AJ35</f>
        <v>-4.7058903131642182E-2</v>
      </c>
      <c r="AK74" s="12">
        <f t="shared" si="136"/>
        <v>3.0955455367107809E-2</v>
      </c>
      <c r="AL74" s="12">
        <f t="shared" si="136"/>
        <v>9.1236325308819144E-3</v>
      </c>
      <c r="AM74" s="12">
        <f t="shared" si="136"/>
        <v>6.8498409549959914E-4</v>
      </c>
      <c r="AN74" s="12">
        <f t="shared" si="136"/>
        <v>-2.7199563546404133E-4</v>
      </c>
      <c r="AO74" s="12">
        <f t="shared" si="136"/>
        <v>1.0508020565104907E-3</v>
      </c>
      <c r="AP74" s="12">
        <f t="shared" si="136"/>
        <v>3.7530967917645585E-5</v>
      </c>
      <c r="AQ74" s="12">
        <f t="shared" si="136"/>
        <v>5.4784937491886634E-3</v>
      </c>
      <c r="AR74" s="12">
        <f t="shared" si="136"/>
        <v>6.2948311381527539E-3</v>
      </c>
      <c r="AS74" s="12">
        <f t="shared" si="136"/>
        <v>6.9798152336523617E-3</v>
      </c>
    </row>
    <row r="75" spans="2:45" x14ac:dyDescent="0.35">
      <c r="B75" s="6" t="s">
        <v>104</v>
      </c>
      <c r="C75" s="12">
        <f t="shared" ref="C75:Y75" si="137">IFERROR((C37/C36)-1, "")</f>
        <v>5.5690008730432616E-2</v>
      </c>
      <c r="D75" s="12">
        <f t="shared" si="137"/>
        <v>4.8732080257579691E-2</v>
      </c>
      <c r="E75" s="12">
        <f t="shared" si="137"/>
        <v>0.29830446928597065</v>
      </c>
      <c r="F75" s="12">
        <f t="shared" si="137"/>
        <v>0.57758963477345149</v>
      </c>
      <c r="G75" s="12">
        <f t="shared" si="137"/>
        <v>0.43359004857148453</v>
      </c>
      <c r="H75" s="42">
        <f t="shared" si="137"/>
        <v>7.2270861862783864E-2</v>
      </c>
      <c r="I75" s="12">
        <f t="shared" si="137"/>
        <v>7.9407383393371722E-2</v>
      </c>
      <c r="J75" s="42">
        <f t="shared" si="137"/>
        <v>6.3001607564630246E-2</v>
      </c>
      <c r="K75" s="12">
        <f t="shared" si="137"/>
        <v>1.5706176050951814E-2</v>
      </c>
      <c r="L75" s="12">
        <f t="shared" si="137"/>
        <v>1.5433444043727818E-2</v>
      </c>
      <c r="M75" s="12">
        <f t="shared" si="137"/>
        <v>-6.5908821863537304E-3</v>
      </c>
      <c r="N75" s="12">
        <f t="shared" si="137"/>
        <v>0.22981600521852541</v>
      </c>
      <c r="O75" s="42">
        <f t="shared" si="137"/>
        <v>0.49436825367955572</v>
      </c>
      <c r="P75" s="12">
        <f t="shared" si="137"/>
        <v>1.2379547624393528E-2</v>
      </c>
      <c r="Q75" s="12">
        <f t="shared" si="137"/>
        <v>-0.17028684024433594</v>
      </c>
      <c r="R75" s="12">
        <f t="shared" si="137"/>
        <v>-0.26451234996597717</v>
      </c>
      <c r="S75" s="42">
        <f t="shared" si="137"/>
        <v>-8.0055156500132951E-2</v>
      </c>
      <c r="T75" s="12">
        <f t="shared" si="137"/>
        <v>3.339137146811888E-3</v>
      </c>
      <c r="U75" s="12">
        <f t="shared" si="137"/>
        <v>4.524187428774229E-2</v>
      </c>
      <c r="V75" s="42">
        <f t="shared" si="137"/>
        <v>-8.311675540146124E-2</v>
      </c>
      <c r="W75" s="12">
        <f t="shared" si="137"/>
        <v>0.15536380836928587</v>
      </c>
      <c r="X75" s="12">
        <f t="shared" si="137"/>
        <v>5.4603867805545603E-2</v>
      </c>
      <c r="Y75" s="12">
        <f t="shared" si="137"/>
        <v>0.15569528467167548</v>
      </c>
      <c r="Z75" s="42">
        <f t="shared" si="65"/>
        <v>-1.1848587757770757E-2</v>
      </c>
      <c r="AA75" s="12">
        <f t="shared" si="114"/>
        <v>0.17789122348107012</v>
      </c>
      <c r="AB75" s="12">
        <f t="shared" si="114"/>
        <v>0.15165943863227693</v>
      </c>
      <c r="AC75" s="12">
        <f t="shared" si="76"/>
        <v>1.7412682858877426E-2</v>
      </c>
      <c r="AD75" s="12">
        <f t="shared" si="76"/>
        <v>5.4603867805545603E-2</v>
      </c>
      <c r="AE75" s="12">
        <f t="shared" si="79"/>
        <v>1.2379547624393528E-2</v>
      </c>
      <c r="AF75" s="12">
        <f t="shared" si="117"/>
        <v>-0.17028684024433594</v>
      </c>
      <c r="AG75" s="12">
        <f t="shared" si="117"/>
        <v>-0.26451234996597717</v>
      </c>
      <c r="AH75" s="12">
        <f t="shared" si="117"/>
        <v>4.8732080257579691E-2</v>
      </c>
      <c r="AI75" s="12">
        <f t="shared" si="117"/>
        <v>0.12242473561068179</v>
      </c>
      <c r="AJ75" s="12">
        <f t="shared" ref="AJ75:AS75" si="138">+AJ37-AJ36</f>
        <v>1.2945900191935755E-2</v>
      </c>
      <c r="AK75" s="12">
        <f t="shared" si="138"/>
        <v>1.2413247268500516E-2</v>
      </c>
      <c r="AL75" s="12">
        <f t="shared" si="138"/>
        <v>-1.6756236937149616E-2</v>
      </c>
      <c r="AM75" s="12">
        <f t="shared" si="138"/>
        <v>-1.75672584165322E-4</v>
      </c>
      <c r="AN75" s="12">
        <f t="shared" si="138"/>
        <v>-1.3935985011227104E-3</v>
      </c>
      <c r="AO75" s="12">
        <f t="shared" si="138"/>
        <v>-3.3994916993822823E-3</v>
      </c>
      <c r="AP75" s="12">
        <f t="shared" si="138"/>
        <v>-2.572825138196323E-4</v>
      </c>
      <c r="AQ75" s="12">
        <f t="shared" si="138"/>
        <v>-3.3768652247965769E-3</v>
      </c>
      <c r="AR75" s="12">
        <f t="shared" si="138"/>
        <v>-8.4272379391212016E-3</v>
      </c>
      <c r="AS75" s="12">
        <f t="shared" si="138"/>
        <v>-8.6029105232865305E-3</v>
      </c>
    </row>
    <row r="76" spans="2:45" x14ac:dyDescent="0.35">
      <c r="B76" s="6" t="s">
        <v>105</v>
      </c>
      <c r="C76" s="12">
        <f t="shared" ref="C76:Y76" si="139">IFERROR((C38/C37)-1, "")</f>
        <v>6.3295375212276461E-2</v>
      </c>
      <c r="D76" s="12">
        <f t="shared" si="139"/>
        <v>-7.2645173789189443E-2</v>
      </c>
      <c r="E76" s="12">
        <f t="shared" si="139"/>
        <v>-1.0052228989261947E-2</v>
      </c>
      <c r="F76" s="12">
        <f t="shared" si="139"/>
        <v>3.3320513429570431E-2</v>
      </c>
      <c r="G76" s="12">
        <f t="shared" si="139"/>
        <v>0.17003204710642272</v>
      </c>
      <c r="H76" s="42">
        <f t="shared" si="139"/>
        <v>8.4769037458160446E-2</v>
      </c>
      <c r="I76" s="12">
        <f t="shared" si="139"/>
        <v>9.3514113822788403E-2</v>
      </c>
      <c r="J76" s="42">
        <f t="shared" si="139"/>
        <v>7.0561425080073459E-2</v>
      </c>
      <c r="K76" s="12">
        <f t="shared" si="139"/>
        <v>2.0195387609578619E-2</v>
      </c>
      <c r="L76" s="12">
        <f t="shared" si="139"/>
        <v>2.143986155768518E-2</v>
      </c>
      <c r="M76" s="12">
        <f t="shared" si="139"/>
        <v>-0.12784834033001091</v>
      </c>
      <c r="N76" s="12">
        <f t="shared" si="139"/>
        <v>-6.8981400569804285E-2</v>
      </c>
      <c r="O76" s="42">
        <f t="shared" si="139"/>
        <v>-2.8190531513147654E-2</v>
      </c>
      <c r="P76" s="12">
        <f t="shared" si="139"/>
        <v>-0.11452901891477296</v>
      </c>
      <c r="Q76" s="12">
        <f t="shared" si="139"/>
        <v>-0.41907007781134697</v>
      </c>
      <c r="R76" s="12">
        <f t="shared" si="139"/>
        <v>-0.19686774222777548</v>
      </c>
      <c r="S76" s="42">
        <f t="shared" si="139"/>
        <v>-0.24417625328257175</v>
      </c>
      <c r="T76" s="12">
        <f t="shared" si="139"/>
        <v>-0.12807868316484805</v>
      </c>
      <c r="U76" s="12">
        <f t="shared" si="139"/>
        <v>6.3576274952042544E-2</v>
      </c>
      <c r="V76" s="42">
        <f t="shared" si="139"/>
        <v>-0.13315142992389251</v>
      </c>
      <c r="W76" s="12">
        <f t="shared" si="139"/>
        <v>-0.1179484854609596</v>
      </c>
      <c r="X76" s="12">
        <f t="shared" si="139"/>
        <v>-0.31900875026360076</v>
      </c>
      <c r="Y76" s="12">
        <f t="shared" si="139"/>
        <v>-0.11734490266614306</v>
      </c>
      <c r="Z76" s="42">
        <f t="shared" si="65"/>
        <v>-9.4889036387231507E-4</v>
      </c>
      <c r="AA76" s="12">
        <f t="shared" si="114"/>
        <v>0.23494698011476878</v>
      </c>
      <c r="AB76" s="12">
        <f t="shared" si="114"/>
        <v>-0.24667142809586795</v>
      </c>
      <c r="AC76" s="12">
        <f t="shared" si="76"/>
        <v>-0.17690289117867442</v>
      </c>
      <c r="AD76" s="12">
        <f t="shared" si="76"/>
        <v>-0.31900875026360076</v>
      </c>
      <c r="AE76" s="12">
        <f t="shared" si="79"/>
        <v>-0.11452901891477296</v>
      </c>
      <c r="AF76" s="12">
        <f t="shared" si="117"/>
        <v>-0.41907007781134697</v>
      </c>
      <c r="AG76" s="12">
        <f t="shared" si="117"/>
        <v>-0.19686774222777548</v>
      </c>
      <c r="AH76" s="12">
        <f t="shared" si="117"/>
        <v>-7.2645173789189443E-2</v>
      </c>
      <c r="AI76" s="12">
        <f t="shared" si="117"/>
        <v>-9.4715522841762767E-2</v>
      </c>
      <c r="AJ76" s="12">
        <f t="shared" ref="AJ76:AS76" si="140">+AJ38-AJ37</f>
        <v>0.10011317873586029</v>
      </c>
      <c r="AK76" s="12">
        <f t="shared" si="140"/>
        <v>-8.2081124928991944E-2</v>
      </c>
      <c r="AL76" s="12">
        <f t="shared" si="140"/>
        <v>-1.4738540958426943E-2</v>
      </c>
      <c r="AM76" s="12">
        <f t="shared" si="140"/>
        <v>-6.768011589278122E-4</v>
      </c>
      <c r="AN76" s="12">
        <f t="shared" si="140"/>
        <v>-2.8059893366954962E-4</v>
      </c>
      <c r="AO76" s="12">
        <f t="shared" si="140"/>
        <v>-3.4525262810544367E-3</v>
      </c>
      <c r="AP76" s="12">
        <f t="shared" si="140"/>
        <v>-5.5183346236940909E-5</v>
      </c>
      <c r="AQ76" s="12">
        <f t="shared" si="140"/>
        <v>1.17159687144721E-3</v>
      </c>
      <c r="AR76" s="12">
        <f t="shared" si="140"/>
        <v>-2.6167116895137177E-3</v>
      </c>
      <c r="AS76" s="12">
        <f t="shared" si="140"/>
        <v>-3.2935128484415238E-3</v>
      </c>
    </row>
    <row r="77" spans="2:45" x14ac:dyDescent="0.35">
      <c r="B77" s="6" t="s">
        <v>106</v>
      </c>
      <c r="C77" s="12">
        <f t="shared" ref="C77:Y77" si="141">IFERROR((C39/C38)-1, "")</f>
        <v>2.7487474451498572E-2</v>
      </c>
      <c r="D77" s="12">
        <f t="shared" si="141"/>
        <v>0.10994670983116128</v>
      </c>
      <c r="E77" s="12">
        <f t="shared" si="141"/>
        <v>-0.16950449550452851</v>
      </c>
      <c r="F77" s="12">
        <f t="shared" si="141"/>
        <v>-0.2902102825307421</v>
      </c>
      <c r="G77" s="12">
        <f t="shared" si="141"/>
        <v>-0.28855877017371989</v>
      </c>
      <c r="H77" s="12">
        <f t="shared" si="141"/>
        <v>4.8335590646113369E-2</v>
      </c>
      <c r="I77" s="12">
        <f t="shared" si="141"/>
        <v>7.5044362809963516E-2</v>
      </c>
      <c r="J77" s="12">
        <f t="shared" si="141"/>
        <v>5.3849412356899995E-2</v>
      </c>
      <c r="K77" s="12">
        <f t="shared" si="141"/>
        <v>2.0290384761862068E-2</v>
      </c>
      <c r="L77" s="12">
        <f t="shared" si="141"/>
        <v>2.0111934593825653E-2</v>
      </c>
      <c r="M77" s="12">
        <f t="shared" si="141"/>
        <v>8.0253275519180267E-2</v>
      </c>
      <c r="N77" s="12">
        <f t="shared" si="141"/>
        <v>-0.19172201594105742</v>
      </c>
      <c r="O77" s="12">
        <f t="shared" si="141"/>
        <v>-0.30919866653541106</v>
      </c>
      <c r="P77" s="12">
        <f t="shared" si="141"/>
        <v>0.15352727911459407</v>
      </c>
      <c r="Q77" s="12">
        <f t="shared" si="141"/>
        <v>0.5994501124345506</v>
      </c>
      <c r="R77" s="12">
        <f t="shared" si="141"/>
        <v>-0.1083450113217107</v>
      </c>
      <c r="S77" s="12">
        <f t="shared" si="141"/>
        <v>0.29153011577458154</v>
      </c>
      <c r="T77" s="12">
        <f t="shared" si="141"/>
        <v>0.16081521176377445</v>
      </c>
      <c r="U77" s="12">
        <f t="shared" si="141"/>
        <v>-4.3821360555158617E-2</v>
      </c>
      <c r="V77" s="12">
        <f t="shared" si="141"/>
        <v>0.11260612601052622</v>
      </c>
      <c r="W77" s="12">
        <f t="shared" si="141"/>
        <v>-0.10779882174199162</v>
      </c>
      <c r="X77" s="12">
        <f t="shared" si="141"/>
        <v>-0.10733558938978538</v>
      </c>
      <c r="Y77" s="12">
        <f t="shared" si="141"/>
        <v>-0.10779989464381268</v>
      </c>
      <c r="Z77" s="12">
        <f>IFERROR((Z39/Z38)-1, "")</f>
        <v>0.30107047151754096</v>
      </c>
      <c r="AA77" s="12">
        <f t="shared" si="114"/>
        <v>-0.40315253437039955</v>
      </c>
      <c r="AB77" s="12">
        <f t="shared" si="114"/>
        <v>6.2254890420360143E-2</v>
      </c>
      <c r="AC77" s="12">
        <f t="shared" si="76"/>
        <v>-2.4320852653530012E-2</v>
      </c>
      <c r="AD77" s="12">
        <f t="shared" si="76"/>
        <v>-0.10733558938978538</v>
      </c>
      <c r="AE77" s="12">
        <f t="shared" si="79"/>
        <v>0.15352727911459407</v>
      </c>
      <c r="AF77" s="12">
        <f t="shared" si="117"/>
        <v>0.5994501124345506</v>
      </c>
      <c r="AG77" s="12">
        <f t="shared" si="117"/>
        <v>-0.1083450113217107</v>
      </c>
      <c r="AH77" s="12">
        <f t="shared" si="117"/>
        <v>0.10994670983116128</v>
      </c>
      <c r="AI77" s="12">
        <f t="shared" si="117"/>
        <v>-0.11867582092301421</v>
      </c>
      <c r="AJ77" s="12">
        <f t="shared" ref="AJ77:AS77" si="142">IFERROR((AJ39/AJ38)-1, "")</f>
        <v>-0.3227832847446882</v>
      </c>
      <c r="AK77" s="12">
        <f t="shared" si="142"/>
        <v>0.20529416489272267</v>
      </c>
      <c r="AL77" s="12">
        <f t="shared" si="142"/>
        <v>0.10706045574320067</v>
      </c>
      <c r="AM77" s="12">
        <f t="shared" si="142"/>
        <v>1.2867264739185202E-2</v>
      </c>
      <c r="AN77" s="12">
        <f t="shared" si="142"/>
        <v>0.30885695241300137</v>
      </c>
      <c r="AO77" s="12">
        <f t="shared" si="142"/>
        <v>0.81482608829552472</v>
      </c>
      <c r="AP77" s="12">
        <f t="shared" si="142"/>
        <v>1.1721917821570393E-2</v>
      </c>
      <c r="AQ77" s="12">
        <f t="shared" si="142"/>
        <v>0.2594079865068637</v>
      </c>
      <c r="AR77" s="12">
        <f t="shared" si="142"/>
        <v>0.31712625084166035</v>
      </c>
      <c r="AS77" s="12">
        <f t="shared" si="142"/>
        <v>0.30825047583090681</v>
      </c>
    </row>
    <row r="78" spans="2:45" x14ac:dyDescent="0.35">
      <c r="C78" s="7"/>
      <c r="D78" s="7"/>
      <c r="E78" s="7"/>
      <c r="F78" s="7"/>
      <c r="G78" s="7"/>
      <c r="H78" s="7"/>
      <c r="I78" s="7"/>
      <c r="J78" s="7"/>
      <c r="K78" s="7"/>
      <c r="L78" s="7"/>
      <c r="M78" s="7"/>
      <c r="N78" s="7"/>
      <c r="O78" s="7"/>
    </row>
    <row r="79" spans="2:45" ht="20" x14ac:dyDescent="0.4">
      <c r="B79" s="32" t="s">
        <v>110</v>
      </c>
    </row>
    <row r="80" spans="2:45" ht="78" thickBot="1" x14ac:dyDescent="0.4">
      <c r="B80" s="35" t="s">
        <v>58</v>
      </c>
      <c r="C80" s="36" t="s">
        <v>111</v>
      </c>
      <c r="D80" s="36" t="s">
        <v>10</v>
      </c>
      <c r="E80" s="36" t="s">
        <v>60</v>
      </c>
      <c r="F80" s="36" t="s">
        <v>61</v>
      </c>
      <c r="G80" s="36" t="s">
        <v>13</v>
      </c>
      <c r="H80" s="37" t="s">
        <v>112</v>
      </c>
      <c r="I80" s="36" t="s">
        <v>113</v>
      </c>
      <c r="J80" s="37" t="s">
        <v>114</v>
      </c>
      <c r="K80" s="36" t="s">
        <v>17</v>
      </c>
      <c r="L80" s="36" t="s">
        <v>18</v>
      </c>
      <c r="M80" s="36" t="s">
        <v>65</v>
      </c>
      <c r="N80" s="36" t="s">
        <v>66</v>
      </c>
      <c r="O80" s="37" t="s">
        <v>67</v>
      </c>
      <c r="P80" s="36" t="s">
        <v>22</v>
      </c>
      <c r="Q80" s="36" t="s">
        <v>23</v>
      </c>
      <c r="R80" s="36" t="s">
        <v>68</v>
      </c>
      <c r="S80" s="38" t="s">
        <v>25</v>
      </c>
      <c r="T80" s="36" t="s">
        <v>26</v>
      </c>
      <c r="U80" s="36" t="s">
        <v>69</v>
      </c>
      <c r="V80" s="37" t="s">
        <v>115</v>
      </c>
      <c r="W80" s="36" t="s">
        <v>29</v>
      </c>
      <c r="X80" s="36" t="s">
        <v>30</v>
      </c>
      <c r="Y80" s="36" t="s">
        <v>31</v>
      </c>
      <c r="Z80" s="37" t="s">
        <v>32</v>
      </c>
      <c r="AA80" s="36" t="s">
        <v>33</v>
      </c>
      <c r="AB80" s="36" t="s">
        <v>34</v>
      </c>
      <c r="AC80" s="36" t="s">
        <v>35</v>
      </c>
      <c r="AD80" s="36" t="s">
        <v>36</v>
      </c>
      <c r="AE80" s="36" t="str">
        <f>+P80</f>
        <v>Fotovoltaica</v>
      </c>
      <c r="AF80" s="36" t="str">
        <f>+Q80</f>
        <v>Eólica</v>
      </c>
      <c r="AG80" s="36" t="str">
        <f>+R80</f>
        <v>Landfill</v>
      </c>
      <c r="AH80" s="36" t="s">
        <v>37</v>
      </c>
      <c r="AI80" s="37" t="s">
        <v>25</v>
      </c>
      <c r="AJ80" s="36" t="s">
        <v>33</v>
      </c>
      <c r="AK80" s="36" t="s">
        <v>34</v>
      </c>
      <c r="AL80" s="36" t="s">
        <v>35</v>
      </c>
      <c r="AM80" s="36" t="s">
        <v>36</v>
      </c>
      <c r="AN80" s="36" t="s">
        <v>22</v>
      </c>
      <c r="AO80" s="36" t="s">
        <v>23</v>
      </c>
      <c r="AP80" s="36" t="s">
        <v>24</v>
      </c>
      <c r="AQ80" s="36" t="s">
        <v>37</v>
      </c>
      <c r="AR80" s="36" t="s">
        <v>38</v>
      </c>
      <c r="AS80" s="36" t="s">
        <v>39</v>
      </c>
    </row>
    <row r="81" spans="2:46" x14ac:dyDescent="0.35">
      <c r="B81" s="6" t="s">
        <v>75</v>
      </c>
      <c r="C81" s="12">
        <f t="shared" ref="C81:Y81" si="143">IFERROR(((C8/C4)-1),"")</f>
        <v>6.8712204229067764E-2</v>
      </c>
      <c r="D81" s="12">
        <f t="shared" si="143"/>
        <v>9.2779181359463614E-2</v>
      </c>
      <c r="E81" s="12">
        <f t="shared" si="143"/>
        <v>3.161458311605525E-2</v>
      </c>
      <c r="F81" s="12">
        <f t="shared" si="143"/>
        <v>9.3775862713705971E-2</v>
      </c>
      <c r="G81" s="12">
        <f t="shared" si="143"/>
        <v>0.13118383805221412</v>
      </c>
      <c r="H81" s="41">
        <f t="shared" si="143"/>
        <v>0.41577578233489887</v>
      </c>
      <c r="I81" s="12">
        <f t="shared" si="143"/>
        <v>0.14467806571882025</v>
      </c>
      <c r="J81" s="42">
        <f t="shared" si="143"/>
        <v>0.36365599913603819</v>
      </c>
      <c r="K81" s="12">
        <f t="shared" si="143"/>
        <v>0.32474933544544915</v>
      </c>
      <c r="L81" s="12">
        <f t="shared" si="143"/>
        <v>-0.16058150556735284</v>
      </c>
      <c r="M81" s="12">
        <f t="shared" si="143"/>
        <v>2.2519605404672127E-2</v>
      </c>
      <c r="N81" s="12">
        <f t="shared" si="143"/>
        <v>-3.4712452020489004E-2</v>
      </c>
      <c r="O81" s="42">
        <f t="shared" si="143"/>
        <v>2.3452205734581399E-2</v>
      </c>
      <c r="P81" s="12">
        <f t="shared" si="143"/>
        <v>-0.81417981188538435</v>
      </c>
      <c r="Q81" s="12">
        <f t="shared" si="143"/>
        <v>-0.49566830973833886</v>
      </c>
      <c r="R81" s="12">
        <f t="shared" si="143"/>
        <v>-0.40315367588715889</v>
      </c>
      <c r="S81" s="42">
        <f t="shared" si="143"/>
        <v>-0.64835310561790149</v>
      </c>
      <c r="T81" s="12">
        <f t="shared" si="143"/>
        <v>-0.54473188626367874</v>
      </c>
      <c r="U81" s="12">
        <f t="shared" si="143"/>
        <v>1.4002980845532509</v>
      </c>
      <c r="V81" s="42">
        <f t="shared" si="143"/>
        <v>-0.22760482499821466</v>
      </c>
      <c r="W81" s="12">
        <f t="shared" si="143"/>
        <v>3.1755569508275849E-2</v>
      </c>
      <c r="X81" s="12">
        <f t="shared" si="143"/>
        <v>-0.51891929948077087</v>
      </c>
      <c r="Y81" s="12">
        <f t="shared" si="143"/>
        <v>3.4290790160219853E-2</v>
      </c>
      <c r="Z81" s="42">
        <f t="shared" ref="Z81:Z111" si="144">Z8-Z4</f>
        <v>-1.8420956680790787E-2</v>
      </c>
      <c r="AA81" s="12">
        <f t="shared" ref="AA81:AI81" si="145">IFERROR(((AA8/AA4)-1),"")</f>
        <v>-9.2945640320459044E-2</v>
      </c>
      <c r="AB81" s="12">
        <f t="shared" si="145"/>
        <v>6.6003734672628322E-3</v>
      </c>
      <c r="AC81" s="12">
        <f t="shared" si="145"/>
        <v>-0.32583731495414003</v>
      </c>
      <c r="AD81" s="12">
        <f t="shared" si="145"/>
        <v>-0.51891929948077087</v>
      </c>
      <c r="AE81" s="12">
        <f t="shared" si="145"/>
        <v>-0.81417981188538435</v>
      </c>
      <c r="AF81" s="12">
        <f t="shared" si="145"/>
        <v>-0.49566830973833886</v>
      </c>
      <c r="AG81" s="12">
        <f t="shared" si="145"/>
        <v>-0.40315367588715889</v>
      </c>
      <c r="AH81" s="12">
        <f t="shared" si="145"/>
        <v>9.2779181359463614E-2</v>
      </c>
      <c r="AI81" s="42">
        <f t="shared" si="145"/>
        <v>-0.12241197195348053</v>
      </c>
      <c r="AJ81" s="12">
        <f t="shared" ref="AJ81:AS81" si="146">AJ8-AJ4</f>
        <v>1.566085530256478E-2</v>
      </c>
      <c r="AK81" s="12">
        <f t="shared" si="146"/>
        <v>4.4985615529411882E-2</v>
      </c>
      <c r="AL81" s="12">
        <f t="shared" si="146"/>
        <v>-4.5304813002176259E-2</v>
      </c>
      <c r="AM81" s="12">
        <f t="shared" si="146"/>
        <v>-1.7813180511209261E-3</v>
      </c>
      <c r="AN81" s="12">
        <f t="shared" si="146"/>
        <v>-9.322572259224244E-3</v>
      </c>
      <c r="AO81" s="12">
        <f t="shared" si="146"/>
        <v>-4.9754055450049166E-3</v>
      </c>
      <c r="AP81" s="12">
        <f t="shared" si="146"/>
        <v>-2.2842706539296964E-4</v>
      </c>
      <c r="AQ81" s="12">
        <f t="shared" si="146"/>
        <v>9.6606509094239804E-4</v>
      </c>
      <c r="AR81" s="12">
        <f t="shared" si="146"/>
        <v>-1.3560339778679729E-2</v>
      </c>
      <c r="AS81" s="12">
        <f t="shared" si="146"/>
        <v>-1.5341657829800657E-2</v>
      </c>
      <c r="AT81" s="3"/>
    </row>
    <row r="82" spans="2:46" x14ac:dyDescent="0.35">
      <c r="B82" s="6" t="s">
        <v>76</v>
      </c>
      <c r="C82" s="12">
        <f t="shared" ref="C82:Y82" si="147">IFERROR(((C9/C5)-1),"")</f>
        <v>0.2421392098898143</v>
      </c>
      <c r="D82" s="12">
        <f t="shared" si="147"/>
        <v>0.31229187612131404</v>
      </c>
      <c r="E82" s="12">
        <f t="shared" si="147"/>
        <v>0.24710545362773617</v>
      </c>
      <c r="F82" s="12">
        <f t="shared" si="147"/>
        <v>0.32034367853595147</v>
      </c>
      <c r="G82" s="12">
        <f t="shared" si="147"/>
        <v>0.46587189147635066</v>
      </c>
      <c r="H82" s="42">
        <f t="shared" si="147"/>
        <v>0.36382899210124342</v>
      </c>
      <c r="I82" s="12">
        <f t="shared" si="147"/>
        <v>0.11169205441172148</v>
      </c>
      <c r="J82" s="42">
        <f t="shared" si="147"/>
        <v>0.28315799823026255</v>
      </c>
      <c r="K82" s="12">
        <f t="shared" si="147"/>
        <v>9.7967909911018447E-2</v>
      </c>
      <c r="L82" s="12">
        <f t="shared" si="147"/>
        <v>-0.13362808325633124</v>
      </c>
      <c r="M82" s="12">
        <f t="shared" si="147"/>
        <v>5.6477297933234416E-2</v>
      </c>
      <c r="N82" s="12">
        <f t="shared" si="147"/>
        <v>3.9981378080498065E-3</v>
      </c>
      <c r="O82" s="42">
        <f t="shared" si="147"/>
        <v>6.2959504074486361E-2</v>
      </c>
      <c r="P82" s="12">
        <f t="shared" si="147"/>
        <v>-0.42145407746734542</v>
      </c>
      <c r="Q82" s="12">
        <f t="shared" si="147"/>
        <v>0.11744229667859907</v>
      </c>
      <c r="R82" s="12">
        <f t="shared" si="147"/>
        <v>0.12895405481180355</v>
      </c>
      <c r="S82" s="42">
        <f t="shared" si="147"/>
        <v>-0.15038804204262957</v>
      </c>
      <c r="T82" s="12">
        <f t="shared" si="147"/>
        <v>-8.0047845205724277E-2</v>
      </c>
      <c r="U82" s="12">
        <f t="shared" si="147"/>
        <v>0.42647839812362331</v>
      </c>
      <c r="V82" s="42">
        <f t="shared" si="147"/>
        <v>-7.6460712081961701E-2</v>
      </c>
      <c r="W82" s="12">
        <f t="shared" si="147"/>
        <v>4.5751918132385994E-2</v>
      </c>
      <c r="X82" s="12">
        <f t="shared" si="147"/>
        <v>-0.48355050865233495</v>
      </c>
      <c r="Y82" s="12">
        <f t="shared" si="147"/>
        <v>4.7681606675922472E-2</v>
      </c>
      <c r="Z82" s="42">
        <f t="shared" si="144"/>
        <v>-3.3174735237999561E-3</v>
      </c>
      <c r="AA82" s="12">
        <f t="shared" ref="AA82:AI82" si="148">IFERROR(((AA9/AA5)-1),"")</f>
        <v>-3.2167725210523912E-2</v>
      </c>
      <c r="AB82" s="12">
        <f t="shared" si="148"/>
        <v>0.15154098187956033</v>
      </c>
      <c r="AC82" s="12">
        <f t="shared" si="148"/>
        <v>0.31572350513507907</v>
      </c>
      <c r="AD82" s="12">
        <f t="shared" si="148"/>
        <v>-0.48355050865233495</v>
      </c>
      <c r="AE82" s="12">
        <f t="shared" si="148"/>
        <v>-0.42145407746734542</v>
      </c>
      <c r="AF82" s="12">
        <f t="shared" si="148"/>
        <v>0.11744229667859907</v>
      </c>
      <c r="AG82" s="12">
        <f t="shared" si="148"/>
        <v>0.12895405481180355</v>
      </c>
      <c r="AH82" s="12">
        <f t="shared" si="148"/>
        <v>0.31229187612131404</v>
      </c>
      <c r="AI82" s="42">
        <f t="shared" si="148"/>
        <v>7.3897585050680892E-2</v>
      </c>
      <c r="AJ82" s="12">
        <f t="shared" ref="AJ82:AS82" si="149">AJ9-AJ5</f>
        <v>-4.9475963010119028E-2</v>
      </c>
      <c r="AK82" s="12">
        <f t="shared" si="149"/>
        <v>2.4178401365697155E-2</v>
      </c>
      <c r="AL82" s="12">
        <f t="shared" si="149"/>
        <v>3.0652859163715296E-2</v>
      </c>
      <c r="AM82" s="12">
        <f t="shared" si="149"/>
        <v>-1.7493986095713854E-3</v>
      </c>
      <c r="AN82" s="12">
        <f t="shared" si="149"/>
        <v>-4.9000168514949701E-3</v>
      </c>
      <c r="AO82" s="12">
        <f t="shared" si="149"/>
        <v>3.9235860616484985E-4</v>
      </c>
      <c r="AP82" s="12">
        <f t="shared" si="149"/>
        <v>5.2841758960366862E-5</v>
      </c>
      <c r="AQ82" s="12">
        <f t="shared" si="149"/>
        <v>8.4891757664760752E-4</v>
      </c>
      <c r="AR82" s="12">
        <f t="shared" si="149"/>
        <v>-3.605898909722148E-3</v>
      </c>
      <c r="AS82" s="12">
        <f t="shared" si="149"/>
        <v>-5.3552975192935302E-3</v>
      </c>
      <c r="AT82" s="3"/>
    </row>
    <row r="83" spans="2:46" x14ac:dyDescent="0.35">
      <c r="B83" s="6" t="s">
        <v>77</v>
      </c>
      <c r="C83" s="12">
        <f t="shared" ref="C83:Y83" si="150">IFERROR(((C10/C6)-1),"")</f>
        <v>14.26608695652174</v>
      </c>
      <c r="D83" s="12">
        <f t="shared" si="150"/>
        <v>9.3111272505952964</v>
      </c>
      <c r="E83" s="12">
        <f t="shared" si="150"/>
        <v>5.5212615854722404</v>
      </c>
      <c r="F83" s="12">
        <f t="shared" si="150"/>
        <v>4.820352512333578</v>
      </c>
      <c r="G83" s="12">
        <f t="shared" si="150"/>
        <v>4.1069053219193199</v>
      </c>
      <c r="H83" s="42">
        <f t="shared" si="150"/>
        <v>0.18830246788582694</v>
      </c>
      <c r="I83" s="12">
        <f t="shared" si="150"/>
        <v>0.15611482169765223</v>
      </c>
      <c r="J83" s="42">
        <f t="shared" si="150"/>
        <v>0.29859706571639544</v>
      </c>
      <c r="K83" s="12">
        <f t="shared" si="150"/>
        <v>-0.92216063806854065</v>
      </c>
      <c r="L83" s="12">
        <f t="shared" si="150"/>
        <v>-0.10972013396637403</v>
      </c>
      <c r="M83" s="12">
        <f t="shared" si="150"/>
        <v>-0.3245730042045688</v>
      </c>
      <c r="N83" s="12">
        <f t="shared" si="150"/>
        <v>-0.5728269068527525</v>
      </c>
      <c r="O83" s="42">
        <f t="shared" si="150"/>
        <v>-0.61873972492688456</v>
      </c>
      <c r="P83" s="12">
        <f t="shared" si="150"/>
        <v>77.957681218875933</v>
      </c>
      <c r="Q83" s="12" t="str">
        <f t="shared" si="150"/>
        <v/>
      </c>
      <c r="R83" s="12" t="str">
        <f t="shared" si="150"/>
        <v/>
      </c>
      <c r="S83" s="42">
        <f t="shared" si="150"/>
        <v>138.6630471702002</v>
      </c>
      <c r="T83" s="12">
        <f t="shared" si="150"/>
        <v>36.73668021010262</v>
      </c>
      <c r="U83" s="12">
        <f t="shared" si="150"/>
        <v>-0.72676114610010478</v>
      </c>
      <c r="V83" s="42">
        <f t="shared" si="150"/>
        <v>2.7009892336213115</v>
      </c>
      <c r="W83" s="12">
        <f t="shared" si="150"/>
        <v>2.0951409382134849</v>
      </c>
      <c r="X83" s="12">
        <f t="shared" si="150"/>
        <v>2.3577966636771301</v>
      </c>
      <c r="Y83" s="12">
        <f t="shared" si="150"/>
        <v>2.0944102831723379</v>
      </c>
      <c r="Z83" s="42">
        <f t="shared" si="144"/>
        <v>1.9885060860887979E-2</v>
      </c>
      <c r="AA83" s="12">
        <f t="shared" ref="AA83:AI83" si="151">IFERROR(((AA10/AA6)-1),"")</f>
        <v>0.38802748187929748</v>
      </c>
      <c r="AB83" s="12">
        <f t="shared" si="151"/>
        <v>1.6412581953905434</v>
      </c>
      <c r="AC83" s="12">
        <f t="shared" si="151"/>
        <v>760095419.48000002</v>
      </c>
      <c r="AD83" s="12">
        <f t="shared" si="151"/>
        <v>2.3577966636771301</v>
      </c>
      <c r="AE83" s="12">
        <f t="shared" si="151"/>
        <v>77.957681218875933</v>
      </c>
      <c r="AF83" s="12" t="str">
        <f t="shared" si="151"/>
        <v/>
      </c>
      <c r="AG83" s="12" t="str">
        <f t="shared" si="151"/>
        <v/>
      </c>
      <c r="AH83" s="12">
        <f t="shared" si="151"/>
        <v>9.3111272505952964</v>
      </c>
      <c r="AI83" s="42">
        <f t="shared" si="151"/>
        <v>1.21245104045195</v>
      </c>
      <c r="AJ83" s="12">
        <f t="shared" ref="AJ83:AS83" si="152">AJ10-AJ6</f>
        <v>-0.2546997498406865</v>
      </c>
      <c r="AK83" s="12">
        <f t="shared" si="152"/>
        <v>6.0735022412366058E-2</v>
      </c>
      <c r="AL83" s="12">
        <f t="shared" si="152"/>
        <v>0.17349725127055465</v>
      </c>
      <c r="AM83" s="12">
        <f t="shared" si="152"/>
        <v>9.8380650328257452E-4</v>
      </c>
      <c r="AN83" s="12">
        <f t="shared" si="152"/>
        <v>8.9244200024734301E-3</v>
      </c>
      <c r="AO83" s="12">
        <f t="shared" si="152"/>
        <v>6.3068164855576208E-3</v>
      </c>
      <c r="AP83" s="12">
        <f t="shared" si="152"/>
        <v>7.5238681468575122E-4</v>
      </c>
      <c r="AQ83" s="12">
        <f t="shared" si="152"/>
        <v>3.5000463517668107E-3</v>
      </c>
      <c r="AR83" s="12">
        <f t="shared" si="152"/>
        <v>1.9483669654483612E-2</v>
      </c>
      <c r="AS83" s="12">
        <f t="shared" si="152"/>
        <v>2.0467476157766184E-2</v>
      </c>
      <c r="AT83" s="3"/>
    </row>
    <row r="84" spans="2:46" x14ac:dyDescent="0.35">
      <c r="B84" s="6" t="s">
        <v>78</v>
      </c>
      <c r="C84" s="12">
        <f t="shared" ref="C84:Y84" si="153">IFERROR(((C11/C7)-1),"")</f>
        <v>1.2651440531888696</v>
      </c>
      <c r="D84" s="12">
        <f t="shared" si="153"/>
        <v>0.63445696182212163</v>
      </c>
      <c r="E84" s="12">
        <f t="shared" si="153"/>
        <v>0.21369372077611226</v>
      </c>
      <c r="F84" s="12">
        <f t="shared" si="153"/>
        <v>6.2602633855929124E-2</v>
      </c>
      <c r="G84" s="12">
        <f t="shared" si="153"/>
        <v>7.3154598931063353E-2</v>
      </c>
      <c r="H84" s="42">
        <f t="shared" si="153"/>
        <v>0.14158465022689581</v>
      </c>
      <c r="I84" s="12">
        <f t="shared" si="153"/>
        <v>0.1512268336560223</v>
      </c>
      <c r="J84" s="42">
        <f t="shared" si="153"/>
        <v>0.18129129801769506</v>
      </c>
      <c r="K84" s="12">
        <f t="shared" si="153"/>
        <v>-0.49602116977073796</v>
      </c>
      <c r="L84" s="12">
        <f t="shared" si="153"/>
        <v>-2.5450508618935275E-2</v>
      </c>
      <c r="M84" s="12">
        <f t="shared" si="153"/>
        <v>-0.27843133882759763</v>
      </c>
      <c r="N84" s="12">
        <f t="shared" si="153"/>
        <v>-0.46418696017700312</v>
      </c>
      <c r="O84" s="42">
        <f t="shared" si="153"/>
        <v>-0.53088959955549075</v>
      </c>
      <c r="P84" s="12">
        <f t="shared" si="153"/>
        <v>24.040446475101778</v>
      </c>
      <c r="Q84" s="12">
        <f t="shared" si="153"/>
        <v>11.219825788925508</v>
      </c>
      <c r="R84" s="12" t="str">
        <f t="shared" si="153"/>
        <v/>
      </c>
      <c r="S84" s="42">
        <f t="shared" si="153"/>
        <v>16.911613036656345</v>
      </c>
      <c r="T84" s="12">
        <f t="shared" si="153"/>
        <v>5.6265733853439022</v>
      </c>
      <c r="U84" s="12">
        <f t="shared" si="153"/>
        <v>-0.75334809308275741</v>
      </c>
      <c r="V84" s="42">
        <f t="shared" si="153"/>
        <v>1.7029977629572093</v>
      </c>
      <c r="W84" s="12">
        <f t="shared" si="153"/>
        <v>-1.4984397273823058E-2</v>
      </c>
      <c r="X84" s="12">
        <f t="shared" si="153"/>
        <v>-0.479615446318018</v>
      </c>
      <c r="Y84" s="12">
        <f t="shared" si="153"/>
        <v>-1.3906147150947179E-2</v>
      </c>
      <c r="Z84" s="42">
        <f t="shared" si="144"/>
        <v>2.9788130382742171E-2</v>
      </c>
      <c r="AA84" s="12">
        <f t="shared" ref="AA84:AI84" si="154">IFERROR(((AA11/AA7)-1),"")</f>
        <v>-0.32013966530469906</v>
      </c>
      <c r="AB84" s="12">
        <f t="shared" si="154"/>
        <v>0.58941776381804201</v>
      </c>
      <c r="AC84" s="12">
        <f t="shared" si="154"/>
        <v>1.9096407065495056</v>
      </c>
      <c r="AD84" s="12">
        <f t="shared" si="154"/>
        <v>-0.479615446318018</v>
      </c>
      <c r="AE84" s="12">
        <f t="shared" si="154"/>
        <v>24.040446475101778</v>
      </c>
      <c r="AF84" s="12">
        <f t="shared" si="154"/>
        <v>11.219825788925508</v>
      </c>
      <c r="AG84" s="12" t="str">
        <f t="shared" si="154"/>
        <v/>
      </c>
      <c r="AH84" s="12">
        <f t="shared" si="154"/>
        <v>0.63445696182212163</v>
      </c>
      <c r="AI84" s="42">
        <f t="shared" si="154"/>
        <v>0.20504044400449772</v>
      </c>
      <c r="AJ84" s="12">
        <f t="shared" ref="AJ84:AS84" si="155">AJ11-AJ7</f>
        <v>-0.2517831802095733</v>
      </c>
      <c r="AK84" s="12">
        <f t="shared" si="155"/>
        <v>0.10403720127157606</v>
      </c>
      <c r="AL84" s="12">
        <f t="shared" si="155"/>
        <v>0.12501034212569695</v>
      </c>
      <c r="AM84" s="12">
        <f t="shared" si="155"/>
        <v>-1.3557442236702888E-3</v>
      </c>
      <c r="AN84" s="12">
        <f t="shared" si="155"/>
        <v>1.2824107442284254E-2</v>
      </c>
      <c r="AO84" s="12">
        <f t="shared" si="155"/>
        <v>9.0851621615591419E-3</v>
      </c>
      <c r="AP84" s="12">
        <f t="shared" si="155"/>
        <v>8.5916303890128044E-4</v>
      </c>
      <c r="AQ84" s="12">
        <f t="shared" si="155"/>
        <v>1.3229483932257892E-3</v>
      </c>
      <c r="AR84" s="12">
        <f t="shared" si="155"/>
        <v>2.4091381035970465E-2</v>
      </c>
      <c r="AS84" s="12">
        <f t="shared" si="155"/>
        <v>2.2735636812300175E-2</v>
      </c>
      <c r="AT84" s="3"/>
    </row>
    <row r="85" spans="2:46" x14ac:dyDescent="0.35">
      <c r="B85" s="6" t="s">
        <v>79</v>
      </c>
      <c r="C85" s="12">
        <f t="shared" ref="C85:Y85" si="156">IFERROR(((C12/C8)-1),"")</f>
        <v>0.50835485341029929</v>
      </c>
      <c r="D85" s="12">
        <f t="shared" si="156"/>
        <v>0.17849617143854557</v>
      </c>
      <c r="E85" s="12">
        <f t="shared" si="156"/>
        <v>-3.0614571641209176E-2</v>
      </c>
      <c r="F85" s="12">
        <f t="shared" si="156"/>
        <v>-0.15577015765560676</v>
      </c>
      <c r="G85" s="12">
        <f t="shared" si="156"/>
        <v>-0.11898108916375294</v>
      </c>
      <c r="H85" s="42">
        <f t="shared" si="156"/>
        <v>0.19496297344593239</v>
      </c>
      <c r="I85" s="12">
        <f t="shared" si="156"/>
        <v>0.20980753334489899</v>
      </c>
      <c r="J85" s="42">
        <f t="shared" si="156"/>
        <v>0.17312108972835993</v>
      </c>
      <c r="K85" s="12">
        <f t="shared" si="156"/>
        <v>-0.20777065771745062</v>
      </c>
      <c r="L85" s="12">
        <f t="shared" si="156"/>
        <v>3.1272512222104698E-2</v>
      </c>
      <c r="M85" s="12">
        <f t="shared" si="156"/>
        <v>-0.21868771875925819</v>
      </c>
      <c r="N85" s="12">
        <f t="shared" si="156"/>
        <v>-0.35732269752898738</v>
      </c>
      <c r="O85" s="42">
        <f t="shared" si="156"/>
        <v>-0.44029759281402481</v>
      </c>
      <c r="P85" s="12">
        <f t="shared" si="156"/>
        <v>4.9909962932404968</v>
      </c>
      <c r="Q85" s="12">
        <f t="shared" si="156"/>
        <v>0.78536177995343692</v>
      </c>
      <c r="R85" s="12">
        <f t="shared" si="156"/>
        <v>1.0985139697631885</v>
      </c>
      <c r="S85" s="42">
        <f t="shared" si="156"/>
        <v>1.8853759182938008</v>
      </c>
      <c r="T85" s="12">
        <f t="shared" si="156"/>
        <v>1.3125520986475614</v>
      </c>
      <c r="U85" s="12">
        <f t="shared" si="156"/>
        <v>-0.49039151501591693</v>
      </c>
      <c r="V85" s="42">
        <f t="shared" si="156"/>
        <v>0.24770201717022555</v>
      </c>
      <c r="W85" s="12">
        <f t="shared" si="156"/>
        <v>-6.2565803309066137E-2</v>
      </c>
      <c r="X85" s="12">
        <f t="shared" si="156"/>
        <v>-0.29468053877485678</v>
      </c>
      <c r="Y85" s="12">
        <f t="shared" si="156"/>
        <v>-6.2068755119965568E-2</v>
      </c>
      <c r="Z85" s="42">
        <f t="shared" si="144"/>
        <v>2.1227349352120672E-2</v>
      </c>
      <c r="AA85" s="12">
        <f t="shared" ref="AA85:AI85" si="157">IFERROR(((AA12/AA8)-1),"")</f>
        <v>-0.16610740111704292</v>
      </c>
      <c r="AB85" s="12">
        <f t="shared" si="157"/>
        <v>0.26352055970760135</v>
      </c>
      <c r="AC85" s="12">
        <f t="shared" si="157"/>
        <v>0.23040077496320044</v>
      </c>
      <c r="AD85" s="12">
        <f t="shared" si="157"/>
        <v>-0.29468053877485678</v>
      </c>
      <c r="AE85" s="12">
        <f t="shared" si="157"/>
        <v>4.9909962932404968</v>
      </c>
      <c r="AF85" s="12">
        <f t="shared" si="157"/>
        <v>0.78536177995343692</v>
      </c>
      <c r="AG85" s="12">
        <f t="shared" si="157"/>
        <v>1.0985139697631885</v>
      </c>
      <c r="AH85" s="12">
        <f t="shared" si="157"/>
        <v>0.17849617143854557</v>
      </c>
      <c r="AI85" s="42">
        <f t="shared" si="157"/>
        <v>6.555971635638147E-2</v>
      </c>
      <c r="AJ85" s="12">
        <f t="shared" ref="AJ85:AS85" si="158">AJ12-AJ8</f>
        <v>-0.10481159283120134</v>
      </c>
      <c r="AK85" s="12">
        <f t="shared" si="158"/>
        <v>6.5208015816248965E-2</v>
      </c>
      <c r="AL85" s="12">
        <f t="shared" si="158"/>
        <v>2.3226918559622056E-2</v>
      </c>
      <c r="AM85" s="12">
        <f t="shared" si="158"/>
        <v>-7.3067228408683644E-4</v>
      </c>
      <c r="AN85" s="12">
        <f t="shared" si="158"/>
        <v>1.1575379100936275E-2</v>
      </c>
      <c r="AO85" s="12">
        <f t="shared" si="158"/>
        <v>4.5412231950930203E-3</v>
      </c>
      <c r="AP85" s="12">
        <f t="shared" si="158"/>
        <v>4.7076747173187885E-4</v>
      </c>
      <c r="AQ85" s="12">
        <f t="shared" si="158"/>
        <v>5.1996097165583812E-4</v>
      </c>
      <c r="AR85" s="12">
        <f t="shared" si="158"/>
        <v>1.7107330739417011E-2</v>
      </c>
      <c r="AS85" s="12">
        <f t="shared" si="158"/>
        <v>1.6376658455330175E-2</v>
      </c>
      <c r="AT85" s="3"/>
    </row>
    <row r="86" spans="2:46" x14ac:dyDescent="0.35">
      <c r="B86" s="6" t="s">
        <v>80</v>
      </c>
      <c r="C86" s="12">
        <f t="shared" ref="C86:Y86" si="159">IFERROR(((C13/C9)-1),"")</f>
        <v>0.31152253198986224</v>
      </c>
      <c r="D86" s="12">
        <f t="shared" si="159"/>
        <v>1.0470702973081281E-2</v>
      </c>
      <c r="E86" s="12">
        <f t="shared" si="159"/>
        <v>-4.8757852137496727E-2</v>
      </c>
      <c r="F86" s="12">
        <f t="shared" si="159"/>
        <v>-0.12649123671356988</v>
      </c>
      <c r="G86" s="12">
        <f t="shared" si="159"/>
        <v>-0.19662606504855329</v>
      </c>
      <c r="H86" s="42">
        <f t="shared" si="159"/>
        <v>0.20940490410732959</v>
      </c>
      <c r="I86" s="12">
        <f t="shared" si="159"/>
        <v>0.22044203434393239</v>
      </c>
      <c r="J86" s="42">
        <f t="shared" si="159"/>
        <v>0.18700993538170763</v>
      </c>
      <c r="K86" s="12">
        <f t="shared" si="159"/>
        <v>-7.7861893632584556E-2</v>
      </c>
      <c r="L86" s="12">
        <f t="shared" si="159"/>
        <v>2.8164969783065708E-2</v>
      </c>
      <c r="M86" s="12">
        <f t="shared" si="159"/>
        <v>-0.22954377197013953</v>
      </c>
      <c r="N86" s="12">
        <f t="shared" si="159"/>
        <v>-0.27470392260873766</v>
      </c>
      <c r="O86" s="42">
        <f t="shared" si="159"/>
        <v>-0.33397349875405569</v>
      </c>
      <c r="P86" s="12">
        <f t="shared" si="159"/>
        <v>1.2837073144220739</v>
      </c>
      <c r="Q86" s="12">
        <f t="shared" si="159"/>
        <v>-9.4903196865216977E-2</v>
      </c>
      <c r="R86" s="12">
        <f t="shared" si="159"/>
        <v>-0.34549009210402759</v>
      </c>
      <c r="S86" s="42">
        <f t="shared" si="159"/>
        <v>0.3565421305570402</v>
      </c>
      <c r="T86" s="12">
        <f t="shared" si="159"/>
        <v>0.28149158164572885</v>
      </c>
      <c r="U86" s="12">
        <f t="shared" si="159"/>
        <v>-0.21148861416989928</v>
      </c>
      <c r="V86" s="42">
        <f t="shared" si="159"/>
        <v>5.8564995655242313E-2</v>
      </c>
      <c r="W86" s="12">
        <f t="shared" si="159"/>
        <v>2.8096087941716474E-2</v>
      </c>
      <c r="X86" s="12">
        <f t="shared" si="159"/>
        <v>0.64180286776241502</v>
      </c>
      <c r="Y86" s="12">
        <f t="shared" si="159"/>
        <v>2.6993171047973163E-2</v>
      </c>
      <c r="Z86" s="42">
        <f t="shared" si="144"/>
        <v>5.9210561098780902E-3</v>
      </c>
      <c r="AA86" s="12">
        <f t="shared" ref="AA86:AI86" si="160">IFERROR(((AA13/AA9)-1),"")</f>
        <v>1.7786451341009757E-2</v>
      </c>
      <c r="AB86" s="12">
        <f t="shared" si="160"/>
        <v>2.6651751161522963E-2</v>
      </c>
      <c r="AC86" s="12">
        <f t="shared" si="160"/>
        <v>0.13702972586453321</v>
      </c>
      <c r="AD86" s="12">
        <f t="shared" si="160"/>
        <v>0.64180286776241502</v>
      </c>
      <c r="AE86" s="12">
        <f t="shared" si="160"/>
        <v>1.2837073144220739</v>
      </c>
      <c r="AF86" s="12">
        <f t="shared" si="160"/>
        <v>-9.4903196865216977E-2</v>
      </c>
      <c r="AG86" s="12">
        <f t="shared" si="160"/>
        <v>-0.34549009210402759</v>
      </c>
      <c r="AH86" s="12">
        <f t="shared" si="160"/>
        <v>1.0470702973081281E-2</v>
      </c>
      <c r="AI86" s="42">
        <f t="shared" si="160"/>
        <v>4.7546120713827023E-2</v>
      </c>
      <c r="AJ86" s="12">
        <f t="shared" ref="AJ86:AS86" si="161">AJ13-AJ9</f>
        <v>-1.2825548258573627E-2</v>
      </c>
      <c r="AK86" s="12">
        <f t="shared" si="161"/>
        <v>-7.1525116337682326E-3</v>
      </c>
      <c r="AL86" s="12">
        <f t="shared" si="161"/>
        <v>1.4246333089151186E-2</v>
      </c>
      <c r="AM86" s="12">
        <f t="shared" si="161"/>
        <v>9.1941834473537932E-4</v>
      </c>
      <c r="AN86" s="12">
        <f t="shared" si="161"/>
        <v>6.7534196747524502E-3</v>
      </c>
      <c r="AO86" s="12">
        <f t="shared" si="161"/>
        <v>-1.3691785614002149E-3</v>
      </c>
      <c r="AP86" s="12">
        <f t="shared" si="161"/>
        <v>-4.0654121996807485E-4</v>
      </c>
      <c r="AQ86" s="12">
        <f t="shared" si="161"/>
        <v>-1.6539143492854281E-4</v>
      </c>
      <c r="AR86" s="12">
        <f t="shared" si="161"/>
        <v>4.812308458455615E-3</v>
      </c>
      <c r="AS86" s="12">
        <f t="shared" si="161"/>
        <v>5.7317268031909924E-3</v>
      </c>
      <c r="AT86" s="3"/>
    </row>
    <row r="87" spans="2:46" x14ac:dyDescent="0.35">
      <c r="B87" s="6" t="s">
        <v>81</v>
      </c>
      <c r="C87" s="12">
        <f t="shared" ref="C87:Y87" si="162">IFERROR(((C14/C10)-1),"")</f>
        <v>0.24233880154932796</v>
      </c>
      <c r="D87" s="12">
        <f t="shared" si="162"/>
        <v>0.12769482548375199</v>
      </c>
      <c r="E87" s="12">
        <f t="shared" si="162"/>
        <v>2.2514727236892629E-2</v>
      </c>
      <c r="F87" s="12">
        <f t="shared" si="162"/>
        <v>-3.3831244178238906E-2</v>
      </c>
      <c r="G87" s="12">
        <f t="shared" si="162"/>
        <v>0.10142371310462406</v>
      </c>
      <c r="H87" s="42">
        <f t="shared" si="162"/>
        <v>0.21733372878357415</v>
      </c>
      <c r="I87" s="12">
        <f t="shared" si="162"/>
        <v>0.22835661049548661</v>
      </c>
      <c r="J87" s="42">
        <f t="shared" si="162"/>
        <v>0.19715698393077874</v>
      </c>
      <c r="K87" s="12">
        <f t="shared" si="162"/>
        <v>-2.012741832950049E-2</v>
      </c>
      <c r="L87" s="12">
        <f t="shared" si="162"/>
        <v>2.606143303133579E-2</v>
      </c>
      <c r="M87" s="12">
        <f t="shared" si="162"/>
        <v>-9.2280765860812464E-2</v>
      </c>
      <c r="N87" s="12">
        <f t="shared" si="162"/>
        <v>-0.17694374033741145</v>
      </c>
      <c r="O87" s="42">
        <f t="shared" si="162"/>
        <v>-0.22229849488976239</v>
      </c>
      <c r="P87" s="12">
        <f t="shared" si="162"/>
        <v>0.48586207469403786</v>
      </c>
      <c r="Q87" s="12">
        <f t="shared" si="162"/>
        <v>-0.18202224060631045</v>
      </c>
      <c r="R87" s="12">
        <f t="shared" si="162"/>
        <v>0.18063468627150048</v>
      </c>
      <c r="S87" s="42">
        <f t="shared" si="162"/>
        <v>0.21236291042121147</v>
      </c>
      <c r="T87" s="12">
        <f t="shared" si="162"/>
        <v>0.19413336423612471</v>
      </c>
      <c r="U87" s="12">
        <f t="shared" si="162"/>
        <v>-5.5637452852573599E-2</v>
      </c>
      <c r="V87" s="42">
        <f t="shared" si="162"/>
        <v>1.5265921488382572E-2</v>
      </c>
      <c r="W87" s="12">
        <f t="shared" si="162"/>
        <v>-2.1997995499161371E-2</v>
      </c>
      <c r="X87" s="12">
        <f t="shared" si="162"/>
        <v>0.36364858604375017</v>
      </c>
      <c r="Y87" s="12">
        <f t="shared" si="162"/>
        <v>-2.316209873532904E-2</v>
      </c>
      <c r="Z87" s="42">
        <f t="shared" si="144"/>
        <v>4.8185063032279915E-3</v>
      </c>
      <c r="AA87" s="12">
        <f t="shared" ref="AA87:AI87" si="163">IFERROR(((AA14/AA10)-1),"")</f>
        <v>-0.12372767918407501</v>
      </c>
      <c r="AB87" s="12">
        <f t="shared" si="163"/>
        <v>0.16087591884138841</v>
      </c>
      <c r="AC87" s="12">
        <f t="shared" si="163"/>
        <v>0.24263830210098303</v>
      </c>
      <c r="AD87" s="12">
        <f t="shared" si="163"/>
        <v>0.36364858604375017</v>
      </c>
      <c r="AE87" s="12">
        <f t="shared" si="163"/>
        <v>0.48586207469403786</v>
      </c>
      <c r="AF87" s="12">
        <f t="shared" si="163"/>
        <v>-0.18202224060631045</v>
      </c>
      <c r="AG87" s="12">
        <f t="shared" si="163"/>
        <v>0.18063468627150048</v>
      </c>
      <c r="AH87" s="12">
        <f t="shared" si="163"/>
        <v>0.12769482548375199</v>
      </c>
      <c r="AI87" s="42">
        <f t="shared" si="163"/>
        <v>5.4290600481231355E-2</v>
      </c>
      <c r="AJ87" s="12">
        <f t="shared" ref="AJ87:AS87" si="164">AJ14-AJ10</f>
        <v>-7.2406983484516907E-2</v>
      </c>
      <c r="AK87" s="12">
        <f t="shared" si="164"/>
        <v>3.7820309852948153E-2</v>
      </c>
      <c r="AL87" s="12">
        <f t="shared" si="164"/>
        <v>3.0995067768179646E-2</v>
      </c>
      <c r="AM87" s="12">
        <f t="shared" si="164"/>
        <v>8.4630814040003843E-4</v>
      </c>
      <c r="AN87" s="12">
        <f t="shared" si="164"/>
        <v>3.7585072324853291E-3</v>
      </c>
      <c r="AO87" s="12">
        <f t="shared" si="164"/>
        <v>-1.4136346480179019E-3</v>
      </c>
      <c r="AP87" s="12">
        <f t="shared" si="164"/>
        <v>9.0164537385360277E-5</v>
      </c>
      <c r="AQ87" s="12">
        <f t="shared" si="164"/>
        <v>3.1026060113591852E-4</v>
      </c>
      <c r="AR87" s="12">
        <f t="shared" si="164"/>
        <v>2.7452977229887043E-3</v>
      </c>
      <c r="AS87" s="12">
        <f t="shared" si="164"/>
        <v>3.5916058633887471E-3</v>
      </c>
      <c r="AT87" s="3"/>
    </row>
    <row r="88" spans="2:46" x14ac:dyDescent="0.35">
      <c r="B88" s="6" t="s">
        <v>82</v>
      </c>
      <c r="C88" s="12">
        <f t="shared" ref="C88:Y88" si="165">IFERROR(((C15/C11)-1),"")</f>
        <v>0.21899714635140644</v>
      </c>
      <c r="D88" s="12">
        <f t="shared" si="165"/>
        <v>0.14984214673618501</v>
      </c>
      <c r="E88" s="12">
        <f t="shared" si="165"/>
        <v>0.21222295238184641</v>
      </c>
      <c r="F88" s="12">
        <f t="shared" si="165"/>
        <v>0.24201313312087347</v>
      </c>
      <c r="G88" s="12">
        <f t="shared" si="165"/>
        <v>0.29157750551594908</v>
      </c>
      <c r="H88" s="42">
        <f t="shared" si="165"/>
        <v>0.17087285081444126</v>
      </c>
      <c r="I88" s="12">
        <f t="shared" si="165"/>
        <v>0.1868265064602681</v>
      </c>
      <c r="J88" s="42">
        <f t="shared" si="165"/>
        <v>0.19601336777985834</v>
      </c>
      <c r="K88" s="12">
        <f t="shared" si="165"/>
        <v>-3.9478595730110255E-2</v>
      </c>
      <c r="L88" s="12">
        <f t="shared" si="165"/>
        <v>-7.6812363198277556E-3</v>
      </c>
      <c r="M88" s="12">
        <f t="shared" si="165"/>
        <v>-5.6731059479679713E-2</v>
      </c>
      <c r="N88" s="12">
        <f t="shared" si="165"/>
        <v>-5.557186076961651E-3</v>
      </c>
      <c r="O88" s="42">
        <f t="shared" si="165"/>
        <v>1.8881083387566777E-2</v>
      </c>
      <c r="P88" s="12">
        <f t="shared" si="165"/>
        <v>7.4486092653854641E-2</v>
      </c>
      <c r="Q88" s="12">
        <f t="shared" si="165"/>
        <v>-0.26946968937871485</v>
      </c>
      <c r="R88" s="12">
        <f t="shared" si="165"/>
        <v>-0.26237623762376239</v>
      </c>
      <c r="S88" s="42">
        <f t="shared" si="165"/>
        <v>-7.9388297532110408E-2</v>
      </c>
      <c r="T88" s="12">
        <f t="shared" si="165"/>
        <v>-4.0188724636865958E-2</v>
      </c>
      <c r="U88" s="12">
        <f t="shared" si="165"/>
        <v>0.19798774639436778</v>
      </c>
      <c r="V88" s="42">
        <f t="shared" si="165"/>
        <v>-4.0840917273464838E-2</v>
      </c>
      <c r="W88" s="12">
        <f t="shared" si="165"/>
        <v>4.5337894103407717E-2</v>
      </c>
      <c r="X88" s="12">
        <f t="shared" si="165"/>
        <v>0.96514806258831953</v>
      </c>
      <c r="Y88" s="12">
        <f t="shared" si="165"/>
        <v>4.4211434452689158E-2</v>
      </c>
      <c r="Z88" s="42">
        <f t="shared" si="144"/>
        <v>-2.8285968344023624E-3</v>
      </c>
      <c r="AA88" s="12">
        <f t="shared" ref="AA88:AI88" si="166">IFERROR(((AA15/AA11)-1),"")</f>
        <v>0.80648626804422574</v>
      </c>
      <c r="AB88" s="12">
        <f t="shared" si="166"/>
        <v>-0.63013563682880536</v>
      </c>
      <c r="AC88" s="12">
        <f t="shared" si="166"/>
        <v>-3.9150393024448449E-2</v>
      </c>
      <c r="AD88" s="12">
        <f t="shared" si="166"/>
        <v>0.96514806258831953</v>
      </c>
      <c r="AE88" s="12">
        <f t="shared" si="166"/>
        <v>7.4486092653854641E-2</v>
      </c>
      <c r="AF88" s="12">
        <f t="shared" si="166"/>
        <v>-0.26946968937871485</v>
      </c>
      <c r="AG88" s="12">
        <f t="shared" si="166"/>
        <v>-0.26237623762376239</v>
      </c>
      <c r="AH88" s="12">
        <f t="shared" si="166"/>
        <v>0.14984214673618501</v>
      </c>
      <c r="AI88" s="42">
        <f t="shared" si="166"/>
        <v>-1.675996924465617E-2</v>
      </c>
      <c r="AJ88" s="12">
        <f t="shared" ref="AJ88:AS88" si="167">AJ15-AJ11</f>
        <v>0.27290302641353831</v>
      </c>
      <c r="AK88" s="12">
        <f t="shared" si="167"/>
        <v>-0.26837123262147944</v>
      </c>
      <c r="AL88" s="12">
        <f t="shared" si="167"/>
        <v>-4.8592083233545136E-3</v>
      </c>
      <c r="AM88" s="12">
        <f t="shared" si="167"/>
        <v>1.0290608872484848E-3</v>
      </c>
      <c r="AN88" s="12">
        <f t="shared" si="167"/>
        <v>1.2502625990839216E-3</v>
      </c>
      <c r="AO88" s="12">
        <f t="shared" si="167"/>
        <v>-2.5905027336186638E-3</v>
      </c>
      <c r="AP88" s="12">
        <f t="shared" si="167"/>
        <v>-2.1462146875984335E-4</v>
      </c>
      <c r="AQ88" s="12">
        <f t="shared" si="167"/>
        <v>8.5321524734198809E-4</v>
      </c>
      <c r="AR88" s="12">
        <f t="shared" si="167"/>
        <v>-7.01646355952594E-4</v>
      </c>
      <c r="AS88" s="12">
        <f t="shared" si="167"/>
        <v>3.2741453129588732E-4</v>
      </c>
      <c r="AT88" s="3"/>
    </row>
    <row r="89" spans="2:46" x14ac:dyDescent="0.35">
      <c r="B89" s="6" t="s">
        <v>83</v>
      </c>
      <c r="C89" s="12">
        <f t="shared" ref="C89:Y89" si="168">IFERROR(((C16/C12)-1),"")</f>
        <v>0.19749232086207757</v>
      </c>
      <c r="D89" s="12">
        <f t="shared" si="168"/>
        <v>0.16035423087558187</v>
      </c>
      <c r="E89" s="12">
        <f t="shared" si="168"/>
        <v>0.16513070341956282</v>
      </c>
      <c r="F89" s="12">
        <f t="shared" si="168"/>
        <v>0.13227628869708852</v>
      </c>
      <c r="G89" s="12">
        <f t="shared" si="168"/>
        <v>9.4794126957417513E-2</v>
      </c>
      <c r="H89" s="42">
        <f t="shared" si="168"/>
        <v>0.10211216281463797</v>
      </c>
      <c r="I89" s="12">
        <f t="shared" si="168"/>
        <v>0.11454003681982949</v>
      </c>
      <c r="J89" s="42">
        <f t="shared" si="168"/>
        <v>0.17628659510790068</v>
      </c>
      <c r="K89" s="12">
        <f t="shared" si="168"/>
        <v>-7.9649912058538441E-2</v>
      </c>
      <c r="L89" s="12">
        <f t="shared" si="168"/>
        <v>-5.2492784109647195E-2</v>
      </c>
      <c r="M89" s="12">
        <f t="shared" si="168"/>
        <v>-3.1013217654506486E-2</v>
      </c>
      <c r="N89" s="12">
        <f t="shared" si="168"/>
        <v>-2.7024488490429488E-2</v>
      </c>
      <c r="O89" s="42">
        <f t="shared" si="168"/>
        <v>-5.446050135673508E-2</v>
      </c>
      <c r="P89" s="12">
        <f t="shared" si="168"/>
        <v>0.12705501838600242</v>
      </c>
      <c r="Q89" s="12">
        <f t="shared" si="168"/>
        <v>-9.7370739437421694E-2</v>
      </c>
      <c r="R89" s="12">
        <f t="shared" si="168"/>
        <v>-0.37100181544021782</v>
      </c>
      <c r="S89" s="42">
        <f t="shared" si="168"/>
        <v>1.2824783612864099E-2</v>
      </c>
      <c r="T89" s="12">
        <f t="shared" si="168"/>
        <v>3.8055728170966585E-2</v>
      </c>
      <c r="U89" s="12">
        <f t="shared" si="168"/>
        <v>0.11781496829664717</v>
      </c>
      <c r="V89" s="42">
        <f t="shared" si="168"/>
        <v>-2.4305963421211385E-2</v>
      </c>
      <c r="W89" s="12">
        <f t="shared" si="168"/>
        <v>-5.6175563215935087E-2</v>
      </c>
      <c r="X89" s="12">
        <f t="shared" si="168"/>
        <v>0.72151817816911001</v>
      </c>
      <c r="Y89" s="12">
        <f t="shared" si="168"/>
        <v>-5.7427894562735782E-2</v>
      </c>
      <c r="Z89" s="42">
        <f t="shared" si="144"/>
        <v>3.6175843816120823E-3</v>
      </c>
      <c r="AA89" s="12">
        <f t="shared" ref="AA89:AI89" si="169">IFERROR(((AA16/AA12)-1),"")</f>
        <v>0.52721571137203727</v>
      </c>
      <c r="AB89" s="12">
        <f t="shared" si="169"/>
        <v>-0.43494249035222632</v>
      </c>
      <c r="AC89" s="12">
        <f t="shared" si="169"/>
        <v>-7.521701645743295E-2</v>
      </c>
      <c r="AD89" s="12">
        <f t="shared" si="169"/>
        <v>0.72151817816911001</v>
      </c>
      <c r="AE89" s="12">
        <f t="shared" si="169"/>
        <v>0.12705501838600242</v>
      </c>
      <c r="AF89" s="12">
        <f t="shared" si="169"/>
        <v>-9.7370739437421694E-2</v>
      </c>
      <c r="AG89" s="12">
        <f t="shared" si="169"/>
        <v>-0.37100181544021782</v>
      </c>
      <c r="AH89" s="12">
        <f t="shared" si="169"/>
        <v>0.16035423087558187</v>
      </c>
      <c r="AI89" s="42">
        <f t="shared" si="169"/>
        <v>7.0792745944570079E-3</v>
      </c>
      <c r="AJ89" s="12">
        <f t="shared" ref="AJ89:AS89" si="170">AJ16-AJ12</f>
        <v>0.19485370373557503</v>
      </c>
      <c r="AK89" s="12">
        <f t="shared" si="170"/>
        <v>-0.18267705396927253</v>
      </c>
      <c r="AL89" s="12">
        <f t="shared" si="170"/>
        <v>-1.4167375428357276E-2</v>
      </c>
      <c r="AM89" s="12">
        <f t="shared" si="170"/>
        <v>1.0148870161218316E-3</v>
      </c>
      <c r="AN89" s="12">
        <f t="shared" si="170"/>
        <v>1.6773331709151549E-3</v>
      </c>
      <c r="AO89" s="12">
        <f t="shared" si="170"/>
        <v>-1.1682366791867585E-3</v>
      </c>
      <c r="AP89" s="12">
        <f t="shared" si="170"/>
        <v>-3.5905296833112427E-4</v>
      </c>
      <c r="AQ89" s="12">
        <f t="shared" si="170"/>
        <v>8.2579512253563598E-4</v>
      </c>
      <c r="AR89" s="12">
        <f t="shared" si="170"/>
        <v>9.7583864593291103E-4</v>
      </c>
      <c r="AS89" s="12">
        <f t="shared" si="170"/>
        <v>1.9907256620547431E-3</v>
      </c>
      <c r="AT89" s="3"/>
    </row>
    <row r="90" spans="2:46" x14ac:dyDescent="0.35">
      <c r="B90" s="6" t="s">
        <v>84</v>
      </c>
      <c r="C90" s="12">
        <f t="shared" ref="C90:Y90" si="171">IFERROR(((C17/C13)-1),"")</f>
        <v>0.20132915419602671</v>
      </c>
      <c r="D90" s="12">
        <f t="shared" si="171"/>
        <v>0.38762253834226756</v>
      </c>
      <c r="E90" s="12">
        <f t="shared" si="171"/>
        <v>0.27324873391450599</v>
      </c>
      <c r="F90" s="12">
        <f t="shared" si="171"/>
        <v>0.30135016142156523</v>
      </c>
      <c r="G90" s="12">
        <f t="shared" si="171"/>
        <v>0.13145933624982931</v>
      </c>
      <c r="H90" s="42">
        <f t="shared" si="171"/>
        <v>0.11277117126629443</v>
      </c>
      <c r="I90" s="12">
        <f t="shared" si="171"/>
        <v>0.13204483232758446</v>
      </c>
      <c r="J90" s="42">
        <f t="shared" si="171"/>
        <v>0.21407208176438952</v>
      </c>
      <c r="K90" s="12">
        <f t="shared" si="171"/>
        <v>-7.3716668425481191E-2</v>
      </c>
      <c r="L90" s="12">
        <f t="shared" si="171"/>
        <v>-6.7563739146028423E-2</v>
      </c>
      <c r="M90" s="12">
        <f t="shared" si="171"/>
        <v>0.15507272382057136</v>
      </c>
      <c r="N90" s="12">
        <f t="shared" si="171"/>
        <v>5.9866673065643194E-2</v>
      </c>
      <c r="O90" s="42">
        <f t="shared" si="171"/>
        <v>8.3258619734802197E-2</v>
      </c>
      <c r="P90" s="12">
        <f t="shared" si="171"/>
        <v>9.529272805472333E-2</v>
      </c>
      <c r="Q90" s="12">
        <f t="shared" si="171"/>
        <v>-3.1260855231304507E-2</v>
      </c>
      <c r="R90" s="12">
        <f t="shared" si="171"/>
        <v>-0.45897629813348473</v>
      </c>
      <c r="S90" s="42">
        <f t="shared" si="171"/>
        <v>2.7741343045389E-2</v>
      </c>
      <c r="T90" s="12">
        <f t="shared" si="171"/>
        <v>8.9281025582337747E-2</v>
      </c>
      <c r="U90" s="12">
        <f t="shared" si="171"/>
        <v>0.27388846932354682</v>
      </c>
      <c r="V90" s="42">
        <f t="shared" si="171"/>
        <v>-5.6495689442537689E-2</v>
      </c>
      <c r="W90" s="12">
        <f t="shared" si="171"/>
        <v>1.7721039476688905E-2</v>
      </c>
      <c r="X90" s="12">
        <f t="shared" si="171"/>
        <v>0.31703213066812475</v>
      </c>
      <c r="Y90" s="12">
        <f t="shared" si="171"/>
        <v>1.6861119313536399E-2</v>
      </c>
      <c r="Z90" s="42">
        <f t="shared" si="144"/>
        <v>2.1233724399624121E-3</v>
      </c>
      <c r="AA90" s="12">
        <f t="shared" ref="AA90:AI90" si="172">IFERROR(((AA17/AA13)-1),"")</f>
        <v>0.12783938791358129</v>
      </c>
      <c r="AB90" s="12">
        <f t="shared" si="172"/>
        <v>4.9887067605866253E-2</v>
      </c>
      <c r="AC90" s="12">
        <f t="shared" si="172"/>
        <v>-0.3439932320329645</v>
      </c>
      <c r="AD90" s="12">
        <f t="shared" si="172"/>
        <v>0.31703213066812475</v>
      </c>
      <c r="AE90" s="12">
        <f t="shared" si="172"/>
        <v>9.529272805472333E-2</v>
      </c>
      <c r="AF90" s="12">
        <f t="shared" si="172"/>
        <v>-3.1260855231304507E-2</v>
      </c>
      <c r="AG90" s="12">
        <f t="shared" si="172"/>
        <v>-0.45897629813348473</v>
      </c>
      <c r="AH90" s="12">
        <f t="shared" si="172"/>
        <v>0.38762253834226756</v>
      </c>
      <c r="AI90" s="42">
        <f t="shared" si="172"/>
        <v>1.4495803029185295E-2</v>
      </c>
      <c r="AJ90" s="12">
        <f t="shared" ref="AJ90:AS90" si="173">AJ17-AJ13</f>
        <v>4.9006218539475954E-2</v>
      </c>
      <c r="AK90" s="12">
        <f t="shared" si="173"/>
        <v>1.2260220459455184E-2</v>
      </c>
      <c r="AL90" s="12">
        <f t="shared" si="173"/>
        <v>-6.3967158929026699E-2</v>
      </c>
      <c r="AM90" s="12">
        <f t="shared" si="173"/>
        <v>7.5750818456993751E-4</v>
      </c>
      <c r="AN90" s="12">
        <f t="shared" si="173"/>
        <v>9.9365049620964152E-4</v>
      </c>
      <c r="AO90" s="12">
        <f t="shared" si="173"/>
        <v>-3.9237270879560748E-4</v>
      </c>
      <c r="AP90" s="12">
        <f t="shared" si="173"/>
        <v>-3.1596020284505738E-4</v>
      </c>
      <c r="AQ90" s="12">
        <f t="shared" si="173"/>
        <v>1.6578941609564314E-3</v>
      </c>
      <c r="AR90" s="12">
        <f t="shared" si="173"/>
        <v>1.943211745525409E-3</v>
      </c>
      <c r="AS90" s="12">
        <f t="shared" si="173"/>
        <v>2.7007199300953452E-3</v>
      </c>
      <c r="AT90" s="3"/>
    </row>
    <row r="91" spans="2:46" x14ac:dyDescent="0.35">
      <c r="B91" s="6" t="s">
        <v>85</v>
      </c>
      <c r="C91" s="12">
        <f t="shared" ref="C91:Y91" si="174">IFERROR(((C18/C14)-1),"")</f>
        <v>0.29893858462667056</v>
      </c>
      <c r="D91" s="12">
        <f t="shared" si="174"/>
        <v>0.20563602828244321</v>
      </c>
      <c r="E91" s="12">
        <f t="shared" si="174"/>
        <v>0.20695959555824639</v>
      </c>
      <c r="F91" s="12">
        <f t="shared" si="174"/>
        <v>0.21240887754910887</v>
      </c>
      <c r="G91" s="12">
        <f t="shared" si="174"/>
        <v>-3.1986283781132552E-2</v>
      </c>
      <c r="H91" s="42">
        <f t="shared" si="174"/>
        <v>0.15357687071631454</v>
      </c>
      <c r="I91" s="12">
        <f t="shared" si="174"/>
        <v>0.17711824028437606</v>
      </c>
      <c r="J91" s="42">
        <f t="shared" si="174"/>
        <v>0.30645327826535884</v>
      </c>
      <c r="K91" s="12">
        <f t="shared" si="174"/>
        <v>-0.11190807296877292</v>
      </c>
      <c r="L91" s="12">
        <f t="shared" si="174"/>
        <v>-9.89970633719921E-2</v>
      </c>
      <c r="M91" s="12">
        <f t="shared" si="174"/>
        <v>-7.1829844342520377E-2</v>
      </c>
      <c r="N91" s="12">
        <f t="shared" si="174"/>
        <v>-7.0810883714613859E-2</v>
      </c>
      <c r="O91" s="42">
        <f t="shared" si="174"/>
        <v>-6.6615703083784505E-2</v>
      </c>
      <c r="P91" s="12">
        <f t="shared" si="174"/>
        <v>-1.4351351219656361E-2</v>
      </c>
      <c r="Q91" s="12">
        <f t="shared" si="174"/>
        <v>4.9879542233071783E-2</v>
      </c>
      <c r="R91" s="12">
        <f t="shared" si="174"/>
        <v>-0.41419820506191585</v>
      </c>
      <c r="S91" s="42">
        <f t="shared" si="174"/>
        <v>-1.5561360903174837E-2</v>
      </c>
      <c r="T91" s="12">
        <f t="shared" si="174"/>
        <v>2.94140222624244E-2</v>
      </c>
      <c r="U91" s="12">
        <f t="shared" si="174"/>
        <v>0.17118671614043279</v>
      </c>
      <c r="V91" s="42">
        <f t="shared" si="174"/>
        <v>-4.3690276402834627E-2</v>
      </c>
      <c r="W91" s="12">
        <f t="shared" si="174"/>
        <v>-1.132019400384221E-2</v>
      </c>
      <c r="X91" s="12">
        <f t="shared" si="174"/>
        <v>-0.19594629106563444</v>
      </c>
      <c r="Y91" s="12">
        <f t="shared" si="174"/>
        <v>-1.0542202124070754E-2</v>
      </c>
      <c r="Z91" s="42">
        <f t="shared" si="144"/>
        <v>1.0693054332119485E-3</v>
      </c>
      <c r="AA91" s="12">
        <f t="shared" ref="AA91:AI91" si="175">IFERROR(((AA18/AA14)-1),"")</f>
        <v>-4.9860420128695626E-2</v>
      </c>
      <c r="AB91" s="12">
        <f t="shared" si="175"/>
        <v>2.2774876139544986E-2</v>
      </c>
      <c r="AC91" s="12">
        <f t="shared" si="175"/>
        <v>-5.3771450836114787E-2</v>
      </c>
      <c r="AD91" s="12">
        <f t="shared" si="175"/>
        <v>-0.19594629106563444</v>
      </c>
      <c r="AE91" s="12">
        <f t="shared" si="175"/>
        <v>-1.4351351219656361E-2</v>
      </c>
      <c r="AF91" s="12">
        <f t="shared" si="175"/>
        <v>4.9879542233071783E-2</v>
      </c>
      <c r="AG91" s="12">
        <f t="shared" si="175"/>
        <v>-0.41419820506191585</v>
      </c>
      <c r="AH91" s="12">
        <f t="shared" si="175"/>
        <v>0.20563602828244321</v>
      </c>
      <c r="AI91" s="42">
        <f t="shared" si="175"/>
        <v>-1.942681448228667E-2</v>
      </c>
      <c r="AJ91" s="12">
        <f t="shared" ref="AJ91:AS91" si="176">AJ18-AJ14</f>
        <v>-1.106186476108334E-2</v>
      </c>
      <c r="AK91" s="12">
        <f t="shared" si="176"/>
        <v>1.7728146607162876E-2</v>
      </c>
      <c r="AL91" s="12">
        <f t="shared" si="176"/>
        <v>-7.1623561153904003E-3</v>
      </c>
      <c r="AM91" s="12">
        <f t="shared" si="176"/>
        <v>-6.7155605882705935E-4</v>
      </c>
      <c r="AN91" s="12">
        <f t="shared" si="176"/>
        <v>6.6978718290486641E-5</v>
      </c>
      <c r="AO91" s="12">
        <f t="shared" si="176"/>
        <v>3.4584731758353308E-4</v>
      </c>
      <c r="AP91" s="12">
        <f t="shared" si="176"/>
        <v>-3.3920483835813699E-4</v>
      </c>
      <c r="AQ91" s="12">
        <f t="shared" si="176"/>
        <v>1.0940091306221077E-3</v>
      </c>
      <c r="AR91" s="12">
        <f t="shared" si="176"/>
        <v>1.1676303281379884E-3</v>
      </c>
      <c r="AS91" s="12">
        <f t="shared" si="176"/>
        <v>4.9607426931093032E-4</v>
      </c>
      <c r="AT91" s="3"/>
    </row>
    <row r="92" spans="2:46" x14ac:dyDescent="0.35">
      <c r="B92" s="6" t="s">
        <v>86</v>
      </c>
      <c r="C92" s="12">
        <f t="shared" ref="C92:Y92" si="177">IFERROR(((C19/C15)-1),"")</f>
        <v>0.43388402113571001</v>
      </c>
      <c r="D92" s="12">
        <f t="shared" si="177"/>
        <v>0.65414473828317088</v>
      </c>
      <c r="E92" s="12">
        <f t="shared" si="177"/>
        <v>0.23429233233980273</v>
      </c>
      <c r="F92" s="12">
        <f t="shared" si="177"/>
        <v>0.16576321933755978</v>
      </c>
      <c r="G92" s="12">
        <f t="shared" si="177"/>
        <v>-1.9252964872301992E-2</v>
      </c>
      <c r="H92" s="42">
        <f t="shared" si="177"/>
        <v>0.20740725188435616</v>
      </c>
      <c r="I92" s="12">
        <f t="shared" si="177"/>
        <v>0.23602683527197255</v>
      </c>
      <c r="J92" s="42">
        <f t="shared" si="177"/>
        <v>0.40726501654743275</v>
      </c>
      <c r="K92" s="12">
        <f t="shared" si="177"/>
        <v>-0.15794636519624006</v>
      </c>
      <c r="L92" s="12">
        <f t="shared" si="177"/>
        <v>-0.12168154488454053</v>
      </c>
      <c r="M92" s="12">
        <f t="shared" si="177"/>
        <v>0.15361125021325162</v>
      </c>
      <c r="N92" s="12">
        <f t="shared" si="177"/>
        <v>-0.13919653601957305</v>
      </c>
      <c r="O92" s="42">
        <f t="shared" si="177"/>
        <v>-0.18698918311802148</v>
      </c>
      <c r="P92" s="12">
        <f t="shared" si="177"/>
        <v>0.1733883396632252</v>
      </c>
      <c r="Q92" s="12">
        <f t="shared" si="177"/>
        <v>0.42542902783838454</v>
      </c>
      <c r="R92" s="12">
        <f t="shared" si="177"/>
        <v>0.31263435350549562</v>
      </c>
      <c r="S92" s="42">
        <f t="shared" si="177"/>
        <v>0.25989487294986402</v>
      </c>
      <c r="T92" s="12">
        <f t="shared" si="177"/>
        <v>0.34066169009786362</v>
      </c>
      <c r="U92" s="12">
        <f t="shared" si="177"/>
        <v>0.23382710977772803</v>
      </c>
      <c r="V92" s="42">
        <f t="shared" si="177"/>
        <v>-6.0243995740717926E-2</v>
      </c>
      <c r="W92" s="12">
        <f t="shared" si="177"/>
        <v>1.1552539461882283E-2</v>
      </c>
      <c r="X92" s="12">
        <f t="shared" si="177"/>
        <v>-0.23564966357602157</v>
      </c>
      <c r="Y92" s="12">
        <f t="shared" si="177"/>
        <v>1.212227932054688E-2</v>
      </c>
      <c r="Z92" s="42">
        <f t="shared" si="144"/>
        <v>1.0441625730322972E-2</v>
      </c>
      <c r="AA92" s="12">
        <f t="shared" ref="AA92:AI92" si="178">IFERROR(((AA19/AA15)-1),"")</f>
        <v>-0.54109361177467041</v>
      </c>
      <c r="AB92" s="12">
        <f t="shared" si="178"/>
        <v>2.0900353891663515</v>
      </c>
      <c r="AC92" s="12">
        <f t="shared" si="178"/>
        <v>7.9877761871800512E-2</v>
      </c>
      <c r="AD92" s="12">
        <f t="shared" si="178"/>
        <v>-0.23564966357602157</v>
      </c>
      <c r="AE92" s="12">
        <f t="shared" si="178"/>
        <v>0.1733883396632252</v>
      </c>
      <c r="AF92" s="12">
        <f t="shared" si="178"/>
        <v>0.42542902783838454</v>
      </c>
      <c r="AG92" s="12">
        <f t="shared" si="178"/>
        <v>0.31263435350549562</v>
      </c>
      <c r="AH92" s="12">
        <f t="shared" si="178"/>
        <v>0.65414473828317088</v>
      </c>
      <c r="AI92" s="42">
        <f t="shared" si="178"/>
        <v>4.0157899010462295E-2</v>
      </c>
      <c r="AJ92" s="12">
        <f t="shared" ref="AJ92:AS92" si="179">AJ19-AJ15</f>
        <v>-0.33464018014205804</v>
      </c>
      <c r="AK92" s="12">
        <f t="shared" si="179"/>
        <v>0.31891910804830781</v>
      </c>
      <c r="AL92" s="12">
        <f t="shared" si="179"/>
        <v>7.9628235228476618E-3</v>
      </c>
      <c r="AM92" s="12">
        <f t="shared" si="179"/>
        <v>-5.4610032575128781E-4</v>
      </c>
      <c r="AN92" s="12">
        <f t="shared" si="179"/>
        <v>1.8857846722219133E-3</v>
      </c>
      <c r="AO92" s="12">
        <f t="shared" si="179"/>
        <v>2.7737514489231882E-3</v>
      </c>
      <c r="AP92" s="12">
        <f t="shared" si="179"/>
        <v>1.6884205943528004E-4</v>
      </c>
      <c r="AQ92" s="12">
        <f t="shared" si="179"/>
        <v>3.4759707160731592E-3</v>
      </c>
      <c r="AR92" s="12">
        <f t="shared" si="179"/>
        <v>8.3043488966535392E-3</v>
      </c>
      <c r="AS92" s="12">
        <f t="shared" si="179"/>
        <v>7.7582485709022583E-3</v>
      </c>
      <c r="AT92" s="3"/>
    </row>
    <row r="93" spans="2:46" x14ac:dyDescent="0.35">
      <c r="B93" s="6" t="s">
        <v>87</v>
      </c>
      <c r="C93" s="12">
        <f t="shared" ref="C93:Y93" si="180">IFERROR(((C20/C16)-1),"")</f>
        <v>0.43490601740885571</v>
      </c>
      <c r="D93" s="12">
        <f t="shared" si="180"/>
        <v>0.3827411953061417</v>
      </c>
      <c r="E93" s="12">
        <f t="shared" si="180"/>
        <v>0.13435461299877671</v>
      </c>
      <c r="F93" s="12">
        <f t="shared" si="180"/>
        <v>4.4523579514400557E-2</v>
      </c>
      <c r="G93" s="12">
        <f t="shared" si="180"/>
        <v>1.3169025455601169E-2</v>
      </c>
      <c r="H93" s="42">
        <f t="shared" si="180"/>
        <v>0.16815282148990218</v>
      </c>
      <c r="I93" s="12">
        <f t="shared" si="180"/>
        <v>0.282893989964353</v>
      </c>
      <c r="J93" s="42">
        <f t="shared" si="180"/>
        <v>0.48026705947621151</v>
      </c>
      <c r="K93" s="12">
        <f t="shared" si="180"/>
        <v>-0.18590290421992584</v>
      </c>
      <c r="L93" s="12">
        <f t="shared" si="180"/>
        <v>-0.13333612218709956</v>
      </c>
      <c r="M93" s="12">
        <f t="shared" si="180"/>
        <v>-3.6354173353396968E-2</v>
      </c>
      <c r="N93" s="12">
        <f t="shared" si="180"/>
        <v>-0.20945720539440837</v>
      </c>
      <c r="O93" s="42">
        <f t="shared" si="180"/>
        <v>-0.27206132886626622</v>
      </c>
      <c r="P93" s="12">
        <f t="shared" si="180"/>
        <v>-1.4806829484266149E-2</v>
      </c>
      <c r="Q93" s="12">
        <f t="shared" si="180"/>
        <v>2.4053896548726916E-2</v>
      </c>
      <c r="R93" s="12">
        <f t="shared" si="180"/>
        <v>0.42756928475593892</v>
      </c>
      <c r="S93" s="42">
        <f t="shared" si="180"/>
        <v>1.0016449062762112E-2</v>
      </c>
      <c r="T93" s="12">
        <f t="shared" si="180"/>
        <v>8.12710549899891E-2</v>
      </c>
      <c r="U93" s="12">
        <f t="shared" si="180"/>
        <v>0.27881088550820743</v>
      </c>
      <c r="V93" s="42">
        <f t="shared" si="180"/>
        <v>-6.5898930336100281E-2</v>
      </c>
      <c r="W93" s="12">
        <f t="shared" si="180"/>
        <v>5.2898967018874865E-2</v>
      </c>
      <c r="X93" s="12">
        <f t="shared" si="180"/>
        <v>-0.21285481348521884</v>
      </c>
      <c r="Y93" s="12">
        <f t="shared" si="180"/>
        <v>5.3680571658566878E-2</v>
      </c>
      <c r="Z93" s="42">
        <f t="shared" si="144"/>
        <v>1.0298187322352673E-3</v>
      </c>
      <c r="AA93" s="12">
        <f t="shared" ref="AA93:AI93" si="181">IFERROR(((AA20/AA16)-1),"")</f>
        <v>-0.43782047422454717</v>
      </c>
      <c r="AB93" s="12">
        <f t="shared" si="181"/>
        <v>1.0337994373478856</v>
      </c>
      <c r="AC93" s="12">
        <f t="shared" si="181"/>
        <v>6.029008441380368E-2</v>
      </c>
      <c r="AD93" s="12">
        <f t="shared" si="181"/>
        <v>-0.21285481348521884</v>
      </c>
      <c r="AE93" s="12">
        <f t="shared" si="181"/>
        <v>-1.4806829484266149E-2</v>
      </c>
      <c r="AF93" s="12">
        <f t="shared" si="181"/>
        <v>2.4053896548726916E-2</v>
      </c>
      <c r="AG93" s="12">
        <f t="shared" si="181"/>
        <v>0.42756928475593892</v>
      </c>
      <c r="AH93" s="12">
        <f t="shared" si="181"/>
        <v>0.3827411953061417</v>
      </c>
      <c r="AI93" s="42">
        <f t="shared" si="181"/>
        <v>2.6647344644401549E-3</v>
      </c>
      <c r="AJ93" s="12">
        <f t="shared" ref="AJ93:AS93" si="182">AJ20-AJ16</f>
        <v>-0.25134332702208328</v>
      </c>
      <c r="AK93" s="12">
        <f t="shared" si="182"/>
        <v>0.24015556728731496</v>
      </c>
      <c r="AL93" s="12">
        <f t="shared" si="182"/>
        <v>9.1496989601362877E-3</v>
      </c>
      <c r="AM93" s="12">
        <f t="shared" si="182"/>
        <v>-5.2564815117396189E-4</v>
      </c>
      <c r="AN93" s="12">
        <f t="shared" si="182"/>
        <v>-2.7456618133774729E-4</v>
      </c>
      <c r="AO93" s="12">
        <f t="shared" si="182"/>
        <v>2.1536234637023477E-4</v>
      </c>
      <c r="AP93" s="12">
        <f t="shared" si="182"/>
        <v>2.5313873103849892E-4</v>
      </c>
      <c r="AQ93" s="12">
        <f t="shared" si="182"/>
        <v>2.3697740297351066E-3</v>
      </c>
      <c r="AR93" s="12">
        <f t="shared" si="182"/>
        <v>2.5637089258060963E-3</v>
      </c>
      <c r="AS93" s="12">
        <f t="shared" si="182"/>
        <v>2.0380607746321305E-3</v>
      </c>
      <c r="AT93" s="3"/>
    </row>
    <row r="94" spans="2:46" x14ac:dyDescent="0.35">
      <c r="B94" s="6" t="s">
        <v>88</v>
      </c>
      <c r="C94" s="12">
        <f t="shared" ref="C94:Y94" si="183">IFERROR(((C21/C17)-1),"")</f>
        <v>0.9719672002510984</v>
      </c>
      <c r="D94" s="12">
        <f t="shared" si="183"/>
        <v>0.49673694689222803</v>
      </c>
      <c r="E94" s="12">
        <f t="shared" si="183"/>
        <v>0.59462928560466533</v>
      </c>
      <c r="F94" s="12">
        <f t="shared" si="183"/>
        <v>0.38495019487472093</v>
      </c>
      <c r="G94" s="12">
        <f t="shared" si="183"/>
        <v>0.73317000322537185</v>
      </c>
      <c r="H94" s="42">
        <f t="shared" si="183"/>
        <v>0.53635348094757074</v>
      </c>
      <c r="I94" s="12">
        <f t="shared" si="183"/>
        <v>0.45899270816060866</v>
      </c>
      <c r="J94" s="42">
        <f t="shared" si="183"/>
        <v>0.85444137246561769</v>
      </c>
      <c r="K94" s="12">
        <f t="shared" si="183"/>
        <v>-0.22090312620212904</v>
      </c>
      <c r="L94" s="12">
        <f t="shared" si="183"/>
        <v>-0.21324409074158579</v>
      </c>
      <c r="M94" s="12">
        <f t="shared" si="183"/>
        <v>-0.24099298066334851</v>
      </c>
      <c r="N94" s="12">
        <f t="shared" si="183"/>
        <v>-0.19135100959000995</v>
      </c>
      <c r="O94" s="42">
        <f t="shared" si="183"/>
        <v>-0.29768091746233416</v>
      </c>
      <c r="P94" s="12">
        <f t="shared" si="183"/>
        <v>4.6729016156882963E-2</v>
      </c>
      <c r="Q94" s="12">
        <f t="shared" si="183"/>
        <v>0.10338237829486596</v>
      </c>
      <c r="R94" s="12">
        <f t="shared" si="183"/>
        <v>0.69755084597177186</v>
      </c>
      <c r="S94" s="42">
        <f t="shared" si="183"/>
        <v>7.8601468535954844E-2</v>
      </c>
      <c r="T94" s="12">
        <f t="shared" si="183"/>
        <v>0.16968597771305749</v>
      </c>
      <c r="U94" s="12">
        <f t="shared" si="183"/>
        <v>0.27960578771630074</v>
      </c>
      <c r="V94" s="42">
        <f t="shared" si="183"/>
        <v>-7.787090801514851E-2</v>
      </c>
      <c r="W94" s="12">
        <f t="shared" si="183"/>
        <v>9.2392905530973568E-3</v>
      </c>
      <c r="X94" s="12">
        <f t="shared" si="183"/>
        <v>-0.27576420958572057</v>
      </c>
      <c r="Y94" s="12">
        <f t="shared" si="183"/>
        <v>1.0299813924930179E-2</v>
      </c>
      <c r="Z94" s="42">
        <f t="shared" si="144"/>
        <v>5.0385839775702879E-3</v>
      </c>
      <c r="AA94" s="12">
        <f t="shared" ref="AA94:AI94" si="184">IFERROR(((AA21/AA17)-1),"")</f>
        <v>-0.29183975618601143</v>
      </c>
      <c r="AB94" s="12">
        <f t="shared" si="184"/>
        <v>0.3333247167090776</v>
      </c>
      <c r="AC94" s="12">
        <f t="shared" si="184"/>
        <v>0.35808917601984902</v>
      </c>
      <c r="AD94" s="12">
        <f t="shared" si="184"/>
        <v>-0.27576420958572057</v>
      </c>
      <c r="AE94" s="12">
        <f t="shared" si="184"/>
        <v>4.6729016156882963E-2</v>
      </c>
      <c r="AF94" s="12">
        <f t="shared" si="184"/>
        <v>0.10338237829486596</v>
      </c>
      <c r="AG94" s="12">
        <f t="shared" si="184"/>
        <v>0.69755084597177186</v>
      </c>
      <c r="AH94" s="12">
        <f t="shared" si="184"/>
        <v>0.49673694689222803</v>
      </c>
      <c r="AI94" s="42">
        <f t="shared" si="184"/>
        <v>2.4726618996841143E-2</v>
      </c>
      <c r="AJ94" s="12">
        <f t="shared" ref="AJ94:AS94" si="185">AJ21-AJ17</f>
        <v>-0.1506462310923688</v>
      </c>
      <c r="AK94" s="12">
        <f t="shared" si="185"/>
        <v>0.10952922422856454</v>
      </c>
      <c r="AL94" s="12">
        <f t="shared" si="185"/>
        <v>3.8080119824947647E-2</v>
      </c>
      <c r="AM94" s="12">
        <f t="shared" si="185"/>
        <v>-9.6700645322376003E-4</v>
      </c>
      <c r="AN94" s="12">
        <f t="shared" si="185"/>
        <v>2.8922178839125949E-4</v>
      </c>
      <c r="AO94" s="12">
        <f t="shared" si="185"/>
        <v>6.3763750320386392E-4</v>
      </c>
      <c r="AP94" s="12">
        <f t="shared" si="185"/>
        <v>2.3705432595944899E-4</v>
      </c>
      <c r="AQ94" s="12">
        <f t="shared" si="185"/>
        <v>2.8399798745259077E-3</v>
      </c>
      <c r="AR94" s="12">
        <f t="shared" si="185"/>
        <v>4.0038934920804854E-3</v>
      </c>
      <c r="AS94" s="12">
        <f t="shared" si="185"/>
        <v>3.0368870388567254E-3</v>
      </c>
      <c r="AT94" s="3"/>
    </row>
    <row r="95" spans="2:46" x14ac:dyDescent="0.35">
      <c r="B95" s="6" t="s">
        <v>89</v>
      </c>
      <c r="C95" s="12">
        <f t="shared" ref="C95:Y95" si="186">IFERROR(((C22/C18)-1),"")</f>
        <v>1.0437867316143379</v>
      </c>
      <c r="D95" s="12">
        <f t="shared" si="186"/>
        <v>0.78822217168338282</v>
      </c>
      <c r="E95" s="12">
        <f t="shared" si="186"/>
        <v>0.61953043490706161</v>
      </c>
      <c r="F95" s="12">
        <f t="shared" si="186"/>
        <v>0.40880466986284381</v>
      </c>
      <c r="G95" s="12">
        <f t="shared" si="186"/>
        <v>0.79182552328496225</v>
      </c>
      <c r="H95" s="42">
        <f t="shared" si="186"/>
        <v>0.62154154592053046</v>
      </c>
      <c r="I95" s="12">
        <f t="shared" si="186"/>
        <v>0.49190295332354461</v>
      </c>
      <c r="J95" s="42">
        <f t="shared" si="186"/>
        <v>0.85725124476408787</v>
      </c>
      <c r="K95" s="12">
        <f t="shared" si="186"/>
        <v>-0.20659943582287865</v>
      </c>
      <c r="L95" s="12">
        <f t="shared" si="186"/>
        <v>-0.1967145223192196</v>
      </c>
      <c r="M95" s="12">
        <f t="shared" si="186"/>
        <v>-0.12504463209284589</v>
      </c>
      <c r="N95" s="12">
        <f t="shared" si="186"/>
        <v>-0.20758344799125239</v>
      </c>
      <c r="O95" s="42">
        <f t="shared" si="186"/>
        <v>-0.3106890028833571</v>
      </c>
      <c r="P95" s="12">
        <f t="shared" si="186"/>
        <v>2.3412785995967633E-2</v>
      </c>
      <c r="Q95" s="12">
        <f t="shared" si="186"/>
        <v>0.2058967683509767</v>
      </c>
      <c r="R95" s="12">
        <f t="shared" si="186"/>
        <v>0.3444552286283169</v>
      </c>
      <c r="S95" s="42">
        <f t="shared" si="186"/>
        <v>8.3021359951434892E-2</v>
      </c>
      <c r="T95" s="12">
        <f t="shared" si="186"/>
        <v>0.25095349779019549</v>
      </c>
      <c r="U95" s="12">
        <f t="shared" si="186"/>
        <v>0.4294873269408257</v>
      </c>
      <c r="V95" s="42">
        <f t="shared" si="186"/>
        <v>-0.13424330971168152</v>
      </c>
      <c r="W95" s="12">
        <f t="shared" si="186"/>
        <v>-1.2789409864920942E-2</v>
      </c>
      <c r="X95" s="12">
        <f t="shared" si="186"/>
        <v>-0.1332506099746078</v>
      </c>
      <c r="Y95" s="12">
        <f t="shared" si="186"/>
        <v>-1.2376916521253944E-2</v>
      </c>
      <c r="Z95" s="42">
        <f t="shared" si="144"/>
        <v>7.3454295920900303E-3</v>
      </c>
      <c r="AA95" s="12">
        <f t="shared" ref="AA95:AI95" si="187">IFERROR(((AA22/AA18)-1),"")</f>
        <v>0.60870601694625437</v>
      </c>
      <c r="AB95" s="12">
        <f t="shared" si="187"/>
        <v>-0.35619466549507994</v>
      </c>
      <c r="AC95" s="12">
        <f t="shared" si="187"/>
        <v>-0.13959152018899479</v>
      </c>
      <c r="AD95" s="12">
        <f t="shared" si="187"/>
        <v>-0.1332506099746078</v>
      </c>
      <c r="AE95" s="12">
        <f t="shared" si="187"/>
        <v>2.3412785995967633E-2</v>
      </c>
      <c r="AF95" s="12">
        <f t="shared" si="187"/>
        <v>0.2058967683509767</v>
      </c>
      <c r="AG95" s="12">
        <f t="shared" si="187"/>
        <v>0.3444552286283169</v>
      </c>
      <c r="AH95" s="12">
        <f t="shared" si="187"/>
        <v>0.78822217168338282</v>
      </c>
      <c r="AI95" s="42">
        <f t="shared" si="187"/>
        <v>3.5402209817519958E-2</v>
      </c>
      <c r="AJ95" s="12">
        <f t="shared" ref="AJ95:AS95" si="188">AJ22-AJ18</f>
        <v>0.19122210026187114</v>
      </c>
      <c r="AK95" s="12">
        <f t="shared" si="188"/>
        <v>-0.16249637111029502</v>
      </c>
      <c r="AL95" s="12">
        <f t="shared" si="188"/>
        <v>-3.3350813833459253E-2</v>
      </c>
      <c r="AM95" s="12">
        <f t="shared" si="188"/>
        <v>-4.9826366653987373E-4</v>
      </c>
      <c r="AN95" s="12">
        <f t="shared" si="188"/>
        <v>-1.5061648217896614E-4</v>
      </c>
      <c r="AO95" s="12">
        <f t="shared" si="188"/>
        <v>8.6268500731138086E-4</v>
      </c>
      <c r="AP95" s="12">
        <f t="shared" si="188"/>
        <v>1.5024186552422094E-4</v>
      </c>
      <c r="AQ95" s="12">
        <f t="shared" si="188"/>
        <v>4.2610379577663884E-3</v>
      </c>
      <c r="AR95" s="12">
        <f t="shared" si="188"/>
        <v>5.1233483484230229E-3</v>
      </c>
      <c r="AS95" s="12">
        <f t="shared" si="188"/>
        <v>4.6250846818831522E-3</v>
      </c>
      <c r="AT95" s="3"/>
    </row>
    <row r="96" spans="2:46" x14ac:dyDescent="0.35">
      <c r="B96" s="6" t="s">
        <v>90</v>
      </c>
      <c r="C96" s="12">
        <f t="shared" ref="C96:Y96" si="189">IFERROR(((C23/C19)-1),"")</f>
        <v>1.0390117237304475</v>
      </c>
      <c r="D96" s="12">
        <f t="shared" si="189"/>
        <v>0.35896890469073406</v>
      </c>
      <c r="E96" s="12">
        <f t="shared" si="189"/>
        <v>0.51789789508473372</v>
      </c>
      <c r="F96" s="12">
        <f t="shared" si="189"/>
        <v>0.37832426487044724</v>
      </c>
      <c r="G96" s="12">
        <f t="shared" si="189"/>
        <v>0.9053720597329955</v>
      </c>
      <c r="H96" s="42">
        <f t="shared" si="189"/>
        <v>0.68619322263487326</v>
      </c>
      <c r="I96" s="12">
        <f t="shared" si="189"/>
        <v>0.52238296599191969</v>
      </c>
      <c r="J96" s="42">
        <f t="shared" si="189"/>
        <v>0.8558553483918212</v>
      </c>
      <c r="K96" s="12">
        <f t="shared" si="189"/>
        <v>-0.17303407184441288</v>
      </c>
      <c r="L96" s="12">
        <f t="shared" si="189"/>
        <v>-0.17968662411586644</v>
      </c>
      <c r="M96" s="12">
        <f t="shared" si="189"/>
        <v>-0.33351589455089059</v>
      </c>
      <c r="N96" s="12">
        <f t="shared" si="189"/>
        <v>-0.25557176674409543</v>
      </c>
      <c r="O96" s="42">
        <f t="shared" si="189"/>
        <v>-0.32402337425076111</v>
      </c>
      <c r="P96" s="12">
        <f t="shared" si="189"/>
        <v>-1.5568599335536115E-2</v>
      </c>
      <c r="Q96" s="12">
        <f t="shared" si="189"/>
        <v>3.5005114496478029E-4</v>
      </c>
      <c r="R96" s="12">
        <f t="shared" si="189"/>
        <v>0.27805532558316126</v>
      </c>
      <c r="S96" s="42">
        <f t="shared" si="189"/>
        <v>-1.0407760208611672E-3</v>
      </c>
      <c r="T96" s="12">
        <f t="shared" si="189"/>
        <v>8.995681648077225E-2</v>
      </c>
      <c r="U96" s="12">
        <f t="shared" si="189"/>
        <v>0.2468098590167469</v>
      </c>
      <c r="V96" s="42">
        <f t="shared" si="189"/>
        <v>-8.3487337411627172E-2</v>
      </c>
      <c r="W96" s="12">
        <f t="shared" si="189"/>
        <v>-1.0283443223658706E-2</v>
      </c>
      <c r="X96" s="12">
        <f t="shared" si="189"/>
        <v>0.32465017043750799</v>
      </c>
      <c r="Y96" s="12">
        <f t="shared" si="189"/>
        <v>-1.0866408219156631E-2</v>
      </c>
      <c r="Z96" s="42">
        <f t="shared" si="144"/>
        <v>4.3431565149836468E-3</v>
      </c>
      <c r="AA96" s="12">
        <f t="shared" ref="AA96:AI96" si="190">IFERROR(((AA23/AA19)-1),"")</f>
        <v>0.54509376159166267</v>
      </c>
      <c r="AB96" s="12">
        <f t="shared" si="190"/>
        <v>-0.17720337848077194</v>
      </c>
      <c r="AC96" s="12">
        <f t="shared" si="190"/>
        <v>-0.28649541187522132</v>
      </c>
      <c r="AD96" s="12">
        <f t="shared" si="190"/>
        <v>0.32465017043750799</v>
      </c>
      <c r="AE96" s="12">
        <f t="shared" si="190"/>
        <v>-1.5568599335536115E-2</v>
      </c>
      <c r="AF96" s="12">
        <f t="shared" si="190"/>
        <v>3.5005114496478029E-4</v>
      </c>
      <c r="AG96" s="12">
        <f t="shared" si="190"/>
        <v>0.27805532558316126</v>
      </c>
      <c r="AH96" s="12">
        <f t="shared" si="190"/>
        <v>0.35896890469073406</v>
      </c>
      <c r="AI96" s="42">
        <f t="shared" si="190"/>
        <v>6.2692020887489264E-4</v>
      </c>
      <c r="AJ96" s="12">
        <f t="shared" ref="AJ96:AS96" si="191">AJ23-AJ19</f>
        <v>0.14375976269649504</v>
      </c>
      <c r="AK96" s="12">
        <f t="shared" si="191"/>
        <v>-8.5437722494331791E-2</v>
      </c>
      <c r="AL96" s="12">
        <f t="shared" si="191"/>
        <v>-6.2119612540750546E-2</v>
      </c>
      <c r="AM96" s="12">
        <f t="shared" si="191"/>
        <v>4.9007519090003143E-4</v>
      </c>
      <c r="AN96" s="12">
        <f t="shared" si="191"/>
        <v>-2.6881475753592551E-4</v>
      </c>
      <c r="AO96" s="12">
        <f t="shared" si="191"/>
        <v>-2.8395461079168405E-6</v>
      </c>
      <c r="AP96" s="12">
        <f t="shared" si="191"/>
        <v>2.2551434381149122E-4</v>
      </c>
      <c r="AQ96" s="12">
        <f t="shared" si="191"/>
        <v>3.3536371075198225E-3</v>
      </c>
      <c r="AR96" s="12">
        <f t="shared" si="191"/>
        <v>3.3074971476874659E-3</v>
      </c>
      <c r="AS96" s="12">
        <f t="shared" si="191"/>
        <v>3.7975723385874974E-3</v>
      </c>
      <c r="AT96" s="3"/>
    </row>
    <row r="97" spans="2:46" x14ac:dyDescent="0.35">
      <c r="B97" s="6" t="s">
        <v>91</v>
      </c>
      <c r="C97" s="12">
        <f t="shared" ref="C97:Y97" si="192">IFERROR(((C24/C20)-1),"")</f>
        <v>1.1581168403006727</v>
      </c>
      <c r="D97" s="12">
        <f t="shared" si="192"/>
        <v>0.89722756150818306</v>
      </c>
      <c r="E97" s="12">
        <f t="shared" si="192"/>
        <v>0.77428164027170832</v>
      </c>
      <c r="F97" s="12">
        <f t="shared" si="192"/>
        <v>0.62394677533931842</v>
      </c>
      <c r="G97" s="12">
        <f t="shared" si="192"/>
        <v>1.3994217665209243</v>
      </c>
      <c r="H97" s="42">
        <f t="shared" si="192"/>
        <v>0.88944707190385297</v>
      </c>
      <c r="I97" s="12">
        <f t="shared" si="192"/>
        <v>0.60108381885748763</v>
      </c>
      <c r="J97" s="42">
        <f t="shared" si="192"/>
        <v>0.93791516968647404</v>
      </c>
      <c r="K97" s="12">
        <f t="shared" si="192"/>
        <v>-0.12449268889416942</v>
      </c>
      <c r="L97" s="12">
        <f t="shared" si="192"/>
        <v>-0.17381119467859929</v>
      </c>
      <c r="M97" s="12">
        <f t="shared" si="192"/>
        <v>-0.12088746722172006</v>
      </c>
      <c r="N97" s="12">
        <f t="shared" si="192"/>
        <v>-0.17785654273263896</v>
      </c>
      <c r="O97" s="42">
        <f t="shared" si="192"/>
        <v>-0.24751674931878698</v>
      </c>
      <c r="P97" s="12">
        <f t="shared" si="192"/>
        <v>-5.1946974417775071E-2</v>
      </c>
      <c r="Q97" s="12">
        <f t="shared" si="192"/>
        <v>0.10288077205020496</v>
      </c>
      <c r="R97" s="12">
        <f t="shared" si="192"/>
        <v>9.8330628774892181E-2</v>
      </c>
      <c r="S97" s="42">
        <f t="shared" si="192"/>
        <v>1.2767195830421851E-2</v>
      </c>
      <c r="T97" s="12">
        <f t="shared" si="192"/>
        <v>0.22899394318313582</v>
      </c>
      <c r="U97" s="12">
        <f t="shared" si="192"/>
        <v>0.54372409402954403</v>
      </c>
      <c r="V97" s="42">
        <f t="shared" si="192"/>
        <v>-0.17593800893166278</v>
      </c>
      <c r="W97" s="12">
        <f t="shared" si="192"/>
        <v>1.2319596739644778E-2</v>
      </c>
      <c r="X97" s="12">
        <f t="shared" si="192"/>
        <v>-0.24743580548993938</v>
      </c>
      <c r="Y97" s="12">
        <f t="shared" si="192"/>
        <v>1.2890310228929502E-2</v>
      </c>
      <c r="Z97" s="42">
        <f t="shared" si="144"/>
        <v>8.6106454571766022E-3</v>
      </c>
      <c r="AA97" s="12">
        <f t="shared" ref="AA97:AI97" si="193">IFERROR(((AA24/AA20)-1),"")</f>
        <v>0.46100189164299588</v>
      </c>
      <c r="AB97" s="12">
        <f t="shared" si="193"/>
        <v>-0.48388038552740131</v>
      </c>
      <c r="AC97" s="12">
        <f t="shared" si="193"/>
        <v>0.20037610021043872</v>
      </c>
      <c r="AD97" s="12">
        <f t="shared" si="193"/>
        <v>-0.24743580548993938</v>
      </c>
      <c r="AE97" s="12">
        <f t="shared" si="193"/>
        <v>-5.1946974417775071E-2</v>
      </c>
      <c r="AF97" s="12">
        <f t="shared" si="193"/>
        <v>0.10288077205020496</v>
      </c>
      <c r="AG97" s="12">
        <f t="shared" si="193"/>
        <v>9.8330628774892181E-2</v>
      </c>
      <c r="AH97" s="12">
        <f t="shared" si="193"/>
        <v>0.89722756150818306</v>
      </c>
      <c r="AI97" s="42">
        <f t="shared" si="193"/>
        <v>-3.9989002142632013E-2</v>
      </c>
      <c r="AJ97" s="12">
        <f t="shared" ref="AJ97:AS97" si="194">AJ24-AJ20</f>
        <v>0.16740355577073962</v>
      </c>
      <c r="AK97" s="12">
        <f t="shared" si="194"/>
        <v>-0.2190210642425135</v>
      </c>
      <c r="AL97" s="12">
        <f t="shared" si="194"/>
        <v>4.215150986144553E-2</v>
      </c>
      <c r="AM97" s="12">
        <f t="shared" si="194"/>
        <v>-4.1485263835883981E-4</v>
      </c>
      <c r="AN97" s="12">
        <f t="shared" si="194"/>
        <v>-1.9284926495069001E-4</v>
      </c>
      <c r="AO97" s="12">
        <f t="shared" si="194"/>
        <v>1.5344861294030072E-3</v>
      </c>
      <c r="AP97" s="12">
        <f t="shared" si="194"/>
        <v>1.2253834910964825E-4</v>
      </c>
      <c r="AQ97" s="12">
        <f t="shared" si="194"/>
        <v>8.4166760351249877E-3</v>
      </c>
      <c r="AR97" s="12">
        <f t="shared" si="194"/>
        <v>9.880851248686949E-3</v>
      </c>
      <c r="AS97" s="12">
        <f t="shared" si="194"/>
        <v>9.4659986103281107E-3</v>
      </c>
      <c r="AT97" s="3"/>
    </row>
    <row r="98" spans="2:46" x14ac:dyDescent="0.35">
      <c r="B98" s="6" t="s">
        <v>92</v>
      </c>
      <c r="C98" s="12">
        <f t="shared" ref="C98:Y98" si="195">IFERROR(((C25/C21)-1),"")</f>
        <v>0.70741024442167477</v>
      </c>
      <c r="D98" s="12">
        <f t="shared" si="195"/>
        <v>0.56200277519853059</v>
      </c>
      <c r="E98" s="12">
        <f t="shared" si="195"/>
        <v>0.26089074645579169</v>
      </c>
      <c r="F98" s="12">
        <f t="shared" si="195"/>
        <v>0.15927611870986391</v>
      </c>
      <c r="G98" s="12">
        <f t="shared" si="195"/>
        <v>0.63152049144724076</v>
      </c>
      <c r="H98" s="42">
        <f t="shared" si="195"/>
        <v>0.56123729890471075</v>
      </c>
      <c r="I98" s="12">
        <f t="shared" si="195"/>
        <v>0.52645027452237469</v>
      </c>
      <c r="J98" s="42">
        <f t="shared" si="195"/>
        <v>0.66883929851388157</v>
      </c>
      <c r="K98" s="12">
        <f t="shared" si="195"/>
        <v>-8.5610910438501664E-2</v>
      </c>
      <c r="L98" s="12">
        <f t="shared" si="195"/>
        <v>-8.5322190170321166E-2</v>
      </c>
      <c r="M98" s="12">
        <f t="shared" si="195"/>
        <v>-8.5162584503758687E-2</v>
      </c>
      <c r="N98" s="12">
        <f t="shared" si="195"/>
        <v>-0.26151857728669414</v>
      </c>
      <c r="O98" s="42">
        <f t="shared" si="195"/>
        <v>-0.32103246861885393</v>
      </c>
      <c r="P98" s="12">
        <f t="shared" si="195"/>
        <v>-0.1818805097278412</v>
      </c>
      <c r="Q98" s="12">
        <f t="shared" si="195"/>
        <v>-0.18184221401216327</v>
      </c>
      <c r="R98" s="12">
        <f t="shared" si="195"/>
        <v>3.3952567817666424E-2</v>
      </c>
      <c r="S98" s="42">
        <f t="shared" si="195"/>
        <v>-0.17632604412059871</v>
      </c>
      <c r="T98" s="12">
        <f t="shared" si="195"/>
        <v>2.9477817893479807E-2</v>
      </c>
      <c r="U98" s="12">
        <f t="shared" si="195"/>
        <v>0.51727676696784464</v>
      </c>
      <c r="V98" s="42">
        <f t="shared" si="195"/>
        <v>-0.19991092419571987</v>
      </c>
      <c r="W98" s="12">
        <f t="shared" si="195"/>
        <v>-4.4800381494460084E-2</v>
      </c>
      <c r="X98" s="12">
        <f t="shared" si="195"/>
        <v>-0.12495675347721935</v>
      </c>
      <c r="Y98" s="12">
        <f t="shared" si="195"/>
        <v>-4.4586566670254735E-2</v>
      </c>
      <c r="Z98" s="42">
        <f t="shared" si="144"/>
        <v>2.8664557519382378E-3</v>
      </c>
      <c r="AA98" s="12">
        <f t="shared" ref="AA98:AI98" si="196">IFERROR(((AA25/AA21)-1),"")</f>
        <v>0.27983124616298194</v>
      </c>
      <c r="AB98" s="12">
        <f t="shared" si="196"/>
        <v>-0.32219192365690452</v>
      </c>
      <c r="AC98" s="12">
        <f t="shared" si="196"/>
        <v>-0.28728553394813627</v>
      </c>
      <c r="AD98" s="12">
        <f t="shared" si="196"/>
        <v>-0.12495675347721935</v>
      </c>
      <c r="AE98" s="12">
        <f t="shared" si="196"/>
        <v>-0.1818805097278412</v>
      </c>
      <c r="AF98" s="12">
        <f t="shared" si="196"/>
        <v>-0.18184221401216327</v>
      </c>
      <c r="AG98" s="12">
        <f t="shared" si="196"/>
        <v>3.3952567817666424E-2</v>
      </c>
      <c r="AH98" s="12">
        <f t="shared" si="196"/>
        <v>0.56200277519853059</v>
      </c>
      <c r="AI98" s="42">
        <f t="shared" si="196"/>
        <v>-0.10207587393589546</v>
      </c>
      <c r="AJ98" s="12">
        <f t="shared" ref="AJ98:AS98" si="197">AJ25-AJ21</f>
        <v>0.14333199436040472</v>
      </c>
      <c r="AK98" s="12">
        <f t="shared" si="197"/>
        <v>-0.11600715245177229</v>
      </c>
      <c r="AL98" s="12">
        <f t="shared" si="197"/>
        <v>-3.1998805703016567E-2</v>
      </c>
      <c r="AM98" s="12">
        <f t="shared" si="197"/>
        <v>-5.9389710490045239E-5</v>
      </c>
      <c r="AN98" s="12">
        <f t="shared" si="197"/>
        <v>-1.222879740462474E-3</v>
      </c>
      <c r="AO98" s="12">
        <f t="shared" si="197"/>
        <v>-7.9460152372645004E-4</v>
      </c>
      <c r="AP98" s="12">
        <f t="shared" si="197"/>
        <v>9.0606454784977275E-5</v>
      </c>
      <c r="AQ98" s="12">
        <f t="shared" si="197"/>
        <v>6.6602283142779984E-3</v>
      </c>
      <c r="AR98" s="12">
        <f t="shared" si="197"/>
        <v>4.733353504874048E-3</v>
      </c>
      <c r="AS98" s="12">
        <f t="shared" si="197"/>
        <v>4.6739637943840062E-3</v>
      </c>
      <c r="AT98" s="3"/>
    </row>
    <row r="99" spans="2:46" x14ac:dyDescent="0.35">
      <c r="B99" s="6" t="s">
        <v>93</v>
      </c>
      <c r="C99" s="12">
        <f t="shared" ref="C99:Y99" si="198">IFERROR(((C26/C22)-1),"")</f>
        <v>0.72869442069721835</v>
      </c>
      <c r="D99" s="12">
        <f t="shared" si="198"/>
        <v>0.60066656346318248</v>
      </c>
      <c r="E99" s="12">
        <f t="shared" si="198"/>
        <v>0.20113047855526411</v>
      </c>
      <c r="F99" s="12">
        <f t="shared" si="198"/>
        <v>9.17317510603608E-2</v>
      </c>
      <c r="G99" s="12">
        <f t="shared" si="198"/>
        <v>0.36333333701966408</v>
      </c>
      <c r="H99" s="42">
        <f t="shared" si="198"/>
        <v>0.58686635474811411</v>
      </c>
      <c r="I99" s="12">
        <f t="shared" si="198"/>
        <v>0.58890724528686889</v>
      </c>
      <c r="J99" s="42">
        <f t="shared" si="198"/>
        <v>0.72746151031072581</v>
      </c>
      <c r="K99" s="12">
        <f t="shared" si="198"/>
        <v>-8.2043456756169864E-2</v>
      </c>
      <c r="L99" s="12">
        <f t="shared" si="198"/>
        <v>-8.0206860874679986E-2</v>
      </c>
      <c r="M99" s="12">
        <f t="shared" si="198"/>
        <v>-7.4060432949393129E-2</v>
      </c>
      <c r="N99" s="12">
        <f t="shared" si="198"/>
        <v>-0.30518056622707024</v>
      </c>
      <c r="O99" s="42">
        <f t="shared" si="198"/>
        <v>-0.36846458345134081</v>
      </c>
      <c r="P99" s="12">
        <f t="shared" si="198"/>
        <v>-4.3498757168514368E-2</v>
      </c>
      <c r="Q99" s="12">
        <f t="shared" si="198"/>
        <v>-0.22548457312935899</v>
      </c>
      <c r="R99" s="12">
        <f t="shared" si="198"/>
        <v>-0.3387992897820411</v>
      </c>
      <c r="S99" s="42">
        <f t="shared" si="198"/>
        <v>-0.10996006050129203</v>
      </c>
      <c r="T99" s="12">
        <f t="shared" si="198"/>
        <v>0.13194379887033381</v>
      </c>
      <c r="U99" s="12">
        <f t="shared" si="198"/>
        <v>0.41408660488323545</v>
      </c>
      <c r="V99" s="42">
        <f t="shared" si="198"/>
        <v>-0.21370659887270282</v>
      </c>
      <c r="W99" s="12">
        <f t="shared" si="198"/>
        <v>-0.10396749890397128</v>
      </c>
      <c r="X99" s="12">
        <f t="shared" si="198"/>
        <v>0.58835550981279949</v>
      </c>
      <c r="Y99" s="12">
        <f t="shared" si="198"/>
        <v>-0.10604806174224379</v>
      </c>
      <c r="Z99" s="42">
        <f t="shared" si="144"/>
        <v>9.2897767572728343E-3</v>
      </c>
      <c r="AA99" s="12">
        <f t="shared" ref="AA99:AI99" si="199">IFERROR(((AA26/AA22)-1),"")</f>
        <v>-0.13702909340469671</v>
      </c>
      <c r="AB99" s="12">
        <f t="shared" si="199"/>
        <v>5.7520809334705714E-3</v>
      </c>
      <c r="AC99" s="12">
        <f t="shared" si="199"/>
        <v>5.0454267764788119E-2</v>
      </c>
      <c r="AD99" s="12">
        <f t="shared" si="199"/>
        <v>0.58835550981279949</v>
      </c>
      <c r="AE99" s="12">
        <f t="shared" si="199"/>
        <v>-4.3498757168514368E-2</v>
      </c>
      <c r="AF99" s="12">
        <f t="shared" si="199"/>
        <v>-0.22548457312935899</v>
      </c>
      <c r="AG99" s="12">
        <f t="shared" si="199"/>
        <v>-0.3387992897820411</v>
      </c>
      <c r="AH99" s="12">
        <f t="shared" si="199"/>
        <v>0.60066656346318248</v>
      </c>
      <c r="AI99" s="42">
        <f t="shared" si="199"/>
        <v>-5.8286432927414422E-2</v>
      </c>
      <c r="AJ99" s="12">
        <f t="shared" ref="AJ99:AS99" si="200">AJ26-AJ22</f>
        <v>-4.4866397656968315E-2</v>
      </c>
      <c r="AK99" s="12">
        <f t="shared" si="200"/>
        <v>1.8166925586609206E-2</v>
      </c>
      <c r="AL99" s="12">
        <f t="shared" si="200"/>
        <v>1.893485264451511E-2</v>
      </c>
      <c r="AM99" s="12">
        <f t="shared" si="200"/>
        <v>1.7583454450424379E-3</v>
      </c>
      <c r="AN99" s="12">
        <f t="shared" si="200"/>
        <v>2.0188596034359692E-4</v>
      </c>
      <c r="AO99" s="12">
        <f t="shared" si="200"/>
        <v>-1.0833392399499132E-3</v>
      </c>
      <c r="AP99" s="12">
        <f t="shared" si="200"/>
        <v>-1.9468758853792686E-4</v>
      </c>
      <c r="AQ99" s="12">
        <f t="shared" si="200"/>
        <v>7.0824148489458342E-3</v>
      </c>
      <c r="AR99" s="12">
        <f t="shared" si="200"/>
        <v>6.0062739808015922E-3</v>
      </c>
      <c r="AS99" s="12">
        <f t="shared" si="200"/>
        <v>7.7646194258440271E-3</v>
      </c>
    </row>
    <row r="100" spans="2:46" x14ac:dyDescent="0.35">
      <c r="B100" s="6" t="s">
        <v>94</v>
      </c>
      <c r="C100" s="12">
        <f t="shared" ref="C100:Y100" si="201">IFERROR(((C27/C23)-1),"")</f>
        <v>0.74368789891487519</v>
      </c>
      <c r="D100" s="12">
        <f t="shared" si="201"/>
        <v>0.87940050519871127</v>
      </c>
      <c r="E100" s="12">
        <f t="shared" si="201"/>
        <v>0.37481017294429431</v>
      </c>
      <c r="F100" s="12">
        <f t="shared" si="201"/>
        <v>0.18524134317440955</v>
      </c>
      <c r="G100" s="12">
        <f t="shared" si="201"/>
        <v>0.26893508547296952</v>
      </c>
      <c r="H100" s="42">
        <f t="shared" si="201"/>
        <v>0.62044724400549667</v>
      </c>
      <c r="I100" s="12">
        <f t="shared" si="201"/>
        <v>0.62961995166707507</v>
      </c>
      <c r="J100" s="42">
        <f t="shared" si="201"/>
        <v>0.75145688530063404</v>
      </c>
      <c r="K100" s="12">
        <f t="shared" si="201"/>
        <v>-7.0678161490983049E-2</v>
      </c>
      <c r="L100" s="12">
        <f t="shared" si="201"/>
        <v>-6.956319316569759E-2</v>
      </c>
      <c r="M100" s="12">
        <f t="shared" si="201"/>
        <v>7.7830789769368858E-2</v>
      </c>
      <c r="N100" s="12">
        <f t="shared" si="201"/>
        <v>-0.21155031597118923</v>
      </c>
      <c r="O100" s="42">
        <f t="shared" si="201"/>
        <v>-0.32026749516814101</v>
      </c>
      <c r="P100" s="12">
        <f t="shared" si="201"/>
        <v>-5.6879983150318614E-2</v>
      </c>
      <c r="Q100" s="12">
        <f t="shared" si="201"/>
        <v>-0.22318680455481155</v>
      </c>
      <c r="R100" s="12">
        <f t="shared" si="201"/>
        <v>-0.45632498950743916</v>
      </c>
      <c r="S100" s="42">
        <f t="shared" si="201"/>
        <v>-0.1336294475282277</v>
      </c>
      <c r="T100" s="12">
        <f t="shared" si="201"/>
        <v>0.18562594201928317</v>
      </c>
      <c r="U100" s="12">
        <f t="shared" si="201"/>
        <v>0.58515467534206866</v>
      </c>
      <c r="V100" s="42">
        <f t="shared" si="201"/>
        <v>-0.26927159589961003</v>
      </c>
      <c r="W100" s="12">
        <f t="shared" si="201"/>
        <v>-2.6312362461109906E-2</v>
      </c>
      <c r="X100" s="12">
        <f t="shared" si="201"/>
        <v>-4.2944119522315694E-3</v>
      </c>
      <c r="Y100" s="12">
        <f t="shared" si="201"/>
        <v>-2.6363684852306224E-2</v>
      </c>
      <c r="Z100" s="42">
        <f t="shared" si="144"/>
        <v>1.0222851093099269E-2</v>
      </c>
      <c r="AA100" s="12">
        <f t="shared" ref="AA100:AI100" si="202">IFERROR(((AA27/AA23)-1),"")</f>
        <v>-9.6219676577090962E-2</v>
      </c>
      <c r="AB100" s="12">
        <f t="shared" si="202"/>
        <v>-1.3913649029366315E-2</v>
      </c>
      <c r="AC100" s="12">
        <f t="shared" si="202"/>
        <v>-1.8843156845310127E-2</v>
      </c>
      <c r="AD100" s="12">
        <f t="shared" si="202"/>
        <v>-4.2944119522315694E-3</v>
      </c>
      <c r="AE100" s="12">
        <f t="shared" si="202"/>
        <v>-5.6879983150318614E-2</v>
      </c>
      <c r="AF100" s="12">
        <f t="shared" si="202"/>
        <v>-0.22318680455481155</v>
      </c>
      <c r="AG100" s="12">
        <f t="shared" si="202"/>
        <v>-0.45632498950743916</v>
      </c>
      <c r="AH100" s="12">
        <f t="shared" si="202"/>
        <v>0.87940050519871127</v>
      </c>
      <c r="AI100" s="42">
        <f t="shared" si="202"/>
        <v>-4.0180458604603952E-2</v>
      </c>
      <c r="AJ100" s="12">
        <f t="shared" ref="AJ100:AS100" si="203">AJ27-AJ23</f>
        <v>-2.3818983784081316E-2</v>
      </c>
      <c r="AK100" s="12">
        <f t="shared" si="203"/>
        <v>1.0818178490840269E-2</v>
      </c>
      <c r="AL100" s="12">
        <f t="shared" si="203"/>
        <v>3.4316931443576226E-3</v>
      </c>
      <c r="AM100" s="12">
        <f t="shared" si="203"/>
        <v>7.4907236132833697E-5</v>
      </c>
      <c r="AN100" s="12">
        <f t="shared" si="203"/>
        <v>-2.8428778482606984E-4</v>
      </c>
      <c r="AO100" s="12">
        <f t="shared" si="203"/>
        <v>-1.956154050890821E-3</v>
      </c>
      <c r="AP100" s="12">
        <f t="shared" si="203"/>
        <v>-4.5043020187212853E-4</v>
      </c>
      <c r="AQ100" s="12">
        <f t="shared" si="203"/>
        <v>1.2185076950339529E-2</v>
      </c>
      <c r="AR100" s="12">
        <f t="shared" si="203"/>
        <v>9.4942049127505132E-3</v>
      </c>
      <c r="AS100" s="12">
        <f t="shared" si="203"/>
        <v>9.5691121488833478E-3</v>
      </c>
    </row>
    <row r="101" spans="2:46" x14ac:dyDescent="0.35">
      <c r="B101" s="6" t="s">
        <v>95</v>
      </c>
      <c r="C101" s="12">
        <f t="shared" ref="C101:Y101" si="204">IFERROR(((C28/C24)-1),"")</f>
        <v>0.73173778728315853</v>
      </c>
      <c r="D101" s="12">
        <f t="shared" si="204"/>
        <v>0.83921359837112619</v>
      </c>
      <c r="E101" s="12">
        <f t="shared" si="204"/>
        <v>0.59254156848145012</v>
      </c>
      <c r="F101" s="12">
        <f t="shared" si="204"/>
        <v>0.37656546968263083</v>
      </c>
      <c r="G101" s="12">
        <f t="shared" si="204"/>
        <v>0.11532667111457995</v>
      </c>
      <c r="H101" s="42">
        <f t="shared" si="204"/>
        <v>0.64894284610427033</v>
      </c>
      <c r="I101" s="12">
        <f t="shared" si="204"/>
        <v>0.64007478149735841</v>
      </c>
      <c r="J101" s="42">
        <f t="shared" si="204"/>
        <v>0.7215175522833972</v>
      </c>
      <c r="K101" s="12">
        <f t="shared" si="204"/>
        <v>-4.781032197073054E-2</v>
      </c>
      <c r="L101" s="12">
        <f t="shared" si="204"/>
        <v>-4.7308707760785995E-2</v>
      </c>
      <c r="M101" s="12">
        <f t="shared" si="204"/>
        <v>6.2062404526369574E-2</v>
      </c>
      <c r="N101" s="12">
        <f t="shared" si="204"/>
        <v>-8.0379500767311041E-2</v>
      </c>
      <c r="O101" s="42">
        <f t="shared" si="204"/>
        <v>-0.2050958985873611</v>
      </c>
      <c r="P101" s="12">
        <f t="shared" si="204"/>
        <v>2.8966802578870299E-2</v>
      </c>
      <c r="Q101" s="12">
        <f t="shared" si="204"/>
        <v>-0.51426279728048319</v>
      </c>
      <c r="R101" s="12">
        <f t="shared" si="204"/>
        <v>-0.3541386582525341</v>
      </c>
      <c r="S101" s="42">
        <f t="shared" si="204"/>
        <v>-0.21322666679055846</v>
      </c>
      <c r="T101" s="12">
        <f t="shared" si="204"/>
        <v>0.18396321556012851</v>
      </c>
      <c r="U101" s="12">
        <f t="shared" si="204"/>
        <v>0.55343812561017858</v>
      </c>
      <c r="V101" s="42">
        <f t="shared" si="204"/>
        <v>-0.33547485017326162</v>
      </c>
      <c r="W101" s="12">
        <f t="shared" si="204"/>
        <v>7.1004133151697513E-3</v>
      </c>
      <c r="X101" s="12">
        <f t="shared" si="204"/>
        <v>0.52285902317027522</v>
      </c>
      <c r="Y101" s="12">
        <f t="shared" si="204"/>
        <v>6.2584732613089056E-3</v>
      </c>
      <c r="Z101" s="42">
        <f t="shared" si="144"/>
        <v>8.6479436182461469E-3</v>
      </c>
      <c r="AA101" s="12">
        <f t="shared" ref="AA101:AI101" si="205">IFERROR(((AA28/AA24)-1),"")</f>
        <v>-9.2089395296873655E-2</v>
      </c>
      <c r="AB101" s="12">
        <f t="shared" si="205"/>
        <v>0.65029480429498276</v>
      </c>
      <c r="AC101" s="12">
        <f t="shared" si="205"/>
        <v>-0.18907298773560066</v>
      </c>
      <c r="AD101" s="12">
        <f t="shared" si="205"/>
        <v>0.52285902317027522</v>
      </c>
      <c r="AE101" s="12">
        <f t="shared" si="205"/>
        <v>2.8966802578870299E-2</v>
      </c>
      <c r="AF101" s="12">
        <f t="shared" si="205"/>
        <v>-0.51426279728048319</v>
      </c>
      <c r="AG101" s="12">
        <f t="shared" si="205"/>
        <v>-0.3541386582525341</v>
      </c>
      <c r="AH101" s="12">
        <f t="shared" si="205"/>
        <v>0.83921359837112619</v>
      </c>
      <c r="AI101" s="42">
        <f t="shared" si="205"/>
        <v>8.993842742717062E-2</v>
      </c>
      <c r="AJ101" s="12">
        <f t="shared" ref="AJ101:AS101" si="206">AJ28-AJ24</f>
        <v>-8.1530749464592878E-2</v>
      </c>
      <c r="AK101" s="12">
        <f t="shared" si="206"/>
        <v>0.13092479071126306</v>
      </c>
      <c r="AL101" s="12">
        <f t="shared" si="206"/>
        <v>-5.388638732678E-2</v>
      </c>
      <c r="AM101" s="12">
        <f t="shared" si="206"/>
        <v>5.9777389311571594E-4</v>
      </c>
      <c r="AN101" s="12">
        <f t="shared" si="206"/>
        <v>-8.5530080053111864E-4</v>
      </c>
      <c r="AO101" s="12">
        <f t="shared" si="206"/>
        <v>-6.5664525542034518E-3</v>
      </c>
      <c r="AP101" s="12">
        <f t="shared" si="206"/>
        <v>-3.9644021048508061E-4</v>
      </c>
      <c r="AQ101" s="12">
        <f t="shared" si="206"/>
        <v>1.1712765752214228E-2</v>
      </c>
      <c r="AR101" s="12">
        <f t="shared" si="206"/>
        <v>3.8945721869945785E-3</v>
      </c>
      <c r="AS101" s="12">
        <f t="shared" si="206"/>
        <v>4.4923460801102877E-3</v>
      </c>
    </row>
    <row r="102" spans="2:46" x14ac:dyDescent="0.35">
      <c r="B102" s="6" t="s">
        <v>96</v>
      </c>
      <c r="C102" s="12">
        <f t="shared" ref="C102:Y102" si="207">IFERROR(((C29/C25)-1),"")</f>
        <v>0.66989640747171308</v>
      </c>
      <c r="D102" s="12">
        <f t="shared" si="207"/>
        <v>0.74135340342519518</v>
      </c>
      <c r="E102" s="12">
        <f t="shared" si="207"/>
        <v>0.65577692497214124</v>
      </c>
      <c r="F102" s="12">
        <f t="shared" si="207"/>
        <v>0.6813665258289936</v>
      </c>
      <c r="G102" s="12">
        <f t="shared" si="207"/>
        <v>9.3152213201934453E-2</v>
      </c>
      <c r="H102" s="42">
        <f t="shared" si="207"/>
        <v>0.64275886869738974</v>
      </c>
      <c r="I102" s="12">
        <f t="shared" si="207"/>
        <v>0.62499535254561556</v>
      </c>
      <c r="J102" s="42">
        <f t="shared" si="207"/>
        <v>0.65362303071257988</v>
      </c>
      <c r="K102" s="12">
        <f t="shared" si="207"/>
        <v>-1.6251031293258777E-2</v>
      </c>
      <c r="L102" s="12">
        <f t="shared" si="207"/>
        <v>-1.731209449509663E-2</v>
      </c>
      <c r="M102" s="12">
        <f t="shared" si="207"/>
        <v>4.2791274736419638E-2</v>
      </c>
      <c r="N102" s="12">
        <f t="shared" si="207"/>
        <v>-8.4553044346918904E-3</v>
      </c>
      <c r="O102" s="42">
        <f t="shared" si="207"/>
        <v>6.8687604248738321E-3</v>
      </c>
      <c r="P102" s="12">
        <f t="shared" si="207"/>
        <v>0.14788044024703906</v>
      </c>
      <c r="Q102" s="12">
        <f t="shared" si="207"/>
        <v>-0.20744485945576774</v>
      </c>
      <c r="R102" s="12">
        <f t="shared" si="207"/>
        <v>2.8319983567598017E-2</v>
      </c>
      <c r="S102" s="42">
        <f t="shared" si="207"/>
        <v>8.5462797419642023E-3</v>
      </c>
      <c r="T102" s="12">
        <f t="shared" si="207"/>
        <v>0.31847240731188586</v>
      </c>
      <c r="U102" s="12">
        <f t="shared" si="207"/>
        <v>0.32073556774349421</v>
      </c>
      <c r="V102" s="42">
        <f t="shared" si="207"/>
        <v>-0.23506455338098586</v>
      </c>
      <c r="W102" s="12">
        <f t="shared" si="207"/>
        <v>9.2561052368225205E-2</v>
      </c>
      <c r="X102" s="12">
        <f t="shared" si="207"/>
        <v>-0.11273353240077177</v>
      </c>
      <c r="Y102" s="12">
        <f t="shared" si="207"/>
        <v>9.3062603746485673E-2</v>
      </c>
      <c r="Z102" s="42">
        <f t="shared" si="144"/>
        <v>8.2163812207881534E-3</v>
      </c>
      <c r="AA102" s="12">
        <f t="shared" ref="AA102:AI102" si="208">IFERROR(((AA29/AA25)-1),"")</f>
        <v>-0.25944358819771351</v>
      </c>
      <c r="AB102" s="12">
        <f t="shared" si="208"/>
        <v>0.55831382593546208</v>
      </c>
      <c r="AC102" s="12">
        <f t="shared" si="208"/>
        <v>6.1413113390850649E-2</v>
      </c>
      <c r="AD102" s="12">
        <f t="shared" si="208"/>
        <v>-0.11273353240077177</v>
      </c>
      <c r="AE102" s="12">
        <f t="shared" si="208"/>
        <v>0.14788044024703906</v>
      </c>
      <c r="AF102" s="12">
        <f t="shared" si="208"/>
        <v>-0.20744485945576774</v>
      </c>
      <c r="AG102" s="12">
        <f t="shared" si="208"/>
        <v>2.8319983567598017E-2</v>
      </c>
      <c r="AH102" s="12">
        <f t="shared" si="208"/>
        <v>0.74135340342519518</v>
      </c>
      <c r="AI102" s="42">
        <f t="shared" si="208"/>
        <v>9.3927310535670605E-2</v>
      </c>
      <c r="AJ102" s="12">
        <f t="shared" ref="AJ102:AS102" si="209">AJ29-AJ25</f>
        <v>-0.15516022963896026</v>
      </c>
      <c r="AK102" s="12">
        <f t="shared" si="209"/>
        <v>0.15164599020441588</v>
      </c>
      <c r="AL102" s="12">
        <f t="shared" si="209"/>
        <v>-3.6599089262513707E-3</v>
      </c>
      <c r="AM102" s="12">
        <f t="shared" si="209"/>
        <v>-4.2907947679819095E-4</v>
      </c>
      <c r="AN102" s="12">
        <f t="shared" si="209"/>
        <v>6.1830185100063446E-4</v>
      </c>
      <c r="AO102" s="12">
        <f t="shared" si="209"/>
        <v>-2.2453367043200343E-3</v>
      </c>
      <c r="AP102" s="12">
        <f t="shared" si="209"/>
        <v>-4.1304170964425813E-5</v>
      </c>
      <c r="AQ102" s="12">
        <f t="shared" si="209"/>
        <v>9.2715668618777898E-3</v>
      </c>
      <c r="AR102" s="12">
        <f t="shared" si="209"/>
        <v>7.6032278375939635E-3</v>
      </c>
      <c r="AS102" s="12">
        <f t="shared" si="209"/>
        <v>7.1741483607957734E-3</v>
      </c>
    </row>
    <row r="103" spans="2:46" x14ac:dyDescent="0.35">
      <c r="B103" s="6" t="s">
        <v>97</v>
      </c>
      <c r="C103" s="71">
        <f t="shared" ref="C103:Y103" si="210">IFERROR(((C30/C26)-1),"")</f>
        <v>0.60981177692968624</v>
      </c>
      <c r="D103" s="71">
        <f t="shared" si="210"/>
        <v>0.60841675819452501</v>
      </c>
      <c r="E103" s="71">
        <f t="shared" si="210"/>
        <v>0.74530477618620417</v>
      </c>
      <c r="F103" s="71">
        <f t="shared" si="210"/>
        <v>0.74500577005020618</v>
      </c>
      <c r="G103" s="71">
        <f t="shared" si="210"/>
        <v>0.44681858413201159</v>
      </c>
      <c r="H103" s="72">
        <f t="shared" si="210"/>
        <v>0.61737808024194862</v>
      </c>
      <c r="I103" s="71">
        <f t="shared" si="210"/>
        <v>0.60759690762740615</v>
      </c>
      <c r="J103" s="72">
        <f t="shared" si="210"/>
        <v>0.60424190171203351</v>
      </c>
      <c r="K103" s="71">
        <f t="shared" si="210"/>
        <v>4.7001167594222792E-3</v>
      </c>
      <c r="L103" s="71">
        <f t="shared" si="210"/>
        <v>2.0913341758446169E-3</v>
      </c>
      <c r="M103" s="71">
        <f t="shared" si="210"/>
        <v>-8.6657257398237153E-4</v>
      </c>
      <c r="N103" s="71">
        <f t="shared" si="210"/>
        <v>8.416698225114061E-2</v>
      </c>
      <c r="O103" s="72">
        <f t="shared" si="210"/>
        <v>8.3981242439640003E-2</v>
      </c>
      <c r="P103" s="71">
        <f t="shared" si="210"/>
        <v>-3.402849711957423E-2</v>
      </c>
      <c r="Q103" s="71">
        <f t="shared" si="210"/>
        <v>0.20911944347458133</v>
      </c>
      <c r="R103" s="71">
        <f t="shared" si="210"/>
        <v>0.78810724727595116</v>
      </c>
      <c r="S103" s="72">
        <f t="shared" si="210"/>
        <v>5.2155665226385262E-2</v>
      </c>
      <c r="T103" s="71">
        <f t="shared" si="210"/>
        <v>0.31992202585370988</v>
      </c>
      <c r="U103" s="71">
        <f t="shared" si="210"/>
        <v>0.21856952660080076</v>
      </c>
      <c r="V103" s="72">
        <f t="shared" si="210"/>
        <v>-0.20286528702643369</v>
      </c>
      <c r="W103" s="71">
        <f t="shared" si="210"/>
        <v>0.20336360804662634</v>
      </c>
      <c r="X103" s="71">
        <f t="shared" si="210"/>
        <v>-0.48596780116499216</v>
      </c>
      <c r="Y103" s="71">
        <f t="shared" si="210"/>
        <v>0.20704433569008063</v>
      </c>
      <c r="Z103" s="72">
        <f t="shared" si="144"/>
        <v>4.1319297515162168E-3</v>
      </c>
      <c r="AA103" s="71">
        <f t="shared" ref="AA103:AI103" si="211">IFERROR(((AA30/AA26)-1),"")</f>
        <v>-0.33356978354036426</v>
      </c>
      <c r="AB103" s="71">
        <f t="shared" si="211"/>
        <v>1.0465913222155385</v>
      </c>
      <c r="AC103" s="71">
        <f t="shared" si="211"/>
        <v>-0.40551656844703121</v>
      </c>
      <c r="AD103" s="71">
        <f t="shared" si="211"/>
        <v>-0.48596780116499216</v>
      </c>
      <c r="AE103" s="71">
        <f t="shared" si="211"/>
        <v>-3.402849711957423E-2</v>
      </c>
      <c r="AF103" s="71">
        <f t="shared" si="211"/>
        <v>0.20911944347458133</v>
      </c>
      <c r="AG103" s="71">
        <f t="shared" si="211"/>
        <v>0.78810724727595116</v>
      </c>
      <c r="AH103" s="71">
        <f t="shared" si="211"/>
        <v>0.60841675819452501</v>
      </c>
      <c r="AI103" s="72">
        <f t="shared" si="211"/>
        <v>6.9754090215228493E-2</v>
      </c>
      <c r="AJ103" s="12">
        <f t="shared" ref="AJ103:AS103" si="212">AJ30-AJ26</f>
        <v>-0.18538613305657681</v>
      </c>
      <c r="AK103" s="12">
        <f t="shared" si="212"/>
        <v>0.26053698376755552</v>
      </c>
      <c r="AL103" s="12">
        <f t="shared" si="212"/>
        <v>-8.1265086170769163E-2</v>
      </c>
      <c r="AM103" s="12">
        <f t="shared" si="212"/>
        <v>-2.2436834966315222E-3</v>
      </c>
      <c r="AN103" s="12">
        <f t="shared" si="212"/>
        <v>-1.2668706510184508E-3</v>
      </c>
      <c r="AO103" s="12">
        <f t="shared" si="212"/>
        <v>6.5378351927520856E-4</v>
      </c>
      <c r="AP103" s="12">
        <f t="shared" si="212"/>
        <v>3.0815758013148363E-4</v>
      </c>
      <c r="AQ103" s="12">
        <f t="shared" si="212"/>
        <v>8.6628485080335917E-3</v>
      </c>
      <c r="AR103" s="12">
        <f t="shared" si="212"/>
        <v>8.3579189564218365E-3</v>
      </c>
      <c r="AS103" s="12">
        <f t="shared" si="212"/>
        <v>6.1142354597903126E-3</v>
      </c>
    </row>
    <row r="104" spans="2:46" x14ac:dyDescent="0.35">
      <c r="B104" s="6" t="s">
        <v>98</v>
      </c>
      <c r="C104" s="71">
        <f t="shared" ref="C104:Y104" si="213">IFERROR(((C31/C27)-1),"")</f>
        <v>0.50976987868557089</v>
      </c>
      <c r="D104" s="71">
        <f t="shared" si="213"/>
        <v>0.39394747430353094</v>
      </c>
      <c r="E104" s="71">
        <f t="shared" si="213"/>
        <v>0.45684621593789498</v>
      </c>
      <c r="F104" s="71">
        <f t="shared" si="213"/>
        <v>0.39008868347075909</v>
      </c>
      <c r="G104" s="71">
        <f t="shared" si="213"/>
        <v>0.16878842739872946</v>
      </c>
      <c r="H104" s="72">
        <f t="shared" si="213"/>
        <v>0.53337239367227207</v>
      </c>
      <c r="I104" s="71">
        <f t="shared" si="213"/>
        <v>0.53036164850903478</v>
      </c>
      <c r="J104" s="72">
        <f t="shared" si="213"/>
        <v>0.50980196775856634</v>
      </c>
      <c r="K104" s="71">
        <f t="shared" si="213"/>
        <v>1.5633187096863788E-2</v>
      </c>
      <c r="L104" s="71">
        <f t="shared" si="213"/>
        <v>1.3617468508794639E-2</v>
      </c>
      <c r="M104" s="71">
        <f t="shared" si="213"/>
        <v>-7.6715270331712326E-2</v>
      </c>
      <c r="N104" s="71">
        <f t="shared" si="213"/>
        <v>-3.5054125462982588E-2</v>
      </c>
      <c r="O104" s="72">
        <f t="shared" si="213"/>
        <v>-7.9271150461027839E-2</v>
      </c>
      <c r="P104" s="71">
        <f t="shared" si="213"/>
        <v>-5.7597423762353439E-2</v>
      </c>
      <c r="Q104" s="71">
        <f t="shared" si="213"/>
        <v>0.21341691048314826</v>
      </c>
      <c r="R104" s="71">
        <f t="shared" si="213"/>
        <v>9.1881339388022454E-3</v>
      </c>
      <c r="S104" s="72">
        <f t="shared" si="213"/>
        <v>3.4181500026798872E-2</v>
      </c>
      <c r="T104" s="71">
        <f t="shared" si="213"/>
        <v>0.21390616534252938</v>
      </c>
      <c r="U104" s="71">
        <f t="shared" si="213"/>
        <v>0.1483156722498391</v>
      </c>
      <c r="V104" s="72">
        <f t="shared" si="213"/>
        <v>-0.14805482536207182</v>
      </c>
      <c r="W104" s="71">
        <f t="shared" si="213"/>
        <v>0.10513755311667983</v>
      </c>
      <c r="X104" s="71">
        <f t="shared" si="213"/>
        <v>-0.3224498442595195</v>
      </c>
      <c r="Y104" s="71">
        <f t="shared" si="213"/>
        <v>0.1061568227093288</v>
      </c>
      <c r="Z104" s="72">
        <f t="shared" si="144"/>
        <v>5.5693311881807386E-3</v>
      </c>
      <c r="AA104" s="71">
        <f t="shared" ref="AA104:AI104" si="214">IFERROR(((AA31/AA27)-1),"")</f>
        <v>-0.36826630499046087</v>
      </c>
      <c r="AB104" s="71">
        <f t="shared" si="214"/>
        <v>0.42892172221474656</v>
      </c>
      <c r="AC104" s="71">
        <f t="shared" si="214"/>
        <v>0.16451643410069106</v>
      </c>
      <c r="AD104" s="71">
        <f t="shared" si="214"/>
        <v>-0.3224498442595195</v>
      </c>
      <c r="AE104" s="71">
        <f t="shared" si="214"/>
        <v>-5.7597423762353439E-2</v>
      </c>
      <c r="AF104" s="71">
        <f t="shared" si="214"/>
        <v>0.21341691048314826</v>
      </c>
      <c r="AG104" s="71">
        <f t="shared" si="214"/>
        <v>9.1881339388022454E-3</v>
      </c>
      <c r="AH104" s="71">
        <f t="shared" si="214"/>
        <v>0.39394747430353094</v>
      </c>
      <c r="AI104" s="72">
        <f t="shared" si="214"/>
        <v>6.8683243383067971E-2</v>
      </c>
      <c r="AJ104" s="12">
        <f t="shared" ref="AJ104:AS104" si="215">AJ31-AJ27</f>
        <v>-0.15706388642328159</v>
      </c>
      <c r="AK104" s="12">
        <f t="shared" si="215"/>
        <v>0.13689981611159924</v>
      </c>
      <c r="AL104" s="12">
        <f t="shared" si="215"/>
        <v>1.4150583008158385E-2</v>
      </c>
      <c r="AM104" s="12">
        <f t="shared" si="215"/>
        <v>-7.6068465713665582E-4</v>
      </c>
      <c r="AN104" s="12">
        <f t="shared" si="215"/>
        <v>-1.897181684257853E-3</v>
      </c>
      <c r="AO104" s="12">
        <f t="shared" si="215"/>
        <v>1.1245378145351183E-3</v>
      </c>
      <c r="AP104" s="12">
        <f t="shared" si="215"/>
        <v>-3.2760834126995507E-5</v>
      </c>
      <c r="AQ104" s="12">
        <f t="shared" si="215"/>
        <v>7.5795766645102777E-3</v>
      </c>
      <c r="AR104" s="12">
        <f t="shared" si="215"/>
        <v>6.7741719606605466E-3</v>
      </c>
      <c r="AS104" s="12">
        <f t="shared" si="215"/>
        <v>6.0134873035238914E-3</v>
      </c>
    </row>
    <row r="105" spans="2:46" x14ac:dyDescent="0.35">
      <c r="B105" s="6" t="s">
        <v>99</v>
      </c>
      <c r="C105" s="71">
        <f t="shared" ref="C105:Y105" si="216">IFERROR(((C32/C28)-1),"")</f>
        <v>0.45640420451738617</v>
      </c>
      <c r="D105" s="71">
        <f t="shared" si="216"/>
        <v>0.23185553274358894</v>
      </c>
      <c r="E105" s="71">
        <f t="shared" si="216"/>
        <v>0.33499564143685134</v>
      </c>
      <c r="F105" s="71">
        <f t="shared" si="216"/>
        <v>0.30096948777148258</v>
      </c>
      <c r="G105" s="71">
        <f t="shared" si="216"/>
        <v>0.29325577057582097</v>
      </c>
      <c r="H105" s="72">
        <f t="shared" si="216"/>
        <v>0.47481461145626325</v>
      </c>
      <c r="I105" s="71">
        <f t="shared" si="216"/>
        <v>0.46737135438506994</v>
      </c>
      <c r="J105" s="72">
        <f t="shared" si="216"/>
        <v>0.44707431869685643</v>
      </c>
      <c r="K105" s="71">
        <f t="shared" si="216"/>
        <v>1.2641000954112247E-2</v>
      </c>
      <c r="L105" s="71">
        <f t="shared" si="216"/>
        <v>1.4026256582655439E-2</v>
      </c>
      <c r="M105" s="71">
        <f t="shared" si="216"/>
        <v>-0.15418018643265774</v>
      </c>
      <c r="N105" s="71">
        <f t="shared" si="216"/>
        <v>-8.3361859780380243E-2</v>
      </c>
      <c r="O105" s="72">
        <f t="shared" si="216"/>
        <v>-0.10672498490720195</v>
      </c>
      <c r="P105" s="71">
        <f t="shared" si="216"/>
        <v>-0.11264437625851298</v>
      </c>
      <c r="Q105" s="71">
        <f t="shared" si="216"/>
        <v>0.5675038589163135</v>
      </c>
      <c r="R105" s="71">
        <f t="shared" si="216"/>
        <v>-0.21034614207825697</v>
      </c>
      <c r="S105" s="72">
        <f t="shared" si="216"/>
        <v>6.1540101797278313E-2</v>
      </c>
      <c r="T105" s="71">
        <f t="shared" si="216"/>
        <v>0.16139024206346164</v>
      </c>
      <c r="U105" s="71">
        <f t="shared" si="216"/>
        <v>6.0673224320302754E-2</v>
      </c>
      <c r="V105" s="72">
        <f t="shared" si="216"/>
        <v>-8.5974667816028805E-2</v>
      </c>
      <c r="W105" s="71">
        <f t="shared" si="216"/>
        <v>6.278567799115109E-2</v>
      </c>
      <c r="X105" s="71">
        <f t="shared" si="216"/>
        <v>0.39253983744565657</v>
      </c>
      <c r="Y105" s="71">
        <f t="shared" si="216"/>
        <v>6.1971020384324449E-2</v>
      </c>
      <c r="Z105" s="72">
        <f t="shared" si="144"/>
        <v>5.3939850017101915E-3</v>
      </c>
      <c r="AA105" s="71">
        <f t="shared" ref="AA105:AI105" si="217">IFERROR(((AA32/AA28)-1),"")</f>
        <v>-6.057059092410555E-2</v>
      </c>
      <c r="AB105" s="71">
        <f t="shared" si="217"/>
        <v>0.20634016888574402</v>
      </c>
      <c r="AC105" s="71">
        <f t="shared" si="217"/>
        <v>-0.2302433694860786</v>
      </c>
      <c r="AD105" s="71">
        <f t="shared" si="217"/>
        <v>0.39253983744565657</v>
      </c>
      <c r="AE105" s="71">
        <f t="shared" si="217"/>
        <v>-0.11264437625851298</v>
      </c>
      <c r="AF105" s="71">
        <f t="shared" si="217"/>
        <v>0.5675038589163135</v>
      </c>
      <c r="AG105" s="71">
        <f t="shared" si="217"/>
        <v>-0.21034614207825697</v>
      </c>
      <c r="AH105" s="71">
        <f t="shared" si="217"/>
        <v>0.23185553274358894</v>
      </c>
      <c r="AI105" s="72">
        <f t="shared" si="217"/>
        <v>2.7610179119654576E-2</v>
      </c>
      <c r="AJ105" s="12">
        <f t="shared" ref="AJ105:AS105" si="218">AJ32-AJ28</f>
        <v>-3.4895726017701023E-2</v>
      </c>
      <c r="AK105" s="12">
        <f t="shared" si="218"/>
        <v>6.7063796457355385E-2</v>
      </c>
      <c r="AL105" s="12">
        <f t="shared" si="218"/>
        <v>-3.9299188149010303E-2</v>
      </c>
      <c r="AM105" s="12">
        <f t="shared" si="218"/>
        <v>7.467395614371335E-4</v>
      </c>
      <c r="AN105" s="12">
        <f t="shared" si="218"/>
        <v>-1.9700672493794605E-3</v>
      </c>
      <c r="AO105" s="12">
        <f t="shared" si="218"/>
        <v>2.7735143851721203E-3</v>
      </c>
      <c r="AP105" s="12">
        <f t="shared" si="218"/>
        <v>-1.3351420460905463E-4</v>
      </c>
      <c r="AQ105" s="12">
        <f t="shared" si="218"/>
        <v>5.7144452167350139E-3</v>
      </c>
      <c r="AR105" s="12">
        <f t="shared" si="218"/>
        <v>6.3843781479186179E-3</v>
      </c>
      <c r="AS105" s="12">
        <f t="shared" si="218"/>
        <v>7.1311177093557609E-3</v>
      </c>
    </row>
    <row r="106" spans="2:46" x14ac:dyDescent="0.35">
      <c r="B106" s="6" t="s">
        <v>100</v>
      </c>
      <c r="C106" s="71">
        <f t="shared" ref="C106:Y106" si="219">IFERROR(((C33/C29)-1),"")</f>
        <v>0.38499220197410433</v>
      </c>
      <c r="D106" s="71">
        <f t="shared" si="219"/>
        <v>0.32823758504107881</v>
      </c>
      <c r="E106" s="71">
        <f t="shared" si="219"/>
        <v>0.25742392043762874</v>
      </c>
      <c r="F106" s="71">
        <f t="shared" si="219"/>
        <v>0.17795467779580654</v>
      </c>
      <c r="G106" s="71">
        <f t="shared" si="219"/>
        <v>0.40200842259810887</v>
      </c>
      <c r="H106" s="72">
        <f t="shared" si="219"/>
        <v>0.40954446884936568</v>
      </c>
      <c r="I106" s="71">
        <f t="shared" si="219"/>
        <v>0.40804425204635031</v>
      </c>
      <c r="J106" s="72">
        <f t="shared" si="219"/>
        <v>0.38197219778773617</v>
      </c>
      <c r="K106" s="71">
        <f t="shared" si="219"/>
        <v>1.7727368313168679E-2</v>
      </c>
      <c r="L106" s="71">
        <f t="shared" si="219"/>
        <v>1.8865831237669051E-2</v>
      </c>
      <c r="M106" s="71">
        <f t="shared" si="219"/>
        <v>-4.0978293489400297E-2</v>
      </c>
      <c r="N106" s="71">
        <f t="shared" si="219"/>
        <v>-9.2107581078540113E-2</v>
      </c>
      <c r="O106" s="72">
        <f t="shared" si="219"/>
        <v>-0.14948641868394352</v>
      </c>
      <c r="P106" s="71">
        <f t="shared" si="219"/>
        <v>-8.4547900633159645E-2</v>
      </c>
      <c r="Q106" s="71">
        <f t="shared" si="219"/>
        <v>0.71299834311923194</v>
      </c>
      <c r="R106" s="71">
        <f t="shared" si="219"/>
        <v>-0.49131581216144504</v>
      </c>
      <c r="S106" s="72">
        <f t="shared" si="219"/>
        <v>0.14106014900167185</v>
      </c>
      <c r="T106" s="71">
        <f t="shared" si="219"/>
        <v>0.24561348033496633</v>
      </c>
      <c r="U106" s="71">
        <f t="shared" si="219"/>
        <v>6.6332057263777777E-2</v>
      </c>
      <c r="V106" s="72">
        <f t="shared" si="219"/>
        <v>-8.3937218875616559E-2</v>
      </c>
      <c r="W106" s="71">
        <f t="shared" si="219"/>
        <v>-2.7832578776481265E-2</v>
      </c>
      <c r="X106" s="71">
        <f t="shared" si="219"/>
        <v>0.62832665323178594</v>
      </c>
      <c r="Y106" s="71">
        <f t="shared" si="219"/>
        <v>-2.9133815196958013E-2</v>
      </c>
      <c r="Z106" s="72">
        <f t="shared" si="144"/>
        <v>1.3600437449877073E-2</v>
      </c>
      <c r="AA106" s="71">
        <f t="shared" ref="AA106:AI106" si="220">IFERROR(((AA33/AA29)-1),"")</f>
        <v>0.28923578375689707</v>
      </c>
      <c r="AB106" s="71">
        <f t="shared" si="220"/>
        <v>-0.21973520366093413</v>
      </c>
      <c r="AC106" s="71">
        <f t="shared" si="220"/>
        <v>0.34646617906909882</v>
      </c>
      <c r="AD106" s="71">
        <f t="shared" si="220"/>
        <v>0.62832665323178594</v>
      </c>
      <c r="AE106" s="71">
        <f t="shared" si="220"/>
        <v>-8.4547900633159645E-2</v>
      </c>
      <c r="AF106" s="71">
        <f t="shared" si="220"/>
        <v>0.71299834311923194</v>
      </c>
      <c r="AG106" s="71">
        <f t="shared" si="220"/>
        <v>-0.49131581216144504</v>
      </c>
      <c r="AH106" s="71">
        <f t="shared" si="220"/>
        <v>0.32823758504107881</v>
      </c>
      <c r="AI106" s="72">
        <f t="shared" si="220"/>
        <v>3.575092993260176E-2</v>
      </c>
      <c r="AJ106" s="12">
        <f t="shared" ref="AJ106:AS106" si="221">AJ33-AJ29</f>
        <v>7.9580096558745039E-2</v>
      </c>
      <c r="AK106" s="12">
        <f t="shared" si="221"/>
        <v>-0.12552153939123911</v>
      </c>
      <c r="AL106" s="12">
        <f t="shared" si="221"/>
        <v>3.5841727090423922E-2</v>
      </c>
      <c r="AM106" s="12">
        <f t="shared" si="221"/>
        <v>1.0539551683756347E-3</v>
      </c>
      <c r="AN106" s="12">
        <f t="shared" si="221"/>
        <v>-1.5278708094883294E-3</v>
      </c>
      <c r="AO106" s="12">
        <f t="shared" si="221"/>
        <v>3.861000347763985E-3</v>
      </c>
      <c r="AP106" s="12">
        <f t="shared" si="221"/>
        <v>-3.2944287763034692E-4</v>
      </c>
      <c r="AQ106" s="12">
        <f t="shared" si="221"/>
        <v>7.0420739130491114E-3</v>
      </c>
      <c r="AR106" s="12">
        <f t="shared" si="221"/>
        <v>9.0457605736944183E-3</v>
      </c>
      <c r="AS106" s="12">
        <f t="shared" si="221"/>
        <v>1.0099715742070053E-2</v>
      </c>
    </row>
    <row r="107" spans="2:46" x14ac:dyDescent="0.35">
      <c r="B107" s="6" t="s">
        <v>101</v>
      </c>
      <c r="C107" s="71">
        <f t="shared" ref="C107:Y107" si="222">IFERROR(((C34/C30)-1),"")</f>
        <v>0.33177354040929052</v>
      </c>
      <c r="D107" s="71">
        <f t="shared" si="222"/>
        <v>0.29170718822731168</v>
      </c>
      <c r="E107" s="71">
        <f t="shared" si="222"/>
        <v>0.18752236419081858</v>
      </c>
      <c r="F107" s="71">
        <f t="shared" si="222"/>
        <v>0.12972287848971353</v>
      </c>
      <c r="G107" s="71">
        <f t="shared" si="222"/>
        <v>0.17872188293099223</v>
      </c>
      <c r="H107" s="72">
        <f t="shared" si="222"/>
        <v>0.36459782895442228</v>
      </c>
      <c r="I107" s="71">
        <f t="shared" si="222"/>
        <v>0.35846878646473335</v>
      </c>
      <c r="J107" s="72">
        <f t="shared" si="222"/>
        <v>0.32465657927467828</v>
      </c>
      <c r="K107" s="71">
        <f t="shared" si="222"/>
        <v>2.4647049629056283E-2</v>
      </c>
      <c r="L107" s="71">
        <f t="shared" si="222"/>
        <v>2.5525262712671637E-2</v>
      </c>
      <c r="M107" s="71">
        <f t="shared" si="222"/>
        <v>-3.0084958865953526E-2</v>
      </c>
      <c r="N107" s="71">
        <f t="shared" si="222"/>
        <v>-0.10831509400174733</v>
      </c>
      <c r="O107" s="72">
        <f t="shared" si="222"/>
        <v>-0.15171547998879842</v>
      </c>
      <c r="P107" s="71">
        <f t="shared" si="222"/>
        <v>-0.10555384638652221</v>
      </c>
      <c r="Q107" s="71">
        <f t="shared" si="222"/>
        <v>-0.15406500923188959</v>
      </c>
      <c r="R107" s="71">
        <f t="shared" si="222"/>
        <v>-0.40480655327816895</v>
      </c>
      <c r="S107" s="72">
        <f t="shared" si="222"/>
        <v>-0.13323816704561786</v>
      </c>
      <c r="T107" s="71">
        <f t="shared" si="222"/>
        <v>0.1160265051126832</v>
      </c>
      <c r="U107" s="71">
        <f t="shared" si="222"/>
        <v>0.15741622829727531</v>
      </c>
      <c r="V107" s="72">
        <f t="shared" si="222"/>
        <v>-0.22335013641377022</v>
      </c>
      <c r="W107" s="71">
        <f t="shared" si="222"/>
        <v>7.0884482135880056E-4</v>
      </c>
      <c r="X107" s="71">
        <f t="shared" si="222"/>
        <v>0.29955762935378161</v>
      </c>
      <c r="Y107" s="71">
        <f t="shared" si="222"/>
        <v>2.9290449506502725E-5</v>
      </c>
      <c r="Z107" s="72">
        <f t="shared" si="144"/>
        <v>5.6043846144946466E-3</v>
      </c>
      <c r="AA107" s="71">
        <f t="shared" ref="AA107:AI107" si="223">IFERROR(((AA34/AA30)-1),"")</f>
        <v>-4.7776164040401747E-2</v>
      </c>
      <c r="AB107" s="71">
        <f t="shared" si="223"/>
        <v>-0.10470277188714328</v>
      </c>
      <c r="AC107" s="71">
        <f t="shared" si="223"/>
        <v>0.60195633936762638</v>
      </c>
      <c r="AD107" s="71">
        <f t="shared" si="223"/>
        <v>0.29955762935378161</v>
      </c>
      <c r="AE107" s="71">
        <f t="shared" si="223"/>
        <v>-0.10555384638652221</v>
      </c>
      <c r="AF107" s="71">
        <f t="shared" si="223"/>
        <v>-0.15406500923188959</v>
      </c>
      <c r="AG107" s="71">
        <f t="shared" si="223"/>
        <v>-0.40480655327816895</v>
      </c>
      <c r="AH107" s="71">
        <f t="shared" si="223"/>
        <v>0.29170718822731168</v>
      </c>
      <c r="AI107" s="72">
        <f t="shared" si="223"/>
        <v>-4.8611592073377619E-3</v>
      </c>
      <c r="AJ107" s="12">
        <f t="shared" ref="AJ107:AS107" si="224">AJ34-AJ30</f>
        <v>-1.3210020283314805E-2</v>
      </c>
      <c r="AK107" s="12">
        <f t="shared" si="224"/>
        <v>-5.4765393815323749E-2</v>
      </c>
      <c r="AL107" s="12">
        <f t="shared" si="224"/>
        <v>6.1983653389004079E-2</v>
      </c>
      <c r="AM107" s="12">
        <f t="shared" si="224"/>
        <v>6.3486617410337927E-4</v>
      </c>
      <c r="AN107" s="12">
        <f t="shared" si="224"/>
        <v>-1.1931261099108244E-3</v>
      </c>
      <c r="AO107" s="12">
        <f t="shared" si="224"/>
        <v>-8.5044201147422855E-4</v>
      </c>
      <c r="AP107" s="12">
        <f t="shared" si="224"/>
        <v>-3.0828006085349154E-4</v>
      </c>
      <c r="AQ107" s="12">
        <f t="shared" si="224"/>
        <v>7.7087427177696573E-3</v>
      </c>
      <c r="AR107" s="12">
        <f t="shared" si="224"/>
        <v>5.3568945355311065E-3</v>
      </c>
      <c r="AS107" s="12">
        <f t="shared" si="224"/>
        <v>5.9917607096344888E-3</v>
      </c>
    </row>
    <row r="108" spans="2:46" x14ac:dyDescent="0.35">
      <c r="B108" s="6" t="s">
        <v>102</v>
      </c>
      <c r="C108" s="71">
        <f t="shared" ref="C108:Y108" si="225">IFERROR(((C35/C31)-1),"")</f>
        <v>0.33563713151057128</v>
      </c>
      <c r="D108" s="71">
        <f t="shared" si="225"/>
        <v>0.38202561057890194</v>
      </c>
      <c r="E108" s="71">
        <f t="shared" si="225"/>
        <v>0.25913508173127164</v>
      </c>
      <c r="F108" s="71">
        <f t="shared" si="225"/>
        <v>0.19526727449004921</v>
      </c>
      <c r="G108" s="71">
        <f t="shared" si="225"/>
        <v>0.37480903178979208</v>
      </c>
      <c r="H108" s="72">
        <f t="shared" si="225"/>
        <v>0.37591397691607487</v>
      </c>
      <c r="I108" s="71">
        <f t="shared" si="225"/>
        <v>0.37047849974830727</v>
      </c>
      <c r="J108" s="72">
        <f t="shared" si="225"/>
        <v>0.33007741883647923</v>
      </c>
      <c r="K108" s="71">
        <f t="shared" si="225"/>
        <v>3.0155529863078678E-2</v>
      </c>
      <c r="L108" s="71">
        <f t="shared" si="225"/>
        <v>3.0374984448025666E-2</v>
      </c>
      <c r="M108" s="71">
        <f t="shared" si="225"/>
        <v>3.4731348787725436E-2</v>
      </c>
      <c r="N108" s="71">
        <f t="shared" si="225"/>
        <v>-5.7277570362825769E-2</v>
      </c>
      <c r="O108" s="72">
        <f t="shared" si="225"/>
        <v>-0.10509580312563438</v>
      </c>
      <c r="P108" s="71">
        <f t="shared" si="225"/>
        <v>-4.9543581243305379E-4</v>
      </c>
      <c r="Q108" s="71">
        <f t="shared" si="225"/>
        <v>0.241806855571713</v>
      </c>
      <c r="R108" s="71">
        <f t="shared" si="225"/>
        <v>0.24597952017494062</v>
      </c>
      <c r="S108" s="72">
        <f t="shared" si="225"/>
        <v>9.9802224056142919E-2</v>
      </c>
      <c r="T108" s="71">
        <f t="shared" si="225"/>
        <v>0.26170037475456298</v>
      </c>
      <c r="U108" s="71">
        <f t="shared" si="225"/>
        <v>9.5367520079991941E-2</v>
      </c>
      <c r="V108" s="72">
        <f t="shared" si="225"/>
        <v>-0.1283174309351488</v>
      </c>
      <c r="W108" s="71">
        <f t="shared" si="225"/>
        <v>-5.7579376508962721E-2</v>
      </c>
      <c r="X108" s="71">
        <f t="shared" si="225"/>
        <v>0.64752611997141885</v>
      </c>
      <c r="Y108" s="71">
        <f t="shared" si="225"/>
        <v>-5.860891602172269E-2</v>
      </c>
      <c r="Z108" s="72">
        <f t="shared" si="144"/>
        <v>2.134877635191651E-2</v>
      </c>
      <c r="AA108" s="71">
        <f t="shared" ref="AA108:AI108" si="226">IFERROR(((AA35/AA31)-1),"")</f>
        <v>0.32942464864765308</v>
      </c>
      <c r="AB108" s="71">
        <f t="shared" si="226"/>
        <v>-0.1983327109187174</v>
      </c>
      <c r="AC108" s="71">
        <f t="shared" si="226"/>
        <v>-3.4347138628768703E-2</v>
      </c>
      <c r="AD108" s="71">
        <f t="shared" si="226"/>
        <v>0.64752611997141885</v>
      </c>
      <c r="AE108" s="71">
        <f t="shared" si="226"/>
        <v>-4.9543581243305379E-4</v>
      </c>
      <c r="AF108" s="71">
        <f t="shared" si="226"/>
        <v>0.241806855571713</v>
      </c>
      <c r="AG108" s="71">
        <f t="shared" si="226"/>
        <v>0.24597952017494062</v>
      </c>
      <c r="AH108" s="71">
        <f t="shared" si="226"/>
        <v>0.38202561057890194</v>
      </c>
      <c r="AI108" s="72">
        <f t="shared" si="226"/>
        <v>-2.3128225082312825E-2</v>
      </c>
      <c r="AJ108" s="12">
        <f t="shared" ref="AJ108:AS108" si="227">AJ35-AJ31</f>
        <v>8.1953175062394329E-2</v>
      </c>
      <c r="AK108" s="12">
        <f t="shared" si="227"/>
        <v>-9.7393250999779135E-2</v>
      </c>
      <c r="AL108" s="12">
        <f t="shared" si="227"/>
        <v>-1.974773300936733E-3</v>
      </c>
      <c r="AM108" s="12">
        <f t="shared" si="227"/>
        <v>9.0465446467782721E-4</v>
      </c>
      <c r="AN108" s="12">
        <f t="shared" si="227"/>
        <v>3.2802658188497286E-4</v>
      </c>
      <c r="AO108" s="12">
        <f t="shared" si="227"/>
        <v>2.5569159220539851E-3</v>
      </c>
      <c r="AP108" s="12">
        <f t="shared" si="227"/>
        <v>1.5308564008535415E-4</v>
      </c>
      <c r="AQ108" s="12">
        <f t="shared" si="227"/>
        <v>1.3472166629619454E-2</v>
      </c>
      <c r="AR108" s="12">
        <f t="shared" si="227"/>
        <v>1.6510194773643773E-2</v>
      </c>
      <c r="AS108" s="12">
        <f t="shared" si="227"/>
        <v>1.7414849238321588E-2</v>
      </c>
    </row>
    <row r="109" spans="2:46" x14ac:dyDescent="0.35">
      <c r="B109" s="6" t="s">
        <v>103</v>
      </c>
      <c r="C109" s="71">
        <f t="shared" ref="C109:Y109" si="228">IFERROR(((C36/C32)-1),"")</f>
        <v>0.32589798879583487</v>
      </c>
      <c r="D109" s="71">
        <f t="shared" si="228"/>
        <v>0.37519413622860176</v>
      </c>
      <c r="E109" s="71">
        <f t="shared" si="228"/>
        <v>0.14131858360798422</v>
      </c>
      <c r="F109" s="71">
        <f t="shared" si="228"/>
        <v>2.6788620874229618E-2</v>
      </c>
      <c r="G109" s="71">
        <f t="shared" si="228"/>
        <v>0.14783824821061842</v>
      </c>
      <c r="H109" s="72">
        <f t="shared" si="228"/>
        <v>0.38179086843481902</v>
      </c>
      <c r="I109" s="71">
        <f t="shared" si="228"/>
        <v>0.38221625620834487</v>
      </c>
      <c r="J109" s="72">
        <f t="shared" si="228"/>
        <v>0.32719679832956339</v>
      </c>
      <c r="K109" s="71">
        <f t="shared" si="228"/>
        <v>4.2154735968598311E-2</v>
      </c>
      <c r="L109" s="71">
        <f t="shared" si="228"/>
        <v>4.1455387737545868E-2</v>
      </c>
      <c r="M109" s="71">
        <f t="shared" si="228"/>
        <v>3.717944204556578E-2</v>
      </c>
      <c r="N109" s="71">
        <f t="shared" si="228"/>
        <v>-0.13921086444627895</v>
      </c>
      <c r="O109" s="72">
        <f t="shared" si="228"/>
        <v>-0.22559003064274419</v>
      </c>
      <c r="P109" s="71">
        <f t="shared" si="228"/>
        <v>5.0899023759006568E-2</v>
      </c>
      <c r="Q109" s="71">
        <f t="shared" si="228"/>
        <v>0.49176167560805562</v>
      </c>
      <c r="R109" s="71">
        <f t="shared" si="228"/>
        <v>0.55224075624247138</v>
      </c>
      <c r="S109" s="72">
        <f t="shared" si="228"/>
        <v>0.23087180552409614</v>
      </c>
      <c r="T109" s="71">
        <f t="shared" si="228"/>
        <v>0.32061671440907724</v>
      </c>
      <c r="U109" s="71">
        <f t="shared" si="228"/>
        <v>4.1327223276850455E-2</v>
      </c>
      <c r="V109" s="72">
        <f t="shared" si="228"/>
        <v>-6.7956817376144119E-2</v>
      </c>
      <c r="W109" s="71">
        <f t="shared" si="228"/>
        <v>-7.4095613133433047E-2</v>
      </c>
      <c r="X109" s="71">
        <f t="shared" si="228"/>
        <v>-5.978067019400346E-2</v>
      </c>
      <c r="Y109" s="71">
        <f t="shared" si="228"/>
        <v>-7.4141986584674191E-2</v>
      </c>
      <c r="Z109" s="72">
        <f t="shared" si="144"/>
        <v>2.6866115028651633E-2</v>
      </c>
      <c r="AA109" s="71">
        <f t="shared" ref="AA109:AI109" si="229">IFERROR(((AA36/AA32)-1),"")</f>
        <v>-0.35062548539414728</v>
      </c>
      <c r="AB109" s="71">
        <f t="shared" si="229"/>
        <v>-2.9752834812386886E-2</v>
      </c>
      <c r="AC109" s="71">
        <f t="shared" si="229"/>
        <v>0.40679104890549356</v>
      </c>
      <c r="AD109" s="71">
        <f t="shared" si="229"/>
        <v>-5.978067019400346E-2</v>
      </c>
      <c r="AE109" s="71">
        <f t="shared" si="229"/>
        <v>5.0899023759006568E-2</v>
      </c>
      <c r="AF109" s="71">
        <f t="shared" si="229"/>
        <v>0.49176167560805562</v>
      </c>
      <c r="AG109" s="71">
        <f t="shared" si="229"/>
        <v>0.55224075624247138</v>
      </c>
      <c r="AH109" s="71">
        <f t="shared" si="229"/>
        <v>0.37519413622860176</v>
      </c>
      <c r="AI109" s="72">
        <f t="shared" si="229"/>
        <v>-7.8492387349298198E-2</v>
      </c>
      <c r="AJ109" s="12">
        <f t="shared" ref="AJ109:AS109" si="230">AJ36-AJ32</f>
        <v>-0.1097854892639174</v>
      </c>
      <c r="AK109" s="12">
        <f t="shared" si="230"/>
        <v>2.3941045070586364E-2</v>
      </c>
      <c r="AL109" s="12">
        <f t="shared" si="230"/>
        <v>6.178178410730982E-2</v>
      </c>
      <c r="AM109" s="12">
        <f t="shared" si="230"/>
        <v>5.7860521663690399E-5</v>
      </c>
      <c r="AN109" s="12">
        <f t="shared" si="230"/>
        <v>1.7501219166295313E-3</v>
      </c>
      <c r="AO109" s="12">
        <f t="shared" si="230"/>
        <v>4.9831075296039584E-3</v>
      </c>
      <c r="AP109" s="12">
        <f t="shared" si="230"/>
        <v>3.032590105810702E-4</v>
      </c>
      <c r="AQ109" s="12">
        <f t="shared" si="230"/>
        <v>1.6968311107542815E-2</v>
      </c>
      <c r="AR109" s="12">
        <f t="shared" si="230"/>
        <v>2.4004799564357374E-2</v>
      </c>
      <c r="AS109" s="12">
        <f t="shared" si="230"/>
        <v>2.4062660086021065E-2</v>
      </c>
    </row>
    <row r="110" spans="2:46" x14ac:dyDescent="0.35">
      <c r="B110" s="6" t="s">
        <v>104</v>
      </c>
      <c r="C110" s="71">
        <f t="shared" ref="C110:Y110" si="231">IFERROR(((C37/C33)-1),"")</f>
        <v>0.30987217662499922</v>
      </c>
      <c r="D110" s="71">
        <f t="shared" si="231"/>
        <v>0.46712387573488412</v>
      </c>
      <c r="E110" s="71">
        <f t="shared" si="231"/>
        <v>0.18991881421295531</v>
      </c>
      <c r="F110" s="71">
        <f t="shared" si="231"/>
        <v>5.4462600139177475E-2</v>
      </c>
      <c r="G110" s="71">
        <f t="shared" si="231"/>
        <v>7.8866685379670676E-2</v>
      </c>
      <c r="H110" s="72">
        <f t="shared" si="231"/>
        <v>0.36974545383538704</v>
      </c>
      <c r="I110" s="71">
        <f t="shared" si="231"/>
        <v>0.37848755821246272</v>
      </c>
      <c r="J110" s="72">
        <f t="shared" si="231"/>
        <v>0.32067660694148614</v>
      </c>
      <c r="K110" s="71">
        <f t="shared" si="231"/>
        <v>4.5709251848265353E-2</v>
      </c>
      <c r="L110" s="71">
        <f t="shared" si="231"/>
        <v>4.3773737618370667E-2</v>
      </c>
      <c r="M110" s="71">
        <f t="shared" si="231"/>
        <v>0.12005117897462125</v>
      </c>
      <c r="N110" s="71">
        <f t="shared" si="231"/>
        <v>-9.1576387797711933E-2</v>
      </c>
      <c r="O110" s="72">
        <f t="shared" si="231"/>
        <v>-0.19498816834472121</v>
      </c>
      <c r="P110" s="71">
        <f t="shared" si="231"/>
        <v>7.6544835393184574E-2</v>
      </c>
      <c r="Q110" s="71">
        <f t="shared" si="231"/>
        <v>-3.6668780792260547E-2</v>
      </c>
      <c r="R110" s="71">
        <f t="shared" si="231"/>
        <v>0.50163903511467867</v>
      </c>
      <c r="S110" s="72">
        <f t="shared" si="231"/>
        <v>3.1844762165947671E-2</v>
      </c>
      <c r="T110" s="71">
        <f t="shared" si="231"/>
        <v>0.29111022956562271</v>
      </c>
      <c r="U110" s="71">
        <f t="shared" si="231"/>
        <v>0.13632735775664861</v>
      </c>
      <c r="V110" s="72">
        <f t="shared" si="231"/>
        <v>-0.20080815832967369</v>
      </c>
      <c r="W110" s="71">
        <f t="shared" si="231"/>
        <v>1.9932480142486497E-2</v>
      </c>
      <c r="X110" s="71">
        <f t="shared" si="231"/>
        <v>-7.9140885597536959E-2</v>
      </c>
      <c r="Y110" s="71">
        <f t="shared" si="231"/>
        <v>2.0262003376039672E-2</v>
      </c>
      <c r="Z110" s="72">
        <f t="shared" si="144"/>
        <v>1.6368807209409926E-2</v>
      </c>
      <c r="AA110" s="71">
        <f t="shared" ref="AA110:AI110" si="232">IFERROR(((AA37/AA33)-1),"")</f>
        <v>-0.33686038514937666</v>
      </c>
      <c r="AB110" s="71">
        <f t="shared" si="232"/>
        <v>0.24537703666814736</v>
      </c>
      <c r="AC110" s="71">
        <f t="shared" si="232"/>
        <v>2.0459281269534113E-2</v>
      </c>
      <c r="AD110" s="71">
        <f t="shared" si="232"/>
        <v>-7.9140885597536959E-2</v>
      </c>
      <c r="AE110" s="71">
        <f t="shared" si="232"/>
        <v>7.6544835393184574E-2</v>
      </c>
      <c r="AF110" s="71">
        <f t="shared" si="232"/>
        <v>-3.6668780792260547E-2</v>
      </c>
      <c r="AG110" s="71">
        <f t="shared" si="232"/>
        <v>0.50163903511467867</v>
      </c>
      <c r="AH110" s="71">
        <f t="shared" si="232"/>
        <v>0.46712387573488412</v>
      </c>
      <c r="AI110" s="72">
        <f t="shared" si="232"/>
        <v>-2.37006546557329E-2</v>
      </c>
      <c r="AJ110" s="12">
        <f t="shared" ref="AJ110:AS110" si="233">AJ37-AJ33</f>
        <v>-0.12982780392211563</v>
      </c>
      <c r="AK110" s="12">
        <f t="shared" si="233"/>
        <v>0.10565441034408896</v>
      </c>
      <c r="AL110" s="12">
        <f t="shared" si="233"/>
        <v>7.0253383679219905E-3</v>
      </c>
      <c r="AM110" s="12">
        <f t="shared" si="233"/>
        <v>-1.644605911058708E-4</v>
      </c>
      <c r="AN110" s="12">
        <f t="shared" si="233"/>
        <v>1.19383057727304E-3</v>
      </c>
      <c r="AO110" s="12">
        <f t="shared" si="233"/>
        <v>-1.2971901932851658E-4</v>
      </c>
      <c r="AP110" s="12">
        <f t="shared" si="233"/>
        <v>1.7108816286974965E-4</v>
      </c>
      <c r="AQ110" s="12">
        <f t="shared" si="233"/>
        <v>1.6077316080396364E-2</v>
      </c>
      <c r="AR110" s="12">
        <f t="shared" si="233"/>
        <v>1.731251580121064E-2</v>
      </c>
      <c r="AS110" s="12">
        <f t="shared" si="233"/>
        <v>1.7148055210104762E-2</v>
      </c>
    </row>
    <row r="111" spans="2:46" x14ac:dyDescent="0.35">
      <c r="B111" s="6" t="s">
        <v>105</v>
      </c>
      <c r="C111" s="71">
        <f t="shared" ref="C111:Y111" si="234">IFERROR(((C38/C34)-1),"")</f>
        <v>0.2881887488815984</v>
      </c>
      <c r="D111" s="71">
        <f t="shared" si="234"/>
        <v>0.43817773227482992</v>
      </c>
      <c r="E111" s="71">
        <f t="shared" si="234"/>
        <v>0.18620611741908055</v>
      </c>
      <c r="F111" s="71">
        <f t="shared" si="234"/>
        <v>7.7367899123334416E-2</v>
      </c>
      <c r="G111" s="71">
        <f t="shared" si="234"/>
        <v>0.25566990008302493</v>
      </c>
      <c r="H111" s="72">
        <f t="shared" si="234"/>
        <v>0.3618661500758884</v>
      </c>
      <c r="I111" s="71">
        <f t="shared" si="234"/>
        <v>0.38286521406507878</v>
      </c>
      <c r="J111" s="72">
        <f t="shared" si="234"/>
        <v>0.30803596268338373</v>
      </c>
      <c r="K111" s="71">
        <f t="shared" si="234"/>
        <v>5.7194569707472054E-2</v>
      </c>
      <c r="L111" s="71">
        <f t="shared" si="234"/>
        <v>5.7207334902463769E-2</v>
      </c>
      <c r="M111" s="71">
        <f t="shared" si="234"/>
        <v>0.11643401133836284</v>
      </c>
      <c r="N111" s="71">
        <f t="shared" si="234"/>
        <v>-7.9167460165335823E-2</v>
      </c>
      <c r="O111" s="72">
        <f t="shared" si="234"/>
        <v>-0.16365680102492597</v>
      </c>
      <c r="P111" s="71">
        <f t="shared" si="234"/>
        <v>0.16058530953745964</v>
      </c>
      <c r="Q111" s="71">
        <f t="shared" si="234"/>
        <v>0.25793883669201012</v>
      </c>
      <c r="R111" s="71">
        <f t="shared" si="234"/>
        <v>-7.2391178220221453E-2</v>
      </c>
      <c r="S111" s="72">
        <f t="shared" si="234"/>
        <v>0.18341594474705558</v>
      </c>
      <c r="T111" s="71">
        <f t="shared" si="234"/>
        <v>0.35637826363923519</v>
      </c>
      <c r="U111" s="71">
        <f t="shared" si="234"/>
        <v>6.0307268870648745E-2</v>
      </c>
      <c r="V111" s="72">
        <f t="shared" si="234"/>
        <v>-0.12751776073741605</v>
      </c>
      <c r="W111" s="71">
        <f t="shared" si="234"/>
        <v>-5.1759822242470221E-2</v>
      </c>
      <c r="X111" s="71">
        <f t="shared" si="234"/>
        <v>-0.25629510594192739</v>
      </c>
      <c r="Y111" s="71">
        <f t="shared" si="234"/>
        <v>-5.1155423186679094E-2</v>
      </c>
      <c r="Z111" s="72">
        <f t="shared" si="144"/>
        <v>2.3159187234731933E-2</v>
      </c>
      <c r="AA111" s="71">
        <f t="shared" ref="AA111:AI111" si="235">IFERROR(((AA38/AA34)-1),"")</f>
        <v>0.25503864051523073</v>
      </c>
      <c r="AB111" s="71">
        <f t="shared" si="235"/>
        <v>-0.18722798437268273</v>
      </c>
      <c r="AC111" s="71">
        <f t="shared" si="235"/>
        <v>-0.11518760680306661</v>
      </c>
      <c r="AD111" s="71">
        <f t="shared" si="235"/>
        <v>-0.25629510594192739</v>
      </c>
      <c r="AE111" s="71">
        <f t="shared" si="235"/>
        <v>0.16058530953745964</v>
      </c>
      <c r="AF111" s="71">
        <f t="shared" si="235"/>
        <v>0.25793883669201012</v>
      </c>
      <c r="AG111" s="71">
        <f t="shared" si="235"/>
        <v>-7.2391178220221453E-2</v>
      </c>
      <c r="AH111" s="71">
        <f t="shared" si="235"/>
        <v>0.43817773227482992</v>
      </c>
      <c r="AI111" s="72">
        <f t="shared" si="235"/>
        <v>-1.9109671303793041E-2</v>
      </c>
      <c r="AJ111" s="12">
        <f t="shared" ref="AJ111:AS111" si="236">AJ38-AJ34</f>
        <v>8.1921612195180793E-2</v>
      </c>
      <c r="AK111" s="12">
        <f t="shared" si="236"/>
        <v>-8.4169827795747831E-2</v>
      </c>
      <c r="AL111" s="12">
        <f t="shared" si="236"/>
        <v>-1.602776477042922E-2</v>
      </c>
      <c r="AM111" s="12">
        <f t="shared" si="236"/>
        <v>-6.5535081144803189E-4</v>
      </c>
      <c r="AN111" s="12">
        <f t="shared" si="236"/>
        <v>1.9415926253989208E-3</v>
      </c>
      <c r="AO111" s="12">
        <f t="shared" si="236"/>
        <v>1.3618743134771296E-3</v>
      </c>
      <c r="AP111" s="12">
        <f t="shared" si="236"/>
        <v>-2.4920624641749836E-5</v>
      </c>
      <c r="AQ111" s="12">
        <f t="shared" si="236"/>
        <v>1.5652784868209944E-2</v>
      </c>
      <c r="AR111" s="12">
        <f t="shared" si="236"/>
        <v>1.893133118244425E-2</v>
      </c>
      <c r="AS111" s="12">
        <f t="shared" si="236"/>
        <v>1.8275980370996217E-2</v>
      </c>
    </row>
    <row r="112" spans="2:46" hidden="1" x14ac:dyDescent="0.35">
      <c r="B112" s="6" t="s">
        <v>106</v>
      </c>
      <c r="C112" s="71" t="str">
        <f>IFERROR(((#REF!/C35)-1),"")</f>
        <v/>
      </c>
      <c r="D112" s="71" t="str">
        <f>IFERROR(((#REF!/D35)-1),"")</f>
        <v/>
      </c>
      <c r="E112" s="71" t="str">
        <f>IFERROR(((#REF!/E35)-1),"")</f>
        <v/>
      </c>
      <c r="F112" s="71" t="str">
        <f>IFERROR(((#REF!/F35)-1),"")</f>
        <v/>
      </c>
      <c r="G112" s="71" t="str">
        <f>IFERROR(((#REF!/G35)-1),"")</f>
        <v/>
      </c>
      <c r="H112" s="72" t="str">
        <f>IFERROR(((#REF!/H35)-1),"")</f>
        <v/>
      </c>
      <c r="I112" s="71" t="str">
        <f>IFERROR(((#REF!/I35)-1),"")</f>
        <v/>
      </c>
      <c r="J112" s="72" t="str">
        <f>IFERROR(((#REF!/J35)-1),"")</f>
        <v/>
      </c>
      <c r="K112" s="71" t="str">
        <f>IFERROR(((#REF!/K35)-1),"")</f>
        <v/>
      </c>
      <c r="L112" s="71" t="str">
        <f>IFERROR(((#REF!/L35)-1),"")</f>
        <v/>
      </c>
      <c r="M112" s="71" t="str">
        <f>IFERROR(((#REF!/M35)-1),"")</f>
        <v/>
      </c>
      <c r="N112" s="71" t="str">
        <f>IFERROR(((#REF!/N35)-1),"")</f>
        <v/>
      </c>
      <c r="O112" s="72" t="str">
        <f>IFERROR(((#REF!/O35)-1),"")</f>
        <v/>
      </c>
      <c r="P112" s="71" t="str">
        <f>IFERROR(((#REF!/P35)-1),"")</f>
        <v/>
      </c>
      <c r="Q112" s="71" t="str">
        <f>IFERROR(((#REF!/Q35)-1),"")</f>
        <v/>
      </c>
      <c r="R112" s="71" t="str">
        <f>IFERROR(((#REF!/R35)-1),"")</f>
        <v/>
      </c>
      <c r="S112" s="72" t="str">
        <f>IFERROR(((#REF!/S35)-1),"")</f>
        <v/>
      </c>
      <c r="T112" s="71" t="str">
        <f>IFERROR(((#REF!/T35)-1),"")</f>
        <v/>
      </c>
      <c r="U112" s="71" t="str">
        <f>IFERROR(((#REF!/U35)-1),"")</f>
        <v/>
      </c>
      <c r="V112" s="72" t="str">
        <f>IFERROR(((#REF!/V35)-1),"")</f>
        <v/>
      </c>
      <c r="W112" s="71" t="str">
        <f>IFERROR(((#REF!/W35)-1),"")</f>
        <v/>
      </c>
      <c r="X112" s="71" t="str">
        <f>IFERROR(((#REF!/X35)-1),"")</f>
        <v/>
      </c>
      <c r="Y112" s="71" t="str">
        <f>IFERROR(((#REF!/Y35)-1),"")</f>
        <v/>
      </c>
      <c r="Z112" s="72" t="e">
        <f>#REF!-Z35</f>
        <v>#REF!</v>
      </c>
      <c r="AA112" s="71" t="str">
        <f>IFERROR(((#REF!/AA35)-1),"")</f>
        <v/>
      </c>
      <c r="AB112" s="71" t="str">
        <f>IFERROR(((#REF!/AB35)-1),"")</f>
        <v/>
      </c>
      <c r="AC112" s="71" t="str">
        <f>IFERROR(((#REF!/AC35)-1),"")</f>
        <v/>
      </c>
      <c r="AD112" s="71" t="str">
        <f>IFERROR(((#REF!/AD35)-1),"")</f>
        <v/>
      </c>
      <c r="AE112" s="71" t="str">
        <f>IFERROR(((#REF!/AE35)-1),"")</f>
        <v/>
      </c>
      <c r="AF112" s="71" t="str">
        <f>IFERROR(((#REF!/AF35)-1),"")</f>
        <v/>
      </c>
      <c r="AG112" s="71" t="str">
        <f>IFERROR(((#REF!/AG35)-1),"")</f>
        <v/>
      </c>
      <c r="AH112" s="71" t="str">
        <f>IFERROR(((#REF!/AH35)-1),"")</f>
        <v/>
      </c>
      <c r="AI112" s="72" t="str">
        <f>IFERROR(((#REF!/AI35)-1),"")</f>
        <v/>
      </c>
      <c r="AJ112" s="12">
        <f t="shared" ref="AJ112:AS112" si="237">AJ39-AJ35</f>
        <v>-5.5054354973819775E-2</v>
      </c>
      <c r="AK112" s="12">
        <f t="shared" si="237"/>
        <v>4.4826094983251352E-2</v>
      </c>
      <c r="AL112" s="12">
        <f t="shared" si="237"/>
        <v>-6.5685077049954799E-3</v>
      </c>
      <c r="AM112" s="12">
        <f t="shared" si="237"/>
        <v>-1.4104896263335102E-4</v>
      </c>
      <c r="AN112" s="12">
        <f t="shared" si="237"/>
        <v>1.9268882699235122E-3</v>
      </c>
      <c r="AO112" s="12">
        <f t="shared" si="237"/>
        <v>-7.6266486656554819E-4</v>
      </c>
      <c r="AP112" s="12">
        <f t="shared" si="237"/>
        <v>-2.6984924800516801E-4</v>
      </c>
      <c r="AQ112" s="12">
        <f t="shared" si="237"/>
        <v>1.6043442502844542E-2</v>
      </c>
      <c r="AR112" s="12">
        <f t="shared" si="237"/>
        <v>1.6937816658197338E-2</v>
      </c>
      <c r="AS112" s="12">
        <f t="shared" si="237"/>
        <v>1.6796767695563986E-2</v>
      </c>
    </row>
    <row r="113" spans="1:45" x14ac:dyDescent="0.35">
      <c r="B113" s="6" t="s">
        <v>106</v>
      </c>
      <c r="C113" s="71">
        <f t="shared" ref="C113:AI113" si="238">IFERROR(((C39/C35)-1),"")</f>
        <v>0.23198756012821553</v>
      </c>
      <c r="D113" s="71">
        <f t="shared" si="238"/>
        <v>0.32490790644719314</v>
      </c>
      <c r="E113" s="71">
        <f t="shared" si="238"/>
        <v>0.17330384904844287</v>
      </c>
      <c r="F113" s="71">
        <f t="shared" si="238"/>
        <v>9.1956055515220347E-2</v>
      </c>
      <c r="G113" s="71">
        <f t="shared" si="238"/>
        <v>0.12404485344085603</v>
      </c>
      <c r="H113" s="71">
        <f t="shared" si="238"/>
        <v>0.32014292921519316</v>
      </c>
      <c r="I113" s="71">
        <f t="shared" si="238"/>
        <v>0.37551578136330743</v>
      </c>
      <c r="J113" s="71">
        <f t="shared" si="238"/>
        <v>0.28274911331452102</v>
      </c>
      <c r="K113" s="71">
        <f t="shared" si="238"/>
        <v>7.1555405216756407E-2</v>
      </c>
      <c r="L113" s="71">
        <f t="shared" si="238"/>
        <v>7.2318637437281064E-2</v>
      </c>
      <c r="M113" s="71">
        <f t="shared" si="238"/>
        <v>7.5423120594908521E-2</v>
      </c>
      <c r="N113" s="71">
        <f t="shared" si="238"/>
        <v>-4.7633363338234869E-2</v>
      </c>
      <c r="O113" s="71">
        <f t="shared" si="238"/>
        <v>-0.11366308325257912</v>
      </c>
      <c r="P113" s="71">
        <f t="shared" si="238"/>
        <v>0.11268843130067463</v>
      </c>
      <c r="Q113" s="71">
        <f t="shared" si="238"/>
        <v>-8.0434620623746511E-2</v>
      </c>
      <c r="R113" s="71">
        <f t="shared" si="238"/>
        <v>-0.39182693037881755</v>
      </c>
      <c r="S113" s="71">
        <f t="shared" si="238"/>
        <v>1.4375157663069071E-2</v>
      </c>
      <c r="T113" s="71">
        <f t="shared" si="238"/>
        <v>0.20950161326509287</v>
      </c>
      <c r="U113" s="71">
        <f t="shared" si="238"/>
        <v>9.5416402852540827E-2</v>
      </c>
      <c r="V113" s="71">
        <f t="shared" si="238"/>
        <v>-0.16132798291626327</v>
      </c>
      <c r="W113" s="71">
        <f t="shared" si="238"/>
        <v>1.3961744847421631E-2</v>
      </c>
      <c r="X113" s="71">
        <f t="shared" si="238"/>
        <v>-8.0269484237387445E-2</v>
      </c>
      <c r="Y113" s="71">
        <f t="shared" si="238"/>
        <v>1.4202539036762607E-2</v>
      </c>
      <c r="Z113" s="71">
        <f t="shared" si="238"/>
        <v>0.19256417402959314</v>
      </c>
      <c r="AA113" s="71">
        <f t="shared" si="238"/>
        <v>-0.19289447166240647</v>
      </c>
      <c r="AB113" s="71">
        <f t="shared" si="238"/>
        <v>8.0844705028110031E-2</v>
      </c>
      <c r="AC113" s="71">
        <f t="shared" si="238"/>
        <v>-5.5890760319954991E-2</v>
      </c>
      <c r="AD113" s="71">
        <f t="shared" si="238"/>
        <v>-8.0269484237387445E-2</v>
      </c>
      <c r="AE113" s="71">
        <f t="shared" si="238"/>
        <v>0.11268843130067463</v>
      </c>
      <c r="AF113" s="71">
        <f t="shared" si="238"/>
        <v>-8.0434620623746511E-2</v>
      </c>
      <c r="AG113" s="71">
        <f t="shared" si="238"/>
        <v>-0.39182693037881755</v>
      </c>
      <c r="AH113" s="71">
        <f t="shared" si="238"/>
        <v>0.32490790644719314</v>
      </c>
      <c r="AI113" s="71">
        <f t="shared" si="238"/>
        <v>-1.7940292910824995E-2</v>
      </c>
      <c r="AJ113" s="12">
        <f t="shared" ref="AJ113:AS113" si="239">AJ40-AJ36</f>
        <v>-0.26197437692703263</v>
      </c>
      <c r="AK113" s="12">
        <f t="shared" si="239"/>
        <v>-0.47658892834056493</v>
      </c>
      <c r="AL113" s="12">
        <f t="shared" si="239"/>
        <v>-0.17909958258278988</v>
      </c>
      <c r="AM113" s="12">
        <f t="shared" si="239"/>
        <v>-2.9073537425434426E-3</v>
      </c>
      <c r="AN113" s="12">
        <f t="shared" si="239"/>
        <v>-1.4214246509034098E-2</v>
      </c>
      <c r="AO113" s="12">
        <f t="shared" si="239"/>
        <v>-1.3035608724199548E-2</v>
      </c>
      <c r="AP113" s="12">
        <f t="shared" si="239"/>
        <v>-7.4632354539208405E-4</v>
      </c>
      <c r="AQ113" s="12">
        <f t="shared" si="239"/>
        <v>-5.1433579628443277E-2</v>
      </c>
      <c r="AR113" s="12">
        <f t="shared" si="239"/>
        <v>-7.9429758407069007E-2</v>
      </c>
      <c r="AS113" s="12">
        <f t="shared" si="239"/>
        <v>-8.2337112149612451E-2</v>
      </c>
    </row>
    <row r="116" spans="1:45" ht="47" thickBot="1" x14ac:dyDescent="0.4">
      <c r="B116" s="16" t="s">
        <v>58</v>
      </c>
      <c r="C116" s="17" t="s">
        <v>22</v>
      </c>
      <c r="D116" s="17" t="s">
        <v>23</v>
      </c>
      <c r="E116" s="18" t="s">
        <v>68</v>
      </c>
      <c r="F116" s="17" t="s">
        <v>116</v>
      </c>
      <c r="G116" s="17" t="s">
        <v>117</v>
      </c>
      <c r="H116" s="17" t="s">
        <v>118</v>
      </c>
      <c r="I116" s="18" t="s">
        <v>119</v>
      </c>
      <c r="J116" s="17" t="s">
        <v>120</v>
      </c>
      <c r="K116" s="17" t="s">
        <v>121</v>
      </c>
      <c r="L116" s="17" t="s">
        <v>122</v>
      </c>
      <c r="M116" s="18" t="s">
        <v>123</v>
      </c>
      <c r="N116" s="17" t="s">
        <v>124</v>
      </c>
      <c r="O116" s="17" t="s">
        <v>125</v>
      </c>
      <c r="P116" s="17" t="s">
        <v>126</v>
      </c>
      <c r="Q116" s="17" t="s">
        <v>127</v>
      </c>
      <c r="R116" s="17" t="s">
        <v>128</v>
      </c>
      <c r="S116" s="20" t="s">
        <v>129</v>
      </c>
      <c r="T116" s="20" t="s">
        <v>130</v>
      </c>
    </row>
    <row r="117" spans="1:45" x14ac:dyDescent="0.35">
      <c r="A117" s="1"/>
      <c r="B117" s="6" t="s">
        <v>77</v>
      </c>
      <c r="C117" s="12">
        <f t="shared" ref="C117:C145" si="240">P10/$S10</f>
        <v>0.56534411083451619</v>
      </c>
      <c r="D117" s="12">
        <f t="shared" ref="D117:D145" si="241">Q10/$S10</f>
        <v>0.38832922225643657</v>
      </c>
      <c r="E117" s="41">
        <f t="shared" ref="E117:E145" si="242">R10/$S10</f>
        <v>4.632666690904718E-2</v>
      </c>
      <c r="F117" s="1">
        <f t="shared" ref="F117:F145" si="243">F10</f>
        <v>44917.68</v>
      </c>
      <c r="G117" s="1">
        <f t="shared" ref="G117:G145" si="244">E10-F10</f>
        <v>16566.697999999997</v>
      </c>
      <c r="H117" s="1">
        <f>SUM(F117:G117)</f>
        <v>61484.377999999997</v>
      </c>
      <c r="I117" s="4">
        <f t="shared" ref="I117:I145" si="245">D10</f>
        <v>19719.969000000001</v>
      </c>
      <c r="J117" s="1">
        <f t="shared" ref="J117:J145" si="246">F117*1000/$C10</f>
        <v>3837.805878332194</v>
      </c>
      <c r="K117" s="1">
        <f t="shared" ref="K117:K145" si="247">G117*1000/$C10</f>
        <v>1415.4731715652765</v>
      </c>
      <c r="L117" s="1">
        <f t="shared" ref="L117:L145" si="248">H117*1000/$C10</f>
        <v>5253.2790498974709</v>
      </c>
      <c r="M117" s="4">
        <f t="shared" ref="M117:M145" si="249">I117*1000/$C10</f>
        <v>1684.8914046479836</v>
      </c>
      <c r="N117" s="1">
        <f t="shared" ref="N117:N145" si="250">W10</f>
        <v>4241063.8279999997</v>
      </c>
      <c r="O117" s="1">
        <f t="shared" ref="O117:O145" si="251">SUM(AA10:AC10)</f>
        <v>4320921.7079999996</v>
      </c>
      <c r="P117" s="1">
        <f t="shared" ref="P117:P145" si="252">S10</f>
        <v>71870.463000000003</v>
      </c>
      <c r="Q117" s="1">
        <f t="shared" ref="Q117:Q145" si="253">D10</f>
        <v>19719.969000000001</v>
      </c>
      <c r="R117" s="1">
        <f t="shared" ref="R117:R145" si="254">AD10</f>
        <v>12763.442999999999</v>
      </c>
      <c r="S117" s="1">
        <f>SUM(O117:R117)</f>
        <v>4425275.5829999996</v>
      </c>
      <c r="T117" s="1">
        <f>P117+Q117</f>
        <v>91590.432000000001</v>
      </c>
    </row>
    <row r="118" spans="1:45" x14ac:dyDescent="0.35">
      <c r="A118" s="1"/>
      <c r="B118" s="6" t="s">
        <v>78</v>
      </c>
      <c r="C118" s="12">
        <f t="shared" si="240"/>
        <v>0.55190736599663148</v>
      </c>
      <c r="D118" s="12">
        <f t="shared" si="241"/>
        <v>0.41289648770923987</v>
      </c>
      <c r="E118" s="42">
        <f t="shared" si="242"/>
        <v>3.5196146294128663E-2</v>
      </c>
      <c r="F118" s="1">
        <f t="shared" si="243"/>
        <v>28427.668000000001</v>
      </c>
      <c r="G118" s="1">
        <f t="shared" si="244"/>
        <v>16419.450999999997</v>
      </c>
      <c r="H118" s="1">
        <f>SUM(F118:G118)</f>
        <v>44847.118999999999</v>
      </c>
      <c r="I118" s="4">
        <f t="shared" si="245"/>
        <v>20526.974999999999</v>
      </c>
      <c r="J118" s="1">
        <f t="shared" si="246"/>
        <v>2317.7878516102733</v>
      </c>
      <c r="K118" s="1">
        <f t="shared" si="247"/>
        <v>1338.7240929474112</v>
      </c>
      <c r="L118" s="1">
        <f t="shared" si="248"/>
        <v>3656.5119445576843</v>
      </c>
      <c r="M118" s="4">
        <f t="shared" si="249"/>
        <v>1673.6220953933957</v>
      </c>
      <c r="N118" s="1">
        <f t="shared" si="250"/>
        <v>3434244.6</v>
      </c>
      <c r="O118" s="1">
        <f t="shared" si="251"/>
        <v>3952260.8150000004</v>
      </c>
      <c r="P118" s="1">
        <f t="shared" si="252"/>
        <v>99510.240999999995</v>
      </c>
      <c r="Q118" s="1">
        <f t="shared" si="253"/>
        <v>20526.974999999999</v>
      </c>
      <c r="R118" s="1">
        <f t="shared" si="254"/>
        <v>4200.6559999999999</v>
      </c>
      <c r="S118" s="1">
        <f>SUM(O118:R118)</f>
        <v>4076498.6870000004</v>
      </c>
      <c r="T118" s="1">
        <f t="shared" ref="T118:T144" si="255">P118+Q118</f>
        <v>120037.21599999999</v>
      </c>
    </row>
    <row r="119" spans="1:45" x14ac:dyDescent="0.35">
      <c r="A119" s="1"/>
      <c r="B119" s="6" t="s">
        <v>79</v>
      </c>
      <c r="C119" s="12">
        <f t="shared" si="240"/>
        <v>0.53534917949627581</v>
      </c>
      <c r="D119" s="12">
        <f t="shared" si="241"/>
        <v>0.42828571752027328</v>
      </c>
      <c r="E119" s="42">
        <f t="shared" si="242"/>
        <v>3.63651029834509E-2</v>
      </c>
      <c r="F119" s="1">
        <f t="shared" si="243"/>
        <v>29853.99</v>
      </c>
      <c r="G119" s="1">
        <f t="shared" si="244"/>
        <v>19767.206000000002</v>
      </c>
      <c r="H119" s="1">
        <f t="shared" ref="H119:H132" si="256">SUM(F119:G119)</f>
        <v>49621.196000000004</v>
      </c>
      <c r="I119" s="4">
        <f t="shared" si="245"/>
        <v>24859.606</v>
      </c>
      <c r="J119" s="1">
        <f t="shared" si="246"/>
        <v>2254.9466236970643</v>
      </c>
      <c r="K119" s="1">
        <f t="shared" si="247"/>
        <v>1493.0665693136616</v>
      </c>
      <c r="L119" s="1">
        <f t="shared" si="248"/>
        <v>3748.0131930107254</v>
      </c>
      <c r="M119" s="4">
        <f t="shared" si="249"/>
        <v>1877.7082934689561</v>
      </c>
      <c r="N119" s="1">
        <f t="shared" si="250"/>
        <v>4076935.7796150739</v>
      </c>
      <c r="O119" s="1">
        <f t="shared" si="251"/>
        <v>4429817</v>
      </c>
      <c r="P119" s="1">
        <f t="shared" si="252"/>
        <v>120498.564159</v>
      </c>
      <c r="Q119" s="1">
        <f t="shared" si="253"/>
        <v>24859.606</v>
      </c>
      <c r="R119" s="1">
        <f t="shared" si="254"/>
        <v>6554.5929999999998</v>
      </c>
      <c r="S119" s="1">
        <f t="shared" ref="S119:S132" si="257">SUM(O119:R119)</f>
        <v>4581729.7631590003</v>
      </c>
      <c r="T119" s="1">
        <f t="shared" si="255"/>
        <v>145358.170159</v>
      </c>
    </row>
    <row r="120" spans="1:45" x14ac:dyDescent="0.35">
      <c r="A120" s="1"/>
      <c r="B120" s="6" t="s">
        <v>80</v>
      </c>
      <c r="C120" s="12">
        <f t="shared" si="240"/>
        <v>0.57092617106346555</v>
      </c>
      <c r="D120" s="12">
        <f t="shared" si="241"/>
        <v>0.3980939924984328</v>
      </c>
      <c r="E120" s="42">
        <f t="shared" si="242"/>
        <v>3.0979836438101788E-2</v>
      </c>
      <c r="F120" s="1">
        <f t="shared" si="243"/>
        <v>38119.442000000003</v>
      </c>
      <c r="G120" s="1">
        <f t="shared" si="244"/>
        <v>19678.985000000001</v>
      </c>
      <c r="H120" s="1">
        <f t="shared" si="256"/>
        <v>57798.427000000003</v>
      </c>
      <c r="I120" s="4">
        <f t="shared" si="245"/>
        <v>22461.438999999998</v>
      </c>
      <c r="J120" s="1">
        <f t="shared" si="246"/>
        <v>2695.032781090189</v>
      </c>
      <c r="K120" s="1">
        <f t="shared" si="247"/>
        <v>1391.2981641646832</v>
      </c>
      <c r="L120" s="1">
        <f t="shared" si="248"/>
        <v>4086.3309452548724</v>
      </c>
      <c r="M120" s="4">
        <f t="shared" si="249"/>
        <v>1588.0168029599604</v>
      </c>
      <c r="N120" s="1">
        <f t="shared" si="250"/>
        <v>4418323.9724631784</v>
      </c>
      <c r="O120" s="1">
        <f t="shared" si="251"/>
        <v>4838943.1909999996</v>
      </c>
      <c r="P120" s="1">
        <f t="shared" si="252"/>
        <v>108892.00941199998</v>
      </c>
      <c r="Q120" s="1">
        <f t="shared" si="253"/>
        <v>22461.438999999998</v>
      </c>
      <c r="R120" s="1">
        <f t="shared" si="254"/>
        <v>12657.471</v>
      </c>
      <c r="S120" s="1">
        <f t="shared" si="257"/>
        <v>4982954.1104119997</v>
      </c>
      <c r="T120" s="1">
        <f t="shared" si="255"/>
        <v>131353.44841199997</v>
      </c>
    </row>
    <row r="121" spans="1:45" x14ac:dyDescent="0.35">
      <c r="A121" s="1"/>
      <c r="B121" s="6" t="s">
        <v>81</v>
      </c>
      <c r="C121" s="12">
        <f t="shared" si="240"/>
        <v>0.69288112183238992</v>
      </c>
      <c r="D121" s="12">
        <f t="shared" si="241"/>
        <v>0.26200460637488049</v>
      </c>
      <c r="E121" s="42">
        <f t="shared" si="242"/>
        <v>4.5114271792729595E-2</v>
      </c>
      <c r="F121" s="1">
        <f t="shared" si="243"/>
        <v>43398.059000000001</v>
      </c>
      <c r="G121" s="1">
        <f t="shared" si="244"/>
        <v>19470.623</v>
      </c>
      <c r="H121" s="1">
        <f t="shared" si="256"/>
        <v>62868.682000000001</v>
      </c>
      <c r="I121" s="4">
        <f t="shared" si="245"/>
        <v>22238.107</v>
      </c>
      <c r="J121" s="1">
        <f t="shared" si="246"/>
        <v>2984.6674078998644</v>
      </c>
      <c r="K121" s="1">
        <f t="shared" si="247"/>
        <v>1339.0767978725842</v>
      </c>
      <c r="L121" s="1">
        <f t="shared" si="248"/>
        <v>4323.7442057724493</v>
      </c>
      <c r="M121" s="4">
        <f t="shared" si="249"/>
        <v>1529.4083354347677</v>
      </c>
      <c r="N121" s="1">
        <f t="shared" si="250"/>
        <v>4147768.9249999998</v>
      </c>
      <c r="O121" s="1">
        <f t="shared" si="251"/>
        <v>4538750.41</v>
      </c>
      <c r="P121" s="1">
        <f t="shared" si="252"/>
        <v>87133.083696000002</v>
      </c>
      <c r="Q121" s="1">
        <f t="shared" si="253"/>
        <v>22238.107</v>
      </c>
      <c r="R121" s="1">
        <f t="shared" si="254"/>
        <v>17404.850999999999</v>
      </c>
      <c r="S121" s="1">
        <f t="shared" si="257"/>
        <v>4665526.4516960001</v>
      </c>
      <c r="T121" s="1">
        <f t="shared" si="255"/>
        <v>109371.19069600001</v>
      </c>
    </row>
    <row r="122" spans="1:45" x14ac:dyDescent="0.35">
      <c r="A122" s="1"/>
      <c r="B122" s="6" t="s">
        <v>82</v>
      </c>
      <c r="C122" s="12">
        <f t="shared" si="240"/>
        <v>0.64415517161784663</v>
      </c>
      <c r="D122" s="12">
        <f t="shared" si="241"/>
        <v>0.32764454178898456</v>
      </c>
      <c r="E122" s="42">
        <f t="shared" si="242"/>
        <v>2.8200286593168936E-2</v>
      </c>
      <c r="F122" s="1">
        <f t="shared" si="243"/>
        <v>35307.536999999997</v>
      </c>
      <c r="G122" s="1">
        <f t="shared" si="244"/>
        <v>19057.170000000006</v>
      </c>
      <c r="H122" s="1">
        <f t="shared" si="256"/>
        <v>54364.707000000002</v>
      </c>
      <c r="I122" s="4">
        <f t="shared" si="245"/>
        <v>23602.780999999999</v>
      </c>
      <c r="J122" s="1">
        <f t="shared" si="246"/>
        <v>2361.5501973112168</v>
      </c>
      <c r="K122" s="1">
        <f t="shared" si="247"/>
        <v>1274.6418299779282</v>
      </c>
      <c r="L122" s="1">
        <f t="shared" si="248"/>
        <v>3636.1920272891443</v>
      </c>
      <c r="M122" s="4">
        <f t="shared" si="249"/>
        <v>1578.6757407531268</v>
      </c>
      <c r="N122" s="1">
        <f t="shared" si="250"/>
        <v>3589946.0180000002</v>
      </c>
      <c r="O122" s="1">
        <f t="shared" si="251"/>
        <v>3884708.71</v>
      </c>
      <c r="P122" s="1">
        <f t="shared" si="252"/>
        <v>91610.292379999984</v>
      </c>
      <c r="Q122" s="1">
        <f t="shared" si="253"/>
        <v>23602.780999999999</v>
      </c>
      <c r="R122" s="1">
        <f t="shared" si="254"/>
        <v>8254.9110000000001</v>
      </c>
      <c r="S122" s="1">
        <f t="shared" si="257"/>
        <v>4008176.6943799998</v>
      </c>
      <c r="T122" s="1">
        <f t="shared" si="255"/>
        <v>115213.07337999999</v>
      </c>
    </row>
    <row r="123" spans="1:45" x14ac:dyDescent="0.35">
      <c r="A123" s="1"/>
      <c r="B123" s="6" t="s">
        <v>83</v>
      </c>
      <c r="C123" s="12">
        <f t="shared" si="240"/>
        <v>0.59572789795666581</v>
      </c>
      <c r="D123" s="12">
        <f t="shared" si="241"/>
        <v>0.38168815255077992</v>
      </c>
      <c r="E123" s="42">
        <f t="shared" si="242"/>
        <v>2.2583949492554274E-2</v>
      </c>
      <c r="F123" s="1">
        <f t="shared" si="243"/>
        <v>33802.964999999997</v>
      </c>
      <c r="G123" s="1">
        <f t="shared" si="244"/>
        <v>24012.214</v>
      </c>
      <c r="H123" s="1">
        <f t="shared" si="256"/>
        <v>57815.178999999996</v>
      </c>
      <c r="I123" s="4">
        <f t="shared" si="245"/>
        <v>28845.949000000001</v>
      </c>
      <c r="J123" s="1">
        <f t="shared" si="246"/>
        <v>2132.1411000378453</v>
      </c>
      <c r="K123" s="1">
        <f t="shared" si="247"/>
        <v>1514.5839535763846</v>
      </c>
      <c r="L123" s="1">
        <f t="shared" si="248"/>
        <v>3646.7250536142296</v>
      </c>
      <c r="M123" s="4">
        <f t="shared" si="249"/>
        <v>1819.4745174719314</v>
      </c>
      <c r="N123" s="1">
        <f t="shared" si="250"/>
        <v>3847911.6159999999</v>
      </c>
      <c r="O123" s="1">
        <f t="shared" si="251"/>
        <v>4451991.3540999992</v>
      </c>
      <c r="P123" s="1">
        <f t="shared" si="252"/>
        <v>122043.93217</v>
      </c>
      <c r="Q123" s="1">
        <f t="shared" si="253"/>
        <v>28845.949000000001</v>
      </c>
      <c r="R123" s="1">
        <f t="shared" si="254"/>
        <v>11283.851000000001</v>
      </c>
      <c r="S123" s="1">
        <f t="shared" si="257"/>
        <v>4614165.0862699989</v>
      </c>
      <c r="T123" s="1">
        <f t="shared" si="255"/>
        <v>150889.88117000001</v>
      </c>
    </row>
    <row r="124" spans="1:45" x14ac:dyDescent="0.35">
      <c r="A124" s="1"/>
      <c r="B124" s="6" t="s">
        <v>84</v>
      </c>
      <c r="C124" s="12">
        <f t="shared" si="240"/>
        <v>0.60845200755373685</v>
      </c>
      <c r="D124" s="12">
        <f t="shared" si="241"/>
        <v>0.37523958381175632</v>
      </c>
      <c r="E124" s="42">
        <f t="shared" si="242"/>
        <v>1.6308408634506749E-2</v>
      </c>
      <c r="F124" s="1">
        <f t="shared" si="243"/>
        <v>49606.741999999998</v>
      </c>
      <c r="G124" s="1">
        <f t="shared" si="244"/>
        <v>23985.032000000007</v>
      </c>
      <c r="H124" s="1">
        <f t="shared" si="256"/>
        <v>73591.774000000005</v>
      </c>
      <c r="I124" s="4">
        <f t="shared" si="245"/>
        <v>31167.999</v>
      </c>
      <c r="J124" s="1">
        <f t="shared" si="246"/>
        <v>2919.417490583804</v>
      </c>
      <c r="K124" s="1">
        <f t="shared" si="247"/>
        <v>1411.5484934086633</v>
      </c>
      <c r="L124" s="1">
        <f t="shared" si="248"/>
        <v>4330.965983992467</v>
      </c>
      <c r="M124" s="4">
        <f t="shared" si="249"/>
        <v>1834.2748940677966</v>
      </c>
      <c r="N124" s="1">
        <f t="shared" si="250"/>
        <v>4496621.2659999998</v>
      </c>
      <c r="O124" s="1">
        <f t="shared" si="251"/>
        <v>4895434.9166999999</v>
      </c>
      <c r="P124" s="1">
        <f t="shared" si="252"/>
        <v>111912.82</v>
      </c>
      <c r="Q124" s="1">
        <f t="shared" si="253"/>
        <v>31167.999</v>
      </c>
      <c r="R124" s="1">
        <f t="shared" si="254"/>
        <v>16670.295999999998</v>
      </c>
      <c r="S124" s="1">
        <f t="shared" si="257"/>
        <v>5055186.0317000002</v>
      </c>
      <c r="T124" s="1">
        <f t="shared" si="255"/>
        <v>143080.81900000002</v>
      </c>
    </row>
    <row r="125" spans="1:45" x14ac:dyDescent="0.35">
      <c r="A125" s="1"/>
      <c r="B125" s="6" t="s">
        <v>85</v>
      </c>
      <c r="C125" s="12">
        <f t="shared" si="240"/>
        <v>0.69373276746437518</v>
      </c>
      <c r="D125" s="12">
        <f t="shared" si="241"/>
        <v>0.27942145429824061</v>
      </c>
      <c r="E125" s="42">
        <f t="shared" si="242"/>
        <v>2.6845778237384106E-2</v>
      </c>
      <c r="F125" s="1">
        <f t="shared" si="243"/>
        <v>52616.192000000003</v>
      </c>
      <c r="G125" s="1">
        <f t="shared" si="244"/>
        <v>23263.767</v>
      </c>
      <c r="H125" s="1">
        <f t="shared" si="256"/>
        <v>75879.959000000003</v>
      </c>
      <c r="I125" s="4">
        <f t="shared" si="245"/>
        <v>26811.062999999998</v>
      </c>
      <c r="J125" s="1">
        <f t="shared" si="246"/>
        <v>2785.841690051358</v>
      </c>
      <c r="K125" s="1">
        <f t="shared" si="247"/>
        <v>1231.7343675544025</v>
      </c>
      <c r="L125" s="1">
        <f t="shared" si="248"/>
        <v>4017.5760576057605</v>
      </c>
      <c r="M125" s="4">
        <f t="shared" si="249"/>
        <v>1419.5511727643352</v>
      </c>
      <c r="N125" s="1">
        <f t="shared" si="250"/>
        <v>4100815.3760858919</v>
      </c>
      <c r="O125" s="1">
        <f t="shared" si="251"/>
        <v>4448307.4625227014</v>
      </c>
      <c r="P125" s="1">
        <f t="shared" si="252"/>
        <v>85777.17433400001</v>
      </c>
      <c r="Q125" s="1">
        <f t="shared" si="253"/>
        <v>26811.062999999998</v>
      </c>
      <c r="R125" s="1">
        <f t="shared" si="254"/>
        <v>13994.434999999999</v>
      </c>
      <c r="S125" s="1">
        <f t="shared" si="257"/>
        <v>4574890.1348567009</v>
      </c>
      <c r="T125" s="1">
        <f t="shared" si="255"/>
        <v>112588.237334</v>
      </c>
    </row>
    <row r="126" spans="1:45" x14ac:dyDescent="0.35">
      <c r="A126" s="1"/>
      <c r="B126" s="6" t="s">
        <v>86</v>
      </c>
      <c r="C126" s="12">
        <f t="shared" si="240"/>
        <v>0.59992637761946255</v>
      </c>
      <c r="D126" s="12">
        <f t="shared" si="241"/>
        <v>0.37069286549704872</v>
      </c>
      <c r="E126" s="42">
        <f t="shared" si="242"/>
        <v>2.9380756883488828E-2</v>
      </c>
      <c r="F126" s="1">
        <f t="shared" si="243"/>
        <v>41160.228000000003</v>
      </c>
      <c r="G126" s="1">
        <f t="shared" si="244"/>
        <v>25941.713000000003</v>
      </c>
      <c r="H126" s="1">
        <f t="shared" si="256"/>
        <v>67101.941000000006</v>
      </c>
      <c r="I126" s="4">
        <f t="shared" si="245"/>
        <v>39042.415999999997</v>
      </c>
      <c r="J126" s="1">
        <f t="shared" si="246"/>
        <v>1919.9658550237896</v>
      </c>
      <c r="K126" s="1">
        <f t="shared" si="247"/>
        <v>1210.080837764717</v>
      </c>
      <c r="L126" s="1">
        <f t="shared" si="248"/>
        <v>3130.0466927885068</v>
      </c>
      <c r="M126" s="4">
        <f t="shared" si="249"/>
        <v>1821.1780949715458</v>
      </c>
      <c r="N126" s="1">
        <f t="shared" si="250"/>
        <v>3631419.0110389725</v>
      </c>
      <c r="O126" s="1">
        <f t="shared" si="251"/>
        <v>4008365.2516100002</v>
      </c>
      <c r="P126" s="1">
        <f t="shared" si="252"/>
        <v>115419.33767899997</v>
      </c>
      <c r="Q126" s="1">
        <f t="shared" si="253"/>
        <v>39042.415999999997</v>
      </c>
      <c r="R126" s="1">
        <f t="shared" si="254"/>
        <v>6309.6440000000002</v>
      </c>
      <c r="S126" s="1">
        <f t="shared" si="257"/>
        <v>4169136.6492890003</v>
      </c>
      <c r="T126" s="1">
        <f t="shared" si="255"/>
        <v>154461.75367899996</v>
      </c>
    </row>
    <row r="127" spans="1:45" x14ac:dyDescent="0.35">
      <c r="A127" s="1"/>
      <c r="B127" s="6" t="s">
        <v>87</v>
      </c>
      <c r="C127" s="12">
        <f t="shared" si="240"/>
        <v>0.58108663190309184</v>
      </c>
      <c r="D127" s="12">
        <f t="shared" si="241"/>
        <v>0.38699294476720209</v>
      </c>
      <c r="E127" s="42">
        <f t="shared" si="242"/>
        <v>3.1920423329706148E-2</v>
      </c>
      <c r="F127" s="1">
        <f t="shared" si="243"/>
        <v>35307.993999999999</v>
      </c>
      <c r="G127" s="1">
        <f t="shared" si="244"/>
        <v>30274.920999999995</v>
      </c>
      <c r="H127" s="1">
        <f t="shared" si="256"/>
        <v>65582.914999999994</v>
      </c>
      <c r="I127" s="4">
        <f t="shared" si="245"/>
        <v>39886.482000000004</v>
      </c>
      <c r="J127" s="1">
        <f t="shared" si="246"/>
        <v>1552.0679590311663</v>
      </c>
      <c r="K127" s="1">
        <f t="shared" si="247"/>
        <v>1330.8242560112531</v>
      </c>
      <c r="L127" s="1">
        <f t="shared" si="248"/>
        <v>2882.8922150424191</v>
      </c>
      <c r="M127" s="4">
        <f t="shared" si="249"/>
        <v>1753.3290254516683</v>
      </c>
      <c r="N127" s="1">
        <f t="shared" si="250"/>
        <v>4051462.1656663292</v>
      </c>
      <c r="O127" s="1">
        <f t="shared" si="251"/>
        <v>4454425.7210000008</v>
      </c>
      <c r="P127" s="1">
        <f t="shared" si="252"/>
        <v>123266.379</v>
      </c>
      <c r="Q127" s="1">
        <f t="shared" si="253"/>
        <v>39886.482000000004</v>
      </c>
      <c r="R127" s="1">
        <f t="shared" si="254"/>
        <v>8882.0290000000005</v>
      </c>
      <c r="S127" s="1">
        <f t="shared" si="257"/>
        <v>4626460.6110000005</v>
      </c>
      <c r="T127" s="1">
        <f t="shared" si="255"/>
        <v>163152.861</v>
      </c>
    </row>
    <row r="128" spans="1:45" x14ac:dyDescent="0.35">
      <c r="A128" s="1"/>
      <c r="B128" s="6" t="s">
        <v>88</v>
      </c>
      <c r="C128" s="12">
        <f t="shared" si="240"/>
        <v>0.59047237540839015</v>
      </c>
      <c r="D128" s="12">
        <f t="shared" si="241"/>
        <v>0.38386072752022188</v>
      </c>
      <c r="E128" s="42">
        <f t="shared" si="242"/>
        <v>2.5666897071387987E-2</v>
      </c>
      <c r="F128" s="1">
        <f t="shared" si="243"/>
        <v>68702.866999999998</v>
      </c>
      <c r="G128" s="1">
        <f t="shared" si="244"/>
        <v>48648.731</v>
      </c>
      <c r="H128" s="1">
        <f t="shared" si="256"/>
        <v>117351.598</v>
      </c>
      <c r="I128" s="4">
        <f t="shared" si="245"/>
        <v>46650.295664000019</v>
      </c>
      <c r="J128" s="1">
        <f t="shared" si="246"/>
        <v>2050.362613531232</v>
      </c>
      <c r="K128" s="1">
        <f t="shared" si="247"/>
        <v>1451.8686569242861</v>
      </c>
      <c r="L128" s="1">
        <f t="shared" si="248"/>
        <v>3502.2312704555179</v>
      </c>
      <c r="M128" s="4">
        <f t="shared" si="249"/>
        <v>1392.2275199904507</v>
      </c>
      <c r="N128" s="1">
        <f t="shared" si="250"/>
        <v>4538166.8563838098</v>
      </c>
      <c r="O128" s="1">
        <f t="shared" si="251"/>
        <v>5000750.8379999995</v>
      </c>
      <c r="P128" s="1">
        <f t="shared" si="252"/>
        <v>120709.33199999999</v>
      </c>
      <c r="Q128" s="1">
        <f t="shared" si="253"/>
        <v>46650.295664000019</v>
      </c>
      <c r="R128" s="1">
        <f t="shared" si="254"/>
        <v>12073.225</v>
      </c>
      <c r="S128" s="1">
        <f t="shared" si="257"/>
        <v>5180183.6906639999</v>
      </c>
      <c r="T128" s="1">
        <f t="shared" si="255"/>
        <v>167359.62766400003</v>
      </c>
    </row>
    <row r="129" spans="1:20" x14ac:dyDescent="0.35">
      <c r="A129" s="1"/>
      <c r="B129" s="6" t="s">
        <v>89</v>
      </c>
      <c r="C129" s="12">
        <f t="shared" si="240"/>
        <v>0.65555030633859879</v>
      </c>
      <c r="D129" s="12">
        <f t="shared" si="241"/>
        <v>0.31112353015944971</v>
      </c>
      <c r="E129" s="42">
        <f t="shared" si="242"/>
        <v>3.3326163501951465E-2</v>
      </c>
      <c r="F129" s="1">
        <f t="shared" si="243"/>
        <v>74125.937000000005</v>
      </c>
      <c r="G129" s="1">
        <f t="shared" si="244"/>
        <v>48763.966</v>
      </c>
      <c r="H129" s="1">
        <f t="shared" si="256"/>
        <v>122889.90300000001</v>
      </c>
      <c r="I129" s="4">
        <f t="shared" si="245"/>
        <v>47944.137302999989</v>
      </c>
      <c r="J129" s="1">
        <f t="shared" si="246"/>
        <v>1920.311313178415</v>
      </c>
      <c r="K129" s="1">
        <f t="shared" si="247"/>
        <v>1263.2824538224397</v>
      </c>
      <c r="L129" s="1">
        <f t="shared" si="248"/>
        <v>3183.5937670008548</v>
      </c>
      <c r="M129" s="4">
        <f t="shared" si="249"/>
        <v>1242.0439186290507</v>
      </c>
      <c r="N129" s="1">
        <f t="shared" si="250"/>
        <v>4048368.3674607594</v>
      </c>
      <c r="O129" s="1">
        <f t="shared" si="251"/>
        <v>4583879.0379999997</v>
      </c>
      <c r="P129" s="1">
        <f t="shared" si="252"/>
        <v>92898.512000000002</v>
      </c>
      <c r="Q129" s="1">
        <f t="shared" si="253"/>
        <v>47944.137302999989</v>
      </c>
      <c r="R129" s="1">
        <f t="shared" si="254"/>
        <v>12129.668</v>
      </c>
      <c r="S129" s="1">
        <f t="shared" si="257"/>
        <v>4736851.3553029997</v>
      </c>
      <c r="T129" s="1">
        <f t="shared" si="255"/>
        <v>140842.64930299998</v>
      </c>
    </row>
    <row r="130" spans="1:20" x14ac:dyDescent="0.35">
      <c r="A130" s="1"/>
      <c r="B130" s="6" t="s">
        <v>90</v>
      </c>
      <c r="C130" s="12">
        <f t="shared" si="240"/>
        <v>0.59120167273996638</v>
      </c>
      <c r="D130" s="12">
        <f t="shared" si="241"/>
        <v>0.37120897235620309</v>
      </c>
      <c r="E130" s="42">
        <f t="shared" si="242"/>
        <v>3.7589354903830564E-2</v>
      </c>
      <c r="F130" s="1">
        <f t="shared" si="243"/>
        <v>56732.141000000003</v>
      </c>
      <c r="G130" s="1">
        <f t="shared" si="244"/>
        <v>45121.754000000001</v>
      </c>
      <c r="H130" s="1">
        <f t="shared" si="256"/>
        <v>101853.895</v>
      </c>
      <c r="I130" s="4">
        <f t="shared" si="245"/>
        <v>53057.429307999984</v>
      </c>
      <c r="J130" s="1">
        <f t="shared" si="246"/>
        <v>1297.8520402327335</v>
      </c>
      <c r="K130" s="1">
        <f t="shared" si="247"/>
        <v>1032.2430892883015</v>
      </c>
      <c r="L130" s="1">
        <f t="shared" si="248"/>
        <v>2330.0951295210352</v>
      </c>
      <c r="M130" s="4">
        <f t="shared" si="249"/>
        <v>1213.7862534906239</v>
      </c>
      <c r="N130" s="1">
        <f t="shared" si="250"/>
        <v>3594075.5198176382</v>
      </c>
      <c r="O130" s="1">
        <f t="shared" si="251"/>
        <v>3995035.6530000009</v>
      </c>
      <c r="P130" s="1">
        <f t="shared" si="252"/>
        <v>115299.212</v>
      </c>
      <c r="Q130" s="1">
        <f t="shared" si="253"/>
        <v>53057.429307999984</v>
      </c>
      <c r="R130" s="1">
        <f t="shared" si="254"/>
        <v>8358.0709999999999</v>
      </c>
      <c r="S130" s="1">
        <f t="shared" si="257"/>
        <v>4171750.3653080007</v>
      </c>
      <c r="T130" s="1">
        <f t="shared" si="255"/>
        <v>168356.64130799999</v>
      </c>
    </row>
    <row r="131" spans="1:20" x14ac:dyDescent="0.35">
      <c r="A131" s="1"/>
      <c r="B131" s="6" t="s">
        <v>91</v>
      </c>
      <c r="C131" s="12">
        <f t="shared" si="240"/>
        <v>0.54395614487631361</v>
      </c>
      <c r="D131" s="12">
        <f t="shared" si="241"/>
        <v>0.42142664124589091</v>
      </c>
      <c r="E131" s="42">
        <f t="shared" si="242"/>
        <v>3.4617213877795483E-2</v>
      </c>
      <c r="F131" s="1">
        <f t="shared" si="243"/>
        <v>57338.303</v>
      </c>
      <c r="G131" s="1">
        <f t="shared" si="244"/>
        <v>59024.259000000005</v>
      </c>
      <c r="H131" s="1">
        <f t="shared" si="256"/>
        <v>116362.56200000001</v>
      </c>
      <c r="I131" s="4">
        <f t="shared" si="245"/>
        <v>75673.732982000045</v>
      </c>
      <c r="J131" s="1">
        <f t="shared" si="246"/>
        <v>1167.9051430899276</v>
      </c>
      <c r="K131" s="1">
        <f t="shared" si="247"/>
        <v>1202.2458295142073</v>
      </c>
      <c r="L131" s="1">
        <f t="shared" si="248"/>
        <v>2370.1509726041349</v>
      </c>
      <c r="M131" s="4">
        <f t="shared" si="249"/>
        <v>1541.3735203584895</v>
      </c>
      <c r="N131" s="1">
        <f t="shared" si="250"/>
        <v>4101374.5457532667</v>
      </c>
      <c r="O131" s="1">
        <f t="shared" si="251"/>
        <v>4234254.892731918</v>
      </c>
      <c r="P131" s="1">
        <f t="shared" si="252"/>
        <v>124840.145</v>
      </c>
      <c r="Q131" s="1">
        <f t="shared" si="253"/>
        <v>75673.732982000045</v>
      </c>
      <c r="R131" s="1">
        <f t="shared" si="254"/>
        <v>6684.2969999999996</v>
      </c>
      <c r="S131" s="1">
        <f t="shared" si="257"/>
        <v>4441453.0677139182</v>
      </c>
      <c r="T131" s="1">
        <f t="shared" si="255"/>
        <v>200513.87798200006</v>
      </c>
    </row>
    <row r="132" spans="1:20" x14ac:dyDescent="0.35">
      <c r="A132" s="1"/>
      <c r="B132" s="6" t="s">
        <v>92</v>
      </c>
      <c r="C132" s="12">
        <f t="shared" si="240"/>
        <v>0.58649051040243516</v>
      </c>
      <c r="D132" s="12">
        <f t="shared" si="241"/>
        <v>0.381290000386522</v>
      </c>
      <c r="E132" s="42">
        <f t="shared" si="242"/>
        <v>3.2219489211042847E-2</v>
      </c>
      <c r="F132" s="1">
        <f t="shared" si="243"/>
        <v>79645.592999999993</v>
      </c>
      <c r="G132" s="1">
        <f t="shared" si="244"/>
        <v>68321.951000000001</v>
      </c>
      <c r="H132" s="1">
        <f t="shared" si="256"/>
        <v>147967.54399999999</v>
      </c>
      <c r="I132" s="4">
        <f t="shared" si="245"/>
        <v>72867.891291000007</v>
      </c>
      <c r="J132" s="1">
        <f t="shared" si="246"/>
        <v>1392.1296421454956</v>
      </c>
      <c r="K132" s="1">
        <f t="shared" si="247"/>
        <v>1194.2030891315239</v>
      </c>
      <c r="L132" s="1">
        <f t="shared" si="248"/>
        <v>2586.3327312770198</v>
      </c>
      <c r="M132" s="4">
        <f t="shared" si="249"/>
        <v>1273.6618261708054</v>
      </c>
      <c r="N132" s="1">
        <f t="shared" si="250"/>
        <v>4334855.2499323003</v>
      </c>
      <c r="O132" s="1">
        <f t="shared" si="251"/>
        <v>4468554.294999999</v>
      </c>
      <c r="P132" s="1">
        <f t="shared" si="252"/>
        <v>99425.133000000002</v>
      </c>
      <c r="Q132" s="1">
        <f t="shared" si="253"/>
        <v>72867.891291000007</v>
      </c>
      <c r="R132" s="1">
        <f t="shared" si="254"/>
        <v>10564.593999999999</v>
      </c>
      <c r="S132" s="1">
        <f t="shared" si="257"/>
        <v>4651411.9132909989</v>
      </c>
      <c r="T132" s="1">
        <f t="shared" si="255"/>
        <v>172293.02429100001</v>
      </c>
    </row>
    <row r="133" spans="1:20" x14ac:dyDescent="0.35">
      <c r="A133" s="1"/>
      <c r="B133" s="6" t="s">
        <v>93</v>
      </c>
      <c r="C133" s="12">
        <f t="shared" si="240"/>
        <v>0.70450173629802726</v>
      </c>
      <c r="D133" s="12">
        <f t="shared" si="241"/>
        <v>0.27074062980439628</v>
      </c>
      <c r="E133" s="42">
        <f t="shared" si="242"/>
        <v>2.4757633897576476E-2</v>
      </c>
      <c r="F133" s="1">
        <f t="shared" si="243"/>
        <v>80925.638999999996</v>
      </c>
      <c r="G133" s="1">
        <f t="shared" si="244"/>
        <v>66681.168999999994</v>
      </c>
      <c r="H133" s="1">
        <f t="shared" ref="H133" si="258">SUM(F133:G133)</f>
        <v>147606.80799999999</v>
      </c>
      <c r="I133" s="4">
        <f t="shared" si="245"/>
        <v>76742.577494999961</v>
      </c>
      <c r="J133" s="1">
        <f t="shared" si="246"/>
        <v>1212.7446050712331</v>
      </c>
      <c r="K133" s="1">
        <f t="shared" si="247"/>
        <v>999.27821347932934</v>
      </c>
      <c r="L133" s="1">
        <f t="shared" si="248"/>
        <v>2212.0228185505625</v>
      </c>
      <c r="M133" s="4">
        <f t="shared" si="249"/>
        <v>1150.0576082732227</v>
      </c>
      <c r="N133" s="1">
        <f t="shared" si="250"/>
        <v>3627469.6336539108</v>
      </c>
      <c r="O133" s="1">
        <f t="shared" si="251"/>
        <v>4282064.9979999997</v>
      </c>
      <c r="P133" s="1">
        <f t="shared" si="252"/>
        <v>82683.385999999999</v>
      </c>
      <c r="Q133" s="1">
        <f t="shared" si="253"/>
        <v>76742.577494999961</v>
      </c>
      <c r="R133" s="1">
        <f t="shared" si="254"/>
        <v>19266.224999999999</v>
      </c>
      <c r="S133" s="1">
        <f t="shared" ref="S133:S134" si="259">SUM(O133:R133)</f>
        <v>4460757.1864949996</v>
      </c>
      <c r="T133" s="1">
        <f t="shared" si="255"/>
        <v>159425.96349499997</v>
      </c>
    </row>
    <row r="134" spans="1:20" x14ac:dyDescent="0.35">
      <c r="A134" s="1"/>
      <c r="B134" s="6" t="s">
        <v>94</v>
      </c>
      <c r="C134" s="12">
        <f t="shared" si="240"/>
        <v>0.64357465747803511</v>
      </c>
      <c r="D134" s="12">
        <f t="shared" si="241"/>
        <v>0.33283682965822176</v>
      </c>
      <c r="E134" s="42">
        <f t="shared" si="242"/>
        <v>2.358851286374317E-2</v>
      </c>
      <c r="F134" s="1">
        <f t="shared" si="243"/>
        <v>67241.278999999995</v>
      </c>
      <c r="G134" s="1">
        <f t="shared" si="244"/>
        <v>72788.492000000013</v>
      </c>
      <c r="H134" s="1">
        <f t="shared" ref="H134" si="260">SUM(F134:G134)</f>
        <v>140029.77100000001</v>
      </c>
      <c r="I134" s="4">
        <f t="shared" si="245"/>
        <v>99716.159446000078</v>
      </c>
      <c r="J134" s="1">
        <f t="shared" si="246"/>
        <v>882.19221820853477</v>
      </c>
      <c r="K134" s="1">
        <f t="shared" si="247"/>
        <v>954.97055041939643</v>
      </c>
      <c r="L134" s="1">
        <f t="shared" si="248"/>
        <v>1837.162768627931</v>
      </c>
      <c r="M134" s="4">
        <f t="shared" si="249"/>
        <v>1308.2561962110024</v>
      </c>
      <c r="N134" s="1">
        <f t="shared" si="250"/>
        <v>3499506.9020275944</v>
      </c>
      <c r="O134" s="1">
        <f t="shared" si="251"/>
        <v>3796197.3430000013</v>
      </c>
      <c r="P134" s="1">
        <f t="shared" si="252"/>
        <v>99891.842000000004</v>
      </c>
      <c r="Q134" s="1">
        <f t="shared" si="253"/>
        <v>99716.159446000078</v>
      </c>
      <c r="R134" s="1">
        <f t="shared" si="254"/>
        <v>8322.1779999999999</v>
      </c>
      <c r="S134" s="1">
        <f t="shared" si="259"/>
        <v>4004127.5224460014</v>
      </c>
      <c r="T134" s="1">
        <f t="shared" si="255"/>
        <v>199608.00144600007</v>
      </c>
    </row>
    <row r="135" spans="1:20" x14ac:dyDescent="0.35">
      <c r="A135" s="1"/>
      <c r="B135" s="6" t="s">
        <v>95</v>
      </c>
      <c r="C135" s="12">
        <f t="shared" si="240"/>
        <v>0.71140287997980722</v>
      </c>
      <c r="D135" s="12">
        <f t="shared" si="241"/>
        <v>0.26017988819629695</v>
      </c>
      <c r="E135" s="42">
        <f t="shared" si="242"/>
        <v>2.841723182389589E-2</v>
      </c>
      <c r="F135" s="1">
        <f t="shared" si="243"/>
        <v>78929.928</v>
      </c>
      <c r="G135" s="1">
        <f t="shared" si="244"/>
        <v>106382.289</v>
      </c>
      <c r="H135" s="1">
        <f t="shared" ref="H135" si="261">SUM(F135:G135)</f>
        <v>185312.217</v>
      </c>
      <c r="I135" s="4">
        <f t="shared" si="245"/>
        <v>139180.15874000007</v>
      </c>
      <c r="J135" s="1">
        <f t="shared" si="246"/>
        <v>928.3725883030985</v>
      </c>
      <c r="K135" s="1">
        <f t="shared" si="247"/>
        <v>1251.2668323799592</v>
      </c>
      <c r="L135" s="1">
        <f t="shared" si="248"/>
        <v>2179.6394206830573</v>
      </c>
      <c r="M135" s="4">
        <f t="shared" si="249"/>
        <v>1637.0348673052124</v>
      </c>
      <c r="N135" s="1">
        <f t="shared" si="250"/>
        <v>4130496.0001884312</v>
      </c>
      <c r="O135" s="1">
        <f t="shared" si="251"/>
        <v>4593330.0743756928</v>
      </c>
      <c r="P135" s="1">
        <f t="shared" si="252"/>
        <v>98220.896999999997</v>
      </c>
      <c r="Q135" s="1">
        <f t="shared" si="253"/>
        <v>139180.15874000007</v>
      </c>
      <c r="R135" s="1">
        <f t="shared" si="254"/>
        <v>10179.242</v>
      </c>
      <c r="S135" s="1">
        <f t="shared" ref="S135" si="262">SUM(O135:R135)</f>
        <v>4840910.3721156921</v>
      </c>
      <c r="T135" s="1">
        <f t="shared" si="255"/>
        <v>237401.05574000007</v>
      </c>
    </row>
    <row r="136" spans="1:20" x14ac:dyDescent="0.35">
      <c r="A136" s="1"/>
      <c r="B136" s="6" t="s">
        <v>96</v>
      </c>
      <c r="C136" s="12">
        <f t="shared" si="240"/>
        <v>0.66751620506071474</v>
      </c>
      <c r="D136" s="12">
        <f t="shared" si="241"/>
        <v>0.29963260577567769</v>
      </c>
      <c r="E136" s="42">
        <f t="shared" si="242"/>
        <v>3.2851189163607609E-2</v>
      </c>
      <c r="F136" s="1">
        <f t="shared" si="243"/>
        <v>133913.43400000001</v>
      </c>
      <c r="G136" s="1">
        <f t="shared" si="244"/>
        <v>111087.81099999999</v>
      </c>
      <c r="H136" s="1">
        <f t="shared" ref="H136" si="263">SUM(F136:G136)</f>
        <v>245001.245</v>
      </c>
      <c r="I136" s="4">
        <f t="shared" si="245"/>
        <v>126888.75050000001</v>
      </c>
      <c r="J136" s="1">
        <f t="shared" si="246"/>
        <v>1401.6918471377583</v>
      </c>
      <c r="K136" s="1">
        <f t="shared" si="247"/>
        <v>1162.7726535269057</v>
      </c>
      <c r="L136" s="1">
        <f t="shared" si="248"/>
        <v>2564.4645006646638</v>
      </c>
      <c r="M136" s="4">
        <f t="shared" si="249"/>
        <v>1328.1634392957703</v>
      </c>
      <c r="N136" s="1">
        <f t="shared" si="250"/>
        <v>4736094.0137299597</v>
      </c>
      <c r="O136" s="1">
        <f t="shared" si="251"/>
        <v>4851769.3159999996</v>
      </c>
      <c r="P136" s="1">
        <f t="shared" si="252"/>
        <v>100274.848</v>
      </c>
      <c r="Q136" s="1">
        <f t="shared" si="253"/>
        <v>126888.75050000001</v>
      </c>
      <c r="R136" s="1">
        <f t="shared" si="254"/>
        <v>9373.61</v>
      </c>
      <c r="S136" s="1">
        <f t="shared" ref="S136" si="264">SUM(O136:R136)</f>
        <v>5088306.5245000003</v>
      </c>
      <c r="T136" s="1">
        <f t="shared" si="255"/>
        <v>227163.59850000002</v>
      </c>
    </row>
    <row r="137" spans="1:20" x14ac:dyDescent="0.35">
      <c r="A137" s="1"/>
      <c r="B137" s="6" t="s">
        <v>97</v>
      </c>
      <c r="C137" s="12">
        <f t="shared" si="240"/>
        <v>0.64679459844684684</v>
      </c>
      <c r="D137" s="12">
        <f t="shared" si="241"/>
        <v>0.31113053938136986</v>
      </c>
      <c r="E137" s="42">
        <f t="shared" si="242"/>
        <v>4.2074862171783411E-2</v>
      </c>
      <c r="F137" s="1">
        <f t="shared" si="243"/>
        <v>141215.70699999999</v>
      </c>
      <c r="G137" s="1">
        <f t="shared" si="244"/>
        <v>116403.16</v>
      </c>
      <c r="H137" s="1">
        <f t="shared" ref="H137" si="265">SUM(F137:G137)</f>
        <v>257618.867</v>
      </c>
      <c r="I137" s="4">
        <f t="shared" si="245"/>
        <v>123434.04770999996</v>
      </c>
      <c r="J137" s="1">
        <f t="shared" si="246"/>
        <v>1314.5924037670861</v>
      </c>
      <c r="K137" s="1">
        <f t="shared" si="247"/>
        <v>1083.6097000915395</v>
      </c>
      <c r="L137" s="1">
        <f t="shared" si="248"/>
        <v>2398.2021038586254</v>
      </c>
      <c r="M137" s="4">
        <f t="shared" si="249"/>
        <v>1149.0609998913933</v>
      </c>
      <c r="N137" s="1">
        <f t="shared" si="250"/>
        <v>4365164.9464333439</v>
      </c>
      <c r="O137" s="1">
        <f t="shared" si="251"/>
        <v>4551579.9450000003</v>
      </c>
      <c r="P137" s="1">
        <f t="shared" si="252"/>
        <v>86995.792999999991</v>
      </c>
      <c r="Q137" s="1">
        <f t="shared" si="253"/>
        <v>123434.04770999996</v>
      </c>
      <c r="R137" s="1">
        <f t="shared" si="254"/>
        <v>9903.4599999999991</v>
      </c>
      <c r="S137" s="1">
        <f t="shared" ref="S137" si="266">SUM(O137:R137)</f>
        <v>4771913.2457099995</v>
      </c>
      <c r="T137" s="1">
        <f t="shared" si="255"/>
        <v>210429.84070999996</v>
      </c>
    </row>
    <row r="138" spans="1:20" x14ac:dyDescent="0.35">
      <c r="B138" s="6" t="s">
        <v>98</v>
      </c>
      <c r="C138" s="12">
        <f t="shared" si="240"/>
        <v>0.58646032170643614</v>
      </c>
      <c r="D138" s="12">
        <f t="shared" si="241"/>
        <v>0.39052123590338811</v>
      </c>
      <c r="E138" s="42">
        <f t="shared" si="242"/>
        <v>2.3018442390175739E-2</v>
      </c>
      <c r="F138" s="1">
        <f t="shared" si="243"/>
        <v>93471.341</v>
      </c>
      <c r="G138" s="1">
        <f t="shared" si="244"/>
        <v>110530.501</v>
      </c>
      <c r="H138" s="1">
        <f>SUM(F138:G138)</f>
        <v>204001.842</v>
      </c>
      <c r="I138" s="4">
        <f t="shared" si="245"/>
        <v>138999.08860699998</v>
      </c>
      <c r="J138" s="1">
        <f t="shared" si="246"/>
        <v>812.25982614337806</v>
      </c>
      <c r="K138" s="1">
        <f t="shared" si="247"/>
        <v>960.50280829714939</v>
      </c>
      <c r="L138" s="1">
        <f t="shared" si="248"/>
        <v>1772.7626344405276</v>
      </c>
      <c r="M138" s="4">
        <f t="shared" si="249"/>
        <v>1207.8929684555378</v>
      </c>
      <c r="N138" s="1">
        <f t="shared" si="250"/>
        <v>3867436.4948217086</v>
      </c>
      <c r="O138" s="1">
        <f t="shared" si="251"/>
        <v>4031199.9110000003</v>
      </c>
      <c r="P138" s="1">
        <f t="shared" si="252"/>
        <v>103306.295</v>
      </c>
      <c r="Q138" s="1">
        <f t="shared" si="253"/>
        <v>138999.08860699998</v>
      </c>
      <c r="R138" s="1">
        <f t="shared" si="254"/>
        <v>5638.6930000000002</v>
      </c>
      <c r="S138" s="1">
        <f>SUM(O138:R138)</f>
        <v>4279143.9876070004</v>
      </c>
      <c r="T138" s="1">
        <f t="shared" si="255"/>
        <v>242305.383607</v>
      </c>
    </row>
    <row r="139" spans="1:20" x14ac:dyDescent="0.35">
      <c r="B139" s="6" t="s">
        <v>99</v>
      </c>
      <c r="C139" s="12">
        <f t="shared" si="240"/>
        <v>0.59467121894611641</v>
      </c>
      <c r="D139" s="12">
        <f t="shared" si="241"/>
        <v>0.38418989359856903</v>
      </c>
      <c r="E139" s="42">
        <f t="shared" si="242"/>
        <v>2.1138887455314646E-2</v>
      </c>
      <c r="F139" s="1">
        <f t="shared" si="243"/>
        <v>102685.428</v>
      </c>
      <c r="G139" s="1">
        <f t="shared" si="244"/>
        <v>144705.57400000002</v>
      </c>
      <c r="H139" s="1">
        <f>SUM(F139:G139)</f>
        <v>247391.00200000004</v>
      </c>
      <c r="I139" s="4">
        <f t="shared" si="245"/>
        <v>171449.84859200005</v>
      </c>
      <c r="J139" s="1">
        <f t="shared" si="246"/>
        <v>829.29203782819025</v>
      </c>
      <c r="K139" s="1">
        <f t="shared" si="247"/>
        <v>1168.6485870960971</v>
      </c>
      <c r="L139" s="1">
        <f t="shared" si="248"/>
        <v>1997.9406249242872</v>
      </c>
      <c r="M139" s="4">
        <f t="shared" si="249"/>
        <v>1384.6365262673337</v>
      </c>
      <c r="N139" s="1">
        <f t="shared" si="250"/>
        <v>4389831.9919999996</v>
      </c>
      <c r="O139" s="1">
        <f t="shared" si="251"/>
        <v>4684678.5050000008</v>
      </c>
      <c r="P139" s="1">
        <f t="shared" si="252"/>
        <v>104265.42099999999</v>
      </c>
      <c r="Q139" s="1">
        <f t="shared" si="253"/>
        <v>171449.84859200005</v>
      </c>
      <c r="R139" s="1">
        <f t="shared" si="254"/>
        <v>14175</v>
      </c>
      <c r="S139" s="1">
        <f>SUM(O139:R139)</f>
        <v>4974568.774592001</v>
      </c>
      <c r="T139" s="1">
        <f t="shared" si="255"/>
        <v>275715.26959200006</v>
      </c>
    </row>
    <row r="140" spans="1:20" x14ac:dyDescent="0.35">
      <c r="B140" s="6" t="s">
        <v>100</v>
      </c>
      <c r="C140" s="12">
        <f t="shared" si="240"/>
        <v>0.53553628335794434</v>
      </c>
      <c r="D140" s="12">
        <f t="shared" si="241"/>
        <v>0.44981866879436683</v>
      </c>
      <c r="E140" s="42">
        <f t="shared" si="242"/>
        <v>1.4645047847688868E-2</v>
      </c>
      <c r="F140" s="1">
        <f t="shared" si="243"/>
        <v>157743.95600000001</v>
      </c>
      <c r="G140" s="1">
        <f t="shared" si="244"/>
        <v>150326.46999999997</v>
      </c>
      <c r="H140" s="1">
        <f t="shared" ref="H140:H143" si="267">SUM(F140:G140)</f>
        <v>308070.42599999998</v>
      </c>
      <c r="I140" s="4">
        <f t="shared" si="245"/>
        <v>168538.40753299999</v>
      </c>
      <c r="J140" s="1">
        <f t="shared" si="246"/>
        <v>1192.1579528106531</v>
      </c>
      <c r="K140" s="1">
        <f t="shared" si="247"/>
        <v>1136.0999259360024</v>
      </c>
      <c r="L140" s="1">
        <f t="shared" si="248"/>
        <v>2328.2578787466559</v>
      </c>
      <c r="M140" s="4">
        <f t="shared" si="249"/>
        <v>1273.7375680784171</v>
      </c>
      <c r="N140" s="1">
        <f t="shared" si="250"/>
        <v>4604276.3039999995</v>
      </c>
      <c r="O140" s="1">
        <f t="shared" si="251"/>
        <v>4971996.875</v>
      </c>
      <c r="P140" s="1">
        <f t="shared" si="252"/>
        <v>114419.63299999999</v>
      </c>
      <c r="Q140" s="1">
        <f t="shared" si="253"/>
        <v>168538.40753299999</v>
      </c>
      <c r="R140" s="1">
        <f t="shared" si="254"/>
        <v>15263.299000000001</v>
      </c>
      <c r="S140" s="1">
        <f t="shared" ref="S140:S143" si="268">SUM(O140:R140)</f>
        <v>5270218.2145330003</v>
      </c>
      <c r="T140" s="1">
        <f t="shared" si="255"/>
        <v>282958.04053299996</v>
      </c>
    </row>
    <row r="141" spans="1:20" x14ac:dyDescent="0.35">
      <c r="B141" s="6" t="s">
        <v>101</v>
      </c>
      <c r="C141" s="12">
        <f t="shared" si="240"/>
        <v>0.66745317890480282</v>
      </c>
      <c r="D141" s="12">
        <f t="shared" si="241"/>
        <v>0.30365459109123971</v>
      </c>
      <c r="E141" s="42">
        <f t="shared" si="242"/>
        <v>2.889223000395745E-2</v>
      </c>
      <c r="F141" s="1">
        <f t="shared" si="243"/>
        <v>159534.61499999999</v>
      </c>
      <c r="G141" s="1">
        <f t="shared" si="244"/>
        <v>146393.55100000004</v>
      </c>
      <c r="H141" s="1">
        <f t="shared" si="267"/>
        <v>305928.16600000003</v>
      </c>
      <c r="I141" s="4">
        <f t="shared" si="245"/>
        <v>159440.64669899989</v>
      </c>
      <c r="J141" s="1">
        <f t="shared" si="246"/>
        <v>1115.1483862399343</v>
      </c>
      <c r="K141" s="1">
        <f t="shared" si="247"/>
        <v>1023.2922313040563</v>
      </c>
      <c r="L141" s="1">
        <f t="shared" si="248"/>
        <v>2138.4406175439904</v>
      </c>
      <c r="M141" s="4">
        <f t="shared" si="249"/>
        <v>1114.4915469751893</v>
      </c>
      <c r="N141" s="1">
        <f t="shared" si="250"/>
        <v>4368259.1710000001</v>
      </c>
      <c r="O141" s="1">
        <f t="shared" si="251"/>
        <v>4501000.8190000001</v>
      </c>
      <c r="P141" s="1">
        <f t="shared" si="252"/>
        <v>75404.633000000002</v>
      </c>
      <c r="Q141" s="1">
        <f t="shared" si="253"/>
        <v>159440.64669899989</v>
      </c>
      <c r="R141" s="1">
        <f t="shared" si="254"/>
        <v>12870.117</v>
      </c>
      <c r="S141" s="1">
        <f t="shared" si="268"/>
        <v>4748716.2156990003</v>
      </c>
      <c r="T141" s="1">
        <f t="shared" si="255"/>
        <v>234845.27969899989</v>
      </c>
    </row>
    <row r="142" spans="1:20" x14ac:dyDescent="0.35">
      <c r="B142" s="6" t="s">
        <v>102</v>
      </c>
      <c r="C142" s="12">
        <f t="shared" si="240"/>
        <v>0.5329774348870282</v>
      </c>
      <c r="D142" s="12">
        <f t="shared" si="241"/>
        <v>0.44094468749356663</v>
      </c>
      <c r="E142" s="42">
        <f t="shared" si="242"/>
        <v>2.6077877619405134E-2</v>
      </c>
      <c r="F142" s="1">
        <f t="shared" si="243"/>
        <v>111723.235</v>
      </c>
      <c r="G142" s="1">
        <f t="shared" si="244"/>
        <v>145142.641</v>
      </c>
      <c r="H142" s="1">
        <f t="shared" si="267"/>
        <v>256865.87599999999</v>
      </c>
      <c r="I142" s="4">
        <f t="shared" si="245"/>
        <v>192100.30030200005</v>
      </c>
      <c r="J142" s="1">
        <f t="shared" si="246"/>
        <v>726.89472736815162</v>
      </c>
      <c r="K142" s="1">
        <f t="shared" si="247"/>
        <v>944.32837054162019</v>
      </c>
      <c r="L142" s="1">
        <f t="shared" si="248"/>
        <v>1671.2230979097717</v>
      </c>
      <c r="M142" s="4">
        <f t="shared" si="249"/>
        <v>1249.844720441208</v>
      </c>
      <c r="N142" s="1">
        <f t="shared" si="250"/>
        <v>3644751.9127618666</v>
      </c>
      <c r="O142" s="1">
        <f t="shared" si="251"/>
        <v>3865168.2950000004</v>
      </c>
      <c r="P142" s="1">
        <f t="shared" si="252"/>
        <v>113616.493</v>
      </c>
      <c r="Q142" s="1">
        <f t="shared" si="253"/>
        <v>192100.30030200005</v>
      </c>
      <c r="R142" s="1">
        <f t="shared" si="254"/>
        <v>9289.8940000000002</v>
      </c>
      <c r="S142" s="1">
        <f t="shared" si="268"/>
        <v>4180174.9823020003</v>
      </c>
      <c r="T142" s="1">
        <f t="shared" si="255"/>
        <v>305716.79330200003</v>
      </c>
    </row>
    <row r="143" spans="1:20" x14ac:dyDescent="0.35">
      <c r="B143" s="6" t="s">
        <v>103</v>
      </c>
      <c r="C143" s="12">
        <f t="shared" si="240"/>
        <v>0.50772095082798452</v>
      </c>
      <c r="D143" s="12">
        <f t="shared" si="241"/>
        <v>0.46562099875401058</v>
      </c>
      <c r="E143" s="42">
        <f t="shared" si="242"/>
        <v>2.6658050418004915E-2</v>
      </c>
      <c r="F143" s="1">
        <f t="shared" si="243"/>
        <v>105436.22900000001</v>
      </c>
      <c r="G143" s="1">
        <f t="shared" si="244"/>
        <v>176915.71899999998</v>
      </c>
      <c r="H143" s="1">
        <f t="shared" si="267"/>
        <v>282351.94799999997</v>
      </c>
      <c r="I143" s="4">
        <f t="shared" si="245"/>
        <v>235776.82644100007</v>
      </c>
      <c r="J143" s="1">
        <f t="shared" si="246"/>
        <v>642.21202160274504</v>
      </c>
      <c r="K143" s="1">
        <f t="shared" si="247"/>
        <v>1077.5935618134936</v>
      </c>
      <c r="L143" s="1">
        <f t="shared" si="248"/>
        <v>1719.8055834162387</v>
      </c>
      <c r="M143" s="4">
        <f t="shared" si="249"/>
        <v>1436.1165397498635</v>
      </c>
      <c r="N143" s="1">
        <f t="shared" si="250"/>
        <v>4064564.699</v>
      </c>
      <c r="O143" s="1">
        <f t="shared" si="251"/>
        <v>4206661.193</v>
      </c>
      <c r="P143" s="1">
        <f t="shared" si="252"/>
        <v>128337.367</v>
      </c>
      <c r="Q143" s="1">
        <f t="shared" si="253"/>
        <v>235776.82644100007</v>
      </c>
      <c r="R143" s="1">
        <f t="shared" si="254"/>
        <v>13327.609</v>
      </c>
      <c r="S143" s="1">
        <f t="shared" si="268"/>
        <v>4584102.995441</v>
      </c>
      <c r="T143" s="1">
        <f t="shared" si="255"/>
        <v>364114.19344100007</v>
      </c>
    </row>
    <row r="144" spans="1:20" x14ac:dyDescent="0.35">
      <c r="B144" s="6" t="s">
        <v>104</v>
      </c>
      <c r="C144" s="12">
        <f t="shared" si="240"/>
        <v>0.55873600482737651</v>
      </c>
      <c r="D144" s="12">
        <f t="shared" si="241"/>
        <v>0.41995112299885845</v>
      </c>
      <c r="E144" s="42">
        <f t="shared" si="242"/>
        <v>2.1312872173765023E-2</v>
      </c>
      <c r="F144" s="1">
        <f t="shared" si="243"/>
        <v>166335.10200000001</v>
      </c>
      <c r="G144" s="1">
        <f t="shared" si="244"/>
        <v>200243.69399999996</v>
      </c>
      <c r="H144" s="1">
        <f>SUM(F144:G144)</f>
        <v>366578.79599999997</v>
      </c>
      <c r="I144" s="4">
        <f t="shared" si="245"/>
        <v>247266.72167000032</v>
      </c>
      <c r="J144" s="1">
        <f t="shared" si="246"/>
        <v>959.7012572145112</v>
      </c>
      <c r="K144" s="1">
        <f t="shared" si="247"/>
        <v>1155.3431751349624</v>
      </c>
      <c r="L144" s="1">
        <f t="shared" si="248"/>
        <v>2115.0444323494739</v>
      </c>
      <c r="M144" s="4">
        <f t="shared" si="249"/>
        <v>1426.6512648304981</v>
      </c>
      <c r="N144" s="1">
        <f t="shared" si="250"/>
        <v>4696050.95</v>
      </c>
      <c r="O144" s="1">
        <f t="shared" si="251"/>
        <v>4765925.2239999995</v>
      </c>
      <c r="P144" s="1">
        <f t="shared" si="252"/>
        <v>118063.299</v>
      </c>
      <c r="Q144" s="1">
        <f t="shared" si="253"/>
        <v>247266.72167000032</v>
      </c>
      <c r="R144" s="1">
        <f t="shared" si="254"/>
        <v>14055.348</v>
      </c>
      <c r="S144" s="1">
        <f>SUM(O144:R144)</f>
        <v>5145310.5926699992</v>
      </c>
      <c r="T144" s="1">
        <f t="shared" si="255"/>
        <v>365330.02067000035</v>
      </c>
    </row>
    <row r="145" spans="2:20" x14ac:dyDescent="0.35">
      <c r="B145" s="6" t="s">
        <v>105</v>
      </c>
      <c r="C145" s="12">
        <f t="shared" si="240"/>
        <v>0.65457657358720445</v>
      </c>
      <c r="D145" s="12">
        <f t="shared" si="241"/>
        <v>0.32277653919488691</v>
      </c>
      <c r="E145" s="42">
        <f t="shared" si="242"/>
        <v>2.2646887217908616E-2</v>
      </c>
      <c r="F145" s="1">
        <f t="shared" si="243"/>
        <v>171877.473</v>
      </c>
      <c r="G145" s="1">
        <f t="shared" si="244"/>
        <v>191016.38900000002</v>
      </c>
      <c r="H145" s="1">
        <f>SUM(F145:G145)</f>
        <v>362893.86200000002</v>
      </c>
      <c r="I145" s="4">
        <f t="shared" si="245"/>
        <v>229303.98770200001</v>
      </c>
      <c r="J145" s="1">
        <f t="shared" si="246"/>
        <v>932.64676867979813</v>
      </c>
      <c r="K145" s="1">
        <f t="shared" si="247"/>
        <v>1036.4989364588423</v>
      </c>
      <c r="L145" s="1">
        <f t="shared" si="248"/>
        <v>1969.1457051386401</v>
      </c>
      <c r="M145" s="4">
        <f t="shared" si="249"/>
        <v>1244.2562683922081</v>
      </c>
      <c r="N145" s="1">
        <f t="shared" si="250"/>
        <v>4142158.8527999995</v>
      </c>
      <c r="O145" s="1">
        <f t="shared" si="251"/>
        <v>4329859.2080000006</v>
      </c>
      <c r="P145" s="1">
        <f t="shared" si="252"/>
        <v>89235.044999999998</v>
      </c>
      <c r="Q145" s="1">
        <f t="shared" si="253"/>
        <v>229303.98770200001</v>
      </c>
      <c r="R145" s="1">
        <f t="shared" si="254"/>
        <v>9571.5689999999995</v>
      </c>
      <c r="S145" s="1">
        <f>SUM(O145:R145)</f>
        <v>4657969.8097020006</v>
      </c>
      <c r="T145" s="1">
        <f>P145+Q145</f>
        <v>318539.032702</v>
      </c>
    </row>
    <row r="146" spans="2:20" hidden="1" x14ac:dyDescent="0.35">
      <c r="B146" s="6" t="s">
        <v>106</v>
      </c>
      <c r="C146" s="12" t="e">
        <f>#REF!/#REF!</f>
        <v>#REF!</v>
      </c>
      <c r="D146" s="12" t="e">
        <f>#REF!/#REF!</f>
        <v>#REF!</v>
      </c>
      <c r="E146" s="42" t="e">
        <f>#REF!/#REF!</f>
        <v>#REF!</v>
      </c>
      <c r="F146" s="1" t="e">
        <f>#REF!</f>
        <v>#REF!</v>
      </c>
      <c r="G146" s="1" t="e">
        <f>#REF!-#REF!</f>
        <v>#REF!</v>
      </c>
      <c r="H146" s="1" t="e">
        <f>SUM(F146:G146)</f>
        <v>#REF!</v>
      </c>
      <c r="I146" s="4" t="e">
        <f>#REF!</f>
        <v>#REF!</v>
      </c>
      <c r="J146" s="1" t="e">
        <f>F146*1000/#REF!</f>
        <v>#REF!</v>
      </c>
      <c r="K146" s="1" t="e">
        <f>G146*1000/#REF!</f>
        <v>#REF!</v>
      </c>
      <c r="L146" s="1" t="e">
        <f>H146*1000/#REF!</f>
        <v>#REF!</v>
      </c>
      <c r="M146" s="4" t="e">
        <f>I146*1000/#REF!</f>
        <v>#REF!</v>
      </c>
      <c r="N146" s="1" t="e">
        <f>#REF!</f>
        <v>#REF!</v>
      </c>
      <c r="O146" s="1" t="e">
        <f>SUM(#REF!)</f>
        <v>#REF!</v>
      </c>
      <c r="P146" s="1" t="e">
        <f>#REF!</f>
        <v>#REF!</v>
      </c>
      <c r="Q146" s="1" t="e">
        <f>#REF!</f>
        <v>#REF!</v>
      </c>
      <c r="R146" s="1" t="e">
        <f>#REF!</f>
        <v>#REF!</v>
      </c>
      <c r="S146" s="1" t="e">
        <f>SUM(O146:R146)</f>
        <v>#REF!</v>
      </c>
      <c r="T146" s="1" t="e">
        <f>P146+Q146</f>
        <v>#REF!</v>
      </c>
    </row>
    <row r="147" spans="2:20" x14ac:dyDescent="0.35">
      <c r="B147" s="6" t="s">
        <v>106</v>
      </c>
      <c r="C147" s="12">
        <f t="shared" ref="C147" si="269">P39/$S39</f>
        <v>0.58463362540280783</v>
      </c>
      <c r="D147" s="12">
        <f t="shared" ref="D147" si="270">Q39/$S39</f>
        <v>0.39973126882672233</v>
      </c>
      <c r="E147" s="42">
        <f t="shared" ref="E147" si="271">R39/$S39</f>
        <v>1.5635105770469886E-2</v>
      </c>
      <c r="F147" s="1">
        <f t="shared" ref="F147" si="272">F39</f>
        <v>121996.863</v>
      </c>
      <c r="G147" s="1">
        <f t="shared" ref="G147" si="273">E39-F39</f>
        <v>179384.85800000001</v>
      </c>
      <c r="H147" s="1">
        <f>SUM(F147:G147)</f>
        <v>301381.72100000002</v>
      </c>
      <c r="I147" s="4">
        <f t="shared" ref="I147" si="274">D39</f>
        <v>254515.20670099999</v>
      </c>
      <c r="J147" s="1">
        <f t="shared" ref="J147" si="275">F147*1000/$C39</f>
        <v>644.2736314554445</v>
      </c>
      <c r="K147" s="1">
        <f t="shared" ref="K147" si="276">G147*1000/$C39</f>
        <v>947.34348941234055</v>
      </c>
      <c r="L147" s="1">
        <f t="shared" ref="L147" si="277">H147*1000/$C39</f>
        <v>1591.6171208677849</v>
      </c>
      <c r="M147" s="4">
        <f t="shared" ref="M147" si="278">I147*1000/$C39</f>
        <v>1344.1119095159549</v>
      </c>
      <c r="N147" s="1">
        <f t="shared" ref="N147" si="279">W39</f>
        <v>3695639.0090000001</v>
      </c>
      <c r="O147" s="1">
        <f t="shared" ref="O147" si="280">SUM(AA39:AC39)</f>
        <v>3726872.2650000001</v>
      </c>
      <c r="P147" s="1">
        <f t="shared" ref="P147" si="281">S39</f>
        <v>115249.74799999999</v>
      </c>
      <c r="Q147" s="1">
        <f t="shared" ref="Q147" si="282">D39</f>
        <v>254515.20670099999</v>
      </c>
      <c r="R147" s="1">
        <f t="shared" ref="R147" si="283">AD39</f>
        <v>8544.1990000000005</v>
      </c>
      <c r="S147" s="1">
        <f>SUM(O147:R147)</f>
        <v>4105181.4187010005</v>
      </c>
      <c r="T147" s="1">
        <f>P147+Q147</f>
        <v>369764.95470100001</v>
      </c>
    </row>
    <row r="149" spans="2:20" x14ac:dyDescent="0.35">
      <c r="G149" s="69"/>
    </row>
  </sheetData>
  <phoneticPr fontId="3" type="noConversion"/>
  <pageMargins left="0.7" right="0.7" top="0.75" bottom="0.75" header="0.3" footer="0.3"/>
  <pageSetup orientation="portrait" r:id="rId1"/>
  <ignoredErrors>
    <ignoredError sqref="C37 I4:J37 C4 C5 C6 C7 C8 C9 C10 C11 C12 C13 C14 C15 C16 C17 C18 C19 C20 C21 C22 C23 C24 C25 C26 C27 C28 C29 C30 C31 C32 C33 C34 C35 C36 H37 H36 H35 H34 H33 H32 H31 H30 H29 H28 H27 H26 H25 H24 H23 H22 H21 H20 H19 H18 H17 H16 H15 H14 H13 H12 H11 H10 H9 H8 H7 H6 H5 H4 C38 H38"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F4933-B653-4B45-9950-089D68EBAE0D}">
  <sheetPr>
    <tabColor theme="7" tint="0.39997558519241921"/>
  </sheetPr>
  <dimension ref="C1:S171"/>
  <sheetViews>
    <sheetView showGridLines="0" tabSelected="1" zoomScale="52" zoomScaleNormal="70" workbookViewId="0">
      <selection activeCell="T45" sqref="T45"/>
    </sheetView>
  </sheetViews>
  <sheetFormatPr defaultRowHeight="15.5" x14ac:dyDescent="0.35"/>
  <cols>
    <col min="1" max="1" width="8.765625" customWidth="1"/>
    <col min="16" max="16" width="10.765625" customWidth="1"/>
    <col min="19" max="19" width="13.765625" bestFit="1" customWidth="1"/>
  </cols>
  <sheetData>
    <row r="1" spans="3:3" ht="20" x14ac:dyDescent="0.35">
      <c r="C1" s="33"/>
    </row>
    <row r="29" spans="13:19" x14ac:dyDescent="0.35">
      <c r="Q29" s="9"/>
      <c r="S29" s="10"/>
    </row>
    <row r="30" spans="13:19" ht="18.5" x14ac:dyDescent="0.45">
      <c r="P30" s="11"/>
    </row>
    <row r="31" spans="13:19" ht="18.5" x14ac:dyDescent="0.45">
      <c r="M31" s="11"/>
    </row>
    <row r="32" spans="13:19" ht="18.5" x14ac:dyDescent="0.45">
      <c r="N32" s="11"/>
      <c r="O32" s="11"/>
      <c r="P32" s="11"/>
    </row>
    <row r="33" spans="14:17" ht="18.5" x14ac:dyDescent="0.45">
      <c r="N33" s="11"/>
      <c r="O33" s="11"/>
      <c r="P33" s="11"/>
      <c r="Q33" s="11"/>
    </row>
    <row r="34" spans="14:17" ht="18.5" x14ac:dyDescent="0.45">
      <c r="N34" s="11"/>
      <c r="O34" s="11"/>
      <c r="P34" s="11"/>
      <c r="Q34" s="11"/>
    </row>
    <row r="35" spans="14:17" ht="18.5" x14ac:dyDescent="0.45">
      <c r="N35" s="11"/>
      <c r="O35" s="11"/>
      <c r="P35" s="11"/>
      <c r="Q35" s="11"/>
    </row>
    <row r="36" spans="14:17" ht="18.5" x14ac:dyDescent="0.45">
      <c r="N36" s="11"/>
      <c r="O36" s="11"/>
      <c r="P36" s="11"/>
      <c r="Q36" s="11"/>
    </row>
    <row r="37" spans="14:17" ht="18.5" x14ac:dyDescent="0.45">
      <c r="N37" s="11"/>
      <c r="O37" s="11"/>
      <c r="P37" s="11"/>
      <c r="Q37" s="11"/>
    </row>
    <row r="38" spans="14:17" ht="18.5" x14ac:dyDescent="0.45">
      <c r="N38" s="11"/>
      <c r="O38" s="11"/>
      <c r="P38" s="11"/>
      <c r="Q38" s="11"/>
    </row>
    <row r="40" spans="14:17" ht="18.5" x14ac:dyDescent="0.45">
      <c r="N40" s="11"/>
      <c r="O40" s="11"/>
      <c r="P40" s="11"/>
      <c r="Q40" s="11"/>
    </row>
    <row r="41" spans="14:17" ht="18.5" x14ac:dyDescent="0.45">
      <c r="N41" s="11"/>
      <c r="O41" s="11"/>
      <c r="P41" s="11"/>
      <c r="Q41" s="11"/>
    </row>
    <row r="42" spans="14:17" ht="18.5" x14ac:dyDescent="0.45">
      <c r="N42" s="11"/>
      <c r="O42" s="11"/>
      <c r="P42" s="11"/>
      <c r="Q42" s="11"/>
    </row>
    <row r="43" spans="14:17" ht="18.5" x14ac:dyDescent="0.45">
      <c r="N43" s="11"/>
      <c r="O43" s="11"/>
      <c r="P43" s="11"/>
      <c r="Q43" s="11"/>
    </row>
    <row r="44" spans="14:17" ht="18.5" x14ac:dyDescent="0.45">
      <c r="N44" s="11"/>
      <c r="O44" s="11"/>
      <c r="P44" s="11"/>
      <c r="Q44" s="11"/>
    </row>
    <row r="45" spans="14:17" ht="18.5" x14ac:dyDescent="0.45">
      <c r="N45" s="11"/>
      <c r="O45" s="11"/>
      <c r="P45" s="11"/>
      <c r="Q45" s="11"/>
    </row>
    <row r="46" spans="14:17" ht="18.5" x14ac:dyDescent="0.45">
      <c r="N46" s="11"/>
      <c r="O46" s="11"/>
      <c r="P46" s="11"/>
      <c r="Q46" s="11"/>
    </row>
    <row r="47" spans="14:17" ht="18.5" x14ac:dyDescent="0.45">
      <c r="N47" s="11"/>
      <c r="O47" s="11"/>
      <c r="P47" s="11"/>
      <c r="Q47" s="11"/>
    </row>
    <row r="48" spans="14:17" ht="18.5" x14ac:dyDescent="0.45">
      <c r="N48" s="11"/>
      <c r="O48" s="11"/>
      <c r="P48" s="11"/>
      <c r="Q48" s="11"/>
    </row>
    <row r="55" spans="4:4" ht="20" x14ac:dyDescent="0.35">
      <c r="D55" s="33"/>
    </row>
    <row r="72" spans="19:19" x14ac:dyDescent="0.35">
      <c r="S72" s="13"/>
    </row>
    <row r="84" spans="3:4" ht="20" x14ac:dyDescent="0.4">
      <c r="C84" s="14"/>
      <c r="D84" s="14"/>
    </row>
    <row r="85" spans="3:4" ht="20" x14ac:dyDescent="0.4">
      <c r="D85" s="32" t="s">
        <v>131</v>
      </c>
    </row>
    <row r="119" spans="4:4" ht="20" x14ac:dyDescent="0.4">
      <c r="D119" s="14"/>
    </row>
    <row r="166" spans="4:19" x14ac:dyDescent="0.35">
      <c r="S166" t="s">
        <v>132</v>
      </c>
    </row>
    <row r="171" spans="4:19" ht="20" x14ac:dyDescent="0.4">
      <c r="D171" s="14" t="s">
        <v>133</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69632a3-bd60-43a9-9d27-4beeff6b0a65">
      <Terms xmlns="http://schemas.microsoft.com/office/infopath/2007/PartnerControls"/>
    </lcf76f155ced4ddcb4097134ff3c332f>
    <TaxCatchAll xmlns="32f3a428-6f88-4a3b-a56e-a51f3802cd3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5EEE6DFC0BD3649A3FD006DAD01C0B1" ma:contentTypeVersion="13" ma:contentTypeDescription="Create a new document." ma:contentTypeScope="" ma:versionID="767d7b2356ab82e68a49559b6f6ff199">
  <xsd:schema xmlns:xsd="http://www.w3.org/2001/XMLSchema" xmlns:xs="http://www.w3.org/2001/XMLSchema" xmlns:p="http://schemas.microsoft.com/office/2006/metadata/properties" xmlns:ns2="d69632a3-bd60-43a9-9d27-4beeff6b0a65" xmlns:ns3="32f3a428-6f88-4a3b-a56e-a51f3802cd3a" targetNamespace="http://schemas.microsoft.com/office/2006/metadata/properties" ma:root="true" ma:fieldsID="a672fa20ebd07c795f1be7d92e042a8d" ns2:_="" ns3:_="">
    <xsd:import namespace="d69632a3-bd60-43a9-9d27-4beeff6b0a65"/>
    <xsd:import namespace="32f3a428-6f88-4a3b-a56e-a51f3802cd3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9632a3-bd60-43a9-9d27-4beeff6b0a6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f9950e38-0095-4bd7-ac52-55c480c4bc0c"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f3a428-6f88-4a3b-a56e-a51f3802cd3a"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9652a190-c5de-468a-a212-3b3cca4a9d49}" ma:internalName="TaxCatchAll" ma:showField="CatchAllData" ma:web="5e1628cc-a815-47df-b5ad-ee310ca8d5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D1F283-4066-4706-A6E9-5FD0966CBF1F}">
  <ds:schemaRefs>
    <ds:schemaRef ds:uri="http://schemas.microsoft.com/office/2006/metadata/properties"/>
    <ds:schemaRef ds:uri="http://purl.org/dc/dcmitype/"/>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d69632a3-bd60-43a9-9d27-4beeff6b0a65"/>
    <ds:schemaRef ds:uri="32f3a428-6f88-4a3b-a56e-a51f3802cd3a"/>
    <ds:schemaRef ds:uri="http://www.w3.org/XML/1998/namespace"/>
    <ds:schemaRef ds:uri="http://purl.org/dc/elements/1.1/"/>
  </ds:schemaRefs>
</ds:datastoreItem>
</file>

<file path=customXml/itemProps2.xml><?xml version="1.0" encoding="utf-8"?>
<ds:datastoreItem xmlns:ds="http://schemas.openxmlformats.org/officeDocument/2006/customXml" ds:itemID="{C99F7226-8BA4-4E26-9CF0-6F1DC9E6C8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9632a3-bd60-43a9-9d27-4beeff6b0a65"/>
    <ds:schemaRef ds:uri="32f3a428-6f88-4a3b-a56e-a51f3802cd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C012EEA-A72B-40D5-A5C6-0DFDE6871038}">
  <ds:schemaRefs>
    <ds:schemaRef ds:uri="http://schemas.microsoft.com/sharepoint/v3/contenttype/forms"/>
  </ds:schemaRefs>
</ds:datastoreItem>
</file>

<file path=docMetadata/LabelInfo.xml><?xml version="1.0" encoding="utf-8"?>
<clbl:labelList xmlns:clbl="http://schemas.microsoft.com/office/2020/mipLabelMetadata">
  <clbl:label id="{78d53608-54ca-4a74-8beb-8a1399c1189c}" enabled="0" method="" siteId="{78d53608-54ca-4a74-8beb-8a1399c1189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Monthly </vt:lpstr>
      <vt:lpstr>Quarterly </vt:lpstr>
      <vt:lpstr>gráficos presentación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Joseline N Estrada Rivera</dc:creator>
  <cp:keywords/>
  <dc:description/>
  <cp:lastModifiedBy>Arroyo Plaza, Javier</cp:lastModifiedBy>
  <cp:revision/>
  <dcterms:created xsi:type="dcterms:W3CDTF">2019-11-26T18:36:20Z</dcterms:created>
  <dcterms:modified xsi:type="dcterms:W3CDTF">2026-05-15T22:18:42Z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0x01010065EEE6DFC0BD3649A3FD006DAD01C0B1</vt:lpwstr>
  </property>
  <property fmtid="{D5CDD505-2E9C-101B-9397-08002B2CF9AE}" pid="3" name="MediaServiceImageTags">
    <vt:lpwstr/>
  </property>
  <property fmtid="{D5CDD505-2E9C-101B-9397-08002B2CF9AE}" pid="4" name="MSIP_Label_e3a1bc8a-c77f-42fc-94c5-4575f811706d_Enabled">
    <vt:lpwstr>true</vt:lpwstr>
  </property>
  <property fmtid="{D5CDD505-2E9C-101B-9397-08002B2CF9AE}" pid="5" name="MSIP_Label_e3a1bc8a-c77f-42fc-94c5-4575f811706d_SetDate">
    <vt:lpwstr>2026-05-15T22:18:42Z</vt:lpwstr>
  </property>
  <property fmtid="{D5CDD505-2E9C-101B-9397-08002B2CF9AE}" pid="6" name="MSIP_Label_e3a1bc8a-c77f-42fc-94c5-4575f811706d_Method">
    <vt:lpwstr>Standard</vt:lpwstr>
  </property>
  <property fmtid="{D5CDD505-2E9C-101B-9397-08002B2CF9AE}" pid="7" name="MSIP_Label_e3a1bc8a-c77f-42fc-94c5-4575f811706d_Name">
    <vt:lpwstr>e3a1bc8a-c77f-42fc-94c5-4575f811706d</vt:lpwstr>
  </property>
  <property fmtid="{D5CDD505-2E9C-101B-9397-08002B2CF9AE}" pid="8" name="MSIP_Label_e3a1bc8a-c77f-42fc-94c5-4575f811706d_SiteId">
    <vt:lpwstr>fb7083da-754c-45a4-8b6b-a05941a3a3e9</vt:lpwstr>
  </property>
  <property fmtid="{D5CDD505-2E9C-101B-9397-08002B2CF9AE}" pid="9" name="MSIP_Label_e3a1bc8a-c77f-42fc-94c5-4575f811706d_ActionId">
    <vt:lpwstr>abf37f8c-a960-403d-bbda-f46989a0487f</vt:lpwstr>
  </property>
  <property fmtid="{D5CDD505-2E9C-101B-9397-08002B2CF9AE}" pid="10" name="MSIP_Label_e3a1bc8a-c77f-42fc-94c5-4575f811706d_ContentBits">
    <vt:lpwstr>0</vt:lpwstr>
  </property>
  <property fmtid="{D5CDD505-2E9C-101B-9397-08002B2CF9AE}" pid="11" name="MSIP_Label_e3a1bc8a-c77f-42fc-94c5-4575f811706d_Tag">
    <vt:lpwstr>10, 3, 0, 1</vt:lpwstr>
  </property>
</Properties>
</file>