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eepr.sharepoint.com/sites/LUMAReporting/Shared Documents/General/_FY25-26 Reporting/Regulatory Reporting/Q3/FOMB B2A/"/>
    </mc:Choice>
  </mc:AlternateContent>
  <xr:revisionPtr revIDLastSave="23" documentId="13_ncr:1_{32CB3604-A28F-4982-A777-D83BE0EA1412}" xr6:coauthVersionLast="47" xr6:coauthVersionMax="47" xr10:uidLastSave="{C9D78B25-D918-4FB2-94E9-244EBBE31FD6}"/>
  <bookViews>
    <workbookView xWindow="-120" yWindow="-120" windowWidth="29040" windowHeight="15720" activeTab="3" xr2:uid="{A3245A9D-68A8-4164-AF8D-24D092CC4918}"/>
  </bookViews>
  <sheets>
    <sheet name="Cover" sheetId="45" r:id="rId1"/>
    <sheet name="Financial&gt;&gt;&gt;" sheetId="14" r:id="rId2"/>
    <sheet name="B2A Summary" sheetId="35" r:id="rId3"/>
    <sheet name="Monthly Revenues" sheetId="52" r:id="rId4"/>
    <sheet name="A216810396964DCDB399904ED81BA8E" sheetId="61" state="veryHidden" r:id="rId5"/>
    <sheet name="S" sheetId="62" state="veryHidden" r:id="rId6"/>
    <sheet name="Variances Detail" sheetId="56" r:id="rId7"/>
    <sheet name="Monthly Expenses" sheetId="6" r:id="rId8"/>
    <sheet name="Pension and Benefits" sheetId="55" r:id="rId9"/>
    <sheet name="Source Docs&gt;&gt;&gt;" sheetId="26" r:id="rId10"/>
    <sheet name="Expenses_FY26B" sheetId="53" r:id="rId11"/>
    <sheet name="Revenue_FY26B" sheetId="54" r:id="rId12"/>
  </sheets>
  <definedNames>
    <definedName name="_____12373990" localSheetId="10" hidden="1">#REF!</definedName>
    <definedName name="_____12373990" localSheetId="8" hidden="1">#REF!</definedName>
    <definedName name="_____12373990" localSheetId="11" hidden="1">#REF!</definedName>
    <definedName name="_____12373990" hidden="1">#REF!</definedName>
    <definedName name="_____20316327" localSheetId="10" hidden="1">#REF!</definedName>
    <definedName name="_____20316327" localSheetId="8" hidden="1">#REF!</definedName>
    <definedName name="_____20316327" localSheetId="11" hidden="1">#REF!</definedName>
    <definedName name="_____20316327" hidden="1">#REF!</definedName>
    <definedName name="_____26559955" localSheetId="8" hidden="1">#REF!</definedName>
    <definedName name="_____26559955" hidden="1">#REF!</definedName>
    <definedName name="_____26617992" localSheetId="8" hidden="1">#REF!</definedName>
    <definedName name="_____26617992" hidden="1">#REF!</definedName>
    <definedName name="_____27743197" localSheetId="8" hidden="1">#REF!</definedName>
    <definedName name="_____27743197" hidden="1">#REF!</definedName>
    <definedName name="_____29735166" localSheetId="8" hidden="1">#REF!</definedName>
    <definedName name="_____29735166" hidden="1">#REF!</definedName>
    <definedName name="_____34935946" localSheetId="8" hidden="1">#REF!</definedName>
    <definedName name="_____34935946" hidden="1">#REF!</definedName>
    <definedName name="_____38776458" localSheetId="8" hidden="1">#REF!</definedName>
    <definedName name="_____38776458" hidden="1">#REF!</definedName>
    <definedName name="_____45491100" localSheetId="8" hidden="1">#REF!</definedName>
    <definedName name="_____45491100" hidden="1">#REF!</definedName>
    <definedName name="_____46059514" localSheetId="8" hidden="1">#REF!</definedName>
    <definedName name="_____46059514" hidden="1">#REF!</definedName>
    <definedName name="_____4952205" localSheetId="8" hidden="1">#REF!</definedName>
    <definedName name="_____4952205" hidden="1">#REF!</definedName>
    <definedName name="_____50213469" localSheetId="8" hidden="1">#REF!</definedName>
    <definedName name="_____50213469" hidden="1">#REF!</definedName>
    <definedName name="_____50747318" localSheetId="8" hidden="1">#REF!</definedName>
    <definedName name="_____50747318" hidden="1">#REF!</definedName>
    <definedName name="_____52407319" localSheetId="8" hidden="1">#REF!</definedName>
    <definedName name="_____52407319" hidden="1">#REF!</definedName>
    <definedName name="_____52819467" localSheetId="8" hidden="1">#REF!</definedName>
    <definedName name="_____52819467" hidden="1">#REF!</definedName>
    <definedName name="_____69542641" localSheetId="8" hidden="1">#REF!</definedName>
    <definedName name="_____69542641" hidden="1">#REF!</definedName>
    <definedName name="_____72294719" localSheetId="8" hidden="1">#REF!</definedName>
    <definedName name="_____72294719" hidden="1">#REF!</definedName>
    <definedName name="_____73489494" localSheetId="8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8" hidden="1">#REF!</definedName>
    <definedName name="__123Graph_ADSM" localSheetId="6" hidden="1">#REF!</definedName>
    <definedName name="__123Graph_ADSM" hidden="1">#REF!</definedName>
    <definedName name="__123Graph_AGraph17" localSheetId="10" hidden="1">#REF!</definedName>
    <definedName name="__123Graph_AGraph17" localSheetId="3" hidden="1">#REF!</definedName>
    <definedName name="__123Graph_AGraph17" localSheetId="8" hidden="1">#REF!</definedName>
    <definedName name="__123Graph_AGraph17" localSheetId="11" hidden="1">#REF!</definedName>
    <definedName name="__123Graph_AGraph17" hidden="1">#REF!</definedName>
    <definedName name="__123Graph_AGROSSREQ" localSheetId="8" hidden="1">#REF!</definedName>
    <definedName name="__123Graph_AGROSSREQ" hidden="1">#REF!</definedName>
    <definedName name="__123Graph_APEAKS" localSheetId="8" hidden="1">#REF!</definedName>
    <definedName name="__123Graph_APEAKS" hidden="1">#REF!</definedName>
    <definedName name="__123Graph_APKDEMAND" localSheetId="8" hidden="1">#REF!</definedName>
    <definedName name="__123Graph_APKDEMAND" hidden="1">#REF!</definedName>
    <definedName name="__123Graph_APOPSALES" localSheetId="8" hidden="1">#REF!</definedName>
    <definedName name="__123Graph_APOPSALES" hidden="1">#REF!</definedName>
    <definedName name="__123Graph_ASALEBAND" localSheetId="8" hidden="1">#REF!</definedName>
    <definedName name="__123Graph_ASALEBAND" hidden="1">#REF!</definedName>
    <definedName name="__123Graph_ASALECOMP" localSheetId="8" hidden="1">#REF!</definedName>
    <definedName name="__123Graph_ASALECOMP" hidden="1">#REF!</definedName>
    <definedName name="__123Graph_ASALES" localSheetId="8" hidden="1">#REF!</definedName>
    <definedName name="__123Graph_ASALES" hidden="1">#REF!</definedName>
    <definedName name="__123Graph_ATAB13" localSheetId="8" hidden="1">#REF!</definedName>
    <definedName name="__123Graph_ATAB13" hidden="1">#REF!</definedName>
    <definedName name="__123Graph_AUSERATE" localSheetId="8" hidden="1">#REF!</definedName>
    <definedName name="__123Graph_AUSERATE" hidden="1">#REF!</definedName>
    <definedName name="__123Graph_B" localSheetId="10" hidden="1">#REF!</definedName>
    <definedName name="__123Graph_B" localSheetId="3" hidden="1">#REF!</definedName>
    <definedName name="__123Graph_B" localSheetId="11" hidden="1">#REF!</definedName>
    <definedName name="__123Graph_B" hidden="1">#REF!</definedName>
    <definedName name="__123Graph_BGraph17" localSheetId="10" hidden="1">#REF!</definedName>
    <definedName name="__123Graph_BGraph17" localSheetId="3" hidden="1">#REF!</definedName>
    <definedName name="__123Graph_BGraph17" localSheetId="8" hidden="1">#REF!</definedName>
    <definedName name="__123Graph_BGraph17" localSheetId="11" hidden="1">#REF!</definedName>
    <definedName name="__123Graph_BGraph17" hidden="1">#REF!</definedName>
    <definedName name="__123Graph_BGROSSREQ" localSheetId="8" hidden="1">#REF!</definedName>
    <definedName name="__123Graph_BGROSSREQ" hidden="1">#REF!</definedName>
    <definedName name="__123Graph_BPEAKS" localSheetId="8" hidden="1">#REF!</definedName>
    <definedName name="__123Graph_BPEAKS" hidden="1">#REF!</definedName>
    <definedName name="__123Graph_BPKDEMAND" localSheetId="8" hidden="1">#REF!</definedName>
    <definedName name="__123Graph_BPKDEMAND" hidden="1">#REF!</definedName>
    <definedName name="__123Graph_BPOPSALES" localSheetId="8" hidden="1">#REF!</definedName>
    <definedName name="__123Graph_BPOPSALES" hidden="1">#REF!</definedName>
    <definedName name="__123Graph_BSALEBAND" localSheetId="8" hidden="1">#REF!</definedName>
    <definedName name="__123Graph_BSALEBAND" hidden="1">#REF!</definedName>
    <definedName name="__123Graph_BSALECOMP" localSheetId="8" hidden="1">#REF!</definedName>
    <definedName name="__123Graph_BSALECOMP" hidden="1">#REF!</definedName>
    <definedName name="__123Graph_BSALES" localSheetId="8" hidden="1">#REF!</definedName>
    <definedName name="__123Graph_BSALES" hidden="1">#REF!</definedName>
    <definedName name="__123Graph_BTAB13" localSheetId="8" hidden="1">#REF!</definedName>
    <definedName name="__123Graph_BTAB13" hidden="1">#REF!</definedName>
    <definedName name="__123Graph_BUSERATE" localSheetId="8" hidden="1">#REF!</definedName>
    <definedName name="__123Graph_BUSERATE" hidden="1">#REF!</definedName>
    <definedName name="__123Graph_C" localSheetId="10" hidden="1">#REF!</definedName>
    <definedName name="__123Graph_C" localSheetId="3" hidden="1">#REF!</definedName>
    <definedName name="__123Graph_C" localSheetId="11" hidden="1">#REF!</definedName>
    <definedName name="__123Graph_C" hidden="1">#REF!</definedName>
    <definedName name="__123Graph_CGraph17" localSheetId="10" hidden="1">#REF!</definedName>
    <definedName name="__123Graph_CGraph17" localSheetId="3" hidden="1">#REF!</definedName>
    <definedName name="__123Graph_CGraph17" localSheetId="8" hidden="1">#REF!</definedName>
    <definedName name="__123Graph_CGraph17" localSheetId="11" hidden="1">#REF!</definedName>
    <definedName name="__123Graph_CGraph17" hidden="1">#REF!</definedName>
    <definedName name="__123Graph_CGROSSREQ" localSheetId="8" hidden="1">#REF!</definedName>
    <definedName name="__123Graph_CGROSSREQ" hidden="1">#REF!</definedName>
    <definedName name="__123Graph_CPEAKS" localSheetId="8" hidden="1">#REF!</definedName>
    <definedName name="__123Graph_CPEAKS" hidden="1">#REF!</definedName>
    <definedName name="__123Graph_CPKDEMAND" localSheetId="8" hidden="1">#REF!</definedName>
    <definedName name="__123Graph_CPKDEMAND" hidden="1">#REF!</definedName>
    <definedName name="__123Graph_CSALEBAND" localSheetId="8" hidden="1">#REF!</definedName>
    <definedName name="__123Graph_CSALEBAND" hidden="1">#REF!</definedName>
    <definedName name="__123Graph_CSALES" localSheetId="8" hidden="1">#REF!</definedName>
    <definedName name="__123Graph_CSALES" hidden="1">#REF!</definedName>
    <definedName name="__123Graph_CTAB13" localSheetId="8" hidden="1">#REF!</definedName>
    <definedName name="__123Graph_CTAB13" hidden="1">#REF!</definedName>
    <definedName name="__123Graph_D" localSheetId="10" hidden="1">#REF!</definedName>
    <definedName name="__123Graph_D" localSheetId="3" hidden="1">#REF!</definedName>
    <definedName name="__123Graph_D" localSheetId="11" hidden="1">#REF!</definedName>
    <definedName name="__123Graph_D" hidden="1">#REF!</definedName>
    <definedName name="__123Graph_DGraph17" localSheetId="10" hidden="1">#REF!</definedName>
    <definedName name="__123Graph_DGraph17" localSheetId="3" hidden="1">#REF!</definedName>
    <definedName name="__123Graph_DGraph17" localSheetId="8" hidden="1">#REF!</definedName>
    <definedName name="__123Graph_DGraph17" localSheetId="11" hidden="1">#REF!</definedName>
    <definedName name="__123Graph_DGraph17" hidden="1">#REF!</definedName>
    <definedName name="__123Graph_DPEAKS" localSheetId="8" hidden="1">#REF!</definedName>
    <definedName name="__123Graph_DPEAKS" hidden="1">#REF!</definedName>
    <definedName name="__123Graph_DSALES" localSheetId="8" hidden="1">#REF!</definedName>
    <definedName name="__123Graph_DSALES" hidden="1">#REF!</definedName>
    <definedName name="__123Graph_DTAB13" localSheetId="8" hidden="1">#REF!</definedName>
    <definedName name="__123Graph_DTAB13" hidden="1">#REF!</definedName>
    <definedName name="__123Graph_EGraph17" localSheetId="8" hidden="1">#REF!</definedName>
    <definedName name="__123Graph_EGraph17" hidden="1">#REF!</definedName>
    <definedName name="__123Graph_ETAB13" localSheetId="8" hidden="1">#REF!</definedName>
    <definedName name="__123Graph_ETAB13" hidden="1">#REF!</definedName>
    <definedName name="__123Graph_FTAB13" localSheetId="8" hidden="1">#REF!</definedName>
    <definedName name="__123Graph_FTAB13" hidden="1">#REF!</definedName>
    <definedName name="__123Graph_X" localSheetId="8" hidden="1">#REF!</definedName>
    <definedName name="__123Graph_X" hidden="1">#REF!</definedName>
    <definedName name="__123Graph_XDSM" localSheetId="8" hidden="1">#REF!</definedName>
    <definedName name="__123Graph_XDSM" hidden="1">#REF!</definedName>
    <definedName name="__123Graph_XGROSSREQ" localSheetId="8" hidden="1">#REF!</definedName>
    <definedName name="__123Graph_XGROSSREQ" hidden="1">#REF!</definedName>
    <definedName name="__123Graph_XPEAKS" localSheetId="8" hidden="1">#REF!</definedName>
    <definedName name="__123Graph_XPEAKS" hidden="1">#REF!</definedName>
    <definedName name="__123Graph_XPKDEMAND" localSheetId="8" hidden="1">#REF!</definedName>
    <definedName name="__123Graph_XPKDEMAND" hidden="1">#REF!</definedName>
    <definedName name="__123Graph_XPOPSALES" localSheetId="8" hidden="1">#REF!</definedName>
    <definedName name="__123Graph_XPOPSALES" hidden="1">#REF!</definedName>
    <definedName name="__123Graph_XSALEBAND" localSheetId="8" hidden="1">#REF!</definedName>
    <definedName name="__123Graph_XSALEBAND" hidden="1">#REF!</definedName>
    <definedName name="__123Graph_XSALECOMP" localSheetId="8" hidden="1">#REF!</definedName>
    <definedName name="__123Graph_XSALECOMP" hidden="1">#REF!</definedName>
    <definedName name="__123Graph_XSALES" localSheetId="8" hidden="1">#REF!</definedName>
    <definedName name="__123Graph_XSALES" hidden="1">#REF!</definedName>
    <definedName name="__123Graph_XTAB13" localSheetId="8" hidden="1">#REF!</definedName>
    <definedName name="__123Graph_XTAB13" hidden="1">#REF!</definedName>
    <definedName name="__123Graph_XUSERATE" localSheetId="8" hidden="1">#REF!</definedName>
    <definedName name="__123Graph_XUSERATE" hidden="1">#REF!</definedName>
    <definedName name="__IntlFixup" hidden="1">TRUE</definedName>
    <definedName name="_1__123Graph_ACHART_1" localSheetId="10" hidden="1">#REF!</definedName>
    <definedName name="_1__123Graph_ACHART_1" localSheetId="3" hidden="1">#REF!</definedName>
    <definedName name="_1__123Graph_ACHART_1" localSheetId="8" hidden="1">#REF!</definedName>
    <definedName name="_1__123Graph_ACHART_1" localSheetId="11" hidden="1">#REF!</definedName>
    <definedName name="_1__123Graph_ACHART_1" hidden="1">#REF!</definedName>
    <definedName name="_1__123Graph_AR_M_MARG" localSheetId="10" hidden="1">#REF!</definedName>
    <definedName name="_1__123Graph_AR_M_MARG" localSheetId="3" hidden="1">#REF!</definedName>
    <definedName name="_1__123Graph_AR_M_MARG" localSheetId="11" hidden="1">#REF!</definedName>
    <definedName name="_1__123Graph_AR_M_MARG" hidden="1">#REF!</definedName>
    <definedName name="_10__123Graph_DCHART_1" hidden="1">#REF!</definedName>
    <definedName name="_11__123Graph_DCHART_3" localSheetId="8" hidden="1">#REF!</definedName>
    <definedName name="_11__123Graph_DCHART_3" localSheetId="6" hidden="1">#REF!</definedName>
    <definedName name="_11__123Graph_DCHART_3" hidden="1">#REF!</definedName>
    <definedName name="_2__123Graph_ACHART_2" localSheetId="10" hidden="1">#REF!</definedName>
    <definedName name="_2__123Graph_ACHART_2" localSheetId="8" hidden="1">#REF!</definedName>
    <definedName name="_2__123Graph_ACHART_2" localSheetId="11" hidden="1">#REF!</definedName>
    <definedName name="_2__123Graph_ACHART_2" hidden="1">#REF!</definedName>
    <definedName name="_3__123Graph_ACHART_3" localSheetId="8" hidden="1">#REF!</definedName>
    <definedName name="_3__123Graph_ACHART_3" hidden="1">#REF!</definedName>
    <definedName name="_3_0__123Grap" hidden="1">#REF!</definedName>
    <definedName name="_4__123Graph_BCHART_1" localSheetId="10" hidden="1">#REF!</definedName>
    <definedName name="_4__123Graph_BCHART_1" localSheetId="8" hidden="1">#REF!</definedName>
    <definedName name="_4__123Graph_BCHART_1" localSheetId="11" hidden="1">#REF!</definedName>
    <definedName name="_4__123Graph_BCHART_1" hidden="1">#REF!</definedName>
    <definedName name="_5__123Graph_BCHART_2" hidden="1">#REF!</definedName>
    <definedName name="_5__123Graph_CCHART_1" localSheetId="10" hidden="1">#REF!</definedName>
    <definedName name="_5__123Graph_CCHART_1" localSheetId="8" hidden="1">#REF!</definedName>
    <definedName name="_5__123Graph_CCHART_1" localSheetId="11" hidden="1">#REF!</definedName>
    <definedName name="_5__123Graph_CCHART_1" hidden="1">#REF!</definedName>
    <definedName name="_6__123Graph_BCHART_3" localSheetId="8" hidden="1">#REF!</definedName>
    <definedName name="_6__123Graph_BCHART_3" hidden="1">#REF!</definedName>
    <definedName name="_6__123Graph_DCHART_1" localSheetId="10" hidden="1">#REF!</definedName>
    <definedName name="_6__123Graph_DCHART_1" localSheetId="8" hidden="1">#REF!</definedName>
    <definedName name="_6__123Graph_DCHART_1" localSheetId="11" hidden="1">#REF!</definedName>
    <definedName name="_6__123Graph_DCHART_1" hidden="1">#REF!</definedName>
    <definedName name="_7__123Graph_CCHART_1" hidden="1">#REF!</definedName>
    <definedName name="_7__123Graph_XCHART_2" localSheetId="10" hidden="1">#REF!</definedName>
    <definedName name="_7__123Graph_XCHART_2" localSheetId="8" hidden="1">#REF!</definedName>
    <definedName name="_7__123Graph_XCHART_2" localSheetId="11" hidden="1">#REF!</definedName>
    <definedName name="_7__123Graph_XCHART_2" hidden="1">#REF!</definedName>
    <definedName name="_8__123Graph_CCHART_2" hidden="1">#REF!</definedName>
    <definedName name="_8__123Graph_XCHART_3" localSheetId="10" hidden="1">#REF!</definedName>
    <definedName name="_8__123Graph_XCHART_3" localSheetId="8" hidden="1">#REF!</definedName>
    <definedName name="_8__123Graph_XCHART_3" localSheetId="11" hidden="1">#REF!</definedName>
    <definedName name="_8__123Graph_XCHART_3" hidden="1">#REF!</definedName>
    <definedName name="_9__123Graph_CCHART_3" localSheetId="8" hidden="1">#REF!</definedName>
    <definedName name="_9__123Graph_CCHART_3" hidden="1">#REF!</definedName>
    <definedName name="_AI" localSheetId="10" hidden="1">#REF!</definedName>
    <definedName name="_AI" localSheetId="8" hidden="1">#REF!</definedName>
    <definedName name="_AI" localSheetId="11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14FD9419BB94533AF28C034C312B1BE.edm" localSheetId="8" hidden="1">#REF!</definedName>
    <definedName name="_bdm.014FD9419BB94533AF28C034C312B1BE.edm" hidden="1">#REF!</definedName>
    <definedName name="_bdm.095e75f33956414fae7b0c9bbb98fade.edm" localSheetId="8" hidden="1">#REF!</definedName>
    <definedName name="_bdm.095e75f33956414fae7b0c9bbb98fade.edm" hidden="1">#REF!</definedName>
    <definedName name="_bdm.0adb93bbf74446e6827eeefb83e21a2a.edm" localSheetId="8" hidden="1">#REF!</definedName>
    <definedName name="_bdm.0adb93bbf74446e6827eeefb83e21a2a.edm" hidden="1">#REF!</definedName>
    <definedName name="_bdm.0E59881AC0E44B969D48761DB6FC33B5.edm" localSheetId="8" hidden="1">#REF!</definedName>
    <definedName name="_bdm.0E59881AC0E44B969D48761DB6FC33B5.edm" hidden="1">#REF!</definedName>
    <definedName name="_bdm.204033D4E7FD4DE6A67166AE14521930.edm" localSheetId="8" hidden="1">#REF!</definedName>
    <definedName name="_bdm.204033D4E7FD4DE6A67166AE14521930.edm" hidden="1">#REF!</definedName>
    <definedName name="_bdm.380e1303da744dfdbf6ccba50b770a08.edm" localSheetId="8" hidden="1">#REF!</definedName>
    <definedName name="_bdm.380e1303da744dfdbf6ccba50b770a08.edm" hidden="1">#REF!</definedName>
    <definedName name="_bdm.49839103C83A42EE84CD8C2DBEF4C623.edm" localSheetId="8" hidden="1">#REF!</definedName>
    <definedName name="_bdm.49839103C83A42EE84CD8C2DBEF4C623.edm" hidden="1">#REF!</definedName>
    <definedName name="_bdm.4F57087C3D484196BD4BED70B94B1680.edm" localSheetId="8" hidden="1">#REF!</definedName>
    <definedName name="_bdm.4F57087C3D484196BD4BED70B94B1680.edm" hidden="1">#REF!</definedName>
    <definedName name="_bdm.54FEDCB6892A471383BE72D0E6F4DF4C.edm" localSheetId="8" hidden="1">#REF!</definedName>
    <definedName name="_bdm.54FEDCB6892A471383BE72D0E6F4DF4C.edm" hidden="1">#REF!</definedName>
    <definedName name="_bdm.6333969F14C7422A979F88C002ADBC03.edm" localSheetId="8" hidden="1">#REF!</definedName>
    <definedName name="_bdm.6333969F14C7422A979F88C002ADBC03.edm" hidden="1">#REF!</definedName>
    <definedName name="_bdm.6DDFF3E8FE4D473EA5157150B0FBA502.edm" localSheetId="8" hidden="1">#REF!</definedName>
    <definedName name="_bdm.6DDFF3E8FE4D473EA5157150B0FBA502.edm" hidden="1">#REF!</definedName>
    <definedName name="_bdm.83ce03a788c345deb98cab037a1dd39f.edm" localSheetId="8" hidden="1">#REF!</definedName>
    <definedName name="_bdm.83ce03a788c345deb98cab037a1dd39f.edm" hidden="1">#REF!</definedName>
    <definedName name="_bdm.866DD84208EE4C9AB603A9AAD8FE1930.edm" localSheetId="8" hidden="1">#REF!</definedName>
    <definedName name="_bdm.866DD84208EE4C9AB603A9AAD8FE1930.edm" hidden="1">#REF!</definedName>
    <definedName name="_bdm.98B65313C9A94C659B8680866B9FCD86.edm" localSheetId="8" hidden="1">#REF!</definedName>
    <definedName name="_bdm.98B65313C9A94C659B8680866B9FCD86.edm" hidden="1">#REF!</definedName>
    <definedName name="_bdm.C2D188A744CB405CA437BE468542B365.edm" localSheetId="8" hidden="1">#REF!</definedName>
    <definedName name="_bdm.C2D188A744CB405CA437BE468542B365.edm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6" hidden="1">#REF!</definedName>
    <definedName name="_Fill" hidden="1">#REF!</definedName>
    <definedName name="_Fill2" localSheetId="10" hidden="1">#REF!</definedName>
    <definedName name="_Fill2" localSheetId="11" hidden="1">#REF!</definedName>
    <definedName name="_Fill2" localSheetId="6" hidden="1">#REF!</definedName>
    <definedName name="_Fill2" hidden="1">#REF!</definedName>
    <definedName name="_xlnm._FilterDatabase" localSheetId="4" hidden="1">A216810396964DCDB399904ED81BA8E!$A$1:$C$29</definedName>
    <definedName name="_xlnm._FilterDatabase" localSheetId="2" hidden="1">'B2A Summary'!$E$8:$H$10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hidden="1">#REF!</definedName>
    <definedName name="_Key2" localSheetId="10" hidden="1">#REF!</definedName>
    <definedName name="_Key2" localSheetId="8" hidden="1">#REF!</definedName>
    <definedName name="_Key2" localSheetId="1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Regression_Out" localSheetId="10" hidden="1">#REF!</definedName>
    <definedName name="_Regression_Out" localSheetId="3" hidden="1">#REF!</definedName>
    <definedName name="_Regression_Out" localSheetId="8" hidden="1">#REF!</definedName>
    <definedName name="_Regression_Out" localSheetId="11" hidden="1">#REF!</definedName>
    <definedName name="_Regression_Out" hidden="1">#REF!</definedName>
    <definedName name="_Regression_X" localSheetId="8" hidden="1">#REF!</definedName>
    <definedName name="_Regression_X" hidden="1">#REF!</definedName>
    <definedName name="_Regression_Y" localSheetId="8" hidden="1">#REF!</definedName>
    <definedName name="_Regression_Y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6" hidden="1">#REF!</definedName>
    <definedName name="_Sort" hidden="1">#REF!</definedName>
    <definedName name="_Sort2" localSheetId="8" hidden="1">#REF!</definedName>
    <definedName name="_Sort2" hidden="1">#REF!</definedName>
    <definedName name="_Table1_In1" localSheetId="10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_Table2_In1" localSheetId="8" hidden="1">#REF!</definedName>
    <definedName name="_Table2_In1" hidden="1">#REF!</definedName>
    <definedName name="_Table2_In2" localSheetId="8" hidden="1">#REF!</definedName>
    <definedName name="_Table2_In2" hidden="1">#REF!</definedName>
    <definedName name="_Table2_Out" localSheetId="8" hidden="1">#REF!</definedName>
    <definedName name="_Table2_Out" hidden="1">#REF!</definedName>
    <definedName name="aa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10" hidden="1">#REF!</definedName>
    <definedName name="aaa" localSheetId="8" hidden="1">#REF!</definedName>
    <definedName name="aaa" localSheetId="11" hidden="1">#REF!</definedName>
    <definedName name="aaa" hidden="1">#REF!</definedName>
    <definedName name="AAA_DOCTOPS" hidden="1">"AAA_SET"</definedName>
    <definedName name="AAA_duser" hidden="1">"OFF"</definedName>
    <definedName name="aaaaaaaaaaaa" localSheetId="10" hidden="1">#REF!</definedName>
    <definedName name="aaaaaaaaaaaa" localSheetId="8" hidden="1">#REF!</definedName>
    <definedName name="aaaaaaaaaaaa" localSheetId="11" hidden="1">#REF!</definedName>
    <definedName name="aaaaaaaaaaaa" localSheetId="6" hidden="1">#REF!</definedName>
    <definedName name="aaaaaaaaaaaa" hidden="1">#REF!</definedName>
    <definedName name="aaaaaaaaaaaaa" localSheetId="10" hidden="1">#REF!</definedName>
    <definedName name="aaaaaaaaaaaaa" localSheetId="8" hidden="1">#REF!</definedName>
    <definedName name="aaaaaaaaaaaaa" localSheetId="11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d" localSheetId="10" hidden="1">{#N/A,#N/A,FALSE,"FY97P1";#N/A,#N/A,FALSE,"FY97Z312";#N/A,#N/A,FALSE,"FY97LRBC";#N/A,#N/A,FALSE,"FY97O";#N/A,#N/A,FALSE,"FY97DAM"}</definedName>
    <definedName name="abd" localSheetId="3" hidden="1">{#N/A,#N/A,FALSE,"FY97P1";#N/A,#N/A,FALSE,"FY97Z312";#N/A,#N/A,FALSE,"FY97LRBC";#N/A,#N/A,FALSE,"FY97O";#N/A,#N/A,FALSE,"FY97DAM"}</definedName>
    <definedName name="abd" localSheetId="8" hidden="1">{#N/A,#N/A,FALSE,"FY97P1";#N/A,#N/A,FALSE,"FY97Z312";#N/A,#N/A,FALSE,"FY97LRBC";#N/A,#N/A,FALSE,"FY97O";#N/A,#N/A,FALSE,"FY97DAM"}</definedName>
    <definedName name="abd" localSheetId="11" hidden="1">{#N/A,#N/A,FALSE,"FY97P1";#N/A,#N/A,FALSE,"FY97Z312";#N/A,#N/A,FALSE,"FY97LRBC";#N/A,#N/A,FALSE,"FY97O";#N/A,#N/A,FALSE,"FY97DAM"}</definedName>
    <definedName name="abd" localSheetId="6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>"J:\data\PS\pso\IO&amp;RM\jdb\r2d2\MCMResults.mdb"</definedName>
    <definedName name="aedfadf" localSheetId="2" hidden="1">TextRefCopy1</definedName>
    <definedName name="aedfadf" localSheetId="10" hidden="1">TextRefCopy1</definedName>
    <definedName name="aedfadf" localSheetId="3" hidden="1">TextRefCopy1</definedName>
    <definedName name="aedfadf" localSheetId="8" hidden="1">TextRefCopy1</definedName>
    <definedName name="aedfadf" localSheetId="11" hidden="1">TextRefCopy1</definedName>
    <definedName name="aedfadf" localSheetId="6" hidden="1">TextRefCopy1</definedName>
    <definedName name="aedfadf" hidden="1">TextRefCopy1</definedName>
    <definedName name="as" localSheetId="10" hidden="1">#REF!</definedName>
    <definedName name="as" localSheetId="3" hidden="1">#REF!</definedName>
    <definedName name="as" localSheetId="8" hidden="1">#REF!</definedName>
    <definedName name="as" localSheetId="11" hidden="1">#REF!</definedName>
    <definedName name="as" hidden="1">#REF!</definedName>
    <definedName name="AS2TickmarkLS" localSheetId="10" hidden="1">#REF!</definedName>
    <definedName name="AS2TickmarkLS" localSheetId="8" hidden="1">#REF!</definedName>
    <definedName name="AS2TickmarkLS" hidden="1">#REF!</definedName>
    <definedName name="asASas" localSheetId="10" hidden="1">#REF!</definedName>
    <definedName name="asASas" localSheetId="8" hidden="1">#REF!</definedName>
    <definedName name="asASas" localSheetId="11" hidden="1">#REF!</definedName>
    <definedName name="asASas" hidden="1">#REF!</definedName>
    <definedName name="asd" localSheetId="10" hidden="1">#REF!</definedName>
    <definedName name="asd" localSheetId="3" hidden="1">#REF!</definedName>
    <definedName name="asd" localSheetId="8" hidden="1">#REF!</definedName>
    <definedName name="asd" localSheetId="11" hidden="1">#REF!</definedName>
    <definedName name="asd" localSheetId="6" hidden="1">#REF!</definedName>
    <definedName name="asd" hidden="1">#REF!</definedName>
    <definedName name="asda" localSheetId="10" hidden="1">{#N/A,#N/A,FALSE,"FY97P1";#N/A,#N/A,FALSE,"FY97Z312";#N/A,#N/A,FALSE,"FY97LRBC";#N/A,#N/A,FALSE,"FY97O";#N/A,#N/A,FALSE,"FY97DAM"}</definedName>
    <definedName name="asda" localSheetId="3" hidden="1">{#N/A,#N/A,FALSE,"FY97P1";#N/A,#N/A,FALSE,"FY97Z312";#N/A,#N/A,FALSE,"FY97LRBC";#N/A,#N/A,FALSE,"FY97O";#N/A,#N/A,FALSE,"FY97DAM"}</definedName>
    <definedName name="asda" localSheetId="8" hidden="1">{#N/A,#N/A,FALSE,"FY97P1";#N/A,#N/A,FALSE,"FY97Z312";#N/A,#N/A,FALSE,"FY97LRBC";#N/A,#N/A,FALSE,"FY97O";#N/A,#N/A,FALSE,"FY97DAM"}</definedName>
    <definedName name="asda" localSheetId="11" hidden="1">{#N/A,#N/A,FALSE,"FY97P1";#N/A,#N/A,FALSE,"FY97Z312";#N/A,#N/A,FALSE,"FY97LRBC";#N/A,#N/A,FALSE,"FY97O";#N/A,#N/A,FALSE,"FY97DAM"}</definedName>
    <definedName name="asda" localSheetId="6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10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8" hidden="1">{#N/A,#N/A,FALSE,"FY97P1";#N/A,#N/A,FALSE,"FY97Z312";#N/A,#N/A,FALSE,"FY97LRBC";#N/A,#N/A,FALSE,"FY97O";#N/A,#N/A,FALSE,"FY97DAM"}</definedName>
    <definedName name="asdasd" localSheetId="11" hidden="1">{#N/A,#N/A,FALSE,"FY97P1";#N/A,#N/A,FALSE,"FY97Z312";#N/A,#N/A,FALSE,"FY97LRBC";#N/A,#N/A,FALSE,"FY97O";#N/A,#N/A,FALSE,"FY97DAM"}</definedName>
    <definedName name="asdasd" localSheetId="6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10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8" hidden="1">{#N/A,#N/A,FALSE,"FY97P1";#N/A,#N/A,FALSE,"FY97Z312";#N/A,#N/A,FALSE,"FY97LRBC";#N/A,#N/A,FALSE,"FY97O";#N/A,#N/A,FALSE,"FY97DAM"}</definedName>
    <definedName name="asdasdasdas" localSheetId="11" hidden="1">{#N/A,#N/A,FALSE,"FY97P1";#N/A,#N/A,FALSE,"FY97Z312";#N/A,#N/A,FALSE,"FY97LRBC";#N/A,#N/A,FALSE,"FY97O";#N/A,#N/A,FALSE,"FY97DAM"}</definedName>
    <definedName name="asdasdasdas" localSheetId="6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10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8" hidden="1">{#N/A,#N/A,FALSE,"FY97P1";#N/A,#N/A,FALSE,"FY97Z312";#N/A,#N/A,FALSE,"FY97LRBC";#N/A,#N/A,FALSE,"FY97O";#N/A,#N/A,FALSE,"FY97DAM"}</definedName>
    <definedName name="asdasds" localSheetId="11" hidden="1">{#N/A,#N/A,FALSE,"FY97P1";#N/A,#N/A,FALSE,"FY97Z312";#N/A,#N/A,FALSE,"FY97LRBC";#N/A,#N/A,FALSE,"FY97O";#N/A,#N/A,FALSE,"FY97DAM"}</definedName>
    <definedName name="asdasds" localSheetId="6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10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8" hidden="1">{#N/A,#N/A,FALSE,"FY97P1";#N/A,#N/A,FALSE,"FY97Z312";#N/A,#N/A,FALSE,"FY97LRBC";#N/A,#N/A,FALSE,"FY97O";#N/A,#N/A,FALSE,"FY97DAM"}</definedName>
    <definedName name="asdasfsdfa" localSheetId="11" hidden="1">{#N/A,#N/A,FALSE,"FY97P1";#N/A,#N/A,FALSE,"FY97Z312";#N/A,#N/A,FALSE,"FY97LRBC";#N/A,#N/A,FALSE,"FY97O";#N/A,#N/A,FALSE,"FY97DAM"}</definedName>
    <definedName name="asdasfsdfa" localSheetId="6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wer" localSheetId="10" hidden="1">#REF!</definedName>
    <definedName name="awer" localSheetId="3" hidden="1">#REF!</definedName>
    <definedName name="awer" localSheetId="8" hidden="1">#REF!</definedName>
    <definedName name="awer" localSheetId="11" hidden="1">#REF!</definedName>
    <definedName name="awer" hidden="1">#REF!</definedName>
    <definedName name="bb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localSheetId="10" hidden="1">#REF!</definedName>
    <definedName name="bb_M0FFQkVFMkZCRDk1NEY0OT" localSheetId="8" hidden="1">#REF!</definedName>
    <definedName name="bb_M0FFQkVFMkZCRDk1NEY0OT" localSheetId="11" hidden="1">#REF!</definedName>
    <definedName name="bb_M0FFQkVFMkZCRDk1NEY0OT" hidden="1">#REF!</definedName>
    <definedName name="bb_M0I1RkJFNDJBNUJENEU4N0" localSheetId="8" hidden="1">#REF!</definedName>
    <definedName name="bb_M0I1RkJFNDJBNUJENEU4N0" hidden="1">#REF!</definedName>
    <definedName name="bb_M0I3RUFGRjQ3OEY0NEE4RT" localSheetId="8" hidden="1">#REF!</definedName>
    <definedName name="bb_M0I3RUFGRjQ3OEY0NEE4RT" hidden="1">#REF!</definedName>
    <definedName name="bb_M0I4QjQwNkY4NUNFNDRGNz" localSheetId="8" hidden="1">#REF!</definedName>
    <definedName name="bb_M0I4QjQwNkY4NUNFNDRGNz" hidden="1">#REF!</definedName>
    <definedName name="bb_M0IyMkQ3MUJCQjYyNEU1OT" localSheetId="8" hidden="1">#REF!</definedName>
    <definedName name="bb_M0IyMkQ3MUJCQjYyNEU1OT" hidden="1">#REF!</definedName>
    <definedName name="bb_M0JCNUREQTJCNTc4NDlGMz" localSheetId="8" hidden="1">#REF!</definedName>
    <definedName name="bb_M0JCNUREQTJCNTc4NDlGMz" hidden="1">#REF!</definedName>
    <definedName name="bb_M0JDN0E0ODg5QzQ2NDQxRE" localSheetId="8" hidden="1">#REF!</definedName>
    <definedName name="bb_M0JDN0E0ODg5QzQ2NDQxRE" hidden="1">#REF!</definedName>
    <definedName name="bb_M0Q1Q0M4MjA5NEJGNDY0Nk" localSheetId="8" hidden="1">#REF!</definedName>
    <definedName name="bb_M0Q1Q0M4MjA5NEJGNDY0Nk" hidden="1">#REF!</definedName>
    <definedName name="bb_M0Q5RTNENEU0QTk3NDhFMj" localSheetId="8" hidden="1">#REF!</definedName>
    <definedName name="bb_M0Q5RTNENEU0QTk3NDhFMj" hidden="1">#REF!</definedName>
    <definedName name="bb_M0U0NTY0NEY4QjU4NDUwMj" localSheetId="8" hidden="1">#REF!</definedName>
    <definedName name="bb_M0U0NTY0NEY4QjU4NDUwMj" hidden="1">#REF!</definedName>
    <definedName name="bb_M0VCODYwMkI1NjVDNDgyQz" localSheetId="8" hidden="1">#REF!</definedName>
    <definedName name="bb_M0VCODYwMkI1NjVDNDgyQz" hidden="1">#REF!</definedName>
    <definedName name="bb_M0VDNTdGQzczQTJBNDU5QU" localSheetId="8" hidden="1">#REF!</definedName>
    <definedName name="bb_M0VDNTdGQzczQTJBNDU5QU" hidden="1">#REF!</definedName>
    <definedName name="bb_M0YwMUZDMDdDMkM1NDczQz" localSheetId="8" hidden="1">#REF!</definedName>
    <definedName name="bb_M0YwMUZDMDdDMkM1NDczQz" hidden="1">#REF!</definedName>
    <definedName name="bb_M0ZCQTgyMjhEODJBNERDRD" localSheetId="8" hidden="1">#REF!</definedName>
    <definedName name="bb_M0ZCQTgyMjhEODJBNERDRD" hidden="1">#REF!</definedName>
    <definedName name="bb_M0ZGQzUwQUYzOTFCNEY2Rj" localSheetId="8" hidden="1">#REF!</definedName>
    <definedName name="bb_M0ZGQzUwQUYzOTFCNEY2Rj" hidden="1">#REF!</definedName>
    <definedName name="bb_MDA2QUVGMzg5M0NDNDNFRU" localSheetId="8" hidden="1">#REF!</definedName>
    <definedName name="bb_MDA2QUVGMzg5M0NDNDNFRU" hidden="1">#REF!</definedName>
    <definedName name="bb_MDAyNEFFMTA5MjFFNEMwQU" localSheetId="8" hidden="1">#REF!</definedName>
    <definedName name="bb_MDAyNEFFMTA5MjFFNEMwQU" hidden="1">#REF!</definedName>
    <definedName name="bb_MDBGMzFERTdCNEJCNEVGQU" localSheetId="8" hidden="1">#REF!</definedName>
    <definedName name="bb_MDBGMzFERTdCNEJCNEVGQU" hidden="1">#REF!</definedName>
    <definedName name="bb_MDc0MTBCOEJGRThDNERDME" localSheetId="8" hidden="1">#REF!</definedName>
    <definedName name="bb_MDc0MTBCOEJGRThDNERDME" hidden="1">#REF!</definedName>
    <definedName name="bb_MDdCRkZENDg3NTkxNEVFRT" localSheetId="8" hidden="1">#REF!</definedName>
    <definedName name="bb_MDdCRkZENDg3NTkxNEVFRT" hidden="1">#REF!</definedName>
    <definedName name="bb_MDE2NzJDQzIxMDBENDIwOE" localSheetId="8" hidden="1">#REF!</definedName>
    <definedName name="bb_MDE2NzJDQzIxMDBENDIwOE" hidden="1">#REF!</definedName>
    <definedName name="bb_MDFBMEM2MTkzM0I3NDVGQU" localSheetId="8" hidden="1">#REF!</definedName>
    <definedName name="bb_MDFBMEM2MTkzM0I3NDVGQU" hidden="1">#REF!</definedName>
    <definedName name="bb_MDg4MjQ0ODIwNzg4NEFDNk" hidden="1">#REF!</definedName>
    <definedName name="bb_MDgxMjNDRDIyN0M4NDdBND" localSheetId="10" hidden="1">#REF!</definedName>
    <definedName name="bb_MDgxMjNDRDIyN0M4NDdBND" localSheetId="8" hidden="1">#REF!</definedName>
    <definedName name="bb_MDgxMjNDRDIyN0M4NDdBND" localSheetId="11" hidden="1">#REF!</definedName>
    <definedName name="bb_MDgxMjNDRDIyN0M4NDdBND" hidden="1">#REF!</definedName>
    <definedName name="bb_MDhBQTkyOTNBMDQ5NEY4N0" localSheetId="10" hidden="1">#REF!</definedName>
    <definedName name="bb_MDhBQTkyOTNBMDQ5NEY4N0" localSheetId="8" hidden="1">#REF!</definedName>
    <definedName name="bb_MDhBQTkyOTNBMDQ5NEY4N0" localSheetId="11" hidden="1">#REF!</definedName>
    <definedName name="bb_MDhBQTkyOTNBMDQ5NEY4N0" hidden="1">#REF!</definedName>
    <definedName name="bb_MDhCOTVCREVDMDgyNEUwRD" localSheetId="10" hidden="1">#REF!</definedName>
    <definedName name="bb_MDhCOTVCREVDMDgyNEUwRD" localSheetId="11" hidden="1">#REF!</definedName>
    <definedName name="bb_MDhCOTVCREVDMDgyNEUwRD" hidden="1">#REF!</definedName>
    <definedName name="bb_MDJERjU3RTY0QjNCNDIwNT" localSheetId="10" hidden="1">#REF!</definedName>
    <definedName name="bb_MDJERjU3RTY0QjNCNDIwNT" localSheetId="8" hidden="1">#REF!</definedName>
    <definedName name="bb_MDJERjU3RTY0QjNCNDIwNT" localSheetId="11" hidden="1">#REF!</definedName>
    <definedName name="bb_MDJERjU3RTY0QjNCNDIwNT" hidden="1">#REF!</definedName>
    <definedName name="bb_MDJFNUE2Mzk5QURGNDU4OT" localSheetId="10" hidden="1">#REF!</definedName>
    <definedName name="bb_MDJFNUE2Mzk5QURGNDU4OT" localSheetId="8" hidden="1">#REF!</definedName>
    <definedName name="bb_MDJFNUE2Mzk5QURGNDU4OT" localSheetId="11" hidden="1">#REF!</definedName>
    <definedName name="bb_MDJFNUE2Mzk5QURGNDU4OT" hidden="1">#REF!</definedName>
    <definedName name="bb_MDk0NTQxOTJENTc1NDVCOU" localSheetId="8" hidden="1">#REF!</definedName>
    <definedName name="bb_MDk0NTQxOTJENTc1NDVCOU" hidden="1">#REF!</definedName>
    <definedName name="bb_MDk1M0Y3RTQyNTJDNDU4NE" localSheetId="8" hidden="1">#REF!</definedName>
    <definedName name="bb_MDk1M0Y3RTQyNTJDNDU4NE" hidden="1">#REF!</definedName>
    <definedName name="bb_MDk5N0Y2NDNBODAyNDBBMT" localSheetId="8" hidden="1">#REF!</definedName>
    <definedName name="bb_MDk5N0Y2NDNBODAyNDBBMT" hidden="1">#REF!</definedName>
    <definedName name="bb_MDkxNkZDNDNBMDc4NEEwOU" localSheetId="8" hidden="1">#REF!</definedName>
    <definedName name="bb_MDkxNkZDNDNBMDc4NEEwOU" hidden="1">#REF!</definedName>
    <definedName name="bb_MDlEREE3MEY4QTNFNDE3NT" localSheetId="8" hidden="1">#REF!</definedName>
    <definedName name="bb_MDlEREE3MEY4QTNFNDE3NT" hidden="1">#REF!</definedName>
    <definedName name="bb_MDMxN0JGMTMxRTZFNDhFRU" localSheetId="8" hidden="1">#REF!</definedName>
    <definedName name="bb_MDMxN0JGMTMxRTZFNDhFRU" hidden="1">#REF!</definedName>
    <definedName name="bb_MDNCMjE2MDY4QzcxNEI0Rk" localSheetId="8" hidden="1">#REF!</definedName>
    <definedName name="bb_MDNCMjE2MDY4QzcxNEI0Rk" hidden="1">#REF!</definedName>
    <definedName name="bb_MDQyQ0Q2RkU0Mjk3NEIxME" localSheetId="8" hidden="1">#REF!</definedName>
    <definedName name="bb_MDQyQ0Q2RkU0Mjk3NEIxME" hidden="1">#REF!</definedName>
    <definedName name="bb_MDRBN0Q2Q0E1NTJENDc0Mz" localSheetId="8" hidden="1">#REF!</definedName>
    <definedName name="bb_MDRBN0Q2Q0E1NTJENDc0Mz" hidden="1">#REF!</definedName>
    <definedName name="bb_MDRCODI5MkYzMjJDNEIyQj" localSheetId="8" hidden="1">#REF!</definedName>
    <definedName name="bb_MDRCODI5MkYzMjJDNEIyQj" hidden="1">#REF!</definedName>
    <definedName name="bb_MDU2MUM1Q0NGNzNCNDYxMT" hidden="1">#REF!</definedName>
    <definedName name="bb_MDUzOTlCRjE5ODc4NEEwND" localSheetId="10" hidden="1">#REF!</definedName>
    <definedName name="bb_MDUzOTlCRjE5ODc4NEEwND" localSheetId="8" hidden="1">#REF!</definedName>
    <definedName name="bb_MDUzOTlCRjE5ODc4NEEwND" localSheetId="11" hidden="1">#REF!</definedName>
    <definedName name="bb_MDUzOTlCRjE5ODc4NEEwND" hidden="1">#REF!</definedName>
    <definedName name="bb_MDY1Q0FFOTMwQjU4NEMzQU" localSheetId="10" hidden="1">#REF!</definedName>
    <definedName name="bb_MDY1Q0FFOTMwQjU4NEMzQU" localSheetId="8" hidden="1">#REF!</definedName>
    <definedName name="bb_MDY1Q0FFOTMwQjU4NEMzQU" localSheetId="11" hidden="1">#REF!</definedName>
    <definedName name="bb_MDY1Q0FFOTMwQjU4NEMzQU" hidden="1">#REF!</definedName>
    <definedName name="bb_MDY4MTgyOEJGMDNBNDBGOE" localSheetId="8" hidden="1">#REF!</definedName>
    <definedName name="bb_MDY4MTgyOEJGMDNBNDBGOE" hidden="1">#REF!</definedName>
    <definedName name="bb_MEE3ODNFRkM4MURENEJFNj" localSheetId="8" hidden="1">#REF!</definedName>
    <definedName name="bb_MEE3ODNFRkM4MURENEJFNj" hidden="1">#REF!</definedName>
    <definedName name="bb_MEI4NDUwNzVEMUI4NDdDOT" localSheetId="8" hidden="1">#REF!</definedName>
    <definedName name="bb_MEI4NDUwNzVEMUI4NDdDOT" hidden="1">#REF!</definedName>
    <definedName name="bb_MEI4NEYwNzY0NjgxNEM3RE" localSheetId="8" hidden="1">#REF!</definedName>
    <definedName name="bb_MEI4NEYwNzY0NjgxNEM3RE" hidden="1">#REF!</definedName>
    <definedName name="bb_MEJCRENBRDFBMTEzNEU3NU" localSheetId="8" hidden="1">#REF!</definedName>
    <definedName name="bb_MEJCRENBRDFBMTEzNEU3NU" hidden="1">#REF!</definedName>
    <definedName name="bb_MEM4NjdFOUY0RjNFNEFDRj" localSheetId="8" hidden="1">#REF!</definedName>
    <definedName name="bb_MEM4NjdFOUY0RjNFNEFDRj" hidden="1">#REF!</definedName>
    <definedName name="bb_MENCQzBEM0E2NkEwNENGNk" localSheetId="8" hidden="1">#REF!</definedName>
    <definedName name="bb_MENCQzBEM0E2NkEwNENGNk" hidden="1">#REF!</definedName>
    <definedName name="bb_MENDRjAwQ0MyMTQ4NDgyRk" localSheetId="8" hidden="1">#REF!</definedName>
    <definedName name="bb_MENDRjAwQ0MyMTQ4NDgyRk" hidden="1">#REF!</definedName>
    <definedName name="bb_MEQxMDE2QUI2MjZGNEI1Mz" localSheetId="8" hidden="1">#REF!</definedName>
    <definedName name="bb_MEQxMDE2QUI2MjZGNEI1Mz" hidden="1">#REF!</definedName>
    <definedName name="bb_MERDQkIxM0JDQTUxNDY4QU" localSheetId="8" hidden="1">#REF!</definedName>
    <definedName name="bb_MERDQkIxM0JDQTUxNDY4QU" hidden="1">#REF!</definedName>
    <definedName name="bb_MERDQkVGMkUwODhFNEE3Mz" localSheetId="8" hidden="1">#REF!</definedName>
    <definedName name="bb_MERDQkVGMkUwODhFNEE3Mz" hidden="1">#REF!</definedName>
    <definedName name="bb_MERERTkzNUEzN0M0NDVCRk" localSheetId="8" hidden="1">#REF!</definedName>
    <definedName name="bb_MERERTkzNUEzN0M0NDVCRk" hidden="1">#REF!</definedName>
    <definedName name="bb_MEU3NTEwNkNFRTU4NDY3QU" localSheetId="8" hidden="1">#REF!</definedName>
    <definedName name="bb_MEU3NTEwNkNFRTU4NDY3QU" hidden="1">#REF!</definedName>
    <definedName name="bb_MEUzRUI3REVBRURCNDRBQk" localSheetId="8" hidden="1">#REF!</definedName>
    <definedName name="bb_MEUzRUI3REVBRURCNDRBQk" hidden="1">#REF!</definedName>
    <definedName name="bb_MEY3MzMyRDQwRkVGNDlGMD" localSheetId="8" hidden="1">#REF!</definedName>
    <definedName name="bb_MEY3MzMyRDQwRkVGNDlGMD" hidden="1">#REF!</definedName>
    <definedName name="bb_MEYyM0VGNDBGMEZENDUzND" localSheetId="8" hidden="1">#REF!</definedName>
    <definedName name="bb_MEYyM0VGNDBGMEZENDUzND" hidden="1">#REF!</definedName>
    <definedName name="bb_MjAyMTg5Q0U1QzJCNEE4ND" localSheetId="8" hidden="1">#REF!</definedName>
    <definedName name="bb_MjAyMTg5Q0U1QzJCNEE4ND" hidden="1">#REF!</definedName>
    <definedName name="bb_MjBFMTFEOUNFRUFENDdGMz" localSheetId="8" hidden="1">#REF!</definedName>
    <definedName name="bb_MjBFMTFEOUNFRUFENDdGMz" hidden="1">#REF!</definedName>
    <definedName name="bb_Mjc5NjlCNzMzMDM3NEY1RT" localSheetId="8" hidden="1">#REF!</definedName>
    <definedName name="bb_Mjc5NjlCNzMzMDM3NEY1RT" hidden="1">#REF!</definedName>
    <definedName name="bb_MjdGREFDRTdGNzgwNDI0Rj" localSheetId="8" hidden="1">#REF!</definedName>
    <definedName name="bb_MjdGREFDRTdGNzgwNDI0Rj" hidden="1">#REF!</definedName>
    <definedName name="bb_MjE2NTE4RTY0MTVCNDVEOT" localSheetId="8" hidden="1">#REF!</definedName>
    <definedName name="bb_MjE2NTE4RTY0MTVCNDVEOT" hidden="1">#REF!</definedName>
    <definedName name="bb_MjEwQkIyRkI4QzRBNDEzRj" localSheetId="8" hidden="1">#REF!</definedName>
    <definedName name="bb_MjEwQkIyRkI4QzRBNDEzRj" hidden="1">#REF!</definedName>
    <definedName name="bb_Mjg1ODc0NjU1Q0JGNDhEMT" localSheetId="8" hidden="1">#REF!</definedName>
    <definedName name="bb_Mjg1ODc0NjU1Q0JGNDhEMT" hidden="1">#REF!</definedName>
    <definedName name="bb_Mjg4RUVFOTQ1NkE1NEIzQ0" localSheetId="8" hidden="1">#REF!</definedName>
    <definedName name="bb_Mjg4RUVFOTQ1NkE1NEIzQ0" hidden="1">#REF!</definedName>
    <definedName name="bb_MjhBOTlDNTAyNzIwNENEOD" localSheetId="8" hidden="1">#REF!</definedName>
    <definedName name="bb_MjhBOTlDNTAyNzIwNENEOD" hidden="1">#REF!</definedName>
    <definedName name="bb_MjI4RDQzNUEyQjcyNDlDNk" localSheetId="8" hidden="1">#REF!</definedName>
    <definedName name="bb_MjI4RDQzNUEyQjcyNDlDNk" hidden="1">#REF!</definedName>
    <definedName name="bb_MjIyOEE1NzY0MDk0NDA3OE" localSheetId="8" hidden="1">#REF!</definedName>
    <definedName name="bb_MjIyOEE1NzY0MDk0NDA3OE" hidden="1">#REF!</definedName>
    <definedName name="bb_MjIyQkJBQjI4MDY1NEJCND" localSheetId="8" hidden="1">#REF!</definedName>
    <definedName name="bb_MjIyQkJBQjI4MDY1NEJCND" hidden="1">#REF!</definedName>
    <definedName name="bb_MjIzMDIwMDRGNUEzNDIwMk" localSheetId="8" hidden="1">#REF!</definedName>
    <definedName name="bb_MjIzMDIwMDRGNUEzNDIwMk" hidden="1">#REF!</definedName>
    <definedName name="bb_MjMwQzk2NkQ3RjQxNDEyMD" localSheetId="8" hidden="1">#REF!</definedName>
    <definedName name="bb_MjMwQzk2NkQ3RjQxNDEyMD" hidden="1">#REF!</definedName>
    <definedName name="bb_MjQ0QkU5MkNDNkU2NDhBMz" localSheetId="8" hidden="1">#REF!</definedName>
    <definedName name="bb_MjQ0QkU5MkNDNkU2NDhBMz" hidden="1">#REF!</definedName>
    <definedName name="bb_MjRCQTQ4NUEzNUQ2NDBDQ0" localSheetId="8" hidden="1">#REF!</definedName>
    <definedName name="bb_MjRCQTQ4NUEzNUQ2NDBDQ0" hidden="1">#REF!</definedName>
    <definedName name="bb_MjREQUY1QTA4NTFENDkxNz" localSheetId="8" hidden="1">#REF!</definedName>
    <definedName name="bb_MjREQUY1QTA4NTFENDkxNz" hidden="1">#REF!</definedName>
    <definedName name="bb_MjU2MEREMzA5RDAwNDY5Q0" localSheetId="8" hidden="1">#REF!</definedName>
    <definedName name="bb_MjU2MEREMzA5RDAwNDY5Q0" hidden="1">#REF!</definedName>
    <definedName name="bb_MjU5ODk2OTY1RTUxNDdGQj" localSheetId="8" hidden="1">#REF!</definedName>
    <definedName name="bb_MjU5ODk2OTY1RTUxNDdGQj" hidden="1">#REF!</definedName>
    <definedName name="bb_MjUxQUFBRTkwREZGNDRFQT" localSheetId="8" hidden="1">#REF!</definedName>
    <definedName name="bb_MjUxQUFBRTkwREZGNDRFQT" hidden="1">#REF!</definedName>
    <definedName name="bb_MjVBN0M0MjYzOTNFNDY5Mk" hidden="1">#REF!</definedName>
    <definedName name="bb_MjVCNTdBOUQ2OUI2NEFEOU" localSheetId="10" hidden="1">#REF!</definedName>
    <definedName name="bb_MjVCNTdBOUQ2OUI2NEFEOU" localSheetId="8" hidden="1">#REF!</definedName>
    <definedName name="bb_MjVCNTdBOUQ2OUI2NEFEOU" localSheetId="11" hidden="1">#REF!</definedName>
    <definedName name="bb_MjVCNTdBOUQ2OUI2NEFEOU" hidden="1">#REF!</definedName>
    <definedName name="bb_MjVEQ0MxNUVFM0Y3NDA0RU" localSheetId="8" hidden="1">#REF!</definedName>
    <definedName name="bb_MjVEQ0MxNUVFM0Y3NDA0RU" hidden="1">#REF!</definedName>
    <definedName name="bb_MjY0OEQ2QjJDRUM5NDU0RE" localSheetId="8" hidden="1">#REF!</definedName>
    <definedName name="bb_MjY0OEQ2QjJDRUM5NDU0RE" hidden="1">#REF!</definedName>
    <definedName name="bb_MjZENEJCMzkxQTQzNDVGOT" localSheetId="8" hidden="1">#REF!</definedName>
    <definedName name="bb_MjZENEJCMzkxQTQzNDVGOT" hidden="1">#REF!</definedName>
    <definedName name="bb_MkEwNjNDNzA3MjRBNDI1QT" localSheetId="8" hidden="1">#REF!</definedName>
    <definedName name="bb_MkEwNjNDNzA3MjRBNDI1QT" hidden="1">#REF!</definedName>
    <definedName name="bb_MkEwNkJDNDA1RDczNEIxMj" localSheetId="8" hidden="1">#REF!</definedName>
    <definedName name="bb_MkEwNkJDNDA1RDczNEIxMj" hidden="1">#REF!</definedName>
    <definedName name="bb_MkExMkQ5NTk2MEY5NEVCOD" localSheetId="8" hidden="1">#REF!</definedName>
    <definedName name="bb_MkExMkQ5NTk2MEY5NEVCOD" hidden="1">#REF!</definedName>
    <definedName name="bb_MkFBMjdDNTFFQUMyNDIzRU" localSheetId="8" hidden="1">#REF!</definedName>
    <definedName name="bb_MkFBMjdDNTFFQUMyNDIzRU" hidden="1">#REF!</definedName>
    <definedName name="bb_MkI1QjY3RjZBOUZGNDNGQz" localSheetId="8" hidden="1">#REF!</definedName>
    <definedName name="bb_MkI1QjY3RjZBOUZGNDNGQz" hidden="1">#REF!</definedName>
    <definedName name="bb_MkI3NjcwMEJEOUEyNEQ0Q0" localSheetId="8" hidden="1">#REF!</definedName>
    <definedName name="bb_MkI3NjcwMEJEOUEyNEQ0Q0" hidden="1">#REF!</definedName>
    <definedName name="bb_MkNDRDNBQTcxMUM0NDJCMk" localSheetId="8" hidden="1">#REF!</definedName>
    <definedName name="bb_MkNDRDNBQTcxMUM0NDJCMk" hidden="1">#REF!</definedName>
    <definedName name="bb_MkNEQzY3RDc4QjQ1NDVFNj" localSheetId="8" hidden="1">#REF!</definedName>
    <definedName name="bb_MkNEQzY3RDc4QjQ1NDVFNj" hidden="1">#REF!</definedName>
    <definedName name="bb_MkQ1RUNCNERFRTkzNERFNk" localSheetId="8" hidden="1">#REF!</definedName>
    <definedName name="bb_MkQ1RUNCNERFRTkzNERFNk" hidden="1">#REF!</definedName>
    <definedName name="bb_MkQwM0I5RkE0N0M4NDYyRE" localSheetId="8" hidden="1">#REF!</definedName>
    <definedName name="bb_MkQwM0I5RkE0N0M4NDYyRE" hidden="1">#REF!</definedName>
    <definedName name="bb_MkRCQUU1NzVERkI0NEQ1Qj" localSheetId="8" hidden="1">#REF!</definedName>
    <definedName name="bb_MkRCQUU1NzVERkI0NEQ1Qj" hidden="1">#REF!</definedName>
    <definedName name="bb_MkVDQ0NFNjc5MDlGNEFCRU" localSheetId="8" hidden="1">#REF!</definedName>
    <definedName name="bb_MkVDQ0NFNjc5MDlGNEFCRU" hidden="1">#REF!</definedName>
    <definedName name="bb_MkY1QjdBRTEyRDk3NDA2Mj" localSheetId="8" hidden="1">#REF!</definedName>
    <definedName name="bb_MkY1QjdBRTEyRDk3NDA2Mj" hidden="1">#REF!</definedName>
    <definedName name="bb_MkY3N0VDRTFDOTI0NENENT" localSheetId="8" hidden="1">#REF!</definedName>
    <definedName name="bb_MkY3N0VDRTFDOTI0NENENT" hidden="1">#REF!</definedName>
    <definedName name="bb_MkZFQTg4NzJGRDhBNEQ4Qk" localSheetId="8" hidden="1">#REF!</definedName>
    <definedName name="bb_MkZFQTg4NzJGRDhBNEQ4Qk" hidden="1">#REF!</definedName>
    <definedName name="bb_MTBCNDQ3OEE5NDFBNDMxND" localSheetId="8" hidden="1">#REF!</definedName>
    <definedName name="bb_MTBCNDQ3OEE5NDFBNDMxND" hidden="1">#REF!</definedName>
    <definedName name="bb_MTc2QjMwRDNDODUzNEYxMk" localSheetId="8" hidden="1">#REF!</definedName>
    <definedName name="bb_MTc2QjMwRDNDODUzNEYxMk" hidden="1">#REF!</definedName>
    <definedName name="bb_MTdGMTA1NjAxRTlCNEZCRj" localSheetId="8" hidden="1">#REF!</definedName>
    <definedName name="bb_MTdGMTA1NjAxRTlCNEZCRj" hidden="1">#REF!</definedName>
    <definedName name="bb_MTE0NDNGQ0ExQTEwNDQ3QT" localSheetId="8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localSheetId="10" hidden="1">#REF!</definedName>
    <definedName name="bb_MTFDQTdGNEJGQzVGNDNBMk" localSheetId="8" hidden="1">#REF!</definedName>
    <definedName name="bb_MTFDQTdGNEJGQzVGNDNBMk" localSheetId="11" hidden="1">#REF!</definedName>
    <definedName name="bb_MTFDQTdGNEJGQzVGNDNBMk" hidden="1">#REF!</definedName>
    <definedName name="bb_MTg4M0M3NUMxRTgxNDNCMj" localSheetId="10" hidden="1">#REF!</definedName>
    <definedName name="bb_MTg4M0M3NUMxRTgxNDNCMj" localSheetId="8" hidden="1">#REF!</definedName>
    <definedName name="bb_MTg4M0M3NUMxRTgxNDNCMj" localSheetId="11" hidden="1">#REF!</definedName>
    <definedName name="bb_MTg4M0M3NUMxRTgxNDNCMj" hidden="1">#REF!</definedName>
    <definedName name="bb_MThCN0Y4RTI1Qjc2NEVENT" localSheetId="10" hidden="1">#REF!</definedName>
    <definedName name="bb_MThCN0Y4RTI1Qjc2NEVENT" localSheetId="11" hidden="1">#REF!</definedName>
    <definedName name="bb_MThCN0Y4RTI1Qjc2NEVENT" hidden="1">#REF!</definedName>
    <definedName name="bb_MTI0NkY2OEM4M0IwNEVBOE" localSheetId="10" hidden="1">#REF!</definedName>
    <definedName name="bb_MTI0NkY2OEM4M0IwNEVBOE" localSheetId="8" hidden="1">#REF!</definedName>
    <definedName name="bb_MTI0NkY2OEM4M0IwNEVBOE" localSheetId="11" hidden="1">#REF!</definedName>
    <definedName name="bb_MTI0NkY2OEM4M0IwNEVBOE" hidden="1">#REF!</definedName>
    <definedName name="bb_MTIyM0I2MTg5RTI5NDExQU" localSheetId="10" hidden="1">#REF!</definedName>
    <definedName name="bb_MTIyM0I2MTg5RTI5NDExQU" localSheetId="8" hidden="1">#REF!</definedName>
    <definedName name="bb_MTIyM0I2MTg5RTI5NDExQU" localSheetId="11" hidden="1">#REF!</definedName>
    <definedName name="bb_MTIyM0I2MTg5RTI5NDExQU" hidden="1">#REF!</definedName>
    <definedName name="bb_MTk0QzI4MzBCQzNFNDI4OU" localSheetId="8" hidden="1">#REF!</definedName>
    <definedName name="bb_MTk0QzI4MzBCQzNFNDI4OU" hidden="1">#REF!</definedName>
    <definedName name="bb_MTlFMTlDM0RDNzIyNEU5Q0" localSheetId="8" hidden="1">#REF!</definedName>
    <definedName name="bb_MTlFMTlDM0RDNzIyNEU5Q0" hidden="1">#REF!</definedName>
    <definedName name="bb_MTM3M0I2M0UzQjY4NDY0RT" localSheetId="8" hidden="1">#REF!</definedName>
    <definedName name="bb_MTM3M0I2M0UzQjY4NDY0RT" hidden="1">#REF!</definedName>
    <definedName name="bb_MTMwMjYyRTEyMDAyNEU0Mj" localSheetId="8" hidden="1">#REF!</definedName>
    <definedName name="bb_MTMwMjYyRTEyMDAyNEU0Mj" hidden="1">#REF!</definedName>
    <definedName name="bb_MTMxMERFRjlBQUU4NEQ2Q0" localSheetId="8" hidden="1">#REF!</definedName>
    <definedName name="bb_MTMxMERFRjlBQUU4NEQ2Q0" hidden="1">#REF!</definedName>
    <definedName name="bb_MTRCNjcyMDNFNDU5NDRGQ0" localSheetId="8" hidden="1">#REF!</definedName>
    <definedName name="bb_MTRCNjcyMDNFNDU5NDRGQ0" hidden="1">#REF!</definedName>
    <definedName name="bb_MTRGRUJERUEwQTBDNDAwND" localSheetId="8" hidden="1">#REF!</definedName>
    <definedName name="bb_MTRGRUJERUEwQTBDNDAwND" hidden="1">#REF!</definedName>
    <definedName name="bb_MTU0OURGMEM0MkMxNDU2MT" localSheetId="8" hidden="1">#REF!</definedName>
    <definedName name="bb_MTU0OURGMEM0MkMxNDU2MT" hidden="1">#REF!</definedName>
    <definedName name="bb_MTU2Q0Q4ODBFMkQwNEY4Rj" localSheetId="8" hidden="1">#REF!</definedName>
    <definedName name="bb_MTU2Q0Q4ODBFMkQwNEY4Rj" hidden="1">#REF!</definedName>
    <definedName name="bb_MTUyOEE5NDdFRTVGNEQxOT" localSheetId="8" hidden="1">#REF!</definedName>
    <definedName name="bb_MTUyOEE5NDdFRTVGNEQxOT" hidden="1">#REF!</definedName>
    <definedName name="bb_MTVBQTgzQkY5RUMxNDBBOT" localSheetId="8" hidden="1">#REF!</definedName>
    <definedName name="bb_MTVBQTgzQkY5RUMxNDBBOT" hidden="1">#REF!</definedName>
    <definedName name="bb_MTVDODdBQ0MwNDk1NEY4RT" localSheetId="8" hidden="1">#REF!</definedName>
    <definedName name="bb_MTVDODdBQ0MwNDk1NEY4RT" hidden="1">#REF!</definedName>
    <definedName name="bb_MTYzOTEzODVEOEIyNENGNj" localSheetId="8" hidden="1">#REF!</definedName>
    <definedName name="bb_MTYzOTEzODVEOEIyNENGNj" hidden="1">#REF!</definedName>
    <definedName name="bb_MUFBMDIzNUVDNjA5NDQ4N0" localSheetId="8" hidden="1">#REF!</definedName>
    <definedName name="bb_MUFBMDIzNUVDNjA5NDQ4N0" hidden="1">#REF!</definedName>
    <definedName name="bb_MUIwMTY5RDAzN0ZDNDc5ME" localSheetId="8" hidden="1">#REF!</definedName>
    <definedName name="bb_MUIwMTY5RDAzN0ZDNDc5ME" hidden="1">#REF!</definedName>
    <definedName name="bb_MUMxNTBCODg2RjNFNERFOU" localSheetId="8" hidden="1">#REF!</definedName>
    <definedName name="bb_MUMxNTBCODg2RjNFNERFOU" hidden="1">#REF!</definedName>
    <definedName name="bb_MUQ3QTMxMjMzRjdFNENBQz" hidden="1">#REF!</definedName>
    <definedName name="bb_MUQ5NkRDQTA5NjYzNEQzRT" localSheetId="10" hidden="1">#REF!</definedName>
    <definedName name="bb_MUQ5NkRDQTA5NjYzNEQzRT" localSheetId="8" hidden="1">#REF!</definedName>
    <definedName name="bb_MUQ5NkRDQTA5NjYzNEQzRT" localSheetId="11" hidden="1">#REF!</definedName>
    <definedName name="bb_MUQ5NkRDQTA5NjYzNEQzRT" hidden="1">#REF!</definedName>
    <definedName name="bb_MUQwQTUxQkZDREVFNDkzOU" localSheetId="10" hidden="1">#REF!</definedName>
    <definedName name="bb_MUQwQTUxQkZDREVFNDkzOU" localSheetId="8" hidden="1">#REF!</definedName>
    <definedName name="bb_MUQwQTUxQkZDREVFNDkzOU" localSheetId="11" hidden="1">#REF!</definedName>
    <definedName name="bb_MUQwQTUxQkZDREVFNDkzOU" hidden="1">#REF!</definedName>
    <definedName name="bb_MUQxREIzMjcyQzZBNEIxQj" localSheetId="8" hidden="1">#REF!</definedName>
    <definedName name="bb_MUQxREIzMjcyQzZBNEIxQj" hidden="1">#REF!</definedName>
    <definedName name="bb_MUQyNkNGNzE3RjE5NEZFMU" localSheetId="8" hidden="1">#REF!</definedName>
    <definedName name="bb_MUQyNkNGNzE3RjE5NEZFMU" hidden="1">#REF!</definedName>
    <definedName name="bb_MUQyNkVGRjM0RjI2NDI3Qk" localSheetId="8" hidden="1">#REF!</definedName>
    <definedName name="bb_MUQyNkVGRjM0RjI2NDI3Qk" hidden="1">#REF!</definedName>
    <definedName name="bb_MURFOTI2NjE4NjdCNENFQ0" localSheetId="8" hidden="1">#REF!</definedName>
    <definedName name="bb_MURFOTI2NjE4NjdCNENFQ0" hidden="1">#REF!</definedName>
    <definedName name="bb_MUU2RjZGMkY2QTA5NDJCRU" localSheetId="8" hidden="1">#REF!</definedName>
    <definedName name="bb_MUU2RjZGMkY2QTA5NDJCRU" hidden="1">#REF!</definedName>
    <definedName name="bb_MUU4N0NBMkQxMjUxNDAxQT" localSheetId="8" hidden="1">#REF!</definedName>
    <definedName name="bb_MUU4N0NBMkQxMjUxNDAxQT" hidden="1">#REF!</definedName>
    <definedName name="bb_MUU5QTE1MEExMEVFNENFME" localSheetId="8" hidden="1">#REF!</definedName>
    <definedName name="bb_MUU5QTE1MEExMEVFNENFME" hidden="1">#REF!</definedName>
    <definedName name="bb_MUUyNUUzNzhEMTg5NDUzME" localSheetId="8" hidden="1">#REF!</definedName>
    <definedName name="bb_MUUyNUUzNzhEMTg5NDUzME" hidden="1">#REF!</definedName>
    <definedName name="bb_MUUyNzYxM0JFREY1NDExMz" localSheetId="8" hidden="1">#REF!</definedName>
    <definedName name="bb_MUUyNzYxM0JFREY1NDExMz" hidden="1">#REF!</definedName>
    <definedName name="bb_MUVCODAwM0Q1QjJENDdERU" localSheetId="8" hidden="1">#REF!</definedName>
    <definedName name="bb_MUVCODAwM0Q1QjJENDdERU" hidden="1">#REF!</definedName>
    <definedName name="bb_MzAzOUY5QzkxRkYxNEVCRj" localSheetId="8" hidden="1">#REF!</definedName>
    <definedName name="bb_MzAzOUY5QzkxRkYxNEVCRj" hidden="1">#REF!</definedName>
    <definedName name="bb_MzBEMkRGNjYyRUM4NEE2Qz" localSheetId="8" hidden="1">#REF!</definedName>
    <definedName name="bb_MzBEMkRGNjYyRUM4NEE2Qz" hidden="1">#REF!</definedName>
    <definedName name="bb_MzE3RjQ0RkZEMzM2NDJBQz" localSheetId="8" hidden="1">#REF!</definedName>
    <definedName name="bb_MzE3RjQ0RkZEMzM2NDJBQz" hidden="1">#REF!</definedName>
    <definedName name="bb_MzgwNDU4QTI2MzIzNDhFQz" localSheetId="8" hidden="1">#REF!</definedName>
    <definedName name="bb_MzgwNDU4QTI2MzIzNDhFQz" hidden="1">#REF!</definedName>
    <definedName name="bb_MzhBRDREQUJFMTZFNEY1OU" localSheetId="8" hidden="1">#REF!</definedName>
    <definedName name="bb_MzhBRDREQUJFMTZFNEY1OU" hidden="1">#REF!</definedName>
    <definedName name="bb_MzhCNDMyMDNERDA2NDI4ME" localSheetId="8" hidden="1">#REF!</definedName>
    <definedName name="bb_MzhCNDMyMDNERDA2NDI4ME" hidden="1">#REF!</definedName>
    <definedName name="bb_MzI1Q0IxRjg1Q0Y2NDU4RE" localSheetId="8" hidden="1">#REF!</definedName>
    <definedName name="bb_MzI1Q0IxRjg1Q0Y2NDU4RE" hidden="1">#REF!</definedName>
    <definedName name="bb_MzJBN0Q4NTJCNkE3NDAxNT" localSheetId="8" hidden="1">#REF!</definedName>
    <definedName name="bb_MzJBN0Q4NTJCNkE3NDAxNT" hidden="1">#REF!</definedName>
    <definedName name="bb_MzJDMTlCNTJBNkVFNDgyQ0" localSheetId="8" hidden="1">#REF!</definedName>
    <definedName name="bb_MzJDMTlCNTJBNkVFNDgyQ0" hidden="1">#REF!</definedName>
    <definedName name="bb_MzM1QjU0OTVCOUZGNEIxMT" localSheetId="8" hidden="1">#REF!</definedName>
    <definedName name="bb_MzM1QjU0OTVCOUZGNEIxMT" hidden="1">#REF!</definedName>
    <definedName name="bb_MzM4QkQzRTA2MDZCNEQyMT" localSheetId="8" hidden="1">#REF!</definedName>
    <definedName name="bb_MzM4QkQzRTA2MDZCNEQyMT" hidden="1">#REF!</definedName>
    <definedName name="bb_MzNDMTBDQ0JFQkM2NDlFMj" localSheetId="8" hidden="1">#REF!</definedName>
    <definedName name="bb_MzNDMTBDQ0JFQkM2NDlFMj" hidden="1">#REF!</definedName>
    <definedName name="bb_MzQ5RDlFMzkzQTIwNDA1QU" localSheetId="8" hidden="1">#REF!</definedName>
    <definedName name="bb_MzQ5RDlFMzkzQTIwNDA1QU" hidden="1">#REF!</definedName>
    <definedName name="bb_MzRDRDhEMjY1MjIzNERBMj" localSheetId="8" hidden="1">#REF!</definedName>
    <definedName name="bb_MzRDRDhEMjY1MjIzNERBMj" hidden="1">#REF!</definedName>
    <definedName name="bb_MzVFNDU0OUY4Q0ZBNDMzRT" localSheetId="8" hidden="1">#REF!</definedName>
    <definedName name="bb_MzVFNDU0OUY4Q0ZBNDMzRT" hidden="1">#REF!</definedName>
    <definedName name="bb_MzVGQUY2MjY1NkVDNDUzMk" localSheetId="8" hidden="1">#REF!</definedName>
    <definedName name="bb_MzVGQUY2MjY1NkVDNDUzMk" hidden="1">#REF!</definedName>
    <definedName name="bb_MzYxOTkwN0UzODY1NEE1QT" localSheetId="8" hidden="1">#REF!</definedName>
    <definedName name="bb_MzYxOTkwN0UzODY1NEE1QT" hidden="1">#REF!</definedName>
    <definedName name="bb_MzZGQkFDRDM2NURCNDVEMT" hidden="1">#REF!</definedName>
    <definedName name="bb_N0E3RTg0QTBGM0IzNDZBRE" localSheetId="10" hidden="1">#REF!</definedName>
    <definedName name="bb_N0E3RTg0QTBGM0IzNDZBRE" localSheetId="8" hidden="1">#REF!</definedName>
    <definedName name="bb_N0E3RTg0QTBGM0IzNDZBRE" localSheetId="11" hidden="1">#REF!</definedName>
    <definedName name="bb_N0E3RTg0QTBGM0IzNDZBRE" hidden="1">#REF!</definedName>
    <definedName name="bb_N0FBNjQxQ0MxNjFCNEFDQT" localSheetId="10" hidden="1">#REF!</definedName>
    <definedName name="bb_N0FBNjQxQ0MxNjFCNEFDQT" localSheetId="8" hidden="1">#REF!</definedName>
    <definedName name="bb_N0FBNjQxQ0MxNjFCNEFDQT" localSheetId="11" hidden="1">#REF!</definedName>
    <definedName name="bb_N0FBNjQxQ0MxNjFCNEFDQT" hidden="1">#REF!</definedName>
    <definedName name="bb_N0FGRUZCODlGNTlDNEFFMz" localSheetId="10" hidden="1">#REF!</definedName>
    <definedName name="bb_N0FGRUZCODlGNTlDNEFFMz" localSheetId="8" hidden="1">#REF!</definedName>
    <definedName name="bb_N0FGRUZCODlGNTlDNEFFMz" localSheetId="11" hidden="1">#REF!</definedName>
    <definedName name="bb_N0FGRUZCODlGNTlDNEFFMz" hidden="1">#REF!</definedName>
    <definedName name="bb_N0M0RDg2MzM0RUM0NDE5RE" localSheetId="10" hidden="1">#REF!</definedName>
    <definedName name="bb_N0M0RDg2MzM0RUM0NDE5RE" localSheetId="8" hidden="1">#REF!</definedName>
    <definedName name="bb_N0M0RDg2MzM0RUM0NDE5RE" localSheetId="11" hidden="1">#REF!</definedName>
    <definedName name="bb_N0M0RDg2MzM0RUM0NDE5RE" hidden="1">#REF!</definedName>
    <definedName name="bb_N0MyODM2NUNCMUIyNERFQ0" localSheetId="10" hidden="1">#REF!</definedName>
    <definedName name="bb_N0MyODM2NUNCMUIyNERFQ0" localSheetId="11" hidden="1">#REF!</definedName>
    <definedName name="bb_N0MyODM2NUNCMUIyNERFQ0" hidden="1">#REF!</definedName>
    <definedName name="bb_N0Q3NjIyMjdGMjQ0NEU3MU" localSheetId="10" hidden="1">#REF!</definedName>
    <definedName name="bb_N0Q3NjIyMjdGMjQ0NEU3MU" localSheetId="8" hidden="1">#REF!</definedName>
    <definedName name="bb_N0Q3NjIyMjdGMjQ0NEU3MU" localSheetId="11" hidden="1">#REF!</definedName>
    <definedName name="bb_N0Q3NjIyMjdGMjQ0NEU3MU" hidden="1">#REF!</definedName>
    <definedName name="bb_N0RENERGRjhBMDBFNDkwMj" localSheetId="10" hidden="1">#REF!</definedName>
    <definedName name="bb_N0RENERGRjhBMDBFNDkwMj" localSheetId="8" hidden="1">#REF!</definedName>
    <definedName name="bb_N0RENERGRjhBMDBFNDkwMj" localSheetId="11" hidden="1">#REF!</definedName>
    <definedName name="bb_N0RENERGRjhBMDBFNDkwMj" hidden="1">#REF!</definedName>
    <definedName name="bb_N0U3Qjk0RUU2REZDNEUzMk" localSheetId="8" hidden="1">#REF!</definedName>
    <definedName name="bb_N0U3Qjk0RUU2REZDNEUzMk" hidden="1">#REF!</definedName>
    <definedName name="bb_N0UzMkNCRTc2RUJDNEJENT" localSheetId="8" hidden="1">#REF!</definedName>
    <definedName name="bb_N0UzMkNCRTc2RUJDNEJENT" hidden="1">#REF!</definedName>
    <definedName name="bb_N0VBRDBDQjg0QkUzNDlBQz" localSheetId="8" hidden="1">#REF!</definedName>
    <definedName name="bb_N0VBRDBDQjg0QkUzNDlBQz" hidden="1">#REF!</definedName>
    <definedName name="bb_N0VCREQ1REM1OTYyNDhBQT" localSheetId="8" hidden="1">#REF!</definedName>
    <definedName name="bb_N0VCREQ1REM1OTYyNDhBQT" hidden="1">#REF!</definedName>
    <definedName name="bb_N0VDQjY1RDU0NkY0NEY2NU" localSheetId="8" hidden="1">#REF!</definedName>
    <definedName name="bb_N0VDQjY1RDU0NkY0NEY2NU" hidden="1">#REF!</definedName>
    <definedName name="bb_N0ZCNUFGMTQwQjg1NEZEMU" localSheetId="8" hidden="1">#REF!</definedName>
    <definedName name="bb_N0ZCNUFGMTQwQjg1NEZEMU" hidden="1">#REF!</definedName>
    <definedName name="bb_N0ZEOUFCNzg0NDM4NDlFOE" localSheetId="8" hidden="1">#REF!</definedName>
    <definedName name="bb_N0ZEOUFCNzg0NDM4NDlFOE" hidden="1">#REF!</definedName>
    <definedName name="bb_NDA1MThDOTIzRjNENEU3OD" localSheetId="8" hidden="1">#REF!</definedName>
    <definedName name="bb_NDA1MThDOTIzRjNENEU3OD" hidden="1">#REF!</definedName>
    <definedName name="bb_NDcxNkVGNThDNEYyNDhBOE" localSheetId="8" hidden="1">#REF!</definedName>
    <definedName name="bb_NDcxNkVGNThDNEYyNDhBOE" hidden="1">#REF!</definedName>
    <definedName name="bb_NDdCRDU1Qjg1RjBDNDBDMD" localSheetId="8" hidden="1">#REF!</definedName>
    <definedName name="bb_NDdCRDU1Qjg1RjBDNDBDMD" hidden="1">#REF!</definedName>
    <definedName name="bb_NDEzNEY0RDcxRkJFNEFEMk" localSheetId="8" hidden="1">#REF!</definedName>
    <definedName name="bb_NDEzNEY0RDcxRkJFNEFEMk" hidden="1">#REF!</definedName>
    <definedName name="bb_NDEzNUMzOTRDREZGNEM0Q0" localSheetId="8" hidden="1">#REF!</definedName>
    <definedName name="bb_NDEzNUMzOTRDREZGNEM0Q0" hidden="1">#REF!</definedName>
    <definedName name="bb_NDFFRkVFQkQyQjRCNDAyND" localSheetId="8" hidden="1">#REF!</definedName>
    <definedName name="bb_NDFFRkVFQkQyQjRCNDAyND" hidden="1">#REF!</definedName>
    <definedName name="bb_NDg0QzQyMUQyMUFDNEExMz" localSheetId="8" hidden="1">#REF!</definedName>
    <definedName name="bb_NDg0QzQyMUQyMUFDNEExMz" hidden="1">#REF!</definedName>
    <definedName name="bb_NDgwRkM2RUQxOUI5NDQ1RD" hidden="1">#REF!</definedName>
    <definedName name="bb_NDgzNzE5N0QyQzhCNEU1OE" localSheetId="10" hidden="1">#REF!</definedName>
    <definedName name="bb_NDgzNzE5N0QyQzhCNEU1OE" localSheetId="8" hidden="1">#REF!</definedName>
    <definedName name="bb_NDgzNzE5N0QyQzhCNEU1OE" localSheetId="11" hidden="1">#REF!</definedName>
    <definedName name="bb_NDgzNzE5N0QyQzhCNEU1OE" hidden="1">#REF!</definedName>
    <definedName name="bb_NDhBOEY2MEE0RTcxNDY4Qj" localSheetId="10" hidden="1">#REF!</definedName>
    <definedName name="bb_NDhBOEY2MEE0RTcxNDY4Qj" localSheetId="8" hidden="1">#REF!</definedName>
    <definedName name="bb_NDhBOEY2MEE0RTcxNDY4Qj" localSheetId="11" hidden="1">#REF!</definedName>
    <definedName name="bb_NDhBOEY2MEE0RTcxNDY4Qj" hidden="1">#REF!</definedName>
    <definedName name="bb_NDI0QzE3RDM5RjZGNDg2ME" localSheetId="10" hidden="1">#REF!</definedName>
    <definedName name="bb_NDI0QzE3RDM5RjZGNDg2ME" localSheetId="11" hidden="1">#REF!</definedName>
    <definedName name="bb_NDI0QzE3RDM5RjZGNDg2ME" hidden="1">#REF!</definedName>
    <definedName name="bb_NDJBMTNFNjdGODQ2NDdBRD" localSheetId="10" hidden="1">#REF!</definedName>
    <definedName name="bb_NDJBMTNFNjdGODQ2NDdBRD" localSheetId="8" hidden="1">#REF!</definedName>
    <definedName name="bb_NDJBMTNFNjdGODQ2NDdBRD" localSheetId="11" hidden="1">#REF!</definedName>
    <definedName name="bb_NDJBMTNFNjdGODQ2NDdBRD" hidden="1">#REF!</definedName>
    <definedName name="bb_NDkxNDQxQjc2RUNFNDIwRE" localSheetId="10" hidden="1">#REF!</definedName>
    <definedName name="bb_NDkxNDQxQjc2RUNFNDIwRE" localSheetId="8" hidden="1">#REF!</definedName>
    <definedName name="bb_NDkxNDQxQjc2RUNFNDIwRE" localSheetId="11" hidden="1">#REF!</definedName>
    <definedName name="bb_NDkxNDQxQjc2RUNFNDIwRE" hidden="1">#REF!</definedName>
    <definedName name="bb_NDkyM0FFOThBMjVFNEZGMk" localSheetId="8" hidden="1">#REF!</definedName>
    <definedName name="bb_NDkyM0FFOThBMjVFNEZGMk" hidden="1">#REF!</definedName>
    <definedName name="bb_NDlEMTBGRUVFNThDNEM2Qk" localSheetId="8" hidden="1">#REF!</definedName>
    <definedName name="bb_NDlEMTBGRUVFNThDNEM2Qk" hidden="1">#REF!</definedName>
    <definedName name="bb_NDMwRjlDNjczNjQ0NDMzMk" localSheetId="8" hidden="1">#REF!</definedName>
    <definedName name="bb_NDMwRjlDNjczNjQ0NDMzMk" hidden="1">#REF!</definedName>
    <definedName name="bb_NDMxRkE5OEJDNjQ4NEY5RT" localSheetId="8" hidden="1">#REF!</definedName>
    <definedName name="bb_NDMxRkE5OEJDNjQ4NEY5RT" hidden="1">#REF!</definedName>
    <definedName name="bb_NDQ3NjU3RjFCQUJFNDM0M0" localSheetId="8" hidden="1">#REF!</definedName>
    <definedName name="bb_NDQ3NjU3RjFCQUJFNDM0M0" hidden="1">#REF!</definedName>
    <definedName name="bb_NDU0OUQyREExQzFCNDA4NT" localSheetId="8" hidden="1">#REF!</definedName>
    <definedName name="bb_NDU0OUQyREExQzFCNDA4NT" hidden="1">#REF!</definedName>
    <definedName name="bb_NDUzMEQxNUZEOUM4NDRBMk" localSheetId="8" hidden="1">#REF!</definedName>
    <definedName name="bb_NDUzMEQxNUZEOUM4NDRBMk" hidden="1">#REF!</definedName>
    <definedName name="bb_NDVDMkU0N0VDQkNGNDZCNT" localSheetId="8" hidden="1">#REF!</definedName>
    <definedName name="bb_NDVDMkU0N0VDQkNGNDZCNT" hidden="1">#REF!</definedName>
    <definedName name="bb_NDY1NDdCMkNBMTNFNDE5Qj" hidden="1">#REF!</definedName>
    <definedName name="bb_NDY1OTg1RDQyM0ZCNDBGRk" localSheetId="10" hidden="1">#REF!</definedName>
    <definedName name="bb_NDY1OTg1RDQyM0ZCNDBGRk" localSheetId="8" hidden="1">#REF!</definedName>
    <definedName name="bb_NDY1OTg1RDQyM0ZCNDBGRk" localSheetId="11" hidden="1">#REF!</definedName>
    <definedName name="bb_NDY1OTg1RDQyM0ZCNDBGRk" hidden="1">#REF!</definedName>
    <definedName name="bb_NEE2NUE5NkVGMUI2NEE2QU" localSheetId="10" hidden="1">#REF!</definedName>
    <definedName name="bb_NEE2NUE5NkVGMUI2NEE2QU" localSheetId="8" hidden="1">#REF!</definedName>
    <definedName name="bb_NEE2NUE5NkVGMUI2NEE2QU" localSheetId="11" hidden="1">#REF!</definedName>
    <definedName name="bb_NEE2NUE5NkVGMUI2NEE2QU" hidden="1">#REF!</definedName>
    <definedName name="bb_NEE3QUMyODJBNkU5NDc5Nz" localSheetId="8" hidden="1">#REF!</definedName>
    <definedName name="bb_NEE3QUMyODJBNkU5NDc5Nz" hidden="1">#REF!</definedName>
    <definedName name="bb_NEFFNTE0NzREM0Y5NDE5MT" localSheetId="8" hidden="1">#REF!</definedName>
    <definedName name="bb_NEFFNTE0NzREM0Y5NDE5MT" hidden="1">#REF!</definedName>
    <definedName name="bb_NEI4M0UzQ0RCRTM4NEFBOE" localSheetId="8" hidden="1">#REF!</definedName>
    <definedName name="bb_NEI4M0UzQ0RCRTM4NEFBOE" hidden="1">#REF!</definedName>
    <definedName name="bb_NEI4NjIyNkRGRUFCNEEwOU" localSheetId="8" hidden="1">#REF!</definedName>
    <definedName name="bb_NEI4NjIyNkRGRUFCNEEwOU" hidden="1">#REF!</definedName>
    <definedName name="bb_NEM4QzEwNTM0RDhENDI0NE" localSheetId="8" hidden="1">#REF!</definedName>
    <definedName name="bb_NEM4QzEwNTM0RDhENDI0NE" hidden="1">#REF!</definedName>
    <definedName name="bb_NEMwNzY2NEM2OUM3NDk1Mj" hidden="1">#REF!</definedName>
    <definedName name="bb_NEMxNUNBODI4MDFDNEUyRj" localSheetId="10" hidden="1">#REF!</definedName>
    <definedName name="bb_NEMxNUNBODI4MDFDNEUyRj" localSheetId="8" hidden="1">#REF!</definedName>
    <definedName name="bb_NEMxNUNBODI4MDFDNEUyRj" localSheetId="11" hidden="1">#REF!</definedName>
    <definedName name="bb_NEMxNUNBODI4MDFDNEUyRj" hidden="1">#REF!</definedName>
    <definedName name="bb_NENBNTQzQjE1N0MyNENBMk" localSheetId="8" hidden="1">#REF!</definedName>
    <definedName name="bb_NENBNTQzQjE1N0MyNENBMk" hidden="1">#REF!</definedName>
    <definedName name="bb_NEQ2RkY0MkNCNzc3NDFGME" localSheetId="8" hidden="1">#REF!</definedName>
    <definedName name="bb_NEQ2RkY0MkNCNzc3NDFGME" hidden="1">#REF!</definedName>
    <definedName name="bb_NEQ4RkYwQTAyOEUwNDZEQ0" localSheetId="8" hidden="1">#REF!</definedName>
    <definedName name="bb_NEQ4RkYwQTAyOEUwNDZEQ0" hidden="1">#REF!</definedName>
    <definedName name="bb_NEQzNUFCNkRCM0Q4NEM0RD" hidden="1">#REF!</definedName>
    <definedName name="bb_NERGNzAyQzhGOEZDNDM3QU" localSheetId="10" hidden="1">#REF!</definedName>
    <definedName name="bb_NERGNzAyQzhGOEZDNDM3QU" localSheetId="8" hidden="1">#REF!</definedName>
    <definedName name="bb_NERGNzAyQzhGOEZDNDM3QU" localSheetId="11" hidden="1">#REF!</definedName>
    <definedName name="bb_NERGNzAyQzhGOEZDNDM3QU" hidden="1">#REF!</definedName>
    <definedName name="bb_NEU1N0JDMUI2QTc1NERGMT" localSheetId="10" hidden="1">#REF!</definedName>
    <definedName name="bb_NEU1N0JDMUI2QTc1NERGMT" localSheetId="8" hidden="1">#REF!</definedName>
    <definedName name="bb_NEU1N0JDMUI2QTc1NERGMT" localSheetId="11" hidden="1">#REF!</definedName>
    <definedName name="bb_NEU1N0JDMUI2QTc1NERGMT" hidden="1">#REF!</definedName>
    <definedName name="bb_NEU4NjI2NDIyNTQyNDk2ME" localSheetId="10" hidden="1">#REF!</definedName>
    <definedName name="bb_NEU4NjI2NDIyNTQyNDk2ME" localSheetId="11" hidden="1">#REF!</definedName>
    <definedName name="bb_NEU4NjI2NDIyNTQyNDk2ME" hidden="1">#REF!</definedName>
    <definedName name="bb_NEUwQ0YwMDJBQzEzNDJFNz" localSheetId="10" hidden="1">#REF!</definedName>
    <definedName name="bb_NEUwQ0YwMDJBQzEzNDJFNz" localSheetId="8" hidden="1">#REF!</definedName>
    <definedName name="bb_NEUwQ0YwMDJBQzEzNDJFNz" localSheetId="11" hidden="1">#REF!</definedName>
    <definedName name="bb_NEUwQ0YwMDJBQzEzNDJFNz" hidden="1">#REF!</definedName>
    <definedName name="bb_NEVFNzNBQjc5ODBDNDNCRj" localSheetId="8" hidden="1">#REF!</definedName>
    <definedName name="bb_NEVFNzNBQjc5ODBDNDNCRj" hidden="1">#REF!</definedName>
    <definedName name="bb_NjA4NjA5MkVBRTkzNDgwRD" localSheetId="8" hidden="1">#REF!</definedName>
    <definedName name="bb_NjA4NjA5MkVBRTkzNDgwRD" hidden="1">#REF!</definedName>
    <definedName name="bb_NjA4RjRDRkRDNEZBNDY3Mk" localSheetId="8" hidden="1">#REF!</definedName>
    <definedName name="bb_NjA4RjRDRkRDNEZBNDY3Mk" hidden="1">#REF!</definedName>
    <definedName name="bb_NjAwRDIyOTMzN0I4NDNEQT" hidden="1">#REF!</definedName>
    <definedName name="bb_NjcxNDY4MkZEQzdENDcxNE" localSheetId="10" hidden="1">#REF!</definedName>
    <definedName name="bb_NjcxNDY4MkZEQzdENDcxNE" localSheetId="8" hidden="1">#REF!</definedName>
    <definedName name="bb_NjcxNDY4MkZEQzdENDcxNE" localSheetId="11" hidden="1">#REF!</definedName>
    <definedName name="bb_NjcxNDY4MkZEQzdENDcxNE" hidden="1">#REF!</definedName>
    <definedName name="bb_NjczRUM5NTI3NEM3NEI5OD" localSheetId="10" hidden="1">#REF!</definedName>
    <definedName name="bb_NjczRUM5NTI3NEM3NEI5OD" localSheetId="8" hidden="1">#REF!</definedName>
    <definedName name="bb_NjczRUM5NTI3NEM3NEI5OD" localSheetId="11" hidden="1">#REF!</definedName>
    <definedName name="bb_NjczRUM5NTI3NEM3NEI5OD" hidden="1">#REF!</definedName>
    <definedName name="bb_NjdBOTNCQjgwOThGNDEwOE" localSheetId="8" hidden="1">#REF!</definedName>
    <definedName name="bb_NjdBOTNCQjgwOThGNDEwOE" hidden="1">#REF!</definedName>
    <definedName name="bb_NjdCQ0Y4RDAwNjEzNDI4M0" localSheetId="8" hidden="1">#REF!</definedName>
    <definedName name="bb_NjdCQ0Y4RDAwNjEzNDI4M0" hidden="1">#REF!</definedName>
    <definedName name="bb_NjEyRjVGQkE0NzIxNDRCQj" localSheetId="8" hidden="1">#REF!</definedName>
    <definedName name="bb_NjEyRjVGQkE0NzIxNDRCQj" hidden="1">#REF!</definedName>
    <definedName name="bb_Njg1NENGQTk3M0U5NEZEND" localSheetId="8" hidden="1">#REF!</definedName>
    <definedName name="bb_Njg1NENGQTk3M0U5NEZEND" hidden="1">#REF!</definedName>
    <definedName name="bb_NjhDRTI2MzBEODAzNDcxOD" localSheetId="8" hidden="1">#REF!</definedName>
    <definedName name="bb_NjhDRTI2MzBEODAzNDcxOD" hidden="1">#REF!</definedName>
    <definedName name="bb_NjI3RTAyQ0YyNTdGNDQ2Qz" localSheetId="8" hidden="1">#REF!</definedName>
    <definedName name="bb_NjI3RTAyQ0YyNTdGNDQ2Qz" hidden="1">#REF!</definedName>
    <definedName name="bb_NjlFNTdDRUM3NURFNDMzQz" hidden="1">#REF!</definedName>
    <definedName name="bb_NjQyRTdEMDdBMUJGNDU4Qk" localSheetId="10" hidden="1">#REF!</definedName>
    <definedName name="bb_NjQyRTdEMDdBMUJGNDU4Qk" localSheetId="8" hidden="1">#REF!</definedName>
    <definedName name="bb_NjQyRTdEMDdBMUJGNDU4Qk" localSheetId="11" hidden="1">#REF!</definedName>
    <definedName name="bb_NjQyRTdEMDdBMUJGNDU4Qk" hidden="1">#REF!</definedName>
    <definedName name="bb_NjRGRUU0N0M2NTkyNDkwNE" localSheetId="10" hidden="1">#REF!</definedName>
    <definedName name="bb_NjRGRUU0N0M2NTkyNDkwNE" localSheetId="8" hidden="1">#REF!</definedName>
    <definedName name="bb_NjRGRUU0N0M2NTkyNDkwNE" localSheetId="11" hidden="1">#REF!</definedName>
    <definedName name="bb_NjRGRUU0N0M2NTkyNDkwNE" hidden="1">#REF!</definedName>
    <definedName name="bb_NjU0MTFDQjdCRkI0NDYzNU" localSheetId="8" hidden="1">#REF!</definedName>
    <definedName name="bb_NjU0MTFDQjdCRkI0NDYzNU" hidden="1">#REF!</definedName>
    <definedName name="bb_NjY4NEQyMzA2MDQ5NEZCMU" localSheetId="8" hidden="1">#REF!</definedName>
    <definedName name="bb_NjY4NEQyMzA2MDQ5NEZCMU" hidden="1">#REF!</definedName>
    <definedName name="bb_NjYzQzU3QTQ4QkM1NDJBOT" localSheetId="8" hidden="1">#REF!</definedName>
    <definedName name="bb_NjYzQzU3QTQ4QkM1NDJBOT" hidden="1">#REF!</definedName>
    <definedName name="bb_NjZCRTMyNUFDQURGNDAyNj" localSheetId="8" hidden="1">#REF!</definedName>
    <definedName name="bb_NjZCRTMyNUFDQURGNDAyNj" hidden="1">#REF!</definedName>
    <definedName name="bb_NkFGMTI2MkZCQURCNDZCND" localSheetId="8" hidden="1">#REF!</definedName>
    <definedName name="bb_NkFGMTI2MkZCQURCNDZCND" hidden="1">#REF!</definedName>
    <definedName name="bb_NkI0NkFBOUY2RDU3NEJGOE" localSheetId="8" hidden="1">#REF!</definedName>
    <definedName name="bb_NkI0NkFBOUY2RDU3NEJGOE" hidden="1">#REF!</definedName>
    <definedName name="bb_NkJDNDY2MDQyRUZFNDY5OT" localSheetId="8" hidden="1">#REF!</definedName>
    <definedName name="bb_NkJDNDY2MDQyRUZFNDY5OT" hidden="1">#REF!</definedName>
    <definedName name="bb_NkM0RTAwOUJCRUZCNDYxM0" hidden="1">#REF!</definedName>
    <definedName name="bb_NkMwMTQyMkYzQjc3NDJCN0" localSheetId="10" hidden="1">#REF!</definedName>
    <definedName name="bb_NkMwMTQyMkYzQjc3NDJCN0" localSheetId="8" hidden="1">#REF!</definedName>
    <definedName name="bb_NkMwMTQyMkYzQjc3NDJCN0" localSheetId="11" hidden="1">#REF!</definedName>
    <definedName name="bb_NkMwMTQyMkYzQjc3NDJCN0" hidden="1">#REF!</definedName>
    <definedName name="bb_NkNBQkNGODQ4MDFCNEI1QU" localSheetId="10" hidden="1">#REF!</definedName>
    <definedName name="bb_NkNBQkNGODQ4MDFCNEI1QU" localSheetId="8" hidden="1">#REF!</definedName>
    <definedName name="bb_NkNBQkNGODQ4MDFCNEI1QU" localSheetId="11" hidden="1">#REF!</definedName>
    <definedName name="bb_NkNBQkNGODQ4MDFCNEI1QU" hidden="1">#REF!</definedName>
    <definedName name="bb_NkQ1MzY5NkRGQTk3NDM0Qj" localSheetId="10" hidden="1">#REF!</definedName>
    <definedName name="bb_NkQ1MzY5NkRGQTk3NDM0Qj" localSheetId="11" hidden="1">#REF!</definedName>
    <definedName name="bb_NkQ1MzY5NkRGQTk3NDM0Qj" hidden="1">#REF!</definedName>
    <definedName name="bb_NkQ3QkFCNkEyNjlGNDNEMz" localSheetId="10" hidden="1">#REF!</definedName>
    <definedName name="bb_NkQ3QkFCNkEyNjlGNDNEMz" localSheetId="8" hidden="1">#REF!</definedName>
    <definedName name="bb_NkQ3QkFCNkEyNjlGNDNEMz" localSheetId="11" hidden="1">#REF!</definedName>
    <definedName name="bb_NkQ3QkFCNkEyNjlGNDNEMz" hidden="1">#REF!</definedName>
    <definedName name="bb_NkREN0JFQUY4OTdBNDlCOU" localSheetId="10" hidden="1">#REF!</definedName>
    <definedName name="bb_NkREN0JFQUY4OTdBNDlCOU" localSheetId="8" hidden="1">#REF!</definedName>
    <definedName name="bb_NkREN0JFQUY4OTdBNDlCOU" localSheetId="11" hidden="1">#REF!</definedName>
    <definedName name="bb_NkREN0JFQUY4OTdBNDlCOU" hidden="1">#REF!</definedName>
    <definedName name="bb_NkU1NkI4RDhDOEI3NDQxNk" localSheetId="10" hidden="1">#REF!</definedName>
    <definedName name="bb_NkU1NkI4RDhDOEI3NDQxNk" localSheetId="8" hidden="1">#REF!</definedName>
    <definedName name="bb_NkU1NkI4RDhDOEI3NDQxNk" localSheetId="11" hidden="1">#REF!</definedName>
    <definedName name="bb_NkU1NkI4RDhDOEI3NDQxNk" hidden="1">#REF!</definedName>
    <definedName name="bb_NkVGRTJGOUIxMzQyNDIyNj" localSheetId="10" hidden="1">#REF!</definedName>
    <definedName name="bb_NkVGRTJGOUIxMzQyNDIyNj" localSheetId="8" hidden="1">#REF!</definedName>
    <definedName name="bb_NkVGRTJGOUIxMzQyNDIyNj" localSheetId="11" hidden="1">#REF!</definedName>
    <definedName name="bb_NkVGRTJGOUIxMzQyNDIyNj" hidden="1">#REF!</definedName>
    <definedName name="bb_NkY0QkI3OEU0QjNCNDVBRk" localSheetId="8" hidden="1">#REF!</definedName>
    <definedName name="bb_NkY0QkI3OEU0QjNCNDVBRk" hidden="1">#REF!</definedName>
    <definedName name="bb_NkZGODE2MzNFOEM0NEJDMj" localSheetId="8" hidden="1">#REF!</definedName>
    <definedName name="bb_NkZGODE2MzNFOEM0NEJDMj" hidden="1">#REF!</definedName>
    <definedName name="bb_NTA3OUE3MTAxQjAwNDE0OT" localSheetId="8" hidden="1">#REF!</definedName>
    <definedName name="bb_NTA3OUE3MTAxQjAwNDE0OT" hidden="1">#REF!</definedName>
    <definedName name="bb_NTAwNjQyRTExMkNDNDhGM0" localSheetId="8" hidden="1">#REF!</definedName>
    <definedName name="bb_NTAwNjQyRTExMkNDNDhGM0" hidden="1">#REF!</definedName>
    <definedName name="bb_NTBBMEIyMkZCMkM3NEI3N0" localSheetId="8" hidden="1">#REF!</definedName>
    <definedName name="bb_NTBBMEIyMkZCMkM3NEI3N0" hidden="1">#REF!</definedName>
    <definedName name="bb_NTBCMjI4REQ1MDkwNDg3Qj" localSheetId="8" hidden="1">#REF!</definedName>
    <definedName name="bb_NTBCMjI4REQ1MDkwNDg3Qj" hidden="1">#REF!</definedName>
    <definedName name="bb_NTc3NDk5Q0QzMTcxNDFEMD" localSheetId="8" hidden="1">#REF!</definedName>
    <definedName name="bb_NTc3NDk5Q0QzMTcxNDFEMD" hidden="1">#REF!</definedName>
    <definedName name="bb_NTc3NDkyOEUxNzlFNDY3NE" localSheetId="8" hidden="1">#REF!</definedName>
    <definedName name="bb_NTc3NDkyOEUxNzlFNDY3NE" hidden="1">#REF!</definedName>
    <definedName name="bb_NTdCNUZBMjJEOTkzNDkxRk" localSheetId="8" hidden="1">#REF!</definedName>
    <definedName name="bb_NTdCNUZBMjJEOTkzNDkxRk" hidden="1">#REF!</definedName>
    <definedName name="bb_NTdGMEJDQzBDNTc1NDc1Qj" localSheetId="8" hidden="1">#REF!</definedName>
    <definedName name="bb_NTdGMEJDQzBDNTc1NDc1Qj" hidden="1">#REF!</definedName>
    <definedName name="bb_NTE5ODlFODBFRDkzNDc0RT" hidden="1">#REF!</definedName>
    <definedName name="bb_NTExMTQ2OEE3ODY2NDE2RD" localSheetId="10" hidden="1">#REF!</definedName>
    <definedName name="bb_NTExMTQ2OEE3ODY2NDE2RD" localSheetId="8" hidden="1">#REF!</definedName>
    <definedName name="bb_NTExMTQ2OEE3ODY2NDE2RD" localSheetId="11" hidden="1">#REF!</definedName>
    <definedName name="bb_NTExMTQ2OEE3ODY2NDE2RD" hidden="1">#REF!</definedName>
    <definedName name="bb_NTEyREU0NTlENkEwNDY3ME" localSheetId="10" hidden="1">#REF!</definedName>
    <definedName name="bb_NTEyREU0NTlENkEwNDY3ME" localSheetId="8" hidden="1">#REF!</definedName>
    <definedName name="bb_NTEyREU0NTlENkEwNDY3ME" localSheetId="11" hidden="1">#REF!</definedName>
    <definedName name="bb_NTEyREU0NTlENkEwNDY3ME" hidden="1">#REF!</definedName>
    <definedName name="bb_NThFOTVEREEwREIzNDYxRU" localSheetId="8" hidden="1">#REF!</definedName>
    <definedName name="bb_NThFOTVEREEwREIzNDYxRU" hidden="1">#REF!</definedName>
    <definedName name="bb_NTI5NzZCRTI2QTRCNEUzNj" localSheetId="8" hidden="1">#REF!</definedName>
    <definedName name="bb_NTI5NzZCRTI2QTRCNEUzNj" hidden="1">#REF!</definedName>
    <definedName name="bb_NTIzQzA3RDlENjczNDU1RT" localSheetId="8" hidden="1">#REF!</definedName>
    <definedName name="bb_NTIzQzA3RDlENjczNDU1RT" hidden="1">#REF!</definedName>
    <definedName name="bb_NTJBQzE0M0FCRkRENEMzQU" localSheetId="8" hidden="1">#REF!</definedName>
    <definedName name="bb_NTJBQzE0M0FCRkRENEMzQU" hidden="1">#REF!</definedName>
    <definedName name="bb_NTJFNkI2RjZCOUQ2NDI0RT" localSheetId="8" hidden="1">#REF!</definedName>
    <definedName name="bb_NTJFNkI2RjZCOUQ2NDI0RT" hidden="1">#REF!</definedName>
    <definedName name="bb_NTlBNUUxMUIzNDI3NEUwNz" localSheetId="8" hidden="1">#REF!</definedName>
    <definedName name="bb_NTlBNUUxMUIzNDI3NEUwNz" hidden="1">#REF!</definedName>
    <definedName name="bb_NTU5MzZDMDZFRDVFNEUxMU" localSheetId="8" hidden="1">#REF!</definedName>
    <definedName name="bb_NTU5MzZDMDZFRDVFNEUxMU" hidden="1">#REF!</definedName>
    <definedName name="bb_NUE0NEE3RDE4OTM1NDc4NU" localSheetId="8" hidden="1">#REF!</definedName>
    <definedName name="bb_NUE0NEE3RDE4OTM1NDc4NU" hidden="1">#REF!</definedName>
    <definedName name="bb_NUE2QTE2Q0E5M0VCNDA5OT" localSheetId="8" hidden="1">#REF!</definedName>
    <definedName name="bb_NUE2QTE2Q0E5M0VCNDA5OT" hidden="1">#REF!</definedName>
    <definedName name="bb_NUI3MDJERUU1RTg2NDkwMj" localSheetId="8" hidden="1">#REF!</definedName>
    <definedName name="bb_NUI3MDJERUU1RTg2NDkwMj" hidden="1">#REF!</definedName>
    <definedName name="bb_NUQ1NkI1RDY2NkEyNDk0QU" localSheetId="8" hidden="1">#REF!</definedName>
    <definedName name="bb_NUQ1NkI1RDY2NkEyNDk0QU" hidden="1">#REF!</definedName>
    <definedName name="bb_NUQyMzkwN0RCMjNFNDBFMz" localSheetId="8" hidden="1">#REF!</definedName>
    <definedName name="bb_NUQyMzkwN0RCMjNFNDBFMz" hidden="1">#REF!</definedName>
    <definedName name="bb_NUQzRDYxNDZDNTdBNEUwN0" localSheetId="8" hidden="1">#REF!</definedName>
    <definedName name="bb_NUQzRDYxNDZDNTdBNEUwN0" hidden="1">#REF!</definedName>
    <definedName name="bb_NUU4QzA4RDEzMjI1NDgxQk" localSheetId="8" hidden="1">#REF!</definedName>
    <definedName name="bb_NUU4QzA4RDEzMjI1NDgxQk" hidden="1">#REF!</definedName>
    <definedName name="bb_NUUwMzYwQ0JBQjIxNEUxRU" hidden="1">#REF!</definedName>
    <definedName name="bb_NUUxODcyREZFMkQxNEJFMD" localSheetId="10" hidden="1">#REF!</definedName>
    <definedName name="bb_NUUxODcyREZFMkQxNEJFMD" localSheetId="8" hidden="1">#REF!</definedName>
    <definedName name="bb_NUUxODcyREZFMkQxNEJFMD" localSheetId="11" hidden="1">#REF!</definedName>
    <definedName name="bb_NUUxODcyREZFMkQxNEJFMD" hidden="1">#REF!</definedName>
    <definedName name="bb_NUZBOEIxRDVBRjgxNDgxRE" localSheetId="10" hidden="1">#REF!</definedName>
    <definedName name="bb_NUZBOEIxRDVBRjgxNDgxRE" localSheetId="8" hidden="1">#REF!</definedName>
    <definedName name="bb_NUZBOEIxRDVBRjgxNDgxRE" localSheetId="11" hidden="1">#REF!</definedName>
    <definedName name="bb_NUZBOEIxRDVBRjgxNDgxRE" hidden="1">#REF!</definedName>
    <definedName name="bb_NUZBRUU2QUE1QzQ3NEMyMz" localSheetId="8" hidden="1">#REF!</definedName>
    <definedName name="bb_NUZBRUU2QUE1QzQ3NEMyMz" hidden="1">#REF!</definedName>
    <definedName name="bb_Nzc0NEZGRDYyOUZDNDkyMz" localSheetId="8" hidden="1">#REF!</definedName>
    <definedName name="bb_Nzc0NEZGRDYyOUZDNDkyMz" hidden="1">#REF!</definedName>
    <definedName name="bb_Nzc4RUU0QkQ0ODFDNEFGQU" localSheetId="8" hidden="1">#REF!</definedName>
    <definedName name="bb_Nzc4RUU0QkQ0ODFDNEFGQU" hidden="1">#REF!</definedName>
    <definedName name="bb_NzdBNDQyRTcwOTMxNDg2OU" localSheetId="8" hidden="1">#REF!</definedName>
    <definedName name="bb_NzdBNDQyRTcwOTMxNDg2OU" hidden="1">#REF!</definedName>
    <definedName name="bb_NzE3OTM2M0MyMkU1NDJGNj" localSheetId="8" hidden="1">#REF!</definedName>
    <definedName name="bb_NzE3OTM2M0MyMkU1NDJGNj" hidden="1">#REF!</definedName>
    <definedName name="bb_NzE5NzFBMjlGNzVGNDM5M0" localSheetId="8" hidden="1">#REF!</definedName>
    <definedName name="bb_NzE5NzFBMjlGNzVGNDM5M0" hidden="1">#REF!</definedName>
    <definedName name="bb_NzExQTlFRDYzNTA5NDJBNE" localSheetId="8" hidden="1">#REF!</definedName>
    <definedName name="bb_NzExQTlFRDYzNTA5NDJBNE" hidden="1">#REF!</definedName>
    <definedName name="bb_NzEyM0VCMjk4MzgwNDJFMT" localSheetId="8" hidden="1">#REF!</definedName>
    <definedName name="bb_NzEyM0VCMjk4MzgwNDJFMT" hidden="1">#REF!</definedName>
    <definedName name="bb_NzFEN0FDOTY5N0U2NDE0Q0" localSheetId="8" hidden="1">#REF!</definedName>
    <definedName name="bb_NzFEN0FDOTY5N0U2NDE0Q0" hidden="1">#REF!</definedName>
    <definedName name="bb_NzgyNTE1RkQ2NEU5NDgxNj" hidden="1">#REF!</definedName>
    <definedName name="bb_NzgzQTRCNTkwMTBDNEExRj" localSheetId="10" hidden="1">#REF!</definedName>
    <definedName name="bb_NzgzQTRCNTkwMTBDNEExRj" localSheetId="8" hidden="1">#REF!</definedName>
    <definedName name="bb_NzgzQTRCNTkwMTBDNEExRj" localSheetId="11" hidden="1">#REF!</definedName>
    <definedName name="bb_NzgzQTRCNTkwMTBDNEExRj" hidden="1">#REF!</definedName>
    <definedName name="bb_NzhCQjI3Qzg0MDI5NEYwNj" localSheetId="10" hidden="1">#REF!</definedName>
    <definedName name="bb_NzhCQjI3Qzg0MDI5NEYwNj" localSheetId="8" hidden="1">#REF!</definedName>
    <definedName name="bb_NzhCQjI3Qzg0MDI5NEYwNj" localSheetId="11" hidden="1">#REF!</definedName>
    <definedName name="bb_NzhCQjI3Qzg0MDI5NEYwNj" hidden="1">#REF!</definedName>
    <definedName name="bb_Nzk0RDA2OThGNThFNDBFME" localSheetId="8" hidden="1">#REF!</definedName>
    <definedName name="bb_Nzk0RDA2OThGNThFNDBFME" hidden="1">#REF!</definedName>
    <definedName name="bb_NzkxNTUwRDdEQ0NGNENGNk" hidden="1">#REF!</definedName>
    <definedName name="bb_NzNENENDMEM5MUU1NDg1MU" localSheetId="10" hidden="1">#REF!</definedName>
    <definedName name="bb_NzNENENDMEM5MUU1NDg1MU" localSheetId="8" hidden="1">#REF!</definedName>
    <definedName name="bb_NzNENENDMEM5MUU1NDg1MU" localSheetId="11" hidden="1">#REF!</definedName>
    <definedName name="bb_NzNENENDMEM5MUU1NDg1MU" hidden="1">#REF!</definedName>
    <definedName name="bb_NzVBRDIzODIyMjU0NDA5RT" localSheetId="10" hidden="1">#REF!</definedName>
    <definedName name="bb_NzVBRDIzODIyMjU0NDA5RT" localSheetId="8" hidden="1">#REF!</definedName>
    <definedName name="bb_NzVBRDIzODIyMjU0NDA5RT" localSheetId="11" hidden="1">#REF!</definedName>
    <definedName name="bb_NzVBRDIzODIyMjU0NDA5RT" hidden="1">#REF!</definedName>
    <definedName name="bb_NzYzMjRBNEI5QTk0NEE2OD" localSheetId="8" hidden="1">#REF!</definedName>
    <definedName name="bb_NzYzMjRBNEI5QTk0NEE2OD" hidden="1">#REF!</definedName>
    <definedName name="bb_NzZGNDdERkUzM0YyNDdEMz" localSheetId="8" hidden="1">#REF!</definedName>
    <definedName name="bb_NzZGNDdERkUzM0YyNDdEMz" hidden="1">#REF!</definedName>
    <definedName name="bb_ODA5NENCNEY0QUYzNDFBMk" localSheetId="8" hidden="1">#REF!</definedName>
    <definedName name="bb_ODA5NENCNEY0QUYzNDFBMk" hidden="1">#REF!</definedName>
    <definedName name="bb_ODAzQzYzRjY4MjY1NDJBQT" localSheetId="8" hidden="1">#REF!</definedName>
    <definedName name="bb_ODAzQzYzRjY4MjY1NDJBQT" hidden="1">#REF!</definedName>
    <definedName name="bb_ODc1OTBBQzQ2NzgwNEM3RU" localSheetId="8" hidden="1">#REF!</definedName>
    <definedName name="bb_ODc1OTBBQzQ2NzgwNEM3RU" hidden="1">#REF!</definedName>
    <definedName name="bb_ODc3MUI3Q0UyQTAwNDRFQz" localSheetId="8" hidden="1">#REF!</definedName>
    <definedName name="bb_ODc3MUI3Q0UyQTAwNDRFQz" hidden="1">#REF!</definedName>
    <definedName name="bb_ODc5Qjc0QzZEMDczNDQwOE" localSheetId="8" hidden="1">#REF!</definedName>
    <definedName name="bb_ODc5Qjc0QzZEMDczNDQwOE" hidden="1">#REF!</definedName>
    <definedName name="bb_ODczNTE0NEFFRTc5NEExM0" localSheetId="8" hidden="1">#REF!</definedName>
    <definedName name="bb_ODczNTE0NEFFRTc5NEExM0" hidden="1">#REF!</definedName>
    <definedName name="bb_ODEwNjRCRTgwMDI4NEQwOE" localSheetId="8" hidden="1">#REF!</definedName>
    <definedName name="bb_ODEwNjRCRTgwMDI4NEQwOE" hidden="1">#REF!</definedName>
    <definedName name="bb_ODFDOEMxMUJBNkNBNDY4Mj" localSheetId="8" hidden="1">#REF!</definedName>
    <definedName name="bb_ODFDOEMxMUJBNkNBNDY4Mj" hidden="1">#REF!</definedName>
    <definedName name="bb_ODg2QTUyNzRDQkYyNDMwMk" localSheetId="8" hidden="1">#REF!</definedName>
    <definedName name="bb_ODg2QTUyNzRDQkYyNDMwMk" hidden="1">#REF!</definedName>
    <definedName name="bb_ODJBRDBDMUY3MTNDNDQzMT" localSheetId="8" hidden="1">#REF!</definedName>
    <definedName name="bb_ODJBRDBDMUY3MTNDNDQzMT" hidden="1">#REF!</definedName>
    <definedName name="bb_ODJDOUE4RkYxMkY1NDNGQj" localSheetId="8" hidden="1">#REF!</definedName>
    <definedName name="bb_ODJDOUE4RkYxMkY1NDNGQj" hidden="1">#REF!</definedName>
    <definedName name="bb_ODJFNUQxNEM0MzI2NDlCQj" localSheetId="8" hidden="1">#REF!</definedName>
    <definedName name="bb_ODJFNUQxNEM0MzI2NDlCQj" hidden="1">#REF!</definedName>
    <definedName name="bb_ODJGRTk2M0FCREM3NDI1RE" localSheetId="8" hidden="1">#REF!</definedName>
    <definedName name="bb_ODJGRTk2M0FCREM3NDI1RE" hidden="1">#REF!</definedName>
    <definedName name="bb_ODk0MDg0MUJFNjExNDE1Nz" localSheetId="8" hidden="1">#REF!</definedName>
    <definedName name="bb_ODk0MDg0MUJFNjExNDE1Nz" hidden="1">#REF!</definedName>
    <definedName name="bb_ODM4MThGMjc1RDdFNEQ5MU" localSheetId="8" hidden="1">#REF!</definedName>
    <definedName name="bb_ODM4MThGMjc1RDdFNEQ5MU" hidden="1">#REF!</definedName>
    <definedName name="bb_ODNBMUVFQTA2MjFCNDRDMU" localSheetId="8" hidden="1">#REF!</definedName>
    <definedName name="bb_ODNBMUVFQTA2MjFCNDRDMU" hidden="1">#REF!</definedName>
    <definedName name="bb_ODQ4QTNBN0NFOUUwNEIwOE" localSheetId="8" hidden="1">#REF!</definedName>
    <definedName name="bb_ODQ4QTNBN0NFOUUwNEIwOE" hidden="1">#REF!</definedName>
    <definedName name="bb_ODQxQTFFQkE0Q0Y3NDU0RT" localSheetId="8" hidden="1">#REF!</definedName>
    <definedName name="bb_ODQxQTFFQkE0Q0Y3NDU0RT" hidden="1">#REF!</definedName>
    <definedName name="bb_ODRFMjkwQ0Q3QzFFNDNERT" localSheetId="8" hidden="1">#REF!</definedName>
    <definedName name="bb_ODRFMjkwQ0Q3QzFFNDNERT" hidden="1">#REF!</definedName>
    <definedName name="bb_ODU4MzcyRUQyNjk2NDY2OU" localSheetId="8" hidden="1">#REF!</definedName>
    <definedName name="bb_ODU4MzcyRUQyNjk2NDY2OU" hidden="1">#REF!</definedName>
    <definedName name="bb_ODU4OUY2NDVFQzBGNDVCNk" localSheetId="8" hidden="1">#REF!</definedName>
    <definedName name="bb_ODU4OUY2NDVFQzBGNDVCNk" hidden="1">#REF!</definedName>
    <definedName name="bb_ODU5Qjc5NTEzNDVDNEQ1Mz" localSheetId="8" hidden="1">#REF!</definedName>
    <definedName name="bb_ODU5Qjc5NTEzNDVDNEQ1Mz" hidden="1">#REF!</definedName>
    <definedName name="bb_ODVCNTI5QTA1MDlDNEMxQz" localSheetId="8" hidden="1">#REF!</definedName>
    <definedName name="bb_ODVCNTI5QTA1MDlDNEMxQz" hidden="1">#REF!</definedName>
    <definedName name="bb_ODVFMENERDFEQzNENDRDNE" localSheetId="8" hidden="1">#REF!</definedName>
    <definedName name="bb_ODVFMENERDFEQzNENDRDNE" hidden="1">#REF!</definedName>
    <definedName name="bb_OEE1ODQ5NEIzODc0NEU0MT" hidden="1">#REF!</definedName>
    <definedName name="bb_OEM4NkIyOUQ5RDQ1NDhGQj" localSheetId="10" hidden="1">#REF!</definedName>
    <definedName name="bb_OEM4NkIyOUQ5RDQ1NDhGQj" localSheetId="8" hidden="1">#REF!</definedName>
    <definedName name="bb_OEM4NkIyOUQ5RDQ1NDhGQj" localSheetId="11" hidden="1">#REF!</definedName>
    <definedName name="bb_OEM4NkIyOUQ5RDQ1NDhGQj" hidden="1">#REF!</definedName>
    <definedName name="bb_OENDN0UzQTE4QzVGNDU2Mz" localSheetId="10" hidden="1">#REF!</definedName>
    <definedName name="bb_OENDN0UzQTE4QzVGNDU2Mz" localSheetId="8" hidden="1">#REF!</definedName>
    <definedName name="bb_OENDN0UzQTE4QzVGNDU2Mz" localSheetId="11" hidden="1">#REF!</definedName>
    <definedName name="bb_OENDN0UzQTE4QzVGNDU2Mz" hidden="1">#REF!</definedName>
    <definedName name="bb_OENERDBDMTMyQUVENDMxQT" localSheetId="10" hidden="1">#REF!</definedName>
    <definedName name="bb_OENERDBDMTMyQUVENDMxQT" localSheetId="8" hidden="1">#REF!</definedName>
    <definedName name="bb_OENERDBDMTMyQUVENDMxQT" localSheetId="11" hidden="1">#REF!</definedName>
    <definedName name="bb_OENERDBDMTMyQUVENDMxQT" hidden="1">#REF!</definedName>
    <definedName name="bb_OENERTQzQkFEQkQ4NDdFMk" localSheetId="10" hidden="1">#REF!</definedName>
    <definedName name="bb_OENERTQzQkFEQkQ4NDdFMk" localSheetId="8" hidden="1">#REF!</definedName>
    <definedName name="bb_OENERTQzQkFEQkQ4NDdFMk" localSheetId="11" hidden="1">#REF!</definedName>
    <definedName name="bb_OENERTQzQkFEQkQ4NDdFMk" hidden="1">#REF!</definedName>
    <definedName name="bb_OEQ5MERERkEzOUMyNEQ0RU" localSheetId="8" hidden="1">#REF!</definedName>
    <definedName name="bb_OEQ5MERERkEzOUMyNEQ0RU" hidden="1">#REF!</definedName>
    <definedName name="bb_OEQyRDEwQUNEMUVBNEUyQk" localSheetId="8" hidden="1">#REF!</definedName>
    <definedName name="bb_OEQyRDEwQUNEMUVBNEUyQk" hidden="1">#REF!</definedName>
    <definedName name="bb_OERGOEMzNDgyNUJENDk2N0" localSheetId="8" hidden="1">#REF!</definedName>
    <definedName name="bb_OERGOEMzNDgyNUJENDk2N0" hidden="1">#REF!</definedName>
    <definedName name="bb_OEUwQ0U3OEMxMTk0NDlBQz" localSheetId="8" hidden="1">#REF!</definedName>
    <definedName name="bb_OEUwQ0U3OEMxMTk0NDlBQz" hidden="1">#REF!</definedName>
    <definedName name="bb_OEVDQTY5MjhGNERENDlCMT" localSheetId="8" hidden="1">#REF!</definedName>
    <definedName name="bb_OEVDQTY5MjhGNERENDlCMT" hidden="1">#REF!</definedName>
    <definedName name="bb_OEVERjU0RTFBQzAyNDYzQ0" localSheetId="8" hidden="1">#REF!</definedName>
    <definedName name="bb_OEVERjU0RTFBQzAyNDYzQ0" hidden="1">#REF!</definedName>
    <definedName name="bb_OTA0MkE5NTAyQzY0NEY1Mj" localSheetId="8" hidden="1">#REF!</definedName>
    <definedName name="bb_OTA0MkE5NTAyQzY0NEY1Mj" hidden="1">#REF!</definedName>
    <definedName name="bb_OTA2NzQzNTNFODg1NEE0MD" localSheetId="8" hidden="1">#REF!</definedName>
    <definedName name="bb_OTA2NzQzNTNFODg1NEE0MD" hidden="1">#REF!</definedName>
    <definedName name="bb_OTA4QzIxREFBQjI5NDE5Nk" localSheetId="8" hidden="1">#REF!</definedName>
    <definedName name="bb_OTA4QzIxREFBQjI5NDE5Nk" hidden="1">#REF!</definedName>
    <definedName name="bb_OTAwNUYzQzM4RTZFNDEwQT" localSheetId="8" hidden="1">#REF!</definedName>
    <definedName name="bb_OTAwNUYzQzM4RTZFNDEwQT" hidden="1">#REF!</definedName>
    <definedName name="bb_OTc3MUREMjY2Qjc1NDI4Nj" localSheetId="8" hidden="1">#REF!</definedName>
    <definedName name="bb_OTc3MUREMjY2Qjc1NDI4Nj" hidden="1">#REF!</definedName>
    <definedName name="bb_OTdFRkM3Q0UwNDg0NDBEOE" localSheetId="8" hidden="1">#REF!</definedName>
    <definedName name="bb_OTdFRkM3Q0UwNDg0NDBEOE" hidden="1">#REF!</definedName>
    <definedName name="bb_OTFCMjAwRjk4QzQ1NENERU" localSheetId="8" hidden="1">#REF!</definedName>
    <definedName name="bb_OTFCMjAwRjk4QzQ1NENERU" hidden="1">#REF!</definedName>
    <definedName name="bb_OTI2QkM2M0E0Njc5NEMwQU" localSheetId="8" hidden="1">#REF!</definedName>
    <definedName name="bb_OTI2QkM2M0E0Njc5NEMwQU" hidden="1">#REF!</definedName>
    <definedName name="bb_OTI4OEM3RkY4QTQzNDY5QU" localSheetId="8" hidden="1">#REF!</definedName>
    <definedName name="bb_OTI4OEM3RkY4QTQzNDY5QU" hidden="1">#REF!</definedName>
    <definedName name="bb_OTJDNzNCQkQyQzZCNEVDMD" localSheetId="8" hidden="1">#REF!</definedName>
    <definedName name="bb_OTJDNzNCQkQyQzZCNEVDMD" hidden="1">#REF!</definedName>
    <definedName name="bb_OTkxMTE1NTY5N0I4NDQzNE" localSheetId="8" hidden="1">#REF!</definedName>
    <definedName name="bb_OTkxMTE1NTY5N0I4NDQzNE" hidden="1">#REF!</definedName>
    <definedName name="bb_OTM2QTI2QjhCNDc4NDNFMU" localSheetId="8" hidden="1">#REF!</definedName>
    <definedName name="bb_OTM2QTI2QjhCNDc4NDNFMU" hidden="1">#REF!</definedName>
    <definedName name="bb_OTNBMkZCRDdFMjk3NDc2Nk" localSheetId="8" hidden="1">#REF!</definedName>
    <definedName name="bb_OTNBMkZCRDdFMjk3NDc2Nk" hidden="1">#REF!</definedName>
    <definedName name="bb_OTQ3MDEwMkE2M0Y0NDgyM0" localSheetId="8" hidden="1">#REF!</definedName>
    <definedName name="bb_OTQ3MDEwMkE2M0Y0NDgyM0" hidden="1">#REF!</definedName>
    <definedName name="bb_OTRGOUY3NDI3MTQ2NDMzOD" localSheetId="8" hidden="1">#REF!</definedName>
    <definedName name="bb_OTRGOUY3NDI3MTQ2NDMzOD" hidden="1">#REF!</definedName>
    <definedName name="bb_OTU3MTcxMjhBMDcxNDUyOE" localSheetId="8" hidden="1">#REF!</definedName>
    <definedName name="bb_OTU3MTcxMjhBMDcxNDUyOE" hidden="1">#REF!</definedName>
    <definedName name="bb_OTVCNEY2RjNEMkRENEI3OT" localSheetId="8" hidden="1">#REF!</definedName>
    <definedName name="bb_OTVCNEY2RjNEMkRENEI3OT" hidden="1">#REF!</definedName>
    <definedName name="bb_OTVGQUQ0REJGQjJCNEE2RE" localSheetId="8" hidden="1">#REF!</definedName>
    <definedName name="bb_OTVGQUQ0REJGQjJCNEE2RE" hidden="1">#REF!</definedName>
    <definedName name="bb_OTY3MjQ2NTJGRDdGNDBFOU" localSheetId="8" hidden="1">#REF!</definedName>
    <definedName name="bb_OTY3MjQ2NTJGRDdGNDBFOU" hidden="1">#REF!</definedName>
    <definedName name="bb_OTYwM0E0QzEzRDRFNEE5Q0" localSheetId="8" hidden="1">#REF!</definedName>
    <definedName name="bb_OTYwM0E0QzEzRDRFNEE5Q0" hidden="1">#REF!</definedName>
    <definedName name="bb_OTZFRjRENjg4RTBBNDAyNk" localSheetId="8" hidden="1">#REF!</definedName>
    <definedName name="bb_OTZFRjRENjg4RTBBNDAyNk" hidden="1">#REF!</definedName>
    <definedName name="bb_OUE0MjMxRjRCQzVDNEQ2RT" localSheetId="8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localSheetId="10" hidden="1">#REF!</definedName>
    <definedName name="bb_OUIxOTM4Q0M4NDExNEU3M0" localSheetId="8" hidden="1">#REF!</definedName>
    <definedName name="bb_OUIxOTM4Q0M4NDExNEU3M0" localSheetId="11" hidden="1">#REF!</definedName>
    <definedName name="bb_OUIxOTM4Q0M4NDExNEU3M0" hidden="1">#REF!</definedName>
    <definedName name="bb_OUJDMjg0NzYwMUVFNEMyMk" localSheetId="10" hidden="1">#REF!</definedName>
    <definedName name="bb_OUJDMjg0NzYwMUVFNEMyMk" localSheetId="8" hidden="1">#REF!</definedName>
    <definedName name="bb_OUJDMjg0NzYwMUVFNEMyMk" localSheetId="11" hidden="1">#REF!</definedName>
    <definedName name="bb_OUJDMjg0NzYwMUVFNEMyMk" hidden="1">#REF!</definedName>
    <definedName name="bb_OUM5RUEyQUI0OTQ0NDQ2ND" localSheetId="8" hidden="1">#REF!</definedName>
    <definedName name="bb_OUM5RUEyQUI0OTQ0NDQ2ND" hidden="1">#REF!</definedName>
    <definedName name="bb_OURCNDJGOUU1RkFENDNCMU" localSheetId="8" hidden="1">#REF!</definedName>
    <definedName name="bb_OURCNDJGOUU1RkFENDNCMU" hidden="1">#REF!</definedName>
    <definedName name="bb_OURGMUUxMTcxRTQzNDc3Qk" localSheetId="8" hidden="1">#REF!</definedName>
    <definedName name="bb_OURGMUUxMTcxRTQzNDc3Qk" hidden="1">#REF!</definedName>
    <definedName name="bb_OUU0Q0VDN0M1MDJGNDk2QT" localSheetId="8" hidden="1">#REF!</definedName>
    <definedName name="bb_OUU0Q0VDN0M1MDJGNDk2QT" hidden="1">#REF!</definedName>
    <definedName name="bb_OUVCNDVFMjA3QzVFNDM3Mz" localSheetId="8" hidden="1">#REF!</definedName>
    <definedName name="bb_OUVCNDVFMjA3QzVFNDM3Mz" hidden="1">#REF!</definedName>
    <definedName name="bb_OUVDQ0JEQTVCNUE1NEMwNj" hidden="1">#REF!</definedName>
    <definedName name="bb_OUY3NjI2REU4MTEwNDNENT" localSheetId="10" hidden="1">#REF!</definedName>
    <definedName name="bb_OUY3NjI2REU4MTEwNDNENT" localSheetId="8" hidden="1">#REF!</definedName>
    <definedName name="bb_OUY3NjI2REU4MTEwNDNENT" localSheetId="11" hidden="1">#REF!</definedName>
    <definedName name="bb_OUY3NjI2REU4MTEwNDNENT" hidden="1">#REF!</definedName>
    <definedName name="bb_Q0E1MzE3MDczMTNGNEU3RU" localSheetId="10" hidden="1">#REF!</definedName>
    <definedName name="bb_Q0E1MzE3MDczMTNGNEU3RU" localSheetId="8" hidden="1">#REF!</definedName>
    <definedName name="bb_Q0E1MzE3MDczMTNGNEU3RU" localSheetId="11" hidden="1">#REF!</definedName>
    <definedName name="bb_Q0E1MzE3MDczMTNGNEU3RU" hidden="1">#REF!</definedName>
    <definedName name="bb_Q0E1RjlEMURCRTBCNEFBMk" localSheetId="8" hidden="1">#REF!</definedName>
    <definedName name="bb_Q0E1RjlEMURCRTBCNEFBMk" hidden="1">#REF!</definedName>
    <definedName name="bb_Q0E2RTkxMzFGOEQ4NEZEOU" localSheetId="8" hidden="1">#REF!</definedName>
    <definedName name="bb_Q0E2RTkxMzFGOEQ4NEZEOU" hidden="1">#REF!</definedName>
    <definedName name="bb_Q0E3MDc2NzcwQTM4NDA4QT" localSheetId="8" hidden="1">#REF!</definedName>
    <definedName name="bb_Q0E3MDc2NzcwQTM4NDA4QT" hidden="1">#REF!</definedName>
    <definedName name="bb_Q0JBMThGMkM2QzQ4NDY4Mj" localSheetId="8" hidden="1">#REF!</definedName>
    <definedName name="bb_Q0JBMThGMkM2QzQ4NDY4Mj" hidden="1">#REF!</definedName>
    <definedName name="bb_Q0Q0QzRCQTcxQzQwNDBBMk" localSheetId="8" hidden="1">#REF!</definedName>
    <definedName name="bb_Q0Q0QzRCQTcxQzQwNDBBMk" hidden="1">#REF!</definedName>
    <definedName name="bb_Q0QzMDhBOTQwQUU2NEQ2OD" localSheetId="8" hidden="1">#REF!</definedName>
    <definedName name="bb_Q0QzMDhBOTQwQUU2NEQ2OD" hidden="1">#REF!</definedName>
    <definedName name="bb_Q0RCRTA5NjBFN0EyNDZDRk" localSheetId="8" hidden="1">#REF!</definedName>
    <definedName name="bb_Q0RCRTA5NjBFN0EyNDZDRk" hidden="1">#REF!</definedName>
    <definedName name="bb_Q0U0RTlDRjE1NjI1NEU1RD" localSheetId="8" hidden="1">#REF!</definedName>
    <definedName name="bb_Q0U0RTlDRjE1NjI1NEU1RD" hidden="1">#REF!</definedName>
    <definedName name="bb_Q0ZENDk1MzY3RjEyNDQwMz" localSheetId="8" hidden="1">#REF!</definedName>
    <definedName name="bb_Q0ZENDk1MzY3RjEyNDQwMz" hidden="1">#REF!</definedName>
    <definedName name="bb_Q0ZFMkQwOTZCOUZCNEY0RT" localSheetId="8" hidden="1">#REF!</definedName>
    <definedName name="bb_Q0ZFMkQwOTZCOUZCNEY0RT" hidden="1">#REF!</definedName>
    <definedName name="bb_QjA1Qzg2NDQ2MEE2NDEwOE" localSheetId="8" hidden="1">#REF!</definedName>
    <definedName name="bb_QjA1Qzg2NDQ2MEE2NDEwOE" hidden="1">#REF!</definedName>
    <definedName name="bb_QjA4NEExMTA4MEYwNDBCMz" localSheetId="8" hidden="1">#REF!</definedName>
    <definedName name="bb_QjA4NEExMTA4MEYwNDBCMz" hidden="1">#REF!</definedName>
    <definedName name="bb_QjBFRjU2NjA3MkM3NDQ4Rj" localSheetId="8" hidden="1">#REF!</definedName>
    <definedName name="bb_QjBFRjU2NjA3MkM3NDQ4Rj" hidden="1">#REF!</definedName>
    <definedName name="bb_Qjc2QTkxMDczNjE4NDgwRk" localSheetId="8" hidden="1">#REF!</definedName>
    <definedName name="bb_Qjc2QTkxMDczNjE4NDgwRk" hidden="1">#REF!</definedName>
    <definedName name="bb_QjcxRkNEOEM5REM3NDkyN0" localSheetId="8" hidden="1">#REF!</definedName>
    <definedName name="bb_QjcxRkNEOEM5REM3NDkyN0" hidden="1">#REF!</definedName>
    <definedName name="bb_Qjg3RDhEN0E4NkY5NDJBNk" localSheetId="8" hidden="1">#REF!</definedName>
    <definedName name="bb_Qjg3RDhEN0E4NkY5NDJBNk" hidden="1">#REF!</definedName>
    <definedName name="bb_QjgxRTM0NEY0QjRENDRGRk" localSheetId="8" hidden="1">#REF!</definedName>
    <definedName name="bb_QjgxRTM0NEY0QjRENDRGRk" hidden="1">#REF!</definedName>
    <definedName name="bb_QjhFQjIwMURFNzgwNEY1RE" localSheetId="8" hidden="1">#REF!</definedName>
    <definedName name="bb_QjhFQjIwMURFNzgwNEY1RE" hidden="1">#REF!</definedName>
    <definedName name="bb_QjhGNURCNTVFNjIwNEJDRU" localSheetId="8" hidden="1">#REF!</definedName>
    <definedName name="bb_QjhGNURCNTVFNjIwNEJDRU" hidden="1">#REF!</definedName>
    <definedName name="bb_QjIxRkQ5Q0FGMEMwNDJDRT" localSheetId="8" hidden="1">#REF!</definedName>
    <definedName name="bb_QjIxRkQ5Q0FGMEMwNDJDRT" hidden="1">#REF!</definedName>
    <definedName name="bb_QjIzMzRCNURGMEIxNDgxOE" localSheetId="8" hidden="1">#REF!</definedName>
    <definedName name="bb_QjIzMzRCNURGMEIxNDgxOE" hidden="1">#REF!</definedName>
    <definedName name="bb_QjIzMzYzOEMxMEYxNDI4Qj" localSheetId="8" hidden="1">#REF!</definedName>
    <definedName name="bb_QjIzMzYzOEMxMEYxNDI4Qj" hidden="1">#REF!</definedName>
    <definedName name="bb_Qjk0NEI0QTUxRDVGNEZFND" localSheetId="8" hidden="1">#REF!</definedName>
    <definedName name="bb_Qjk0NEI0QTUxRDVGNEZFND" hidden="1">#REF!</definedName>
    <definedName name="bb_Qjk2NkM0QzlBMUNGNDhEQj" localSheetId="8" hidden="1">#REF!</definedName>
    <definedName name="bb_Qjk2NkM0QzlBMUNGNDhEQj" hidden="1">#REF!</definedName>
    <definedName name="bb_Qjk3QzYwNUM0RDI2NDhBOE" localSheetId="8" hidden="1">#REF!</definedName>
    <definedName name="bb_Qjk3QzYwNUM0RDI2NDhBOE" hidden="1">#REF!</definedName>
    <definedName name="bb_QjlFNDgzQjNFMzk4NDhDM0" localSheetId="8" hidden="1">#REF!</definedName>
    <definedName name="bb_QjlFNDgzQjNFMzk4NDhDM0" hidden="1">#REF!</definedName>
    <definedName name="bb_QjM0NUFBMDNCQjc5NDU5Qk" localSheetId="8" hidden="1">#REF!</definedName>
    <definedName name="bb_QjM0NUFBMDNCQjc5NDU5Qk" hidden="1">#REF!</definedName>
    <definedName name="bb_QjNBRUZDNzExMjI3NEZGNz" localSheetId="8" hidden="1">#REF!</definedName>
    <definedName name="bb_QjNBRUZDNzExMjI3NEZGNz" hidden="1">#REF!</definedName>
    <definedName name="bb_QjQ1MzMyMzE1OEUwNERGOD" localSheetId="8" hidden="1">#REF!</definedName>
    <definedName name="bb_QjQ1MzMyMzE1OEUwNERGOD" hidden="1">#REF!</definedName>
    <definedName name="bb_QjRGMjhENTE4Rjg5NDkyQ0" localSheetId="8" hidden="1">#REF!</definedName>
    <definedName name="bb_QjRGMjhENTE4Rjg5NDkyQ0" hidden="1">#REF!</definedName>
    <definedName name="bb_QjVENTY1QTI4MEE2NEFGQT" localSheetId="8" hidden="1">#REF!</definedName>
    <definedName name="bb_QjVENTY1QTI4MEE2NEFGQT" hidden="1">#REF!</definedName>
    <definedName name="bb_QjYzRjM5MkYxRERENDhBRE" localSheetId="8" hidden="1">#REF!</definedName>
    <definedName name="bb_QjYzRjM5MkYxRERENDhBRE" hidden="1">#REF!</definedName>
    <definedName name="bb_QjZBNUJCNDI5NTY2NDExQj" hidden="1">#REF!</definedName>
    <definedName name="bb_QjZCNkIzMzY0MDhFNDc4Mj" localSheetId="10" hidden="1">#REF!</definedName>
    <definedName name="bb_QjZCNkIzMzY0MDhFNDc4Mj" localSheetId="8" hidden="1">#REF!</definedName>
    <definedName name="bb_QjZCNkIzMzY0MDhFNDc4Mj" localSheetId="11" hidden="1">#REF!</definedName>
    <definedName name="bb_QjZCNkIzMzY0MDhFNDc4Mj" hidden="1">#REF!</definedName>
    <definedName name="bb_QjZCQUIzRUFCQjVGNDEzME" localSheetId="10" hidden="1">#REF!</definedName>
    <definedName name="bb_QjZCQUIzRUFCQjVGNDEzME" localSheetId="8" hidden="1">#REF!</definedName>
    <definedName name="bb_QjZCQUIzRUFCQjVGNDEzME" localSheetId="11" hidden="1">#REF!</definedName>
    <definedName name="bb_QjZCQUIzRUFCQjVGNDEzME" hidden="1">#REF!</definedName>
    <definedName name="bb_QkE5MjE0MUJCQkVFNDAwQ0" localSheetId="8" hidden="1">#REF!</definedName>
    <definedName name="bb_QkE5MjE0MUJCQkVFNDAwQ0" hidden="1">#REF!</definedName>
    <definedName name="bb_QkFCRjI1RUU2MUIyNDNFNT" localSheetId="8" hidden="1">#REF!</definedName>
    <definedName name="bb_QkFCRjI1RUU2MUIyNDNFNT" hidden="1">#REF!</definedName>
    <definedName name="bb_QkFDNkZEQ0YwNEMxNEVCMD" localSheetId="8" hidden="1">#REF!</definedName>
    <definedName name="bb_QkFDNkZEQ0YwNEMxNEVCMD" hidden="1">#REF!</definedName>
    <definedName name="bb_QkFDQTRCN0E4MjIxNDc4Rj" localSheetId="8" hidden="1">#REF!</definedName>
    <definedName name="bb_QkFDQTRCN0E4MjIxNDc4Rj" hidden="1">#REF!</definedName>
    <definedName name="bb_QkFDQUE1MkQyNjNGNDFGOE" localSheetId="8" hidden="1">#REF!</definedName>
    <definedName name="bb_QkFDQUE1MkQyNjNGNDFGOE" hidden="1">#REF!</definedName>
    <definedName name="bb_QkFGQzFDMjhGN0MyNDVCNE" localSheetId="8" hidden="1">#REF!</definedName>
    <definedName name="bb_QkFGQzFDMjhGN0MyNDVCNE" hidden="1">#REF!</definedName>
    <definedName name="bb_QkI0MTNERUNFMURBNDkwMj" localSheetId="8" hidden="1">#REF!</definedName>
    <definedName name="bb_QkI0MTNERUNFMURBNDkwMj" hidden="1">#REF!</definedName>
    <definedName name="bb_QkI3RUEwNEE4QkNBNDUzMz" localSheetId="8" hidden="1">#REF!</definedName>
    <definedName name="bb_QkI3RUEwNEE4QkNBNDUzMz" hidden="1">#REF!</definedName>
    <definedName name="bb_QkIwOUM0NDhBNkNFNDI3M0" localSheetId="8" hidden="1">#REF!</definedName>
    <definedName name="bb_QkIwOUM0NDhBNkNFNDI3M0" hidden="1">#REF!</definedName>
    <definedName name="bb_QkIyRDE5NTNCNTIyNENBMz" localSheetId="8" hidden="1">#REF!</definedName>
    <definedName name="bb_QkIyRDE5NTNCNTIyNENBMz" hidden="1">#REF!</definedName>
    <definedName name="bb_QkJFMEE0MkVCNDgyNEFEQk" localSheetId="8" hidden="1">#REF!</definedName>
    <definedName name="bb_QkJFMEE0MkVCNDgyNEFEQk" hidden="1">#REF!</definedName>
    <definedName name="bb_QkM5OTkzQTdBQjk0NEMyQU" localSheetId="8" hidden="1">#REF!</definedName>
    <definedName name="bb_QkM5OTkzQTdBQjk0NEMyQU" hidden="1">#REF!</definedName>
    <definedName name="bb_QkMwMTM3QkU5MERFNEE3Rk" localSheetId="8" hidden="1">#REF!</definedName>
    <definedName name="bb_QkMwMTM3QkU5MERFNEE3Rk" hidden="1">#REF!</definedName>
    <definedName name="bb_QkMwOTgxNDhDOUEwNDZDRj" localSheetId="8" hidden="1">#REF!</definedName>
    <definedName name="bb_QkMwOTgxNDhDOUEwNDZDRj" hidden="1">#REF!</definedName>
    <definedName name="bb_QkNFRjlBRUM0MkFDNEU0OT" hidden="1">#REF!</definedName>
    <definedName name="bb_QkQ1QTM0NkY3MTU4NEQyMj" localSheetId="10" hidden="1">#REF!</definedName>
    <definedName name="bb_QkQ1QTM0NkY3MTU4NEQyMj" localSheetId="8" hidden="1">#REF!</definedName>
    <definedName name="bb_QkQ1QTM0NkY3MTU4NEQyMj" localSheetId="11" hidden="1">#REF!</definedName>
    <definedName name="bb_QkQ1QTM0NkY3MTU4NEQyMj" hidden="1">#REF!</definedName>
    <definedName name="bb_QkQ5MzQxMkVDMTQ0NDU5RT" localSheetId="10" hidden="1">#REF!</definedName>
    <definedName name="bb_QkQ5MzQxMkVDMTQ0NDU5RT" localSheetId="8" hidden="1">#REF!</definedName>
    <definedName name="bb_QkQ5MzQxMkVDMTQ0NDU5RT" localSheetId="11" hidden="1">#REF!</definedName>
    <definedName name="bb_QkQ5MzQxMkVDMTQ0NDU5RT" hidden="1">#REF!</definedName>
    <definedName name="bb_QkU3OEU3N0Y1OUQxNEU1QU" localSheetId="8" hidden="1">#REF!</definedName>
    <definedName name="bb_QkU3OEU3N0Y1OUQxNEU1QU" hidden="1">#REF!</definedName>
    <definedName name="bb_QkU3QTYwQjgwNjM4NEY4MD" localSheetId="8" hidden="1">#REF!</definedName>
    <definedName name="bb_QkU3QTYwQjgwNjM4NEY4MD" hidden="1">#REF!</definedName>
    <definedName name="bb_QkUyQjUzOEU2M0E3NDAxQz" localSheetId="8" hidden="1">#REF!</definedName>
    <definedName name="bb_QkUyQjUzOEU2M0E3NDAxQz" hidden="1">#REF!</definedName>
    <definedName name="bb_QkY1NUMzOTVEQjc1NERBNk" localSheetId="8" hidden="1">#REF!</definedName>
    <definedName name="bb_QkY1NUMzOTVEQjc1NERBNk" hidden="1">#REF!</definedName>
    <definedName name="bb_QkYxNDIzRUZFMDIzNDA5NT" localSheetId="8" hidden="1">#REF!</definedName>
    <definedName name="bb_QkYxNDIzRUZFMDIzNDA5NT" hidden="1">#REF!</definedName>
    <definedName name="bb_QkYzNzdBNTUxRjI5NDlDND" hidden="1">#REF!</definedName>
    <definedName name="bb_QTA1REFERUMxOEU0NEZDMz" localSheetId="10" hidden="1">#REF!</definedName>
    <definedName name="bb_QTA1REFERUMxOEU0NEZDMz" localSheetId="8" hidden="1">#REF!</definedName>
    <definedName name="bb_QTA1REFERUMxOEU0NEZDMz" localSheetId="11" hidden="1">#REF!</definedName>
    <definedName name="bb_QTA1REFERUMxOEU0NEZDMz" hidden="1">#REF!</definedName>
    <definedName name="bb_QTA2Mzg5MUUwQkRBNDJENz" localSheetId="10" hidden="1">#REF!</definedName>
    <definedName name="bb_QTA2Mzg5MUUwQkRBNDJENz" localSheetId="8" hidden="1">#REF!</definedName>
    <definedName name="bb_QTA2Mzg5MUUwQkRBNDJENz" localSheetId="11" hidden="1">#REF!</definedName>
    <definedName name="bb_QTA2Mzg5MUUwQkRBNDJENz" hidden="1">#REF!</definedName>
    <definedName name="bb_QTA5RTI4ODEyMkQ1NDA0Q0" localSheetId="8" hidden="1">#REF!</definedName>
    <definedName name="bb_QTA5RTI4ODEyMkQ1NDA0Q0" hidden="1">#REF!</definedName>
    <definedName name="bb_QTBDNjg2OTY0NEUzNDY0OU" localSheetId="8" hidden="1">#REF!</definedName>
    <definedName name="bb_QTBDNjg2OTY0NEUzNDY0OU" hidden="1">#REF!</definedName>
    <definedName name="bb_QTc1MDIwM0Q0NDMxNEI1ND" localSheetId="8" hidden="1">#REF!</definedName>
    <definedName name="bb_QTc1MDIwM0Q0NDMxNEI1ND" hidden="1">#REF!</definedName>
    <definedName name="bb_QTdFQURFNjEwNjg4NEU4NT" localSheetId="8" hidden="1">#REF!</definedName>
    <definedName name="bb_QTdFQURFNjEwNjg4NEU4NT" hidden="1">#REF!</definedName>
    <definedName name="bb_QTE3NThCQjVGMjBENDlDNz" localSheetId="8" hidden="1">#REF!</definedName>
    <definedName name="bb_QTE3NThCQjVGMjBENDlDNz" hidden="1">#REF!</definedName>
    <definedName name="bb_QTE4MTI0MDgxRjRCNDREMj" localSheetId="8" hidden="1">#REF!</definedName>
    <definedName name="bb_QTE4MTI0MDgxRjRCNDREMj" hidden="1">#REF!</definedName>
    <definedName name="bb_QTEyQTg4QkVDMURDNDI1MT" localSheetId="8" hidden="1">#REF!</definedName>
    <definedName name="bb_QTEyQTg4QkVDMURDNDI1MT" hidden="1">#REF!</definedName>
    <definedName name="bb_QTFGQUU4MjQ3RjRENDZFOE" localSheetId="8" hidden="1">#REF!</definedName>
    <definedName name="bb_QTFGQUU4MjQ3RjRENDZFOE" hidden="1">#REF!</definedName>
    <definedName name="bb_QThEQjA1MDFDMDk1NEJGNk" localSheetId="8" hidden="1">#REF!</definedName>
    <definedName name="bb_QThEQjA1MDFDMDk1NEJGNk" hidden="1">#REF!</definedName>
    <definedName name="bb_QTIyQzgzNzFCM0U5NDhDQU" localSheetId="8" hidden="1">#REF!</definedName>
    <definedName name="bb_QTIyQzgzNzFCM0U5NDhDQU" hidden="1">#REF!</definedName>
    <definedName name="bb_QTk5NUQ5MkY4MjJGNEI2OE" localSheetId="8" hidden="1">#REF!</definedName>
    <definedName name="bb_QTk5NUQ5MkY4MjJGNEI2OE" hidden="1">#REF!</definedName>
    <definedName name="bb_QTkyRTg5QTA1QTFENDJBOE" localSheetId="8" hidden="1">#REF!</definedName>
    <definedName name="bb_QTkyRTg5QTA1QTFENDJBOE" hidden="1">#REF!</definedName>
    <definedName name="bb_QTRFRDY5OEEyQzA5NEIwQj" localSheetId="8" hidden="1">#REF!</definedName>
    <definedName name="bb_QTRFRDY5OEEyQzA5NEIwQj" hidden="1">#REF!</definedName>
    <definedName name="bb_QTU2RDIzRkFGQTJBNDQzNU" localSheetId="8" hidden="1">#REF!</definedName>
    <definedName name="bb_QTU2RDIzRkFGQTJBNDQzNU" hidden="1">#REF!</definedName>
    <definedName name="bb_QTZGMzFCNTAzNEU3NDgwQT" hidden="1">#REF!</definedName>
    <definedName name="bb_QUE2MDZDMDA4NUJENDAxMk" localSheetId="10" hidden="1">#REF!</definedName>
    <definedName name="bb_QUE2MDZDMDA4NUJENDAxMk" localSheetId="8" hidden="1">#REF!</definedName>
    <definedName name="bb_QUE2MDZDMDA4NUJENDAxMk" localSheetId="11" hidden="1">#REF!</definedName>
    <definedName name="bb_QUE2MDZDMDA4NUJENDAxMk" hidden="1">#REF!</definedName>
    <definedName name="bb_QUEwMUJGRjAwM0ExNEUzNz" localSheetId="10" hidden="1">#REF!</definedName>
    <definedName name="bb_QUEwMUJGRjAwM0ExNEUzNz" localSheetId="8" hidden="1">#REF!</definedName>
    <definedName name="bb_QUEwMUJGRjAwM0ExNEUzNz" localSheetId="11" hidden="1">#REF!</definedName>
    <definedName name="bb_QUEwMUJGRjAwM0ExNEUzNz" hidden="1">#REF!</definedName>
    <definedName name="bb_QUEyQTdFRjE0QzA3NDZBNz" localSheetId="8" hidden="1">#REF!</definedName>
    <definedName name="bb_QUEyQTdFRjE0QzA3NDZBNz" hidden="1">#REF!</definedName>
    <definedName name="bb_QUEyQzI3RDFERTA2NDBBMU" localSheetId="8" hidden="1">#REF!</definedName>
    <definedName name="bb_QUEyQzI3RDFERTA2NDBBMU" hidden="1">#REF!</definedName>
    <definedName name="bb_QUJBNUNCQjI0Q0NENDVDMj" localSheetId="8" hidden="1">#REF!</definedName>
    <definedName name="bb_QUJBNUNCQjI0Q0NENDVDMj" hidden="1">#REF!</definedName>
    <definedName name="bb_QUJEMTYyNzlEQUNBNEMwM0" localSheetId="8" hidden="1">#REF!</definedName>
    <definedName name="bb_QUJEMTYyNzlEQUNBNEMwM0" hidden="1">#REF!</definedName>
    <definedName name="bb_QUM2MEU3NzMyRDI5NDUyNE" localSheetId="8" hidden="1">#REF!</definedName>
    <definedName name="bb_QUM2MEU3NzMyRDI5NDUyNE" hidden="1">#REF!</definedName>
    <definedName name="bb_QUNEOEI2MDg5N0U5NEMzOD" localSheetId="8" hidden="1">#REF!</definedName>
    <definedName name="bb_QUNEOEI2MDg5N0U5NEMzOD" hidden="1">#REF!</definedName>
    <definedName name="bb_QUQ2RkZDOUQ0MTkyNDQ3NE" localSheetId="8" hidden="1">#REF!</definedName>
    <definedName name="bb_QUQ2RkZDOUQ0MTkyNDQ3NE" hidden="1">#REF!</definedName>
    <definedName name="bb_QUQxMTEzQ0MxNkE1NDE2Mk" localSheetId="8" hidden="1">#REF!</definedName>
    <definedName name="bb_QUQxMTEzQ0MxNkE1NDE2Mk" hidden="1">#REF!</definedName>
    <definedName name="bb_QURFQkUwNTcwMDMzNDA3QT" localSheetId="8" hidden="1">#REF!</definedName>
    <definedName name="bb_QURFQkUwNTcwMDMzNDA3QT" hidden="1">#REF!</definedName>
    <definedName name="bb_QUU4MzJFMzM4MUM4NDA5ME" localSheetId="8" hidden="1">#REF!</definedName>
    <definedName name="bb_QUU4MzJFMzM4MUM4NDA5ME" hidden="1">#REF!</definedName>
    <definedName name="bb_QUY2ODVDQTIxRTUzNDNDMU" localSheetId="8" hidden="1">#REF!</definedName>
    <definedName name="bb_QUY2ODVDQTIxRTUzNDNDMU" hidden="1">#REF!</definedName>
    <definedName name="bb_QUY5QTk2MkMwQTc5NEQ3Q0" localSheetId="8" hidden="1">#REF!</definedName>
    <definedName name="bb_QUY5QTk2MkMwQTc5NEQ3Q0" hidden="1">#REF!</definedName>
    <definedName name="bb_QzA0NTRFODFCNEVFNDFGRj" localSheetId="8" hidden="1">#REF!</definedName>
    <definedName name="bb_QzA0NTRFODFCNEVFNDFGRj" hidden="1">#REF!</definedName>
    <definedName name="bb_QzAzODhBMjQyMkUzNEYwN0" localSheetId="8" hidden="1">#REF!</definedName>
    <definedName name="bb_QzAzODhBMjQyMkUzNEYwN0" hidden="1">#REF!</definedName>
    <definedName name="bb_QzBCQTU0M0U2MDM2NDlGND" localSheetId="8" hidden="1">#REF!</definedName>
    <definedName name="bb_QzBCQTU0M0U2MDM2NDlGND" hidden="1">#REF!</definedName>
    <definedName name="bb_Qzc1MjZFQ0VCNTRCNDI1OD" hidden="1">#REF!</definedName>
    <definedName name="bb_QzFENUI3MUM5NENENEZGQj" localSheetId="10" hidden="1">#REF!</definedName>
    <definedName name="bb_QzFENUI3MUM5NENENEZGQj" localSheetId="8" hidden="1">#REF!</definedName>
    <definedName name="bb_QzFENUI3MUM5NENENEZGQj" localSheetId="11" hidden="1">#REF!</definedName>
    <definedName name="bb_QzFENUI3MUM5NENENEZGQj" hidden="1">#REF!</definedName>
    <definedName name="bb_Qzg4ODhDQzlDQTkwNEE2Qj" localSheetId="10" hidden="1">#REF!</definedName>
    <definedName name="bb_Qzg4ODhDQzlDQTkwNEE2Qj" localSheetId="8" hidden="1">#REF!</definedName>
    <definedName name="bb_Qzg4ODhDQzlDQTkwNEE2Qj" localSheetId="11" hidden="1">#REF!</definedName>
    <definedName name="bb_Qzg4ODhDQzlDQTkwNEE2Qj" hidden="1">#REF!</definedName>
    <definedName name="bb_QzgwOTdDODczRkQ5NEQ1Mz" localSheetId="8" hidden="1">#REF!</definedName>
    <definedName name="bb_QzgwOTdDODczRkQ5NEQ1Mz" hidden="1">#REF!</definedName>
    <definedName name="bb_QzI4NkZGRjBDRjNGNEQwOD" localSheetId="8" hidden="1">#REF!</definedName>
    <definedName name="bb_QzI4NkZGRjBDRjNGNEQwOD" hidden="1">#REF!</definedName>
    <definedName name="bb_QzJBRDVBNzhCMjM0NENCQz" localSheetId="8" hidden="1">#REF!</definedName>
    <definedName name="bb_QzJBRDVBNzhCMjM0NENCQz" hidden="1">#REF!</definedName>
    <definedName name="bb_Qzk4QkM5QkYxRTQxNEYzNk" localSheetId="8" hidden="1">#REF!</definedName>
    <definedName name="bb_Qzk4QkM5QkYxRTQxNEYzNk" hidden="1">#REF!</definedName>
    <definedName name="bb_QzkzQjhCNUQ0OUFGNEQ4NT" localSheetId="8" hidden="1">#REF!</definedName>
    <definedName name="bb_QzkzQjhCNUQ0OUFGNEQ4NT" hidden="1">#REF!</definedName>
    <definedName name="bb_QzMyMUJCQTMxQTBGNDBGQT" localSheetId="8" hidden="1">#REF!</definedName>
    <definedName name="bb_QzMyMUJCQTMxQTBGNDBGQT" hidden="1">#REF!</definedName>
    <definedName name="bb_QzRFMDUzNUIxQkZGNDExNk" localSheetId="8" hidden="1">#REF!</definedName>
    <definedName name="bb_QzRFMDUzNUIxQkZGNDExNk" hidden="1">#REF!</definedName>
    <definedName name="bb_QzRFNTEyODZEQUExNDlEQk" localSheetId="8" hidden="1">#REF!</definedName>
    <definedName name="bb_QzRFNTEyODZEQUExNDlEQk" hidden="1">#REF!</definedName>
    <definedName name="bb_QzY3NkZCNTdCNjQ2NDkzND" localSheetId="8" hidden="1">#REF!</definedName>
    <definedName name="bb_QzY3NkZCNTdCNjQ2NDkzND" hidden="1">#REF!</definedName>
    <definedName name="bb_QzY4MTBBM0FCN0YwNDY4Mz" localSheetId="8" hidden="1">#REF!</definedName>
    <definedName name="bb_QzY4MTBBM0FCN0YwNDY4Mz" hidden="1">#REF!</definedName>
    <definedName name="bb_QzY4NDlGRURDQ0RENEI4M0" localSheetId="8" hidden="1">#REF!</definedName>
    <definedName name="bb_QzY4NDlGRURDQ0RENEI4M0" hidden="1">#REF!</definedName>
    <definedName name="bb_QzYzMUVEMTRBRTkwNDNBRE" localSheetId="8" hidden="1">#REF!</definedName>
    <definedName name="bb_QzYzMUVEMTRBRTkwNDNBRE" hidden="1">#REF!</definedName>
    <definedName name="bb_QzZENzNERjMyOEUyNDhBM0" localSheetId="8" hidden="1">#REF!</definedName>
    <definedName name="bb_QzZENzNERjMyOEUyNDhBM0" hidden="1">#REF!</definedName>
    <definedName name="bb_QzZEQ0NEMkFEODRFNDVENz" localSheetId="8" hidden="1">#REF!</definedName>
    <definedName name="bb_QzZEQ0NEMkFEODRFNDVENz" hidden="1">#REF!</definedName>
    <definedName name="bb_RDA3N0FFMUJEQjY5NDYyQU" localSheetId="8" hidden="1">#REF!</definedName>
    <definedName name="bb_RDA3N0FFMUJEQjY5NDYyQU" hidden="1">#REF!</definedName>
    <definedName name="bb_RDc1Mjg3ODYxNDFENEIzNz" localSheetId="8" hidden="1">#REF!</definedName>
    <definedName name="bb_RDc1Mjg3ODYxNDFENEIzNz" hidden="1">#REF!</definedName>
    <definedName name="bb_RDc1NUNEQTg3MzNBNDJBRD" localSheetId="8" hidden="1">#REF!</definedName>
    <definedName name="bb_RDc1NUNEQTg3MzNBNDJBRD" hidden="1">#REF!</definedName>
    <definedName name="bb_RDc3NTBEOEI2NTM4NDMyNk" localSheetId="8" hidden="1">#REF!</definedName>
    <definedName name="bb_RDc3NTBEOEI2NTM4NDMyNk" hidden="1">#REF!</definedName>
    <definedName name="bb_RDFBRjUyQ0I3RkFBNDA3Rk" localSheetId="8" hidden="1">#REF!</definedName>
    <definedName name="bb_RDFBRjUyQ0I3RkFBNDA3Rk" hidden="1">#REF!</definedName>
    <definedName name="bb_RDgzNzgzRkFEQjM0NDAzMD" localSheetId="8" hidden="1">#REF!</definedName>
    <definedName name="bb_RDgzNzgzRkFEQjM0NDAzMD" hidden="1">#REF!</definedName>
    <definedName name="bb_RDhDQTRGNzkwMDAyNEEzOU" localSheetId="8" hidden="1">#REF!</definedName>
    <definedName name="bb_RDhDQTRGNzkwMDAyNEEzOU" hidden="1">#REF!</definedName>
    <definedName name="bb_RDI2RTM3NzMwOTE0NEUxQk" localSheetId="8" hidden="1">#REF!</definedName>
    <definedName name="bb_RDI2RTM3NzMwOTE0NEUxQk" hidden="1">#REF!</definedName>
    <definedName name="bb_RDJGRTU4RUY0M0U0NEFGMk" localSheetId="8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localSheetId="10" hidden="1">#REF!</definedName>
    <definedName name="bb_RDk4MzI2MDE1N0NENEQxN0" localSheetId="8" hidden="1">#REF!</definedName>
    <definedName name="bb_RDk4MzI2MDE1N0NENEQxN0" localSheetId="11" hidden="1">#REF!</definedName>
    <definedName name="bb_RDk4MzI2MDE1N0NENEQxN0" hidden="1">#REF!</definedName>
    <definedName name="bb_RDk5NTdGNDQzRkMxNDYzNE" localSheetId="10" hidden="1">#REF!</definedName>
    <definedName name="bb_RDk5NTdGNDQzRkMxNDYzNE" localSheetId="8" hidden="1">#REF!</definedName>
    <definedName name="bb_RDk5NTdGNDQzRkMxNDYzNE" localSheetId="11" hidden="1">#REF!</definedName>
    <definedName name="bb_RDk5NTdGNDQzRkMxNDYzNE" hidden="1">#REF!</definedName>
    <definedName name="bb_RDlFMTI0Q0I1ODJFNEY5NE" localSheetId="8" hidden="1">#REF!</definedName>
    <definedName name="bb_RDlFMTI0Q0I1ODJFNEY5NE" hidden="1">#REF!</definedName>
    <definedName name="bb_RDMyRjg4N0MyODNGNDBGNT" localSheetId="8" hidden="1">#REF!</definedName>
    <definedName name="bb_RDMyRjg4N0MyODNGNDBGNT" hidden="1">#REF!</definedName>
    <definedName name="bb_RDNFNTc4RDZFRDUzNDg5NU" localSheetId="8" hidden="1">#REF!</definedName>
    <definedName name="bb_RDNFNTc4RDZFRDUzNDg5NU" hidden="1">#REF!</definedName>
    <definedName name="bb_RDQ1MkM1RDQxOEUyNENEMU" localSheetId="8" hidden="1">#REF!</definedName>
    <definedName name="bb_RDQ1MkM1RDQxOEUyNENEMU" hidden="1">#REF!</definedName>
    <definedName name="bb_RDQ4MDQ5REYyOTRDNDREMU" localSheetId="8" hidden="1">#REF!</definedName>
    <definedName name="bb_RDQ4MDQ5REYyOTRDNDREMU" hidden="1">#REF!</definedName>
    <definedName name="bb_RDQ4MDUxRTg0RTMzNEFGQk" localSheetId="8" hidden="1">#REF!</definedName>
    <definedName name="bb_RDQ4MDUxRTg0RTMzNEFGQk" hidden="1">#REF!</definedName>
    <definedName name="bb_RDQyMTcxMDkzM0RCNDA1Qk" localSheetId="8" hidden="1">#REF!</definedName>
    <definedName name="bb_RDQyMTcxMDkzM0RCNDA1Qk" hidden="1">#REF!</definedName>
    <definedName name="bb_RDQyNzgxQ0FGNjc1NDVFOE" localSheetId="8" hidden="1">#REF!</definedName>
    <definedName name="bb_RDQyNzgxQ0FGNjc1NDVFOE" hidden="1">#REF!</definedName>
    <definedName name="bb_RDRDNzM4NTZFN0E5NDRFRU" localSheetId="8" hidden="1">#REF!</definedName>
    <definedName name="bb_RDRDNzM4NTZFN0E5NDRFRU" hidden="1">#REF!</definedName>
    <definedName name="bb_RDUwNDI3OUY2OTFDNDgwNj" localSheetId="8" hidden="1">#REF!</definedName>
    <definedName name="bb_RDUwNDI3OUY2OTFDNDgwNj" hidden="1">#REF!</definedName>
    <definedName name="bb_RDUxNzVBRkU1OEQ1NDE3Nz" localSheetId="8" hidden="1">#REF!</definedName>
    <definedName name="bb_RDUxNzVBRkU1OEQ1NDE3Nz" hidden="1">#REF!</definedName>
    <definedName name="bb_RDY1QkVFNDREN0E4NDMwOT" localSheetId="8" hidden="1">#REF!</definedName>
    <definedName name="bb_RDY1QkVFNDREN0E4NDMwOT" hidden="1">#REF!</definedName>
    <definedName name="bb_RDZBREU4RjQ3RDg3NDU2Qk" localSheetId="8" hidden="1">#REF!</definedName>
    <definedName name="bb_RDZBREU4RjQ3RDg3NDU2Qk" hidden="1">#REF!</definedName>
    <definedName name="bb_RDZFMzk0QUVCQTlCNEY3Q0" localSheetId="8" hidden="1">#REF!</definedName>
    <definedName name="bb_RDZFMzk0QUVCQTlCNEY3Q0" hidden="1">#REF!</definedName>
    <definedName name="bb_RDZGNkRGNTA3NjdENEVEMT" localSheetId="8" hidden="1">#REF!</definedName>
    <definedName name="bb_RDZGNkRGNTA3NjdENEVEMT" hidden="1">#REF!</definedName>
    <definedName name="bb_REE1RTU3RUREMjY5NDZEQT" localSheetId="8" hidden="1">#REF!</definedName>
    <definedName name="bb_REE1RTU3RUREMjY5NDZEQT" hidden="1">#REF!</definedName>
    <definedName name="bb_REFBQkMyNDI2Mzc1NDI3M0" localSheetId="8" hidden="1">#REF!</definedName>
    <definedName name="bb_REFBQkMyNDI2Mzc1NDI3M0" hidden="1">#REF!</definedName>
    <definedName name="bb_REI1OURDRUUyQkFENDUwOD" localSheetId="8" hidden="1">#REF!</definedName>
    <definedName name="bb_REI1OURDRUUyQkFENDUwOD" hidden="1">#REF!</definedName>
    <definedName name="bb_REMxMjVCMUNBMzFDNDdEQj" localSheetId="8" hidden="1">#REF!</definedName>
    <definedName name="bb_REMxMjVCMUNBMzFDNDdEQj" hidden="1">#REF!</definedName>
    <definedName name="bb_REMzMUE5RjM1RjU2NDIxMD" localSheetId="8" hidden="1">#REF!</definedName>
    <definedName name="bb_REMzMUE5RjM1RjU2NDIxMD" hidden="1">#REF!</definedName>
    <definedName name="bb_RENFMEY4N0YyRjczNDE2QU" localSheetId="8" hidden="1">#REF!</definedName>
    <definedName name="bb_RENFMEY4N0YyRjczNDE2QU" hidden="1">#REF!</definedName>
    <definedName name="bb_REQzN0RGQzdGODlGNDEzNE" localSheetId="8" hidden="1">#REF!</definedName>
    <definedName name="bb_REQzN0RGQzdGODlGNDEzNE" hidden="1">#REF!</definedName>
    <definedName name="bb_REQzQzMzMEQzRjQ0NDZENU" localSheetId="8" hidden="1">#REF!</definedName>
    <definedName name="bb_REQzQzMzMEQzRjQ0NDZENU" hidden="1">#REF!</definedName>
    <definedName name="bb_REU1RkJGNzFDNEQ5NEMzRD" localSheetId="8" hidden="1">#REF!</definedName>
    <definedName name="bb_REU1RkJGNzFDNEQ5NEMzRD" hidden="1">#REF!</definedName>
    <definedName name="bb_REU3NzU0NjVFRUQ2NDQ4RE" localSheetId="8" hidden="1">#REF!</definedName>
    <definedName name="bb_REU3NzU0NjVFRUQ2NDQ4RE" hidden="1">#REF!</definedName>
    <definedName name="bb_REUyRTgyMUREMTkxNEExQz" localSheetId="8" hidden="1">#REF!</definedName>
    <definedName name="bb_REUyRTgyMUREMTkxNEExQz" hidden="1">#REF!</definedName>
    <definedName name="bb_REY3NTlFQkIwOTkxNDA0ND" localSheetId="8" hidden="1">#REF!</definedName>
    <definedName name="bb_REY3NTlFQkIwOTkxNDA0ND" hidden="1">#REF!</definedName>
    <definedName name="bb_REZCNUYyQUJDQUQ2NEVERE" localSheetId="8" hidden="1">#REF!</definedName>
    <definedName name="bb_REZCNUYyQUJDQUQ2NEVERE" hidden="1">#REF!</definedName>
    <definedName name="bb_RjA1MzJERjcyQUMwNDFFQz" localSheetId="8" hidden="1">#REF!</definedName>
    <definedName name="bb_RjA1MzJERjcyQUMwNDFFQz" hidden="1">#REF!</definedName>
    <definedName name="bb_RjE0RDk3Q0MyMDZCNDRENj" localSheetId="8" hidden="1">#REF!</definedName>
    <definedName name="bb_RjE0RDk3Q0MyMDZCNDRENj" hidden="1">#REF!</definedName>
    <definedName name="bb_RjE2Qjc0M0RCRjQ3NDkzRE" localSheetId="8" hidden="1">#REF!</definedName>
    <definedName name="bb_RjE2Qjc0M0RCRjQ3NDkzRE" hidden="1">#REF!</definedName>
    <definedName name="bb_RjFBRjkzQTE3ODgzNDgwMk" localSheetId="8" hidden="1">#REF!</definedName>
    <definedName name="bb_RjFBRjkzQTE3ODgzNDgwMk" hidden="1">#REF!</definedName>
    <definedName name="bb_Rjg3Njc2MzFDMDBBNDVBQ0" localSheetId="8" hidden="1">#REF!</definedName>
    <definedName name="bb_Rjg3Njc2MzFDMDBBNDVBQ0" hidden="1">#REF!</definedName>
    <definedName name="bb_RjJEODI3MjBDNzFFNDdFNj" localSheetId="8" hidden="1">#REF!</definedName>
    <definedName name="bb_RjJEODI3MjBDNzFFNDdFNj" hidden="1">#REF!</definedName>
    <definedName name="bb_Rjk4MTYyNzczRkU1NDJFRT" localSheetId="8" hidden="1">#REF!</definedName>
    <definedName name="bb_Rjk4MTYyNzczRkU1NDJFRT" hidden="1">#REF!</definedName>
    <definedName name="bb_RjlBMDY2OTU0NDU0NEU2Mj" localSheetId="8" hidden="1">#REF!</definedName>
    <definedName name="bb_RjlBMDY2OTU0NDU0NEU2Mj" hidden="1">#REF!</definedName>
    <definedName name="bb_RjlBMTQzNDBEM0ZGNEQxOT" localSheetId="8" hidden="1">#REF!</definedName>
    <definedName name="bb_RjlBMTQzNDBEM0ZGNEQxOT" hidden="1">#REF!</definedName>
    <definedName name="bb_RjlCNTBGNUY1OUNENDI3Mj" localSheetId="8" hidden="1">#REF!</definedName>
    <definedName name="bb_RjlCNTBGNUY1OUNENDI3Mj" hidden="1">#REF!</definedName>
    <definedName name="bb_RjlDQ0EzN0Y0NDk5NDk1Q0" localSheetId="8" hidden="1">#REF!</definedName>
    <definedName name="bb_RjlDQ0EzN0Y0NDk5NDk1Q0" hidden="1">#REF!</definedName>
    <definedName name="bb_RjNCRTEwMzI2NUEzNDIzRU" localSheetId="8" hidden="1">#REF!</definedName>
    <definedName name="bb_RjNCRTEwMzI2NUEzNDIzRU" hidden="1">#REF!</definedName>
    <definedName name="bb_RjNENjE5MkRFMEYwNDIyQU" localSheetId="8" hidden="1">#REF!</definedName>
    <definedName name="bb_RjNENjE5MkRFMEYwNDIyQU" hidden="1">#REF!</definedName>
    <definedName name="bb_RjNERjc1NUU0N0IxNEJBND" localSheetId="8" hidden="1">#REF!</definedName>
    <definedName name="bb_RjNERjc1NUU0N0IxNEJBND" hidden="1">#REF!</definedName>
    <definedName name="bb_RjQ2QTU3RDkzRDJENEQ5Qk" hidden="1">#REF!</definedName>
    <definedName name="bb_RjRGRURGNkU0MDhENDc2OT" localSheetId="10" hidden="1">#REF!</definedName>
    <definedName name="bb_RjRGRURGNkU0MDhENDc2OT" localSheetId="8" hidden="1">#REF!</definedName>
    <definedName name="bb_RjRGRURGNkU0MDhENDc2OT" localSheetId="11" hidden="1">#REF!</definedName>
    <definedName name="bb_RjRGRURGNkU0MDhENDc2OT" hidden="1">#REF!</definedName>
    <definedName name="bb_RjUxQzEyOEZDMkYyNDhDQU" localSheetId="10" hidden="1">#REF!</definedName>
    <definedName name="bb_RjUxQzEyOEZDMkYyNDhDQU" localSheetId="8" hidden="1">#REF!</definedName>
    <definedName name="bb_RjUxQzEyOEZDMkYyNDhDQU" localSheetId="11" hidden="1">#REF!</definedName>
    <definedName name="bb_RjUxQzEyOEZDMkYyNDhDQU" hidden="1">#REF!</definedName>
    <definedName name="bb_RjY4MjI4NkQ5NTdENDA1MU" localSheetId="10" hidden="1">#REF!</definedName>
    <definedName name="bb_RjY4MjI4NkQ5NTdENDA1MU" localSheetId="8" hidden="1">#REF!</definedName>
    <definedName name="bb_RjY4MjI4NkQ5NTdENDA1MU" localSheetId="11" hidden="1">#REF!</definedName>
    <definedName name="bb_RjY4MjI4NkQ5NTdENDA1MU" hidden="1">#REF!</definedName>
    <definedName name="bb_RjY4NjkyMEZEOTg2NDZBMz" localSheetId="10" hidden="1">#REF!</definedName>
    <definedName name="bb_RjY4NjkyMEZEOTg2NDZBMz" localSheetId="8" hidden="1">#REF!</definedName>
    <definedName name="bb_RjY4NjkyMEZEOTg2NDZBMz" localSheetId="11" hidden="1">#REF!</definedName>
    <definedName name="bb_RjY4NjkyMEZEOTg2NDZBMz" hidden="1">#REF!</definedName>
    <definedName name="bb_RjYwNkE0M0E3ODQ5NDhBMj" localSheetId="8" hidden="1">#REF!</definedName>
    <definedName name="bb_RjYwNkE0M0E3ODQ5NDhBMj" hidden="1">#REF!</definedName>
    <definedName name="bb_RjYzQjk2OUUwMzgyNEUyQU" localSheetId="8" hidden="1">#REF!</definedName>
    <definedName name="bb_RjYzQjk2OUUwMzgyNEUyQU" hidden="1">#REF!</definedName>
    <definedName name="bb_RjZDQTFCMEJCQzkxNDE4OD" localSheetId="8" hidden="1">#REF!</definedName>
    <definedName name="bb_RjZDQTFCMEJCQzkxNDE4OD" hidden="1">#REF!</definedName>
    <definedName name="bb_RkE3MkY0RjZFNTAyNDA3Nz" localSheetId="8" hidden="1">#REF!</definedName>
    <definedName name="bb_RkE3MkY0RjZFNTAyNDA3Nz" hidden="1">#REF!</definedName>
    <definedName name="bb_RkE3MUUwNENCQzRCNDY1Qk" localSheetId="8" hidden="1">#REF!</definedName>
    <definedName name="bb_RkE3MUUwNENCQzRCNDY1Qk" hidden="1">#REF!</definedName>
    <definedName name="bb_RkI0NDhFQzI4RDkzNEEyRT" localSheetId="8" hidden="1">#REF!</definedName>
    <definedName name="bb_RkI0NDhFQzI4RDkzNEEyRT" hidden="1">#REF!</definedName>
    <definedName name="bb_RkI4QkI0QjkwOThBNDlBNU" localSheetId="8" hidden="1">#REF!</definedName>
    <definedName name="bb_RkI4QkI0QjkwOThBNDlBNU" hidden="1">#REF!</definedName>
    <definedName name="bb_RkI5MkUzMzdCNTA2NDE3Rk" localSheetId="8" hidden="1">#REF!</definedName>
    <definedName name="bb_RkI5MkUzMzdCNTA2NDE3Rk" hidden="1">#REF!</definedName>
    <definedName name="bb_RkIyN0ExNTZEMzZDNDYyRU" localSheetId="8" hidden="1">#REF!</definedName>
    <definedName name="bb_RkIyN0ExNTZEMzZDNDYyRU" hidden="1">#REF!</definedName>
    <definedName name="bb_RkNGNTA3NUQ3MEU2NDhDME" hidden="1">#REF!</definedName>
    <definedName name="bb_RkQyRkU1Q0NDMzQ1NDkzMT" localSheetId="10" hidden="1">#REF!</definedName>
    <definedName name="bb_RkQyRkU1Q0NDMzQ1NDkzMT" localSheetId="8" hidden="1">#REF!</definedName>
    <definedName name="bb_RkQyRkU1Q0NDMzQ1NDkzMT" localSheetId="11" hidden="1">#REF!</definedName>
    <definedName name="bb_RkQyRkU1Q0NDMzQ1NDkzMT" hidden="1">#REF!</definedName>
    <definedName name="bb_RkQzQzRBOTI3MDQ3NEYzRT" localSheetId="10" hidden="1">#REF!</definedName>
    <definedName name="bb_RkQzQzRBOTI3MDQ3NEYzRT" localSheetId="8" hidden="1">#REF!</definedName>
    <definedName name="bb_RkQzQzRBOTI3MDQ3NEYzRT" localSheetId="11" hidden="1">#REF!</definedName>
    <definedName name="bb_RkQzQzRBOTI3MDQ3NEYzRT" hidden="1">#REF!</definedName>
    <definedName name="bb_RkRBMjcxRjY1NkM4NDExRU" localSheetId="8" hidden="1">#REF!</definedName>
    <definedName name="bb_RkRBMjcxRjY1NkM4NDExRU" hidden="1">#REF!</definedName>
    <definedName name="bb_RkU4MjMzRjhDNEQwNEYyM0" hidden="1">#REF!</definedName>
    <definedName name="bb_RkVFNjJGQTY3NjI4NEIyRD" localSheetId="10" hidden="1">#REF!</definedName>
    <definedName name="bb_RkVFNjJGQTY3NjI4NEIyRD" localSheetId="8" hidden="1">#REF!</definedName>
    <definedName name="bb_RkVFNjJGQTY3NjI4NEIyRD" localSheetId="11" hidden="1">#REF!</definedName>
    <definedName name="bb_RkVFNjJGQTY3NjI4NEIyRD" hidden="1">#REF!</definedName>
    <definedName name="bb_RkVGOTEyRDg3QTk1NEMwQT" localSheetId="8" hidden="1">#REF!</definedName>
    <definedName name="bb_RkVGOTEyRDg3QTk1NEMwQT" hidden="1">#REF!</definedName>
    <definedName name="bb_RkY3QUE0NDU4MDhGNENGNk" localSheetId="8" hidden="1">#REF!</definedName>
    <definedName name="bb_RkY3QUE0NDU4MDhGNENGNk" hidden="1">#REF!</definedName>
    <definedName name="bb_RTA3MkJBOTU5MEFGNDFCRT" localSheetId="8" hidden="1">#REF!</definedName>
    <definedName name="bb_RTA3MkJBOTU5MEFGNDFCRT" hidden="1">#REF!</definedName>
    <definedName name="bb_RTA4Q0E5NzdCNjIwNDVGRE" localSheetId="8" hidden="1">#REF!</definedName>
    <definedName name="bb_RTA4Q0E5NzdCNjIwNDVGRE" hidden="1">#REF!</definedName>
    <definedName name="bb_RTA4Qzc0QzQ5REQyNEIwRU" localSheetId="8" hidden="1">#REF!</definedName>
    <definedName name="bb_RTA4Qzc0QzQ5REQyNEIwRU" hidden="1">#REF!</definedName>
    <definedName name="bb_RTA4RjNEQTk3MDRGNEQzRT" localSheetId="8" hidden="1">#REF!</definedName>
    <definedName name="bb_RTA4RjNEQTk3MDRGNEQzRT" hidden="1">#REF!</definedName>
    <definedName name="bb_RTAxMEQzREI3NDMwNEZGNj" localSheetId="8" hidden="1">#REF!</definedName>
    <definedName name="bb_RTAxMEQzREI3NDMwNEZGNj" hidden="1">#REF!</definedName>
    <definedName name="bb_RTAyMzE3MENCMjAxNEY1RT" localSheetId="8" hidden="1">#REF!</definedName>
    <definedName name="bb_RTAyMzE3MENCMjAxNEY1RT" hidden="1">#REF!</definedName>
    <definedName name="bb_RTBEN0ZERDRFOEQ0NEFBQU" localSheetId="8" hidden="1">#REF!</definedName>
    <definedName name="bb_RTBEN0ZERDRFOEQ0NEFBQU" hidden="1">#REF!</definedName>
    <definedName name="bb_RTc4RENGODdEMEMyNDVDQ0" hidden="1">#REF!</definedName>
    <definedName name="bb_RTcxMkMzMTQ4OTUzNDBFRk" localSheetId="10" hidden="1">#REF!</definedName>
    <definedName name="bb_RTcxMkMzMTQ4OTUzNDBFRk" localSheetId="8" hidden="1">#REF!</definedName>
    <definedName name="bb_RTcxMkMzMTQ4OTUzNDBFRk" localSheetId="11" hidden="1">#REF!</definedName>
    <definedName name="bb_RTcxMkMzMTQ4OTUzNDBFRk" hidden="1">#REF!</definedName>
    <definedName name="bb_RTcxOTE3RjUyQzhCNDBCQ0" localSheetId="10" hidden="1">#REF!</definedName>
    <definedName name="bb_RTcxOTE3RjUyQzhCNDBCQ0" localSheetId="8" hidden="1">#REF!</definedName>
    <definedName name="bb_RTcxOTE3RjUyQzhCNDBCQ0" localSheetId="11" hidden="1">#REF!</definedName>
    <definedName name="bb_RTcxOTE3RjUyQzhCNDBCQ0" hidden="1">#REF!</definedName>
    <definedName name="bb_RTdBRUQ2MzdBODM4NENGMT" localSheetId="10" hidden="1">#REF!</definedName>
    <definedName name="bb_RTdBRUQ2MzdBODM4NENGMT" localSheetId="11" hidden="1">#REF!</definedName>
    <definedName name="bb_RTdBRUQ2MzdBODM4NENGMT" hidden="1">#REF!</definedName>
    <definedName name="bb_RTdEMzZDQzdCQzVDNDlDNT" localSheetId="10" hidden="1">#REF!</definedName>
    <definedName name="bb_RTdEMzZDQzdCQzVDNDlDNT" localSheetId="8" hidden="1">#REF!</definedName>
    <definedName name="bb_RTdEMzZDQzdCQzVDNDlDNT" localSheetId="11" hidden="1">#REF!</definedName>
    <definedName name="bb_RTdEMzZDQzdCQzVDNDlDNT" hidden="1">#REF!</definedName>
    <definedName name="bb_RTE2OEI1NTM0M0QwNDQ5Rk" localSheetId="10" hidden="1">#REF!</definedName>
    <definedName name="bb_RTE2OEI1NTM0M0QwNDQ5Rk" localSheetId="8" hidden="1">#REF!</definedName>
    <definedName name="bb_RTE2OEI1NTM0M0QwNDQ5Rk" localSheetId="11" hidden="1">#REF!</definedName>
    <definedName name="bb_RTE2OEI1NTM0M0QwNDQ5Rk" hidden="1">#REF!</definedName>
    <definedName name="bb_RTE5QzFDNTE2MjgxNDBCRD" localSheetId="8" hidden="1">#REF!</definedName>
    <definedName name="bb_RTE5QzFDNTE2MjgxNDBCRD" hidden="1">#REF!</definedName>
    <definedName name="bb_RTFBODcxOUMwQzNFNDlDRT" localSheetId="8" hidden="1">#REF!</definedName>
    <definedName name="bb_RTFBODcxOUMwQzNFNDlDRT" hidden="1">#REF!</definedName>
    <definedName name="bb_RTFCNDdFQTI4QjU1NDAzRj" localSheetId="8" hidden="1">#REF!</definedName>
    <definedName name="bb_RTFCNDdFQTI4QjU1NDAzRj" hidden="1">#REF!</definedName>
    <definedName name="bb_RTFGRTAxOUI1NjQxNEYwOU" localSheetId="8" hidden="1">#REF!</definedName>
    <definedName name="bb_RTFGRTAxOUI1NjQxNEYwOU" hidden="1">#REF!</definedName>
    <definedName name="bb_RTg0MzA0NUYxODMxNDQ3Mj" localSheetId="8" hidden="1">#REF!</definedName>
    <definedName name="bb_RTg0MzA0NUYxODMxNDQ3Mj" hidden="1">#REF!</definedName>
    <definedName name="bb_RTg0RDNGQ0Y5N0JENDhENk" localSheetId="8" hidden="1">#REF!</definedName>
    <definedName name="bb_RTg0RDNGQ0Y5N0JENDhENk" hidden="1">#REF!</definedName>
    <definedName name="bb_RTgyMDEyMjE2MUY1NDJDRE" localSheetId="8" hidden="1">#REF!</definedName>
    <definedName name="bb_RTgyMDEyMjE2MUY1NDJDRE" hidden="1">#REF!</definedName>
    <definedName name="bb_RThCREFBOEZBQ0ZENDM4Rk" localSheetId="8" hidden="1">#REF!</definedName>
    <definedName name="bb_RThCREFBOEZBQ0ZENDM4Rk" hidden="1">#REF!</definedName>
    <definedName name="bb_RThENzAxNjAwMTg3NDc1MT" localSheetId="8" hidden="1">#REF!</definedName>
    <definedName name="bb_RThENzAxNjAwMTg3NDc1MT" hidden="1">#REF!</definedName>
    <definedName name="bb_RTI1NzREQTFEQ0ZCNEVGMT" localSheetId="8" hidden="1">#REF!</definedName>
    <definedName name="bb_RTI1NzREQTFEQ0ZCNEVGMT" hidden="1">#REF!</definedName>
    <definedName name="bb_RTIxMURBNzUyMjJENDExQU" localSheetId="8" hidden="1">#REF!</definedName>
    <definedName name="bb_RTIxMURBNzUyMjJENDExQU" hidden="1">#REF!</definedName>
    <definedName name="bb_RTIyQThBRTg0NUMwNEM2OT" localSheetId="8" hidden="1">#REF!</definedName>
    <definedName name="bb_RTIyQThBRTg0NUMwNEM2OT" hidden="1">#REF!</definedName>
    <definedName name="bb_RTIzMDdGOEQzMTRGNEJEQT" localSheetId="8" hidden="1">#REF!</definedName>
    <definedName name="bb_RTIzMDdGOEQzMTRGNEJEQT" hidden="1">#REF!</definedName>
    <definedName name="bb_RTJEMUEzRTNFRTY3NENGQj" localSheetId="8" hidden="1">#REF!</definedName>
    <definedName name="bb_RTJEMUEzRTNFRTY3NENGQj" hidden="1">#REF!</definedName>
    <definedName name="bb_RTk0REZBQTUwMUQ5NDA1NU" localSheetId="8" hidden="1">#REF!</definedName>
    <definedName name="bb_RTk0REZBQTUwMUQ5NDA1NU" hidden="1">#REF!</definedName>
    <definedName name="bb_RTk1Q0MwQ0M4NjUxNEJCND" hidden="1">#REF!</definedName>
    <definedName name="bb_RTk5N0FCQzYyRUFCNDJFRE" localSheetId="10" hidden="1">#REF!</definedName>
    <definedName name="bb_RTk5N0FCQzYyRUFCNDJFRE" localSheetId="8" hidden="1">#REF!</definedName>
    <definedName name="bb_RTk5N0FCQzYyRUFCNDJFRE" localSheetId="11" hidden="1">#REF!</definedName>
    <definedName name="bb_RTk5N0FCQzYyRUFCNDJFRE" hidden="1">#REF!</definedName>
    <definedName name="bb_RTk5RkVBRDVBQjQ5NDNGN0" localSheetId="10" hidden="1">#REF!</definedName>
    <definedName name="bb_RTk5RkVBRDVBQjQ5NDNGN0" localSheetId="8" hidden="1">#REF!</definedName>
    <definedName name="bb_RTk5RkVBRDVBQjQ5NDNGN0" localSheetId="11" hidden="1">#REF!</definedName>
    <definedName name="bb_RTk5RkVBRDVBQjQ5NDNGN0" hidden="1">#REF!</definedName>
    <definedName name="bb_RTkxOEU4MTk4RUQzNDQ5OE" localSheetId="8" hidden="1">#REF!</definedName>
    <definedName name="bb_RTkxOEU4MTk4RUQzNDQ5OE" hidden="1">#REF!</definedName>
    <definedName name="bb_RTRDODdFNDU2MTg2NDYxQj" localSheetId="8" hidden="1">#REF!</definedName>
    <definedName name="bb_RTRDODdFNDU2MTg2NDYxQj" hidden="1">#REF!</definedName>
    <definedName name="bb_RTRGQUMxMjIwM0Y5NEQyNU" localSheetId="8" hidden="1">#REF!</definedName>
    <definedName name="bb_RTRGQUMxMjIwM0Y5NEQyNU" hidden="1">#REF!</definedName>
    <definedName name="bb_RTUwM0JDQUY0RkYzNERBRk" localSheetId="8" hidden="1">#REF!</definedName>
    <definedName name="bb_RTUwM0JDQUY0RkYzNERBRk" hidden="1">#REF!</definedName>
    <definedName name="bb_RUE1RTYzQkRGOTE0NDNFRj" localSheetId="8" hidden="1">#REF!</definedName>
    <definedName name="bb_RUE1RTYzQkRGOTE0NDNFRj" hidden="1">#REF!</definedName>
    <definedName name="bb_RUE2ODVDNTUxMjcwNDI4OD" localSheetId="8" hidden="1">#REF!</definedName>
    <definedName name="bb_RUE2ODVDNTUxMjcwNDI4OD" hidden="1">#REF!</definedName>
    <definedName name="bb_RUEyNTFBRjA4REQ3NDQyOE" localSheetId="8" hidden="1">#REF!</definedName>
    <definedName name="bb_RUEyNTFBRjA4REQ3NDQyOE" hidden="1">#REF!</definedName>
    <definedName name="bb_RUI2QUI2REY0NTczNDhGNj" localSheetId="8" hidden="1">#REF!</definedName>
    <definedName name="bb_RUI2QUI2REY0NTczNDhGNj" hidden="1">#REF!</definedName>
    <definedName name="bb_RUM3MTIxRkI3N0MzNEY1MT" localSheetId="8" hidden="1">#REF!</definedName>
    <definedName name="bb_RUM3MTIxRkI3N0MzNEY1MT" hidden="1">#REF!</definedName>
    <definedName name="bb_RUNDM0VBMTM0MjhFNDgwRj" localSheetId="8" hidden="1">#REF!</definedName>
    <definedName name="bb_RUNDM0VBMTM0MjhFNDgwRj" hidden="1">#REF!</definedName>
    <definedName name="bb_RURENEIzODQ0QjNCNEQ4Rj" localSheetId="8" hidden="1">#REF!</definedName>
    <definedName name="bb_RURENEIzODQ0QjNCNEQ4Rj" hidden="1">#REF!</definedName>
    <definedName name="bb_RURFRUE2MDg1Rjk2NDZFQz" localSheetId="8" hidden="1">#REF!</definedName>
    <definedName name="bb_RURFRUE2MDg1Rjk2NDZFQz" hidden="1">#REF!</definedName>
    <definedName name="bb_RUU4RTFENjQwRDRFNDdBRk" localSheetId="8" hidden="1">#REF!</definedName>
    <definedName name="bb_RUU4RTFENjQwRDRFNDdBRk" hidden="1">#REF!</definedName>
    <definedName name="bb_RUUwRjBEN0IzQkMzNDEwOD" localSheetId="8" hidden="1">#REF!</definedName>
    <definedName name="bb_RUUwRjBEN0IzQkMzNDEwOD" hidden="1">#REF!</definedName>
    <definedName name="bb_RUYwNzhGNTQ5QTQxNDM1RE" localSheetId="8" hidden="1">#REF!</definedName>
    <definedName name="bb_RUYwNzhGNTQ5QTQxNDM1RE" hidden="1">#REF!</definedName>
    <definedName name="BBBBBBBB" hidden="1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localSheetId="10" hidden="1">#REF!</definedName>
    <definedName name="BNE_MESSAGES_HIDDEN" localSheetId="8" hidden="1">#REF!</definedName>
    <definedName name="BNE_MESSAGES_HIDDEN" localSheetId="11" hidden="1">#REF!</definedName>
    <definedName name="BNE_MESSAGES_HIDDEN" hidden="1">#REF!</definedName>
    <definedName name="Capital_Cost_Year">2018</definedName>
    <definedName name="Capital_Inflation">1%</definedName>
    <definedName name="CBWorkbookPriority" hidden="1">-1527382509</definedName>
    <definedName name="CC_toggle">1</definedName>
    <definedName name="ccccccccccccccc" localSheetId="10" hidden="1">#REF!</definedName>
    <definedName name="ccccccccccccccc" localSheetId="8" hidden="1">#REF!</definedName>
    <definedName name="ccccccccccccccc" localSheetId="11" hidden="1">#REF!</definedName>
    <definedName name="ccccccccccccccc" hidden="1">#REF!</definedName>
    <definedName name="CIQWBGuid" localSheetId="10" hidden="1">"fc017ab3-f96c-4688-bf39-8268c8530c8e"</definedName>
    <definedName name="CIQWBGuid" localSheetId="11" hidden="1">"fc017ab3-f96c-4688-bf39-8268c8530c8e"</definedName>
    <definedName name="CIQWBGuid" hidden="1">"fc017ab3-f96c-4688-bf39-8268c8530c8e"</definedName>
    <definedName name="D" localSheetId="10" hidden="1">#REF!</definedName>
    <definedName name="D" localSheetId="8" hidden="1">#REF!</definedName>
    <definedName name="D" localSheetId="11" hidden="1">#REF!</definedName>
    <definedName name="D" hidden="1">#REF!</definedName>
    <definedName name="DATA_02" localSheetId="8" hidden="1">#REF!</definedName>
    <definedName name="DATA_02" hidden="1">#REF!</definedName>
    <definedName name="DATA_08" localSheetId="8" hidden="1">#REF!</definedName>
    <definedName name="DATA_08" hidden="1">#REF!</definedName>
    <definedName name="dd" localSheetId="10" hidden="1">#REF!</definedName>
    <definedName name="dd" localSheetId="8" hidden="1">#REF!</definedName>
    <definedName name="dd" localSheetId="11" hidden="1">#REF!</definedName>
    <definedName name="dd" hidden="1">#REF!</definedName>
    <definedName name="dddddddddddd" localSheetId="10" hidden="1">#REF!</definedName>
    <definedName name="dddddddddddd" localSheetId="11" hidden="1">#REF!</definedName>
    <definedName name="dddddddddddd" hidden="1">#REF!</definedName>
    <definedName name="dddddddddddddddddddddddddddddddd" localSheetId="10" hidden="1">#REF!</definedName>
    <definedName name="dddddddddddddddddddddddddddddddd" localSheetId="11" hidden="1">#REF!</definedName>
    <definedName name="dddddddddddddddddddddddddddddddd" hidden="1">#REF!</definedName>
    <definedName name="ed" localSheetId="10" hidden="1">#REF!</definedName>
    <definedName name="ed" localSheetId="8" hidden="1">#REF!</definedName>
    <definedName name="ed" localSheetId="11" hidden="1">#REF!</definedName>
    <definedName name="ed" hidden="1">#REF!</definedName>
    <definedName name="eded" localSheetId="10" hidden="1">#REF!</definedName>
    <definedName name="eded" localSheetId="8" hidden="1">#REF!</definedName>
    <definedName name="eded" localSheetId="11" hidden="1">#REF!</definedName>
    <definedName name="eded" hidden="1">#REF!</definedName>
    <definedName name="eeee" localSheetId="10" hidden="1">#REF!</definedName>
    <definedName name="eeee" localSheetId="8" hidden="1">#REF!</definedName>
    <definedName name="eeee" localSheetId="11" hidden="1">#REF!</definedName>
    <definedName name="eeee" localSheetId="6" hidden="1">#REF!</definedName>
    <definedName name="eeee" hidden="1">#REF!</definedName>
    <definedName name="EEEEEEEEEEE" localSheetId="10" hidden="1">#REF!</definedName>
    <definedName name="EEEEEEEEEEE" localSheetId="8" hidden="1">#REF!</definedName>
    <definedName name="EEEEEEEEEEE" localSheetId="11" hidden="1">#REF!</definedName>
    <definedName name="EEEEEEEEEEE" hidden="1">#REF!</definedName>
    <definedName name="eeeeeeeeeeee" localSheetId="10" hidden="1">#REF!</definedName>
    <definedName name="eeeeeeeeeeee" localSheetId="8" hidden="1">#REF!</definedName>
    <definedName name="eeeeeeeeeeee" localSheetId="11" hidden="1">#REF!</definedName>
    <definedName name="eeeeeeeeeeee" localSheetId="6" hidden="1">#REF!</definedName>
    <definedName name="eeeeeeeeeeee" hidden="1">#REF!</definedName>
    <definedName name="eeeeeeeeeeeee" localSheetId="10" hidden="1">#REF!</definedName>
    <definedName name="eeeeeeeeeeeee" localSheetId="8" hidden="1">#REF!</definedName>
    <definedName name="eeeeeeeeeeeee" localSheetId="11" hidden="1">#REF!</definedName>
    <definedName name="eeeeeeeeeeeee" hidden="1">#REF!</definedName>
    <definedName name="ele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V__LASTREFTIME__" hidden="1">38579.6373148148</definedName>
    <definedName name="Exh5.2" localSheetId="10" hidden="1">#REF!</definedName>
    <definedName name="Exh5.2" localSheetId="8" hidden="1">#REF!</definedName>
    <definedName name="Exh5.2" localSheetId="11" hidden="1">#REF!</definedName>
    <definedName name="Exh5.2" hidden="1">#REF!</definedName>
    <definedName name="f" localSheetId="10" hidden="1">{#N/A,#N/A,FALSE,"FY97P1";#N/A,#N/A,FALSE,"FY97Z312";#N/A,#N/A,FALSE,"FY97LRBC";#N/A,#N/A,FALSE,"FY97O";#N/A,#N/A,FALSE,"FY97DAM"}</definedName>
    <definedName name="f" localSheetId="3" hidden="1">{#N/A,#N/A,FALSE,"FY97P1";#N/A,#N/A,FALSE,"FY97Z312";#N/A,#N/A,FALSE,"FY97LRBC";#N/A,#N/A,FALSE,"FY97O";#N/A,#N/A,FALSE,"FY97DAM"}</definedName>
    <definedName name="f" localSheetId="8" hidden="1">{#N/A,#N/A,FALSE,"FY97P1";#N/A,#N/A,FALSE,"FY97Z312";#N/A,#N/A,FALSE,"FY97LRBC";#N/A,#N/A,FALSE,"FY97O";#N/A,#N/A,FALSE,"FY97DAM"}</definedName>
    <definedName name="f" localSheetId="11" hidden="1">{#N/A,#N/A,FALSE,"FY97P1";#N/A,#N/A,FALSE,"FY97Z312";#N/A,#N/A,FALSE,"FY97LRBC";#N/A,#N/A,FALSE,"FY97O";#N/A,#N/A,FALSE,"FY97DAM"}</definedName>
    <definedName name="f" localSheetId="6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fff" localSheetId="10" hidden="1">#REF!</definedName>
    <definedName name="ffff" localSheetId="8" hidden="1">#REF!</definedName>
    <definedName name="ffff" localSheetId="11" hidden="1">#REF!</definedName>
    <definedName name="ffff" hidden="1">#REF!</definedName>
    <definedName name="G" localSheetId="10" hidden="1">#REF!</definedName>
    <definedName name="G" localSheetId="8" hidden="1">#REF!</definedName>
    <definedName name="G" localSheetId="11" hidden="1">#REF!</definedName>
    <definedName name="G" hidden="1">#REF!</definedName>
    <definedName name="GLDTL" hidden="1">#REF!</definedName>
    <definedName name="H" localSheetId="10" hidden="1">#REF!</definedName>
    <definedName name="H" localSheetId="8" hidden="1">#REF!</definedName>
    <definedName name="H" localSheetId="11" hidden="1">#REF!</definedName>
    <definedName name="H" hidden="1">#REF!</definedName>
    <definedName name="hhh" localSheetId="10" hidden="1">#REF!</definedName>
    <definedName name="hhh" localSheetId="8" hidden="1">#REF!</definedName>
    <definedName name="hhh" localSheetId="11" hidden="1">#REF!</definedName>
    <definedName name="hhh" hidden="1">#REF!</definedName>
    <definedName name="hhhhhhhhhhhh" localSheetId="10" hidden="1">#REF!</definedName>
    <definedName name="hhhhhhhhhhhh" localSheetId="11" hidden="1">#REF!</definedName>
    <definedName name="hhhhhhhhhhhh" hidden="1">#REF!</definedName>
    <definedName name="HTML_CodePage" hidden="1">1252</definedName>
    <definedName name="HTML_Control" localSheetId="10" hidden="1">{"'Sheet1'!$A$1:$J$121"}</definedName>
    <definedName name="HTML_Control" localSheetId="3" hidden="1">{"'Sheet1'!$A$1:$J$121"}</definedName>
    <definedName name="HTML_Control" localSheetId="8" hidden="1">{"'Sheet1'!$A$1:$J$121"}</definedName>
    <definedName name="HTML_Control" localSheetId="11" hidden="1">{"'Sheet1'!$A$1:$J$121"}</definedName>
    <definedName name="HTML_Control" localSheetId="6" hidden="1">{"'Sheet1'!$A$1:$J$121"}</definedName>
    <definedName name="HTML_Control" hidden="1">{"'Sheet1'!$A$1:$J$121"}</definedName>
    <definedName name="HTML_Control_1_1" localSheetId="8" hidden="1">{"'Output'!$B$1:$E$30"}</definedName>
    <definedName name="HTML_Control_1_1" localSheetId="11" hidden="1">{"'Output'!$B$1:$E$30"}</definedName>
    <definedName name="HTML_Control_1_1" localSheetId="6" hidden="1">{"'Output'!$B$1:$E$30"}</definedName>
    <definedName name="HTML_Control_1_1" hidden="1">{"'Output'!$B$1:$E$30"}</definedName>
    <definedName name="HTML_Control_2" localSheetId="8" hidden="1">{"'Output'!$B$1:$E$30"}</definedName>
    <definedName name="HTML_Control_2" localSheetId="11" hidden="1">{"'Output'!$B$1:$E$30"}</definedName>
    <definedName name="HTML_Control_2" localSheetId="6" hidden="1">{"'Output'!$B$1:$E$30"}</definedName>
    <definedName name="HTML_Control_2" hidden="1">{"'Output'!$B$1:$E$30"}</definedName>
    <definedName name="HTML_Control_2_1" localSheetId="8" hidden="1">{"'Output'!$B$1:$E$30"}</definedName>
    <definedName name="HTML_Control_2_1" localSheetId="11" hidden="1">{"'Output'!$B$1:$E$30"}</definedName>
    <definedName name="HTML_Control_2_1" localSheetId="6" hidden="1">{"'Output'!$B$1:$E$30"}</definedName>
    <definedName name="HTML_Control_2_1" hidden="1">{"'Output'!$B$1:$E$30"}</definedName>
    <definedName name="HTML_Control_3" localSheetId="8" hidden="1">{"'Output'!$B$1:$E$30"}</definedName>
    <definedName name="HTML_Control_3" localSheetId="11" hidden="1">{"'Output'!$B$1:$E$30"}</definedName>
    <definedName name="HTML_Control_3" localSheetId="6" hidden="1">{"'Output'!$B$1:$E$30"}</definedName>
    <definedName name="HTML_Control_3" hidden="1">{"'Output'!$B$1:$E$30"}</definedName>
    <definedName name="HTML_Control_4" localSheetId="8" hidden="1">{"'Output'!$B$1:$E$30"}</definedName>
    <definedName name="HTML_Control_4" localSheetId="11" hidden="1">{"'Output'!$B$1:$E$30"}</definedName>
    <definedName name="HTML_Control_4" localSheetId="6" hidden="1">{"'Output'!$B$1:$E$30"}</definedName>
    <definedName name="HTML_Control_4" hidden="1">{"'Output'!$B$1:$E$30"}</definedName>
    <definedName name="HTML_Control_5" localSheetId="8" hidden="1">{"'Output'!$B$1:$E$30"}</definedName>
    <definedName name="HTML_Control_5" localSheetId="11" hidden="1">{"'Output'!$B$1:$E$30"}</definedName>
    <definedName name="HTML_Control_5" localSheetId="6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nflation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0" hidden="1">43326.0086458333</definedName>
    <definedName name="IQ_NAMES_REVISION_DATE_" localSheetId="11" hidden="1">43326.0086458333</definedName>
    <definedName name="IQ_NAMES_REVISION_DATE_" hidden="1">43326.0086458333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jjjj" localSheetId="10" hidden="1">#REF!</definedName>
    <definedName name="jjjj" localSheetId="8" hidden="1">#REF!</definedName>
    <definedName name="jjjj" localSheetId="11" hidden="1">#REF!</definedName>
    <definedName name="jjjj" hidden="1">#REF!</definedName>
    <definedName name="jjjjjjjjjjj" localSheetId="10" hidden="1">#REF!</definedName>
    <definedName name="jjjjjjjjjjj" localSheetId="8" hidden="1">#REF!</definedName>
    <definedName name="jjjjjjjjjjj" localSheetId="11" hidden="1">#REF!</definedName>
    <definedName name="jjjjjjjjjjj" localSheetId="6" hidden="1">#REF!</definedName>
    <definedName name="jjjjjjjjjjj" hidden="1">#REF!</definedName>
    <definedName name="jkjk" localSheetId="10" hidden="1">#REF!</definedName>
    <definedName name="jkjk" localSheetId="11" hidden="1">#REF!</definedName>
    <definedName name="jkjk" hidden="1">#REF!</definedName>
    <definedName name="jskljsljslk" localSheetId="2" hidden="1">TextRefCopy1</definedName>
    <definedName name="jskljsljslk" localSheetId="10" hidden="1">TextRefCopy1</definedName>
    <definedName name="jskljsljslk" localSheetId="3" hidden="1">TextRefCopy1</definedName>
    <definedName name="jskljsljslk" localSheetId="8" hidden="1">TextRefCopy1</definedName>
    <definedName name="jskljsljslk" localSheetId="11" hidden="1">TextRefCopy1</definedName>
    <definedName name="jskljsljslk" localSheetId="6" hidden="1">TextRefCopy1</definedName>
    <definedName name="jskljsljslk" hidden="1">TextRefCopy1</definedName>
    <definedName name="K2_WBEVMODE" hidden="1">-1</definedName>
    <definedName name="kjdfj" localSheetId="10" hidden="1">{#N/A,#N/A,FALSE,"FY97P1";#N/A,#N/A,FALSE,"FY97Z312";#N/A,#N/A,FALSE,"FY97LRBC";#N/A,#N/A,FALSE,"FY97O";#N/A,#N/A,FALSE,"FY97DAM"}</definedName>
    <definedName name="kjdfj" localSheetId="3" hidden="1">{#N/A,#N/A,FALSE,"FY97P1";#N/A,#N/A,FALSE,"FY97Z312";#N/A,#N/A,FALSE,"FY97LRBC";#N/A,#N/A,FALSE,"FY97O";#N/A,#N/A,FALSE,"FY97DAM"}</definedName>
    <definedName name="kjdfj" localSheetId="8" hidden="1">{#N/A,#N/A,FALSE,"FY97P1";#N/A,#N/A,FALSE,"FY97Z312";#N/A,#N/A,FALSE,"FY97LRBC";#N/A,#N/A,FALSE,"FY97O";#N/A,#N/A,FALSE,"FY97DAM"}</definedName>
    <definedName name="kjdfj" localSheetId="11" hidden="1">{#N/A,#N/A,FALSE,"FY97P1";#N/A,#N/A,FALSE,"FY97Z312";#N/A,#N/A,FALSE,"FY97LRBC";#N/A,#N/A,FALSE,"FY97O";#N/A,#N/A,FALSE,"FY97DAM"}</definedName>
    <definedName name="kjdfj" localSheetId="6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localSheetId="10" hidden="1">#REF!</definedName>
    <definedName name="kjkk" localSheetId="8" hidden="1">#REF!</definedName>
    <definedName name="kjkk" localSheetId="11" hidden="1">#REF!</definedName>
    <definedName name="kjkk" hidden="1">#REF!</definedName>
    <definedName name="kkkk" localSheetId="10" hidden="1">#REF!</definedName>
    <definedName name="kkkk" localSheetId="8" hidden="1">#REF!</definedName>
    <definedName name="kkkk" localSheetId="11" hidden="1">#REF!</definedName>
    <definedName name="kkkk" hidden="1">#REF!</definedName>
    <definedName name="kkkkkkkk" localSheetId="10" hidden="1">{#N/A,#N/A,FALSE,"FY97P1";#N/A,#N/A,FALSE,"FY97Z312";#N/A,#N/A,FALSE,"FY97LRBC";#N/A,#N/A,FALSE,"FY97O";#N/A,#N/A,FALSE,"FY97DAM"}</definedName>
    <definedName name="kkkkkkkk" localSheetId="3" hidden="1">{#N/A,#N/A,FALSE,"FY97P1";#N/A,#N/A,FALSE,"FY97Z312";#N/A,#N/A,FALSE,"FY97LRBC";#N/A,#N/A,FALSE,"FY97O";#N/A,#N/A,FALSE,"FY97DAM"}</definedName>
    <definedName name="kkkkkkkk" localSheetId="8" hidden="1">{#N/A,#N/A,FALSE,"FY97P1";#N/A,#N/A,FALSE,"FY97Z312";#N/A,#N/A,FALSE,"FY97LRBC";#N/A,#N/A,FALSE,"FY97O";#N/A,#N/A,FALSE,"FY97DAM"}</definedName>
    <definedName name="kkkkkkkk" localSheetId="11" hidden="1">{#N/A,#N/A,FALSE,"FY97P1";#N/A,#N/A,FALSE,"FY97Z312";#N/A,#N/A,FALSE,"FY97LRBC";#N/A,#N/A,FALSE,"FY97O";#N/A,#N/A,FALSE,"FY97DAM"}</definedName>
    <definedName name="kkkkkkkk" localSheetId="6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_Row" hidden="1">#N/A</definedName>
    <definedName name="lll" localSheetId="10" hidden="1">#REF!</definedName>
    <definedName name="lll" localSheetId="8" hidden="1">#REF!</definedName>
    <definedName name="lll" localSheetId="11" hidden="1">#REF!</definedName>
    <definedName name="lll" hidden="1">#REF!</definedName>
    <definedName name="LLLLLL" localSheetId="10" hidden="1">#REF!</definedName>
    <definedName name="LLLLLL" localSheetId="8" hidden="1">#REF!</definedName>
    <definedName name="LLLLLL" localSheetId="11" hidden="1">#REF!</definedName>
    <definedName name="LLLLLL" hidden="1">#REF!</definedName>
    <definedName name="lllllllll" localSheetId="10" hidden="1">#REF!</definedName>
    <definedName name="lllllllll" localSheetId="8" hidden="1">#REF!</definedName>
    <definedName name="lllllllll" localSheetId="11" hidden="1">#REF!</definedName>
    <definedName name="lllllllll" hidden="1">#REF!</definedName>
    <definedName name="lllllllllllllll" localSheetId="10" hidden="1">#REF!</definedName>
    <definedName name="lllllllllllllll" localSheetId="8" hidden="1">#REF!</definedName>
    <definedName name="lllllllllllllll" localSheetId="11" hidden="1">#REF!</definedName>
    <definedName name="lllllllllllllll" hidden="1">#REF!</definedName>
    <definedName name="llllllllllllllllllllll" localSheetId="10" hidden="1">#REF!</definedName>
    <definedName name="llllllllllllllllllllll" localSheetId="8" hidden="1">#REF!</definedName>
    <definedName name="llllllllllllllllllllll" localSheetId="11" hidden="1">#REF!</definedName>
    <definedName name="llllllllllllllllllllll" hidden="1">#REF!</definedName>
    <definedName name="llo" localSheetId="10" hidden="1">#REF!</definedName>
    <definedName name="llo" localSheetId="8" hidden="1">#REF!</definedName>
    <definedName name="llo" localSheetId="11" hidden="1">#REF!</definedName>
    <definedName name="llo" hidden="1">#REF!</definedName>
    <definedName name="MLNK02347c98abe94ba9b3722615bcea76f2" localSheetId="10" hidden="1">#REF!</definedName>
    <definedName name="MLNK02347c98abe94ba9b3722615bcea76f2" localSheetId="11" hidden="1">#REF!</definedName>
    <definedName name="MLNK02347c98abe94ba9b3722615bcea76f2" hidden="1">#REF!</definedName>
    <definedName name="MLNK0262065a669a4e968930c4526b0f05b7" localSheetId="10" hidden="1">#REF!</definedName>
    <definedName name="MLNK0262065a669a4e968930c4526b0f05b7" localSheetId="3" hidden="1">#REF!</definedName>
    <definedName name="MLNK0262065a669a4e968930c4526b0f05b7" localSheetId="8" hidden="1">#REF!</definedName>
    <definedName name="MLNK0262065a669a4e968930c4526b0f05b7" localSheetId="11" hidden="1">#REF!</definedName>
    <definedName name="MLNK0262065a669a4e968930c4526b0f05b7" hidden="1">#REF!</definedName>
    <definedName name="MLNK02b791ed46a444d090833f3ce58fb934" localSheetId="8" hidden="1">#REF!</definedName>
    <definedName name="MLNK02b791ed46a444d090833f3ce58fb934" hidden="1">#REF!</definedName>
    <definedName name="MLNK03e2a036ea3842699f83504ad8f7a5e5" localSheetId="10" hidden="1">#REF!</definedName>
    <definedName name="MLNK03e2a036ea3842699f83504ad8f7a5e5" localSheetId="8" hidden="1">#REF!</definedName>
    <definedName name="MLNK03e2a036ea3842699f83504ad8f7a5e5" localSheetId="11" hidden="1">#REF!</definedName>
    <definedName name="MLNK03e2a036ea3842699f83504ad8f7a5e5" hidden="1">#REF!</definedName>
    <definedName name="MLNK03f04ae1071849c79db6439ced8d26c9" localSheetId="10" hidden="1">#REF!</definedName>
    <definedName name="MLNK03f04ae1071849c79db6439ced8d26c9" localSheetId="8" hidden="1">#REF!</definedName>
    <definedName name="MLNK03f04ae1071849c79db6439ced8d26c9" hidden="1">#REF!</definedName>
    <definedName name="MLNK043c1e5a207443eb8f069dbd2d6ecc64" localSheetId="8" hidden="1">#REF!</definedName>
    <definedName name="MLNK043c1e5a207443eb8f069dbd2d6ecc64" hidden="1">#REF!</definedName>
    <definedName name="MLNK045375ee4a4548bfa72023ea2f1316ae" localSheetId="8" hidden="1">#REF!</definedName>
    <definedName name="MLNK045375ee4a4548bfa72023ea2f1316ae" hidden="1">#REF!</definedName>
    <definedName name="MLNK0465b191f0134334bd6cbd9eb298cdb0" localSheetId="8" hidden="1">#REF!</definedName>
    <definedName name="MLNK0465b191f0134334bd6cbd9eb298cdb0" hidden="1">#REF!</definedName>
    <definedName name="MLNK04937c37b0f64af18046c31d5cfeff71" localSheetId="8" hidden="1">#REF!</definedName>
    <definedName name="MLNK04937c37b0f64af18046c31d5cfeff71" hidden="1">#REF!</definedName>
    <definedName name="MLNK049828f2a61e436099b2fb772a17356d" localSheetId="8" hidden="1">#REF!</definedName>
    <definedName name="MLNK049828f2a61e436099b2fb772a17356d" hidden="1">#REF!</definedName>
    <definedName name="MLNK056d8357b79d4eb69caae6809440ae9e" localSheetId="10" hidden="1">#REF!</definedName>
    <definedName name="MLNK056d8357b79d4eb69caae6809440ae9e" localSheetId="8" hidden="1">#REF!</definedName>
    <definedName name="MLNK056d8357b79d4eb69caae6809440ae9e" localSheetId="11" hidden="1">#REF!</definedName>
    <definedName name="MLNK056d8357b79d4eb69caae6809440ae9e" hidden="1">#REF!</definedName>
    <definedName name="MLNK05b5f32848ca4ccdb53f467a4f8fcabf" localSheetId="10" hidden="1">#REF!</definedName>
    <definedName name="MLNK05b5f32848ca4ccdb53f467a4f8fcabf" localSheetId="8" hidden="1">#REF!</definedName>
    <definedName name="MLNK05b5f32848ca4ccdb53f467a4f8fcabf" hidden="1">#REF!</definedName>
    <definedName name="MLNK0624affccd53448b9975d0cd5b3b311c" localSheetId="10" hidden="1">#REF!</definedName>
    <definedName name="MLNK0624affccd53448b9975d0cd5b3b311c" localSheetId="8" hidden="1">#REF!</definedName>
    <definedName name="MLNK0624affccd53448b9975d0cd5b3b311c" localSheetId="11" hidden="1">#REF!</definedName>
    <definedName name="MLNK0624affccd53448b9975d0cd5b3b311c" hidden="1">#REF!</definedName>
    <definedName name="MLNK066d45cd0eaf423f82fea9c28653ace1" localSheetId="10" hidden="1">#REF!</definedName>
    <definedName name="MLNK066d45cd0eaf423f82fea9c28653ace1" localSheetId="8" hidden="1">#REF!</definedName>
    <definedName name="MLNK066d45cd0eaf423f82fea9c28653ace1" hidden="1">#REF!</definedName>
    <definedName name="MLNK06d6f2b802744c6bbacb48586ac5ebe1" localSheetId="10" hidden="1">#REF!</definedName>
    <definedName name="MLNK06d6f2b802744c6bbacb48586ac5ebe1" localSheetId="8" hidden="1">#REF!</definedName>
    <definedName name="MLNK06d6f2b802744c6bbacb48586ac5ebe1" localSheetId="11" hidden="1">#REF!</definedName>
    <definedName name="MLNK06d6f2b802744c6bbacb48586ac5ebe1" hidden="1">#REF!</definedName>
    <definedName name="MLNK06ee92ac18cc4d1cb585ae5a9b158177" localSheetId="10" hidden="1">#REF!</definedName>
    <definedName name="MLNK06ee92ac18cc4d1cb585ae5a9b158177" localSheetId="8" hidden="1">#REF!</definedName>
    <definedName name="MLNK06ee92ac18cc4d1cb585ae5a9b158177" hidden="1">#REF!</definedName>
    <definedName name="MLNK070302756cb64499b49c608764cbc7d5" localSheetId="10" hidden="1">#REF!</definedName>
    <definedName name="MLNK070302756cb64499b49c608764cbc7d5" localSheetId="8" hidden="1">#REF!</definedName>
    <definedName name="MLNK070302756cb64499b49c608764cbc7d5" hidden="1">#REF!</definedName>
    <definedName name="MLNK070aa30f79e64056ae744044db8d4c19" localSheetId="10" hidden="1">#REF!</definedName>
    <definedName name="MLNK070aa30f79e64056ae744044db8d4c19" localSheetId="8" hidden="1">#REF!</definedName>
    <definedName name="MLNK070aa30f79e64056ae744044db8d4c19" localSheetId="11" hidden="1">#REF!</definedName>
    <definedName name="MLNK070aa30f79e64056ae744044db8d4c19" hidden="1">#REF!</definedName>
    <definedName name="MLNK07d9cef4c7c74977abff5d0bf2e93c15" localSheetId="10" hidden="1">#REF!</definedName>
    <definedName name="MLNK07d9cef4c7c74977abff5d0bf2e93c15" localSheetId="8" hidden="1">#REF!</definedName>
    <definedName name="MLNK07d9cef4c7c74977abff5d0bf2e93c15" hidden="1">#REF!</definedName>
    <definedName name="MLNK097feda4769a4bf6847c682bb102e327" localSheetId="10" hidden="1">#REF!</definedName>
    <definedName name="MLNK097feda4769a4bf6847c682bb102e327" localSheetId="8" hidden="1">#REF!</definedName>
    <definedName name="MLNK097feda4769a4bf6847c682bb102e327" localSheetId="11" hidden="1">#REF!</definedName>
    <definedName name="MLNK097feda4769a4bf6847c682bb102e327" hidden="1">#REF!</definedName>
    <definedName name="MLNK09862c159cb148c4997e666ddcf57115" localSheetId="10" hidden="1">#REF!</definedName>
    <definedName name="MLNK09862c159cb148c4997e666ddcf57115" localSheetId="8" hidden="1">#REF!</definedName>
    <definedName name="MLNK09862c159cb148c4997e666ddcf57115" hidden="1">#REF!</definedName>
    <definedName name="MLNK09cca42754934922a07d3a367f92d435" localSheetId="10" hidden="1">#REF!</definedName>
    <definedName name="MLNK09cca42754934922a07d3a367f92d435" localSheetId="8" hidden="1">#REF!</definedName>
    <definedName name="MLNK09cca42754934922a07d3a367f92d435" hidden="1">#REF!</definedName>
    <definedName name="MLNK09d81ba5b40a42c0a9c14c810f1878cc" localSheetId="8" hidden="1">#REF!</definedName>
    <definedName name="MLNK09d81ba5b40a42c0a9c14c810f1878cc" hidden="1">#REF!</definedName>
    <definedName name="MLNK0b082d276bca40faa8004fcab2601e68" localSheetId="10" hidden="1">#REF!</definedName>
    <definedName name="MLNK0b082d276bca40faa8004fcab2601e68" localSheetId="8" hidden="1">#REF!</definedName>
    <definedName name="MLNK0b082d276bca40faa8004fcab2601e68" localSheetId="11" hidden="1">#REF!</definedName>
    <definedName name="MLNK0b082d276bca40faa8004fcab2601e68" hidden="1">#REF!</definedName>
    <definedName name="MLNK0b092fa231b04e2396db4bf15cecd0c3" localSheetId="10" hidden="1">#REF!</definedName>
    <definedName name="MLNK0b092fa231b04e2396db4bf15cecd0c3" localSheetId="8" hidden="1">#REF!</definedName>
    <definedName name="MLNK0b092fa231b04e2396db4bf15cecd0c3" hidden="1">#REF!</definedName>
    <definedName name="MLNK0b8bab327c0147d6ba4d9c01bde0c846" localSheetId="10" hidden="1">#REF!</definedName>
    <definedName name="MLNK0b8bab327c0147d6ba4d9c01bde0c846" localSheetId="8" hidden="1">#REF!</definedName>
    <definedName name="MLNK0b8bab327c0147d6ba4d9c01bde0c846" hidden="1">#REF!</definedName>
    <definedName name="MLNK0bf2454c25664e64ae8d489f22f02acd" localSheetId="10" hidden="1">#REF!</definedName>
    <definedName name="MLNK0bf2454c25664e64ae8d489f22f02acd" localSheetId="8" hidden="1">#REF!</definedName>
    <definedName name="MLNK0bf2454c25664e64ae8d489f22f02acd" localSheetId="11" hidden="1">#REF!</definedName>
    <definedName name="MLNK0bf2454c25664e64ae8d489f22f02acd" hidden="1">#REF!</definedName>
    <definedName name="MLNK0c20fcebec34462ead6e44515658074e" localSheetId="10" hidden="1">#REF!</definedName>
    <definedName name="MLNK0c20fcebec34462ead6e44515658074e" localSheetId="8" hidden="1">#REF!</definedName>
    <definedName name="MLNK0c20fcebec34462ead6e44515658074e" hidden="1">#REF!</definedName>
    <definedName name="MLNK0c8ba547a1514edc9a147b16e9e57c04" localSheetId="10" hidden="1">#REF!</definedName>
    <definedName name="MLNK0c8ba547a1514edc9a147b16e9e57c04" localSheetId="8" hidden="1">#REF!</definedName>
    <definedName name="MLNK0c8ba547a1514edc9a147b16e9e57c04" localSheetId="11" hidden="1">#REF!</definedName>
    <definedName name="MLNK0c8ba547a1514edc9a147b16e9e57c04" hidden="1">#REF!</definedName>
    <definedName name="MLNK0d09efce5d334adab7eadc8455671d25" hidden="1">#REF!</definedName>
    <definedName name="MLNK0e7d997834d146e59be8c567513dbc73" localSheetId="10" hidden="1">#REF!</definedName>
    <definedName name="MLNK0e7d997834d146e59be8c567513dbc73" localSheetId="8" hidden="1">#REF!</definedName>
    <definedName name="MLNK0e7d997834d146e59be8c567513dbc73" localSheetId="11" hidden="1">#REF!</definedName>
    <definedName name="MLNK0e7d997834d146e59be8c567513dbc73" hidden="1">#REF!</definedName>
    <definedName name="MLNK0f6a8f93e67b44949558c9c724157855" localSheetId="10" hidden="1">#REF!</definedName>
    <definedName name="MLNK0f6a8f93e67b44949558c9c724157855" localSheetId="8" hidden="1">#REF!</definedName>
    <definedName name="MLNK0f6a8f93e67b44949558c9c724157855" localSheetId="11" hidden="1">#REF!</definedName>
    <definedName name="MLNK0f6a8f93e67b44949558c9c724157855" hidden="1">#REF!</definedName>
    <definedName name="MLNK0f8ee7e3d6684f56b91213ff6e90fe1b" localSheetId="8" hidden="1">#REF!</definedName>
    <definedName name="MLNK0f8ee7e3d6684f56b91213ff6e90fe1b" hidden="1">#REF!</definedName>
    <definedName name="MLNK0f9829bf3f2649c2a538fcb2cf8b24fe" localSheetId="8" hidden="1">#REF!</definedName>
    <definedName name="MLNK0f9829bf3f2649c2a538fcb2cf8b24fe" hidden="1">#REF!</definedName>
    <definedName name="MLNK11b485f0e80a44ffb9a7deb8be61f099" localSheetId="8" hidden="1">#REF!</definedName>
    <definedName name="MLNK11b485f0e80a44ffb9a7deb8be61f099" hidden="1">#REF!</definedName>
    <definedName name="MLNK1391aab276394e21be88e9a90d23fcf2" localSheetId="10" hidden="1">#REF!</definedName>
    <definedName name="MLNK1391aab276394e21be88e9a90d23fcf2" localSheetId="8" hidden="1">#REF!</definedName>
    <definedName name="MLNK1391aab276394e21be88e9a90d23fcf2" localSheetId="11" hidden="1">#REF!</definedName>
    <definedName name="MLNK1391aab276394e21be88e9a90d23fcf2" hidden="1">#REF!</definedName>
    <definedName name="MLNK14e014d9037a49668e199d3784eef1f4" localSheetId="10" hidden="1">#REF!</definedName>
    <definedName name="MLNK14e014d9037a49668e199d3784eef1f4" localSheetId="8" hidden="1">#REF!</definedName>
    <definedName name="MLNK14e014d9037a49668e199d3784eef1f4" localSheetId="11" hidden="1">#REF!</definedName>
    <definedName name="MLNK14e014d9037a49668e199d3784eef1f4" hidden="1">#REF!</definedName>
    <definedName name="MLNK15204dd5e4ec404d90f7eb22f1bad2ed" localSheetId="10" hidden="1">#REF!</definedName>
    <definedName name="MLNK15204dd5e4ec404d90f7eb22f1bad2ed" localSheetId="8" hidden="1">#REF!</definedName>
    <definedName name="MLNK15204dd5e4ec404d90f7eb22f1bad2ed" hidden="1">#REF!</definedName>
    <definedName name="MLNK15ce465ad48849b89dd690a9c51bba8a" localSheetId="10" hidden="1">#REF!</definedName>
    <definedName name="MLNK15ce465ad48849b89dd690a9c51bba8a" localSheetId="8" hidden="1">#REF!</definedName>
    <definedName name="MLNK15ce465ad48849b89dd690a9c51bba8a" hidden="1">#REF!</definedName>
    <definedName name="MLNK1607210ce72346f78bac1856d21ec9ea" localSheetId="8" hidden="1">#REF!</definedName>
    <definedName name="MLNK1607210ce72346f78bac1856d21ec9ea" hidden="1">#REF!</definedName>
    <definedName name="MLNK1639424883e1435b88a9242b1788d136" localSheetId="8" hidden="1">#REF!</definedName>
    <definedName name="MLNK1639424883e1435b88a9242b1788d136" hidden="1">#REF!</definedName>
    <definedName name="MLNK165d1a9d7fa04befab5f4c77a2635fe9" localSheetId="10" hidden="1">#REF!</definedName>
    <definedName name="MLNK165d1a9d7fa04befab5f4c77a2635fe9" localSheetId="8" hidden="1">#REF!</definedName>
    <definedName name="MLNK165d1a9d7fa04befab5f4c77a2635fe9" localSheetId="11" hidden="1">#REF!</definedName>
    <definedName name="MLNK165d1a9d7fa04befab5f4c77a2635fe9" hidden="1">#REF!</definedName>
    <definedName name="MLNK177560faf53444eba7c99a855f81b48a" localSheetId="10" hidden="1">#REF!</definedName>
    <definedName name="MLNK177560faf53444eba7c99a855f81b48a" localSheetId="8" hidden="1">#REF!</definedName>
    <definedName name="MLNK177560faf53444eba7c99a855f81b48a" localSheetId="11" hidden="1">#REF!</definedName>
    <definedName name="MLNK177560faf53444eba7c99a855f81b48a" hidden="1">#REF!</definedName>
    <definedName name="MLNK1871dbc761b14af196dd83f16fd31a61" localSheetId="10" hidden="1">#REF!</definedName>
    <definedName name="MLNK1871dbc761b14af196dd83f16fd31a61" localSheetId="8" hidden="1">#REF!</definedName>
    <definedName name="MLNK1871dbc761b14af196dd83f16fd31a61" hidden="1">#REF!</definedName>
    <definedName name="MLNK18cee1f17b9844a4a586aeb9361b4ef1" localSheetId="10" hidden="1">#REF!</definedName>
    <definedName name="MLNK18cee1f17b9844a4a586aeb9361b4ef1" localSheetId="8" hidden="1">#REF!</definedName>
    <definedName name="MLNK18cee1f17b9844a4a586aeb9361b4ef1" localSheetId="11" hidden="1">#REF!</definedName>
    <definedName name="MLNK18cee1f17b9844a4a586aeb9361b4ef1" hidden="1">#REF!</definedName>
    <definedName name="MLNK18f36d5e46a242d4975aa2cb418391f5" localSheetId="10" hidden="1">#REF!</definedName>
    <definedName name="MLNK18f36d5e46a242d4975aa2cb418391f5" localSheetId="8" hidden="1">#REF!</definedName>
    <definedName name="MLNK18f36d5e46a242d4975aa2cb418391f5" hidden="1">#REF!</definedName>
    <definedName name="MLNK19e6afb16f4648328debe1c6135c3d10" localSheetId="10" hidden="1">#REF!</definedName>
    <definedName name="MLNK19e6afb16f4648328debe1c6135c3d10" localSheetId="8" hidden="1">#REF!</definedName>
    <definedName name="MLNK19e6afb16f4648328debe1c6135c3d10" hidden="1">#REF!</definedName>
    <definedName name="MLNK1a2a7cf1be524d52a31eb8cd96a763cb" localSheetId="8" hidden="1">#REF!</definedName>
    <definedName name="MLNK1a2a7cf1be524d52a31eb8cd96a763cb" hidden="1">#REF!</definedName>
    <definedName name="MLNK1a91886f3c5a4d589a5e6a36f4eec6d3" localSheetId="8" hidden="1">#REF!</definedName>
    <definedName name="MLNK1a91886f3c5a4d589a5e6a36f4eec6d3" hidden="1">#REF!</definedName>
    <definedName name="MLNK1b01a1c7503f4e3db843c5ee082376b3" localSheetId="8" hidden="1">#REF!</definedName>
    <definedName name="MLNK1b01a1c7503f4e3db843c5ee082376b3" hidden="1">#REF!</definedName>
    <definedName name="MLNK1b9d7dbd02704ed0b18a5b5ee898cbe1" localSheetId="8" hidden="1">#REF!</definedName>
    <definedName name="MLNK1b9d7dbd02704ed0b18a5b5ee898cbe1" hidden="1">#REF!</definedName>
    <definedName name="MLNK1c65a5e0efd4414fb11830954083af7f" localSheetId="8" hidden="1">#REF!</definedName>
    <definedName name="MLNK1c65a5e0efd4414fb11830954083af7f" hidden="1">#REF!</definedName>
    <definedName name="MLNK1d4bc7fb67f544eb963ce66e6c87487d" localSheetId="10" hidden="1">#REF!</definedName>
    <definedName name="MLNK1d4bc7fb67f544eb963ce66e6c87487d" localSheetId="8" hidden="1">#REF!</definedName>
    <definedName name="MLNK1d4bc7fb67f544eb963ce66e6c87487d" localSheetId="11" hidden="1">#REF!</definedName>
    <definedName name="MLNK1d4bc7fb67f544eb963ce66e6c87487d" hidden="1">#REF!</definedName>
    <definedName name="MLNK1ecd8ff118b84d0595b49e9cbba23524" localSheetId="10" hidden="1">#REF!</definedName>
    <definedName name="MLNK1ecd8ff118b84d0595b49e9cbba23524" localSheetId="8" hidden="1">#REF!</definedName>
    <definedName name="MLNK1ecd8ff118b84d0595b49e9cbba23524" localSheetId="11" hidden="1">#REF!</definedName>
    <definedName name="MLNK1ecd8ff118b84d0595b49e9cbba23524" hidden="1">#REF!</definedName>
    <definedName name="MLNK1f0c1ce04fd44380a7476d1707ca2bb8" localSheetId="10" hidden="1">#REF!</definedName>
    <definedName name="MLNK1f0c1ce04fd44380a7476d1707ca2bb8" localSheetId="8" hidden="1">#REF!</definedName>
    <definedName name="MLNK1f0c1ce04fd44380a7476d1707ca2bb8" hidden="1">#REF!</definedName>
    <definedName name="MLNK1f68c3d05fc04f47954f056ca0e8849b" localSheetId="10" hidden="1">#REF!</definedName>
    <definedName name="MLNK1f68c3d05fc04f47954f056ca0e8849b" localSheetId="8" hidden="1">#REF!</definedName>
    <definedName name="MLNK1f68c3d05fc04f47954f056ca0e8849b" hidden="1">#REF!</definedName>
    <definedName name="MLNK1fd69c2d7cb14234bacd3f64e619d2c8" localSheetId="10" hidden="1">#REF!</definedName>
    <definedName name="MLNK1fd69c2d7cb14234bacd3f64e619d2c8" localSheetId="8" hidden="1">#REF!</definedName>
    <definedName name="MLNK1fd69c2d7cb14234bacd3f64e619d2c8" localSheetId="11" hidden="1">#REF!</definedName>
    <definedName name="MLNK1fd69c2d7cb14234bacd3f64e619d2c8" hidden="1">#REF!</definedName>
    <definedName name="MLNK1fef4b2a96144fb694fcbb8d2b0c481a" localSheetId="10" hidden="1">#REF!</definedName>
    <definedName name="MLNK1fef4b2a96144fb694fcbb8d2b0c481a" localSheetId="8" hidden="1">#REF!</definedName>
    <definedName name="MLNK1fef4b2a96144fb694fcbb8d2b0c481a" localSheetId="11" hidden="1">#REF!</definedName>
    <definedName name="MLNK1fef4b2a96144fb694fcbb8d2b0c481a" hidden="1">#REF!</definedName>
    <definedName name="MLNK209443b38cdd4e9cae3c7943483c8070" localSheetId="10" hidden="1">#REF!</definedName>
    <definedName name="MLNK209443b38cdd4e9cae3c7943483c8070" localSheetId="8" hidden="1">#REF!</definedName>
    <definedName name="MLNK209443b38cdd4e9cae3c7943483c8070" localSheetId="11" hidden="1">#REF!</definedName>
    <definedName name="MLNK209443b38cdd4e9cae3c7943483c8070" hidden="1">#REF!</definedName>
    <definedName name="MLNK2184274f3e2d4f0c9ace0067e8f9e2da" localSheetId="10" hidden="1">#REF!</definedName>
    <definedName name="MLNK2184274f3e2d4f0c9ace0067e8f9e2da" localSheetId="8" hidden="1">#REF!</definedName>
    <definedName name="MLNK2184274f3e2d4f0c9ace0067e8f9e2da" hidden="1">#REF!</definedName>
    <definedName name="MLNK21a0d26467c549acb5dbaf5c2234f1b8" localSheetId="10" hidden="1">#REF!</definedName>
    <definedName name="MLNK21a0d26467c549acb5dbaf5c2234f1b8" localSheetId="8" hidden="1">#REF!</definedName>
    <definedName name="MLNK21a0d26467c549acb5dbaf5c2234f1b8" hidden="1">#REF!</definedName>
    <definedName name="MLNK21a3f9f85f66464ab19f2b2111d98410" localSheetId="8" hidden="1">#REF!</definedName>
    <definedName name="MLNK21a3f9f85f66464ab19f2b2111d98410" hidden="1">#REF!</definedName>
    <definedName name="MLNK21b54d7030a740a9a542cd222db7c708" localSheetId="8" hidden="1">#REF!</definedName>
    <definedName name="MLNK21b54d7030a740a9a542cd222db7c708" hidden="1">#REF!</definedName>
    <definedName name="MLNK22e32a2d70a84fafbb5884fa1ab5b76c" localSheetId="10" hidden="1">#REF!</definedName>
    <definedName name="MLNK22e32a2d70a84fafbb5884fa1ab5b76c" localSheetId="8" hidden="1">#REF!</definedName>
    <definedName name="MLNK22e32a2d70a84fafbb5884fa1ab5b76c" localSheetId="11" hidden="1">#REF!</definedName>
    <definedName name="MLNK22e32a2d70a84fafbb5884fa1ab5b76c" hidden="1">#REF!</definedName>
    <definedName name="MLNK248d9b3e0e934d35964a07c1341e23b6" localSheetId="10" hidden="1">#REF!</definedName>
    <definedName name="MLNK248d9b3e0e934d35964a07c1341e23b6" localSheetId="8" hidden="1">#REF!</definedName>
    <definedName name="MLNK248d9b3e0e934d35964a07c1341e23b6" localSheetId="11" hidden="1">#REF!</definedName>
    <definedName name="MLNK248d9b3e0e934d35964a07c1341e23b6" hidden="1">#REF!</definedName>
    <definedName name="MLNK2658219a56b541ab8153804281cdba79" localSheetId="10" hidden="1">#REF!</definedName>
    <definedName name="MLNK2658219a56b541ab8153804281cdba79" localSheetId="8" hidden="1">#REF!</definedName>
    <definedName name="MLNK2658219a56b541ab8153804281cdba79" localSheetId="11" hidden="1">#REF!</definedName>
    <definedName name="MLNK2658219a56b541ab8153804281cdba79" hidden="1">#REF!</definedName>
    <definedName name="MLNK26c02635a0d74d4088cd433fdea92ca1" localSheetId="10" hidden="1">#REF!</definedName>
    <definedName name="MLNK26c02635a0d74d4088cd433fdea92ca1" localSheetId="8" hidden="1">#REF!</definedName>
    <definedName name="MLNK26c02635a0d74d4088cd433fdea92ca1" hidden="1">#REF!</definedName>
    <definedName name="MLNK27da0f47019e47f79817fef6e398902d" localSheetId="10" hidden="1">#REF!</definedName>
    <definedName name="MLNK27da0f47019e47f79817fef6e398902d" localSheetId="8" hidden="1">#REF!</definedName>
    <definedName name="MLNK27da0f47019e47f79817fef6e398902d" localSheetId="11" hidden="1">#REF!</definedName>
    <definedName name="MLNK27da0f47019e47f79817fef6e398902d" hidden="1">#REF!</definedName>
    <definedName name="MLNK27f323f0e2874762881301b4e840d7f2" localSheetId="10" hidden="1">#REF!</definedName>
    <definedName name="MLNK27f323f0e2874762881301b4e840d7f2" localSheetId="8" hidden="1">#REF!</definedName>
    <definedName name="MLNK27f323f0e2874762881301b4e840d7f2" hidden="1">#REF!</definedName>
    <definedName name="MLNK2805b44edd0441129f8e11aa4acd41a7" localSheetId="10" hidden="1">#REF!</definedName>
    <definedName name="MLNK2805b44edd0441129f8e11aa4acd41a7" localSheetId="8" hidden="1">#REF!</definedName>
    <definedName name="MLNK2805b44edd0441129f8e11aa4acd41a7" hidden="1">#REF!</definedName>
    <definedName name="MLNK296c940554a54038b436a5a194f390b0" localSheetId="10" hidden="1">#REF!</definedName>
    <definedName name="MLNK296c940554a54038b436a5a194f390b0" localSheetId="8" hidden="1">#REF!</definedName>
    <definedName name="MLNK296c940554a54038b436a5a194f390b0" localSheetId="11" hidden="1">#REF!</definedName>
    <definedName name="MLNK296c940554a54038b436a5a194f390b0" hidden="1">#REF!</definedName>
    <definedName name="MLNK29d6568d77a84ac0840cba8e1d1d6ee3" localSheetId="10" hidden="1">#REF!</definedName>
    <definedName name="MLNK29d6568d77a84ac0840cba8e1d1d6ee3" localSheetId="8" hidden="1">#REF!</definedName>
    <definedName name="MLNK29d6568d77a84ac0840cba8e1d1d6ee3" hidden="1">#REF!</definedName>
    <definedName name="MLNK2a47b22002254067be85e68327a7e813" localSheetId="10" hidden="1">#REF!</definedName>
    <definedName name="MLNK2a47b22002254067be85e68327a7e813" localSheetId="8" hidden="1">#REF!</definedName>
    <definedName name="MLNK2a47b22002254067be85e68327a7e813" hidden="1">#REF!</definedName>
    <definedName name="MLNK2a5c79f50aec42c8a2e31d5325c28031" localSheetId="8" hidden="1">#REF!</definedName>
    <definedName name="MLNK2a5c79f50aec42c8a2e31d5325c28031" hidden="1">#REF!</definedName>
    <definedName name="MLNK2a5e8554d6d24547af0536956f860375" localSheetId="8" hidden="1">#REF!</definedName>
    <definedName name="MLNK2a5e8554d6d24547af0536956f860375" hidden="1">#REF!</definedName>
    <definedName name="MLNK2aecb38e444a4a40a14b70143f708801" localSheetId="10" hidden="1">#REF!</definedName>
    <definedName name="MLNK2aecb38e444a4a40a14b70143f708801" localSheetId="8" hidden="1">#REF!</definedName>
    <definedName name="MLNK2aecb38e444a4a40a14b70143f708801" localSheetId="11" hidden="1">#REF!</definedName>
    <definedName name="MLNK2aecb38e444a4a40a14b70143f708801" hidden="1">#REF!</definedName>
    <definedName name="MLNK2b8114d7a2d84280a2be0050bd51168b" localSheetId="10" hidden="1">#REF!</definedName>
    <definedName name="MLNK2b8114d7a2d84280a2be0050bd51168b" localSheetId="8" hidden="1">#REF!</definedName>
    <definedName name="MLNK2b8114d7a2d84280a2be0050bd51168b" localSheetId="11" hidden="1">#REF!</definedName>
    <definedName name="MLNK2b8114d7a2d84280a2be0050bd51168b" hidden="1">#REF!</definedName>
    <definedName name="MLNK2be8dd5fafc0478aa9b72035019b5312" localSheetId="10" hidden="1">#REF!</definedName>
    <definedName name="MLNK2be8dd5fafc0478aa9b72035019b5312" localSheetId="8" hidden="1">#REF!</definedName>
    <definedName name="MLNK2be8dd5fafc0478aa9b72035019b5312" hidden="1">#REF!</definedName>
    <definedName name="MLNK2c1ea20a78034d11aad208c8cb37fc57" localSheetId="10" hidden="1">#REF!</definedName>
    <definedName name="MLNK2c1ea20a78034d11aad208c8cb37fc57" localSheetId="8" hidden="1">#REF!</definedName>
    <definedName name="MLNK2c1ea20a78034d11aad208c8cb37fc57" hidden="1">#REF!</definedName>
    <definedName name="MLNK2c24ddb14bd24af285ffc11304208820" localSheetId="8" hidden="1">#REF!</definedName>
    <definedName name="MLNK2c24ddb14bd24af285ffc11304208820" hidden="1">#REF!</definedName>
    <definedName name="MLNK2c7069f1dccc47fcaec327b3c64f7bc6" localSheetId="8" hidden="1">#REF!</definedName>
    <definedName name="MLNK2c7069f1dccc47fcaec327b3c64f7bc6" hidden="1">#REF!</definedName>
    <definedName name="MLNK2db95360c50d4010be00f3b6ddc7792d" localSheetId="8" hidden="1">#REF!</definedName>
    <definedName name="MLNK2db95360c50d4010be00f3b6ddc7792d" hidden="1">#REF!</definedName>
    <definedName name="MLNK2deef52e26fc409fa454323d5247537c" localSheetId="8" hidden="1">#REF!</definedName>
    <definedName name="MLNK2deef52e26fc409fa454323d5247537c" hidden="1">#REF!</definedName>
    <definedName name="MLNK2df7a817a5c246af99027147ede92642" localSheetId="8" hidden="1">#REF!</definedName>
    <definedName name="MLNK2df7a817a5c246af99027147ede92642" hidden="1">#REF!</definedName>
    <definedName name="MLNK2e2dfb78537e41a6b46ecbf4575afbd1" localSheetId="8" hidden="1">#REF!</definedName>
    <definedName name="MLNK2e2dfb78537e41a6b46ecbf4575afbd1" hidden="1">#REF!</definedName>
    <definedName name="MLNK2f885612a8f944a086299dda361c7ed1" localSheetId="8" hidden="1">#REF!</definedName>
    <definedName name="MLNK2f885612a8f944a086299dda361c7ed1" hidden="1">#REF!</definedName>
    <definedName name="MLNK2fe5187b5ef446448070aaf0b454c70c" localSheetId="10" hidden="1">#REF!</definedName>
    <definedName name="MLNK2fe5187b5ef446448070aaf0b454c70c" localSheetId="8" hidden="1">#REF!</definedName>
    <definedName name="MLNK2fe5187b5ef446448070aaf0b454c70c" localSheetId="11" hidden="1">#REF!</definedName>
    <definedName name="MLNK2fe5187b5ef446448070aaf0b454c70c" localSheetId="6" hidden="1">#REF!</definedName>
    <definedName name="MLNK2fe5187b5ef446448070aaf0b454c70c" hidden="1">#REF!</definedName>
    <definedName name="MLNK308ec47b16224f54a3a1ed632cbe0316" localSheetId="10" hidden="1">#REF!</definedName>
    <definedName name="MLNK308ec47b16224f54a3a1ed632cbe0316" localSheetId="3" hidden="1">#REF!</definedName>
    <definedName name="MLNK308ec47b16224f54a3a1ed632cbe0316" localSheetId="8" hidden="1">#REF!</definedName>
    <definedName name="MLNK308ec47b16224f54a3a1ed632cbe0316" localSheetId="11" hidden="1">#REF!</definedName>
    <definedName name="MLNK308ec47b16224f54a3a1ed632cbe0316" hidden="1">#REF!</definedName>
    <definedName name="MLNK31399fdff50142e59cba8c077ad38f91" localSheetId="8" hidden="1">#REF!</definedName>
    <definedName name="MLNK31399fdff50142e59cba8c077ad38f91" hidden="1">#REF!</definedName>
    <definedName name="MLNK31c2d578afa84b99a2cd086665213a79" localSheetId="8" hidden="1">#REF!</definedName>
    <definedName name="MLNK31c2d578afa84b99a2cd086665213a79" hidden="1">#REF!</definedName>
    <definedName name="MLNK31ff285c72d4439dbe0e2be832dc8679" localSheetId="8" hidden="1">#REF!</definedName>
    <definedName name="MLNK31ff285c72d4439dbe0e2be832dc8679" hidden="1">#REF!</definedName>
    <definedName name="MLNK35e4b6f0156948d1bdf9153b287ae30f" localSheetId="10" hidden="1">#REF!</definedName>
    <definedName name="MLNK35e4b6f0156948d1bdf9153b287ae30f" localSheetId="8" hidden="1">#REF!</definedName>
    <definedName name="MLNK35e4b6f0156948d1bdf9153b287ae30f" localSheetId="11" hidden="1">#REF!</definedName>
    <definedName name="MLNK35e4b6f0156948d1bdf9153b287ae30f" hidden="1">#REF!</definedName>
    <definedName name="MLNK360f3d432fda4ea990599a5f08def911" localSheetId="10" hidden="1">#REF!</definedName>
    <definedName name="MLNK360f3d432fda4ea990599a5f08def911" localSheetId="8" hidden="1">#REF!</definedName>
    <definedName name="MLNK360f3d432fda4ea990599a5f08def911" hidden="1">#REF!</definedName>
    <definedName name="MLNK3648f583af614635b59edb48f94a4130" localSheetId="10" hidden="1">#REF!</definedName>
    <definedName name="MLNK3648f583af614635b59edb48f94a4130" localSheetId="8" hidden="1">#REF!</definedName>
    <definedName name="MLNK3648f583af614635b59edb48f94a4130" hidden="1">#REF!</definedName>
    <definedName name="MLNK3658811918af4fd78645ae1c10cfe309" hidden="1">#REF!</definedName>
    <definedName name="MLNK36abbd0d52b04afd9a1aa158ef250528" localSheetId="10" hidden="1">#REF!</definedName>
    <definedName name="MLNK36abbd0d52b04afd9a1aa158ef250528" localSheetId="3" hidden="1">#REF!</definedName>
    <definedName name="MLNK36abbd0d52b04afd9a1aa158ef250528" localSheetId="8" hidden="1">#REF!</definedName>
    <definedName name="MLNK36abbd0d52b04afd9a1aa158ef250528" localSheetId="11" hidden="1">#REF!</definedName>
    <definedName name="MLNK36abbd0d52b04afd9a1aa158ef250528" hidden="1">#REF!</definedName>
    <definedName name="MLNK36e5efc324ea43cabbf6164f660626bf" localSheetId="8" hidden="1">#REF!</definedName>
    <definedName name="MLNK36e5efc324ea43cabbf6164f660626bf" hidden="1">#REF!</definedName>
    <definedName name="MLNK36eb917cf7d14534b65b7531d6c48f0a" localSheetId="8" hidden="1">#REF!</definedName>
    <definedName name="MLNK36eb917cf7d14534b65b7531d6c48f0a" hidden="1">#REF!</definedName>
    <definedName name="MLNK3706e24c887c4bfbbdad6cf2cec81d6c" localSheetId="8" hidden="1">#REF!</definedName>
    <definedName name="MLNK3706e24c887c4bfbbdad6cf2cec81d6c" hidden="1">#REF!</definedName>
    <definedName name="MLNK37a873b0c9d34fb08c46e4acd5991a92" localSheetId="10" hidden="1">#REF!</definedName>
    <definedName name="MLNK37a873b0c9d34fb08c46e4acd5991a92" localSheetId="8" hidden="1">#REF!</definedName>
    <definedName name="MLNK37a873b0c9d34fb08c46e4acd5991a92" localSheetId="11" hidden="1">#REF!</definedName>
    <definedName name="MLNK37a873b0c9d34fb08c46e4acd5991a92" hidden="1">#REF!</definedName>
    <definedName name="MLNK37baddb09f3b4c75a05f2fcf17aedfe6" localSheetId="10" hidden="1">#REF!</definedName>
    <definedName name="MLNK37baddb09f3b4c75a05f2fcf17aedfe6" localSheetId="8" hidden="1">#REF!</definedName>
    <definedName name="MLNK37baddb09f3b4c75a05f2fcf17aedfe6" hidden="1">#REF!</definedName>
    <definedName name="MLNK37f868d4fa2843f0824a0aea3caff875" localSheetId="10" hidden="1">#REF!</definedName>
    <definedName name="MLNK37f868d4fa2843f0824a0aea3caff875" localSheetId="8" hidden="1">#REF!</definedName>
    <definedName name="MLNK37f868d4fa2843f0824a0aea3caff875" hidden="1">#REF!</definedName>
    <definedName name="MLNK3828f00d5db24b5cb3f5ea512518e4e1" localSheetId="8" hidden="1">#REF!</definedName>
    <definedName name="MLNK3828f00d5db24b5cb3f5ea512518e4e1" hidden="1">#REF!</definedName>
    <definedName name="MLNK38d046e8ed49413a95ebb71b6f526008" localSheetId="8" hidden="1">#REF!</definedName>
    <definedName name="MLNK38d046e8ed49413a95ebb71b6f526008" hidden="1">#REF!</definedName>
    <definedName name="MLNK3aade161feec4705b303c619f23a71c0" localSheetId="10" hidden="1">#REF!</definedName>
    <definedName name="MLNK3aade161feec4705b303c619f23a71c0" localSheetId="8" hidden="1">#REF!</definedName>
    <definedName name="MLNK3aade161feec4705b303c619f23a71c0" localSheetId="11" hidden="1">#REF!</definedName>
    <definedName name="MLNK3aade161feec4705b303c619f23a71c0" hidden="1">#REF!</definedName>
    <definedName name="MLNK3ad0197dea8e471aafedb431ba3d1ad3" localSheetId="10" hidden="1">#REF!</definedName>
    <definedName name="MLNK3ad0197dea8e471aafedb431ba3d1ad3" localSheetId="8" hidden="1">#REF!</definedName>
    <definedName name="MLNK3ad0197dea8e471aafedb431ba3d1ad3" hidden="1">#REF!</definedName>
    <definedName name="MLNK3b38a2b0fec4415786f78bdb5f2c5b17" localSheetId="10" hidden="1">#REF!</definedName>
    <definedName name="MLNK3b38a2b0fec4415786f78bdb5f2c5b17" localSheetId="8" hidden="1">#REF!</definedName>
    <definedName name="MLNK3b38a2b0fec4415786f78bdb5f2c5b17" hidden="1">#REF!</definedName>
    <definedName name="MLNK3b7d42c6927a47d3aa8c3b806705192d" localSheetId="8" hidden="1">#REF!</definedName>
    <definedName name="MLNK3b7d42c6927a47d3aa8c3b806705192d" hidden="1">#REF!</definedName>
    <definedName name="MLNK3bac5fe737474ee291eda81fc45a936b" localSheetId="10" hidden="1">#REF!</definedName>
    <definedName name="MLNK3bac5fe737474ee291eda81fc45a936b" localSheetId="8" hidden="1">#REF!</definedName>
    <definedName name="MLNK3bac5fe737474ee291eda81fc45a936b" localSheetId="11" hidden="1">#REF!</definedName>
    <definedName name="MLNK3bac5fe737474ee291eda81fc45a936b" hidden="1">#REF!</definedName>
    <definedName name="MLNK3bd9cb0bf4ae46c18f27be91d867f5d0" localSheetId="10" hidden="1">#REF!</definedName>
    <definedName name="MLNK3bd9cb0bf4ae46c18f27be91d867f5d0" localSheetId="8" hidden="1">#REF!</definedName>
    <definedName name="MLNK3bd9cb0bf4ae46c18f27be91d867f5d0" hidden="1">#REF!</definedName>
    <definedName name="MLNK3c28ecdfc128449bb2e925e5c3bc7f79" localSheetId="10" hidden="1">#REF!</definedName>
    <definedName name="MLNK3c28ecdfc128449bb2e925e5c3bc7f79" localSheetId="8" hidden="1">#REF!</definedName>
    <definedName name="MLNK3c28ecdfc128449bb2e925e5c3bc7f79" hidden="1">#REF!</definedName>
    <definedName name="MLNK3d4c90ddf7624b599035ed156292e6e7" localSheetId="8" hidden="1">#REF!</definedName>
    <definedName name="MLNK3d4c90ddf7624b599035ed156292e6e7" hidden="1">#REF!</definedName>
    <definedName name="MLNK3e1282583c70432bb6e4f5bcf64f6799" localSheetId="8" hidden="1">#REF!</definedName>
    <definedName name="MLNK3e1282583c70432bb6e4f5bcf64f6799" hidden="1">#REF!</definedName>
    <definedName name="MLNK3e3e2f3ea73b4ce2b3b55a1ff8863e08" localSheetId="8" hidden="1">#REF!</definedName>
    <definedName name="MLNK3e3e2f3ea73b4ce2b3b55a1ff8863e08" hidden="1">#REF!</definedName>
    <definedName name="MLNK3e5a338d69ad40388d23cbc751d891a4" localSheetId="8" hidden="1">#REF!</definedName>
    <definedName name="MLNK3e5a338d69ad40388d23cbc751d891a4" hidden="1">#REF!</definedName>
    <definedName name="MLNK3e647beb89b24f928aea55bf87a19639" localSheetId="8" hidden="1">#REF!</definedName>
    <definedName name="MLNK3e647beb89b24f928aea55bf87a19639" hidden="1">#REF!</definedName>
    <definedName name="MLNK3eee6069b89b44b9857417005784e3ab" localSheetId="8" hidden="1">#REF!</definedName>
    <definedName name="MLNK3eee6069b89b44b9857417005784e3ab" hidden="1">#REF!</definedName>
    <definedName name="MLNK403ebfd4f40e43c99784de624c8f354d" localSheetId="8" hidden="1">#REF!</definedName>
    <definedName name="MLNK403ebfd4f40e43c99784de624c8f354d" hidden="1">#REF!</definedName>
    <definedName name="MLNK413da80677384ac0a79b6ccc1fdb5195" localSheetId="10" hidden="1">#REF!</definedName>
    <definedName name="MLNK413da80677384ac0a79b6ccc1fdb5195" localSheetId="8" hidden="1">#REF!</definedName>
    <definedName name="MLNK413da80677384ac0a79b6ccc1fdb5195" localSheetId="11" hidden="1">#REF!</definedName>
    <definedName name="MLNK413da80677384ac0a79b6ccc1fdb5195" hidden="1">#REF!</definedName>
    <definedName name="MLNK415f334cb91f4b7282c1eeafac78ea43" localSheetId="10" hidden="1">#REF!</definedName>
    <definedName name="MLNK415f334cb91f4b7282c1eeafac78ea43" localSheetId="8" hidden="1">#REF!</definedName>
    <definedName name="MLNK415f334cb91f4b7282c1eeafac78ea43" hidden="1">#REF!</definedName>
    <definedName name="MLNK41e4e79c26a142d59def981d2dd145df" localSheetId="10" hidden="1">#REF!</definedName>
    <definedName name="MLNK41e4e79c26a142d59def981d2dd145df" localSheetId="8" hidden="1">#REF!</definedName>
    <definedName name="MLNK41e4e79c26a142d59def981d2dd145df" hidden="1">#REF!</definedName>
    <definedName name="MLNK42752d9e1ccc44ce9adb2280645efe9b" localSheetId="10" hidden="1">#REF!</definedName>
    <definedName name="MLNK42752d9e1ccc44ce9adb2280645efe9b" localSheetId="8" hidden="1">#REF!</definedName>
    <definedName name="MLNK42752d9e1ccc44ce9adb2280645efe9b" localSheetId="11" hidden="1">#REF!</definedName>
    <definedName name="MLNK42752d9e1ccc44ce9adb2280645efe9b" hidden="1">#REF!</definedName>
    <definedName name="MLNK42b3bb17631f41b8b3f75f71dd17fa5f" localSheetId="10" hidden="1">#REF!</definedName>
    <definedName name="MLNK42b3bb17631f41b8b3f75f71dd17fa5f" localSheetId="8" hidden="1">#REF!</definedName>
    <definedName name="MLNK42b3bb17631f41b8b3f75f71dd17fa5f" hidden="1">#REF!</definedName>
    <definedName name="MLNK4319580fe7794c4099aedb5cf68a3476" localSheetId="10" hidden="1">#REF!</definedName>
    <definedName name="MLNK4319580fe7794c4099aedb5cf68a3476" localSheetId="8" hidden="1">#REF!</definedName>
    <definedName name="MLNK4319580fe7794c4099aedb5cf68a3476" hidden="1">#REF!</definedName>
    <definedName name="MLNK433fb54cacd1435a9c9e560c0cdd8df8" localSheetId="8" hidden="1">#REF!</definedName>
    <definedName name="MLNK433fb54cacd1435a9c9e560c0cdd8df8" hidden="1">#REF!</definedName>
    <definedName name="MLNK438a2a6e120142498741816ba9579735" localSheetId="8" hidden="1">#REF!</definedName>
    <definedName name="MLNK438a2a6e120142498741816ba9579735" hidden="1">#REF!</definedName>
    <definedName name="MLNK43d81e261c8a4297b97427c57a2a0f3d" localSheetId="8" hidden="1">#REF!</definedName>
    <definedName name="MLNK43d81e261c8a4297b97427c57a2a0f3d" hidden="1">#REF!</definedName>
    <definedName name="MLNK443d01b130344b52a766fe8ee0d9c39d" localSheetId="8" hidden="1">#REF!</definedName>
    <definedName name="MLNK443d01b130344b52a766fe8ee0d9c39d" hidden="1">#REF!</definedName>
    <definedName name="MLNK458aaa79af9846afb73e41d3c9e2f1ab" localSheetId="10" hidden="1">#REF!</definedName>
    <definedName name="MLNK458aaa79af9846afb73e41d3c9e2f1ab" localSheetId="8" hidden="1">#REF!</definedName>
    <definedName name="MLNK458aaa79af9846afb73e41d3c9e2f1ab" localSheetId="11" hidden="1">#REF!</definedName>
    <definedName name="MLNK458aaa79af9846afb73e41d3c9e2f1ab" hidden="1">#REF!</definedName>
    <definedName name="MLNK45b83cc97481460da2311ad794b247e4" localSheetId="10" hidden="1">#REF!</definedName>
    <definedName name="MLNK45b83cc97481460da2311ad794b247e4" localSheetId="8" hidden="1">#REF!</definedName>
    <definedName name="MLNK45b83cc97481460da2311ad794b247e4" hidden="1">#REF!</definedName>
    <definedName name="MLNK45c76ff10b874741ab77a9634a1feb11" localSheetId="10" hidden="1">#REF!</definedName>
    <definedName name="MLNK45c76ff10b874741ab77a9634a1feb11" localSheetId="8" hidden="1">#REF!</definedName>
    <definedName name="MLNK45c76ff10b874741ab77a9634a1feb11" hidden="1">#REF!</definedName>
    <definedName name="MLNK46df31e034a7404583d4c864ba95b54e" localSheetId="8" hidden="1">#REF!</definedName>
    <definedName name="MLNK46df31e034a7404583d4c864ba95b54e" hidden="1">#REF!</definedName>
    <definedName name="MLNK47ecd769fb4441469072be216124a69f" localSheetId="10" hidden="1">#REF!</definedName>
    <definedName name="MLNK47ecd769fb4441469072be216124a69f" localSheetId="8" hidden="1">#REF!</definedName>
    <definedName name="MLNK47ecd769fb4441469072be216124a69f" localSheetId="11" hidden="1">#REF!</definedName>
    <definedName name="MLNK47ecd769fb4441469072be216124a69f" hidden="1">#REF!</definedName>
    <definedName name="MLNK482919bd20434765a50a5474233d58dc" localSheetId="10" hidden="1">#REF!</definedName>
    <definedName name="MLNK482919bd20434765a50a5474233d58dc" localSheetId="8" hidden="1">#REF!</definedName>
    <definedName name="MLNK482919bd20434765a50a5474233d58dc" hidden="1">#REF!</definedName>
    <definedName name="MLNK48471666c3414f8aa956b5053db71384" localSheetId="10" hidden="1">#REF!</definedName>
    <definedName name="MLNK48471666c3414f8aa956b5053db71384" localSheetId="8" hidden="1">#REF!</definedName>
    <definedName name="MLNK48471666c3414f8aa956b5053db71384" hidden="1">#REF!</definedName>
    <definedName name="MLNK484bb76c7e41479cbe4e39303ad6f0d3" localSheetId="8" hidden="1">#REF!</definedName>
    <definedName name="MLNK484bb76c7e41479cbe4e39303ad6f0d3" hidden="1">#REF!</definedName>
    <definedName name="MLNK4931501a55124a859b558556c9bde21a" localSheetId="10" hidden="1">#REF!</definedName>
    <definedName name="MLNK4931501a55124a859b558556c9bde21a" localSheetId="8" hidden="1">#REF!</definedName>
    <definedName name="MLNK4931501a55124a859b558556c9bde21a" localSheetId="11" hidden="1">#REF!</definedName>
    <definedName name="MLNK4931501a55124a859b558556c9bde21a" hidden="1">#REF!</definedName>
    <definedName name="MLNK498d98cc04654c498b39d53c1522165b" localSheetId="10" hidden="1">#REF!</definedName>
    <definedName name="MLNK498d98cc04654c498b39d53c1522165b" localSheetId="8" hidden="1">#REF!</definedName>
    <definedName name="MLNK498d98cc04654c498b39d53c1522165b" hidden="1">#REF!</definedName>
    <definedName name="MLNK49d3f0c296384b68956588199f80ee48" localSheetId="10" hidden="1">#REF!</definedName>
    <definedName name="MLNK49d3f0c296384b68956588199f80ee48" localSheetId="8" hidden="1">#REF!</definedName>
    <definedName name="MLNK49d3f0c296384b68956588199f80ee48" hidden="1">#REF!</definedName>
    <definedName name="MLNK49e6d6b375eb4898b318fa941c74e98b" localSheetId="8" hidden="1">#REF!</definedName>
    <definedName name="MLNK49e6d6b375eb4898b318fa941c74e98b" hidden="1">#REF!</definedName>
    <definedName name="MLNK4a1a0bcea1014b019e7b811681cb9ba0" localSheetId="8" hidden="1">#REF!</definedName>
    <definedName name="MLNK4a1a0bcea1014b019e7b811681cb9ba0" hidden="1">#REF!</definedName>
    <definedName name="MLNK4bb76648e81d4bf3804872f4216576c9" localSheetId="10" hidden="1">#REF!</definedName>
    <definedName name="MLNK4bb76648e81d4bf3804872f4216576c9" localSheetId="8" hidden="1">#REF!</definedName>
    <definedName name="MLNK4bb76648e81d4bf3804872f4216576c9" localSheetId="11" hidden="1">#REF!</definedName>
    <definedName name="MLNK4bb76648e81d4bf3804872f4216576c9" hidden="1">#REF!</definedName>
    <definedName name="MLNK4c45991e708e4e0086cff0f3dec04376" localSheetId="10" hidden="1">#REF!</definedName>
    <definedName name="MLNK4c45991e708e4e0086cff0f3dec04376" localSheetId="8" hidden="1">#REF!</definedName>
    <definedName name="MLNK4c45991e708e4e0086cff0f3dec04376" hidden="1">#REF!</definedName>
    <definedName name="MLNK4c635a19550a44109070e6130c847b6b" localSheetId="10" hidden="1">#REF!</definedName>
    <definedName name="MLNK4c635a19550a44109070e6130c847b6b" localSheetId="8" hidden="1">#REF!</definedName>
    <definedName name="MLNK4c635a19550a44109070e6130c847b6b" localSheetId="11" hidden="1">#REF!</definedName>
    <definedName name="MLNK4c635a19550a44109070e6130c847b6b" hidden="1">#REF!</definedName>
    <definedName name="MLNK4cde9847bc18436482ab008f59ab9718" localSheetId="10" hidden="1">#REF!</definedName>
    <definedName name="MLNK4cde9847bc18436482ab008f59ab9718" localSheetId="8" hidden="1">#REF!</definedName>
    <definedName name="MLNK4cde9847bc18436482ab008f59ab9718" hidden="1">#REF!</definedName>
    <definedName name="MLNK4d258d99109745b2be56909102240102" localSheetId="10" hidden="1">#REF!</definedName>
    <definedName name="MLNK4d258d99109745b2be56909102240102" localSheetId="8" hidden="1">#REF!</definedName>
    <definedName name="MLNK4d258d99109745b2be56909102240102" hidden="1">#REF!</definedName>
    <definedName name="MLNK4d7213d61e414411986e7d332e756fc5" localSheetId="8" hidden="1">#REF!</definedName>
    <definedName name="MLNK4d7213d61e414411986e7d332e756fc5" hidden="1">#REF!</definedName>
    <definedName name="MLNK4da9c9e6b8c644f380a6ca5d5ab2620f" localSheetId="10" hidden="1">#REF!</definedName>
    <definedName name="MLNK4da9c9e6b8c644f380a6ca5d5ab2620f" localSheetId="8" hidden="1">#REF!</definedName>
    <definedName name="MLNK4da9c9e6b8c644f380a6ca5d5ab2620f" localSheetId="11" hidden="1">#REF!</definedName>
    <definedName name="MLNK4da9c9e6b8c644f380a6ca5d5ab2620f" localSheetId="6" hidden="1">#REF!</definedName>
    <definedName name="MLNK4da9c9e6b8c644f380a6ca5d5ab2620f" hidden="1">#REF!</definedName>
    <definedName name="MLNK4e49e49c582e448e9e30a83d9c83a122" localSheetId="10" hidden="1">#REF!</definedName>
    <definedName name="MLNK4e49e49c582e448e9e30a83d9c83a122" localSheetId="3" hidden="1">#REF!</definedName>
    <definedName name="MLNK4e49e49c582e448e9e30a83d9c83a122" localSheetId="8" hidden="1">#REF!</definedName>
    <definedName name="MLNK4e49e49c582e448e9e30a83d9c83a122" localSheetId="11" hidden="1">#REF!</definedName>
    <definedName name="MLNK4e49e49c582e448e9e30a83d9c83a122" hidden="1">#REF!</definedName>
    <definedName name="MLNK4e9053f195424c5898385bfd1c12f6b3" localSheetId="10" hidden="1">#REF!</definedName>
    <definedName name="MLNK4e9053f195424c5898385bfd1c12f6b3" localSheetId="8" hidden="1">#REF!</definedName>
    <definedName name="MLNK4e9053f195424c5898385bfd1c12f6b3" localSheetId="11" hidden="1">#REF!</definedName>
    <definedName name="MLNK4e9053f195424c5898385bfd1c12f6b3" hidden="1">#REF!</definedName>
    <definedName name="MLNK4f98288bba1c4350913b060688bde28e" localSheetId="8" hidden="1">#REF!</definedName>
    <definedName name="MLNK4f98288bba1c4350913b060688bde28e" hidden="1">#REF!</definedName>
    <definedName name="MLNK508ff2ecf28e40cfaa71d75881b6a90a" localSheetId="10" hidden="1">#REF!</definedName>
    <definedName name="MLNK508ff2ecf28e40cfaa71d75881b6a90a" localSheetId="8" hidden="1">#REF!</definedName>
    <definedName name="MLNK508ff2ecf28e40cfaa71d75881b6a90a" localSheetId="11" hidden="1">#REF!</definedName>
    <definedName name="MLNK508ff2ecf28e40cfaa71d75881b6a90a" hidden="1">#REF!</definedName>
    <definedName name="MLNK509f8c4fb6714660a48602426ab100f0" localSheetId="10" hidden="1">#REF!</definedName>
    <definedName name="MLNK509f8c4fb6714660a48602426ab100f0" localSheetId="8" hidden="1">#REF!</definedName>
    <definedName name="MLNK509f8c4fb6714660a48602426ab100f0" hidden="1">#REF!</definedName>
    <definedName name="MLNK50bae705cc0d41ad9ba07fcaf0b91d98" localSheetId="10" hidden="1">#REF!</definedName>
    <definedName name="MLNK50bae705cc0d41ad9ba07fcaf0b91d98" localSheetId="8" hidden="1">#REF!</definedName>
    <definedName name="MLNK50bae705cc0d41ad9ba07fcaf0b91d98" hidden="1">#REF!</definedName>
    <definedName name="MLNK51a8fd158f3540cd92b538a0e9992c1d" localSheetId="8" hidden="1">#REF!</definedName>
    <definedName name="MLNK51a8fd158f3540cd92b538a0e9992c1d" hidden="1">#REF!</definedName>
    <definedName name="MLNK51bea82e02e4429d891d84a27212e619" localSheetId="8" hidden="1">#REF!</definedName>
    <definedName name="MLNK51bea82e02e4429d891d84a27212e619" hidden="1">#REF!</definedName>
    <definedName name="MLNK52cb6911a2a44cb19e70c2ca9b02d38e" hidden="1">#REF!</definedName>
    <definedName name="MLNK52efdd4a84064a8ca4dec1a4ddc32412" localSheetId="10" hidden="1">#REF!</definedName>
    <definedName name="MLNK52efdd4a84064a8ca4dec1a4ddc32412" localSheetId="3" hidden="1">#REF!</definedName>
    <definedName name="MLNK52efdd4a84064a8ca4dec1a4ddc32412" localSheetId="8" hidden="1">#REF!</definedName>
    <definedName name="MLNK52efdd4a84064a8ca4dec1a4ddc32412" localSheetId="11" hidden="1">#REF!</definedName>
    <definedName name="MLNK52efdd4a84064a8ca4dec1a4ddc32412" hidden="1">#REF!</definedName>
    <definedName name="MLNK5347981ee1dd4801af77c60c95ccb8e1" localSheetId="8" hidden="1">#REF!</definedName>
    <definedName name="MLNK5347981ee1dd4801af77c60c95ccb8e1" hidden="1">#REF!</definedName>
    <definedName name="MLNK536333f261bd411397bf03627d7c2745" localSheetId="10" hidden="1">#REF!</definedName>
    <definedName name="MLNK536333f261bd411397bf03627d7c2745" localSheetId="8" hidden="1">#REF!</definedName>
    <definedName name="MLNK536333f261bd411397bf03627d7c2745" localSheetId="11" hidden="1">#REF!</definedName>
    <definedName name="MLNK536333f261bd411397bf03627d7c2745" hidden="1">#REF!</definedName>
    <definedName name="MLNK53a9cc6153f347ccb56b1fc51538aa76" localSheetId="10" hidden="1">#REF!</definedName>
    <definedName name="MLNK53a9cc6153f347ccb56b1fc51538aa76" localSheetId="8" hidden="1">#REF!</definedName>
    <definedName name="MLNK53a9cc6153f347ccb56b1fc51538aa76" hidden="1">#REF!</definedName>
    <definedName name="MLNK53e55a5a145e40329efd59713c9d9c6f" localSheetId="8" hidden="1">#REF!</definedName>
    <definedName name="MLNK53e55a5a145e40329efd59713c9d9c6f" hidden="1">#REF!</definedName>
    <definedName name="MLNK5492763a4dfa4261a804a7a6144d6c5f" localSheetId="8" hidden="1">#REF!</definedName>
    <definedName name="MLNK5492763a4dfa4261a804a7a6144d6c5f" hidden="1">#REF!</definedName>
    <definedName name="MLNK55ae9c71f0dd499881deb18bc8d1f2a5" localSheetId="10" hidden="1">#REF!</definedName>
    <definedName name="MLNK55ae9c71f0dd499881deb18bc8d1f2a5" localSheetId="8" hidden="1">#REF!</definedName>
    <definedName name="MLNK55ae9c71f0dd499881deb18bc8d1f2a5" localSheetId="11" hidden="1">#REF!</definedName>
    <definedName name="MLNK55ae9c71f0dd499881deb18bc8d1f2a5" hidden="1">#REF!</definedName>
    <definedName name="MLNK560b6e60e3e0435e8c4d001347bff533" localSheetId="10" hidden="1">#REF!</definedName>
    <definedName name="MLNK560b6e60e3e0435e8c4d001347bff533" localSheetId="8" hidden="1">#REF!</definedName>
    <definedName name="MLNK560b6e60e3e0435e8c4d001347bff533" hidden="1">#REF!</definedName>
    <definedName name="MLNK570ef26b10a941acb89178583a814e76" localSheetId="10" hidden="1">#REF!</definedName>
    <definedName name="MLNK570ef26b10a941acb89178583a814e76" localSheetId="8" hidden="1">#REF!</definedName>
    <definedName name="MLNK570ef26b10a941acb89178583a814e76" hidden="1">#REF!</definedName>
    <definedName name="MLNK579ef4e1916f46aab301f33adc076bcc" localSheetId="8" hidden="1">#REF!</definedName>
    <definedName name="MLNK579ef4e1916f46aab301f33adc076bcc" hidden="1">#REF!</definedName>
    <definedName name="MLNK582db0217a614d7ba0e1511524a77e05" localSheetId="8" hidden="1">#REF!</definedName>
    <definedName name="MLNK582db0217a614d7ba0e1511524a77e05" hidden="1">#REF!</definedName>
    <definedName name="MLNK5898a6e69caa4597babc57cdf97bd9bf" localSheetId="8" hidden="1">#REF!</definedName>
    <definedName name="MLNK5898a6e69caa4597babc57cdf97bd9bf" hidden="1">#REF!</definedName>
    <definedName name="MLNK59f209be2bf3401e9e0607f2f78b4c04" localSheetId="10" hidden="1">#REF!</definedName>
    <definedName name="MLNK59f209be2bf3401e9e0607f2f78b4c04" localSheetId="8" hidden="1">#REF!</definedName>
    <definedName name="MLNK59f209be2bf3401e9e0607f2f78b4c04" localSheetId="11" hidden="1">#REF!</definedName>
    <definedName name="MLNK59f209be2bf3401e9e0607f2f78b4c04" hidden="1">#REF!</definedName>
    <definedName name="MLNK5a83c17b18714ce0becd2b289712c52b" localSheetId="10" hidden="1">#REF!</definedName>
    <definedName name="MLNK5a83c17b18714ce0becd2b289712c52b" localSheetId="8" hidden="1">#REF!</definedName>
    <definedName name="MLNK5a83c17b18714ce0becd2b289712c52b" hidden="1">#REF!</definedName>
    <definedName name="MLNK5abb92c89621466b91d5cb1ade855f7f" localSheetId="10" hidden="1">#REF!</definedName>
    <definedName name="MLNK5abb92c89621466b91d5cb1ade855f7f" localSheetId="8" hidden="1">#REF!</definedName>
    <definedName name="MLNK5abb92c89621466b91d5cb1ade855f7f" hidden="1">#REF!</definedName>
    <definedName name="MLNK5ad85d409591497d8dad9509425e0ba2" localSheetId="8" hidden="1">#REF!</definedName>
    <definedName name="MLNK5ad85d409591497d8dad9509425e0ba2" hidden="1">#REF!</definedName>
    <definedName name="MLNK5ae714f60c1641bb934d97ab30be240e" localSheetId="8" hidden="1">#REF!</definedName>
    <definedName name="MLNK5ae714f60c1641bb934d97ab30be240e" hidden="1">#REF!</definedName>
    <definedName name="MLNK5b339955694e46b7802896462eee8b3d" localSheetId="8" hidden="1">#REF!</definedName>
    <definedName name="MLNK5b339955694e46b7802896462eee8b3d" hidden="1">#REF!</definedName>
    <definedName name="MLNK5cb4dbe67964435e930dd63eb29896b1" localSheetId="8" hidden="1">#REF!</definedName>
    <definedName name="MLNK5cb4dbe67964435e930dd63eb29896b1" hidden="1">#REF!</definedName>
    <definedName name="MLNK5d5c778196e0436eba8d974251b3bf17" hidden="1">#REF!</definedName>
    <definedName name="MLNK5d68080b038343fa816dada380863ce8" localSheetId="10" hidden="1">#REF!</definedName>
    <definedName name="MLNK5d68080b038343fa816dada380863ce8" localSheetId="3" hidden="1">#REF!</definedName>
    <definedName name="MLNK5d68080b038343fa816dada380863ce8" localSheetId="8" hidden="1">#REF!</definedName>
    <definedName name="MLNK5d68080b038343fa816dada380863ce8" localSheetId="11" hidden="1">#REF!</definedName>
    <definedName name="MLNK5d68080b038343fa816dada380863ce8" hidden="1">#REF!</definedName>
    <definedName name="MLNK5d77c638f3c2404dab35b6e6ac94b9a7" localSheetId="8" hidden="1">#REF!</definedName>
    <definedName name="MLNK5d77c638f3c2404dab35b6e6ac94b9a7" hidden="1">#REF!</definedName>
    <definedName name="MLNK5df9151fd86842b89bcd179e2f0def34" localSheetId="8" hidden="1">#REF!</definedName>
    <definedName name="MLNK5df9151fd86842b89bcd179e2f0def34" hidden="1">#REF!</definedName>
    <definedName name="MLNK5e5f590bc264463e98d16a114838aa57" localSheetId="8" hidden="1">#REF!</definedName>
    <definedName name="MLNK5e5f590bc264463e98d16a114838aa57" hidden="1">#REF!</definedName>
    <definedName name="MLNK5eada16b3c5c487bbc0de01cf74e2173" localSheetId="8" hidden="1">#REF!</definedName>
    <definedName name="MLNK5eada16b3c5c487bbc0de01cf74e2173" hidden="1">#REF!</definedName>
    <definedName name="MLNK5f228fd4a59d4db2812d49b0a7754e23" localSheetId="8" hidden="1">#REF!</definedName>
    <definedName name="MLNK5f228fd4a59d4db2812d49b0a7754e23" hidden="1">#REF!</definedName>
    <definedName name="MLNK5f848ded84264f5d98bf3e15cbe8c01d" localSheetId="8" hidden="1">#REF!</definedName>
    <definedName name="MLNK5f848ded84264f5d98bf3e15cbe8c01d" hidden="1">#REF!</definedName>
    <definedName name="MLNK5fa1877d45bd4a9289b48633d5b5072a" localSheetId="8" hidden="1">#REF!</definedName>
    <definedName name="MLNK5fa1877d45bd4a9289b48633d5b5072a" hidden="1">#REF!</definedName>
    <definedName name="MLNK610db0b6cc754ef99c73a3cd6f22f571" localSheetId="10" hidden="1">#REF!</definedName>
    <definedName name="MLNK610db0b6cc754ef99c73a3cd6f22f571" localSheetId="8" hidden="1">#REF!</definedName>
    <definedName name="MLNK610db0b6cc754ef99c73a3cd6f22f571" localSheetId="11" hidden="1">#REF!</definedName>
    <definedName name="MLNK610db0b6cc754ef99c73a3cd6f22f571" hidden="1">#REF!</definedName>
    <definedName name="MLNK6226dcd378504a2ca1dbbaa1e632dc0a" localSheetId="10" hidden="1">#REF!</definedName>
    <definedName name="MLNK6226dcd378504a2ca1dbbaa1e632dc0a" localSheetId="8" hidden="1">#REF!</definedName>
    <definedName name="MLNK6226dcd378504a2ca1dbbaa1e632dc0a" hidden="1">#REF!</definedName>
    <definedName name="MLNK63c206df9ed041a9a1121d1257b3f60b" localSheetId="10" hidden="1">#REF!</definedName>
    <definedName name="MLNK63c206df9ed041a9a1121d1257b3f60b" localSheetId="8" hidden="1">#REF!</definedName>
    <definedName name="MLNK63c206df9ed041a9a1121d1257b3f60b" hidden="1">#REF!</definedName>
    <definedName name="MLNK6411ea80b5b440648c6d6066ca29173c" localSheetId="10" hidden="1">#REF!</definedName>
    <definedName name="MLNK6411ea80b5b440648c6d6066ca29173c" localSheetId="8" hidden="1">#REF!</definedName>
    <definedName name="MLNK6411ea80b5b440648c6d6066ca29173c" localSheetId="11" hidden="1">#REF!</definedName>
    <definedName name="MLNK6411ea80b5b440648c6d6066ca29173c" hidden="1">#REF!</definedName>
    <definedName name="MLNK65bc63d0bd984accb696d002904d0f08" localSheetId="10" hidden="1">#REF!</definedName>
    <definedName name="MLNK65bc63d0bd984accb696d002904d0f08" localSheetId="8" hidden="1">#REF!</definedName>
    <definedName name="MLNK65bc63d0bd984accb696d002904d0f08" localSheetId="11" hidden="1">#REF!</definedName>
    <definedName name="MLNK65bc63d0bd984accb696d002904d0f08" hidden="1">#REF!</definedName>
    <definedName name="MLNK6640a089c91645b3a9f3615b7584b729" localSheetId="10" hidden="1">#REF!</definedName>
    <definedName name="MLNK6640a089c91645b3a9f3615b7584b729" localSheetId="8" hidden="1">#REF!</definedName>
    <definedName name="MLNK6640a089c91645b3a9f3615b7584b729" hidden="1">#REF!</definedName>
    <definedName name="MLNK672e13883a264a4f8e419d942933dd1b" localSheetId="10" hidden="1">#REF!</definedName>
    <definedName name="MLNK672e13883a264a4f8e419d942933dd1b" localSheetId="8" hidden="1">#REF!</definedName>
    <definedName name="MLNK672e13883a264a4f8e419d942933dd1b" localSheetId="11" hidden="1">#REF!</definedName>
    <definedName name="MLNK672e13883a264a4f8e419d942933dd1b" hidden="1">#REF!</definedName>
    <definedName name="MLNK6790d0c9a6224e2d928c158b38604b86" localSheetId="10" hidden="1">#REF!</definedName>
    <definedName name="MLNK6790d0c9a6224e2d928c158b38604b86" localSheetId="8" hidden="1">#REF!</definedName>
    <definedName name="MLNK6790d0c9a6224e2d928c158b38604b86" hidden="1">#REF!</definedName>
    <definedName name="MLNK67c184b495fd4955b3cf94cbcedb6638" localSheetId="10" hidden="1">#REF!</definedName>
    <definedName name="MLNK67c184b495fd4955b3cf94cbcedb6638" localSheetId="8" hidden="1">#REF!</definedName>
    <definedName name="MLNK67c184b495fd4955b3cf94cbcedb6638" hidden="1">#REF!</definedName>
    <definedName name="MLNK695bfab210c8400cbd5abb57e71aebe6" localSheetId="10" hidden="1">#REF!</definedName>
    <definedName name="MLNK695bfab210c8400cbd5abb57e71aebe6" localSheetId="8" hidden="1">#REF!</definedName>
    <definedName name="MLNK695bfab210c8400cbd5abb57e71aebe6" localSheetId="11" hidden="1">#REF!</definedName>
    <definedName name="MLNK695bfab210c8400cbd5abb57e71aebe6" hidden="1">#REF!</definedName>
    <definedName name="MLNK69aa328df44848a999824b4b2fa0448b" localSheetId="10" hidden="1">#REF!</definedName>
    <definedName name="MLNK69aa328df44848a999824b4b2fa0448b" localSheetId="8" hidden="1">#REF!</definedName>
    <definedName name="MLNK69aa328df44848a999824b4b2fa0448b" hidden="1">#REF!</definedName>
    <definedName name="MLNK69d944092bcf489d931862cbfbe1c996" localSheetId="10" hidden="1">#REF!</definedName>
    <definedName name="MLNK69d944092bcf489d931862cbfbe1c996" localSheetId="8" hidden="1">#REF!</definedName>
    <definedName name="MLNK69d944092bcf489d931862cbfbe1c996" hidden="1">#REF!</definedName>
    <definedName name="MLNK6ab964da169d467bbce24bbafd667728" localSheetId="8" hidden="1">#REF!</definedName>
    <definedName name="MLNK6ab964da169d467bbce24bbafd667728" hidden="1">#REF!</definedName>
    <definedName name="MLNK6b00ddf2e9c04801b29cc98e91eb2dbc" localSheetId="8" hidden="1">#REF!</definedName>
    <definedName name="MLNK6b00ddf2e9c04801b29cc98e91eb2dbc" hidden="1">#REF!</definedName>
    <definedName name="MLNK6b423b375ecf4725b5fa25353b990667" hidden="1">#REF!</definedName>
    <definedName name="MLNK6b65ed32ce7640a99fa7442f9889b454" localSheetId="10" hidden="1">#REF!</definedName>
    <definedName name="MLNK6b65ed32ce7640a99fa7442f9889b454" localSheetId="3" hidden="1">#REF!</definedName>
    <definedName name="MLNK6b65ed32ce7640a99fa7442f9889b454" localSheetId="8" hidden="1">#REF!</definedName>
    <definedName name="MLNK6b65ed32ce7640a99fa7442f9889b454" localSheetId="11" hidden="1">#REF!</definedName>
    <definedName name="MLNK6b65ed32ce7640a99fa7442f9889b454" hidden="1">#REF!</definedName>
    <definedName name="MLNK6c16a94d2a0b43b7b8adb5c5950c7890" localSheetId="10" hidden="1">#REF!</definedName>
    <definedName name="MLNK6c16a94d2a0b43b7b8adb5c5950c7890" localSheetId="8" hidden="1">#REF!</definedName>
    <definedName name="MLNK6c16a94d2a0b43b7b8adb5c5950c7890" localSheetId="11" hidden="1">#REF!</definedName>
    <definedName name="MLNK6c16a94d2a0b43b7b8adb5c5950c7890" hidden="1">#REF!</definedName>
    <definedName name="MLNK6c366b5f04d54533bf372b0bebc30c9f" localSheetId="10" hidden="1">#REF!</definedName>
    <definedName name="MLNK6c366b5f04d54533bf372b0bebc30c9f" localSheetId="8" hidden="1">#REF!</definedName>
    <definedName name="MLNK6c366b5f04d54533bf372b0bebc30c9f" localSheetId="11" hidden="1">#REF!</definedName>
    <definedName name="MLNK6c366b5f04d54533bf372b0bebc30c9f" hidden="1">#REF!</definedName>
    <definedName name="MLNK6c949c245d594993a72b43c4e938f5d2" localSheetId="10" hidden="1">#REF!</definedName>
    <definedName name="MLNK6c949c245d594993a72b43c4e938f5d2" localSheetId="8" hidden="1">#REF!</definedName>
    <definedName name="MLNK6c949c245d594993a72b43c4e938f5d2" hidden="1">#REF!</definedName>
    <definedName name="MLNK6d480d6ee1b34b10965446268e5e05ed" hidden="1">#REF!</definedName>
    <definedName name="MLNK6d5ef2ae7d494c4983a39cafda858a07" localSheetId="10" hidden="1">#REF!</definedName>
    <definedName name="MLNK6d5ef2ae7d494c4983a39cafda858a07" localSheetId="3" hidden="1">#REF!</definedName>
    <definedName name="MLNK6d5ef2ae7d494c4983a39cafda858a07" localSheetId="8" hidden="1">#REF!</definedName>
    <definedName name="MLNK6d5ef2ae7d494c4983a39cafda858a07" localSheetId="11" hidden="1">#REF!</definedName>
    <definedName name="MLNK6d5ef2ae7d494c4983a39cafda858a07" hidden="1">#REF!</definedName>
    <definedName name="MLNK6e283d9da0464568a5dfc377690f1543" localSheetId="10" hidden="1">#REF!</definedName>
    <definedName name="MLNK6e283d9da0464568a5dfc377690f1543" localSheetId="8" hidden="1">#REF!</definedName>
    <definedName name="MLNK6e283d9da0464568a5dfc377690f1543" localSheetId="11" hidden="1">#REF!</definedName>
    <definedName name="MLNK6e283d9da0464568a5dfc377690f1543" hidden="1">#REF!</definedName>
    <definedName name="MLNK6e6ce24531cb48eaa9d8307f24b6a872" localSheetId="8" hidden="1">#REF!</definedName>
    <definedName name="MLNK6e6ce24531cb48eaa9d8307f24b6a872" hidden="1">#REF!</definedName>
    <definedName name="MLNK6ea59209ef7a45c9833c1204928341d0" localSheetId="8" hidden="1">#REF!</definedName>
    <definedName name="MLNK6ea59209ef7a45c9833c1204928341d0" hidden="1">#REF!</definedName>
    <definedName name="MLNK6f98c812586e46718c1e93daade62794" localSheetId="10" hidden="1">#REF!</definedName>
    <definedName name="MLNK6f98c812586e46718c1e93daade62794" localSheetId="8" hidden="1">#REF!</definedName>
    <definedName name="MLNK6f98c812586e46718c1e93daade62794" localSheetId="11" hidden="1">#REF!</definedName>
    <definedName name="MLNK6f98c812586e46718c1e93daade62794" hidden="1">#REF!</definedName>
    <definedName name="MLNK6fae11f939ba4aaa9802df3725e20ebb" localSheetId="10" hidden="1">#REF!</definedName>
    <definedName name="MLNK6fae11f939ba4aaa9802df3725e20ebb" localSheetId="8" hidden="1">#REF!</definedName>
    <definedName name="MLNK6fae11f939ba4aaa9802df3725e20ebb" hidden="1">#REF!</definedName>
    <definedName name="MLNK6ff06dccb8854c3b939387890f5c8993" localSheetId="10" hidden="1">#REF!</definedName>
    <definedName name="MLNK6ff06dccb8854c3b939387890f5c8993" localSheetId="8" hidden="1">#REF!</definedName>
    <definedName name="MLNK6ff06dccb8854c3b939387890f5c8993" hidden="1">#REF!</definedName>
    <definedName name="MLNK7006de1b050c4e36a26d4f3df2768687" localSheetId="8" hidden="1">#REF!</definedName>
    <definedName name="MLNK7006de1b050c4e36a26d4f3df2768687" hidden="1">#REF!</definedName>
    <definedName name="MLNK70df96ddcf5e421ab12a8c2e2c167bf8" localSheetId="10" hidden="1">#REF!</definedName>
    <definedName name="MLNK70df96ddcf5e421ab12a8c2e2c167bf8" localSheetId="8" hidden="1">#REF!</definedName>
    <definedName name="MLNK70df96ddcf5e421ab12a8c2e2c167bf8" localSheetId="11" hidden="1">#REF!</definedName>
    <definedName name="MLNK70df96ddcf5e421ab12a8c2e2c167bf8" hidden="1">#REF!</definedName>
    <definedName name="MLNK72298a29c71740da88c3fd2965b44709" hidden="1">#REF!</definedName>
    <definedName name="MLNK7320956c55894738a58535007c9313c1" localSheetId="10" hidden="1">#REF!</definedName>
    <definedName name="MLNK7320956c55894738a58535007c9313c1" localSheetId="8" hidden="1">#REF!</definedName>
    <definedName name="MLNK7320956c55894738a58535007c9313c1" localSheetId="11" hidden="1">#REF!</definedName>
    <definedName name="MLNK7320956c55894738a58535007c9313c1" hidden="1">#REF!</definedName>
    <definedName name="MLNK732c066412c842f39247eaa9b6c6a2b0" localSheetId="10" hidden="1">#REF!</definedName>
    <definedName name="MLNK732c066412c842f39247eaa9b6c6a2b0" localSheetId="8" hidden="1">#REF!</definedName>
    <definedName name="MLNK732c066412c842f39247eaa9b6c6a2b0" localSheetId="11" hidden="1">#REF!</definedName>
    <definedName name="MLNK732c066412c842f39247eaa9b6c6a2b0" hidden="1">#REF!</definedName>
    <definedName name="MLNK73cefd734dde4b4ca833bd52be1fa527" localSheetId="8" hidden="1">#REF!</definedName>
    <definedName name="MLNK73cefd734dde4b4ca833bd52be1fa527" hidden="1">#REF!</definedName>
    <definedName name="MLNK73d7f83c73834c11ace54c3ccdbcac3f" localSheetId="8" hidden="1">#REF!</definedName>
    <definedName name="MLNK73d7f83c73834c11ace54c3ccdbcac3f" hidden="1">#REF!</definedName>
    <definedName name="MLNK74b6be136557406f93d3fabd488f684b" localSheetId="10" hidden="1">#REF!</definedName>
    <definedName name="MLNK74b6be136557406f93d3fabd488f684b" localSheetId="8" hidden="1">#REF!</definedName>
    <definedName name="MLNK74b6be136557406f93d3fabd488f684b" localSheetId="11" hidden="1">#REF!</definedName>
    <definedName name="MLNK74b6be136557406f93d3fabd488f684b" hidden="1">#REF!</definedName>
    <definedName name="MLNK7586c74528b54c32aec2be58fd578869" localSheetId="10" hidden="1">#REF!</definedName>
    <definedName name="MLNK7586c74528b54c32aec2be58fd578869" localSheetId="8" hidden="1">#REF!</definedName>
    <definedName name="MLNK7586c74528b54c32aec2be58fd578869" localSheetId="11" hidden="1">#REF!</definedName>
    <definedName name="MLNK7586c74528b54c32aec2be58fd578869" hidden="1">#REF!</definedName>
    <definedName name="MLNK75cfff200780462da3dcec6b0350fe13" localSheetId="10" hidden="1">#REF!</definedName>
    <definedName name="MLNK75cfff200780462da3dcec6b0350fe13" localSheetId="8" hidden="1">#REF!</definedName>
    <definedName name="MLNK75cfff200780462da3dcec6b0350fe13" hidden="1">#REF!</definedName>
    <definedName name="MLNK75fed7b1a5d344618cc0a1d861ff8665" localSheetId="10" hidden="1">#REF!</definedName>
    <definedName name="MLNK75fed7b1a5d344618cc0a1d861ff8665" localSheetId="8" hidden="1">#REF!</definedName>
    <definedName name="MLNK75fed7b1a5d344618cc0a1d861ff8665" hidden="1">#REF!</definedName>
    <definedName name="MLNK76fea2f65b2c4015983773cce88188ba" localSheetId="10" hidden="1">#REF!</definedName>
    <definedName name="MLNK76fea2f65b2c4015983773cce88188ba" localSheetId="8" hidden="1">#REF!</definedName>
    <definedName name="MLNK76fea2f65b2c4015983773cce88188ba" localSheetId="11" hidden="1">#REF!</definedName>
    <definedName name="MLNK76fea2f65b2c4015983773cce88188ba" hidden="1">#REF!</definedName>
    <definedName name="MLNK7717dbd64b4f4e368a87cd7134213489" localSheetId="10" hidden="1">#REF!</definedName>
    <definedName name="MLNK7717dbd64b4f4e368a87cd7134213489" localSheetId="8" hidden="1">#REF!</definedName>
    <definedName name="MLNK7717dbd64b4f4e368a87cd7134213489" hidden="1">#REF!</definedName>
    <definedName name="MLNK776e206f7b34477d9fe2261fc720ce07" localSheetId="10" hidden="1">#REF!</definedName>
    <definedName name="MLNK776e206f7b34477d9fe2261fc720ce07" localSheetId="8" hidden="1">#REF!</definedName>
    <definedName name="MLNK776e206f7b34477d9fe2261fc720ce07" hidden="1">#REF!</definedName>
    <definedName name="MLNK78198bd7015f42f599923a8e585086b5" localSheetId="8" hidden="1">#REF!</definedName>
    <definedName name="MLNK78198bd7015f42f599923a8e585086b5" hidden="1">#REF!</definedName>
    <definedName name="MLNK78afc04f88f94fb2a2de1a68e9f170f3" localSheetId="8" hidden="1">#REF!</definedName>
    <definedName name="MLNK78afc04f88f94fb2a2de1a68e9f170f3" hidden="1">#REF!</definedName>
    <definedName name="MLNK79515637e4784aa7b54851b3bf4ee9d0" localSheetId="8" hidden="1">#REF!</definedName>
    <definedName name="MLNK79515637e4784aa7b54851b3bf4ee9d0" hidden="1">#REF!</definedName>
    <definedName name="MLNK79518544eb1e4239bad2c4df986bfcb2" localSheetId="8" hidden="1">#REF!</definedName>
    <definedName name="MLNK79518544eb1e4239bad2c4df986bfcb2" hidden="1">#REF!</definedName>
    <definedName name="MLNK79c185f0a9ff46d49295c3ad86d88745" localSheetId="8" hidden="1">#REF!</definedName>
    <definedName name="MLNK79c185f0a9ff46d49295c3ad86d88745" hidden="1">#REF!</definedName>
    <definedName name="MLNK7ab4431700474b12aad45a0e8e119c10" localSheetId="8" hidden="1">#REF!</definedName>
    <definedName name="MLNK7ab4431700474b12aad45a0e8e119c10" hidden="1">#REF!</definedName>
    <definedName name="MLNK7b2229d2956847c2bacafaddac3315c0" localSheetId="10" hidden="1">#REF!</definedName>
    <definedName name="MLNK7b2229d2956847c2bacafaddac3315c0" localSheetId="8" hidden="1">#REF!</definedName>
    <definedName name="MLNK7b2229d2956847c2bacafaddac3315c0" localSheetId="11" hidden="1">#REF!</definedName>
    <definedName name="MLNK7b2229d2956847c2bacafaddac3315c0" hidden="1">#REF!</definedName>
    <definedName name="MLNK7bdd4a8943c247d98d9afc0cccf057c7" localSheetId="10" hidden="1">#REF!</definedName>
    <definedName name="MLNK7bdd4a8943c247d98d9afc0cccf057c7" localSheetId="8" hidden="1">#REF!</definedName>
    <definedName name="MLNK7bdd4a8943c247d98d9afc0cccf057c7" hidden="1">#REF!</definedName>
    <definedName name="MLNK7d44ae3b8fb748759c025ff240f58bb1" localSheetId="10" hidden="1">#REF!</definedName>
    <definedName name="MLNK7d44ae3b8fb748759c025ff240f58bb1" localSheetId="8" hidden="1">#REF!</definedName>
    <definedName name="MLNK7d44ae3b8fb748759c025ff240f58bb1" hidden="1">#REF!</definedName>
    <definedName name="MLNK7dc1b60e98604641860cb357980c435e" localSheetId="10" hidden="1">#REF!</definedName>
    <definedName name="MLNK7dc1b60e98604641860cb357980c435e" localSheetId="8" hidden="1">#REF!</definedName>
    <definedName name="MLNK7dc1b60e98604641860cb357980c435e" localSheetId="11" hidden="1">#REF!</definedName>
    <definedName name="MLNK7dc1b60e98604641860cb357980c435e" localSheetId="6" hidden="1">#REF!</definedName>
    <definedName name="MLNK7dc1b60e98604641860cb357980c435e" hidden="1">#REF!</definedName>
    <definedName name="MLNK7dcaa5a87c7247068b76a43a8dd42b7d" localSheetId="10" hidden="1">#REF!</definedName>
    <definedName name="MLNK7dcaa5a87c7247068b76a43a8dd42b7d" localSheetId="8" hidden="1">#REF!</definedName>
    <definedName name="MLNK7dcaa5a87c7247068b76a43a8dd42b7d" localSheetId="11" hidden="1">#REF!</definedName>
    <definedName name="MLNK7dcaa5a87c7247068b76a43a8dd42b7d" hidden="1">#REF!</definedName>
    <definedName name="MLNK7ddf4f9db0324f7ebf9355303eb31c1f" localSheetId="10" hidden="1">#REF!</definedName>
    <definedName name="MLNK7ddf4f9db0324f7ebf9355303eb31c1f" localSheetId="8" hidden="1">#REF!</definedName>
    <definedName name="MLNK7ddf4f9db0324f7ebf9355303eb31c1f" localSheetId="11" hidden="1">#REF!</definedName>
    <definedName name="MLNK7ddf4f9db0324f7ebf9355303eb31c1f" hidden="1">#REF!</definedName>
    <definedName name="MLNK7ebcc979ebd94d74a778743b7667dc5c" localSheetId="8" hidden="1">#REF!</definedName>
    <definedName name="MLNK7ebcc979ebd94d74a778743b7667dc5c" hidden="1">#REF!</definedName>
    <definedName name="MLNK7ef2886e3c5b4aef813d8064e0a67da3" localSheetId="8" hidden="1">#REF!</definedName>
    <definedName name="MLNK7ef2886e3c5b4aef813d8064e0a67da3" hidden="1">#REF!</definedName>
    <definedName name="MLNK7f3b2b5f505341e2953ae07dd22a644d" localSheetId="8" hidden="1">#REF!</definedName>
    <definedName name="MLNK7f3b2b5f505341e2953ae07dd22a644d" hidden="1">#REF!</definedName>
    <definedName name="MLNK7fb0284a33ca45b6bc8db27e6722b74e" localSheetId="8" hidden="1">#REF!</definedName>
    <definedName name="MLNK7fb0284a33ca45b6bc8db27e6722b74e" hidden="1">#REF!</definedName>
    <definedName name="MLNK80e30c2279ce4a1c964731ffa1934673" localSheetId="8" hidden="1">#REF!</definedName>
    <definedName name="MLNK80e30c2279ce4a1c964731ffa1934673" hidden="1">#REF!</definedName>
    <definedName name="MLNK80e41df743d74118bf3cf2ba320c8cb9" localSheetId="8" hidden="1">#REF!</definedName>
    <definedName name="MLNK80e41df743d74118bf3cf2ba320c8cb9" hidden="1">#REF!</definedName>
    <definedName name="MLNK811988d6250a4f708b3574f3f52b2699" localSheetId="8" hidden="1">#REF!</definedName>
    <definedName name="MLNK811988d6250a4f708b3574f3f52b2699" hidden="1">#REF!</definedName>
    <definedName name="MLNK819b54474d124f0e9e3fea62de36062a" localSheetId="8" hidden="1">#REF!</definedName>
    <definedName name="MLNK819b54474d124f0e9e3fea62de36062a" hidden="1">#REF!</definedName>
    <definedName name="MLNK81a613552b8d452aa971184139314877" localSheetId="8" hidden="1">#REF!</definedName>
    <definedName name="MLNK81a613552b8d452aa971184139314877" hidden="1">#REF!</definedName>
    <definedName name="MLNK820c2a12b47f4a3c985b400c17ec56b5" localSheetId="8" hidden="1">#REF!</definedName>
    <definedName name="MLNK820c2a12b47f4a3c985b400c17ec56b5" hidden="1">#REF!</definedName>
    <definedName name="MLNK827bbde68c754473b757a8c8abb0abbb" localSheetId="8" hidden="1">#REF!</definedName>
    <definedName name="MLNK827bbde68c754473b757a8c8abb0abbb" hidden="1">#REF!</definedName>
    <definedName name="MLNK8396db9410954821841a1bdd1cee3738" localSheetId="10" hidden="1">#REF!</definedName>
    <definedName name="MLNK8396db9410954821841a1bdd1cee3738" localSheetId="8" hidden="1">#REF!</definedName>
    <definedName name="MLNK8396db9410954821841a1bdd1cee3738" localSheetId="11" hidden="1">#REF!</definedName>
    <definedName name="MLNK8396db9410954821841a1bdd1cee3738" hidden="1">#REF!</definedName>
    <definedName name="MLNK84049fb093174bb1b26120e50bd191e8" localSheetId="10" hidden="1">#REF!</definedName>
    <definedName name="MLNK84049fb093174bb1b26120e50bd191e8" localSheetId="8" hidden="1">#REF!</definedName>
    <definedName name="MLNK84049fb093174bb1b26120e50bd191e8" hidden="1">#REF!</definedName>
    <definedName name="MLNK847e7ca4a4a242e1bb6cf1855fadc504" localSheetId="10" hidden="1">#REF!</definedName>
    <definedName name="MLNK847e7ca4a4a242e1bb6cf1855fadc504" localSheetId="8" hidden="1">#REF!</definedName>
    <definedName name="MLNK847e7ca4a4a242e1bb6cf1855fadc504" localSheetId="11" hidden="1">#REF!</definedName>
    <definedName name="MLNK847e7ca4a4a242e1bb6cf1855fadc504" hidden="1">#REF!</definedName>
    <definedName name="MLNK866cca8ff8ec48cc93e8c250448cdf2a" localSheetId="10" hidden="1">#REF!</definedName>
    <definedName name="MLNK866cca8ff8ec48cc93e8c250448cdf2a" localSheetId="8" hidden="1">#REF!</definedName>
    <definedName name="MLNK866cca8ff8ec48cc93e8c250448cdf2a" hidden="1">#REF!</definedName>
    <definedName name="MLNK869e0e4728fa40b78dfa0e2b980196da" localSheetId="10" hidden="1">#REF!</definedName>
    <definedName name="MLNK869e0e4728fa40b78dfa0e2b980196da" localSheetId="8" hidden="1">#REF!</definedName>
    <definedName name="MLNK869e0e4728fa40b78dfa0e2b980196da" localSheetId="11" hidden="1">#REF!</definedName>
    <definedName name="MLNK869e0e4728fa40b78dfa0e2b980196da" hidden="1">#REF!</definedName>
    <definedName name="MLNK86f97346d0a840ad8c439bc1929be8cf" localSheetId="10" hidden="1">#REF!</definedName>
    <definedName name="MLNK86f97346d0a840ad8c439bc1929be8cf" localSheetId="8" hidden="1">#REF!</definedName>
    <definedName name="MLNK86f97346d0a840ad8c439bc1929be8cf" hidden="1">#REF!</definedName>
    <definedName name="MLNK87588a7692c844439f842dd6417e3483" localSheetId="10" hidden="1">#REF!</definedName>
    <definedName name="MLNK87588a7692c844439f842dd6417e3483" localSheetId="8" hidden="1">#REF!</definedName>
    <definedName name="MLNK87588a7692c844439f842dd6417e3483" hidden="1">#REF!</definedName>
    <definedName name="MLNK88492eb2e92d43ae8fb3d16da3c4120a" localSheetId="8" hidden="1">#REF!</definedName>
    <definedName name="MLNK88492eb2e92d43ae8fb3d16da3c4120a" hidden="1">#REF!</definedName>
    <definedName name="MLNK889fe013cd6d444e8eea8a3b3a056bd0" localSheetId="8" hidden="1">#REF!</definedName>
    <definedName name="MLNK889fe013cd6d444e8eea8a3b3a056bd0" hidden="1">#REF!</definedName>
    <definedName name="MLNK88cc4edfffba4398b4ed2ebeb85d2376" localSheetId="8" hidden="1">#REF!</definedName>
    <definedName name="MLNK88cc4edfffba4398b4ed2ebeb85d2376" hidden="1">#REF!</definedName>
    <definedName name="MLNK88d90c390dca4e7e82cae88ea2652b89" localSheetId="8" hidden="1">#REF!</definedName>
    <definedName name="MLNK88d90c390dca4e7e82cae88ea2652b89" hidden="1">#REF!</definedName>
    <definedName name="MLNK89abd7b3eeca4827adb9fbfbd9f9af0e" localSheetId="8" hidden="1">#REF!</definedName>
    <definedName name="MLNK89abd7b3eeca4827adb9fbfbd9f9af0e" hidden="1">#REF!</definedName>
    <definedName name="MLNK8af6e60d05ef41d79a30dc72856cdbee" localSheetId="8" hidden="1">#REF!</definedName>
    <definedName name="MLNK8af6e60d05ef41d79a30dc72856cdbee" hidden="1">#REF!</definedName>
    <definedName name="MLNK8b4b7de34bef406487decb310af2eeb4" localSheetId="10" hidden="1">#REF!</definedName>
    <definedName name="MLNK8b4b7de34bef406487decb310af2eeb4" localSheetId="8" hidden="1">#REF!</definedName>
    <definedName name="MLNK8b4b7de34bef406487decb310af2eeb4" localSheetId="11" hidden="1">#REF!</definedName>
    <definedName name="MLNK8b4b7de34bef406487decb310af2eeb4" hidden="1">#REF!</definedName>
    <definedName name="MLNK8bb79c82040d4484b3816f6f7b72d5d4" localSheetId="10" hidden="1">#REF!</definedName>
    <definedName name="MLNK8bb79c82040d4484b3816f6f7b72d5d4" localSheetId="8" hidden="1">#REF!</definedName>
    <definedName name="MLNK8bb79c82040d4484b3816f6f7b72d5d4" localSheetId="11" hidden="1">#REF!</definedName>
    <definedName name="MLNK8bb79c82040d4484b3816f6f7b72d5d4" hidden="1">#REF!</definedName>
    <definedName name="MLNK8bb8e5a13b0e4054a5aa434d7650ebff" localSheetId="10" hidden="1">#REF!</definedName>
    <definedName name="MLNK8bb8e5a13b0e4054a5aa434d7650ebff" localSheetId="8" hidden="1">#REF!</definedName>
    <definedName name="MLNK8bb8e5a13b0e4054a5aa434d7650ebff" hidden="1">#REF!</definedName>
    <definedName name="MLNK8c9868abe09d492d97763b5181936f82" localSheetId="10" hidden="1">#REF!</definedName>
    <definedName name="MLNK8c9868abe09d492d97763b5181936f82" localSheetId="8" hidden="1">#REF!</definedName>
    <definedName name="MLNK8c9868abe09d492d97763b5181936f82" localSheetId="11" hidden="1">#REF!</definedName>
    <definedName name="MLNK8c9868abe09d492d97763b5181936f82" hidden="1">#REF!</definedName>
    <definedName name="MLNK8cca239a83654e938e539ccbc3626f0d" localSheetId="10" hidden="1">#REF!</definedName>
    <definedName name="MLNK8cca239a83654e938e539ccbc3626f0d" localSheetId="8" hidden="1">#REF!</definedName>
    <definedName name="MLNK8cca239a83654e938e539ccbc3626f0d" hidden="1">#REF!</definedName>
    <definedName name="MLNK8d1fec7a101845718ec1b31336d59a8b" localSheetId="10" hidden="1">#REF!</definedName>
    <definedName name="MLNK8d1fec7a101845718ec1b31336d59a8b" localSheetId="8" hidden="1">#REF!</definedName>
    <definedName name="MLNK8d1fec7a101845718ec1b31336d59a8b" hidden="1">#REF!</definedName>
    <definedName name="MLNK8ddf68f182e942319a0a75c5bdfb92a4" localSheetId="10" hidden="1">#REF!</definedName>
    <definedName name="MLNK8ddf68f182e942319a0a75c5bdfb92a4" localSheetId="8" hidden="1">#REF!</definedName>
    <definedName name="MLNK8ddf68f182e942319a0a75c5bdfb92a4" localSheetId="11" hidden="1">#REF!</definedName>
    <definedName name="MLNK8ddf68f182e942319a0a75c5bdfb92a4" hidden="1">#REF!</definedName>
    <definedName name="MLNK8edb8209051f4f798a92546d1b2214e6" localSheetId="10" hidden="1">#REF!</definedName>
    <definedName name="MLNK8edb8209051f4f798a92546d1b2214e6" localSheetId="8" hidden="1">#REF!</definedName>
    <definedName name="MLNK8edb8209051f4f798a92546d1b2214e6" hidden="1">#REF!</definedName>
    <definedName name="MLNK8f0fd326f97b402ea1f2b6fb91b79004" localSheetId="10" hidden="1">#REF!</definedName>
    <definedName name="MLNK8f0fd326f97b402ea1f2b6fb91b79004" localSheetId="8" hidden="1">#REF!</definedName>
    <definedName name="MLNK8f0fd326f97b402ea1f2b6fb91b79004" hidden="1">#REF!</definedName>
    <definedName name="MLNK91042598dd4d48f9a3a5961b626a97be" localSheetId="10" hidden="1">#REF!</definedName>
    <definedName name="MLNK91042598dd4d48f9a3a5961b626a97be" localSheetId="8" hidden="1">#REF!</definedName>
    <definedName name="MLNK91042598dd4d48f9a3a5961b626a97be" localSheetId="11" hidden="1">#REF!</definedName>
    <definedName name="MLNK91042598dd4d48f9a3a5961b626a97be" hidden="1">#REF!</definedName>
    <definedName name="MLNK91a2c28d4b654ce7807c0ff0e49bc91a" localSheetId="10" hidden="1">#REF!</definedName>
    <definedName name="MLNK91a2c28d4b654ce7807c0ff0e49bc91a" localSheetId="8" hidden="1">#REF!</definedName>
    <definedName name="MLNK91a2c28d4b654ce7807c0ff0e49bc91a" hidden="1">#REF!</definedName>
    <definedName name="MLNK92138ec22c3e458ea27db72e9db740b0" localSheetId="10" hidden="1">#REF!</definedName>
    <definedName name="MLNK92138ec22c3e458ea27db72e9db740b0" localSheetId="8" hidden="1">#REF!</definedName>
    <definedName name="MLNK92138ec22c3e458ea27db72e9db740b0" hidden="1">#REF!</definedName>
    <definedName name="MLNK923cc8a94e3c4192b594ed402ccea5c1" localSheetId="8" hidden="1">#REF!</definedName>
    <definedName name="MLNK923cc8a94e3c4192b594ed402ccea5c1" hidden="1">#REF!</definedName>
    <definedName name="MLNK92debea704f94bf79b7e748022199504" localSheetId="8" hidden="1">#REF!</definedName>
    <definedName name="MLNK92debea704f94bf79b7e748022199504" hidden="1">#REF!</definedName>
    <definedName name="MLNK9369c50d1537418ba144f121a3aa92f4" localSheetId="8" hidden="1">#REF!</definedName>
    <definedName name="MLNK9369c50d1537418ba144f121a3aa92f4" hidden="1">#REF!</definedName>
    <definedName name="MLNK93b927d86f0143cc99b233ac64d83956" hidden="1">#REF!</definedName>
    <definedName name="MLNK93ee80bdbdd4474888dd3b666916415c" localSheetId="10" hidden="1">#REF!</definedName>
    <definedName name="MLNK93ee80bdbdd4474888dd3b666916415c" localSheetId="3" hidden="1">#REF!</definedName>
    <definedName name="MLNK93ee80bdbdd4474888dd3b666916415c" localSheetId="8" hidden="1">#REF!</definedName>
    <definedName name="MLNK93ee80bdbdd4474888dd3b666916415c" localSheetId="11" hidden="1">#REF!</definedName>
    <definedName name="MLNK93ee80bdbdd4474888dd3b666916415c" hidden="1">#REF!</definedName>
    <definedName name="MLNK9470b29f89cb476ab5ab6454188ec242" localSheetId="8" hidden="1">#REF!</definedName>
    <definedName name="MLNK9470b29f89cb476ab5ab6454188ec242" hidden="1">#REF!</definedName>
    <definedName name="MLNK94a72e226b1841c69836e117f7d264e0" localSheetId="8" hidden="1">#REF!</definedName>
    <definedName name="MLNK94a72e226b1841c69836e117f7d264e0" hidden="1">#REF!</definedName>
    <definedName name="MLNK955edca74ed1456dbc18c5e93f19dc77" localSheetId="8" hidden="1">#REF!</definedName>
    <definedName name="MLNK955edca74ed1456dbc18c5e93f19dc77" hidden="1">#REF!</definedName>
    <definedName name="MLNK9570a7e591704b08a74b41a5d9bae695" localSheetId="8" hidden="1">#REF!</definedName>
    <definedName name="MLNK9570a7e591704b08a74b41a5d9bae695" hidden="1">#REF!</definedName>
    <definedName name="MLNK97403d2bf29d45c2afdedec484e8b0e1" localSheetId="8" hidden="1">#REF!</definedName>
    <definedName name="MLNK97403d2bf29d45c2afdedec484e8b0e1" hidden="1">#REF!</definedName>
    <definedName name="MLNK9872e82cd1a0411eb1db7f06eca5cc98" localSheetId="10" hidden="1">#REF!</definedName>
    <definedName name="MLNK9872e82cd1a0411eb1db7f06eca5cc98" localSheetId="8" hidden="1">#REF!</definedName>
    <definedName name="MLNK9872e82cd1a0411eb1db7f06eca5cc98" localSheetId="11" hidden="1">#REF!</definedName>
    <definedName name="MLNK9872e82cd1a0411eb1db7f06eca5cc98" hidden="1">#REF!</definedName>
    <definedName name="MLNK9960ce205b024d159716c3ce4936c881" localSheetId="10" hidden="1">#REF!</definedName>
    <definedName name="MLNK9960ce205b024d159716c3ce4936c881" localSheetId="8" hidden="1">#REF!</definedName>
    <definedName name="MLNK9960ce205b024d159716c3ce4936c881" localSheetId="11" hidden="1">#REF!</definedName>
    <definedName name="MLNK9960ce205b024d159716c3ce4936c881" hidden="1">#REF!</definedName>
    <definedName name="MLNK999d13581f694d4ba486490b078876f2" localSheetId="10" hidden="1">#REF!</definedName>
    <definedName name="MLNK999d13581f694d4ba486490b078876f2" localSheetId="8" hidden="1">#REF!</definedName>
    <definedName name="MLNK999d13581f694d4ba486490b078876f2" hidden="1">#REF!</definedName>
    <definedName name="MLNK9b10c5b6335e4b30a3912ec2b1c576da" localSheetId="10" hidden="1">#REF!</definedName>
    <definedName name="MLNK9b10c5b6335e4b30a3912ec2b1c576da" localSheetId="8" hidden="1">#REF!</definedName>
    <definedName name="MLNK9b10c5b6335e4b30a3912ec2b1c576da" hidden="1">#REF!</definedName>
    <definedName name="MLNK9b4c0e419e214f9f9bb282c52f22aa2f" localSheetId="8" hidden="1">#REF!</definedName>
    <definedName name="MLNK9b4c0e419e214f9f9bb282c52f22aa2f" hidden="1">#REF!</definedName>
    <definedName name="MLNK9c080c3c47054527b7506bc65c7449a8" localSheetId="8" hidden="1">#REF!</definedName>
    <definedName name="MLNK9c080c3c47054527b7506bc65c7449a8" hidden="1">#REF!</definedName>
    <definedName name="MLNK9c536454db82435bbd4c2fe2390cc7e6" localSheetId="8" hidden="1">#REF!</definedName>
    <definedName name="MLNK9c536454db82435bbd4c2fe2390cc7e6" hidden="1">#REF!</definedName>
    <definedName name="MLNK9cb237b3ae60460782dd06ffcc94d176" localSheetId="8" hidden="1">#REF!</definedName>
    <definedName name="MLNK9cb237b3ae60460782dd06ffcc94d176" hidden="1">#REF!</definedName>
    <definedName name="MLNK9d5e29c21d444f83a3d5169a1a7c3f6f" localSheetId="8" hidden="1">#REF!</definedName>
    <definedName name="MLNK9d5e29c21d444f83a3d5169a1a7c3f6f" hidden="1">#REF!</definedName>
    <definedName name="MLNK9d74016a436444f5ad4a81861f1a6148" localSheetId="8" hidden="1">#REF!</definedName>
    <definedName name="MLNK9d74016a436444f5ad4a81861f1a6148" hidden="1">#REF!</definedName>
    <definedName name="MLNK9dcf8d6ad50c4be6bb8591c8b7b857c8" localSheetId="8" hidden="1">#REF!</definedName>
    <definedName name="MLNK9dcf8d6ad50c4be6bb8591c8b7b857c8" hidden="1">#REF!</definedName>
    <definedName name="MLNK9e1a9dda33e14902a6dd0673b256826b" localSheetId="8" hidden="1">#REF!</definedName>
    <definedName name="MLNK9e1a9dda33e14902a6dd0673b256826b" hidden="1">#REF!</definedName>
    <definedName name="MLNK9e8b43e038ae4e2ba9733b86fd90fe71" localSheetId="8" hidden="1">#REF!</definedName>
    <definedName name="MLNK9e8b43e038ae4e2ba9733b86fd90fe71" hidden="1">#REF!</definedName>
    <definedName name="MLNK9ef4dac6e4c84b458fc5f55c61125436" localSheetId="8" hidden="1">#REF!</definedName>
    <definedName name="MLNK9ef4dac6e4c84b458fc5f55c61125436" hidden="1">#REF!</definedName>
    <definedName name="MLNK9fd9933cf36142abbf30b1efe021931a" localSheetId="10" hidden="1">#REF!</definedName>
    <definedName name="MLNK9fd9933cf36142abbf30b1efe021931a" localSheetId="8" hidden="1">#REF!</definedName>
    <definedName name="MLNK9fd9933cf36142abbf30b1efe021931a" localSheetId="11" hidden="1">#REF!</definedName>
    <definedName name="MLNK9fd9933cf36142abbf30b1efe021931a" hidden="1">#REF!</definedName>
    <definedName name="MLNKa06fcdbf09ad4b959abcd6096bf0a309" localSheetId="10" hidden="1">#REF!</definedName>
    <definedName name="MLNKa06fcdbf09ad4b959abcd6096bf0a309" localSheetId="8" hidden="1">#REF!</definedName>
    <definedName name="MLNKa06fcdbf09ad4b959abcd6096bf0a309" localSheetId="11" hidden="1">#REF!</definedName>
    <definedName name="MLNKa06fcdbf09ad4b959abcd6096bf0a309" hidden="1">#REF!</definedName>
    <definedName name="MLNKa0b680364bd64b6bb7599d2495f4e278" localSheetId="10" hidden="1">#REF!</definedName>
    <definedName name="MLNKa0b680364bd64b6bb7599d2495f4e278" localSheetId="8" hidden="1">#REF!</definedName>
    <definedName name="MLNKa0b680364bd64b6bb7599d2495f4e278" hidden="1">#REF!</definedName>
    <definedName name="MLNKa0ecde0bfb884f3a8551e84a6a8f60b9" localSheetId="10" hidden="1">#REF!</definedName>
    <definedName name="MLNKa0ecde0bfb884f3a8551e84a6a8f60b9" localSheetId="8" hidden="1">#REF!</definedName>
    <definedName name="MLNKa0ecde0bfb884f3a8551e84a6a8f60b9" hidden="1">#REF!</definedName>
    <definedName name="MLNKa37684ad5e5c439fba3caf3e931ef589" localSheetId="10" hidden="1">#REF!</definedName>
    <definedName name="MLNKa37684ad5e5c439fba3caf3e931ef589" localSheetId="8" hidden="1">#REF!</definedName>
    <definedName name="MLNKa37684ad5e5c439fba3caf3e931ef589" localSheetId="11" hidden="1">#REF!</definedName>
    <definedName name="MLNKa37684ad5e5c439fba3caf3e931ef589" hidden="1">#REF!</definedName>
    <definedName name="MLNKa39050e76e34480aba1652cfb53b94e0" localSheetId="10" hidden="1">#REF!</definedName>
    <definedName name="MLNKa39050e76e34480aba1652cfb53b94e0" localSheetId="8" hidden="1">#REF!</definedName>
    <definedName name="MLNKa39050e76e34480aba1652cfb53b94e0" hidden="1">#REF!</definedName>
    <definedName name="MLNKa3a7625c9eb5408485d4ecbd181f23fc" localSheetId="10" hidden="1">#REF!</definedName>
    <definedName name="MLNKa3a7625c9eb5408485d4ecbd181f23fc" localSheetId="8" hidden="1">#REF!</definedName>
    <definedName name="MLNKa3a7625c9eb5408485d4ecbd181f23fc" hidden="1">#REF!</definedName>
    <definedName name="MLNKa4241d13e4bc4b39bad2e35c0e9d7ab6" localSheetId="8" hidden="1">#REF!</definedName>
    <definedName name="MLNKa4241d13e4bc4b39bad2e35c0e9d7ab6" hidden="1">#REF!</definedName>
    <definedName name="MLNKa45f0b5d58ae4ea698d724401b69a749" localSheetId="8" hidden="1">#REF!</definedName>
    <definedName name="MLNKa45f0b5d58ae4ea698d724401b69a749" hidden="1">#REF!</definedName>
    <definedName name="MLNKa57dbd7b02de435f870166c7bda74f98" localSheetId="8" hidden="1">#REF!</definedName>
    <definedName name="MLNKa57dbd7b02de435f870166c7bda74f98" hidden="1">#REF!</definedName>
    <definedName name="MLNKa638583f96504e62abdc8491d2248f1b" localSheetId="8" hidden="1">#REF!</definedName>
    <definedName name="MLNKa638583f96504e62abdc8491d2248f1b" hidden="1">#REF!</definedName>
    <definedName name="MLNKa641d40d22c24cfca1394053f04d5537" localSheetId="8" hidden="1">#REF!</definedName>
    <definedName name="MLNKa641d40d22c24cfca1394053f04d5537" hidden="1">#REF!</definedName>
    <definedName name="MLNKa6a2b4c999754b6fa587294734a84eed" localSheetId="8" hidden="1">#REF!</definedName>
    <definedName name="MLNKa6a2b4c999754b6fa587294734a84eed" hidden="1">#REF!</definedName>
    <definedName name="MLNKa6ae728097774d5ba9301ffca4f74b11" localSheetId="8" hidden="1">#REF!</definedName>
    <definedName name="MLNKa6ae728097774d5ba9301ffca4f74b11" hidden="1">#REF!</definedName>
    <definedName name="MLNKa6c0e0237cac402cabd6204e6e59d7a5" localSheetId="8" hidden="1">#REF!</definedName>
    <definedName name="MLNKa6c0e0237cac402cabd6204e6e59d7a5" hidden="1">#REF!</definedName>
    <definedName name="MLNKa7b67ae77b284e35ae2b5f5bb9575b07" localSheetId="10" hidden="1">#REF!</definedName>
    <definedName name="MLNKa7b67ae77b284e35ae2b5f5bb9575b07" localSheetId="8" hidden="1">#REF!</definedName>
    <definedName name="MLNKa7b67ae77b284e35ae2b5f5bb9575b07" localSheetId="11" hidden="1">#REF!</definedName>
    <definedName name="MLNKa7b67ae77b284e35ae2b5f5bb9575b07" hidden="1">#REF!</definedName>
    <definedName name="MLNKa7e24b1e0aa14069b0ba2ebfa0a6bd41" localSheetId="10" hidden="1">#REF!</definedName>
    <definedName name="MLNKa7e24b1e0aa14069b0ba2ebfa0a6bd41" localSheetId="8" hidden="1">#REF!</definedName>
    <definedName name="MLNKa7e24b1e0aa14069b0ba2ebfa0a6bd41" hidden="1">#REF!</definedName>
    <definedName name="MLNKa7f7d52d146745979d9706bffbe6198f" localSheetId="10" hidden="1">#REF!</definedName>
    <definedName name="MLNKa7f7d52d146745979d9706bffbe6198f" localSheetId="8" hidden="1">#REF!</definedName>
    <definedName name="MLNKa7f7d52d146745979d9706bffbe6198f" hidden="1">#REF!</definedName>
    <definedName name="MLNKa8003a7005074dd4b91fd919082934b4" localSheetId="8" hidden="1">#REF!</definedName>
    <definedName name="MLNKa8003a7005074dd4b91fd919082934b4" hidden="1">#REF!</definedName>
    <definedName name="MLNKa891951608d940f0b5453cea58d1ca19" localSheetId="10" hidden="1">#REF!</definedName>
    <definedName name="MLNKa891951608d940f0b5453cea58d1ca19" localSheetId="8" hidden="1">#REF!</definedName>
    <definedName name="MLNKa891951608d940f0b5453cea58d1ca19" localSheetId="11" hidden="1">#REF!</definedName>
    <definedName name="MLNKa891951608d940f0b5453cea58d1ca19" hidden="1">#REF!</definedName>
    <definedName name="MLNKa9096654227746cba3b1e72d845b84ec" hidden="1">#REF!</definedName>
    <definedName name="MLNKa92d7f7227464481a58fce804523c660" localSheetId="10" hidden="1">#REF!</definedName>
    <definedName name="MLNKa92d7f7227464481a58fce804523c660" localSheetId="8" hidden="1">#REF!</definedName>
    <definedName name="MLNKa92d7f7227464481a58fce804523c660" localSheetId="11" hidden="1">#REF!</definedName>
    <definedName name="MLNKa92d7f7227464481a58fce804523c660" hidden="1">#REF!</definedName>
    <definedName name="MLNKa96dfec67e7d42c185eddf571b4a0871" localSheetId="10" hidden="1">#REF!</definedName>
    <definedName name="MLNKa96dfec67e7d42c185eddf571b4a0871" localSheetId="8" hidden="1">#REF!</definedName>
    <definedName name="MLNKa96dfec67e7d42c185eddf571b4a0871" localSheetId="11" hidden="1">#REF!</definedName>
    <definedName name="MLNKa96dfec67e7d42c185eddf571b4a0871" hidden="1">#REF!</definedName>
    <definedName name="MLNKa9b72ee297dc4b6b82fd726e8ceed72e" localSheetId="8" hidden="1">#REF!</definedName>
    <definedName name="MLNKa9b72ee297dc4b6b82fd726e8ceed72e" hidden="1">#REF!</definedName>
    <definedName name="MLNKa9c3041995b9474f9a59fd740ee8ef41" localSheetId="8" hidden="1">#REF!</definedName>
    <definedName name="MLNKa9c3041995b9474f9a59fd740ee8ef41" hidden="1">#REF!</definedName>
    <definedName name="MLNKaaa54138778c4ed398d9c92f594c3692" localSheetId="8" hidden="1">#REF!</definedName>
    <definedName name="MLNKaaa54138778c4ed398d9c92f594c3692" hidden="1">#REF!</definedName>
    <definedName name="MLNKabdb601947de4e1f8d5ee0de13110117" localSheetId="10" hidden="1">#REF!</definedName>
    <definedName name="MLNKabdb601947de4e1f8d5ee0de13110117" localSheetId="8" hidden="1">#REF!</definedName>
    <definedName name="MLNKabdb601947de4e1f8d5ee0de13110117" localSheetId="11" hidden="1">#REF!</definedName>
    <definedName name="MLNKabdb601947de4e1f8d5ee0de13110117" hidden="1">#REF!</definedName>
    <definedName name="MLNKac79cba661f14184a139a93e111d3a40" localSheetId="10" hidden="1">#REF!</definedName>
    <definedName name="MLNKac79cba661f14184a139a93e111d3a40" localSheetId="8" hidden="1">#REF!</definedName>
    <definedName name="MLNKac79cba661f14184a139a93e111d3a40" hidden="1">#REF!</definedName>
    <definedName name="MLNKacaeb68fa0174607b702b054095283f1" localSheetId="10" hidden="1">#REF!</definedName>
    <definedName name="MLNKacaeb68fa0174607b702b054095283f1" localSheetId="8" hidden="1">#REF!</definedName>
    <definedName name="MLNKacaeb68fa0174607b702b054095283f1" hidden="1">#REF!</definedName>
    <definedName name="MLNKad0f0122808f4e6ca564f699b5d4df70" localSheetId="8" hidden="1">#REF!</definedName>
    <definedName name="MLNKad0f0122808f4e6ca564f699b5d4df70" hidden="1">#REF!</definedName>
    <definedName name="MLNKad6f939e009f43f29aea395bcb7ff7da" localSheetId="10" hidden="1">#REF!</definedName>
    <definedName name="MLNKad6f939e009f43f29aea395bcb7ff7da" localSheetId="8" hidden="1">#REF!</definedName>
    <definedName name="MLNKad6f939e009f43f29aea395bcb7ff7da" localSheetId="11" hidden="1">#REF!</definedName>
    <definedName name="MLNKad6f939e009f43f29aea395bcb7ff7da" hidden="1">#REF!</definedName>
    <definedName name="MLNKadae2988d338434fa6c1f93428bbcdba" localSheetId="10" hidden="1">#REF!</definedName>
    <definedName name="MLNKadae2988d338434fa6c1f93428bbcdba" localSheetId="8" hidden="1">#REF!</definedName>
    <definedName name="MLNKadae2988d338434fa6c1f93428bbcdba" hidden="1">#REF!</definedName>
    <definedName name="MLNKade14c001b4d484e97e8cb97712c662e" localSheetId="10" hidden="1">#REF!</definedName>
    <definedName name="MLNKade14c001b4d484e97e8cb97712c662e" localSheetId="8" hidden="1">#REF!</definedName>
    <definedName name="MLNKade14c001b4d484e97e8cb97712c662e" hidden="1">#REF!</definedName>
    <definedName name="MLNKaee04a1f5f4946128bac3cf1750d357e" hidden="1">#REF!</definedName>
    <definedName name="MLNKaee5ba47a48940498129a8b0c327aad7" localSheetId="10" hidden="1">#REF!</definedName>
    <definedName name="MLNKaee5ba47a48940498129a8b0c327aad7" localSheetId="3" hidden="1">#REF!</definedName>
    <definedName name="MLNKaee5ba47a48940498129a8b0c327aad7" localSheetId="8" hidden="1">#REF!</definedName>
    <definedName name="MLNKaee5ba47a48940498129a8b0c327aad7" localSheetId="11" hidden="1">#REF!</definedName>
    <definedName name="MLNKaee5ba47a48940498129a8b0c327aad7" hidden="1">#REF!</definedName>
    <definedName name="MLNKaeef41523bb6461a8ce9e28075b377e4" localSheetId="8" hidden="1">#REF!</definedName>
    <definedName name="MLNKaeef41523bb6461a8ce9e28075b377e4" hidden="1">#REF!</definedName>
    <definedName name="MLNKaf2e362f14b04b17806312aeb7d9faf9" localSheetId="8" hidden="1">#REF!</definedName>
    <definedName name="MLNKaf2e362f14b04b17806312aeb7d9faf9" hidden="1">#REF!</definedName>
    <definedName name="MLNKaf77800d7a8e4682894b3769276f31bb" localSheetId="8" hidden="1">#REF!</definedName>
    <definedName name="MLNKaf77800d7a8e4682894b3769276f31bb" hidden="1">#REF!</definedName>
    <definedName name="MLNKaf94d03758284d08a9bb51221502e5b0" localSheetId="8" hidden="1">#REF!</definedName>
    <definedName name="MLNKaf94d03758284d08a9bb51221502e5b0" hidden="1">#REF!</definedName>
    <definedName name="MLNKb010cd6e928d416d9e7983be69f79c50" localSheetId="10" hidden="1">#REF!</definedName>
    <definedName name="MLNKb010cd6e928d416d9e7983be69f79c50" localSheetId="8" hidden="1">#REF!</definedName>
    <definedName name="MLNKb010cd6e928d416d9e7983be69f79c50" localSheetId="11" hidden="1">#REF!</definedName>
    <definedName name="MLNKb010cd6e928d416d9e7983be69f79c50" hidden="1">#REF!</definedName>
    <definedName name="MLNKb04447d1db1847e587a3d9aa4f78fe6d" localSheetId="10" hidden="1">#REF!</definedName>
    <definedName name="MLNKb04447d1db1847e587a3d9aa4f78fe6d" localSheetId="8" hidden="1">#REF!</definedName>
    <definedName name="MLNKb04447d1db1847e587a3d9aa4f78fe6d" hidden="1">#REF!</definedName>
    <definedName name="MLNKb0473d7dd78c4a649f8526b1e37979d5" localSheetId="10" hidden="1">#REF!</definedName>
    <definedName name="MLNKb0473d7dd78c4a649f8526b1e37979d5" localSheetId="8" hidden="1">#REF!</definedName>
    <definedName name="MLNKb0473d7dd78c4a649f8526b1e37979d5" hidden="1">#REF!</definedName>
    <definedName name="MLNKb136cf7245024dee886809a08f751993" localSheetId="8" hidden="1">#REF!</definedName>
    <definedName name="MLNKb136cf7245024dee886809a08f751993" hidden="1">#REF!</definedName>
    <definedName name="MLNKb1c120e3e05f442caee363901edde9fc" localSheetId="8" hidden="1">#REF!</definedName>
    <definedName name="MLNKb1c120e3e05f442caee363901edde9fc" hidden="1">#REF!</definedName>
    <definedName name="MLNKb282340194064624b6cf45ee3a5d8cf3" localSheetId="8" hidden="1">#REF!</definedName>
    <definedName name="MLNKb282340194064624b6cf45ee3a5d8cf3" hidden="1">#REF!</definedName>
    <definedName name="MLNKb2e29bf6bb754010b2035460a63decd5" localSheetId="8" hidden="1">#REF!</definedName>
    <definedName name="MLNKb2e29bf6bb754010b2035460a63decd5" hidden="1">#REF!</definedName>
    <definedName name="MLNKb349298827dd451ca01eae8d451cbafa" localSheetId="10" hidden="1">#REF!</definedName>
    <definedName name="MLNKb349298827dd451ca01eae8d451cbafa" localSheetId="8" hidden="1">#REF!</definedName>
    <definedName name="MLNKb349298827dd451ca01eae8d451cbafa" localSheetId="11" hidden="1">#REF!</definedName>
    <definedName name="MLNKb349298827dd451ca01eae8d451cbafa" localSheetId="6" hidden="1">#REF!</definedName>
    <definedName name="MLNKb349298827dd451ca01eae8d451cbafa" hidden="1">#REF!</definedName>
    <definedName name="MLNKb42d2ffc2880423dbdccee020c46e293" localSheetId="10" hidden="1">#REF!</definedName>
    <definedName name="MLNKb42d2ffc2880423dbdccee020c46e293" localSheetId="8" hidden="1">#REF!</definedName>
    <definedName name="MLNKb42d2ffc2880423dbdccee020c46e293" localSheetId="11" hidden="1">#REF!</definedName>
    <definedName name="MLNKb42d2ffc2880423dbdccee020c46e293" hidden="1">#REF!</definedName>
    <definedName name="MLNKb4f70c82a31a47ad83b8b7f15bf345a5" hidden="1">#REF!</definedName>
    <definedName name="MLNKb5508efe7987472ab4f953738785d4b4" localSheetId="10" hidden="1">#REF!</definedName>
    <definedName name="MLNKb5508efe7987472ab4f953738785d4b4" localSheetId="8" hidden="1">#REF!</definedName>
    <definedName name="MLNKb5508efe7987472ab4f953738785d4b4" localSheetId="11" hidden="1">#REF!</definedName>
    <definedName name="MLNKb5508efe7987472ab4f953738785d4b4" hidden="1">#REF!</definedName>
    <definedName name="MLNKb816d754e3344cc4be89f8ea0f8c9c94" localSheetId="10" hidden="1">#REF!</definedName>
    <definedName name="MLNKb816d754e3344cc4be89f8ea0f8c9c94" localSheetId="8" hidden="1">#REF!</definedName>
    <definedName name="MLNKb816d754e3344cc4be89f8ea0f8c9c94" localSheetId="11" hidden="1">#REF!</definedName>
    <definedName name="MLNKb816d754e3344cc4be89f8ea0f8c9c94" hidden="1">#REF!</definedName>
    <definedName name="MLNKb8583062930e424f8748226949f89f6c" localSheetId="8" hidden="1">#REF!</definedName>
    <definedName name="MLNKb8583062930e424f8748226949f89f6c" hidden="1">#REF!</definedName>
    <definedName name="MLNKb93d34857bb04fc1a64b9078ec23b406" localSheetId="8" hidden="1">#REF!</definedName>
    <definedName name="MLNKb93d34857bb04fc1a64b9078ec23b406" hidden="1">#REF!</definedName>
    <definedName name="MLNKb9755911bd834082a7d986a6b07d2f82" localSheetId="8" hidden="1">#REF!</definedName>
    <definedName name="MLNKb9755911bd834082a7d986a6b07d2f82" hidden="1">#REF!</definedName>
    <definedName name="MLNKb979ac6f0cab4975bab3cda822c3b1e3" hidden="1">#REF!</definedName>
    <definedName name="MLNKb994f9a4d891480782542be08cb5cc8d" localSheetId="10" hidden="1">#REF!</definedName>
    <definedName name="MLNKb994f9a4d891480782542be08cb5cc8d" localSheetId="3" hidden="1">#REF!</definedName>
    <definedName name="MLNKb994f9a4d891480782542be08cb5cc8d" localSheetId="8" hidden="1">#REF!</definedName>
    <definedName name="MLNKb994f9a4d891480782542be08cb5cc8d" localSheetId="11" hidden="1">#REF!</definedName>
    <definedName name="MLNKb994f9a4d891480782542be08cb5cc8d" hidden="1">#REF!</definedName>
    <definedName name="MLNKb99b6f56a9e34f35abe68b74e546b1f1" localSheetId="8" hidden="1">#REF!</definedName>
    <definedName name="MLNKb99b6f56a9e34f35abe68b74e546b1f1" hidden="1">#REF!</definedName>
    <definedName name="MLNKb9d53635a48a403cbdc3032cb2bb5329" hidden="1">#REF!</definedName>
    <definedName name="MLNKbb604d3957e44542bb81978f13919299" localSheetId="10" hidden="1">#REF!</definedName>
    <definedName name="MLNKbb604d3957e44542bb81978f13919299" localSheetId="8" hidden="1">#REF!</definedName>
    <definedName name="MLNKbb604d3957e44542bb81978f13919299" localSheetId="11" hidden="1">#REF!</definedName>
    <definedName name="MLNKbb604d3957e44542bb81978f13919299" hidden="1">#REF!</definedName>
    <definedName name="MLNKbcc3d5689b41491a87ad560a88db4968" localSheetId="10" hidden="1">#REF!</definedName>
    <definedName name="MLNKbcc3d5689b41491a87ad560a88db4968" localSheetId="8" hidden="1">#REF!</definedName>
    <definedName name="MLNKbcc3d5689b41491a87ad560a88db4968" localSheetId="11" hidden="1">#REF!</definedName>
    <definedName name="MLNKbcc3d5689b41491a87ad560a88db4968" hidden="1">#REF!</definedName>
    <definedName name="MLNKbdb85fa7051540999df91804d0a0b119" localSheetId="10" hidden="1">#REF!</definedName>
    <definedName name="MLNKbdb85fa7051540999df91804d0a0b119" localSheetId="8" hidden="1">#REF!</definedName>
    <definedName name="MLNKbdb85fa7051540999df91804d0a0b119" localSheetId="11" hidden="1">#REF!</definedName>
    <definedName name="MLNKbdb85fa7051540999df91804d0a0b119" hidden="1">#REF!</definedName>
    <definedName name="MLNKbde3d65e80254dfb87342de54a856d45" localSheetId="10" hidden="1">#REF!</definedName>
    <definedName name="MLNKbde3d65e80254dfb87342de54a856d45" localSheetId="8" hidden="1">#REF!</definedName>
    <definedName name="MLNKbde3d65e80254dfb87342de54a856d45" hidden="1">#REF!</definedName>
    <definedName name="MLNKbea97a0855cb40a9bbf379974dfc80ef" localSheetId="10" hidden="1">#REF!</definedName>
    <definedName name="MLNKbea97a0855cb40a9bbf379974dfc80ef" localSheetId="8" hidden="1">#REF!</definedName>
    <definedName name="MLNKbea97a0855cb40a9bbf379974dfc80ef" localSheetId="11" hidden="1">#REF!</definedName>
    <definedName name="MLNKbea97a0855cb40a9bbf379974dfc80ef" hidden="1">#REF!</definedName>
    <definedName name="MLNKbeed6724f84944a3bc30e3d939a19213" localSheetId="10" hidden="1">#REF!</definedName>
    <definedName name="MLNKbeed6724f84944a3bc30e3d939a19213" localSheetId="8" hidden="1">#REF!</definedName>
    <definedName name="MLNKbeed6724f84944a3bc30e3d939a19213" hidden="1">#REF!</definedName>
    <definedName name="MLNKbeede1d2ef8843e498c74f8e4c0a3652" localSheetId="10" hidden="1">#REF!</definedName>
    <definedName name="MLNKbeede1d2ef8843e498c74f8e4c0a3652" localSheetId="8" hidden="1">#REF!</definedName>
    <definedName name="MLNKbeede1d2ef8843e498c74f8e4c0a3652" hidden="1">#REF!</definedName>
    <definedName name="MLNKbf09c822539741f2ad5743da6ba8f515" localSheetId="10" hidden="1">#REF!</definedName>
    <definedName name="MLNKbf09c822539741f2ad5743da6ba8f515" localSheetId="8" hidden="1">#REF!</definedName>
    <definedName name="MLNKbf09c822539741f2ad5743da6ba8f515" localSheetId="11" hidden="1">#REF!</definedName>
    <definedName name="MLNKbf09c822539741f2ad5743da6ba8f515" hidden="1">#REF!</definedName>
    <definedName name="MLNKbfb2535ee8da4dfaadd79b8d0747322e" localSheetId="10" hidden="1">#REF!</definedName>
    <definedName name="MLNKbfb2535ee8da4dfaadd79b8d0747322e" localSheetId="8" hidden="1">#REF!</definedName>
    <definedName name="MLNKbfb2535ee8da4dfaadd79b8d0747322e" hidden="1">#REF!</definedName>
    <definedName name="MLNKc090f0f8359f426190a3ea42e5d45556" localSheetId="10" hidden="1">#REF!</definedName>
    <definedName name="MLNKc090f0f8359f426190a3ea42e5d45556" localSheetId="8" hidden="1">#REF!</definedName>
    <definedName name="MLNKc090f0f8359f426190a3ea42e5d45556" hidden="1">#REF!</definedName>
    <definedName name="MLNKc0911c223c7c493098e644d1619b59b8" localSheetId="8" hidden="1">#REF!</definedName>
    <definedName name="MLNKc0911c223c7c493098e644d1619b59b8" hidden="1">#REF!</definedName>
    <definedName name="MLNKc0e85a2f8d55446c9fc535e85305a73a" localSheetId="8" hidden="1">#REF!</definedName>
    <definedName name="MLNKc0e85a2f8d55446c9fc535e85305a73a" hidden="1">#REF!</definedName>
    <definedName name="MLNKc17c01caf48f46be9271967eeaf0d1a7" localSheetId="8" hidden="1">#REF!</definedName>
    <definedName name="MLNKc17c01caf48f46be9271967eeaf0d1a7" hidden="1">#REF!</definedName>
    <definedName name="MLNKc1b2d591990d430da2fa806f29cc875d" localSheetId="8" hidden="1">#REF!</definedName>
    <definedName name="MLNKc1b2d591990d430da2fa806f29cc875d" hidden="1">#REF!</definedName>
    <definedName name="MLNKc22cecafb47244e890ad7ce55a9ceaf9" localSheetId="8" hidden="1">#REF!</definedName>
    <definedName name="MLNKc22cecafb47244e890ad7ce55a9ceaf9" hidden="1">#REF!</definedName>
    <definedName name="MLNKc23bb7e037854afdbfb318463627a51f" localSheetId="8" hidden="1">#REF!</definedName>
    <definedName name="MLNKc23bb7e037854afdbfb318463627a51f" hidden="1">#REF!</definedName>
    <definedName name="MLNKc28702ddf99a41bcb1a9fde89d97ec2a" localSheetId="10" hidden="1">#REF!</definedName>
    <definedName name="MLNKc28702ddf99a41bcb1a9fde89d97ec2a" localSheetId="8" hidden="1">#REF!</definedName>
    <definedName name="MLNKc28702ddf99a41bcb1a9fde89d97ec2a" localSheetId="11" hidden="1">#REF!</definedName>
    <definedName name="MLNKc28702ddf99a41bcb1a9fde89d97ec2a" hidden="1">#REF!</definedName>
    <definedName name="MLNKc3a76ad0a2ea45779efb1a55c38f04a5" localSheetId="10" hidden="1">#REF!</definedName>
    <definedName name="MLNKc3a76ad0a2ea45779efb1a55c38f04a5" localSheetId="8" hidden="1">#REF!</definedName>
    <definedName name="MLNKc3a76ad0a2ea45779efb1a55c38f04a5" localSheetId="11" hidden="1">#REF!</definedName>
    <definedName name="MLNKc3a76ad0a2ea45779efb1a55c38f04a5" localSheetId="6" hidden="1">#REF!</definedName>
    <definedName name="MLNKc3a76ad0a2ea45779efb1a55c38f04a5" hidden="1">#REF!</definedName>
    <definedName name="MLNKc45014c3c67243099c9226300cc0468b" localSheetId="10" hidden="1">#REF!</definedName>
    <definedName name="MLNKc45014c3c67243099c9226300cc0468b" localSheetId="8" hidden="1">#REF!</definedName>
    <definedName name="MLNKc45014c3c67243099c9226300cc0468b" localSheetId="11" hidden="1">#REF!</definedName>
    <definedName name="MLNKc45014c3c67243099c9226300cc0468b" hidden="1">#REF!</definedName>
    <definedName name="MLNKc4b06ba3b51a4ec4b8c276ecb244e1e0" localSheetId="10" hidden="1">#REF!</definedName>
    <definedName name="MLNKc4b06ba3b51a4ec4b8c276ecb244e1e0" localSheetId="8" hidden="1">#REF!</definedName>
    <definedName name="MLNKc4b06ba3b51a4ec4b8c276ecb244e1e0" localSheetId="11" hidden="1">#REF!</definedName>
    <definedName name="MLNKc4b06ba3b51a4ec4b8c276ecb244e1e0" hidden="1">#REF!</definedName>
    <definedName name="MLNKc52dfa536e6247af8b2d4721387e97e3" localSheetId="8" hidden="1">#REF!</definedName>
    <definedName name="MLNKc52dfa536e6247af8b2d4721387e97e3" hidden="1">#REF!</definedName>
    <definedName name="MLNKc5c18166bf51464b911a664a66f2ea64" localSheetId="10" hidden="1">#REF!</definedName>
    <definedName name="MLNKc5c18166bf51464b911a664a66f2ea64" localSheetId="8" hidden="1">#REF!</definedName>
    <definedName name="MLNKc5c18166bf51464b911a664a66f2ea64" localSheetId="11" hidden="1">#REF!</definedName>
    <definedName name="MLNKc5c18166bf51464b911a664a66f2ea64" hidden="1">#REF!</definedName>
    <definedName name="MLNKc774833e88f14f5585a6d1ea20519e72" localSheetId="10" hidden="1">#REF!</definedName>
    <definedName name="MLNKc774833e88f14f5585a6d1ea20519e72" localSheetId="8" hidden="1">#REF!</definedName>
    <definedName name="MLNKc774833e88f14f5585a6d1ea20519e72" localSheetId="11" hidden="1">#REF!</definedName>
    <definedName name="MLNKc774833e88f14f5585a6d1ea20519e72" hidden="1">#REF!</definedName>
    <definedName name="MLNKc842a6653ba84f498592833351bba869" localSheetId="10" hidden="1">#REF!</definedName>
    <definedName name="MLNKc842a6653ba84f498592833351bba869" localSheetId="8" hidden="1">#REF!</definedName>
    <definedName name="MLNKc842a6653ba84f498592833351bba869" hidden="1">#REF!</definedName>
    <definedName name="MLNKc950751ff212401bb3399138aeb08071" localSheetId="10" hidden="1">#REF!</definedName>
    <definedName name="MLNKc950751ff212401bb3399138aeb08071" localSheetId="8" hidden="1">#REF!</definedName>
    <definedName name="MLNKc950751ff212401bb3399138aeb08071" localSheetId="11" hidden="1">#REF!</definedName>
    <definedName name="MLNKc950751ff212401bb3399138aeb08071" hidden="1">#REF!</definedName>
    <definedName name="MLNKc974773dd9474facb0097b8ba86c9c88" localSheetId="10" hidden="1">#REF!</definedName>
    <definedName name="MLNKc974773dd9474facb0097b8ba86c9c88" localSheetId="8" hidden="1">#REF!</definedName>
    <definedName name="MLNKc974773dd9474facb0097b8ba86c9c88" hidden="1">#REF!</definedName>
    <definedName name="MLNKc9e3c53ddd1846e4acc39ec87f03525e" localSheetId="10" hidden="1">#REF!</definedName>
    <definedName name="MLNKc9e3c53ddd1846e4acc39ec87f03525e" localSheetId="8" hidden="1">#REF!</definedName>
    <definedName name="MLNKc9e3c53ddd1846e4acc39ec87f03525e" hidden="1">#REF!</definedName>
    <definedName name="MLNKcb0c5612c95149aab0a0b4545a83d83a" localSheetId="8" hidden="1">#REF!</definedName>
    <definedName name="MLNKcb0c5612c95149aab0a0b4545a83d83a" hidden="1">#REF!</definedName>
    <definedName name="MLNKcb52cb82696449c4acaccd75559d9533" localSheetId="10" hidden="1">#REF!</definedName>
    <definedName name="MLNKcb52cb82696449c4acaccd75559d9533" localSheetId="8" hidden="1">#REF!</definedName>
    <definedName name="MLNKcb52cb82696449c4acaccd75559d9533" localSheetId="11" hidden="1">#REF!</definedName>
    <definedName name="MLNKcb52cb82696449c4acaccd75559d9533" hidden="1">#REF!</definedName>
    <definedName name="MLNKcca92169cf9044b283c9d1ae5a573598" localSheetId="10" hidden="1">#REF!</definedName>
    <definedName name="MLNKcca92169cf9044b283c9d1ae5a573598" localSheetId="8" hidden="1">#REF!</definedName>
    <definedName name="MLNKcca92169cf9044b283c9d1ae5a573598" localSheetId="11" hidden="1">#REF!</definedName>
    <definedName name="MLNKcca92169cf9044b283c9d1ae5a573598" hidden="1">#REF!</definedName>
    <definedName name="MLNKcd2f59e8aa124177bbf584ac68d410cd" localSheetId="10" hidden="1">#REF!</definedName>
    <definedName name="MLNKcd2f59e8aa124177bbf584ac68d410cd" localSheetId="8" hidden="1">#REF!</definedName>
    <definedName name="MLNKcd2f59e8aa124177bbf584ac68d410cd" hidden="1">#REF!</definedName>
    <definedName name="MLNKcd4c59a5e6914ade8985355fca18cdd8" localSheetId="10" hidden="1">#REF!</definedName>
    <definedName name="MLNKcd4c59a5e6914ade8985355fca18cdd8" localSheetId="8" hidden="1">#REF!</definedName>
    <definedName name="MLNKcd4c59a5e6914ade8985355fca18cdd8" hidden="1">#REF!</definedName>
    <definedName name="MLNKcdfd123717954f7282c5a06900bb6d10" localSheetId="10" hidden="1">#REF!</definedName>
    <definedName name="MLNKcdfd123717954f7282c5a06900bb6d10" localSheetId="8" hidden="1">#REF!</definedName>
    <definedName name="MLNKcdfd123717954f7282c5a06900bb6d10" localSheetId="11" hidden="1">#REF!</definedName>
    <definedName name="MLNKcdfd123717954f7282c5a06900bb6d10" hidden="1">#REF!</definedName>
    <definedName name="MLNKce1a9386d4ff469e851d118a2b4216b1" localSheetId="10" hidden="1">#REF!</definedName>
    <definedName name="MLNKce1a9386d4ff469e851d118a2b4216b1" localSheetId="8" hidden="1">#REF!</definedName>
    <definedName name="MLNKce1a9386d4ff469e851d118a2b4216b1" hidden="1">#REF!</definedName>
    <definedName name="MLNKcf2d5c047a684f0a8f8bfc0b5a1d2295" localSheetId="10" hidden="1">#REF!</definedName>
    <definedName name="MLNKcf2d5c047a684f0a8f8bfc0b5a1d2295" localSheetId="8" hidden="1">#REF!</definedName>
    <definedName name="MLNKcf2d5c047a684f0a8f8bfc0b5a1d2295" localSheetId="11" hidden="1">#REF!</definedName>
    <definedName name="MLNKcf2d5c047a684f0a8f8bfc0b5a1d2295" hidden="1">#REF!</definedName>
    <definedName name="MLNKd04f1a930c2a4d0f8e650f7c49428bed" localSheetId="10" hidden="1">#REF!</definedName>
    <definedName name="MLNKd04f1a930c2a4d0f8e650f7c49428bed" localSheetId="8" hidden="1">#REF!</definedName>
    <definedName name="MLNKd04f1a930c2a4d0f8e650f7c49428bed" localSheetId="11" hidden="1">#REF!</definedName>
    <definedName name="MLNKd04f1a930c2a4d0f8e650f7c49428bed" hidden="1">#REF!</definedName>
    <definedName name="MLNKd0dd92e1cef94a4dac9bd06422abbfb0" localSheetId="10" hidden="1">#REF!</definedName>
    <definedName name="MLNKd0dd92e1cef94a4dac9bd06422abbfb0" localSheetId="8" hidden="1">#REF!</definedName>
    <definedName name="MLNKd0dd92e1cef94a4dac9bd06422abbfb0" hidden="1">#REF!</definedName>
    <definedName name="MLNKd30362751fd14500956ac77cd5b6c928" localSheetId="10" hidden="1">#REF!</definedName>
    <definedName name="MLNKd30362751fd14500956ac77cd5b6c928" localSheetId="8" hidden="1">#REF!</definedName>
    <definedName name="MLNKd30362751fd14500956ac77cd5b6c928" localSheetId="11" hidden="1">#REF!</definedName>
    <definedName name="MLNKd30362751fd14500956ac77cd5b6c928" hidden="1">#REF!</definedName>
    <definedName name="MLNKd33b38b9404a489393116a4e3f21e4ba" localSheetId="10" hidden="1">#REF!</definedName>
    <definedName name="MLNKd33b38b9404a489393116a4e3f21e4ba" localSheetId="8" hidden="1">#REF!</definedName>
    <definedName name="MLNKd33b38b9404a489393116a4e3f21e4ba" hidden="1">#REF!</definedName>
    <definedName name="MLNKd3523672e9e64b65a5b09c20b1f0f2c5" localSheetId="10" hidden="1">#REF!</definedName>
    <definedName name="MLNKd3523672e9e64b65a5b09c20b1f0f2c5" localSheetId="8" hidden="1">#REF!</definedName>
    <definedName name="MLNKd3523672e9e64b65a5b09c20b1f0f2c5" hidden="1">#REF!</definedName>
    <definedName name="MLNKd3b085692077475c881219fffa7851a4" localSheetId="10" hidden="1">#REF!</definedName>
    <definedName name="MLNKd3b085692077475c881219fffa7851a4" localSheetId="8" hidden="1">#REF!</definedName>
    <definedName name="MLNKd3b085692077475c881219fffa7851a4" localSheetId="11" hidden="1">#REF!</definedName>
    <definedName name="MLNKd3b085692077475c881219fffa7851a4" hidden="1">#REF!</definedName>
    <definedName name="MLNKd457f50f3db7487aaaf4cbbe1b7b85f0" localSheetId="10" hidden="1">#REF!</definedName>
    <definedName name="MLNKd457f50f3db7487aaaf4cbbe1b7b85f0" localSheetId="8" hidden="1">#REF!</definedName>
    <definedName name="MLNKd457f50f3db7487aaaf4cbbe1b7b85f0" hidden="1">#REF!</definedName>
    <definedName name="MLNKd500c6f93fc04a9ab91d89f1d26a5bda" localSheetId="10" hidden="1">#REF!</definedName>
    <definedName name="MLNKd500c6f93fc04a9ab91d89f1d26a5bda" localSheetId="8" hidden="1">#REF!</definedName>
    <definedName name="MLNKd500c6f93fc04a9ab91d89f1d26a5bda" hidden="1">#REF!</definedName>
    <definedName name="MLNKd572d1969c5e45a5a651c723b07711e1" localSheetId="10" hidden="1">#REF!</definedName>
    <definedName name="MLNKd572d1969c5e45a5a651c723b07711e1" localSheetId="8" hidden="1">#REF!</definedName>
    <definedName name="MLNKd572d1969c5e45a5a651c723b07711e1" localSheetId="11" hidden="1">#REF!</definedName>
    <definedName name="MLNKd572d1969c5e45a5a651c723b07711e1" hidden="1">#REF!</definedName>
    <definedName name="MLNKd5a9a247d8d94a6abe2159ecd153eb1e" localSheetId="10" hidden="1">#REF!</definedName>
    <definedName name="MLNKd5a9a247d8d94a6abe2159ecd153eb1e" localSheetId="8" hidden="1">#REF!</definedName>
    <definedName name="MLNKd5a9a247d8d94a6abe2159ecd153eb1e" hidden="1">#REF!</definedName>
    <definedName name="MLNKd60f92bab68c4087bb693e7adfc318ae" localSheetId="10" hidden="1">#REF!</definedName>
    <definedName name="MLNKd60f92bab68c4087bb693e7adfc318ae" localSheetId="8" hidden="1">#REF!</definedName>
    <definedName name="MLNKd60f92bab68c4087bb693e7adfc318ae" hidden="1">#REF!</definedName>
    <definedName name="MLNKd6345eea8edd438a86063a19e38525c2" localSheetId="8" hidden="1">#REF!</definedName>
    <definedName name="MLNKd6345eea8edd438a86063a19e38525c2" hidden="1">#REF!</definedName>
    <definedName name="MLNKd6757d4fd35f4b5f9c157e11b9be9592" localSheetId="8" hidden="1">#REF!</definedName>
    <definedName name="MLNKd6757d4fd35f4b5f9c157e11b9be9592" hidden="1">#REF!</definedName>
    <definedName name="MLNKd7638984428141099e5ebdc5433ad1cb" localSheetId="10" hidden="1">#REF!</definedName>
    <definedName name="MLNKd7638984428141099e5ebdc5433ad1cb" localSheetId="8" hidden="1">#REF!</definedName>
    <definedName name="MLNKd7638984428141099e5ebdc5433ad1cb" localSheetId="11" hidden="1">#REF!</definedName>
    <definedName name="MLNKd7638984428141099e5ebdc5433ad1cb" hidden="1">#REF!</definedName>
    <definedName name="MLNKd7dd50d502ff4917b8cef972de06f4b7" localSheetId="10" hidden="1">#REF!</definedName>
    <definedName name="MLNKd7dd50d502ff4917b8cef972de06f4b7" localSheetId="8" hidden="1">#REF!</definedName>
    <definedName name="MLNKd7dd50d502ff4917b8cef972de06f4b7" hidden="1">#REF!</definedName>
    <definedName name="MLNKd9209ddc786e4182a7f4d866f6bfae70" localSheetId="10" hidden="1">#REF!</definedName>
    <definedName name="MLNKd9209ddc786e4182a7f4d866f6bfae70" localSheetId="8" hidden="1">#REF!</definedName>
    <definedName name="MLNKd9209ddc786e4182a7f4d866f6bfae70" localSheetId="11" hidden="1">#REF!</definedName>
    <definedName name="MLNKd9209ddc786e4182a7f4d866f6bfae70" hidden="1">#REF!</definedName>
    <definedName name="MLNKd94fb142363a4045967b7d07a80abf6e" localSheetId="10" hidden="1">#REF!</definedName>
    <definedName name="MLNKd94fb142363a4045967b7d07a80abf6e" localSheetId="8" hidden="1">#REF!</definedName>
    <definedName name="MLNKd94fb142363a4045967b7d07a80abf6e" hidden="1">#REF!</definedName>
    <definedName name="MLNKd96dc4db62c14ffda9b013a931c13d82" hidden="1">#REF!</definedName>
    <definedName name="MLNKda2d915548204ed49edbbfc1645eb5ba" localSheetId="10" hidden="1">#REF!</definedName>
    <definedName name="MLNKda2d915548204ed49edbbfc1645eb5ba" localSheetId="3" hidden="1">#REF!</definedName>
    <definedName name="MLNKda2d915548204ed49edbbfc1645eb5ba" localSheetId="8" hidden="1">#REF!</definedName>
    <definedName name="MLNKda2d915548204ed49edbbfc1645eb5ba" localSheetId="11" hidden="1">#REF!</definedName>
    <definedName name="MLNKda2d915548204ed49edbbfc1645eb5ba" hidden="1">#REF!</definedName>
    <definedName name="MLNKda58f8a2145646239179163c0299793b" localSheetId="8" hidden="1">#REF!</definedName>
    <definedName name="MLNKda58f8a2145646239179163c0299793b" hidden="1">#REF!</definedName>
    <definedName name="MLNKda62fae5d3634009bb36d3b099154e68" localSheetId="8" hidden="1">#REF!</definedName>
    <definedName name="MLNKda62fae5d3634009bb36d3b099154e68" hidden="1">#REF!</definedName>
    <definedName name="MLNKda715c062c524ca593a6e79787c07cda" localSheetId="8" hidden="1">#REF!</definedName>
    <definedName name="MLNKda715c062c524ca593a6e79787c07cda" hidden="1">#REF!</definedName>
    <definedName name="MLNKda9714ded189452b8d36646278847408" localSheetId="8" hidden="1">#REF!</definedName>
    <definedName name="MLNKda9714ded189452b8d36646278847408" hidden="1">#REF!</definedName>
    <definedName name="MLNKda9ae8c008cd46b0a30a432bd98e2a92" localSheetId="8" hidden="1">#REF!</definedName>
    <definedName name="MLNKda9ae8c008cd46b0a30a432bd98e2a92" hidden="1">#REF!</definedName>
    <definedName name="MLNKdab0c3fc4fa44f029e9455459c5863cc" localSheetId="10" hidden="1">#REF!</definedName>
    <definedName name="MLNKdab0c3fc4fa44f029e9455459c5863cc" localSheetId="3" hidden="1">#REF!</definedName>
    <definedName name="MLNKdab0c3fc4fa44f029e9455459c5863cc" localSheetId="8" hidden="1">#REF!</definedName>
    <definedName name="MLNKdab0c3fc4fa44f029e9455459c5863cc" localSheetId="11" hidden="1">#REF!</definedName>
    <definedName name="MLNKdab0c3fc4fa44f029e9455459c5863cc" hidden="1">#REF!</definedName>
    <definedName name="MLNKdac0a3da1f474bb49bbfe2e104e1a456" localSheetId="10" hidden="1">#REF!</definedName>
    <definedName name="MLNKdac0a3da1f474bb49bbfe2e104e1a456" localSheetId="8" hidden="1">#REF!</definedName>
    <definedName name="MLNKdac0a3da1f474bb49bbfe2e104e1a456" hidden="1">#REF!</definedName>
    <definedName name="MLNKdb0b61caa08b42499f7a520d9d9512d5" localSheetId="10" hidden="1">#REF!</definedName>
    <definedName name="MLNKdb0b61caa08b42499f7a520d9d9512d5" localSheetId="8" hidden="1">#REF!</definedName>
    <definedName name="MLNKdb0b61caa08b42499f7a520d9d9512d5" hidden="1">#REF!</definedName>
    <definedName name="MLNKdbffc65f47524dd8a6970ab5516c54b8" localSheetId="8" hidden="1">#REF!</definedName>
    <definedName name="MLNKdbffc65f47524dd8a6970ab5516c54b8" hidden="1">#REF!</definedName>
    <definedName name="MLNKdc3bd7f720274d3985a7ad930d0aec81" localSheetId="8" hidden="1">#REF!</definedName>
    <definedName name="MLNKdc3bd7f720274d3985a7ad930d0aec81" hidden="1">#REF!</definedName>
    <definedName name="MLNKdc540b1653014c88a67ce3e63b233581" localSheetId="10" hidden="1">#REF!</definedName>
    <definedName name="MLNKdc540b1653014c88a67ce3e63b233581" localSheetId="8" hidden="1">#REF!</definedName>
    <definedName name="MLNKdc540b1653014c88a67ce3e63b233581" localSheetId="11" hidden="1">#REF!</definedName>
    <definedName name="MLNKdc540b1653014c88a67ce3e63b233581" localSheetId="6" hidden="1">#REF!</definedName>
    <definedName name="MLNKdc540b1653014c88a67ce3e63b233581" hidden="1">#REF!</definedName>
    <definedName name="MLNKdd784700188c43aaac0e4bd2d6d21af3" localSheetId="10" hidden="1">#REF!</definedName>
    <definedName name="MLNKdd784700188c43aaac0e4bd2d6d21af3" localSheetId="3" hidden="1">#REF!</definedName>
    <definedName name="MLNKdd784700188c43aaac0e4bd2d6d21af3" localSheetId="8" hidden="1">#REF!</definedName>
    <definedName name="MLNKdd784700188c43aaac0e4bd2d6d21af3" localSheetId="11" hidden="1">#REF!</definedName>
    <definedName name="MLNKdd784700188c43aaac0e4bd2d6d21af3" hidden="1">#REF!</definedName>
    <definedName name="MLNKde028b07903e49a1b07f84b69b0242c3" localSheetId="8" hidden="1">#REF!</definedName>
    <definedName name="MLNKde028b07903e49a1b07f84b69b0242c3" hidden="1">#REF!</definedName>
    <definedName name="MLNKdf04489994304a3f97d281f9fa73f034" localSheetId="10" hidden="1">#REF!</definedName>
    <definedName name="MLNKdf04489994304a3f97d281f9fa73f034" localSheetId="8" hidden="1">#REF!</definedName>
    <definedName name="MLNKdf04489994304a3f97d281f9fa73f034" localSheetId="11" hidden="1">#REF!</definedName>
    <definedName name="MLNKdf04489994304a3f97d281f9fa73f034" hidden="1">#REF!</definedName>
    <definedName name="MLNKdf5caf4e0e6a4d17831719e6acee4572" localSheetId="10" hidden="1">#REF!</definedName>
    <definedName name="MLNKdf5caf4e0e6a4d17831719e6acee4572" localSheetId="8" hidden="1">#REF!</definedName>
    <definedName name="MLNKdf5caf4e0e6a4d17831719e6acee4572" hidden="1">#REF!</definedName>
    <definedName name="MLNKdf7b39d34667409c95462c25978584ad" localSheetId="8" hidden="1">#REF!</definedName>
    <definedName name="MLNKdf7b39d34667409c95462c25978584ad" hidden="1">#REF!</definedName>
    <definedName name="MLNKe0a3e82ecea64e02b4d71c2ec52b4a5f" localSheetId="8" hidden="1">#REF!</definedName>
    <definedName name="MLNKe0a3e82ecea64e02b4d71c2ec52b4a5f" hidden="1">#REF!</definedName>
    <definedName name="MLNKe101f801665548a08e039d3183cc252f" localSheetId="8" hidden="1">#REF!</definedName>
    <definedName name="MLNKe101f801665548a08e039d3183cc252f" hidden="1">#REF!</definedName>
    <definedName name="MLNKe15d8bfb7c78473ba833a0b8fb531e7a" localSheetId="8" hidden="1">#REF!</definedName>
    <definedName name="MLNKe15d8bfb7c78473ba833a0b8fb531e7a" hidden="1">#REF!</definedName>
    <definedName name="MLNKe20944887eb84e1ba227fdb7c8b68ec5" localSheetId="10" hidden="1">#REF!</definedName>
    <definedName name="MLNKe20944887eb84e1ba227fdb7c8b68ec5" localSheetId="8" hidden="1">#REF!</definedName>
    <definedName name="MLNKe20944887eb84e1ba227fdb7c8b68ec5" localSheetId="11" hidden="1">#REF!</definedName>
    <definedName name="MLNKe20944887eb84e1ba227fdb7c8b68ec5" hidden="1">#REF!</definedName>
    <definedName name="MLNKe367e4256edd4c78ac89b8b89adf6305" localSheetId="10" hidden="1">#REF!</definedName>
    <definedName name="MLNKe367e4256edd4c78ac89b8b89adf6305" localSheetId="8" hidden="1">#REF!</definedName>
    <definedName name="MLNKe367e4256edd4c78ac89b8b89adf6305" localSheetId="11" hidden="1">#REF!</definedName>
    <definedName name="MLNKe367e4256edd4c78ac89b8b89adf6305" hidden="1">#REF!</definedName>
    <definedName name="MLNKe3801a78f88f4bb0af36985252ace683" localSheetId="10" hidden="1">#REF!</definedName>
    <definedName name="MLNKe3801a78f88f4bb0af36985252ace683" localSheetId="8" hidden="1">#REF!</definedName>
    <definedName name="MLNKe3801a78f88f4bb0af36985252ace683" hidden="1">#REF!</definedName>
    <definedName name="MLNKe38279966f754476be6f361af519f88f" localSheetId="10" hidden="1">#REF!</definedName>
    <definedName name="MLNKe38279966f754476be6f361af519f88f" localSheetId="8" hidden="1">#REF!</definedName>
    <definedName name="MLNKe38279966f754476be6f361af519f88f" hidden="1">#REF!</definedName>
    <definedName name="MLNKe38b0304c6e14fcdbd573ee8ff096b71" localSheetId="8" hidden="1">#REF!</definedName>
    <definedName name="MLNKe38b0304c6e14fcdbd573ee8ff096b71" hidden="1">#REF!</definedName>
    <definedName name="MLNKe3de2b25ed2a4fcdb532085f4626be8b" localSheetId="8" hidden="1">#REF!</definedName>
    <definedName name="MLNKe3de2b25ed2a4fcdb532085f4626be8b" hidden="1">#REF!</definedName>
    <definedName name="MLNKe4957daaf9eb4a1ea6e0ae5b9284ba9a" localSheetId="8" hidden="1">#REF!</definedName>
    <definedName name="MLNKe4957daaf9eb4a1ea6e0ae5b9284ba9a" hidden="1">#REF!</definedName>
    <definedName name="MLNKe49bbe102cbe481c83b982dc5eb99c75" localSheetId="8" hidden="1">#REF!</definedName>
    <definedName name="MLNKe49bbe102cbe481c83b982dc5eb99c75" hidden="1">#REF!</definedName>
    <definedName name="MLNKe4c078a0196a49de8d50e8ae6bdcc558" localSheetId="8" hidden="1">#REF!</definedName>
    <definedName name="MLNKe4c078a0196a49de8d50e8ae6bdcc558" hidden="1">#REF!</definedName>
    <definedName name="MLNKe4df9b0ee93f49bfa3cebb2385be6721" localSheetId="10" hidden="1">#REF!</definedName>
    <definedName name="MLNKe4df9b0ee93f49bfa3cebb2385be6721" localSheetId="8" hidden="1">#REF!</definedName>
    <definedName name="MLNKe4df9b0ee93f49bfa3cebb2385be6721" localSheetId="11" hidden="1">#REF!</definedName>
    <definedName name="MLNKe4df9b0ee93f49bfa3cebb2385be6721" hidden="1">#REF!</definedName>
    <definedName name="MLNKe5b4a1fc432d4c12b49fd9d7aff55457" localSheetId="10" hidden="1">#REF!</definedName>
    <definedName name="MLNKe5b4a1fc432d4c12b49fd9d7aff55457" localSheetId="8" hidden="1">#REF!</definedName>
    <definedName name="MLNKe5b4a1fc432d4c12b49fd9d7aff55457" localSheetId="11" hidden="1">#REF!</definedName>
    <definedName name="MLNKe5b4a1fc432d4c12b49fd9d7aff55457" hidden="1">#REF!</definedName>
    <definedName name="MLNKe681e8ce59ea4ec4a572ebe2141df7d0" localSheetId="10" hidden="1">#REF!</definedName>
    <definedName name="MLNKe681e8ce59ea4ec4a572ebe2141df7d0" localSheetId="8" hidden="1">#REF!</definedName>
    <definedName name="MLNKe681e8ce59ea4ec4a572ebe2141df7d0" hidden="1">#REF!</definedName>
    <definedName name="MLNKe68bc2eae14144b7a1fc43fe2ebfaa65" localSheetId="10" hidden="1">#REF!</definedName>
    <definedName name="MLNKe68bc2eae14144b7a1fc43fe2ebfaa65" localSheetId="8" hidden="1">#REF!</definedName>
    <definedName name="MLNKe68bc2eae14144b7a1fc43fe2ebfaa65" hidden="1">#REF!</definedName>
    <definedName name="MLNKe6e54db7691a4821a439522821796f8e" localSheetId="8" hidden="1">#REF!</definedName>
    <definedName name="MLNKe6e54db7691a4821a439522821796f8e" hidden="1">#REF!</definedName>
    <definedName name="MLNKe768a3fd5af143beaff39adac7b4fb2e" localSheetId="10" hidden="1">#REF!</definedName>
    <definedName name="MLNKe768a3fd5af143beaff39adac7b4fb2e" localSheetId="8" hidden="1">#REF!</definedName>
    <definedName name="MLNKe768a3fd5af143beaff39adac7b4fb2e" localSheetId="11" hidden="1">#REF!</definedName>
    <definedName name="MLNKe768a3fd5af143beaff39adac7b4fb2e" hidden="1">#REF!</definedName>
    <definedName name="MLNKe7823e83a54944c8a76e160e6a946ff6" localSheetId="10" hidden="1">#REF!</definedName>
    <definedName name="MLNKe7823e83a54944c8a76e160e6a946ff6" localSheetId="8" hidden="1">#REF!</definedName>
    <definedName name="MLNKe7823e83a54944c8a76e160e6a946ff6" localSheetId="11" hidden="1">#REF!</definedName>
    <definedName name="MLNKe7823e83a54944c8a76e160e6a946ff6" hidden="1">#REF!</definedName>
    <definedName name="MLNKe8312b1ac7544f699a6e51353d45ca4d" localSheetId="10" hidden="1">#REF!</definedName>
    <definedName name="MLNKe8312b1ac7544f699a6e51353d45ca4d" localSheetId="8" hidden="1">#REF!</definedName>
    <definedName name="MLNKe8312b1ac7544f699a6e51353d45ca4d" hidden="1">#REF!</definedName>
    <definedName name="MLNKe96f548d2c5442b8b620df06fb00ea72" localSheetId="10" hidden="1">#REF!</definedName>
    <definedName name="MLNKe96f548d2c5442b8b620df06fb00ea72" localSheetId="8" hidden="1">#REF!</definedName>
    <definedName name="MLNKe96f548d2c5442b8b620df06fb00ea72" localSheetId="11" hidden="1">#REF!</definedName>
    <definedName name="MLNKe96f548d2c5442b8b620df06fb00ea72" hidden="1">#REF!</definedName>
    <definedName name="MLNKea0bd8df58fa47aa8a8cffb2990cbed8" localSheetId="10" hidden="1">#REF!</definedName>
    <definedName name="MLNKea0bd8df58fa47aa8a8cffb2990cbed8" localSheetId="8" hidden="1">#REF!</definedName>
    <definedName name="MLNKea0bd8df58fa47aa8a8cffb2990cbed8" hidden="1">#REF!</definedName>
    <definedName name="MLNKeb1d5e4a4a414d659e3b9fd0d27cd1f0" localSheetId="10" hidden="1">#REF!</definedName>
    <definedName name="MLNKeb1d5e4a4a414d659e3b9fd0d27cd1f0" localSheetId="8" hidden="1">#REF!</definedName>
    <definedName name="MLNKeb1d5e4a4a414d659e3b9fd0d27cd1f0" localSheetId="11" hidden="1">#REF!</definedName>
    <definedName name="MLNKeb1d5e4a4a414d659e3b9fd0d27cd1f0" hidden="1">#REF!</definedName>
    <definedName name="MLNKeb2c235dfd4d445d813aaee85b1c01ea" localSheetId="10" hidden="1">#REF!</definedName>
    <definedName name="MLNKeb2c235dfd4d445d813aaee85b1c01ea" localSheetId="8" hidden="1">#REF!</definedName>
    <definedName name="MLNKeb2c235dfd4d445d813aaee85b1c01ea" hidden="1">#REF!</definedName>
    <definedName name="MLNKebd76e8c5e1047d99182ae05fa70403c" localSheetId="10" hidden="1">#REF!</definedName>
    <definedName name="MLNKebd76e8c5e1047d99182ae05fa70403c" localSheetId="8" hidden="1">#REF!</definedName>
    <definedName name="MLNKebd76e8c5e1047d99182ae05fa70403c" localSheetId="11" hidden="1">#REF!</definedName>
    <definedName name="MLNKebd76e8c5e1047d99182ae05fa70403c" hidden="1">#REF!</definedName>
    <definedName name="MLNKec5ae76f6d63450a92cbb4402d7e67aa" localSheetId="10" hidden="1">#REF!</definedName>
    <definedName name="MLNKec5ae76f6d63450a92cbb4402d7e67aa" localSheetId="8" hidden="1">#REF!</definedName>
    <definedName name="MLNKec5ae76f6d63450a92cbb4402d7e67aa" hidden="1">#REF!</definedName>
    <definedName name="MLNKec780d6aadd844acab6521c80f8d46dc" localSheetId="10" hidden="1">#REF!</definedName>
    <definedName name="MLNKec780d6aadd844acab6521c80f8d46dc" localSheetId="8" hidden="1">#REF!</definedName>
    <definedName name="MLNKec780d6aadd844acab6521c80f8d46dc" hidden="1">#REF!</definedName>
    <definedName name="MLNKed4c712987ed4a26914aacabb3cb5a07" localSheetId="10" hidden="1">#REF!</definedName>
    <definedName name="MLNKed4c712987ed4a26914aacabb3cb5a07" localSheetId="8" hidden="1">#REF!</definedName>
    <definedName name="MLNKed4c712987ed4a26914aacabb3cb5a07" localSheetId="11" hidden="1">#REF!</definedName>
    <definedName name="MLNKed4c712987ed4a26914aacabb3cb5a07" hidden="1">#REF!</definedName>
    <definedName name="MLNKeddc187a60694639a530d9f81932b352" localSheetId="10" hidden="1">#REF!</definedName>
    <definedName name="MLNKeddc187a60694639a530d9f81932b352" localSheetId="8" hidden="1">#REF!</definedName>
    <definedName name="MLNKeddc187a60694639a530d9f81932b352" hidden="1">#REF!</definedName>
    <definedName name="MLNKee18904b977444c4a81c4150ab7003f3" localSheetId="10" hidden="1">#REF!</definedName>
    <definedName name="MLNKee18904b977444c4a81c4150ab7003f3" localSheetId="8" hidden="1">#REF!</definedName>
    <definedName name="MLNKee18904b977444c4a81c4150ab7003f3" hidden="1">#REF!</definedName>
    <definedName name="MLNKee67bd5619e1462d88447b08abd8c0ef" localSheetId="10" hidden="1">#REF!</definedName>
    <definedName name="MLNKee67bd5619e1462d88447b08abd8c0ef" localSheetId="8" hidden="1">#REF!</definedName>
    <definedName name="MLNKee67bd5619e1462d88447b08abd8c0ef" localSheetId="11" hidden="1">#REF!</definedName>
    <definedName name="MLNKee67bd5619e1462d88447b08abd8c0ef" hidden="1">#REF!</definedName>
    <definedName name="MLNKeeb339a109374f9d80115674cfecbde9" localSheetId="10" hidden="1">#REF!</definedName>
    <definedName name="MLNKeeb339a109374f9d80115674cfecbde9" localSheetId="8" hidden="1">#REF!</definedName>
    <definedName name="MLNKeeb339a109374f9d80115674cfecbde9" hidden="1">#REF!</definedName>
    <definedName name="MLNKef55fa396e3d42d4b6a5646d3529262b" localSheetId="10" hidden="1">#REF!</definedName>
    <definedName name="MLNKef55fa396e3d42d4b6a5646d3529262b" localSheetId="8" hidden="1">#REF!</definedName>
    <definedName name="MLNKef55fa396e3d42d4b6a5646d3529262b" hidden="1">#REF!</definedName>
    <definedName name="MLNKef8a5f8c83064d99b57e8eb88e47942c" localSheetId="8" hidden="1">#REF!</definedName>
    <definedName name="MLNKef8a5f8c83064d99b57e8eb88e47942c" hidden="1">#REF!</definedName>
    <definedName name="MLNKf05c855193ca4186968bd3b28a68a3f9" localSheetId="8" hidden="1">#REF!</definedName>
    <definedName name="MLNKf05c855193ca4186968bd3b28a68a3f9" hidden="1">#REF!</definedName>
    <definedName name="MLNKf09745d38e954715b3719bd40068ebcd" localSheetId="10" hidden="1">#REF!</definedName>
    <definedName name="MLNKf09745d38e954715b3719bd40068ebcd" localSheetId="8" hidden="1">#REF!</definedName>
    <definedName name="MLNKf09745d38e954715b3719bd40068ebcd" localSheetId="11" hidden="1">#REF!</definedName>
    <definedName name="MLNKf09745d38e954715b3719bd40068ebcd" localSheetId="6" hidden="1">#REF!</definedName>
    <definedName name="MLNKf09745d38e954715b3719bd40068ebcd" hidden="1">#REF!</definedName>
    <definedName name="MLNKf25d690c0c9040969651078a0fd34468" localSheetId="10" hidden="1">#REF!</definedName>
    <definedName name="MLNKf25d690c0c9040969651078a0fd34468" localSheetId="8" hidden="1">#REF!</definedName>
    <definedName name="MLNKf25d690c0c9040969651078a0fd34468" localSheetId="11" hidden="1">#REF!</definedName>
    <definedName name="MLNKf25d690c0c9040969651078a0fd34468" hidden="1">#REF!</definedName>
    <definedName name="MLNKf3d83f5b96e941b0932a1f43f6d6991a" localSheetId="10" hidden="1">#REF!</definedName>
    <definedName name="MLNKf3d83f5b96e941b0932a1f43f6d6991a" localSheetId="8" hidden="1">#REF!</definedName>
    <definedName name="MLNKf3d83f5b96e941b0932a1f43f6d6991a" localSheetId="11" hidden="1">#REF!</definedName>
    <definedName name="MLNKf3d83f5b96e941b0932a1f43f6d6991a" hidden="1">#REF!</definedName>
    <definedName name="MLNKf5156a0cee3344af9231fa8b11e9484f" localSheetId="10" hidden="1">#REF!</definedName>
    <definedName name="MLNKf5156a0cee3344af9231fa8b11e9484f" localSheetId="8" hidden="1">#REF!</definedName>
    <definedName name="MLNKf5156a0cee3344af9231fa8b11e9484f" localSheetId="11" hidden="1">#REF!</definedName>
    <definedName name="MLNKf5156a0cee3344af9231fa8b11e9484f" hidden="1">#REF!</definedName>
    <definedName name="MLNKf5ac4fb13bcd468c9dba17c408fb6571" localSheetId="10" hidden="1">#REF!</definedName>
    <definedName name="MLNKf5ac4fb13bcd468c9dba17c408fb6571" localSheetId="8" hidden="1">#REF!</definedName>
    <definedName name="MLNKf5ac4fb13bcd468c9dba17c408fb6571" hidden="1">#REF!</definedName>
    <definedName name="MLNKf5c641a89179411482ca8ffb35fdbcd0" localSheetId="8" hidden="1">#REF!</definedName>
    <definedName name="MLNKf5c641a89179411482ca8ffb35fdbcd0" hidden="1">#REF!</definedName>
    <definedName name="MLNKf60a89fa14a944ffa81a4b2b2c5a6a65" localSheetId="8" hidden="1">#REF!</definedName>
    <definedName name="MLNKf60a89fa14a944ffa81a4b2b2c5a6a65" hidden="1">#REF!</definedName>
    <definedName name="MLNKf69d90895223406595354e1a016a0b55" localSheetId="8" hidden="1">#REF!</definedName>
    <definedName name="MLNKf69d90895223406595354e1a016a0b55" hidden="1">#REF!</definedName>
    <definedName name="MLNKf6ff47807254415683e2e72ea28f73a6" localSheetId="8" hidden="1">#REF!</definedName>
    <definedName name="MLNKf6ff47807254415683e2e72ea28f73a6" hidden="1">#REF!</definedName>
    <definedName name="MLNKf7b01b58e55d4d98b18ea36659e07768" localSheetId="8" hidden="1">#REF!</definedName>
    <definedName name="MLNKf7b01b58e55d4d98b18ea36659e07768" hidden="1">#REF!</definedName>
    <definedName name="MLNKf7c6dc0b1f7b4cd79e8e5ea6ab59a1e8" localSheetId="8" hidden="1">#REF!</definedName>
    <definedName name="MLNKf7c6dc0b1f7b4cd79e8e5ea6ab59a1e8" hidden="1">#REF!</definedName>
    <definedName name="MLNKf7dc7c8e02d0429f82eea42d7c131cac" localSheetId="8" hidden="1">#REF!</definedName>
    <definedName name="MLNKf7dc7c8e02d0429f82eea42d7c131cac" hidden="1">#REF!</definedName>
    <definedName name="MLNKfa0e88ca68f94eb68067d515b17f6739" localSheetId="10" hidden="1">#REF!</definedName>
    <definedName name="MLNKfa0e88ca68f94eb68067d515b17f6739" localSheetId="8" hidden="1">#REF!</definedName>
    <definedName name="MLNKfa0e88ca68f94eb68067d515b17f6739" localSheetId="11" hidden="1">#REF!</definedName>
    <definedName name="MLNKfa0e88ca68f94eb68067d515b17f6739" hidden="1">#REF!</definedName>
    <definedName name="MLNKfa791a191b41434c8e46cb15e1c7aa7c" localSheetId="10" hidden="1">#REF!</definedName>
    <definedName name="MLNKfa791a191b41434c8e46cb15e1c7aa7c" localSheetId="8" hidden="1">#REF!</definedName>
    <definedName name="MLNKfa791a191b41434c8e46cb15e1c7aa7c" hidden="1">#REF!</definedName>
    <definedName name="MLNKfaee2e53933a492e98ec8109d03578fe" localSheetId="10" hidden="1">#REF!</definedName>
    <definedName name="MLNKfaee2e53933a492e98ec8109d03578fe" localSheetId="8" hidden="1">#REF!</definedName>
    <definedName name="MLNKfaee2e53933a492e98ec8109d03578fe" localSheetId="11" hidden="1">#REF!</definedName>
    <definedName name="MLNKfaee2e53933a492e98ec8109d03578fe" hidden="1">#REF!</definedName>
    <definedName name="MLNKfbd20e26625a4a6d95d1d5f87a5c06be" localSheetId="10" hidden="1">#REF!</definedName>
    <definedName name="MLNKfbd20e26625a4a6d95d1d5f87a5c06be" localSheetId="8" hidden="1">#REF!</definedName>
    <definedName name="MLNKfbd20e26625a4a6d95d1d5f87a5c06be" hidden="1">#REF!</definedName>
    <definedName name="MLNKfc1eb932feeb44998c31bb3c1c820e41" localSheetId="10" hidden="1">#REF!</definedName>
    <definedName name="MLNKfc1eb932feeb44998c31bb3c1c820e41" localSheetId="8" hidden="1">#REF!</definedName>
    <definedName name="MLNKfc1eb932feeb44998c31bb3c1c820e41" hidden="1">#REF!</definedName>
    <definedName name="MLNKfc3d4045ac6546bbb96fb436de2a6736" localSheetId="8" hidden="1">#REF!</definedName>
    <definedName name="MLNKfc3d4045ac6546bbb96fb436de2a6736" hidden="1">#REF!</definedName>
    <definedName name="MLNKfc73d232647645828ea4844e98b41c9f" localSheetId="8" hidden="1">#REF!</definedName>
    <definedName name="MLNKfc73d232647645828ea4844e98b41c9f" hidden="1">#REF!</definedName>
    <definedName name="MLNKfc85833d86264a5abe1e9d21c923318a" localSheetId="8" hidden="1">#REF!</definedName>
    <definedName name="MLNKfc85833d86264a5abe1e9d21c923318a" hidden="1">#REF!</definedName>
    <definedName name="MLNKfce6e9edb9824a87af81b209f9c5283c" localSheetId="8" hidden="1">#REF!</definedName>
    <definedName name="MLNKfce6e9edb9824a87af81b209f9c5283c" hidden="1">#REF!</definedName>
    <definedName name="MLNKfe57550892dd4400bc1fa56bb0c2bdde" localSheetId="8" hidden="1">#REF!</definedName>
    <definedName name="MLNKfe57550892dd4400bc1fa56bb0c2bdde" hidden="1">#REF!</definedName>
    <definedName name="MLNKffcae4d64e6644c190307811b03f3c98" localSheetId="10" hidden="1">#REF!</definedName>
    <definedName name="MLNKffcae4d64e6644c190307811b03f3c98" localSheetId="8" hidden="1">#REF!</definedName>
    <definedName name="MLNKffcae4d64e6644c190307811b03f3c98" localSheetId="11" hidden="1">#REF!</definedName>
    <definedName name="MLNKffcae4d64e6644c190307811b03f3c98" hidden="1">#REF!</definedName>
    <definedName name="MMMMMMM" localSheetId="10" hidden="1">#REF!</definedName>
    <definedName name="MMMMMMM" localSheetId="8" hidden="1">#REF!</definedName>
    <definedName name="MMMMMMM" localSheetId="11" hidden="1">#REF!</definedName>
    <definedName name="MMMMMMM" localSheetId="6" hidden="1">#REF!</definedName>
    <definedName name="MMMMMMM" hidden="1">#REF!</definedName>
    <definedName name="newdata_03" localSheetId="10" hidden="1">#REF!</definedName>
    <definedName name="newdata_03" localSheetId="8" hidden="1">#REF!</definedName>
    <definedName name="newdata_03" localSheetId="11" hidden="1">#REF!</definedName>
    <definedName name="newdata_03" hidden="1">#REF!</definedName>
    <definedName name="NNNNNNNN" localSheetId="10" hidden="1">#REF!</definedName>
    <definedName name="NNNNNNNN" localSheetId="8" hidden="1">#REF!</definedName>
    <definedName name="NNNNNNNN" localSheetId="11" hidden="1">#REF!</definedName>
    <definedName name="NNNNNNNN" hidden="1">#REF!</definedName>
    <definedName name="NO" localSheetId="10" hidden="1">{"'Sheet1'!$A$1:$J$121"}</definedName>
    <definedName name="NO" localSheetId="3" hidden="1">{"'Sheet1'!$A$1:$J$121"}</definedName>
    <definedName name="NO" localSheetId="8" hidden="1">{"'Sheet1'!$A$1:$J$121"}</definedName>
    <definedName name="NO" localSheetId="11" hidden="1">{"'Sheet1'!$A$1:$J$121"}</definedName>
    <definedName name="NO" localSheetId="6" hidden="1">{"'Sheet1'!$A$1:$J$121"}</definedName>
    <definedName name="NO" hidden="1">{"'Sheet1'!$A$1:$J$121"}</definedName>
    <definedName name="old_1" hidden="1">#REF!</definedName>
    <definedName name="oooo" localSheetId="10" hidden="1">#REF!</definedName>
    <definedName name="oooo" localSheetId="8" hidden="1">#REF!</definedName>
    <definedName name="oooo" localSheetId="11" hidden="1">#REF!</definedName>
    <definedName name="oooo" hidden="1">#REF!</definedName>
    <definedName name="Pal_Workbook_GUID" hidden="1">"ZNKQLAX5J3K18YY4TKR1FKU4"</definedName>
    <definedName name="Peerless" localSheetId="10" hidden="1">#REF!</definedName>
    <definedName name="Peerless" localSheetId="8" hidden="1">#REF!</definedName>
    <definedName name="Peerless" localSheetId="11" hidden="1">#REF!</definedName>
    <definedName name="Peerless" localSheetId="6" hidden="1">#REF!</definedName>
    <definedName name="Peerless" hidden="1">#REF!</definedName>
    <definedName name="Peerless_Oil" localSheetId="10" hidden="1">#REF!</definedName>
    <definedName name="Peerless_Oil" localSheetId="11" hidden="1">#REF!</definedName>
    <definedName name="Peerless_Oil" hidden="1">#REF!</definedName>
    <definedName name="plp" localSheetId="10" hidden="1">#REF!</definedName>
    <definedName name="plp" localSheetId="8" hidden="1">#REF!</definedName>
    <definedName name="plp" localSheetId="11" hidden="1">#REF!</definedName>
    <definedName name="plp" hidden="1">#REF!</definedName>
    <definedName name="pp" localSheetId="10" hidden="1">#REF!</definedName>
    <definedName name="pp" localSheetId="8" hidden="1">#REF!</definedName>
    <definedName name="pp" localSheetId="11" hidden="1">#REF!</definedName>
    <definedName name="pp" hidden="1">#REF!</definedName>
    <definedName name="_xlnm.Print_Area" localSheetId="2">'B2A Summary'!$A$1:$M$58</definedName>
    <definedName name="_xlnm.Print_Area" localSheetId="7">'Monthly Expenses'!$A$1:$BP$90</definedName>
    <definedName name="_xlnm.Print_Area" localSheetId="3">'Monthly Revenues'!$A$1:$BP$74</definedName>
    <definedName name="_xlnm.Print_Area" localSheetId="6">'Variances Detail'!$B$2:$G$70</definedName>
    <definedName name="Prolinks" localSheetId="10" hidden="1">#REF!</definedName>
    <definedName name="Prolinks" localSheetId="8" hidden="1">#REF!</definedName>
    <definedName name="Prolinks" localSheetId="11" hidden="1">#REF!</definedName>
    <definedName name="Prolinks" hidden="1">#REF!</definedName>
    <definedName name="prolinks_01a0c545244d4f229c69e2c67ee9ea9d" localSheetId="10" hidden="1">#REF!</definedName>
    <definedName name="prolinks_01a0c545244d4f229c69e2c67ee9ea9d" localSheetId="8" hidden="1">#REF!</definedName>
    <definedName name="prolinks_01a0c545244d4f229c69e2c67ee9ea9d" localSheetId="11" hidden="1">#REF!</definedName>
    <definedName name="prolinks_01a0c545244d4f229c69e2c67ee9ea9d" hidden="1">#REF!</definedName>
    <definedName name="prolinks_0596fd2adbfc47d9ac3dcd5e1105a21e" localSheetId="8" hidden="1">#REF!</definedName>
    <definedName name="prolinks_0596fd2adbfc47d9ac3dcd5e1105a21e" hidden="1">#REF!</definedName>
    <definedName name="prolinks_05b6403fe6544606bca0a8a09800be0e" localSheetId="8" hidden="1">#REF!</definedName>
    <definedName name="prolinks_05b6403fe6544606bca0a8a09800be0e" hidden="1">#REF!</definedName>
    <definedName name="prolinks_07079316794a4c46b6138c660d6cab03" localSheetId="8" hidden="1">#REF!</definedName>
    <definedName name="prolinks_07079316794a4c46b6138c660d6cab03" hidden="1">#REF!</definedName>
    <definedName name="prolinks_084ed1bfada6443a8affa63e32e51247" localSheetId="8" hidden="1">#REF!</definedName>
    <definedName name="prolinks_084ed1bfada6443a8affa63e32e51247" hidden="1">#REF!</definedName>
    <definedName name="prolinks_0bd622004eaf4b0aa10ea0454f7737d3" localSheetId="8" hidden="1">#REF!</definedName>
    <definedName name="prolinks_0bd622004eaf4b0aa10ea0454f7737d3" hidden="1">#REF!</definedName>
    <definedName name="prolinks_0c39044a3d254a02b33af0ca7ef1260d" localSheetId="8" hidden="1">#REF!</definedName>
    <definedName name="prolinks_0c39044a3d254a02b33af0ca7ef1260d" hidden="1">#REF!</definedName>
    <definedName name="prolinks_153e906add294d409d3bee7cebfbd3aa" localSheetId="8" hidden="1">#REF!</definedName>
    <definedName name="prolinks_153e906add294d409d3bee7cebfbd3aa" hidden="1">#REF!</definedName>
    <definedName name="prolinks_16c801b6d5414c808dc66f9650a35a32" localSheetId="8" hidden="1">#REF!</definedName>
    <definedName name="prolinks_16c801b6d5414c808dc66f9650a35a32" hidden="1">#REF!</definedName>
    <definedName name="prolinks_1894464ecd844143a98140f3ac4ef19e" localSheetId="8" hidden="1">#REF!</definedName>
    <definedName name="prolinks_1894464ecd844143a98140f3ac4ef19e" hidden="1">#REF!</definedName>
    <definedName name="prolinks_1a1180f1f3e641ed9c22276f0fe7150f" localSheetId="10" hidden="1">#REF!</definedName>
    <definedName name="prolinks_1a1180f1f3e641ed9c22276f0fe7150f" localSheetId="11" hidden="1">#REF!</definedName>
    <definedName name="prolinks_1a1180f1f3e641ed9c22276f0fe7150f" hidden="1">#REF!</definedName>
    <definedName name="prolinks_1b10443825df43a5bbcde18ad7b18113" localSheetId="10" hidden="1">#REF!</definedName>
    <definedName name="prolinks_1b10443825df43a5bbcde18ad7b18113" localSheetId="8" hidden="1">#REF!</definedName>
    <definedName name="prolinks_1b10443825df43a5bbcde18ad7b18113" localSheetId="11" hidden="1">#REF!</definedName>
    <definedName name="prolinks_1b10443825df43a5bbcde18ad7b18113" hidden="1">#REF!</definedName>
    <definedName name="prolinks_1e840767a25b4ad08fa3dc104c1c19c4" localSheetId="10" hidden="1">#REF!</definedName>
    <definedName name="prolinks_1e840767a25b4ad08fa3dc104c1c19c4" localSheetId="8" hidden="1">#REF!</definedName>
    <definedName name="prolinks_1e840767a25b4ad08fa3dc104c1c19c4" localSheetId="11" hidden="1">#REF!</definedName>
    <definedName name="prolinks_1e840767a25b4ad08fa3dc104c1c19c4" hidden="1">#REF!</definedName>
    <definedName name="prolinks_2315b8bd8bcc4444a08b48b2c77053ca" localSheetId="8" hidden="1">#REF!</definedName>
    <definedName name="prolinks_2315b8bd8bcc4444a08b48b2c77053ca" hidden="1">#REF!</definedName>
    <definedName name="prolinks_251191970339467cab486c77ead21660" localSheetId="8" hidden="1">#REF!</definedName>
    <definedName name="prolinks_251191970339467cab486c77ead21660" hidden="1">#REF!</definedName>
    <definedName name="prolinks_269280657b0c40669ef2af3dbb710223" localSheetId="8" hidden="1">#REF!</definedName>
    <definedName name="prolinks_269280657b0c40669ef2af3dbb710223" hidden="1">#REF!</definedName>
    <definedName name="prolinks_297e01ee305549e7a2a9f942c5c52474" localSheetId="8" hidden="1">#REF!</definedName>
    <definedName name="prolinks_297e01ee305549e7a2a9f942c5c52474" hidden="1">#REF!</definedName>
    <definedName name="prolinks_29e19fe27bcc451e950ff0f11bd9a54e" localSheetId="8" hidden="1">#REF!</definedName>
    <definedName name="prolinks_29e19fe27bcc451e950ff0f11bd9a54e" hidden="1">#REF!</definedName>
    <definedName name="prolinks_29ee4a881da745cca1da125d14abce08" localSheetId="8" hidden="1">#REF!</definedName>
    <definedName name="prolinks_29ee4a881da745cca1da125d14abce08" hidden="1">#REF!</definedName>
    <definedName name="prolinks_2a30da71db3b42c88741a51b9cb339dd" localSheetId="8" hidden="1">#REF!</definedName>
    <definedName name="prolinks_2a30da71db3b42c88741a51b9cb339dd" hidden="1">#REF!</definedName>
    <definedName name="prolinks_2c4caad7f5944f7798d2a625ad989183" localSheetId="8" hidden="1">#REF!</definedName>
    <definedName name="prolinks_2c4caad7f5944f7798d2a625ad989183" hidden="1">#REF!</definedName>
    <definedName name="prolinks_2ce22f1b67544a8b99e88db841a1f1ec" localSheetId="8" hidden="1">#REF!</definedName>
    <definedName name="prolinks_2ce22f1b67544a8b99e88db841a1f1ec" hidden="1">#REF!</definedName>
    <definedName name="prolinks_2f1d7117ff404629bc717793b05a2956" localSheetId="8" hidden="1">#REF!</definedName>
    <definedName name="prolinks_2f1d7117ff404629bc717793b05a2956" hidden="1">#REF!</definedName>
    <definedName name="prolinks_302f9d26fad04e1bab3f36cdb2618eab" localSheetId="8" hidden="1">#REF!</definedName>
    <definedName name="prolinks_302f9d26fad04e1bab3f36cdb2618eab" hidden="1">#REF!</definedName>
    <definedName name="prolinks_311d0528edd74c82b9d45d06c98a92cb" localSheetId="8" hidden="1">#REF!</definedName>
    <definedName name="prolinks_311d0528edd74c82b9d45d06c98a92cb" hidden="1">#REF!</definedName>
    <definedName name="prolinks_31415462c3fd417db9b0ec9e6d00abdc" localSheetId="8" hidden="1">#REF!</definedName>
    <definedName name="prolinks_31415462c3fd417db9b0ec9e6d00abdc" hidden="1">#REF!</definedName>
    <definedName name="prolinks_3150f41485d1418491e3fbaa2d4f74cb" localSheetId="8" hidden="1">#REF!</definedName>
    <definedName name="prolinks_3150f41485d1418491e3fbaa2d4f74cb" hidden="1">#REF!</definedName>
    <definedName name="prolinks_3822661531d4453c834d7ea10d816693" localSheetId="8" hidden="1">#REF!</definedName>
    <definedName name="prolinks_3822661531d4453c834d7ea10d816693" hidden="1">#REF!</definedName>
    <definedName name="prolinks_3913934609ab4afebbafc48782261e35" localSheetId="8" hidden="1">#REF!</definedName>
    <definedName name="prolinks_3913934609ab4afebbafc48782261e35" hidden="1">#REF!</definedName>
    <definedName name="prolinks_396d4479c5554944954a234f1f19a13a" localSheetId="8" hidden="1">#REF!</definedName>
    <definedName name="prolinks_396d4479c5554944954a234f1f19a13a" hidden="1">#REF!</definedName>
    <definedName name="prolinks_398ce964af0b4cf6b43d8a3c029305a7" localSheetId="8" hidden="1">#REF!</definedName>
    <definedName name="prolinks_398ce964af0b4cf6b43d8a3c029305a7" hidden="1">#REF!</definedName>
    <definedName name="prolinks_3cc09d21fe9e4072801fa9d96b3f00cc" localSheetId="10" hidden="1">#REF!</definedName>
    <definedName name="prolinks_3cc09d21fe9e4072801fa9d96b3f00cc" localSheetId="11" hidden="1">#REF!</definedName>
    <definedName name="prolinks_3cc09d21fe9e4072801fa9d96b3f00cc" hidden="1">#REF!</definedName>
    <definedName name="prolinks_3d28d008ebba40b5a64fd754838e4b8e" localSheetId="10" hidden="1">#REF!</definedName>
    <definedName name="prolinks_3d28d008ebba40b5a64fd754838e4b8e" localSheetId="8" hidden="1">#REF!</definedName>
    <definedName name="prolinks_3d28d008ebba40b5a64fd754838e4b8e" localSheetId="11" hidden="1">#REF!</definedName>
    <definedName name="prolinks_3d28d008ebba40b5a64fd754838e4b8e" hidden="1">#REF!</definedName>
    <definedName name="prolinks_3e29fd8b9e3e4e2e8770f54e37e423dd" localSheetId="10" hidden="1">#REF!</definedName>
    <definedName name="prolinks_3e29fd8b9e3e4e2e8770f54e37e423dd" localSheetId="8" hidden="1">#REF!</definedName>
    <definedName name="prolinks_3e29fd8b9e3e4e2e8770f54e37e423dd" localSheetId="11" hidden="1">#REF!</definedName>
    <definedName name="prolinks_3e29fd8b9e3e4e2e8770f54e37e423dd" hidden="1">#REF!</definedName>
    <definedName name="prolinks_3efcb4254c274b7fb425f1162b75e951" localSheetId="8" hidden="1">#REF!</definedName>
    <definedName name="prolinks_3efcb4254c274b7fb425f1162b75e951" hidden="1">#REF!</definedName>
    <definedName name="prolinks_437bb4220c8e4ebeb6b3d9271afb1aab" localSheetId="8" hidden="1">#REF!</definedName>
    <definedName name="prolinks_437bb4220c8e4ebeb6b3d9271afb1aab" hidden="1">#REF!</definedName>
    <definedName name="prolinks_442ddd5473734c6f96b29c85c157aab0" localSheetId="8" hidden="1">#REF!</definedName>
    <definedName name="prolinks_442ddd5473734c6f96b29c85c157aab0" hidden="1">#REF!</definedName>
    <definedName name="prolinks_45dc3460c3f54620838861f7ff097bd7" localSheetId="8" hidden="1">#REF!</definedName>
    <definedName name="prolinks_45dc3460c3f54620838861f7ff097bd7" hidden="1">#REF!</definedName>
    <definedName name="prolinks_47159d94af764027946a892d6281337a" localSheetId="8" hidden="1">#REF!</definedName>
    <definedName name="prolinks_47159d94af764027946a892d6281337a" hidden="1">#REF!</definedName>
    <definedName name="prolinks_499ddfb95f9c4e21983d5b4f16720ed8" localSheetId="8" hidden="1">#REF!</definedName>
    <definedName name="prolinks_499ddfb95f9c4e21983d5b4f16720ed8" hidden="1">#REF!</definedName>
    <definedName name="prolinks_4ac541fb65aa4cffa7845318f2487856" localSheetId="8" hidden="1">#REF!</definedName>
    <definedName name="prolinks_4ac541fb65aa4cffa7845318f2487856" hidden="1">#REF!</definedName>
    <definedName name="prolinks_4b76ce19b1764f58a7de0c7badc1a4cc" localSheetId="8" hidden="1">#REF!</definedName>
    <definedName name="prolinks_4b76ce19b1764f58a7de0c7badc1a4cc" hidden="1">#REF!</definedName>
    <definedName name="prolinks_4c4ab9c9295844449e6ef6a37eaf4d74" localSheetId="8" hidden="1">#REF!</definedName>
    <definedName name="prolinks_4c4ab9c9295844449e6ef6a37eaf4d74" hidden="1">#REF!</definedName>
    <definedName name="prolinks_4f12b91b18f74a1dbe303ad750e877fd" localSheetId="8" hidden="1">#REF!</definedName>
    <definedName name="prolinks_4f12b91b18f74a1dbe303ad750e877fd" hidden="1">#REF!</definedName>
    <definedName name="prolinks_53c7c8aaf9f04cffbaa87348d9df0245" localSheetId="8" hidden="1">#REF!</definedName>
    <definedName name="prolinks_53c7c8aaf9f04cffbaa87348d9df0245" hidden="1">#REF!</definedName>
    <definedName name="prolinks_57fc0241e78544168405d3c45c0e84d1" localSheetId="8" hidden="1">#REF!</definedName>
    <definedName name="prolinks_57fc0241e78544168405d3c45c0e84d1" hidden="1">#REF!</definedName>
    <definedName name="prolinks_5a55b5157df94ea2b702089c4379a8bd" localSheetId="8" hidden="1">#REF!</definedName>
    <definedName name="prolinks_5a55b5157df94ea2b702089c4379a8bd" hidden="1">#REF!</definedName>
    <definedName name="prolinks_62db8ffd9b594b17859bc36f2fe3c672" localSheetId="8" hidden="1">#REF!</definedName>
    <definedName name="prolinks_62db8ffd9b594b17859bc36f2fe3c672" hidden="1">#REF!</definedName>
    <definedName name="prolinks_63a9bdf02b6c452a9a4c91b0f583bba1" localSheetId="8" hidden="1">#REF!</definedName>
    <definedName name="prolinks_63a9bdf02b6c452a9a4c91b0f583bba1" hidden="1">#REF!</definedName>
    <definedName name="prolinks_6536fc9dc9114ad2aab73e674b297019" localSheetId="8" hidden="1">#REF!</definedName>
    <definedName name="prolinks_6536fc9dc9114ad2aab73e674b297019" hidden="1">#REF!</definedName>
    <definedName name="prolinks_6aef5f4cf91d4dbea7b10dfab4dd0b69" localSheetId="8" hidden="1">#REF!</definedName>
    <definedName name="prolinks_6aef5f4cf91d4dbea7b10dfab4dd0b69" hidden="1">#REF!</definedName>
    <definedName name="prolinks_6c9f4dd2b1254dac81169534c956b14a" localSheetId="8" hidden="1">#REF!</definedName>
    <definedName name="prolinks_6c9f4dd2b1254dac81169534c956b14a" hidden="1">#REF!</definedName>
    <definedName name="prolinks_6ce43db491284e169954079042de7780" localSheetId="8" hidden="1">#REF!</definedName>
    <definedName name="prolinks_6ce43db491284e169954079042de7780" hidden="1">#REF!</definedName>
    <definedName name="prolinks_6e10ebbf83b94914b959794854db3bec" localSheetId="8" hidden="1">#REF!</definedName>
    <definedName name="prolinks_6e10ebbf83b94914b959794854db3bec" hidden="1">#REF!</definedName>
    <definedName name="prolinks_6e9fd860277a4bc699b9c43d2d7be378" localSheetId="8" hidden="1">#REF!</definedName>
    <definedName name="prolinks_6e9fd860277a4bc699b9c43d2d7be378" hidden="1">#REF!</definedName>
    <definedName name="prolinks_6fd65cba148d4852a159055e43b7364d" localSheetId="8" hidden="1">#REF!</definedName>
    <definedName name="prolinks_6fd65cba148d4852a159055e43b7364d" hidden="1">#REF!</definedName>
    <definedName name="prolinks_71091622e8f842c496418537f6f8232b" localSheetId="8" hidden="1">#REF!</definedName>
    <definedName name="prolinks_71091622e8f842c496418537f6f8232b" hidden="1">#REF!</definedName>
    <definedName name="prolinks_729ba1e1244044298e893fa24d15ef5b" localSheetId="8" hidden="1">#REF!</definedName>
    <definedName name="prolinks_729ba1e1244044298e893fa24d15ef5b" hidden="1">#REF!</definedName>
    <definedName name="prolinks_73bdf07f47594a918de2df613892ac5f" localSheetId="10" hidden="1">#REF!</definedName>
    <definedName name="prolinks_73bdf07f47594a918de2df613892ac5f" localSheetId="11" hidden="1">#REF!</definedName>
    <definedName name="prolinks_73bdf07f47594a918de2df613892ac5f" hidden="1">#REF!</definedName>
    <definedName name="prolinks_76701a5f97af43c3a899f97fbb841c7d" localSheetId="10" hidden="1">#REF!</definedName>
    <definedName name="prolinks_76701a5f97af43c3a899f97fbb841c7d" localSheetId="8" hidden="1">#REF!</definedName>
    <definedName name="prolinks_76701a5f97af43c3a899f97fbb841c7d" localSheetId="11" hidden="1">#REF!</definedName>
    <definedName name="prolinks_76701a5f97af43c3a899f97fbb841c7d" hidden="1">#REF!</definedName>
    <definedName name="prolinks_783281649d824e239f361bda3d777126" localSheetId="10" hidden="1">#REF!</definedName>
    <definedName name="prolinks_783281649d824e239f361bda3d777126" localSheetId="8" hidden="1">#REF!</definedName>
    <definedName name="prolinks_783281649d824e239f361bda3d777126" localSheetId="11" hidden="1">#REF!</definedName>
    <definedName name="prolinks_783281649d824e239f361bda3d777126" hidden="1">#REF!</definedName>
    <definedName name="prolinks_7854b8c2bb6e4275a477329e39458a84" localSheetId="8" hidden="1">#REF!</definedName>
    <definedName name="prolinks_7854b8c2bb6e4275a477329e39458a84" hidden="1">#REF!</definedName>
    <definedName name="prolinks_7ab99053e479431b82ff19df79fe72c8" localSheetId="8" hidden="1">#REF!</definedName>
    <definedName name="prolinks_7ab99053e479431b82ff19df79fe72c8" hidden="1">#REF!</definedName>
    <definedName name="prolinks_7aff1d9dc2c244b8b8495d792eee85de" localSheetId="8" hidden="1">#REF!</definedName>
    <definedName name="prolinks_7aff1d9dc2c244b8b8495d792eee85de" hidden="1">#REF!</definedName>
    <definedName name="prolinks_7bdcd4efcc1f4fb588dacf81c60bb005" localSheetId="8" hidden="1">#REF!</definedName>
    <definedName name="prolinks_7bdcd4efcc1f4fb588dacf81c60bb005" hidden="1">#REF!</definedName>
    <definedName name="prolinks_7d02ebcac34d4e67951b8f51de0a0fe6" localSheetId="8" hidden="1">#REF!</definedName>
    <definedName name="prolinks_7d02ebcac34d4e67951b8f51de0a0fe6" hidden="1">#REF!</definedName>
    <definedName name="prolinks_7f58e1b33f1f46cfb9c8bb1c52fe1be0" localSheetId="8" hidden="1">#REF!</definedName>
    <definedName name="prolinks_7f58e1b33f1f46cfb9c8bb1c52fe1be0" hidden="1">#REF!</definedName>
    <definedName name="prolinks_813adc2f79724bdda86d936689968484" localSheetId="8" hidden="1">#REF!</definedName>
    <definedName name="prolinks_813adc2f79724bdda86d936689968484" hidden="1">#REF!</definedName>
    <definedName name="prolinks_81e6479f400441e4a47828e6bcebd1d6" localSheetId="8" hidden="1">#REF!</definedName>
    <definedName name="prolinks_81e6479f400441e4a47828e6bcebd1d6" hidden="1">#REF!</definedName>
    <definedName name="prolinks_838aa2644ebb4821875ecbaaa89b884d" localSheetId="8" hidden="1">#REF!</definedName>
    <definedName name="prolinks_838aa2644ebb4821875ecbaaa89b884d" hidden="1">#REF!</definedName>
    <definedName name="prolinks_8b07f12b2e8c4eff9e7641d70f4852c9" localSheetId="8" hidden="1">#REF!</definedName>
    <definedName name="prolinks_8b07f12b2e8c4eff9e7641d70f4852c9" hidden="1">#REF!</definedName>
    <definedName name="prolinks_8b5ec9efcc3d4ade9099d1de311e88fd" localSheetId="8" hidden="1">#REF!</definedName>
    <definedName name="prolinks_8b5ec9efcc3d4ade9099d1de311e88fd" hidden="1">#REF!</definedName>
    <definedName name="prolinks_8e2caed5fcc143818106df72e5202b72" localSheetId="8" hidden="1">#REF!</definedName>
    <definedName name="prolinks_8e2caed5fcc143818106df72e5202b72" hidden="1">#REF!</definedName>
    <definedName name="prolinks_8e7fffd3287a4277aded18e39b6364bc" localSheetId="8" hidden="1">#REF!</definedName>
    <definedName name="prolinks_8e7fffd3287a4277aded18e39b6364bc" hidden="1">#REF!</definedName>
    <definedName name="prolinks_8ed704e218f241be962cd235e57746a1" localSheetId="8" hidden="1">#REF!</definedName>
    <definedName name="prolinks_8ed704e218f241be962cd235e57746a1" hidden="1">#REF!</definedName>
    <definedName name="prolinks_8edb616f62c448769e6639f38b6623c5" localSheetId="8" hidden="1">#REF!</definedName>
    <definedName name="prolinks_8edb616f62c448769e6639f38b6623c5" hidden="1">#REF!</definedName>
    <definedName name="prolinks_8fb6aa628096493aabd317fa95569d10" localSheetId="8" hidden="1">#REF!</definedName>
    <definedName name="prolinks_8fb6aa628096493aabd317fa95569d10" hidden="1">#REF!</definedName>
    <definedName name="prolinks_8ff61c0212a14f2ab5f3a95ad9c19813" localSheetId="8" hidden="1">#REF!</definedName>
    <definedName name="prolinks_8ff61c0212a14f2ab5f3a95ad9c19813" hidden="1">#REF!</definedName>
    <definedName name="prolinks_93235e12b9674060bdd2757692f80852" localSheetId="8" hidden="1">#REF!</definedName>
    <definedName name="prolinks_93235e12b9674060bdd2757692f80852" hidden="1">#REF!</definedName>
    <definedName name="prolinks_94e19c79a940426783b5581f61e1fc8a" localSheetId="8" hidden="1">#REF!</definedName>
    <definedName name="prolinks_94e19c79a940426783b5581f61e1fc8a" hidden="1">#REF!</definedName>
    <definedName name="prolinks_952645b3039845d2bba9e6243317b4c6" localSheetId="8" hidden="1">#REF!</definedName>
    <definedName name="prolinks_952645b3039845d2bba9e6243317b4c6" hidden="1">#REF!</definedName>
    <definedName name="prolinks_95468763cb394a05ab7bb2e9f10ff0c0" localSheetId="8" hidden="1">#REF!</definedName>
    <definedName name="prolinks_95468763cb394a05ab7bb2e9f10ff0c0" hidden="1">#REF!</definedName>
    <definedName name="prolinks_9927d4e49dd649d590d0169962d2c31b" localSheetId="8" hidden="1">#REF!</definedName>
    <definedName name="prolinks_9927d4e49dd649d590d0169962d2c31b" hidden="1">#REF!</definedName>
    <definedName name="prolinks_9be1b1ff9810477f88a14f4e08ee760f" localSheetId="8" hidden="1">#REF!</definedName>
    <definedName name="prolinks_9be1b1ff9810477f88a14f4e08ee760f" hidden="1">#REF!</definedName>
    <definedName name="prolinks_9e92dd59b4af44f5b619e1d76b560cef" localSheetId="8" hidden="1">#REF!</definedName>
    <definedName name="prolinks_9e92dd59b4af44f5b619e1d76b560cef" hidden="1">#REF!</definedName>
    <definedName name="prolinks_9fa1969c91154da0bf75e3de018cf480" localSheetId="8" hidden="1">#REF!</definedName>
    <definedName name="prolinks_9fa1969c91154da0bf75e3de018cf480" hidden="1">#REF!</definedName>
    <definedName name="prolinks_9fe2e41412f344698615a70872c9340c" localSheetId="8" hidden="1">#REF!</definedName>
    <definedName name="prolinks_9fe2e41412f344698615a70872c9340c" hidden="1">#REF!</definedName>
    <definedName name="prolinks_a07d81485e6c41f8a48303a8a55020a1" localSheetId="8" hidden="1">#REF!</definedName>
    <definedName name="prolinks_a07d81485e6c41f8a48303a8a55020a1" hidden="1">#REF!</definedName>
    <definedName name="prolinks_a0cb65b6c50f4f40901be287c9b5ced5" localSheetId="8" hidden="1">#REF!</definedName>
    <definedName name="prolinks_a0cb65b6c50f4f40901be287c9b5ced5" hidden="1">#REF!</definedName>
    <definedName name="prolinks_a0d7e602572549bd95216e66df19e635" localSheetId="8" hidden="1">#REF!</definedName>
    <definedName name="prolinks_a0d7e602572549bd95216e66df19e635" hidden="1">#REF!</definedName>
    <definedName name="prolinks_a5acd4bbba1d4f59b792722ad0897584" localSheetId="8" hidden="1">#REF!</definedName>
    <definedName name="prolinks_a5acd4bbba1d4f59b792722ad0897584" hidden="1">#REF!</definedName>
    <definedName name="prolinks_a67c6718e4024c6e907eb6573ff16d20" localSheetId="8" hidden="1">#REF!</definedName>
    <definedName name="prolinks_a67c6718e4024c6e907eb6573ff16d20" hidden="1">#REF!</definedName>
    <definedName name="prolinks_a890d3110cae4f1eba92cde4ee8cbc46" localSheetId="8" hidden="1">#REF!</definedName>
    <definedName name="prolinks_a890d3110cae4f1eba92cde4ee8cbc46" hidden="1">#REF!</definedName>
    <definedName name="prolinks_a8e0483ab7734ea4a53606e3c66ba69c" localSheetId="8" hidden="1">#REF!</definedName>
    <definedName name="prolinks_a8e0483ab7734ea4a53606e3c66ba69c" hidden="1">#REF!</definedName>
    <definedName name="prolinks_aa9b7b4e372945c3abb86628166704bf" localSheetId="8" hidden="1">#REF!</definedName>
    <definedName name="prolinks_aa9b7b4e372945c3abb86628166704bf" hidden="1">#REF!</definedName>
    <definedName name="prolinks_ab00ba90adad435da536d9b7b2aaf1b5" localSheetId="8" hidden="1">#REF!</definedName>
    <definedName name="prolinks_ab00ba90adad435da536d9b7b2aaf1b5" hidden="1">#REF!</definedName>
    <definedName name="prolinks_abe8fc64082f417da5eb6a55edaaa7a7" localSheetId="8" hidden="1">#REF!</definedName>
    <definedName name="prolinks_abe8fc64082f417da5eb6a55edaaa7a7" hidden="1">#REF!</definedName>
    <definedName name="prolinks_adaa05af54964bbf9e438c75e7b19832" localSheetId="8" hidden="1">#REF!</definedName>
    <definedName name="prolinks_adaa05af54964bbf9e438c75e7b19832" hidden="1">#REF!</definedName>
    <definedName name="prolinks_addc13bdf90544acacc3cf09f2049ca4" localSheetId="8" hidden="1">#REF!</definedName>
    <definedName name="prolinks_addc13bdf90544acacc3cf09f2049ca4" hidden="1">#REF!</definedName>
    <definedName name="prolinks_b13de5ea0d624a40936df80ffe256b44" localSheetId="8" hidden="1">#REF!</definedName>
    <definedName name="prolinks_b13de5ea0d624a40936df80ffe256b44" hidden="1">#REF!</definedName>
    <definedName name="prolinks_b3aa849a2e6c48c48bc8ead0ea0fd810" localSheetId="8" hidden="1">#REF!</definedName>
    <definedName name="prolinks_b3aa849a2e6c48c48bc8ead0ea0fd810" hidden="1">#REF!</definedName>
    <definedName name="prolinks_b727e5aeabca4ef3abe343f5f98fd62b" localSheetId="8" hidden="1">#REF!</definedName>
    <definedName name="prolinks_b727e5aeabca4ef3abe343f5f98fd62b" hidden="1">#REF!</definedName>
    <definedName name="prolinks_b74fefe7a841427b8812ae235a114981" localSheetId="8" hidden="1">#REF!</definedName>
    <definedName name="prolinks_b74fefe7a841427b8812ae235a114981" hidden="1">#REF!</definedName>
    <definedName name="prolinks_b7f1b6a836c44835a590f39240171991" localSheetId="8" hidden="1">#REF!</definedName>
    <definedName name="prolinks_b7f1b6a836c44835a590f39240171991" hidden="1">#REF!</definedName>
    <definedName name="prolinks_b8b2f6fecae24f829baebfa74dcdbf9f" localSheetId="8" hidden="1">#REF!</definedName>
    <definedName name="prolinks_b8b2f6fecae24f829baebfa74dcdbf9f" hidden="1">#REF!</definedName>
    <definedName name="prolinks_b98361ec1ed04934b23a5a2770c7f995" localSheetId="8" hidden="1">#REF!</definedName>
    <definedName name="prolinks_b98361ec1ed04934b23a5a2770c7f995" hidden="1">#REF!</definedName>
    <definedName name="prolinks_b9df031d4d0d4ab29962fd550a1fe868" localSheetId="8" hidden="1">#REF!</definedName>
    <definedName name="prolinks_b9df031d4d0d4ab29962fd550a1fe868" hidden="1">#REF!</definedName>
    <definedName name="prolinks_ba188ca90a3c4d24bd1c540383fa706c" localSheetId="8" hidden="1">#REF!</definedName>
    <definedName name="prolinks_ba188ca90a3c4d24bd1c540383fa706c" hidden="1">#REF!</definedName>
    <definedName name="prolinks_bada7301b0d44b99962d1ff009334a68" localSheetId="8" hidden="1">#REF!</definedName>
    <definedName name="prolinks_bada7301b0d44b99962d1ff009334a68" hidden="1">#REF!</definedName>
    <definedName name="prolinks_bb4f498021a9414eab3c25dedff7544c" localSheetId="8" hidden="1">#REF!</definedName>
    <definedName name="prolinks_bb4f498021a9414eab3c25dedff7544c" hidden="1">#REF!</definedName>
    <definedName name="prolinks_bff2e1febd8541b9b9d69d0a07400b66" localSheetId="8" hidden="1">#REF!</definedName>
    <definedName name="prolinks_bff2e1febd8541b9b9d69d0a07400b66" hidden="1">#REF!</definedName>
    <definedName name="prolinks_c015d9bc61214160bc4b5a2dbc3f6f45" localSheetId="8" hidden="1">#REF!</definedName>
    <definedName name="prolinks_c015d9bc61214160bc4b5a2dbc3f6f45" hidden="1">#REF!</definedName>
    <definedName name="prolinks_c3eda7a1057741118d468193231e1360" localSheetId="8" hidden="1">#REF!</definedName>
    <definedName name="prolinks_c3eda7a1057741118d468193231e1360" hidden="1">#REF!</definedName>
    <definedName name="prolinks_c4d5e33cbbf245a79094e9b81891dd1f" localSheetId="8" hidden="1">#REF!</definedName>
    <definedName name="prolinks_c4d5e33cbbf245a79094e9b81891dd1f" hidden="1">#REF!</definedName>
    <definedName name="prolinks_c4ddd55390664dc0bc933f5d67c8074b" localSheetId="10" hidden="1">#REF!</definedName>
    <definedName name="prolinks_c4ddd55390664dc0bc933f5d67c8074b" localSheetId="11" hidden="1">#REF!</definedName>
    <definedName name="prolinks_c4ddd55390664dc0bc933f5d67c8074b" hidden="1">#REF!</definedName>
    <definedName name="prolinks_c6a26505b29b4489b91597649353821a" localSheetId="10" hidden="1">#REF!</definedName>
    <definedName name="prolinks_c6a26505b29b4489b91597649353821a" localSheetId="8" hidden="1">#REF!</definedName>
    <definedName name="prolinks_c6a26505b29b4489b91597649353821a" localSheetId="11" hidden="1">#REF!</definedName>
    <definedName name="prolinks_c6a26505b29b4489b91597649353821a" hidden="1">#REF!</definedName>
    <definedName name="prolinks_c755bd23d4484c1db18de2fe7dd2abc9" localSheetId="10" hidden="1">#REF!</definedName>
    <definedName name="prolinks_c755bd23d4484c1db18de2fe7dd2abc9" localSheetId="8" hidden="1">#REF!</definedName>
    <definedName name="prolinks_c755bd23d4484c1db18de2fe7dd2abc9" localSheetId="11" hidden="1">#REF!</definedName>
    <definedName name="prolinks_c755bd23d4484c1db18de2fe7dd2abc9" hidden="1">#REF!</definedName>
    <definedName name="prolinks_c844d24617204ed9a6dabdc891c08b9e" localSheetId="8" hidden="1">#REF!</definedName>
    <definedName name="prolinks_c844d24617204ed9a6dabdc891c08b9e" hidden="1">#REF!</definedName>
    <definedName name="prolinks_c9c5afd1fc704b7f9390c56c44a096c0" localSheetId="8" hidden="1">#REF!</definedName>
    <definedName name="prolinks_c9c5afd1fc704b7f9390c56c44a096c0" hidden="1">#REF!</definedName>
    <definedName name="prolinks_cad4a14647874b23af7128335a610f24" localSheetId="8" hidden="1">#REF!</definedName>
    <definedName name="prolinks_cad4a14647874b23af7128335a610f24" hidden="1">#REF!</definedName>
    <definedName name="prolinks_cd49ffc9bb7d414b8afe97beac6d90f3" localSheetId="8" hidden="1">#REF!</definedName>
    <definedName name="prolinks_cd49ffc9bb7d414b8afe97beac6d90f3" hidden="1">#REF!</definedName>
    <definedName name="prolinks_cd89e02986ba4685aa15520996838f2e" localSheetId="8" hidden="1">#REF!</definedName>
    <definedName name="prolinks_cd89e02986ba4685aa15520996838f2e" hidden="1">#REF!</definedName>
    <definedName name="prolinks_cee058f8dfee4e839cb7b72760e497b4" localSheetId="8" hidden="1">#REF!</definedName>
    <definedName name="prolinks_cee058f8dfee4e839cb7b72760e497b4" hidden="1">#REF!</definedName>
    <definedName name="prolinks_d00d5ff52b3244949647792dd5b29ca2" localSheetId="8" hidden="1">#REF!</definedName>
    <definedName name="prolinks_d00d5ff52b3244949647792dd5b29ca2" hidden="1">#REF!</definedName>
    <definedName name="prolinks_d2e2c06e5d3d44269a0d0ea732be255f" localSheetId="8" hidden="1">#REF!</definedName>
    <definedName name="prolinks_d2e2c06e5d3d44269a0d0ea732be255f" hidden="1">#REF!</definedName>
    <definedName name="prolinks_d390b891c44b4ab0904a17accc0afdb2" localSheetId="8" hidden="1">#REF!</definedName>
    <definedName name="prolinks_d390b891c44b4ab0904a17accc0afdb2" hidden="1">#REF!</definedName>
    <definedName name="prolinks_db2c5223fe504007a340dffad7e9ed3b" localSheetId="10" hidden="1">#REF!</definedName>
    <definedName name="prolinks_db2c5223fe504007a340dffad7e9ed3b" localSheetId="11" hidden="1">#REF!</definedName>
    <definedName name="prolinks_db2c5223fe504007a340dffad7e9ed3b" hidden="1">#REF!</definedName>
    <definedName name="prolinks_db7147ba65744086bbd2a21e694e947a" localSheetId="10" hidden="1">#REF!</definedName>
    <definedName name="prolinks_db7147ba65744086bbd2a21e694e947a" localSheetId="8" hidden="1">#REF!</definedName>
    <definedName name="prolinks_db7147ba65744086bbd2a21e694e947a" localSheetId="11" hidden="1">#REF!</definedName>
    <definedName name="prolinks_db7147ba65744086bbd2a21e694e947a" hidden="1">#REF!</definedName>
    <definedName name="prolinks_dc2940f3a5bc46ed887a485ff901feec" localSheetId="10" hidden="1">#REF!</definedName>
    <definedName name="prolinks_dc2940f3a5bc46ed887a485ff901feec" localSheetId="8" hidden="1">#REF!</definedName>
    <definedName name="prolinks_dc2940f3a5bc46ed887a485ff901feec" localSheetId="11" hidden="1">#REF!</definedName>
    <definedName name="prolinks_dc2940f3a5bc46ed887a485ff901feec" hidden="1">#REF!</definedName>
    <definedName name="prolinks_e185529d7f034b55812ad248179a5881" localSheetId="8" hidden="1">#REF!</definedName>
    <definedName name="prolinks_e185529d7f034b55812ad248179a5881" hidden="1">#REF!</definedName>
    <definedName name="prolinks_e1ff643da2a849058518187a76d3a803" localSheetId="8" hidden="1">#REF!</definedName>
    <definedName name="prolinks_e1ff643da2a849058518187a76d3a803" hidden="1">#REF!</definedName>
    <definedName name="prolinks_e764c635a7704212822e099ce2db4433" localSheetId="8" hidden="1">#REF!</definedName>
    <definedName name="prolinks_e764c635a7704212822e099ce2db4433" hidden="1">#REF!</definedName>
    <definedName name="prolinks_e8c20c59dfa246bdad0a7cb4f14076d8" localSheetId="8" hidden="1">#REF!</definedName>
    <definedName name="prolinks_e8c20c59dfa246bdad0a7cb4f14076d8" hidden="1">#REF!</definedName>
    <definedName name="prolinks_e913e66ba78a4b3d9920a66b0675d870" localSheetId="8" hidden="1">#REF!</definedName>
    <definedName name="prolinks_e913e66ba78a4b3d9920a66b0675d870" hidden="1">#REF!</definedName>
    <definedName name="prolinks_eaffce5b7d644fc6b54758c18332c670" localSheetId="8" hidden="1">#REF!</definedName>
    <definedName name="prolinks_eaffce5b7d644fc6b54758c18332c670" hidden="1">#REF!</definedName>
    <definedName name="prolinks_edb6bc70250c4ceeac251242e3382fac" localSheetId="8" hidden="1">#REF!</definedName>
    <definedName name="prolinks_edb6bc70250c4ceeac251242e3382fac" hidden="1">#REF!</definedName>
    <definedName name="prolinks_f3044257c4514b20aea865c2c5f817c2" localSheetId="8" hidden="1">#REF!</definedName>
    <definedName name="prolinks_f3044257c4514b20aea865c2c5f817c2" hidden="1">#REF!</definedName>
    <definedName name="prolinks_f6d3bd2ad3554b1d8db15db9dd703f4b" localSheetId="8" hidden="1">#REF!</definedName>
    <definedName name="prolinks_f6d3bd2ad3554b1d8db15db9dd703f4b" hidden="1">#REF!</definedName>
    <definedName name="prolinks_f70dfef8b9b34dc7addcd6d5473a0d08" localSheetId="8" hidden="1">#REF!</definedName>
    <definedName name="prolinks_f70dfef8b9b34dc7addcd6d5473a0d08" hidden="1">#REF!</definedName>
    <definedName name="prolinks_f71062a11e7b40c4b957e58b4dd34d90" localSheetId="8" hidden="1">#REF!</definedName>
    <definedName name="prolinks_f71062a11e7b40c4b957e58b4dd34d90" hidden="1">#REF!</definedName>
    <definedName name="prolinks_f8e19b003fb243f6988fce57fb584f95" localSheetId="8" hidden="1">#REF!</definedName>
    <definedName name="prolinks_f8e19b003fb243f6988fce57fb584f95" hidden="1">#REF!</definedName>
    <definedName name="prolinks_f9cf7614e4114edab33672654fe96027" localSheetId="8" hidden="1">#REF!</definedName>
    <definedName name="prolinks_f9cf7614e4114edab33672654fe96027" hidden="1">#REF!</definedName>
    <definedName name="prolinks_fae53b540a064601ba73d34ad6aac807" localSheetId="8" hidden="1">#REF!</definedName>
    <definedName name="prolinks_fae53b540a064601ba73d34ad6aac807" hidden="1">#REF!</definedName>
    <definedName name="prolinks_ff92d145439e490c83d6f0393fbd7f74" localSheetId="8" hidden="1">#REF!</definedName>
    <definedName name="prolinks_ff92d145439e490c83d6f0393fbd7f74" hidden="1">#REF!</definedName>
    <definedName name="prolinks_ffa0b2ad3c6f448690ca8f789618251f" localSheetId="8" hidden="1">#REF!</definedName>
    <definedName name="prolinks_ffa0b2ad3c6f448690ca8f789618251f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" localSheetId="10" hidden="1">#REF!</definedName>
    <definedName name="rr" localSheetId="8" hidden="1">#REF!</definedName>
    <definedName name="rr" localSheetId="11" hidden="1">#REF!</definedName>
    <definedName name="rr" hidden="1">#REF!</definedName>
    <definedName name="rrrrrrrrrrrr" localSheetId="10" hidden="1">#REF!</definedName>
    <definedName name="rrrrrrrrrrrr" localSheetId="3" hidden="1">#REF!</definedName>
    <definedName name="rrrrrrrrrrrr" localSheetId="8" hidden="1">#REF!</definedName>
    <definedName name="rrrrrrrrrrrr" localSheetId="11" hidden="1">#REF!</definedName>
    <definedName name="rrrrrrrrrrrr" hidden="1">#REF!</definedName>
    <definedName name="S" localSheetId="10" hidden="1">#REF!</definedName>
    <definedName name="S" localSheetId="8" hidden="1">#REF!</definedName>
    <definedName name="S" localSheetId="11" hidden="1">#REF!</definedName>
    <definedName name="S" hidden="1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table6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MPREFERENCE" localSheetId="10" hidden="1">#REF!</definedName>
    <definedName name="TEMPREFERENCE" localSheetId="8" hidden="1">#REF!</definedName>
    <definedName name="TEMPREFERENCE" localSheetId="11" hidden="1">#REF!</definedName>
    <definedName name="TEMPREFERENCE" localSheetId="6" hidden="1">#REF!</definedName>
    <definedName name="TEMPREFERENCE" hidden="1">#REF!</definedName>
    <definedName name="TempReference2" localSheetId="10" hidden="1">#REF!</definedName>
    <definedName name="TempReference2" localSheetId="8" hidden="1">#REF!</definedName>
    <definedName name="TempReference2" localSheetId="11" hidden="1">#REF!</definedName>
    <definedName name="TempReference2" hidden="1">#REF!</definedName>
    <definedName name="Tempreference3" localSheetId="8" hidden="1">#REF!</definedName>
    <definedName name="Tempreference3" hidden="1">#REF!</definedName>
    <definedName name="TempReference4" localSheetId="8" hidden="1">#REF!</definedName>
    <definedName name="TempReference4" hidden="1">#REF!</definedName>
    <definedName name="TempReference5" localSheetId="8" hidden="1">#REF!</definedName>
    <definedName name="TempReference5" hidden="1">#REF!</definedName>
    <definedName name="TempReference6" localSheetId="8" hidden="1">#REF!</definedName>
    <definedName name="TempReference6" hidden="1">#REF!</definedName>
    <definedName name="TempReference7" localSheetId="8" hidden="1">#REF!</definedName>
    <definedName name="TempReference7" hidden="1">#REF!</definedName>
    <definedName name="TempReference8" localSheetId="8" hidden="1">#REF!</definedName>
    <definedName name="TempReference8" hidden="1">#REF!</definedName>
    <definedName name="three" localSheetId="10" hidden="1">{"midlpg1",#N/A,FALSE,"MIDEAST LPG";"midlpg2",#N/A,FALSE,"MIDEAST LPG"}</definedName>
    <definedName name="three" localSheetId="3" hidden="1">{"midlpg1",#N/A,FALSE,"MIDEAST LPG";"midlpg2",#N/A,FALSE,"MIDEAST LPG"}</definedName>
    <definedName name="three" localSheetId="8" hidden="1">{"midlpg1",#N/A,FALSE,"MIDEAST LPG";"midlpg2",#N/A,FALSE,"MIDEAST LPG"}</definedName>
    <definedName name="three" localSheetId="11" hidden="1">{"midlpg1",#N/A,FALSE,"MIDEAST LPG";"midlpg2",#N/A,FALSE,"MIDEAST LPG"}</definedName>
    <definedName name="three" localSheetId="6" hidden="1">{"midlpg1",#N/A,FALSE,"MIDEAST LPG";"midlpg2",#N/A,FALSE,"MIDEAST LPG"}</definedName>
    <definedName name="three" hidden="1">{"midlpg1",#N/A,FALSE,"MIDEAST LPG";"midlpg2",#N/A,FALSE,"MIDEAST LPG"}</definedName>
    <definedName name="thththt" localSheetId="10" hidden="1">#REF!</definedName>
    <definedName name="thththt" localSheetId="8" hidden="1">#REF!</definedName>
    <definedName name="thththt" localSheetId="11" hidden="1">#REF!</definedName>
    <definedName name="thththt" hidden="1">#REF!</definedName>
    <definedName name="time" localSheetId="10" hidden="1">{"japcurrent1",#N/A,FALSE,"JAPAN PRODUCTS";"japcurrent2",#N/A,FALSE,"JAPAN PRODUCTS"}</definedName>
    <definedName name="time" localSheetId="3" hidden="1">{"japcurrent1",#N/A,FALSE,"JAPAN PRODUCTS";"japcurrent2",#N/A,FALSE,"JAPAN PRODUCTS"}</definedName>
    <definedName name="time" localSheetId="8" hidden="1">{"japcurrent1",#N/A,FALSE,"JAPAN PRODUCTS";"japcurrent2",#N/A,FALSE,"JAPAN PRODUCTS"}</definedName>
    <definedName name="time" localSheetId="11" hidden="1">{"japcurrent1",#N/A,FALSE,"JAPAN PRODUCTS";"japcurrent2",#N/A,FALSE,"JAPAN PRODUCTS"}</definedName>
    <definedName name="time" localSheetId="6" hidden="1">{"japcurrent1",#N/A,FALSE,"JAPAN PRODUCTS";"japcurrent2",#N/A,FALSE,"JAPAN PRODUCTS"}</definedName>
    <definedName name="time" hidden="1">{"japcurrent1",#N/A,FALSE,"JAPAN PRODUCTS";"japcurrent2",#N/A,FALSE,"JAPAN PRODUCTS"}</definedName>
    <definedName name="trans" hidden="1">#REF!</definedName>
    <definedName name="TRef10" localSheetId="10" hidden="1">#REF!</definedName>
    <definedName name="TRef10" localSheetId="8" hidden="1">#REF!</definedName>
    <definedName name="TRef10" localSheetId="11" hidden="1">#REF!</definedName>
    <definedName name="TRef10" hidden="1">#REF!</definedName>
    <definedName name="Tref11" localSheetId="10" hidden="1">#REF!</definedName>
    <definedName name="Tref11" localSheetId="8" hidden="1">#REF!</definedName>
    <definedName name="Tref11" localSheetId="11" hidden="1">#REF!</definedName>
    <definedName name="Tref11" hidden="1">#REF!</definedName>
    <definedName name="TRef12" localSheetId="8" hidden="1">#REF!</definedName>
    <definedName name="TRef12" hidden="1">#REF!</definedName>
    <definedName name="Tref13" localSheetId="8" hidden="1">#REF!</definedName>
    <definedName name="Tref13" hidden="1">#REF!</definedName>
    <definedName name="TRef14" localSheetId="8" hidden="1">#REF!</definedName>
    <definedName name="TRef14" hidden="1">#REF!</definedName>
    <definedName name="TREF15" localSheetId="8" hidden="1">#REF!</definedName>
    <definedName name="TREF15" hidden="1">#REF!</definedName>
    <definedName name="TREF16" localSheetId="8" hidden="1">#REF!</definedName>
    <definedName name="TREF16" hidden="1">#REF!</definedName>
    <definedName name="TREF17" hidden="1">#REF!</definedName>
    <definedName name="TREF18" localSheetId="10" hidden="1">#REF!</definedName>
    <definedName name="TREF18" localSheetId="8" hidden="1">#REF!</definedName>
    <definedName name="TREF18" localSheetId="11" hidden="1">#REF!</definedName>
    <definedName name="TREF18" hidden="1">#REF!</definedName>
    <definedName name="Tref9" localSheetId="10" hidden="1">#REF!</definedName>
    <definedName name="Tref9" localSheetId="8" hidden="1">#REF!</definedName>
    <definedName name="Tref9" localSheetId="11" hidden="1">#REF!</definedName>
    <definedName name="Tref9" hidden="1">#REF!</definedName>
    <definedName name="tt" localSheetId="10" hidden="1">#REF!</definedName>
    <definedName name="tt" localSheetId="8" hidden="1">#REF!</definedName>
    <definedName name="tt" localSheetId="11" hidden="1">#REF!</definedName>
    <definedName name="tt" hidden="1">#REF!</definedName>
    <definedName name="tttttr" localSheetId="10" hidden="1">#REF!</definedName>
    <definedName name="tttttr" localSheetId="11" hidden="1">#REF!</definedName>
    <definedName name="tttttr" hidden="1">#REF!</definedName>
    <definedName name="TTTTTTTTTT" localSheetId="10" hidden="1">#REF!</definedName>
    <definedName name="TTTTTTTTTT" localSheetId="8" hidden="1">#REF!</definedName>
    <definedName name="TTTTTTTTTT" localSheetId="11" hidden="1">#REF!</definedName>
    <definedName name="TTTTTTTTTT" hidden="1">#REF!</definedName>
    <definedName name="ttttttttttt" localSheetId="10" hidden="1">#REF!</definedName>
    <definedName name="ttttttttttt" localSheetId="8" hidden="1">#REF!</definedName>
    <definedName name="ttttttttttt" localSheetId="11" hidden="1">#REF!</definedName>
    <definedName name="ttttttttttt" hidden="1">#REF!</definedName>
    <definedName name="two" localSheetId="10" hidden="1">{"japlpg1",#N/A,FALSE,"JAPAN LPG ";"japllpg2",#N/A,FALSE,"JAPAN LPG "}</definedName>
    <definedName name="two" localSheetId="3" hidden="1">{"japlpg1",#N/A,FALSE,"JAPAN LPG ";"japllpg2",#N/A,FALSE,"JAPAN LPG "}</definedName>
    <definedName name="two" localSheetId="8" hidden="1">{"japlpg1",#N/A,FALSE,"JAPAN LPG ";"japllpg2",#N/A,FALSE,"JAPAN LPG "}</definedName>
    <definedName name="two" localSheetId="11" hidden="1">{"japlpg1",#N/A,FALSE,"JAPAN LPG ";"japllpg2",#N/A,FALSE,"JAPAN LPG "}</definedName>
    <definedName name="two" localSheetId="6" hidden="1">{"japlpg1",#N/A,FALSE,"JAPAN LPG ";"japllpg2",#N/A,FALSE,"JAPAN LPG "}</definedName>
    <definedName name="two" hidden="1">{"japlpg1",#N/A,FALSE,"JAPAN LPG ";"japllpg2",#N/A,FALSE,"JAPAN LPG "}</definedName>
    <definedName name="U" localSheetId="10" hidden="1">#REF!</definedName>
    <definedName name="U" localSheetId="8" hidden="1">#REF!</definedName>
    <definedName name="U" localSheetId="11" hidden="1">#REF!</definedName>
    <definedName name="U" hidden="1">#REF!</definedName>
    <definedName name="ukuku" localSheetId="10" hidden="1">#REF!</definedName>
    <definedName name="ukuku" localSheetId="8" hidden="1">#REF!</definedName>
    <definedName name="ukuku" localSheetId="11" hidden="1">#REF!</definedName>
    <definedName name="ukuku" hidden="1">#REF!</definedName>
    <definedName name="uu" localSheetId="8" hidden="1">#REF!</definedName>
    <definedName name="uu" hidden="1">#REF!</definedName>
    <definedName name="v" localSheetId="8" hidden="1">#REF!</definedName>
    <definedName name="v" hidden="1">#REF!</definedName>
    <definedName name="VVVVVVVV" localSheetId="10" hidden="1">#REF!</definedName>
    <definedName name="VVVVVVVV" localSheetId="3" hidden="1">#REF!</definedName>
    <definedName name="VVVVVVVV" localSheetId="11" hidden="1">#REF!</definedName>
    <definedName name="VVVVVVVV" hidden="1">#REF!</definedName>
    <definedName name="w" localSheetId="8">#REF!</definedName>
    <definedName name="w" localSheetId="6">#REF!</definedName>
    <definedName name="w">#REF!</definedName>
    <definedName name="wed" localSheetId="10" hidden="1">#REF!</definedName>
    <definedName name="wed" localSheetId="3" hidden="1">#REF!</definedName>
    <definedName name="wed" localSheetId="8" hidden="1">#REF!</definedName>
    <definedName name="wed" localSheetId="11" hidden="1">#REF!</definedName>
    <definedName name="wed" hidden="1">#REF!</definedName>
    <definedName name="wrn.Coal._.Questionnaire." localSheetId="1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8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10" hidden="1">{"current1",#N/A,FALSE,"CRUDE";"current2",#N/A,FALSE,"CRUDE";"CONSTANT",#N/A,FALSE,"CRUDE"}</definedName>
    <definedName name="wrn.crude." localSheetId="3" hidden="1">{"current1",#N/A,FALSE,"CRUDE";"current2",#N/A,FALSE,"CRUDE";"CONSTANT",#N/A,FALSE,"CRUDE"}</definedName>
    <definedName name="wrn.crude." localSheetId="8" hidden="1">{"current1",#N/A,FALSE,"CRUDE";"current2",#N/A,FALSE,"CRUDE";"CONSTANT",#N/A,FALSE,"CRUDE"}</definedName>
    <definedName name="wrn.crude." localSheetId="11" hidden="1">{"current1",#N/A,FALSE,"CRUDE";"current2",#N/A,FALSE,"CRUDE";"CONSTANT",#N/A,FALSE,"CRUDE"}</definedName>
    <definedName name="wrn.crude." localSheetId="6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1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8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11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6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Electricity._.Questionnaire.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natgastab." localSheetId="10" hidden="1">{"natgas1",#N/A,FALSE,"u.s. Natural Gas";"natgas2",#N/A,FALSE,"u.s. Natural Gas"}</definedName>
    <definedName name="wrn.natgastab." localSheetId="3" hidden="1">{"natgas1",#N/A,FALSE,"u.s. Natural Gas";"natgas2",#N/A,FALSE,"u.s. Natural Gas"}</definedName>
    <definedName name="wrn.natgastab." localSheetId="8" hidden="1">{"natgas1",#N/A,FALSE,"u.s. Natural Gas";"natgas2",#N/A,FALSE,"u.s. Natural Gas"}</definedName>
    <definedName name="wrn.natgastab." localSheetId="11" hidden="1">{"natgas1",#N/A,FALSE,"u.s. Natural Gas";"natgas2",#N/A,FALSE,"u.s. Natural Gas"}</definedName>
    <definedName name="wrn.natgastab." localSheetId="6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ntAll." localSheetId="1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8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11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6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10" hidden="1">{#N/A,#N/A,FALSE,"FY97P1";#N/A,#N/A,FALSE,"FY97Z312";#N/A,#N/A,FALSE,"FY97LRBC";#N/A,#N/A,FALSE,"FY97O";#N/A,#N/A,FALSE,"FY97DAM"}</definedName>
    <definedName name="wrn.savings." localSheetId="3" hidden="1">{#N/A,#N/A,FALSE,"FY97P1";#N/A,#N/A,FALSE,"FY97Z312";#N/A,#N/A,FALSE,"FY97LRBC";#N/A,#N/A,FALSE,"FY97O";#N/A,#N/A,FALSE,"FY97DAM"}</definedName>
    <definedName name="wrn.savings." localSheetId="8" hidden="1">{#N/A,#N/A,FALSE,"FY97P1";#N/A,#N/A,FALSE,"FY97Z312";#N/A,#N/A,FALSE,"FY97LRBC";#N/A,#N/A,FALSE,"FY97O";#N/A,#N/A,FALSE,"FY97DAM"}</definedName>
    <definedName name="wrn.savings." localSheetId="11" hidden="1">{#N/A,#N/A,FALSE,"FY97P1";#N/A,#N/A,FALSE,"FY97Z312";#N/A,#N/A,FALSE,"FY97LRBC";#N/A,#N/A,FALSE,"FY97O";#N/A,#N/A,FALSE,"FY97DAM"}</definedName>
    <definedName name="wrn.savings." localSheetId="6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10" hidden="1">{#N/A,#N/A,FALSE,"Bldg 75 lean-to T setback";#N/A,#N/A,FALSE,"Bldg 75 hangar T setback";#N/A,#N/A,FALSE,"Bldg 79 lean-to T setback";#N/A,#N/A,FALSE,"Bldg 79 hangar T setback"}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8" hidden="1">{#N/A,#N/A,FALSE,"Bldg 75 lean-to T setback";#N/A,#N/A,FALSE,"Bldg 75 hangar T setback";#N/A,#N/A,FALSE,"Bldg 79 lean-to T setback";#N/A,#N/A,FALSE,"Bldg 79 hangar T setback"}</definedName>
    <definedName name="wrn.sb._.rpt." localSheetId="11" hidden="1">{#N/A,#N/A,FALSE,"Bldg 75 lean-to T setback";#N/A,#N/A,FALSE,"Bldg 75 hangar T setback";#N/A,#N/A,FALSE,"Bldg 79 lean-to T setback";#N/A,#N/A,FALSE,"Bldg 79 hangar T setback"}</definedName>
    <definedName name="wrn.sb._.rpt." localSheetId="6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10" hidden="1">{"singcurrent1",#N/A,FALSE,"SING MARG";"SINGCURRENT2",#N/A,FALSE,"SING MARG";"SINGCONSTANT",#N/A,FALSE,"SING MARG"}</definedName>
    <definedName name="wrn.SINGPROD." localSheetId="3" hidden="1">{"singcurrent1",#N/A,FALSE,"SING MARG";"SINGCURRENT2",#N/A,FALSE,"SING MARG";"SINGCONSTANT",#N/A,FALSE,"SING MARG"}</definedName>
    <definedName name="wrn.SINGPROD." localSheetId="8" hidden="1">{"singcurrent1",#N/A,FALSE,"SING MARG";"SINGCURRENT2",#N/A,FALSE,"SING MARG";"SINGCONSTANT",#N/A,FALSE,"SING MARG"}</definedName>
    <definedName name="wrn.SINGPROD." localSheetId="11" hidden="1">{"singcurrent1",#N/A,FALSE,"SING MARG";"SINGCURRENT2",#N/A,FALSE,"SING MARG";"SINGCONSTANT",#N/A,FALSE,"SING MARG"}</definedName>
    <definedName name="wrn.SINGPROD." localSheetId="6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10" hidden="1">{#N/A,#N/A,TRUE,"Sheet1";#N/A,#N/A,TRUE,"Sheet2 (2)"}</definedName>
    <definedName name="wrn.Stmlks." localSheetId="3" hidden="1">{#N/A,#N/A,TRUE,"Sheet1";#N/A,#N/A,TRUE,"Sheet2 (2)"}</definedName>
    <definedName name="wrn.Stmlks." localSheetId="8" hidden="1">{#N/A,#N/A,TRUE,"Sheet1";#N/A,#N/A,TRUE,"Sheet2 (2)"}</definedName>
    <definedName name="wrn.Stmlks." localSheetId="11" hidden="1">{#N/A,#N/A,TRUE,"Sheet1";#N/A,#N/A,TRUE,"Sheet2 (2)"}</definedName>
    <definedName name="wrn.Stmlks." localSheetId="6" hidden="1">{#N/A,#N/A,TRUE,"Sheet1";#N/A,#N/A,TRUE,"Sheet2 (2)"}</definedName>
    <definedName name="wrn.Stmlks." hidden="1">{#N/A,#N/A,TRUE,"Sheet1";#N/A,#N/A,TRUE,"Sheet2 (2)"}</definedName>
    <definedName name="wrn.tableeurlpg." localSheetId="10" hidden="1">{"eurlpg1",#N/A,FALSE,"europe LPG";"eurlpg2",#N/A,FALSE,"europe LPG"}</definedName>
    <definedName name="wrn.tableeurlpg." localSheetId="3" hidden="1">{"eurlpg1",#N/A,FALSE,"europe LPG";"eurlpg2",#N/A,FALSE,"europe LPG"}</definedName>
    <definedName name="wrn.tableeurlpg." localSheetId="8" hidden="1">{"eurlpg1",#N/A,FALSE,"europe LPG";"eurlpg2",#N/A,FALSE,"europe LPG"}</definedName>
    <definedName name="wrn.tableeurlpg." localSheetId="11" hidden="1">{"eurlpg1",#N/A,FALSE,"europe LPG";"eurlpg2",#N/A,FALSE,"europe LPG"}</definedName>
    <definedName name="wrn.tableeurlpg." localSheetId="6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10" hidden="1">{"japcurrent1",#N/A,FALSE,"JAPAN PRODUCTS";"japcurrent2",#N/A,FALSE,"JAPAN PRODUCTS"}</definedName>
    <definedName name="wrn.tablejap." localSheetId="3" hidden="1">{"japcurrent1",#N/A,FALSE,"JAPAN PRODUCTS";"japcurrent2",#N/A,FALSE,"JAPAN PRODUCTS"}</definedName>
    <definedName name="wrn.tablejap." localSheetId="8" hidden="1">{"japcurrent1",#N/A,FALSE,"JAPAN PRODUCTS";"japcurrent2",#N/A,FALSE,"JAPAN PRODUCTS"}</definedName>
    <definedName name="wrn.tablejap." localSheetId="11" hidden="1">{"japcurrent1",#N/A,FALSE,"JAPAN PRODUCTS";"japcurrent2",#N/A,FALSE,"JAPAN PRODUCTS"}</definedName>
    <definedName name="wrn.tablejap." localSheetId="6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10" hidden="1">{"japlpg1",#N/A,FALSE,"JAPAN LPG ";"japllpg2",#N/A,FALSE,"JAPAN LPG "}</definedName>
    <definedName name="wrn.tablejaplpg." localSheetId="3" hidden="1">{"japlpg1",#N/A,FALSE,"JAPAN LPG ";"japllpg2",#N/A,FALSE,"JAPAN LPG "}</definedName>
    <definedName name="wrn.tablejaplpg." localSheetId="8" hidden="1">{"japlpg1",#N/A,FALSE,"JAPAN LPG ";"japllpg2",#N/A,FALSE,"JAPAN LPG "}</definedName>
    <definedName name="wrn.tablejaplpg." localSheetId="11" hidden="1">{"japlpg1",#N/A,FALSE,"JAPAN LPG ";"japllpg2",#N/A,FALSE,"JAPAN LPG "}</definedName>
    <definedName name="wrn.tablejaplpg." localSheetId="6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10" hidden="1">{"midlpg1",#N/A,FALSE,"MIDEAST LPG";"midlpg2",#N/A,FALSE,"MIDEAST LPG"}</definedName>
    <definedName name="wrn.tablemeastlpg." localSheetId="3" hidden="1">{"midlpg1",#N/A,FALSE,"MIDEAST LPG";"midlpg2",#N/A,FALSE,"MIDEAST LPG"}</definedName>
    <definedName name="wrn.tablemeastlpg." localSheetId="8" hidden="1">{"midlpg1",#N/A,FALSE,"MIDEAST LPG";"midlpg2",#N/A,FALSE,"MIDEAST LPG"}</definedName>
    <definedName name="wrn.tablemeastlpg." localSheetId="11" hidden="1">{"midlpg1",#N/A,FALSE,"MIDEAST LPG";"midlpg2",#N/A,FALSE,"MIDEAST LPG"}</definedName>
    <definedName name="wrn.tablemeastlpg." localSheetId="6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10" hidden="1">{"medcurrent1",#N/A,FALSE,"MED MARGINS";"medcurrent2",#N/A,FALSE,"MED MARGINS";"medconstant",#N/A,FALSE,"MED MARGINS"}</definedName>
    <definedName name="wrn.TABLEMED." localSheetId="3" hidden="1">{"medcurrent1",#N/A,FALSE,"MED MARGINS";"medcurrent2",#N/A,FALSE,"MED MARGINS";"medconstant",#N/A,FALSE,"MED MARGINS"}</definedName>
    <definedName name="wrn.TABLEMED." localSheetId="8" hidden="1">{"medcurrent1",#N/A,FALSE,"MED MARGINS";"medcurrent2",#N/A,FALSE,"MED MARGINS";"medconstant",#N/A,FALSE,"MED MARGINS"}</definedName>
    <definedName name="wrn.TABLEMED." localSheetId="11" hidden="1">{"medcurrent1",#N/A,FALSE,"MED MARGINS";"medcurrent2",#N/A,FALSE,"MED MARGINS";"medconstant",#N/A,FALSE,"MED MARGINS"}</definedName>
    <definedName name="wrn.TABLEMED." localSheetId="6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10" hidden="1">{"midcurrent1",#N/A,FALSE,"ARAB GULF PRODUCTS";"midcurrent2",#N/A,FALSE,"ARAB GULF PRODUCTS"}</definedName>
    <definedName name="wrn.tablemideast." localSheetId="3" hidden="1">{"midcurrent1",#N/A,FALSE,"ARAB GULF PRODUCTS";"midcurrent2",#N/A,FALSE,"ARAB GULF PRODUCTS"}</definedName>
    <definedName name="wrn.tablemideast." localSheetId="8" hidden="1">{"midcurrent1",#N/A,FALSE,"ARAB GULF PRODUCTS";"midcurrent2",#N/A,FALSE,"ARAB GULF PRODUCTS"}</definedName>
    <definedName name="wrn.tablemideast." localSheetId="11" hidden="1">{"midcurrent1",#N/A,FALSE,"ARAB GULF PRODUCTS";"midcurrent2",#N/A,FALSE,"ARAB GULF PRODUCTS"}</definedName>
    <definedName name="wrn.tablemideast." localSheetId="6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10" hidden="1">{"ngl1",#N/A,FALSE,"u.s. NGL";"ngl2",#N/A,FALSE,"u.s. NGL"}</definedName>
    <definedName name="wrn.tablengl." localSheetId="3" hidden="1">{"ngl1",#N/A,FALSE,"u.s. NGL";"ngl2",#N/A,FALSE,"u.s. NGL"}</definedName>
    <definedName name="wrn.tablengl." localSheetId="8" hidden="1">{"ngl1",#N/A,FALSE,"u.s. NGL";"ngl2",#N/A,FALSE,"u.s. NGL"}</definedName>
    <definedName name="wrn.tablengl." localSheetId="11" hidden="1">{"ngl1",#N/A,FALSE,"u.s. NGL";"ngl2",#N/A,FALSE,"u.s. NGL"}</definedName>
    <definedName name="wrn.tablengl." localSheetId="6" hidden="1">{"ngl1",#N/A,FALSE,"u.s. NGL";"ngl2",#N/A,FALSE,"u.s. NGL"}</definedName>
    <definedName name="wrn.tablengl." hidden="1">{"ngl1",#N/A,FALSE,"u.s. NGL";"ngl2",#N/A,FALSE,"u.s. NGL"}</definedName>
    <definedName name="wrn.TABLENWE." localSheetId="10" hidden="1">{"nwecurrent1",#N/A,FALSE,"NWE MARGINS";"nwecurrent2",#N/A,FALSE,"NWE MARGINS";"nweconstant",#N/A,FALSE,"NWE MARGINS"}</definedName>
    <definedName name="wrn.TABLENWE." localSheetId="3" hidden="1">{"nwecurrent1",#N/A,FALSE,"NWE MARGINS";"nwecurrent2",#N/A,FALSE,"NWE MARGINS";"nweconstant",#N/A,FALSE,"NWE MARGINS"}</definedName>
    <definedName name="wrn.TABLENWE." localSheetId="8" hidden="1">{"nwecurrent1",#N/A,FALSE,"NWE MARGINS";"nwecurrent2",#N/A,FALSE,"NWE MARGINS";"nweconstant",#N/A,FALSE,"NWE MARGINS"}</definedName>
    <definedName name="wrn.TABLENWE." localSheetId="11" hidden="1">{"nwecurrent1",#N/A,FALSE,"NWE MARGINS";"nwecurrent2",#N/A,FALSE,"NWE MARGINS";"nweconstant",#N/A,FALSE,"NWE MARGINS"}</definedName>
    <definedName name="wrn.TABLENWE." localSheetId="6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10" hidden="1">{"current1",#N/A,FALSE,"US PRODUCTS";"current2",#N/A,FALSE,"US PRODUCTS";"constant",#N/A,FALSE,"US PRODUCTS"}</definedName>
    <definedName name="wrn.tableprod." localSheetId="3" hidden="1">{"current1",#N/A,FALSE,"US PRODUCTS";"current2",#N/A,FALSE,"US PRODUCTS";"constant",#N/A,FALSE,"US PRODUCTS"}</definedName>
    <definedName name="wrn.tableprod." localSheetId="8" hidden="1">{"current1",#N/A,FALSE,"US PRODUCTS";"current2",#N/A,FALSE,"US PRODUCTS";"constant",#N/A,FALSE,"US PRODUCTS"}</definedName>
    <definedName name="wrn.tableprod." localSheetId="11" hidden="1">{"current1",#N/A,FALSE,"US PRODUCTS";"current2",#N/A,FALSE,"US PRODUCTS";"constant",#N/A,FALSE,"US PRODUCTS"}</definedName>
    <definedName name="wrn.tableprod." localSheetId="6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10" hidden="1">{#N/A,#N/A,FALSE,"Summary";#N/A,#N/A,FALSE,"Berkeley";#N/A,#N/A,FALSE,"HS";#N/A,#N/A,FALSE,"Brookside";#N/A,#N/A,FALSE,"George";#N/A,#N/A,FALSE,"Ketler";#N/A,#N/A,FALSE,"Washington"}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8" hidden="1">{#N/A,#N/A,FALSE,"Summary";#N/A,#N/A,FALSE,"Berkeley";#N/A,#N/A,FALSE,"HS";#N/A,#N/A,FALSE,"Brookside";#N/A,#N/A,FALSE,"George";#N/A,#N/A,FALSE,"Ketler";#N/A,#N/A,FALSE,"Washington"}</definedName>
    <definedName name="wrn.total." localSheetId="11" hidden="1">{#N/A,#N/A,FALSE,"Summary";#N/A,#N/A,FALSE,"Berkeley";#N/A,#N/A,FALSE,"HS";#N/A,#N/A,FALSE,"Brookside";#N/A,#N/A,FALSE,"George";#N/A,#N/A,FALSE,"Ketler";#N/A,#N/A,FALSE,"Washington"}</definedName>
    <definedName name="wrn.total." localSheetId="6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10" hidden="1">{#N/A,#N/A,FALSE,"Summary";#N/A,#N/A,FALSE,"Berkeley";#N/A,#N/A,FALSE,"HS";#N/A,#N/A,FALSE,"Brookside";#N/A,#N/A,FALSE,"George";#N/A,#N/A,FALSE,"Ketler";#N/A,#N/A,FALSE,"Washington"}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8" hidden="1">{#N/A,#N/A,FALSE,"Summary";#N/A,#N/A,FALSE,"Berkeley";#N/A,#N/A,FALSE,"HS";#N/A,#N/A,FALSE,"Brookside";#N/A,#N/A,FALSE,"George";#N/A,#N/A,FALSE,"Ketler";#N/A,#N/A,FALSE,"Washington"}</definedName>
    <definedName name="wrn.ttl" localSheetId="11" hidden="1">{#N/A,#N/A,FALSE,"Summary";#N/A,#N/A,FALSE,"Berkeley";#N/A,#N/A,FALSE,"HS";#N/A,#N/A,FALSE,"Brookside";#N/A,#N/A,FALSE,"George";#N/A,#N/A,FALSE,"Ketler";#N/A,#N/A,FALSE,"Washington"}</definedName>
    <definedName name="wrn.ttl" localSheetId="6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localSheetId="10" hidden="1">#REF!</definedName>
    <definedName name="wwwwwwwwwww" localSheetId="8" hidden="1">#REF!</definedName>
    <definedName name="wwwwwwwwwww" localSheetId="11" hidden="1">#REF!</definedName>
    <definedName name="wwwwwwwwwww" hidden="1">#REF!</definedName>
    <definedName name="XReCopy8" localSheetId="10" hidden="1">#REF!</definedName>
    <definedName name="XReCopy8" localSheetId="8" hidden="1">#REF!</definedName>
    <definedName name="XReCopy8" localSheetId="11" hidden="1">#REF!</definedName>
    <definedName name="XReCopy8" hidden="1">#REF!</definedName>
    <definedName name="XREF_COLUMN_1" localSheetId="8" hidden="1">#REF!</definedName>
    <definedName name="XREF_COLUMN_1" hidden="1">#REF!</definedName>
    <definedName name="XREF_COLUMN_10" localSheetId="8" hidden="1">#REF!</definedName>
    <definedName name="XREF_COLUMN_10" hidden="1">#REF!</definedName>
    <definedName name="XREF_COLUMN_11" localSheetId="8" hidden="1">#REF!</definedName>
    <definedName name="XREF_COLUMN_11" hidden="1">#REF!</definedName>
    <definedName name="XREF_COLUMN_12" localSheetId="8" hidden="1">#REF!</definedName>
    <definedName name="XREF_COLUMN_12" hidden="1">#REF!</definedName>
    <definedName name="XREF_COLUMN_13" localSheetId="8" hidden="1">#REF!</definedName>
    <definedName name="XREF_COLUMN_13" hidden="1">#REF!</definedName>
    <definedName name="XREF_COLUMN_2" localSheetId="8" hidden="1">#REF!</definedName>
    <definedName name="XREF_COLUMN_2" hidden="1">#REF!</definedName>
    <definedName name="XREF_COLUMN_3" localSheetId="8" hidden="1">#REF!</definedName>
    <definedName name="XREF_COLUMN_3" hidden="1">#REF!</definedName>
    <definedName name="XREF_COLUMN_4" localSheetId="8" hidden="1">#REF!</definedName>
    <definedName name="XREF_COLUMN_4" hidden="1">#REF!</definedName>
    <definedName name="XREF_COLUMN_5" localSheetId="8" hidden="1">#REF!</definedName>
    <definedName name="XREF_COLUMN_5" hidden="1">#REF!</definedName>
    <definedName name="XREF_COLUMN_6" localSheetId="8" hidden="1">#REF!</definedName>
    <definedName name="XREF_COLUMN_6" hidden="1">#REF!</definedName>
    <definedName name="XREF_COLUMN_7" localSheetId="8" hidden="1">#REF!</definedName>
    <definedName name="XREF_COLUMN_7" hidden="1">#REF!</definedName>
    <definedName name="XREF_COLUMN_8" localSheetId="8" hidden="1">#REF!</definedName>
    <definedName name="XREF_COLUMN_8" hidden="1">#REF!</definedName>
    <definedName name="XREF_COLUMN_9" localSheetId="8" hidden="1">#REF!</definedName>
    <definedName name="XREF_COLUMN_9" hidden="1">#REF!</definedName>
    <definedName name="XRefActiveRow" localSheetId="8" hidden="1">#REF!</definedName>
    <definedName name="XRefActiveRow" hidden="1">#REF!</definedName>
    <definedName name="XRefCopy1" localSheetId="2" hidden="1">TextRefCopy1</definedName>
    <definedName name="XRefCopy1" localSheetId="10" hidden="1">TextRefCopy1</definedName>
    <definedName name="XRefCopy1" localSheetId="3" hidden="1">TextRefCopy1</definedName>
    <definedName name="XRefCopy1" localSheetId="8" hidden="1">TextRefCopy1</definedName>
    <definedName name="XRefCopy1" localSheetId="11" hidden="1">TextRefCopy1</definedName>
    <definedName name="XRefCopy1" localSheetId="6" hidden="1">TextRefCopy1</definedName>
    <definedName name="XRefCopy1" hidden="1">TextRefCopy1</definedName>
    <definedName name="XRefCopy10" localSheetId="10" hidden="1">#REF!</definedName>
    <definedName name="XRefCopy10" localSheetId="8" hidden="1">#REF!</definedName>
    <definedName name="XRefCopy10" localSheetId="11" hidden="1">#REF!</definedName>
    <definedName name="XRefCopy10" hidden="1">#REF!</definedName>
    <definedName name="XRefCopy10Row" localSheetId="10" hidden="1">#REF!</definedName>
    <definedName name="XRefCopy10Row" localSheetId="8" hidden="1">#REF!</definedName>
    <definedName name="XRefCopy10Row" localSheetId="11" hidden="1">#REF!</definedName>
    <definedName name="XRefCopy10Row" hidden="1">#REF!</definedName>
    <definedName name="XRefCopy11" localSheetId="8" hidden="1">#REF!</definedName>
    <definedName name="XRefCopy11" hidden="1">#REF!</definedName>
    <definedName name="XRefCopy11Row" localSheetId="8" hidden="1">#REF!</definedName>
    <definedName name="XRefCopy11Row" hidden="1">#REF!</definedName>
    <definedName name="XRefCopy12" localSheetId="8" hidden="1">#REF!</definedName>
    <definedName name="XRefCopy12" hidden="1">#REF!</definedName>
    <definedName name="XRefCopy12Row" localSheetId="8" hidden="1">#REF!</definedName>
    <definedName name="XRefCopy12Row" hidden="1">#REF!</definedName>
    <definedName name="XRefCopy13" localSheetId="8" hidden="1">#REF!</definedName>
    <definedName name="XRefCopy13" hidden="1">#REF!</definedName>
    <definedName name="XRefCopy14" localSheetId="8" hidden="1">#REF!</definedName>
    <definedName name="XRefCopy14" hidden="1">#REF!</definedName>
    <definedName name="XRefCopy14Row" localSheetId="8" hidden="1">#REF!</definedName>
    <definedName name="XRefCopy14Row" hidden="1">#REF!</definedName>
    <definedName name="XRefCopy15" localSheetId="8" hidden="1">#REF!</definedName>
    <definedName name="XRefCopy15" hidden="1">#REF!</definedName>
    <definedName name="XRefCopy15Row" localSheetId="8" hidden="1">#REF!</definedName>
    <definedName name="XRefCopy15Row" hidden="1">#REF!</definedName>
    <definedName name="XRefCopy16" localSheetId="8" hidden="1">#REF!</definedName>
    <definedName name="XRefCopy16" hidden="1">#REF!</definedName>
    <definedName name="XRefCopy17" localSheetId="8" hidden="1">#REF!</definedName>
    <definedName name="XRefCopy17" hidden="1">#REF!</definedName>
    <definedName name="XRefCopy17Row" localSheetId="8" hidden="1">#REF!</definedName>
    <definedName name="XRefCopy17Row" hidden="1">#REF!</definedName>
    <definedName name="XRefCopy18" localSheetId="8" hidden="1">#REF!</definedName>
    <definedName name="XRefCopy18" hidden="1">#REF!</definedName>
    <definedName name="XRefCopy19" localSheetId="8" hidden="1">#REF!</definedName>
    <definedName name="XRefCopy19" hidden="1">#REF!</definedName>
    <definedName name="XRefCopy19Row" localSheetId="8" hidden="1">#REF!</definedName>
    <definedName name="XRefCopy19Row" hidden="1">#REF!</definedName>
    <definedName name="XRefCopy20" localSheetId="10" hidden="1">#REF!</definedName>
    <definedName name="XRefCopy20" localSheetId="8" hidden="1">#REF!</definedName>
    <definedName name="XRefCopy20" localSheetId="11" hidden="1">#REF!</definedName>
    <definedName name="XRefCopy20" hidden="1">#REF!</definedName>
    <definedName name="XRefCopy20Row" localSheetId="10" hidden="1">#REF!</definedName>
    <definedName name="XRefCopy20Row" localSheetId="8" hidden="1">#REF!</definedName>
    <definedName name="XRefCopy20Row" hidden="1">#REF!</definedName>
    <definedName name="XRefCopy21" localSheetId="10" hidden="1">#REF!</definedName>
    <definedName name="XRefCopy21" localSheetId="8" hidden="1">#REF!</definedName>
    <definedName name="XRefCopy21" hidden="1">#REF!</definedName>
    <definedName name="XRefCopy21Row" localSheetId="8" hidden="1">#REF!</definedName>
    <definedName name="XRefCopy21Row" hidden="1">#REF!</definedName>
    <definedName name="XRefCopy22" localSheetId="8" hidden="1">#REF!</definedName>
    <definedName name="XRefCopy22" hidden="1">#REF!</definedName>
    <definedName name="XRefCopy22Row" localSheetId="8" hidden="1">#REF!</definedName>
    <definedName name="XRefCopy22Row" hidden="1">#REF!</definedName>
    <definedName name="XRefCopy23" localSheetId="8" hidden="1">#REF!</definedName>
    <definedName name="XRefCopy23" hidden="1">#REF!</definedName>
    <definedName name="XRefCopy23Row" localSheetId="8" hidden="1">#REF!</definedName>
    <definedName name="XRefCopy23Row" hidden="1">#REF!</definedName>
    <definedName name="XRefCopy24" localSheetId="8" hidden="1">#REF!</definedName>
    <definedName name="XRefCopy24" hidden="1">#REF!</definedName>
    <definedName name="XRefCopy24Row" localSheetId="8" hidden="1">#REF!</definedName>
    <definedName name="XRefCopy24Row" hidden="1">#REF!</definedName>
    <definedName name="XRefCopy25" localSheetId="8" hidden="1">#REF!</definedName>
    <definedName name="XRefCopy25" hidden="1">#REF!</definedName>
    <definedName name="XRefCopy25Row" localSheetId="8" hidden="1">#REF!</definedName>
    <definedName name="XRefCopy25Row" hidden="1">#REF!</definedName>
    <definedName name="XRefCopy26" localSheetId="8" hidden="1">#REF!</definedName>
    <definedName name="XRefCopy26" hidden="1">#REF!</definedName>
    <definedName name="XRefCopy26Row" localSheetId="8" hidden="1">#REF!</definedName>
    <definedName name="XRefCopy26Row" hidden="1">#REF!</definedName>
    <definedName name="XRefCopy27" localSheetId="8" hidden="1">#REF!</definedName>
    <definedName name="XRefCopy27" hidden="1">#REF!</definedName>
    <definedName name="XRefCopy28" localSheetId="8" hidden="1">#REF!</definedName>
    <definedName name="XRefCopy28" hidden="1">#REF!</definedName>
    <definedName name="XRefCopy29" localSheetId="8" hidden="1">#REF!</definedName>
    <definedName name="XRefCopy29" hidden="1">#REF!</definedName>
    <definedName name="XRefCopy29Row" localSheetId="8" hidden="1">#REF!</definedName>
    <definedName name="XRefCopy29Row" hidden="1">#REF!</definedName>
    <definedName name="XRefCopy3" localSheetId="8" hidden="1">#REF!</definedName>
    <definedName name="XRefCopy3" hidden="1">#REF!</definedName>
    <definedName name="XRefCopy30" localSheetId="8" hidden="1">#REF!</definedName>
    <definedName name="XRefCopy30" hidden="1">#REF!</definedName>
    <definedName name="XRefCopy30Row" localSheetId="8" hidden="1">#REF!</definedName>
    <definedName name="XRefCopy30Row" hidden="1">#REF!</definedName>
    <definedName name="XRefCopy31" localSheetId="8" hidden="1">#REF!</definedName>
    <definedName name="XRefCopy31" hidden="1">#REF!</definedName>
    <definedName name="XRefCopy31Row" localSheetId="8" hidden="1">#REF!</definedName>
    <definedName name="XRefCopy31Row" hidden="1">#REF!</definedName>
    <definedName name="XRefCopy32" localSheetId="8" hidden="1">#REF!</definedName>
    <definedName name="XRefCopy32" hidden="1">#REF!</definedName>
    <definedName name="XRefCopy33" localSheetId="8" hidden="1">#REF!</definedName>
    <definedName name="XRefCopy33" hidden="1">#REF!</definedName>
    <definedName name="XRefCopy33Row" localSheetId="8" hidden="1">#REF!</definedName>
    <definedName name="XRefCopy33Row" hidden="1">#REF!</definedName>
    <definedName name="XRefCopy34" localSheetId="8" hidden="1">#REF!</definedName>
    <definedName name="XRefCopy34" hidden="1">#REF!</definedName>
    <definedName name="XRefCopy34Row" localSheetId="8" hidden="1">#REF!</definedName>
    <definedName name="XRefCopy34Row" hidden="1">#REF!</definedName>
    <definedName name="XRefCopy35" localSheetId="8" hidden="1">#REF!</definedName>
    <definedName name="XRefCopy35" hidden="1">#REF!</definedName>
    <definedName name="XRefCopy35Row" localSheetId="8" hidden="1">#REF!</definedName>
    <definedName name="XRefCopy35Row" hidden="1">#REF!</definedName>
    <definedName name="XRefCopy36" localSheetId="8" hidden="1">#REF!</definedName>
    <definedName name="XRefCopy36" hidden="1">#REF!</definedName>
    <definedName name="XRefCopy36Row" localSheetId="8" hidden="1">#REF!</definedName>
    <definedName name="XRefCopy36Row" hidden="1">#REF!</definedName>
    <definedName name="XRefCopy37" localSheetId="8" hidden="1">#REF!</definedName>
    <definedName name="XRefCopy37" hidden="1">#REF!</definedName>
    <definedName name="XRefCopy37Row" localSheetId="8" hidden="1">#REF!</definedName>
    <definedName name="XRefCopy37Row" hidden="1">#REF!</definedName>
    <definedName name="XRefCopy38" localSheetId="8" hidden="1">#REF!</definedName>
    <definedName name="XRefCopy38" hidden="1">#REF!</definedName>
    <definedName name="XRefCopy38Row" localSheetId="8" hidden="1">#REF!</definedName>
    <definedName name="XRefCopy38Row" hidden="1">#REF!</definedName>
    <definedName name="XRefCopy39" localSheetId="8" hidden="1">#REF!</definedName>
    <definedName name="XRefCopy39" hidden="1">#REF!</definedName>
    <definedName name="XRefCopy39Row" localSheetId="8" hidden="1">#REF!</definedName>
    <definedName name="XRefCopy39Row" hidden="1">#REF!</definedName>
    <definedName name="XRefCopy3Row" localSheetId="8" hidden="1">#REF!</definedName>
    <definedName name="XRefCopy3Row" hidden="1">#REF!</definedName>
    <definedName name="XRefCopy4" localSheetId="8" hidden="1">#REF!</definedName>
    <definedName name="XRefCopy4" hidden="1">#REF!</definedName>
    <definedName name="XRefCopy40" localSheetId="8" hidden="1">#REF!</definedName>
    <definedName name="XRefCopy40" hidden="1">#REF!</definedName>
    <definedName name="XRefCopy40Row" localSheetId="8" hidden="1">#REF!</definedName>
    <definedName name="XRefCopy40Row" hidden="1">#REF!</definedName>
    <definedName name="XRefCopy41" localSheetId="8" hidden="1">#REF!</definedName>
    <definedName name="XRefCopy41" hidden="1">#REF!</definedName>
    <definedName name="XRefCopy41Row" localSheetId="8" hidden="1">#REF!</definedName>
    <definedName name="XRefCopy41Row" hidden="1">#REF!</definedName>
    <definedName name="XRefCopy4Row" localSheetId="8" hidden="1">#REF!</definedName>
    <definedName name="XRefCopy4Row" hidden="1">#REF!</definedName>
    <definedName name="XRefCopy5" localSheetId="8" hidden="1">#REF!</definedName>
    <definedName name="XRefCopy5" hidden="1">#REF!</definedName>
    <definedName name="XRefCopy5Row" localSheetId="8" hidden="1">#REF!</definedName>
    <definedName name="XRefCopy5Row" hidden="1">#REF!</definedName>
    <definedName name="XRefCopy6" localSheetId="8" hidden="1">#REF!</definedName>
    <definedName name="XRefCopy6" hidden="1">#REF!</definedName>
    <definedName name="XRefCopy64" localSheetId="8" hidden="1">#REF!</definedName>
    <definedName name="XRefCopy64" hidden="1">#REF!</definedName>
    <definedName name="XRefCopy6Row" localSheetId="8" hidden="1">#REF!</definedName>
    <definedName name="XRefCopy6Row" hidden="1">#REF!</definedName>
    <definedName name="XRefCopy7" localSheetId="8" hidden="1">#REF!</definedName>
    <definedName name="XRefCopy7" hidden="1">#REF!</definedName>
    <definedName name="XRefCopy7Row" localSheetId="8" hidden="1">#REF!</definedName>
    <definedName name="XRefCopy7Row" hidden="1">#REF!</definedName>
    <definedName name="XRefCopy8" localSheetId="8" hidden="1">#REF!</definedName>
    <definedName name="XRefCopy8" hidden="1">#REF!</definedName>
    <definedName name="XRefCopy8Row" localSheetId="8" hidden="1">#REF!</definedName>
    <definedName name="XRefCopy8Row" hidden="1">#REF!</definedName>
    <definedName name="XRefCopy9" localSheetId="8" hidden="1">#REF!</definedName>
    <definedName name="XRefCopy9" hidden="1">#REF!</definedName>
    <definedName name="XRefCopy9Row" localSheetId="8" hidden="1">#REF!</definedName>
    <definedName name="XRefCopy9Row" hidden="1">#REF!</definedName>
    <definedName name="XRefPaste1" localSheetId="10" hidden="1">#REF!</definedName>
    <definedName name="XRefPaste1" localSheetId="8" hidden="1">#REF!</definedName>
    <definedName name="XRefPaste1" localSheetId="11" hidden="1">#REF!</definedName>
    <definedName name="XRefPaste1" hidden="1">#REF!</definedName>
    <definedName name="XRefPaste10Row" localSheetId="10" hidden="1">#REF!</definedName>
    <definedName name="XRefPaste10Row" localSheetId="8" hidden="1">#REF!</definedName>
    <definedName name="XRefPaste10Row" localSheetId="11" hidden="1">#REF!</definedName>
    <definedName name="XRefPaste10Row" hidden="1">#REF!</definedName>
    <definedName name="XRefPaste11" localSheetId="10" hidden="1">#REF!</definedName>
    <definedName name="XRefPaste11" localSheetId="8" hidden="1">#REF!</definedName>
    <definedName name="XRefPaste11" hidden="1">#REF!</definedName>
    <definedName name="XRefPaste11Row" localSheetId="10" hidden="1">#REF!</definedName>
    <definedName name="XRefPaste11Row" localSheetId="8" hidden="1">#REF!</definedName>
    <definedName name="XRefPaste11Row" hidden="1">#REF!</definedName>
    <definedName name="XRefPaste12" localSheetId="8" hidden="1">#REF!</definedName>
    <definedName name="XRefPaste12" hidden="1">#REF!</definedName>
    <definedName name="XRefPaste12Row" localSheetId="8" hidden="1">#REF!</definedName>
    <definedName name="XRefPaste12Row" hidden="1">#REF!</definedName>
    <definedName name="XRefPaste13" localSheetId="8" hidden="1">#REF!</definedName>
    <definedName name="XRefPaste13" hidden="1">#REF!</definedName>
    <definedName name="XRefPaste13Row" localSheetId="8" hidden="1">#REF!</definedName>
    <definedName name="XRefPaste13Row" hidden="1">#REF!</definedName>
    <definedName name="XRefPaste14" localSheetId="8" hidden="1">#REF!</definedName>
    <definedName name="XRefPaste14" hidden="1">#REF!</definedName>
    <definedName name="XRefPaste14Row" localSheetId="8" hidden="1">#REF!</definedName>
    <definedName name="XRefPaste14Row" hidden="1">#REF!</definedName>
    <definedName name="XRefPaste15" localSheetId="8" hidden="1">#REF!</definedName>
    <definedName name="XRefPaste15" hidden="1">#REF!</definedName>
    <definedName name="XRefPaste15Row" localSheetId="8" hidden="1">#REF!</definedName>
    <definedName name="XRefPaste15Row" hidden="1">#REF!</definedName>
    <definedName name="XRefPaste16" localSheetId="8" hidden="1">#REF!</definedName>
    <definedName name="XRefPaste16" hidden="1">#REF!</definedName>
    <definedName name="XRefPaste16Row" localSheetId="8" hidden="1">#REF!</definedName>
    <definedName name="XRefPaste16Row" hidden="1">#REF!</definedName>
    <definedName name="XRefPaste17" localSheetId="8" hidden="1">#REF!</definedName>
    <definedName name="XRefPaste17" hidden="1">#REF!</definedName>
    <definedName name="XRefPaste17Row" localSheetId="8" hidden="1">#REF!</definedName>
    <definedName name="XRefPaste17Row" hidden="1">#REF!</definedName>
    <definedName name="XRefPaste18" localSheetId="8" hidden="1">#REF!</definedName>
    <definedName name="XRefPaste18" hidden="1">#REF!</definedName>
    <definedName name="XRefPaste18Row" localSheetId="8" hidden="1">#REF!</definedName>
    <definedName name="XRefPaste18Row" hidden="1">#REF!</definedName>
    <definedName name="XRefPaste19" localSheetId="8" hidden="1">#REF!</definedName>
    <definedName name="XRefPaste19" hidden="1">#REF!</definedName>
    <definedName name="XRefPaste19Row" localSheetId="8" hidden="1">#REF!</definedName>
    <definedName name="XRefPaste19Row" hidden="1">#REF!</definedName>
    <definedName name="XRefPaste2" localSheetId="8" hidden="1">#REF!</definedName>
    <definedName name="XRefPaste2" hidden="1">#REF!</definedName>
    <definedName name="XRefPaste20" localSheetId="8" hidden="1">#REF!</definedName>
    <definedName name="XRefPaste20" hidden="1">#REF!</definedName>
    <definedName name="XRefPaste20Row" localSheetId="8" hidden="1">#REF!</definedName>
    <definedName name="XRefPaste20Row" hidden="1">#REF!</definedName>
    <definedName name="XRefPaste21" localSheetId="8" hidden="1">#REF!</definedName>
    <definedName name="XRefPaste21" hidden="1">#REF!</definedName>
    <definedName name="XRefPaste21Row" localSheetId="8" hidden="1">#REF!</definedName>
    <definedName name="XRefPaste21Row" hidden="1">#REF!</definedName>
    <definedName name="XRefPaste22" localSheetId="8" hidden="1">#REF!</definedName>
    <definedName name="XRefPaste22" hidden="1">#REF!</definedName>
    <definedName name="XRefPaste22Row" localSheetId="8" hidden="1">#REF!</definedName>
    <definedName name="XRefPaste22Row" hidden="1">#REF!</definedName>
    <definedName name="XRefPaste23" localSheetId="8" hidden="1">#REF!</definedName>
    <definedName name="XRefPaste23" hidden="1">#REF!</definedName>
    <definedName name="XRefPaste23Row" localSheetId="8" hidden="1">#REF!</definedName>
    <definedName name="XRefPaste23Row" hidden="1">#REF!</definedName>
    <definedName name="XRefPaste24" localSheetId="8" hidden="1">#REF!</definedName>
    <definedName name="XRefPaste24" hidden="1">#REF!</definedName>
    <definedName name="XRefPaste24Row" localSheetId="8" hidden="1">#REF!</definedName>
    <definedName name="XRefPaste24Row" hidden="1">#REF!</definedName>
    <definedName name="XRefPaste25" localSheetId="8" hidden="1">#REF!</definedName>
    <definedName name="XRefPaste25" hidden="1">#REF!</definedName>
    <definedName name="XRefPaste25Row" localSheetId="8" hidden="1">#REF!</definedName>
    <definedName name="XRefPaste25Row" hidden="1">#REF!</definedName>
    <definedName name="XRefPaste26" localSheetId="8" hidden="1">#REF!</definedName>
    <definedName name="XRefPaste26" hidden="1">#REF!</definedName>
    <definedName name="XRefPaste26Row" localSheetId="8" hidden="1">#REF!</definedName>
    <definedName name="XRefPaste26Row" hidden="1">#REF!</definedName>
    <definedName name="XRefPaste27" localSheetId="8" hidden="1">#REF!</definedName>
    <definedName name="XRefPaste27" hidden="1">#REF!</definedName>
    <definedName name="XRefPaste27Row" localSheetId="8" hidden="1">#REF!</definedName>
    <definedName name="XRefPaste27Row" hidden="1">#REF!</definedName>
    <definedName name="XRefPaste28" localSheetId="8" hidden="1">#REF!</definedName>
    <definedName name="XRefPaste28" hidden="1">#REF!</definedName>
    <definedName name="XRefPaste28Row" localSheetId="8" hidden="1">#REF!</definedName>
    <definedName name="XRefPaste28Row" hidden="1">#REF!</definedName>
    <definedName name="XRefPaste29" localSheetId="8" hidden="1">#REF!</definedName>
    <definedName name="XRefPaste29" hidden="1">#REF!</definedName>
    <definedName name="XRefPaste29Row" localSheetId="8" hidden="1">#REF!</definedName>
    <definedName name="XRefPaste29Row" hidden="1">#REF!</definedName>
    <definedName name="XRefPaste2Row" localSheetId="8" hidden="1">#REF!</definedName>
    <definedName name="XRefPaste2Row" hidden="1">#REF!</definedName>
    <definedName name="XRefPaste30" localSheetId="8" hidden="1">#REF!</definedName>
    <definedName name="XRefPaste30" hidden="1">#REF!</definedName>
    <definedName name="XRefPaste30Row" localSheetId="8" hidden="1">#REF!</definedName>
    <definedName name="XRefPaste30Row" hidden="1">#REF!</definedName>
    <definedName name="XRefPaste31" localSheetId="8" hidden="1">#REF!</definedName>
    <definedName name="XRefPaste31" hidden="1">#REF!</definedName>
    <definedName name="XRefPaste31Row" localSheetId="8" hidden="1">#REF!</definedName>
    <definedName name="XRefPaste31Row" hidden="1">#REF!</definedName>
    <definedName name="XRefPaste32" localSheetId="8" hidden="1">#REF!</definedName>
    <definedName name="XRefPaste32" hidden="1">#REF!</definedName>
    <definedName name="XRefPaste32Row" localSheetId="8" hidden="1">#REF!</definedName>
    <definedName name="XRefPaste32Row" hidden="1">#REF!</definedName>
    <definedName name="XRefPaste33" localSheetId="8" hidden="1">#REF!</definedName>
    <definedName name="XRefPaste33" hidden="1">#REF!</definedName>
    <definedName name="XRefPaste33Row" localSheetId="8" hidden="1">#REF!</definedName>
    <definedName name="XRefPaste33Row" hidden="1">#REF!</definedName>
    <definedName name="XRefPaste34" localSheetId="8" hidden="1">#REF!</definedName>
    <definedName name="XRefPaste34" hidden="1">#REF!</definedName>
    <definedName name="XRefPaste34Row" localSheetId="8" hidden="1">#REF!</definedName>
    <definedName name="XRefPaste34Row" hidden="1">#REF!</definedName>
    <definedName name="XRefPaste4" localSheetId="8" hidden="1">#REF!</definedName>
    <definedName name="XRefPaste4" hidden="1">#REF!</definedName>
    <definedName name="XRefPaste41Row" localSheetId="10" hidden="1">#REF!</definedName>
    <definedName name="XRefPaste41Row" localSheetId="8" hidden="1">#REF!</definedName>
    <definedName name="XRefPaste41Row" localSheetId="11" hidden="1">#REF!</definedName>
    <definedName name="XRefPaste41Row" hidden="1">#REF!</definedName>
    <definedName name="XRefPaste4Row" localSheetId="10" hidden="1">#REF!</definedName>
    <definedName name="XRefPaste4Row" localSheetId="8" hidden="1">#REF!</definedName>
    <definedName name="XRefPaste4Row" localSheetId="11" hidden="1">#REF!</definedName>
    <definedName name="XRefPaste4Row" hidden="1">#REF!</definedName>
    <definedName name="XRefPaste5" localSheetId="10" hidden="1">#REF!</definedName>
    <definedName name="XRefPaste5" localSheetId="8" hidden="1">#REF!</definedName>
    <definedName name="XRefPaste5" hidden="1">#REF!</definedName>
    <definedName name="XRefPaste5Row" localSheetId="10" hidden="1">#REF!</definedName>
    <definedName name="XRefPaste5Row" localSheetId="8" hidden="1">#REF!</definedName>
    <definedName name="XRefPaste5Row" hidden="1">#REF!</definedName>
    <definedName name="XRefPaste6" localSheetId="8" hidden="1">#REF!</definedName>
    <definedName name="XRefPaste6" hidden="1">#REF!</definedName>
    <definedName name="XRefPaste6Row" localSheetId="8" hidden="1">#REF!</definedName>
    <definedName name="XRefPaste6Row" hidden="1">#REF!</definedName>
    <definedName name="XRefPaste7Row" localSheetId="10" hidden="1">#REF!</definedName>
    <definedName name="XRefPaste7Row" localSheetId="8" hidden="1">#REF!</definedName>
    <definedName name="XRefPaste7Row" localSheetId="11" hidden="1">#REF!</definedName>
    <definedName name="XRefPaste7Row" hidden="1">#REF!</definedName>
    <definedName name="XRefPaste8Row" localSheetId="10" hidden="1">#REF!</definedName>
    <definedName name="XRefPaste8Row" localSheetId="8" hidden="1">#REF!</definedName>
    <definedName name="XRefPaste8Row" localSheetId="11" hidden="1">#REF!</definedName>
    <definedName name="XRefPaste8Row" hidden="1">#REF!</definedName>
    <definedName name="XRefPaste9Row" localSheetId="10" hidden="1">#REF!</definedName>
    <definedName name="XRefPaste9Row" localSheetId="8" hidden="1">#REF!</definedName>
    <definedName name="XRefPaste9Row" localSheetId="11" hidden="1">#REF!</definedName>
    <definedName name="XRefPaste9Row" hidden="1">#REF!</definedName>
    <definedName name="Y" localSheetId="10" hidden="1">#REF!</definedName>
    <definedName name="Y" localSheetId="8" hidden="1">#REF!</definedName>
    <definedName name="Y" localSheetId="11" hidden="1">#REF!</definedName>
    <definedName name="Y" hidden="1">#REF!</definedName>
    <definedName name="yjyjy" localSheetId="10" hidden="1">#REF!</definedName>
    <definedName name="yjyjy" localSheetId="8" hidden="1">#REF!</definedName>
    <definedName name="yjyjy" localSheetId="11" hidden="1">#REF!</definedName>
    <definedName name="yjyjy" hidden="1">#REF!</definedName>
    <definedName name="yy" localSheetId="10" hidden="1">#REF!</definedName>
    <definedName name="yy" localSheetId="8" hidden="1">#REF!</definedName>
    <definedName name="yy" localSheetId="11" hidden="1">#REF!</definedName>
    <definedName name="yy" hidden="1">#REF!</definedName>
    <definedName name="YYYYYYYY" localSheetId="8" hidden="1">#REF!</definedName>
    <definedName name="YY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69" i="52" l="1"/>
  <c r="BM69" i="52"/>
  <c r="BM66" i="52"/>
  <c r="BN22" i="52"/>
  <c r="AS70" i="52" l="1"/>
  <c r="AN70" i="52"/>
  <c r="AI70" i="52"/>
  <c r="AD70" i="52"/>
  <c r="Y70" i="52"/>
  <c r="T70" i="52"/>
  <c r="BM65" i="52"/>
  <c r="BM67" i="52"/>
  <c r="BM68" i="52"/>
  <c r="BM64" i="52"/>
  <c r="BM62" i="52"/>
  <c r="BM61" i="52"/>
  <c r="BM58" i="52"/>
  <c r="BM57" i="52"/>
  <c r="BM54" i="52"/>
  <c r="BM53" i="52"/>
  <c r="BM52" i="52"/>
  <c r="BM51" i="52"/>
  <c r="BM50" i="52"/>
  <c r="BM49" i="52"/>
  <c r="BM45" i="52"/>
  <c r="BM44" i="52"/>
  <c r="BM43" i="52"/>
  <c r="BM42" i="52"/>
  <c r="BM41" i="52"/>
  <c r="BM40" i="52"/>
  <c r="BM36" i="52"/>
  <c r="BM35" i="52"/>
  <c r="BM34" i="52"/>
  <c r="BM33" i="52"/>
  <c r="BM32" i="52"/>
  <c r="BM31" i="52"/>
  <c r="BM27" i="52"/>
  <c r="BM26" i="52"/>
  <c r="BM25" i="52"/>
  <c r="BM24" i="52"/>
  <c r="BM23" i="52"/>
  <c r="BM22" i="52"/>
  <c r="BM14" i="52"/>
  <c r="BM15" i="52"/>
  <c r="BM16" i="52"/>
  <c r="BM17" i="52"/>
  <c r="BM18" i="52"/>
  <c r="BM13" i="52"/>
  <c r="BM70" i="52" l="1"/>
  <c r="AJ79" i="6" l="1"/>
  <c r="AT63" i="52" l="1"/>
  <c r="AO63" i="52"/>
  <c r="AJ63" i="52"/>
  <c r="Z86" i="6" l="1"/>
  <c r="U63" i="52"/>
  <c r="Z63" i="52"/>
  <c r="AE63" i="52"/>
  <c r="D62" i="54" l="1"/>
  <c r="P71" i="52"/>
  <c r="O71" i="52"/>
  <c r="L71" i="52"/>
  <c r="K71" i="52"/>
  <c r="J71" i="52"/>
  <c r="G71" i="52"/>
  <c r="F71" i="52"/>
  <c r="E71" i="52"/>
  <c r="E62" i="52"/>
  <c r="Q71" i="52" l="1"/>
  <c r="D76" i="53" l="1"/>
  <c r="D66" i="53"/>
  <c r="D65" i="53"/>
  <c r="T65" i="53" s="1"/>
  <c r="D63" i="53"/>
  <c r="S63" i="53" s="1"/>
  <c r="D62" i="53"/>
  <c r="W62" i="53" s="1"/>
  <c r="D61" i="53"/>
  <c r="S61" i="53" s="1"/>
  <c r="D60" i="53"/>
  <c r="D59" i="53"/>
  <c r="D58" i="53"/>
  <c r="D57" i="53"/>
  <c r="D53" i="53"/>
  <c r="S53" i="53" s="1"/>
  <c r="D52" i="53"/>
  <c r="W52" i="53" s="1"/>
  <c r="D51" i="53"/>
  <c r="S51" i="53" s="1"/>
  <c r="D50" i="53"/>
  <c r="X50" i="53" s="1"/>
  <c r="D45" i="53"/>
  <c r="D43" i="53"/>
  <c r="D42" i="53"/>
  <c r="D40" i="53"/>
  <c r="D39" i="53"/>
  <c r="S39" i="53" s="1"/>
  <c r="D38" i="53"/>
  <c r="W38" i="53" s="1"/>
  <c r="D37" i="53"/>
  <c r="S37" i="53" s="1"/>
  <c r="D36" i="53"/>
  <c r="W36" i="53" s="1"/>
  <c r="D35" i="53"/>
  <c r="D34" i="53"/>
  <c r="D33" i="53"/>
  <c r="D32" i="53"/>
  <c r="D31" i="53"/>
  <c r="S31" i="53" s="1"/>
  <c r="D30" i="53"/>
  <c r="T30" i="53" s="1"/>
  <c r="D26" i="53"/>
  <c r="Y26" i="53" s="1"/>
  <c r="D25" i="53"/>
  <c r="T25" i="53" s="1"/>
  <c r="D24" i="53"/>
  <c r="D23" i="53"/>
  <c r="D18" i="53"/>
  <c r="S18" i="53" s="1"/>
  <c r="D17" i="53"/>
  <c r="W17" i="53" s="1"/>
  <c r="D16" i="53"/>
  <c r="S16" i="53" s="1"/>
  <c r="D15" i="53"/>
  <c r="W15" i="53" s="1"/>
  <c r="D14" i="53"/>
  <c r="D13" i="53"/>
  <c r="D8" i="53"/>
  <c r="D7" i="53"/>
  <c r="D6" i="53"/>
  <c r="T66" i="53"/>
  <c r="U66" i="53"/>
  <c r="V66" i="53"/>
  <c r="W66" i="53"/>
  <c r="X66" i="53"/>
  <c r="Y66" i="53"/>
  <c r="Z66" i="53"/>
  <c r="AA66" i="53"/>
  <c r="AB66" i="53"/>
  <c r="AC66" i="53"/>
  <c r="AD66" i="53"/>
  <c r="S66" i="53"/>
  <c r="W65" i="53"/>
  <c r="X65" i="53"/>
  <c r="Y65" i="53"/>
  <c r="S65" i="53"/>
  <c r="S58" i="53"/>
  <c r="T58" i="53"/>
  <c r="U58" i="53"/>
  <c r="V58" i="53"/>
  <c r="W58" i="53"/>
  <c r="X58" i="53"/>
  <c r="Y58" i="53"/>
  <c r="Z58" i="53"/>
  <c r="AA58" i="53"/>
  <c r="AB58" i="53"/>
  <c r="AC58" i="53"/>
  <c r="AD58" i="53"/>
  <c r="S59" i="53"/>
  <c r="T59" i="53"/>
  <c r="U59" i="53"/>
  <c r="V59" i="53"/>
  <c r="W59" i="53"/>
  <c r="X59" i="53"/>
  <c r="Y59" i="53"/>
  <c r="Z59" i="53"/>
  <c r="AA59" i="53"/>
  <c r="AB59" i="53"/>
  <c r="AC59" i="53"/>
  <c r="AD59" i="53"/>
  <c r="S60" i="53"/>
  <c r="T60" i="53"/>
  <c r="U60" i="53"/>
  <c r="V60" i="53"/>
  <c r="W60" i="53"/>
  <c r="X60" i="53"/>
  <c r="Y60" i="53"/>
  <c r="Z60" i="53"/>
  <c r="AA60" i="53"/>
  <c r="AB60" i="53"/>
  <c r="AC60" i="53"/>
  <c r="AD60" i="53"/>
  <c r="T61" i="53"/>
  <c r="V61" i="53"/>
  <c r="W61" i="53"/>
  <c r="X61" i="53"/>
  <c r="Y61" i="53"/>
  <c r="AB61" i="53"/>
  <c r="AD61" i="53"/>
  <c r="T62" i="53"/>
  <c r="AB62" i="53"/>
  <c r="W63" i="53"/>
  <c r="X63" i="53"/>
  <c r="T57" i="53"/>
  <c r="U57" i="53"/>
  <c r="V57" i="53"/>
  <c r="W57" i="53"/>
  <c r="X57" i="53"/>
  <c r="Y57" i="53"/>
  <c r="Z57" i="53"/>
  <c r="AA57" i="53"/>
  <c r="AB57" i="53"/>
  <c r="AC57" i="53"/>
  <c r="AD57" i="53"/>
  <c r="S57" i="53"/>
  <c r="X51" i="53"/>
  <c r="S52" i="53"/>
  <c r="T52" i="53"/>
  <c r="AA52" i="53"/>
  <c r="AB52" i="53"/>
  <c r="V53" i="53"/>
  <c r="W53" i="53"/>
  <c r="X53" i="53"/>
  <c r="AD53" i="53"/>
  <c r="T50" i="53"/>
  <c r="U50" i="53"/>
  <c r="V50" i="53"/>
  <c r="Y50" i="53"/>
  <c r="AA50" i="53"/>
  <c r="AB50" i="53"/>
  <c r="AC50" i="53"/>
  <c r="AD50" i="53"/>
  <c r="AD24" i="53"/>
  <c r="AD25" i="53"/>
  <c r="AD23" i="53"/>
  <c r="T45" i="53"/>
  <c r="U45" i="53"/>
  <c r="V45" i="53"/>
  <c r="W45" i="53"/>
  <c r="X45" i="53"/>
  <c r="Y45" i="53"/>
  <c r="Z45" i="53"/>
  <c r="AA45" i="53"/>
  <c r="AB45" i="53"/>
  <c r="AC45" i="53"/>
  <c r="S45" i="53"/>
  <c r="S43" i="53"/>
  <c r="T43" i="53"/>
  <c r="U43" i="53"/>
  <c r="V43" i="53"/>
  <c r="W43" i="53"/>
  <c r="X43" i="53"/>
  <c r="Y43" i="53"/>
  <c r="Z43" i="53"/>
  <c r="AA43" i="53"/>
  <c r="AB43" i="53"/>
  <c r="AC43" i="53"/>
  <c r="AD43" i="53"/>
  <c r="T42" i="53"/>
  <c r="U42" i="53"/>
  <c r="V42" i="53"/>
  <c r="W42" i="53"/>
  <c r="X42" i="53"/>
  <c r="Y42" i="53"/>
  <c r="Z42" i="53"/>
  <c r="AA42" i="53"/>
  <c r="AB42" i="53"/>
  <c r="AC42" i="53"/>
  <c r="AD42" i="53"/>
  <c r="S42" i="53"/>
  <c r="V31" i="53"/>
  <c r="W31" i="53"/>
  <c r="X31" i="53"/>
  <c r="Y31" i="53"/>
  <c r="AD31" i="53"/>
  <c r="S32" i="53"/>
  <c r="T32" i="53"/>
  <c r="U32" i="53"/>
  <c r="V32" i="53"/>
  <c r="W32" i="53"/>
  <c r="X32" i="53"/>
  <c r="Y32" i="53"/>
  <c r="Z32" i="53"/>
  <c r="AA32" i="53"/>
  <c r="AB32" i="53"/>
  <c r="AC32" i="53"/>
  <c r="AD32" i="53"/>
  <c r="S33" i="53"/>
  <c r="T33" i="53"/>
  <c r="U33" i="53"/>
  <c r="V33" i="53"/>
  <c r="W33" i="53"/>
  <c r="X33" i="53"/>
  <c r="Y33" i="53"/>
  <c r="Z33" i="53"/>
  <c r="AA33" i="53"/>
  <c r="AB33" i="53"/>
  <c r="AC33" i="53"/>
  <c r="AD33" i="53"/>
  <c r="S34" i="53"/>
  <c r="T34" i="53"/>
  <c r="U34" i="53"/>
  <c r="V34" i="53"/>
  <c r="W34" i="53"/>
  <c r="X34" i="53"/>
  <c r="Y34" i="53"/>
  <c r="Z34" i="53"/>
  <c r="AA34" i="53"/>
  <c r="AB34" i="53"/>
  <c r="AC34" i="53"/>
  <c r="AD34" i="53"/>
  <c r="S35" i="53"/>
  <c r="T35" i="53"/>
  <c r="U35" i="53"/>
  <c r="V35" i="53"/>
  <c r="W35" i="53"/>
  <c r="X35" i="53"/>
  <c r="Y35" i="53"/>
  <c r="Z35" i="53"/>
  <c r="AA35" i="53"/>
  <c r="AB35" i="53"/>
  <c r="AC35" i="53"/>
  <c r="AD35" i="53"/>
  <c r="S36" i="53"/>
  <c r="T36" i="53"/>
  <c r="U36" i="53"/>
  <c r="X36" i="53"/>
  <c r="Z36" i="53"/>
  <c r="AA36" i="53"/>
  <c r="AB36" i="53"/>
  <c r="AC36" i="53"/>
  <c r="X37" i="53"/>
  <c r="S38" i="53"/>
  <c r="T38" i="53"/>
  <c r="AA38" i="53"/>
  <c r="AB38" i="53"/>
  <c r="V39" i="53"/>
  <c r="W39" i="53"/>
  <c r="X39" i="53"/>
  <c r="Y39" i="53"/>
  <c r="AD39" i="53"/>
  <c r="S40" i="53"/>
  <c r="T40" i="53"/>
  <c r="U40" i="53"/>
  <c r="V40" i="53"/>
  <c r="W40" i="53"/>
  <c r="X40" i="53"/>
  <c r="Y40" i="53"/>
  <c r="Z40" i="53"/>
  <c r="AA40" i="53"/>
  <c r="AB40" i="53"/>
  <c r="AC40" i="53"/>
  <c r="AD40" i="53"/>
  <c r="X30" i="53"/>
  <c r="Y30" i="53"/>
  <c r="S24" i="53"/>
  <c r="T24" i="53"/>
  <c r="U24" i="53"/>
  <c r="V24" i="53"/>
  <c r="W24" i="53"/>
  <c r="X24" i="53"/>
  <c r="Y24" i="53"/>
  <c r="Z24" i="53"/>
  <c r="AA24" i="53"/>
  <c r="AB24" i="53"/>
  <c r="AC24" i="53"/>
  <c r="S25" i="53"/>
  <c r="U25" i="53"/>
  <c r="W25" i="53"/>
  <c r="X25" i="53"/>
  <c r="Y25" i="53"/>
  <c r="Z25" i="53"/>
  <c r="AA25" i="53"/>
  <c r="AC25" i="53"/>
  <c r="V26" i="53"/>
  <c r="T23" i="53"/>
  <c r="U23" i="53"/>
  <c r="V23" i="53"/>
  <c r="W23" i="53"/>
  <c r="X23" i="53"/>
  <c r="Y23" i="53"/>
  <c r="Z23" i="53"/>
  <c r="AA23" i="53"/>
  <c r="AB23" i="53"/>
  <c r="AC23" i="53"/>
  <c r="S23" i="53"/>
  <c r="S14" i="53"/>
  <c r="T14" i="53"/>
  <c r="U14" i="53"/>
  <c r="V14" i="53"/>
  <c r="W14" i="53"/>
  <c r="X14" i="53"/>
  <c r="Y14" i="53"/>
  <c r="Z14" i="53"/>
  <c r="AA14" i="53"/>
  <c r="AB14" i="53"/>
  <c r="AC14" i="53"/>
  <c r="AD14" i="53"/>
  <c r="S15" i="53"/>
  <c r="T15" i="53"/>
  <c r="U15" i="53"/>
  <c r="V15" i="53"/>
  <c r="X15" i="53"/>
  <c r="Y15" i="53"/>
  <c r="Z15" i="53"/>
  <c r="AA15" i="53"/>
  <c r="AB15" i="53"/>
  <c r="AC15" i="53"/>
  <c r="AD15" i="53"/>
  <c r="X16" i="53"/>
  <c r="S17" i="53"/>
  <c r="T17" i="53"/>
  <c r="AA17" i="53"/>
  <c r="AB17" i="53"/>
  <c r="V18" i="53"/>
  <c r="W18" i="53"/>
  <c r="X18" i="53"/>
  <c r="Y18" i="53"/>
  <c r="AD18" i="53"/>
  <c r="AC13" i="53"/>
  <c r="AD13" i="53"/>
  <c r="T13" i="53"/>
  <c r="U13" i="53"/>
  <c r="V13" i="53"/>
  <c r="W13" i="53"/>
  <c r="X13" i="53"/>
  <c r="Y13" i="53"/>
  <c r="Z13" i="53"/>
  <c r="AA13" i="53"/>
  <c r="AB13" i="53"/>
  <c r="S13" i="53"/>
  <c r="AD8" i="53"/>
  <c r="AC8" i="53"/>
  <c r="AB8" i="53"/>
  <c r="AA8" i="53"/>
  <c r="Z8" i="53"/>
  <c r="Y8" i="53"/>
  <c r="X8" i="53"/>
  <c r="W8" i="53"/>
  <c r="V8" i="53"/>
  <c r="U8" i="53"/>
  <c r="T8" i="53"/>
  <c r="S8" i="53"/>
  <c r="AD7" i="53"/>
  <c r="AC7" i="53"/>
  <c r="AB7" i="53"/>
  <c r="AA7" i="53"/>
  <c r="Z7" i="53"/>
  <c r="Y7" i="53"/>
  <c r="X7" i="53"/>
  <c r="W7" i="53"/>
  <c r="V7" i="53"/>
  <c r="U7" i="53"/>
  <c r="T7" i="53"/>
  <c r="AD6" i="53"/>
  <c r="AC6" i="53"/>
  <c r="AB6" i="53"/>
  <c r="AA6" i="53"/>
  <c r="Z6" i="53"/>
  <c r="Y6" i="53"/>
  <c r="X6" i="53"/>
  <c r="W6" i="53"/>
  <c r="V6" i="53"/>
  <c r="U6" i="53"/>
  <c r="T6" i="53"/>
  <c r="AF76" i="53"/>
  <c r="AG76" i="53"/>
  <c r="D74" i="53"/>
  <c r="AF70" i="53"/>
  <c r="E60" i="52"/>
  <c r="E63" i="52" s="1"/>
  <c r="BN61" i="52"/>
  <c r="BN70" i="52"/>
  <c r="BN13" i="52"/>
  <c r="G28" i="52"/>
  <c r="U26" i="53" l="1"/>
  <c r="AD37" i="53"/>
  <c r="AD51" i="53"/>
  <c r="Z18" i="53"/>
  <c r="AD17" i="53"/>
  <c r="V17" i="53"/>
  <c r="Z16" i="53"/>
  <c r="X26" i="53"/>
  <c r="AA30" i="53"/>
  <c r="Z39" i="53"/>
  <c r="AD38" i="53"/>
  <c r="V38" i="53"/>
  <c r="Z37" i="53"/>
  <c r="AD36" i="53"/>
  <c r="V36" i="53"/>
  <c r="Z31" i="53"/>
  <c r="S50" i="53"/>
  <c r="W50" i="53"/>
  <c r="Z53" i="53"/>
  <c r="AD52" i="53"/>
  <c r="V52" i="53"/>
  <c r="Z51" i="53"/>
  <c r="Z63" i="53"/>
  <c r="AD62" i="53"/>
  <c r="V62" i="53"/>
  <c r="Z61" i="53"/>
  <c r="AA65" i="53"/>
  <c r="W16" i="53"/>
  <c r="AC17" i="53"/>
  <c r="U17" i="53"/>
  <c r="Y16" i="53"/>
  <c r="W26" i="53"/>
  <c r="Z30" i="53"/>
  <c r="AC38" i="53"/>
  <c r="U38" i="53"/>
  <c r="Y37" i="53"/>
  <c r="Y53" i="53"/>
  <c r="AC52" i="53"/>
  <c r="U52" i="53"/>
  <c r="Y51" i="53"/>
  <c r="Y63" i="53"/>
  <c r="AC62" i="53"/>
  <c r="U62" i="53"/>
  <c r="Z65" i="53"/>
  <c r="AB26" i="53"/>
  <c r="S30" i="53"/>
  <c r="Z52" i="53"/>
  <c r="AD63" i="53"/>
  <c r="Z62" i="53"/>
  <c r="AC18" i="53"/>
  <c r="U18" i="53"/>
  <c r="Y17" i="53"/>
  <c r="AC16" i="53"/>
  <c r="U16" i="53"/>
  <c r="AA26" i="53"/>
  <c r="S26" i="53"/>
  <c r="V25" i="53"/>
  <c r="AD30" i="53"/>
  <c r="V30" i="53"/>
  <c r="AC39" i="53"/>
  <c r="U39" i="53"/>
  <c r="Y38" i="53"/>
  <c r="AC37" i="53"/>
  <c r="U37" i="53"/>
  <c r="Y36" i="53"/>
  <c r="AC31" i="53"/>
  <c r="U31" i="53"/>
  <c r="AD26" i="53"/>
  <c r="Z50" i="53"/>
  <c r="AC53" i="53"/>
  <c r="U53" i="53"/>
  <c r="Y52" i="53"/>
  <c r="AC51" i="53"/>
  <c r="U51" i="53"/>
  <c r="AC63" i="53"/>
  <c r="U63" i="53"/>
  <c r="Y62" i="53"/>
  <c r="AC61" i="53"/>
  <c r="U61" i="53"/>
  <c r="AD65" i="53"/>
  <c r="V65" i="53"/>
  <c r="Z17" i="53"/>
  <c r="Z38" i="53"/>
  <c r="T31" i="53"/>
  <c r="T53" i="53"/>
  <c r="AB51" i="53"/>
  <c r="T51" i="53"/>
  <c r="AB63" i="53"/>
  <c r="T63" i="53"/>
  <c r="X62" i="53"/>
  <c r="AC65" i="53"/>
  <c r="U65" i="53"/>
  <c r="AC26" i="53"/>
  <c r="W37" i="53"/>
  <c r="W51" i="53"/>
  <c r="AA62" i="53"/>
  <c r="S62" i="53"/>
  <c r="AD16" i="53"/>
  <c r="V16" i="53"/>
  <c r="T26" i="53"/>
  <c r="W30" i="53"/>
  <c r="V37" i="53"/>
  <c r="V51" i="53"/>
  <c r="V63" i="53"/>
  <c r="AB18" i="53"/>
  <c r="T18" i="53"/>
  <c r="X17" i="53"/>
  <c r="AB16" i="53"/>
  <c r="T16" i="53"/>
  <c r="Z26" i="53"/>
  <c r="AC30" i="53"/>
  <c r="U30" i="53"/>
  <c r="AB39" i="53"/>
  <c r="T39" i="53"/>
  <c r="X38" i="53"/>
  <c r="AB37" i="53"/>
  <c r="T37" i="53"/>
  <c r="AB31" i="53"/>
  <c r="AB53" i="53"/>
  <c r="X52" i="53"/>
  <c r="AA18" i="53"/>
  <c r="AA16" i="53"/>
  <c r="AB25" i="53"/>
  <c r="AB30" i="53"/>
  <c r="AA39" i="53"/>
  <c r="AA37" i="53"/>
  <c r="AA31" i="53"/>
  <c r="AA53" i="53"/>
  <c r="AA51" i="53"/>
  <c r="AA63" i="53"/>
  <c r="AA61" i="53"/>
  <c r="AB65" i="53"/>
  <c r="F76" i="53" l="1"/>
  <c r="A10" i="61" l="1"/>
  <c r="A11" i="61"/>
  <c r="A9" i="61"/>
  <c r="A8" i="61"/>
  <c r="A7" i="61"/>
  <c r="A6" i="61"/>
  <c r="A5" i="61"/>
  <c r="A4" i="61"/>
  <c r="A3" i="61"/>
  <c r="A2" i="61"/>
  <c r="F37" i="52"/>
  <c r="G70" i="53" l="1"/>
  <c r="H70" i="53"/>
  <c r="I70" i="53"/>
  <c r="J70" i="53"/>
  <c r="K70" i="53"/>
  <c r="L70" i="53"/>
  <c r="M70" i="53"/>
  <c r="N70" i="53"/>
  <c r="O70" i="53"/>
  <c r="P70" i="53"/>
  <c r="Q70" i="53"/>
  <c r="G71" i="53"/>
  <c r="H71" i="53"/>
  <c r="I71" i="53"/>
  <c r="J71" i="53"/>
  <c r="K71" i="53"/>
  <c r="L71" i="53"/>
  <c r="M71" i="53"/>
  <c r="N71" i="53"/>
  <c r="O71" i="53"/>
  <c r="P71" i="53"/>
  <c r="Q71" i="53"/>
  <c r="G72" i="53"/>
  <c r="H72" i="53"/>
  <c r="I72" i="53"/>
  <c r="J72" i="53"/>
  <c r="K72" i="53"/>
  <c r="L72" i="53"/>
  <c r="M72" i="53"/>
  <c r="N72" i="53"/>
  <c r="O72" i="53"/>
  <c r="P72" i="53"/>
  <c r="Q72" i="53"/>
  <c r="G73" i="53"/>
  <c r="H73" i="53"/>
  <c r="I73" i="53"/>
  <c r="J73" i="53"/>
  <c r="K73" i="53"/>
  <c r="L73" i="53"/>
  <c r="M73" i="53"/>
  <c r="N73" i="53"/>
  <c r="O73" i="53"/>
  <c r="P73" i="53"/>
  <c r="Q73" i="53"/>
  <c r="F73" i="53"/>
  <c r="F72" i="53"/>
  <c r="F71" i="53"/>
  <c r="F70" i="53"/>
  <c r="P62" i="54" l="1"/>
  <c r="H62" i="54"/>
  <c r="F62" i="54"/>
  <c r="T61" i="54"/>
  <c r="S60" i="54"/>
  <c r="T60" i="54" s="1"/>
  <c r="Q60" i="54"/>
  <c r="P60" i="54"/>
  <c r="O60" i="54"/>
  <c r="N60" i="54"/>
  <c r="M60" i="54"/>
  <c r="L60" i="54"/>
  <c r="K60" i="54"/>
  <c r="J60" i="54"/>
  <c r="I60" i="54"/>
  <c r="H60" i="54"/>
  <c r="G60" i="54"/>
  <c r="F60" i="54"/>
  <c r="S59" i="54"/>
  <c r="T59" i="54" s="1"/>
  <c r="Q59" i="54"/>
  <c r="P59" i="54"/>
  <c r="O59" i="54"/>
  <c r="N59" i="54"/>
  <c r="M59" i="54"/>
  <c r="L59" i="54"/>
  <c r="K59" i="54"/>
  <c r="J59" i="54"/>
  <c r="I59" i="54"/>
  <c r="H59" i="54"/>
  <c r="G59" i="54"/>
  <c r="F59" i="54"/>
  <c r="S58" i="54"/>
  <c r="T58" i="54" s="1"/>
  <c r="Q58" i="54"/>
  <c r="P58" i="54"/>
  <c r="O58" i="54"/>
  <c r="N58" i="54"/>
  <c r="M58" i="54"/>
  <c r="L58" i="54"/>
  <c r="K58" i="54"/>
  <c r="J58" i="54"/>
  <c r="I58" i="54"/>
  <c r="H58" i="54"/>
  <c r="G58" i="54"/>
  <c r="F58" i="54"/>
  <c r="S57" i="54"/>
  <c r="T57" i="54" s="1"/>
  <c r="Q57" i="54"/>
  <c r="P57" i="54"/>
  <c r="O57" i="54"/>
  <c r="N57" i="54"/>
  <c r="M57" i="54"/>
  <c r="L57" i="54"/>
  <c r="K57" i="54"/>
  <c r="J57" i="54"/>
  <c r="I57" i="54"/>
  <c r="H57" i="54"/>
  <c r="G57" i="54"/>
  <c r="F57" i="54"/>
  <c r="S56" i="54"/>
  <c r="T56" i="54" s="1"/>
  <c r="Q56" i="54"/>
  <c r="P56" i="54"/>
  <c r="O56" i="54"/>
  <c r="N56" i="54"/>
  <c r="M56" i="54"/>
  <c r="L56" i="54"/>
  <c r="K56" i="54"/>
  <c r="J56" i="54"/>
  <c r="I56" i="54"/>
  <c r="H56" i="54"/>
  <c r="G56" i="54"/>
  <c r="F56" i="54"/>
  <c r="S55" i="54"/>
  <c r="T55" i="54" s="1"/>
  <c r="Q55" i="54"/>
  <c r="P55" i="54"/>
  <c r="O55" i="54"/>
  <c r="N55" i="54"/>
  <c r="M55" i="54"/>
  <c r="L55" i="54"/>
  <c r="K55" i="54"/>
  <c r="J55" i="54"/>
  <c r="I55" i="54"/>
  <c r="H55" i="54"/>
  <c r="G55" i="54"/>
  <c r="F55" i="54"/>
  <c r="P54" i="54"/>
  <c r="N54" i="54"/>
  <c r="N62" i="54" s="1"/>
  <c r="M54" i="54"/>
  <c r="M62" i="54" s="1"/>
  <c r="L54" i="54"/>
  <c r="L62" i="54" s="1"/>
  <c r="H54" i="54"/>
  <c r="F54" i="54"/>
  <c r="T53" i="54"/>
  <c r="S53" i="54"/>
  <c r="T52" i="54"/>
  <c r="S52" i="54"/>
  <c r="Q51" i="54"/>
  <c r="Q54" i="54" s="1"/>
  <c r="Q62" i="54" s="1"/>
  <c r="P51" i="54"/>
  <c r="O51" i="54"/>
  <c r="O54" i="54" s="1"/>
  <c r="O62" i="54" s="1"/>
  <c r="N51" i="54"/>
  <c r="M51" i="54"/>
  <c r="L51" i="54"/>
  <c r="K51" i="54"/>
  <c r="K54" i="54" s="1"/>
  <c r="K62" i="54" s="1"/>
  <c r="J51" i="54"/>
  <c r="J54" i="54" s="1"/>
  <c r="J62" i="54" s="1"/>
  <c r="I51" i="54"/>
  <c r="I54" i="54" s="1"/>
  <c r="I62" i="54" s="1"/>
  <c r="H51" i="54"/>
  <c r="G51" i="54"/>
  <c r="G54" i="54" s="1"/>
  <c r="G62" i="54" s="1"/>
  <c r="F51" i="54"/>
  <c r="D51" i="54"/>
  <c r="D54" i="54" s="1"/>
  <c r="S50" i="54"/>
  <c r="T50" i="54" s="1"/>
  <c r="Q50" i="54"/>
  <c r="P50" i="54"/>
  <c r="O50" i="54"/>
  <c r="N50" i="54"/>
  <c r="M50" i="54"/>
  <c r="L50" i="54"/>
  <c r="K50" i="54"/>
  <c r="J50" i="54"/>
  <c r="I50" i="54"/>
  <c r="S49" i="54"/>
  <c r="T49" i="54" s="1"/>
  <c r="Q49" i="54"/>
  <c r="P49" i="54"/>
  <c r="O49" i="54"/>
  <c r="N49" i="54"/>
  <c r="M49" i="54"/>
  <c r="L49" i="54"/>
  <c r="K49" i="54"/>
  <c r="J49" i="54"/>
  <c r="I49" i="54"/>
  <c r="S48" i="54"/>
  <c r="T48" i="54" s="1"/>
  <c r="Q48" i="54"/>
  <c r="P48" i="54"/>
  <c r="O48" i="54"/>
  <c r="N48" i="54"/>
  <c r="M48" i="54"/>
  <c r="L48" i="54"/>
  <c r="K48" i="54"/>
  <c r="J48" i="54"/>
  <c r="I48" i="54"/>
  <c r="H48" i="54"/>
  <c r="G48" i="54"/>
  <c r="F48" i="54"/>
  <c r="D48" i="54"/>
  <c r="T47" i="54"/>
  <c r="S47" i="54"/>
  <c r="T46" i="54"/>
  <c r="S46" i="54"/>
  <c r="T45" i="54"/>
  <c r="S45" i="54"/>
  <c r="T44" i="54"/>
  <c r="S44" i="54"/>
  <c r="T43" i="54"/>
  <c r="S43" i="54"/>
  <c r="T42" i="54"/>
  <c r="S42" i="54"/>
  <c r="T39" i="54"/>
  <c r="S39" i="54"/>
  <c r="Q39" i="54"/>
  <c r="P39" i="54"/>
  <c r="O39" i="54"/>
  <c r="N39" i="54"/>
  <c r="M39" i="54"/>
  <c r="L39" i="54"/>
  <c r="K39" i="54"/>
  <c r="J39" i="54"/>
  <c r="I39" i="54"/>
  <c r="H39" i="54"/>
  <c r="G39" i="54"/>
  <c r="F39" i="54"/>
  <c r="D39" i="54"/>
  <c r="T38" i="54"/>
  <c r="S38" i="54"/>
  <c r="T37" i="54"/>
  <c r="S37" i="54"/>
  <c r="T36" i="54"/>
  <c r="S36" i="54"/>
  <c r="T35" i="54"/>
  <c r="S35" i="54"/>
  <c r="T34" i="54"/>
  <c r="S34" i="54"/>
  <c r="T33" i="54"/>
  <c r="S33" i="54"/>
  <c r="S30" i="54"/>
  <c r="T30" i="54" s="1"/>
  <c r="Q30" i="54"/>
  <c r="P30" i="54"/>
  <c r="O30" i="54"/>
  <c r="N30" i="54"/>
  <c r="M30" i="54"/>
  <c r="L30" i="54"/>
  <c r="K30" i="54"/>
  <c r="J30" i="54"/>
  <c r="I30" i="54"/>
  <c r="H30" i="54"/>
  <c r="G30" i="54"/>
  <c r="F30" i="54"/>
  <c r="D30" i="54"/>
  <c r="T29" i="54"/>
  <c r="S29" i="54"/>
  <c r="T28" i="54"/>
  <c r="S28" i="54"/>
  <c r="T27" i="54"/>
  <c r="S27" i="54"/>
  <c r="T26" i="54"/>
  <c r="S26" i="54"/>
  <c r="T25" i="54"/>
  <c r="S25" i="54"/>
  <c r="T24" i="54"/>
  <c r="S24" i="54"/>
  <c r="T21" i="54"/>
  <c r="S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D21" i="54"/>
  <c r="T20" i="54"/>
  <c r="S20" i="54"/>
  <c r="T19" i="54"/>
  <c r="S19" i="54"/>
  <c r="T18" i="54"/>
  <c r="S18" i="54"/>
  <c r="T17" i="54"/>
  <c r="S17" i="54"/>
  <c r="T16" i="54"/>
  <c r="S16" i="54"/>
  <c r="T15" i="54"/>
  <c r="S15" i="54"/>
  <c r="S12" i="54"/>
  <c r="S51" i="54" s="1"/>
  <c r="Q12" i="54"/>
  <c r="P12" i="54"/>
  <c r="O12" i="54"/>
  <c r="N12" i="54"/>
  <c r="M12" i="54"/>
  <c r="L12" i="54"/>
  <c r="K12" i="54"/>
  <c r="J12" i="54"/>
  <c r="I12" i="54"/>
  <c r="H12" i="54"/>
  <c r="G12" i="54"/>
  <c r="F12" i="54"/>
  <c r="D12" i="54"/>
  <c r="T11" i="54"/>
  <c r="S11" i="54"/>
  <c r="T10" i="54"/>
  <c r="S10" i="54"/>
  <c r="T9" i="54"/>
  <c r="S9" i="54"/>
  <c r="T8" i="54"/>
  <c r="S8" i="54"/>
  <c r="T7" i="54"/>
  <c r="S7" i="54"/>
  <c r="T6" i="54"/>
  <c r="S6" i="54"/>
  <c r="T113" i="53"/>
  <c r="T106" i="53"/>
  <c r="P76" i="53"/>
  <c r="H76" i="53"/>
  <c r="Q76" i="53"/>
  <c r="AF73" i="53"/>
  <c r="AG73" i="53" s="1"/>
  <c r="AF71" i="53"/>
  <c r="AG71" i="53" s="1"/>
  <c r="AD74" i="53"/>
  <c r="AF66" i="53"/>
  <c r="AG66" i="53" s="1"/>
  <c r="AF65" i="53"/>
  <c r="AG65" i="53" s="1"/>
  <c r="D64" i="53"/>
  <c r="AF63" i="53"/>
  <c r="AG63" i="53" s="1"/>
  <c r="AF62" i="53"/>
  <c r="AG62" i="53" s="1"/>
  <c r="AF61" i="53"/>
  <c r="AG61" i="53" s="1"/>
  <c r="Y64" i="53"/>
  <c r="X64" i="53"/>
  <c r="T64" i="53"/>
  <c r="AF60" i="53"/>
  <c r="AG60" i="53" s="1"/>
  <c r="AF59" i="53"/>
  <c r="AG59" i="53" s="1"/>
  <c r="Z64" i="53"/>
  <c r="AF58" i="53"/>
  <c r="AG58" i="53" s="1"/>
  <c r="AD64" i="53"/>
  <c r="AC64" i="53"/>
  <c r="AB64" i="53"/>
  <c r="AA64" i="53"/>
  <c r="W64" i="53"/>
  <c r="V64" i="53"/>
  <c r="U64" i="53"/>
  <c r="AF57" i="53"/>
  <c r="AG57" i="53" s="1"/>
  <c r="D54" i="53"/>
  <c r="AF53" i="53"/>
  <c r="AG53" i="53" s="1"/>
  <c r="AF52" i="53"/>
  <c r="AG52" i="53" s="1"/>
  <c r="AF51" i="53"/>
  <c r="AG51" i="53" s="1"/>
  <c r="AD54" i="53"/>
  <c r="AC54" i="53"/>
  <c r="AB54" i="53"/>
  <c r="AA54" i="53"/>
  <c r="AA67" i="53" s="1"/>
  <c r="Z54" i="53"/>
  <c r="Y54" i="53"/>
  <c r="X54" i="53"/>
  <c r="X67" i="53" s="1"/>
  <c r="W54" i="53"/>
  <c r="W67" i="53" s="1"/>
  <c r="V54" i="53"/>
  <c r="U54" i="53"/>
  <c r="T54" i="53"/>
  <c r="S54" i="53"/>
  <c r="AD45" i="53"/>
  <c r="AF45" i="53" s="1"/>
  <c r="AG45" i="53" s="1"/>
  <c r="AF43" i="53"/>
  <c r="AG43" i="53" s="1"/>
  <c r="AF42" i="53"/>
  <c r="AG42" i="53" s="1"/>
  <c r="D41" i="53"/>
  <c r="AF40" i="53"/>
  <c r="AG40" i="53" s="1"/>
  <c r="AF39" i="53"/>
  <c r="AG39" i="53" s="1"/>
  <c r="AF38" i="53"/>
  <c r="AG38" i="53" s="1"/>
  <c r="AF37" i="53"/>
  <c r="AG37" i="53" s="1"/>
  <c r="AF36" i="53"/>
  <c r="AG36" i="53" s="1"/>
  <c r="AF35" i="53"/>
  <c r="AG35" i="53" s="1"/>
  <c r="AF34" i="53"/>
  <c r="AG34" i="53" s="1"/>
  <c r="AD41" i="53"/>
  <c r="Z41" i="53"/>
  <c r="AF33" i="53"/>
  <c r="AG33" i="53" s="1"/>
  <c r="AF32" i="53"/>
  <c r="AG32" i="53" s="1"/>
  <c r="X41" i="53"/>
  <c r="T41" i="53"/>
  <c r="AF31" i="53"/>
  <c r="AG31" i="53" s="1"/>
  <c r="AC41" i="53"/>
  <c r="AB41" i="53"/>
  <c r="AA41" i="53"/>
  <c r="Y41" i="53"/>
  <c r="W41" i="53"/>
  <c r="V41" i="53"/>
  <c r="U41" i="53"/>
  <c r="AF30" i="53"/>
  <c r="AG30" i="53" s="1"/>
  <c r="AF29" i="53"/>
  <c r="AG29" i="53" s="1"/>
  <c r="D27" i="53"/>
  <c r="D44" i="53" s="1"/>
  <c r="D46" i="53" s="1"/>
  <c r="AF26" i="53"/>
  <c r="AG26" i="53" s="1"/>
  <c r="AF25" i="53"/>
  <c r="AG25" i="53" s="1"/>
  <c r="AF24" i="53"/>
  <c r="AG24" i="53" s="1"/>
  <c r="AD27" i="53"/>
  <c r="AC27" i="53"/>
  <c r="AC44" i="53" s="1"/>
  <c r="AC46" i="53" s="1"/>
  <c r="AB27" i="53"/>
  <c r="AA27" i="53"/>
  <c r="Z27" i="53"/>
  <c r="Y27" i="53"/>
  <c r="Y44" i="53" s="1"/>
  <c r="Y46" i="53" s="1"/>
  <c r="X27" i="53"/>
  <c r="W27" i="53"/>
  <c r="W44" i="53" s="1"/>
  <c r="W46" i="53" s="1"/>
  <c r="V27" i="53"/>
  <c r="U27" i="53"/>
  <c r="U44" i="53" s="1"/>
  <c r="U46" i="53" s="1"/>
  <c r="T27" i="53"/>
  <c r="S27" i="53"/>
  <c r="D19" i="53"/>
  <c r="AF18" i="53"/>
  <c r="AG18" i="53" s="1"/>
  <c r="AF17" i="53"/>
  <c r="AG17" i="53" s="1"/>
  <c r="AF16" i="53"/>
  <c r="AG16" i="53" s="1"/>
  <c r="X19" i="53"/>
  <c r="W19" i="53"/>
  <c r="U19" i="53"/>
  <c r="S19" i="53"/>
  <c r="V19" i="53"/>
  <c r="T19" i="53"/>
  <c r="AF14" i="53"/>
  <c r="AG14" i="53" s="1"/>
  <c r="AD19" i="53"/>
  <c r="AC19" i="53"/>
  <c r="AB19" i="53"/>
  <c r="AA19" i="53"/>
  <c r="Z19" i="53"/>
  <c r="Y19" i="53"/>
  <c r="AF13" i="53"/>
  <c r="AG13" i="53" s="1"/>
  <c r="B13" i="53"/>
  <c r="T20" i="6" s="1"/>
  <c r="V20" i="6" s="1"/>
  <c r="W20" i="6" s="1"/>
  <c r="AD9" i="53"/>
  <c r="AC9" i="53"/>
  <c r="AB9" i="53"/>
  <c r="AA9" i="53"/>
  <c r="Z9" i="53"/>
  <c r="Y9" i="53"/>
  <c r="X9" i="53"/>
  <c r="W9" i="53"/>
  <c r="V9" i="53"/>
  <c r="U9" i="53"/>
  <c r="T9" i="53"/>
  <c r="D9" i="53"/>
  <c r="AF8" i="53"/>
  <c r="AG8" i="53" s="1"/>
  <c r="Q8" i="53"/>
  <c r="P8" i="53"/>
  <c r="O8" i="53"/>
  <c r="N8" i="53"/>
  <c r="M8" i="53"/>
  <c r="L8" i="53"/>
  <c r="K8" i="53"/>
  <c r="J8" i="53"/>
  <c r="I8" i="53"/>
  <c r="H8" i="53"/>
  <c r="G8" i="53"/>
  <c r="F8" i="53"/>
  <c r="S7" i="53"/>
  <c r="E14" i="6" s="1"/>
  <c r="Q7" i="53"/>
  <c r="P7" i="53"/>
  <c r="O7" i="53"/>
  <c r="N7" i="53"/>
  <c r="M7" i="53"/>
  <c r="L7" i="53"/>
  <c r="K7" i="53"/>
  <c r="J7" i="53"/>
  <c r="I7" i="53"/>
  <c r="H7" i="53"/>
  <c r="G7" i="53"/>
  <c r="F7" i="53"/>
  <c r="S6" i="53"/>
  <c r="AF6" i="53" s="1"/>
  <c r="Q6" i="53"/>
  <c r="P6" i="53"/>
  <c r="O6" i="53"/>
  <c r="N6" i="53"/>
  <c r="M6" i="53"/>
  <c r="L6" i="53"/>
  <c r="K6" i="53"/>
  <c r="J6" i="53"/>
  <c r="I6" i="53"/>
  <c r="H6" i="53"/>
  <c r="G6" i="53"/>
  <c r="F6" i="53"/>
  <c r="P29" i="55"/>
  <c r="O29" i="55"/>
  <c r="N29" i="55"/>
  <c r="M29" i="55"/>
  <c r="L29" i="55"/>
  <c r="K29" i="55"/>
  <c r="J29" i="55"/>
  <c r="I29" i="55"/>
  <c r="H29" i="55"/>
  <c r="G29" i="55"/>
  <c r="F29" i="55"/>
  <c r="E29" i="55"/>
  <c r="Q28" i="55"/>
  <c r="Q27" i="55"/>
  <c r="Q26" i="55"/>
  <c r="Q25" i="55"/>
  <c r="Q24" i="55"/>
  <c r="Q23" i="55"/>
  <c r="Q22" i="55"/>
  <c r="Q29" i="55" s="1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Q17" i="55"/>
  <c r="Q16" i="55"/>
  <c r="Q15" i="55"/>
  <c r="Q14" i="55"/>
  <c r="Q13" i="55"/>
  <c r="Q12" i="55"/>
  <c r="Q11" i="55"/>
  <c r="C5" i="55"/>
  <c r="F60" i="56"/>
  <c r="G60" i="56" s="1"/>
  <c r="G44" i="56"/>
  <c r="F44" i="56"/>
  <c r="F28" i="56"/>
  <c r="G28" i="56" s="1"/>
  <c r="F12" i="56"/>
  <c r="G12" i="56" s="1"/>
  <c r="B5" i="56"/>
  <c r="BN84" i="6"/>
  <c r="K50" i="35" s="1"/>
  <c r="BI82" i="6"/>
  <c r="BD82" i="6"/>
  <c r="AY82" i="6"/>
  <c r="AT82" i="6"/>
  <c r="AO82" i="6"/>
  <c r="AJ82" i="6"/>
  <c r="AE82" i="6"/>
  <c r="Z82" i="6"/>
  <c r="U82" i="6"/>
  <c r="P82" i="6"/>
  <c r="K82" i="6"/>
  <c r="F82" i="6"/>
  <c r="F86" i="6" s="1"/>
  <c r="BN81" i="6"/>
  <c r="BN80" i="6"/>
  <c r="BN79" i="6"/>
  <c r="BN78" i="6"/>
  <c r="AY75" i="6"/>
  <c r="F75" i="6"/>
  <c r="BN74" i="6"/>
  <c r="BN73" i="6"/>
  <c r="BN71" i="6"/>
  <c r="BI71" i="6"/>
  <c r="BD71" i="6"/>
  <c r="AY71" i="6"/>
  <c r="AT71" i="6"/>
  <c r="AT75" i="6" s="1"/>
  <c r="AO71" i="6"/>
  <c r="AJ71" i="6"/>
  <c r="AE71" i="6"/>
  <c r="Z71" i="6"/>
  <c r="U71" i="6"/>
  <c r="P71" i="6"/>
  <c r="P75" i="6" s="1"/>
  <c r="K71" i="6"/>
  <c r="F71" i="6"/>
  <c r="BN70" i="6"/>
  <c r="BN69" i="6"/>
  <c r="BN68" i="6"/>
  <c r="BN67" i="6"/>
  <c r="BN66" i="6"/>
  <c r="BN65" i="6"/>
  <c r="BN64" i="6"/>
  <c r="BI61" i="6"/>
  <c r="BI75" i="6" s="1"/>
  <c r="BD61" i="6"/>
  <c r="AY61" i="6"/>
  <c r="AT61" i="6"/>
  <c r="AO61" i="6"/>
  <c r="AO75" i="6" s="1"/>
  <c r="AJ61" i="6"/>
  <c r="AJ75" i="6" s="1"/>
  <c r="AE61" i="6"/>
  <c r="AE75" i="6" s="1"/>
  <c r="Z61" i="6"/>
  <c r="U61" i="6"/>
  <c r="U75" i="6" s="1"/>
  <c r="P61" i="6"/>
  <c r="K61" i="6"/>
  <c r="F61" i="6"/>
  <c r="BN60" i="6"/>
  <c r="BN59" i="6"/>
  <c r="BN58" i="6"/>
  <c r="BN57" i="6"/>
  <c r="AJ54" i="6"/>
  <c r="U54" i="6"/>
  <c r="BN53" i="6"/>
  <c r="BD52" i="6"/>
  <c r="BD54" i="6" s="1"/>
  <c r="AJ52" i="6"/>
  <c r="K52" i="6"/>
  <c r="K54" i="6" s="1"/>
  <c r="F52" i="6"/>
  <c r="F54" i="6" s="1"/>
  <c r="BN51" i="6"/>
  <c r="BN50" i="6"/>
  <c r="K36" i="35" s="1"/>
  <c r="BI48" i="6"/>
  <c r="BD48" i="6"/>
  <c r="AY48" i="6"/>
  <c r="AY52" i="6" s="1"/>
  <c r="AY54" i="6" s="1"/>
  <c r="AT48" i="6"/>
  <c r="AO48" i="6"/>
  <c r="AJ48" i="6"/>
  <c r="AE48" i="6"/>
  <c r="Z48" i="6"/>
  <c r="U48" i="6"/>
  <c r="U52" i="6" s="1"/>
  <c r="P48" i="6"/>
  <c r="K48" i="6"/>
  <c r="F48" i="6"/>
  <c r="BN47" i="6"/>
  <c r="BN46" i="6"/>
  <c r="BN45" i="6"/>
  <c r="BN44" i="6"/>
  <c r="BN43" i="6"/>
  <c r="BN42" i="6"/>
  <c r="BN41" i="6"/>
  <c r="BN40" i="6"/>
  <c r="BN39" i="6"/>
  <c r="BN38" i="6"/>
  <c r="BN37" i="6"/>
  <c r="BI34" i="6"/>
  <c r="BI52" i="6" s="1"/>
  <c r="BI54" i="6" s="1"/>
  <c r="BD34" i="6"/>
  <c r="AY34" i="6"/>
  <c r="AT34" i="6"/>
  <c r="AT52" i="6" s="1"/>
  <c r="AT54" i="6" s="1"/>
  <c r="AO34" i="6"/>
  <c r="AO52" i="6" s="1"/>
  <c r="AO54" i="6" s="1"/>
  <c r="AJ34" i="6"/>
  <c r="AE34" i="6"/>
  <c r="AE52" i="6" s="1"/>
  <c r="AE54" i="6" s="1"/>
  <c r="Z34" i="6"/>
  <c r="Z52" i="6" s="1"/>
  <c r="Z54" i="6" s="1"/>
  <c r="U34" i="6"/>
  <c r="P34" i="6"/>
  <c r="P52" i="6" s="1"/>
  <c r="P54" i="6" s="1"/>
  <c r="K34" i="6"/>
  <c r="F34" i="6"/>
  <c r="BN33" i="6"/>
  <c r="BN32" i="6"/>
  <c r="BN31" i="6"/>
  <c r="BN30" i="6"/>
  <c r="BI26" i="6"/>
  <c r="BD26" i="6"/>
  <c r="AY26" i="6"/>
  <c r="AT26" i="6"/>
  <c r="AO26" i="6"/>
  <c r="AJ26" i="6"/>
  <c r="AE26" i="6"/>
  <c r="Z26" i="6"/>
  <c r="U26" i="6"/>
  <c r="P26" i="6"/>
  <c r="K26" i="6"/>
  <c r="F26" i="6"/>
  <c r="BN25" i="6"/>
  <c r="BN24" i="6"/>
  <c r="BN23" i="6"/>
  <c r="BN22" i="6"/>
  <c r="BN21" i="6"/>
  <c r="BN20" i="6"/>
  <c r="AI20" i="6"/>
  <c r="AK20" i="6" s="1"/>
  <c r="AD20" i="6"/>
  <c r="B20" i="6"/>
  <c r="BI16" i="6"/>
  <c r="BD16" i="6"/>
  <c r="AY16" i="6"/>
  <c r="AT16" i="6"/>
  <c r="AO16" i="6"/>
  <c r="AO86" i="6" s="1"/>
  <c r="AJ16" i="6"/>
  <c r="AE16" i="6"/>
  <c r="Z16" i="6"/>
  <c r="U16" i="6"/>
  <c r="P16" i="6"/>
  <c r="K16" i="6"/>
  <c r="F16" i="6"/>
  <c r="BN15" i="6"/>
  <c r="BH15" i="6"/>
  <c r="BJ15" i="6" s="1"/>
  <c r="BK15" i="6" s="1"/>
  <c r="BC15" i="6"/>
  <c r="BE15" i="6" s="1"/>
  <c r="BF15" i="6" s="1"/>
  <c r="AX15" i="6"/>
  <c r="AZ15" i="6" s="1"/>
  <c r="BA15" i="6" s="1"/>
  <c r="AS15" i="6"/>
  <c r="AU15" i="6" s="1"/>
  <c r="AV15" i="6" s="1"/>
  <c r="AN15" i="6"/>
  <c r="AP15" i="6" s="1"/>
  <c r="AQ15" i="6" s="1"/>
  <c r="AI15" i="6"/>
  <c r="AK15" i="6" s="1"/>
  <c r="AL15" i="6" s="1"/>
  <c r="AD15" i="6"/>
  <c r="AF15" i="6" s="1"/>
  <c r="AG15" i="6" s="1"/>
  <c r="Y15" i="6"/>
  <c r="AA15" i="6" s="1"/>
  <c r="AB15" i="6" s="1"/>
  <c r="T15" i="6"/>
  <c r="V15" i="6" s="1"/>
  <c r="W15" i="6" s="1"/>
  <c r="O15" i="6"/>
  <c r="Q15" i="6" s="1"/>
  <c r="R15" i="6" s="1"/>
  <c r="J15" i="6"/>
  <c r="L15" i="6" s="1"/>
  <c r="M15" i="6" s="1"/>
  <c r="E15" i="6"/>
  <c r="G15" i="6" s="1"/>
  <c r="H15" i="6" s="1"/>
  <c r="BN14" i="6"/>
  <c r="BN16" i="6" s="1"/>
  <c r="BH14" i="6"/>
  <c r="BC14" i="6"/>
  <c r="BE14" i="6" s="1"/>
  <c r="BF14" i="6" s="1"/>
  <c r="AX14" i="6"/>
  <c r="AZ14" i="6" s="1"/>
  <c r="BA14" i="6" s="1"/>
  <c r="AS14" i="6"/>
  <c r="AU14" i="6" s="1"/>
  <c r="AV14" i="6" s="1"/>
  <c r="AN14" i="6"/>
  <c r="AP14" i="6" s="1"/>
  <c r="AQ14" i="6" s="1"/>
  <c r="AI14" i="6"/>
  <c r="AK14" i="6" s="1"/>
  <c r="AL14" i="6" s="1"/>
  <c r="AD14" i="6"/>
  <c r="AF14" i="6" s="1"/>
  <c r="AG14" i="6" s="1"/>
  <c r="Y14" i="6"/>
  <c r="AA14" i="6" s="1"/>
  <c r="AB14" i="6" s="1"/>
  <c r="T14" i="6"/>
  <c r="O14" i="6"/>
  <c r="Q14" i="6" s="1"/>
  <c r="R14" i="6" s="1"/>
  <c r="J14" i="6"/>
  <c r="L14" i="6" s="1"/>
  <c r="M14" i="6" s="1"/>
  <c r="BN13" i="6"/>
  <c r="BH13" i="6"/>
  <c r="BJ13" i="6" s="1"/>
  <c r="BK13" i="6" s="1"/>
  <c r="BC13" i="6"/>
  <c r="AX13" i="6"/>
  <c r="AS13" i="6"/>
  <c r="AN13" i="6"/>
  <c r="AP13" i="6" s="1"/>
  <c r="AQ13" i="6" s="1"/>
  <c r="AI13" i="6"/>
  <c r="AD13" i="6"/>
  <c r="Y13" i="6"/>
  <c r="T13" i="6"/>
  <c r="V13" i="6" s="1"/>
  <c r="W13" i="6" s="1"/>
  <c r="O13" i="6"/>
  <c r="J13" i="6"/>
  <c r="L13" i="6" s="1"/>
  <c r="M13" i="6" s="1"/>
  <c r="E13" i="6"/>
  <c r="BP10" i="6"/>
  <c r="BO10" i="6"/>
  <c r="BN10" i="6"/>
  <c r="L10" i="6"/>
  <c r="K10" i="6"/>
  <c r="H10" i="6"/>
  <c r="G10" i="6"/>
  <c r="F10" i="6"/>
  <c r="E10" i="6"/>
  <c r="BM9" i="6"/>
  <c r="E9" i="6"/>
  <c r="J8" i="6"/>
  <c r="C5" i="6"/>
  <c r="A1" i="6"/>
  <c r="BI71" i="52"/>
  <c r="K22" i="35"/>
  <c r="BH69" i="52"/>
  <c r="BJ69" i="52" s="1"/>
  <c r="BK69" i="52" s="1"/>
  <c r="BC69" i="52"/>
  <c r="BE69" i="52" s="1"/>
  <c r="BF69" i="52" s="1"/>
  <c r="AX69" i="52"/>
  <c r="AZ69" i="52" s="1"/>
  <c r="BA69" i="52" s="1"/>
  <c r="AU69" i="52"/>
  <c r="AV69" i="52" s="1"/>
  <c r="AS69" i="52"/>
  <c r="AN69" i="52"/>
  <c r="AP69" i="52" s="1"/>
  <c r="AQ69" i="52" s="1"/>
  <c r="AI69" i="52"/>
  <c r="AK69" i="52" s="1"/>
  <c r="AL69" i="52" s="1"/>
  <c r="AD69" i="52"/>
  <c r="AF69" i="52" s="1"/>
  <c r="AG69" i="52" s="1"/>
  <c r="Y69" i="52"/>
  <c r="AA69" i="52" s="1"/>
  <c r="AB69" i="52" s="1"/>
  <c r="T69" i="52"/>
  <c r="V69" i="52" s="1"/>
  <c r="W69" i="52" s="1"/>
  <c r="O69" i="52"/>
  <c r="Q69" i="52" s="1"/>
  <c r="R69" i="52" s="1"/>
  <c r="L69" i="52"/>
  <c r="M69" i="52" s="1"/>
  <c r="J69" i="52"/>
  <c r="E69" i="52"/>
  <c r="BN68" i="52"/>
  <c r="K21" i="35" s="1"/>
  <c r="BH68" i="52"/>
  <c r="BJ68" i="52" s="1"/>
  <c r="BK68" i="52" s="1"/>
  <c r="BC68" i="52"/>
  <c r="BE68" i="52" s="1"/>
  <c r="BF68" i="52" s="1"/>
  <c r="AX68" i="52"/>
  <c r="AZ68" i="52" s="1"/>
  <c r="BA68" i="52" s="1"/>
  <c r="AU68" i="52"/>
  <c r="AV68" i="52" s="1"/>
  <c r="AS68" i="52"/>
  <c r="AN68" i="52"/>
  <c r="AP68" i="52" s="1"/>
  <c r="AQ68" i="52" s="1"/>
  <c r="AI68" i="52"/>
  <c r="AK68" i="52" s="1"/>
  <c r="AL68" i="52" s="1"/>
  <c r="AF68" i="52"/>
  <c r="AG68" i="52" s="1"/>
  <c r="AD68" i="52"/>
  <c r="AA68" i="52"/>
  <c r="AB68" i="52" s="1"/>
  <c r="Y68" i="52"/>
  <c r="T68" i="52"/>
  <c r="V68" i="52" s="1"/>
  <c r="W68" i="52" s="1"/>
  <c r="Q68" i="52"/>
  <c r="R68" i="52" s="1"/>
  <c r="O68" i="52"/>
  <c r="L68" i="52"/>
  <c r="M68" i="52" s="1"/>
  <c r="J68" i="52"/>
  <c r="G68" i="52"/>
  <c r="H68" i="52" s="1"/>
  <c r="E68" i="52"/>
  <c r="BN67" i="52"/>
  <c r="J20" i="35"/>
  <c r="BH67" i="52"/>
  <c r="BJ67" i="52" s="1"/>
  <c r="BK67" i="52" s="1"/>
  <c r="BE67" i="52"/>
  <c r="BF67" i="52" s="1"/>
  <c r="BC67" i="52"/>
  <c r="BA67" i="52"/>
  <c r="AZ67" i="52"/>
  <c r="AX67" i="52"/>
  <c r="AS67" i="52"/>
  <c r="AU67" i="52" s="1"/>
  <c r="AV67" i="52" s="1"/>
  <c r="AN67" i="52"/>
  <c r="AP67" i="52" s="1"/>
  <c r="AQ67" i="52" s="1"/>
  <c r="AK67" i="52"/>
  <c r="AL67" i="52" s="1"/>
  <c r="AI67" i="52"/>
  <c r="AG67" i="52"/>
  <c r="AF67" i="52"/>
  <c r="AD67" i="52"/>
  <c r="Y67" i="52"/>
  <c r="AA67" i="52" s="1"/>
  <c r="AB67" i="52" s="1"/>
  <c r="T67" i="52"/>
  <c r="V67" i="52" s="1"/>
  <c r="W67" i="52" s="1"/>
  <c r="R67" i="52"/>
  <c r="O67" i="52"/>
  <c r="Q67" i="52" s="1"/>
  <c r="M67" i="52"/>
  <c r="L67" i="52"/>
  <c r="J67" i="52"/>
  <c r="E67" i="52"/>
  <c r="G67" i="52" s="1"/>
  <c r="H67" i="52" s="1"/>
  <c r="BN66" i="52"/>
  <c r="BH66" i="52"/>
  <c r="BJ66" i="52" s="1"/>
  <c r="BK66" i="52" s="1"/>
  <c r="BC66" i="52"/>
  <c r="BE66" i="52" s="1"/>
  <c r="BF66" i="52" s="1"/>
  <c r="BA66" i="52"/>
  <c r="AZ66" i="52"/>
  <c r="AX66" i="52"/>
  <c r="AS66" i="52"/>
  <c r="AU66" i="52" s="1"/>
  <c r="AV66" i="52" s="1"/>
  <c r="AN66" i="52"/>
  <c r="AP66" i="52" s="1"/>
  <c r="AQ66" i="52" s="1"/>
  <c r="AI66" i="52"/>
  <c r="AK66" i="52" s="1"/>
  <c r="AL66" i="52" s="1"/>
  <c r="AD66" i="52"/>
  <c r="AF66" i="52" s="1"/>
  <c r="AG66" i="52" s="1"/>
  <c r="AA66" i="52"/>
  <c r="AB66" i="52" s="1"/>
  <c r="Y66" i="52"/>
  <c r="T66" i="52"/>
  <c r="V66" i="52" s="1"/>
  <c r="W66" i="52" s="1"/>
  <c r="O66" i="52"/>
  <c r="Q66" i="52" s="1"/>
  <c r="R66" i="52" s="1"/>
  <c r="J66" i="52"/>
  <c r="L66" i="52" s="1"/>
  <c r="M66" i="52" s="1"/>
  <c r="E66" i="52"/>
  <c r="G66" i="52" s="1"/>
  <c r="H66" i="52" s="1"/>
  <c r="BN65" i="52"/>
  <c r="K18" i="35" s="1"/>
  <c r="BH65" i="52"/>
  <c r="BJ65" i="52" s="1"/>
  <c r="BK65" i="52" s="1"/>
  <c r="BE65" i="52"/>
  <c r="BF65" i="52" s="1"/>
  <c r="BC65" i="52"/>
  <c r="AZ65" i="52"/>
  <c r="BA65" i="52" s="1"/>
  <c r="AX65" i="52"/>
  <c r="AU65" i="52"/>
  <c r="AV65" i="52" s="1"/>
  <c r="AS65" i="52"/>
  <c r="AN65" i="52"/>
  <c r="AP65" i="52" s="1"/>
  <c r="AQ65" i="52" s="1"/>
  <c r="AK65" i="52"/>
  <c r="AL65" i="52" s="1"/>
  <c r="AI65" i="52"/>
  <c r="AF65" i="52"/>
  <c r="AG65" i="52" s="1"/>
  <c r="AD65" i="52"/>
  <c r="AA65" i="52"/>
  <c r="AB65" i="52" s="1"/>
  <c r="Y65" i="52"/>
  <c r="T65" i="52"/>
  <c r="V65" i="52" s="1"/>
  <c r="W65" i="52" s="1"/>
  <c r="O65" i="52"/>
  <c r="Q65" i="52" s="1"/>
  <c r="R65" i="52" s="1"/>
  <c r="L65" i="52"/>
  <c r="M65" i="52" s="1"/>
  <c r="J65" i="52"/>
  <c r="G65" i="52"/>
  <c r="H65" i="52" s="1"/>
  <c r="E65" i="52"/>
  <c r="BN64" i="52"/>
  <c r="K17" i="35" s="1"/>
  <c r="BI63" i="52"/>
  <c r="BD63" i="52"/>
  <c r="BD71" i="52" s="1"/>
  <c r="AY63" i="52"/>
  <c r="AY71" i="52" s="1"/>
  <c r="AT71" i="52"/>
  <c r="AO71" i="52"/>
  <c r="AJ71" i="52"/>
  <c r="AE71" i="52"/>
  <c r="Z71" i="52"/>
  <c r="U71" i="52"/>
  <c r="BN62" i="52"/>
  <c r="BH62" i="52"/>
  <c r="BJ62" i="52" s="1"/>
  <c r="BK62" i="52" s="1"/>
  <c r="BC62" i="52"/>
  <c r="BE62" i="52" s="1"/>
  <c r="BF62" i="52" s="1"/>
  <c r="AX62" i="52"/>
  <c r="AZ62" i="52" s="1"/>
  <c r="BA62" i="52" s="1"/>
  <c r="AU62" i="52"/>
  <c r="AV62" i="52" s="1"/>
  <c r="AS62" i="52"/>
  <c r="AP62" i="52"/>
  <c r="AQ62" i="52" s="1"/>
  <c r="AN62" i="52"/>
  <c r="AI62" i="52"/>
  <c r="AK62" i="52" s="1"/>
  <c r="AL62" i="52" s="1"/>
  <c r="AD62" i="52"/>
  <c r="AF62" i="52" s="1"/>
  <c r="AG62" i="52" s="1"/>
  <c r="AA62" i="52"/>
  <c r="AB62" i="52" s="1"/>
  <c r="Y62" i="52"/>
  <c r="T62" i="52"/>
  <c r="V62" i="52" s="1"/>
  <c r="W62" i="52" s="1"/>
  <c r="Q62" i="52"/>
  <c r="R62" i="52" s="1"/>
  <c r="O62" i="52"/>
  <c r="J62" i="52"/>
  <c r="L62" i="52" s="1"/>
  <c r="M62" i="52" s="1"/>
  <c r="G62" i="52"/>
  <c r="H62" i="52" s="1"/>
  <c r="BJ61" i="52"/>
  <c r="BK61" i="52" s="1"/>
  <c r="BH61" i="52"/>
  <c r="BC61" i="52"/>
  <c r="BE61" i="52" s="1"/>
  <c r="BF61" i="52" s="1"/>
  <c r="AX61" i="52"/>
  <c r="AZ61" i="52" s="1"/>
  <c r="BA61" i="52" s="1"/>
  <c r="AS61" i="52"/>
  <c r="AU61" i="52" s="1"/>
  <c r="AV61" i="52" s="1"/>
  <c r="AN61" i="52"/>
  <c r="AP61" i="52" s="1"/>
  <c r="AQ61" i="52" s="1"/>
  <c r="AI61" i="52"/>
  <c r="AK61" i="52" s="1"/>
  <c r="AL61" i="52" s="1"/>
  <c r="AD61" i="52"/>
  <c r="AF61" i="52" s="1"/>
  <c r="AG61" i="52" s="1"/>
  <c r="Y61" i="52"/>
  <c r="AA61" i="52" s="1"/>
  <c r="AB61" i="52" s="1"/>
  <c r="T61" i="52"/>
  <c r="V61" i="52" s="1"/>
  <c r="W61" i="52" s="1"/>
  <c r="O61" i="52"/>
  <c r="M61" i="52"/>
  <c r="J61" i="52"/>
  <c r="L61" i="52" s="1"/>
  <c r="G61" i="52"/>
  <c r="H61" i="52" s="1"/>
  <c r="E61" i="52"/>
  <c r="AY60" i="52"/>
  <c r="BN58" i="52"/>
  <c r="BJ58" i="52"/>
  <c r="BK58" i="52" s="1"/>
  <c r="BH58" i="52"/>
  <c r="BC58" i="52"/>
  <c r="BE58" i="52" s="1"/>
  <c r="BF58" i="52" s="1"/>
  <c r="AX58" i="52"/>
  <c r="AZ58" i="52" s="1"/>
  <c r="BA58" i="52" s="1"/>
  <c r="AU58" i="52"/>
  <c r="AV58" i="52" s="1"/>
  <c r="AS58" i="52"/>
  <c r="AN58" i="52"/>
  <c r="AP58" i="52" s="1"/>
  <c r="AQ58" i="52" s="1"/>
  <c r="AI58" i="52"/>
  <c r="AK58" i="52" s="1"/>
  <c r="AL58" i="52" s="1"/>
  <c r="AD58" i="52"/>
  <c r="AF58" i="52" s="1"/>
  <c r="AG58" i="52" s="1"/>
  <c r="AA58" i="52"/>
  <c r="AB58" i="52" s="1"/>
  <c r="Y58" i="52"/>
  <c r="W58" i="52"/>
  <c r="V58" i="52"/>
  <c r="T58" i="52"/>
  <c r="O58" i="52"/>
  <c r="Q58" i="52" s="1"/>
  <c r="R58" i="52" s="1"/>
  <c r="J58" i="52"/>
  <c r="L58" i="52" s="1"/>
  <c r="M58" i="52" s="1"/>
  <c r="G58" i="52"/>
  <c r="H58" i="52" s="1"/>
  <c r="E58" i="52"/>
  <c r="BN57" i="52"/>
  <c r="BK57" i="52"/>
  <c r="BH57" i="52"/>
  <c r="BJ57" i="52" s="1"/>
  <c r="BC57" i="52"/>
  <c r="BE57" i="52" s="1"/>
  <c r="BF57" i="52" s="1"/>
  <c r="AZ57" i="52"/>
  <c r="BA57" i="52" s="1"/>
  <c r="AX57" i="52"/>
  <c r="AU57" i="52"/>
  <c r="AV57" i="52" s="1"/>
  <c r="AS57" i="52"/>
  <c r="AN57" i="52"/>
  <c r="AP57" i="52" s="1"/>
  <c r="AQ57" i="52" s="1"/>
  <c r="AI57" i="52"/>
  <c r="AK57" i="52" s="1"/>
  <c r="AL57" i="52" s="1"/>
  <c r="AD57" i="52"/>
  <c r="AF57" i="52" s="1"/>
  <c r="AG57" i="52" s="1"/>
  <c r="Y57" i="52"/>
  <c r="AA57" i="52" s="1"/>
  <c r="AB57" i="52" s="1"/>
  <c r="V57" i="52"/>
  <c r="W57" i="52" s="1"/>
  <c r="T57" i="52"/>
  <c r="O57" i="52"/>
  <c r="Q57" i="52" s="1"/>
  <c r="R57" i="52" s="1"/>
  <c r="J57" i="52"/>
  <c r="L57" i="52" s="1"/>
  <c r="M57" i="52" s="1"/>
  <c r="E57" i="52"/>
  <c r="BI55" i="52"/>
  <c r="BD55" i="52"/>
  <c r="AY55" i="52"/>
  <c r="AT55" i="52"/>
  <c r="AO55" i="52"/>
  <c r="AJ55" i="52"/>
  <c r="AE55" i="52"/>
  <c r="Z55" i="52"/>
  <c r="U55" i="52"/>
  <c r="P55" i="52"/>
  <c r="K55" i="52"/>
  <c r="F55" i="52"/>
  <c r="BN54" i="52"/>
  <c r="BN53" i="52"/>
  <c r="BN52" i="52"/>
  <c r="BN51" i="52"/>
  <c r="BN50" i="52"/>
  <c r="BN49" i="52"/>
  <c r="BI46" i="52"/>
  <c r="BD46" i="52"/>
  <c r="AY46" i="52"/>
  <c r="AT46" i="52"/>
  <c r="AO46" i="52"/>
  <c r="AJ46" i="52"/>
  <c r="AE46" i="52"/>
  <c r="Z46" i="52"/>
  <c r="U46" i="52"/>
  <c r="P46" i="52"/>
  <c r="K46" i="52"/>
  <c r="F46" i="52"/>
  <c r="BN45" i="52"/>
  <c r="BN44" i="52"/>
  <c r="BN43" i="52"/>
  <c r="BN42" i="52"/>
  <c r="BN41" i="52"/>
  <c r="BN40" i="52"/>
  <c r="BI37" i="52"/>
  <c r="BD37" i="52"/>
  <c r="AY37" i="52"/>
  <c r="AT37" i="52"/>
  <c r="AO37" i="52"/>
  <c r="AJ37" i="52"/>
  <c r="AE37" i="52"/>
  <c r="Z37" i="52"/>
  <c r="U37" i="52"/>
  <c r="P37" i="52"/>
  <c r="K37" i="52"/>
  <c r="BN36" i="52"/>
  <c r="BN35" i="52"/>
  <c r="BN34" i="52"/>
  <c r="BN33" i="52"/>
  <c r="BN32" i="52"/>
  <c r="BN31" i="52"/>
  <c r="BI28" i="52"/>
  <c r="BD28" i="52"/>
  <c r="AY28" i="52"/>
  <c r="AT28" i="52"/>
  <c r="AO28" i="52"/>
  <c r="AJ28" i="52"/>
  <c r="AE28" i="52"/>
  <c r="Z28" i="52"/>
  <c r="U28" i="52"/>
  <c r="P28" i="52"/>
  <c r="K28" i="52"/>
  <c r="F28" i="52"/>
  <c r="BN27" i="52"/>
  <c r="BN26" i="52"/>
  <c r="BN25" i="52"/>
  <c r="BN24" i="52"/>
  <c r="BN23" i="52"/>
  <c r="BI19" i="52"/>
  <c r="BI60" i="52" s="1"/>
  <c r="BD19" i="52"/>
  <c r="BD60" i="52" s="1"/>
  <c r="AY19" i="52"/>
  <c r="AT19" i="52"/>
  <c r="AO19" i="52"/>
  <c r="AO60" i="52" s="1"/>
  <c r="AJ19" i="52"/>
  <c r="AJ60" i="52" s="1"/>
  <c r="AE19" i="52"/>
  <c r="Z19" i="52"/>
  <c r="U19" i="52"/>
  <c r="P19" i="52"/>
  <c r="K19" i="52"/>
  <c r="F19" i="52"/>
  <c r="F60" i="52" s="1"/>
  <c r="BN18" i="52"/>
  <c r="BN17" i="52"/>
  <c r="BN16" i="52"/>
  <c r="BN15" i="52"/>
  <c r="BN14" i="52"/>
  <c r="J14" i="52"/>
  <c r="B14" i="52"/>
  <c r="BJ13" i="52"/>
  <c r="BK13" i="52" s="1"/>
  <c r="BH13" i="52"/>
  <c r="BC13" i="52"/>
  <c r="BE13" i="52" s="1"/>
  <c r="BF13" i="52" s="1"/>
  <c r="AZ13" i="52"/>
  <c r="BA13" i="52" s="1"/>
  <c r="AX13" i="52"/>
  <c r="AS13" i="52"/>
  <c r="AU13" i="52" s="1"/>
  <c r="AV13" i="52" s="1"/>
  <c r="AP13" i="52"/>
  <c r="AQ13" i="52" s="1"/>
  <c r="AN13" i="52"/>
  <c r="AI13" i="52"/>
  <c r="AK13" i="52" s="1"/>
  <c r="AL13" i="52" s="1"/>
  <c r="AF13" i="52"/>
  <c r="AG13" i="52" s="1"/>
  <c r="AD13" i="52"/>
  <c r="AA13" i="52"/>
  <c r="AB13" i="52" s="1"/>
  <c r="Y13" i="52"/>
  <c r="T13" i="52"/>
  <c r="V13" i="52" s="1"/>
  <c r="W13" i="52" s="1"/>
  <c r="O13" i="52"/>
  <c r="Q13" i="52" s="1"/>
  <c r="R13" i="52" s="1"/>
  <c r="L13" i="52"/>
  <c r="M13" i="52" s="1"/>
  <c r="J13" i="52"/>
  <c r="E13" i="52"/>
  <c r="BP10" i="52"/>
  <c r="BO10" i="52"/>
  <c r="BN10" i="52"/>
  <c r="BM10" i="52"/>
  <c r="Q10" i="52"/>
  <c r="P10" i="52"/>
  <c r="J10" i="52"/>
  <c r="H10" i="52"/>
  <c r="G10" i="52"/>
  <c r="F10" i="52"/>
  <c r="E10" i="52"/>
  <c r="BM9" i="52"/>
  <c r="J9" i="52"/>
  <c r="E9" i="52"/>
  <c r="O8" i="52"/>
  <c r="T8" i="52" s="1"/>
  <c r="J8" i="52"/>
  <c r="C5" i="52"/>
  <c r="K45" i="35"/>
  <c r="K44" i="35"/>
  <c r="K43" i="35"/>
  <c r="K38" i="35"/>
  <c r="K37" i="35"/>
  <c r="K27" i="35"/>
  <c r="P24" i="35"/>
  <c r="P25" i="35" s="1"/>
  <c r="P26" i="35" s="1"/>
  <c r="P27" i="35" s="1"/>
  <c r="P28" i="35" s="1"/>
  <c r="P29" i="35" s="1"/>
  <c r="K23" i="35"/>
  <c r="J21" i="35"/>
  <c r="K20" i="35"/>
  <c r="K19" i="35"/>
  <c r="J18" i="35"/>
  <c r="K15" i="35"/>
  <c r="K14" i="35"/>
  <c r="M10" i="35"/>
  <c r="L10" i="35"/>
  <c r="K10" i="35"/>
  <c r="J10" i="35"/>
  <c r="H10" i="35"/>
  <c r="G10" i="35"/>
  <c r="F10" i="35"/>
  <c r="E10" i="35"/>
  <c r="J9" i="35"/>
  <c r="E9" i="35"/>
  <c r="C5" i="35"/>
  <c r="AT60" i="52" l="1"/>
  <c r="U86" i="6"/>
  <c r="Z60" i="52"/>
  <c r="BN37" i="52"/>
  <c r="BN19" i="52"/>
  <c r="U60" i="52"/>
  <c r="BO62" i="52"/>
  <c r="BP62" i="52" s="1"/>
  <c r="J15" i="35"/>
  <c r="L15" i="35" s="1"/>
  <c r="M15" i="35" s="1"/>
  <c r="X44" i="53"/>
  <c r="X46" i="53" s="1"/>
  <c r="AD67" i="53"/>
  <c r="AD44" i="53"/>
  <c r="AD46" i="53" s="1"/>
  <c r="D67" i="53"/>
  <c r="D78" i="53" s="1"/>
  <c r="D79" i="53" s="1"/>
  <c r="U67" i="53"/>
  <c r="Z44" i="53"/>
  <c r="Z46" i="53" s="1"/>
  <c r="V67" i="53"/>
  <c r="AH8" i="53"/>
  <c r="T44" i="53"/>
  <c r="T46" i="53" s="1"/>
  <c r="I76" i="53"/>
  <c r="J76" i="53"/>
  <c r="G76" i="53"/>
  <c r="BO58" i="52"/>
  <c r="BP58" i="52" s="1"/>
  <c r="L21" i="35"/>
  <c r="M21" i="35" s="1"/>
  <c r="L18" i="35"/>
  <c r="M18" i="35" s="1"/>
  <c r="BN82" i="6"/>
  <c r="BH16" i="6"/>
  <c r="BJ16" i="6" s="1"/>
  <c r="BK16" i="6" s="1"/>
  <c r="BM14" i="6"/>
  <c r="BO14" i="6" s="1"/>
  <c r="BP14" i="6" s="1"/>
  <c r="T51" i="54"/>
  <c r="S54" i="54"/>
  <c r="L20" i="35"/>
  <c r="M20" i="35" s="1"/>
  <c r="BO65" i="52"/>
  <c r="BP65" i="52" s="1"/>
  <c r="T12" i="54"/>
  <c r="V44" i="53"/>
  <c r="V46" i="53" s="1"/>
  <c r="AF54" i="53"/>
  <c r="AG54" i="53" s="1"/>
  <c r="T67" i="53"/>
  <c r="AG6" i="53"/>
  <c r="AH6" i="53"/>
  <c r="AA44" i="53"/>
  <c r="AA46" i="53" s="1"/>
  <c r="AB44" i="53"/>
  <c r="AB46" i="53" s="1"/>
  <c r="Y67" i="53"/>
  <c r="Z67" i="53"/>
  <c r="AF19" i="53"/>
  <c r="AG19" i="53" s="1"/>
  <c r="AF27" i="53"/>
  <c r="AG27" i="53" s="1"/>
  <c r="AB67" i="53"/>
  <c r="AC67" i="53"/>
  <c r="AN20" i="6"/>
  <c r="AP20" i="6" s="1"/>
  <c r="AQ20" i="6" s="1"/>
  <c r="S41" i="53"/>
  <c r="AF41" i="53" s="1"/>
  <c r="AG41" i="53" s="1"/>
  <c r="T16" i="6"/>
  <c r="V16" i="6" s="1"/>
  <c r="W16" i="6" s="1"/>
  <c r="V14" i="6"/>
  <c r="W14" i="6" s="1"/>
  <c r="BJ14" i="6"/>
  <c r="BK14" i="6" s="1"/>
  <c r="AF7" i="53"/>
  <c r="K76" i="53"/>
  <c r="E16" i="6"/>
  <c r="AS20" i="6"/>
  <c r="AU20" i="6" s="1"/>
  <c r="AV20" i="6" s="1"/>
  <c r="B14" i="53"/>
  <c r="L76" i="53"/>
  <c r="AX20" i="6"/>
  <c r="AZ20" i="6" s="1"/>
  <c r="BA20" i="6" s="1"/>
  <c r="M76" i="53"/>
  <c r="BC20" i="6"/>
  <c r="BE20" i="6" s="1"/>
  <c r="N76" i="53"/>
  <c r="E20" i="6"/>
  <c r="BH20" i="6"/>
  <c r="BJ20" i="6" s="1"/>
  <c r="BK20" i="6" s="1"/>
  <c r="AF50" i="53"/>
  <c r="AG50" i="53" s="1"/>
  <c r="S64" i="53"/>
  <c r="AF64" i="53" s="1"/>
  <c r="AG64" i="53" s="1"/>
  <c r="AG70" i="53"/>
  <c r="O76" i="53"/>
  <c r="J20" i="6"/>
  <c r="L20" i="6" s="1"/>
  <c r="AF15" i="53"/>
  <c r="AG15" i="53" s="1"/>
  <c r="AD16" i="6"/>
  <c r="AF16" i="6" s="1"/>
  <c r="AG16" i="6" s="1"/>
  <c r="AN16" i="6"/>
  <c r="AP16" i="6" s="1"/>
  <c r="AQ16" i="6" s="1"/>
  <c r="O20" i="6"/>
  <c r="Q20" i="6" s="1"/>
  <c r="R20" i="6" s="1"/>
  <c r="S9" i="53"/>
  <c r="AF9" i="53" s="1"/>
  <c r="AF23" i="53"/>
  <c r="AG23" i="53" s="1"/>
  <c r="O8" i="6"/>
  <c r="J9" i="6"/>
  <c r="M10" i="6"/>
  <c r="O16" i="6"/>
  <c r="Q13" i="6"/>
  <c r="R13" i="6" s="1"/>
  <c r="AF20" i="6"/>
  <c r="BC16" i="6"/>
  <c r="BE13" i="6"/>
  <c r="BF13" i="6" s="1"/>
  <c r="AF13" i="6"/>
  <c r="AG13" i="6" s="1"/>
  <c r="BM15" i="6"/>
  <c r="BO15" i="6" s="1"/>
  <c r="BP15" i="6" s="1"/>
  <c r="AI16" i="6"/>
  <c r="AK13" i="6"/>
  <c r="AL13" i="6" s="1"/>
  <c r="BD86" i="6"/>
  <c r="AU13" i="6"/>
  <c r="AV13" i="6" s="1"/>
  <c r="AS16" i="6"/>
  <c r="G14" i="6"/>
  <c r="H14" i="6" s="1"/>
  <c r="K86" i="6"/>
  <c r="AL20" i="6"/>
  <c r="G13" i="6"/>
  <c r="H13" i="6" s="1"/>
  <c r="BM13" i="6"/>
  <c r="J16" i="6"/>
  <c r="AX16" i="6"/>
  <c r="J10" i="6"/>
  <c r="Y16" i="6"/>
  <c r="AA13" i="6"/>
  <c r="AB13" i="6" s="1"/>
  <c r="AZ13" i="6"/>
  <c r="BA13" i="6" s="1"/>
  <c r="BN26" i="6"/>
  <c r="AY86" i="6"/>
  <c r="AJ86" i="6"/>
  <c r="BN48" i="6"/>
  <c r="K75" i="6"/>
  <c r="BN34" i="6"/>
  <c r="Z75" i="6"/>
  <c r="B21" i="6"/>
  <c r="Y20" i="6"/>
  <c r="BD75" i="6"/>
  <c r="P86" i="6"/>
  <c r="AE86" i="6"/>
  <c r="AT86" i="6"/>
  <c r="BI86" i="6"/>
  <c r="Y8" i="52"/>
  <c r="W10" i="52"/>
  <c r="V10" i="52"/>
  <c r="U10" i="52"/>
  <c r="T10" i="52"/>
  <c r="T9" i="52"/>
  <c r="F63" i="52"/>
  <c r="G13" i="52"/>
  <c r="H13" i="52" s="1"/>
  <c r="O10" i="52"/>
  <c r="Q61" i="52"/>
  <c r="R61" i="52" s="1"/>
  <c r="J14" i="35"/>
  <c r="L14" i="35" s="1"/>
  <c r="M14" i="35" s="1"/>
  <c r="R10" i="52"/>
  <c r="AS14" i="52"/>
  <c r="AU14" i="52" s="1"/>
  <c r="AV14" i="52" s="1"/>
  <c r="BN28" i="52"/>
  <c r="BN60" i="52" s="1"/>
  <c r="BN63" i="52" s="1"/>
  <c r="B15" i="52"/>
  <c r="L14" i="52"/>
  <c r="M14" i="52" s="1"/>
  <c r="L10" i="52"/>
  <c r="M10" i="52"/>
  <c r="O9" i="52"/>
  <c r="Y14" i="52"/>
  <c r="AA14" i="52" s="1"/>
  <c r="AB14" i="52" s="1"/>
  <c r="AX14" i="52"/>
  <c r="B17" i="52"/>
  <c r="BO13" i="52"/>
  <c r="BP13" i="52" s="1"/>
  <c r="B16" i="52"/>
  <c r="BH14" i="52"/>
  <c r="AN14" i="52"/>
  <c r="AP14" i="52" s="1"/>
  <c r="AQ14" i="52" s="1"/>
  <c r="T14" i="52"/>
  <c r="V14" i="52" s="1"/>
  <c r="W14" i="52" s="1"/>
  <c r="BC14" i="52"/>
  <c r="BE14" i="52" s="1"/>
  <c r="BF14" i="52" s="1"/>
  <c r="AI14" i="52"/>
  <c r="O14" i="52"/>
  <c r="K10" i="52"/>
  <c r="E21" i="35" s="1"/>
  <c r="E14" i="52"/>
  <c r="AD14" i="52"/>
  <c r="BN55" i="52"/>
  <c r="BN46" i="52"/>
  <c r="K60" i="52"/>
  <c r="P60" i="52"/>
  <c r="AE60" i="52"/>
  <c r="BO57" i="52"/>
  <c r="BP57" i="52" s="1"/>
  <c r="J22" i="35"/>
  <c r="L22" i="35" s="1"/>
  <c r="M22" i="35" s="1"/>
  <c r="G57" i="52"/>
  <c r="H57" i="52" s="1"/>
  <c r="G69" i="52"/>
  <c r="H69" i="52" s="1"/>
  <c r="J19" i="35"/>
  <c r="L19" i="35" s="1"/>
  <c r="M19" i="35" s="1"/>
  <c r="BO67" i="52"/>
  <c r="BP67" i="52" s="1"/>
  <c r="BO68" i="52"/>
  <c r="BP68" i="52" s="1"/>
  <c r="F13" i="35"/>
  <c r="F19" i="35"/>
  <c r="F22" i="35"/>
  <c r="BN86" i="6" l="1"/>
  <c r="K49" i="35"/>
  <c r="K52" i="35" s="1"/>
  <c r="S44" i="53"/>
  <c r="G16" i="6"/>
  <c r="H16" i="6" s="1"/>
  <c r="BM20" i="6"/>
  <c r="BO20" i="6" s="1"/>
  <c r="G20" i="6"/>
  <c r="H20" i="6" s="1"/>
  <c r="S62" i="54"/>
  <c r="T62" i="54" s="1"/>
  <c r="T54" i="54"/>
  <c r="AH7" i="53"/>
  <c r="AG7" i="53"/>
  <c r="B15" i="53"/>
  <c r="AG9" i="53"/>
  <c r="AH9" i="53"/>
  <c r="AF44" i="53"/>
  <c r="AG44" i="53" s="1"/>
  <c r="S46" i="53"/>
  <c r="AF46" i="53" s="1"/>
  <c r="AG46" i="53" s="1"/>
  <c r="S67" i="53"/>
  <c r="AF67" i="53" s="1"/>
  <c r="AG67" i="53" s="1"/>
  <c r="AA20" i="6"/>
  <c r="BE16" i="6"/>
  <c r="BF16" i="6" s="1"/>
  <c r="AS21" i="6"/>
  <c r="E21" i="6"/>
  <c r="AX21" i="6"/>
  <c r="Y21" i="6"/>
  <c r="AA21" i="6" s="1"/>
  <c r="AB21" i="6" s="1"/>
  <c r="B22" i="6"/>
  <c r="T21" i="6"/>
  <c r="B23" i="6"/>
  <c r="AN21" i="6"/>
  <c r="O21" i="6"/>
  <c r="J21" i="6"/>
  <c r="BH21" i="6"/>
  <c r="AD21" i="6"/>
  <c r="BC21" i="6"/>
  <c r="AI21" i="6"/>
  <c r="BF20" i="6"/>
  <c r="BN52" i="6"/>
  <c r="BN54" i="6" s="1"/>
  <c r="K34" i="35"/>
  <c r="K39" i="35" s="1"/>
  <c r="L16" i="6"/>
  <c r="M16" i="6" s="1"/>
  <c r="K35" i="35"/>
  <c r="O9" i="6"/>
  <c r="R10" i="6"/>
  <c r="P10" i="6"/>
  <c r="O10" i="6"/>
  <c r="Q10" i="6"/>
  <c r="T8" i="6"/>
  <c r="K30" i="35"/>
  <c r="K31" i="35" s="1"/>
  <c r="AK16" i="6"/>
  <c r="AL16" i="6" s="1"/>
  <c r="AZ16" i="6"/>
  <c r="BA16" i="6" s="1"/>
  <c r="BM16" i="6"/>
  <c r="BO13" i="6"/>
  <c r="BP13" i="6" s="1"/>
  <c r="AU16" i="6"/>
  <c r="AV16" i="6" s="1"/>
  <c r="AG20" i="6"/>
  <c r="M20" i="6"/>
  <c r="Q16" i="6"/>
  <c r="R16" i="6" s="1"/>
  <c r="AA16" i="6"/>
  <c r="AB16" i="6" s="1"/>
  <c r="AK14" i="52"/>
  <c r="AL14" i="52" s="1"/>
  <c r="E15" i="35"/>
  <c r="K63" i="52"/>
  <c r="AA10" i="52"/>
  <c r="AB10" i="52"/>
  <c r="Y9" i="52"/>
  <c r="Z10" i="52"/>
  <c r="Y10" i="52"/>
  <c r="AD8" i="52"/>
  <c r="Q14" i="52"/>
  <c r="R14" i="52" s="1"/>
  <c r="F18" i="35"/>
  <c r="E19" i="35"/>
  <c r="G19" i="35" s="1"/>
  <c r="H19" i="35" s="1"/>
  <c r="P63" i="52"/>
  <c r="F23" i="35"/>
  <c r="AN15" i="52"/>
  <c r="AP15" i="52" s="1"/>
  <c r="AQ15" i="52" s="1"/>
  <c r="O15" i="52"/>
  <c r="Q15" i="52" s="1"/>
  <c r="R15" i="52" s="1"/>
  <c r="J15" i="52"/>
  <c r="BH15" i="52"/>
  <c r="BJ15" i="52" s="1"/>
  <c r="BK15" i="52" s="1"/>
  <c r="AI15" i="52"/>
  <c r="AK15" i="52" s="1"/>
  <c r="AL15" i="52" s="1"/>
  <c r="E15" i="52"/>
  <c r="AD15" i="52"/>
  <c r="AF15" i="52" s="1"/>
  <c r="AG15" i="52" s="1"/>
  <c r="B18" i="52"/>
  <c r="AX15" i="52"/>
  <c r="AZ15" i="52" s="1"/>
  <c r="BA15" i="52" s="1"/>
  <c r="BC15" i="52"/>
  <c r="BE15" i="52" s="1"/>
  <c r="BF15" i="52" s="1"/>
  <c r="Y15" i="52"/>
  <c r="AA15" i="52" s="1"/>
  <c r="AB15" i="52" s="1"/>
  <c r="AS15" i="52"/>
  <c r="T15" i="52"/>
  <c r="BO69" i="52"/>
  <c r="BP69" i="52" s="1"/>
  <c r="F21" i="35"/>
  <c r="G21" i="35" s="1"/>
  <c r="H21" i="35" s="1"/>
  <c r="F20" i="35"/>
  <c r="AF14" i="52"/>
  <c r="AG14" i="52" s="1"/>
  <c r="G14" i="52"/>
  <c r="H14" i="52" s="1"/>
  <c r="BC17" i="52"/>
  <c r="BE17" i="52" s="1"/>
  <c r="BF17" i="52" s="1"/>
  <c r="AI17" i="52"/>
  <c r="AK17" i="52" s="1"/>
  <c r="AL17" i="52" s="1"/>
  <c r="O17" i="52"/>
  <c r="Q17" i="52" s="1"/>
  <c r="R17" i="52" s="1"/>
  <c r="AX17" i="52"/>
  <c r="AZ17" i="52" s="1"/>
  <c r="BA17" i="52" s="1"/>
  <c r="AD17" i="52"/>
  <c r="AF17" i="52" s="1"/>
  <c r="AG17" i="52" s="1"/>
  <c r="J17" i="52"/>
  <c r="L17" i="52" s="1"/>
  <c r="M17" i="52" s="1"/>
  <c r="BH17" i="52"/>
  <c r="BJ17" i="52" s="1"/>
  <c r="BK17" i="52" s="1"/>
  <c r="E17" i="52"/>
  <c r="Y17" i="52"/>
  <c r="AA17" i="52" s="1"/>
  <c r="AB17" i="52" s="1"/>
  <c r="AS17" i="52"/>
  <c r="AU17" i="52" s="1"/>
  <c r="AV17" i="52" s="1"/>
  <c r="T17" i="52"/>
  <c r="V17" i="52" s="1"/>
  <c r="W17" i="52" s="1"/>
  <c r="AN17" i="52"/>
  <c r="AP17" i="52" s="1"/>
  <c r="AQ17" i="52" s="1"/>
  <c r="AZ14" i="52"/>
  <c r="BA14" i="52" s="1"/>
  <c r="E22" i="35"/>
  <c r="G22" i="35" s="1"/>
  <c r="H22" i="35" s="1"/>
  <c r="F15" i="35"/>
  <c r="E18" i="35"/>
  <c r="BO61" i="52"/>
  <c r="BP61" i="52" s="1"/>
  <c r="BJ14" i="52"/>
  <c r="BK14" i="52" s="1"/>
  <c r="F17" i="35"/>
  <c r="BO66" i="52"/>
  <c r="BP66" i="52" s="1"/>
  <c r="AS16" i="52"/>
  <c r="AU16" i="52" s="1"/>
  <c r="AV16" i="52" s="1"/>
  <c r="Y16" i="52"/>
  <c r="AA16" i="52" s="1"/>
  <c r="AB16" i="52" s="1"/>
  <c r="E16" i="52"/>
  <c r="AX16" i="52"/>
  <c r="AZ16" i="52" s="1"/>
  <c r="BA16" i="52" s="1"/>
  <c r="T16" i="52"/>
  <c r="V16" i="52" s="1"/>
  <c r="W16" i="52" s="1"/>
  <c r="AD16" i="52"/>
  <c r="AF16" i="52" s="1"/>
  <c r="AG16" i="52" s="1"/>
  <c r="O16" i="52"/>
  <c r="Q16" i="52" s="1"/>
  <c r="R16" i="52" s="1"/>
  <c r="AN16" i="52"/>
  <c r="AP16" i="52" s="1"/>
  <c r="AQ16" i="52" s="1"/>
  <c r="BH16" i="52"/>
  <c r="BJ16" i="52" s="1"/>
  <c r="BK16" i="52" s="1"/>
  <c r="AI16" i="52"/>
  <c r="AK16" i="52" s="1"/>
  <c r="AL16" i="52" s="1"/>
  <c r="J16" i="52"/>
  <c r="L16" i="52" s="1"/>
  <c r="M16" i="52" s="1"/>
  <c r="BC16" i="52"/>
  <c r="BE16" i="52" s="1"/>
  <c r="BF16" i="52" s="1"/>
  <c r="E20" i="35"/>
  <c r="E14" i="35"/>
  <c r="F14" i="35"/>
  <c r="G20" i="35" l="1"/>
  <c r="H20" i="35" s="1"/>
  <c r="G15" i="35"/>
  <c r="H15" i="35" s="1"/>
  <c r="G14" i="35"/>
  <c r="H14" i="35" s="1"/>
  <c r="B16" i="53"/>
  <c r="B17" i="53" s="1"/>
  <c r="E27" i="35"/>
  <c r="F35" i="35"/>
  <c r="B24" i="6"/>
  <c r="BM21" i="6"/>
  <c r="G21" i="6"/>
  <c r="F42" i="35"/>
  <c r="AS22" i="6"/>
  <c r="AU22" i="6" s="1"/>
  <c r="AV22" i="6" s="1"/>
  <c r="BC22" i="6"/>
  <c r="BE22" i="6" s="1"/>
  <c r="BF22" i="6" s="1"/>
  <c r="AD22" i="6"/>
  <c r="AF22" i="6" s="1"/>
  <c r="AG22" i="6" s="1"/>
  <c r="E22" i="6"/>
  <c r="AX22" i="6"/>
  <c r="AZ22" i="6" s="1"/>
  <c r="BA22" i="6" s="1"/>
  <c r="Y22" i="6"/>
  <c r="T22" i="6"/>
  <c r="V22" i="6" s="1"/>
  <c r="W22" i="6" s="1"/>
  <c r="BH22" i="6"/>
  <c r="BJ22" i="6" s="1"/>
  <c r="BK22" i="6" s="1"/>
  <c r="J22" i="6"/>
  <c r="L22" i="6" s="1"/>
  <c r="M22" i="6" s="1"/>
  <c r="AN22" i="6"/>
  <c r="AP22" i="6" s="1"/>
  <c r="AQ22" i="6" s="1"/>
  <c r="O22" i="6"/>
  <c r="Q22" i="6" s="1"/>
  <c r="R22" i="6" s="1"/>
  <c r="AI22" i="6"/>
  <c r="AK22" i="6" s="1"/>
  <c r="L21" i="6"/>
  <c r="F49" i="35"/>
  <c r="F27" i="35"/>
  <c r="F30" i="35"/>
  <c r="F31" i="35" s="1"/>
  <c r="BE21" i="6"/>
  <c r="AU21" i="6"/>
  <c r="U10" i="6"/>
  <c r="V10" i="6"/>
  <c r="T10" i="6"/>
  <c r="T9" i="6"/>
  <c r="Y8" i="6"/>
  <c r="W10" i="6"/>
  <c r="AF21" i="6"/>
  <c r="BP20" i="6"/>
  <c r="BJ21" i="6"/>
  <c r="BO16" i="6"/>
  <c r="BP16" i="6" s="1"/>
  <c r="J27" i="35"/>
  <c r="F38" i="35"/>
  <c r="AK21" i="6"/>
  <c r="Q21" i="6"/>
  <c r="AZ21" i="6"/>
  <c r="F37" i="35"/>
  <c r="F50" i="35"/>
  <c r="AB20" i="6"/>
  <c r="V21" i="6"/>
  <c r="F36" i="35"/>
  <c r="BN61" i="6"/>
  <c r="AP21" i="6"/>
  <c r="F43" i="35"/>
  <c r="AX23" i="6"/>
  <c r="AZ23" i="6" s="1"/>
  <c r="BA23" i="6" s="1"/>
  <c r="AD23" i="6"/>
  <c r="AF23" i="6" s="1"/>
  <c r="AG23" i="6" s="1"/>
  <c r="J23" i="6"/>
  <c r="L23" i="6" s="1"/>
  <c r="M23" i="6" s="1"/>
  <c r="T23" i="6"/>
  <c r="V23" i="6" s="1"/>
  <c r="W23" i="6" s="1"/>
  <c r="Y23" i="6"/>
  <c r="AA23" i="6" s="1"/>
  <c r="AB23" i="6" s="1"/>
  <c r="BH23" i="6"/>
  <c r="BJ23" i="6" s="1"/>
  <c r="BK23" i="6" s="1"/>
  <c r="AI23" i="6"/>
  <c r="AK23" i="6" s="1"/>
  <c r="AL23" i="6" s="1"/>
  <c r="BC23" i="6"/>
  <c r="BE23" i="6" s="1"/>
  <c r="BF23" i="6" s="1"/>
  <c r="AS23" i="6"/>
  <c r="AU23" i="6" s="1"/>
  <c r="AV23" i="6" s="1"/>
  <c r="AN23" i="6"/>
  <c r="AP23" i="6" s="1"/>
  <c r="AQ23" i="6" s="1"/>
  <c r="O23" i="6"/>
  <c r="Q23" i="6" s="1"/>
  <c r="R23" i="6" s="1"/>
  <c r="F34" i="35"/>
  <c r="F45" i="35"/>
  <c r="F44" i="35"/>
  <c r="G17" i="52"/>
  <c r="H17" i="52" s="1"/>
  <c r="BO17" i="52"/>
  <c r="BP17" i="52" s="1"/>
  <c r="K13" i="35"/>
  <c r="BO14" i="52"/>
  <c r="BP14" i="52" s="1"/>
  <c r="V15" i="52"/>
  <c r="W15" i="52" s="1"/>
  <c r="AE10" i="52"/>
  <c r="AD9" i="52"/>
  <c r="AF10" i="52"/>
  <c r="AD10" i="52"/>
  <c r="AI8" i="52"/>
  <c r="AG10" i="52"/>
  <c r="BO16" i="52"/>
  <c r="BP16" i="52" s="1"/>
  <c r="G16" i="52"/>
  <c r="H16" i="52" s="1"/>
  <c r="T18" i="52"/>
  <c r="V18" i="52" s="1"/>
  <c r="W18" i="52" s="1"/>
  <c r="BH18" i="52"/>
  <c r="AX18" i="52"/>
  <c r="AZ18" i="52" s="1"/>
  <c r="BA18" i="52" s="1"/>
  <c r="AS18" i="52"/>
  <c r="AU18" i="52" s="1"/>
  <c r="AV18" i="52" s="1"/>
  <c r="O18" i="52"/>
  <c r="Q18" i="52" s="1"/>
  <c r="R18" i="52" s="1"/>
  <c r="AD18" i="52"/>
  <c r="AF18" i="52" s="1"/>
  <c r="AG18" i="52" s="1"/>
  <c r="AN18" i="52"/>
  <c r="AP18" i="52" s="1"/>
  <c r="AQ18" i="52" s="1"/>
  <c r="J18" i="52"/>
  <c r="L18" i="52" s="1"/>
  <c r="M18" i="52" s="1"/>
  <c r="AI18" i="52"/>
  <c r="AK18" i="52" s="1"/>
  <c r="AL18" i="52" s="1"/>
  <c r="E18" i="52"/>
  <c r="BC18" i="52"/>
  <c r="BE18" i="52" s="1"/>
  <c r="BF18" i="52" s="1"/>
  <c r="Y18" i="52"/>
  <c r="AA18" i="52" s="1"/>
  <c r="AB18" i="52" s="1"/>
  <c r="B22" i="52"/>
  <c r="AU15" i="52"/>
  <c r="AV15" i="52" s="1"/>
  <c r="F16" i="35"/>
  <c r="F24" i="35" s="1"/>
  <c r="G15" i="52"/>
  <c r="H15" i="52" s="1"/>
  <c r="BO15" i="52"/>
  <c r="BP15" i="52" s="1"/>
  <c r="B23" i="52"/>
  <c r="L15" i="52"/>
  <c r="M15" i="52" s="1"/>
  <c r="G18" i="35"/>
  <c r="H18" i="35" s="1"/>
  <c r="F46" i="35" l="1"/>
  <c r="AX19" i="52"/>
  <c r="B18" i="53"/>
  <c r="E23" i="6"/>
  <c r="BM23" i="6" s="1"/>
  <c r="BO23" i="6" s="1"/>
  <c r="BP23" i="6" s="1"/>
  <c r="M21" i="6"/>
  <c r="BN75" i="6"/>
  <c r="K42" i="35"/>
  <c r="K46" i="35" s="1"/>
  <c r="AA22" i="6"/>
  <c r="AV21" i="6"/>
  <c r="G22" i="6"/>
  <c r="H22" i="6" s="1"/>
  <c r="BM22" i="6"/>
  <c r="BO22" i="6" s="1"/>
  <c r="BP22" i="6" s="1"/>
  <c r="Y9" i="6"/>
  <c r="AB10" i="6"/>
  <c r="AD8" i="6"/>
  <c r="AA10" i="6"/>
  <c r="Z10" i="6"/>
  <c r="Y10" i="6"/>
  <c r="H21" i="6"/>
  <c r="F39" i="35"/>
  <c r="B25" i="6"/>
  <c r="G27" i="35"/>
  <c r="H27" i="35" s="1"/>
  <c r="W21" i="6"/>
  <c r="BF21" i="6"/>
  <c r="BK21" i="6"/>
  <c r="AQ21" i="6"/>
  <c r="BA21" i="6"/>
  <c r="R21" i="6"/>
  <c r="L27" i="35"/>
  <c r="M27" i="35" s="1"/>
  <c r="BO21" i="6"/>
  <c r="BH24" i="6"/>
  <c r="E24" i="6"/>
  <c r="T24" i="6"/>
  <c r="V24" i="6" s="1"/>
  <c r="W24" i="6" s="1"/>
  <c r="AS24" i="6"/>
  <c r="O24" i="6"/>
  <c r="Q24" i="6" s="1"/>
  <c r="R24" i="6" s="1"/>
  <c r="AN24" i="6"/>
  <c r="AP24" i="6" s="1"/>
  <c r="AQ24" i="6" s="1"/>
  <c r="AI24" i="6"/>
  <c r="AK24" i="6" s="1"/>
  <c r="AL24" i="6" s="1"/>
  <c r="J24" i="6"/>
  <c r="L24" i="6" s="1"/>
  <c r="M24" i="6" s="1"/>
  <c r="AX24" i="6"/>
  <c r="AD24" i="6"/>
  <c r="AF24" i="6" s="1"/>
  <c r="AG24" i="6" s="1"/>
  <c r="BC24" i="6"/>
  <c r="BE24" i="6" s="1"/>
  <c r="BF24" i="6" s="1"/>
  <c r="Y24" i="6"/>
  <c r="AA24" i="6" s="1"/>
  <c r="AB24" i="6" s="1"/>
  <c r="AG21" i="6"/>
  <c r="B30" i="6"/>
  <c r="AN8" i="52"/>
  <c r="AL10" i="52"/>
  <c r="AJ10" i="52"/>
  <c r="AI10" i="52"/>
  <c r="AK10" i="52"/>
  <c r="AI9" i="52"/>
  <c r="K16" i="35"/>
  <c r="B24" i="52"/>
  <c r="B25" i="52"/>
  <c r="AS19" i="52"/>
  <c r="BN71" i="52"/>
  <c r="BC23" i="52"/>
  <c r="BE23" i="52" s="1"/>
  <c r="BF23" i="52" s="1"/>
  <c r="AI23" i="52"/>
  <c r="AK23" i="52" s="1"/>
  <c r="AL23" i="52" s="1"/>
  <c r="O23" i="52"/>
  <c r="Q23" i="52" s="1"/>
  <c r="R23" i="52" s="1"/>
  <c r="J23" i="52"/>
  <c r="L23" i="52" s="1"/>
  <c r="M23" i="52" s="1"/>
  <c r="AX23" i="52"/>
  <c r="AZ23" i="52" s="1"/>
  <c r="BA23" i="52" s="1"/>
  <c r="E23" i="52"/>
  <c r="Y23" i="52"/>
  <c r="AA23" i="52" s="1"/>
  <c r="AB23" i="52" s="1"/>
  <c r="AD23" i="52"/>
  <c r="AF23" i="52" s="1"/>
  <c r="AG23" i="52" s="1"/>
  <c r="T23" i="52"/>
  <c r="V23" i="52" s="1"/>
  <c r="W23" i="52" s="1"/>
  <c r="BH23" i="52"/>
  <c r="BJ23" i="52" s="1"/>
  <c r="BK23" i="52" s="1"/>
  <c r="AS23" i="52"/>
  <c r="AU23" i="52" s="1"/>
  <c r="AV23" i="52" s="1"/>
  <c r="AN23" i="52"/>
  <c r="AP23" i="52" s="1"/>
  <c r="AQ23" i="52" s="1"/>
  <c r="G18" i="52"/>
  <c r="H18" i="52" s="1"/>
  <c r="BO18" i="52"/>
  <c r="BP18" i="52" s="1"/>
  <c r="BC19" i="52"/>
  <c r="E19" i="52"/>
  <c r="AD19" i="52"/>
  <c r="AN19" i="52"/>
  <c r="AZ19" i="52"/>
  <c r="BA19" i="52" s="1"/>
  <c r="J19" i="52"/>
  <c r="O22" i="52"/>
  <c r="AI22" i="52"/>
  <c r="J22" i="52"/>
  <c r="AD22" i="52"/>
  <c r="AX22" i="52"/>
  <c r="BH22" i="52"/>
  <c r="BC22" i="52"/>
  <c r="E22" i="52"/>
  <c r="AS22" i="52"/>
  <c r="AN22" i="52"/>
  <c r="T22" i="52"/>
  <c r="Y22" i="52"/>
  <c r="B27" i="52"/>
  <c r="B26" i="52"/>
  <c r="AI19" i="52"/>
  <c r="BJ18" i="52"/>
  <c r="BK18" i="52" s="1"/>
  <c r="BH19" i="52"/>
  <c r="O19" i="52"/>
  <c r="Y19" i="52"/>
  <c r="T19" i="52"/>
  <c r="F52" i="35" l="1"/>
  <c r="F54" i="35" s="1"/>
  <c r="G23" i="6"/>
  <c r="H23" i="6" s="1"/>
  <c r="B23" i="53"/>
  <c r="AF10" i="6"/>
  <c r="AE10" i="6"/>
  <c r="AD10" i="6"/>
  <c r="AG10" i="6"/>
  <c r="AI8" i="6"/>
  <c r="AD9" i="6"/>
  <c r="BM24" i="6"/>
  <c r="BO24" i="6" s="1"/>
  <c r="BP24" i="6" s="1"/>
  <c r="G24" i="6"/>
  <c r="H24" i="6" s="1"/>
  <c r="O25" i="6"/>
  <c r="Q25" i="6" s="1"/>
  <c r="R25" i="6" s="1"/>
  <c r="BC25" i="6"/>
  <c r="BE25" i="6" s="1"/>
  <c r="AD25" i="6"/>
  <c r="AF25" i="6" s="1"/>
  <c r="BH25" i="6"/>
  <c r="BJ25" i="6" s="1"/>
  <c r="BK25" i="6" s="1"/>
  <c r="E25" i="6"/>
  <c r="E26" i="6" s="1"/>
  <c r="AX25" i="6"/>
  <c r="AZ25" i="6" s="1"/>
  <c r="BA25" i="6" s="1"/>
  <c r="Y25" i="6"/>
  <c r="AS25" i="6"/>
  <c r="AU25" i="6" s="1"/>
  <c r="AV25" i="6" s="1"/>
  <c r="T25" i="6"/>
  <c r="AI25" i="6"/>
  <c r="AK25" i="6" s="1"/>
  <c r="AL25" i="6" s="1"/>
  <c r="J25" i="6"/>
  <c r="AN25" i="6"/>
  <c r="AP25" i="6" s="1"/>
  <c r="AQ25" i="6" s="1"/>
  <c r="BJ24" i="6"/>
  <c r="AS30" i="6"/>
  <c r="O30" i="6"/>
  <c r="AU24" i="6"/>
  <c r="AB22" i="6"/>
  <c r="BP21" i="6"/>
  <c r="AZ24" i="6"/>
  <c r="B31" i="6"/>
  <c r="B32" i="6" s="1"/>
  <c r="B31" i="52"/>
  <c r="AA22" i="52"/>
  <c r="AB22" i="52" s="1"/>
  <c r="L19" i="52"/>
  <c r="M19" i="52" s="1"/>
  <c r="V22" i="52"/>
  <c r="W22" i="52" s="1"/>
  <c r="AP22" i="52"/>
  <c r="AQ22" i="52" s="1"/>
  <c r="G22" i="52"/>
  <c r="H22" i="52" s="1"/>
  <c r="Q19" i="52"/>
  <c r="R19" i="52" s="1"/>
  <c r="BC26" i="52"/>
  <c r="BE26" i="52" s="1"/>
  <c r="BF26" i="52" s="1"/>
  <c r="AI26" i="52"/>
  <c r="AK26" i="52" s="1"/>
  <c r="AL26" i="52" s="1"/>
  <c r="O26" i="52"/>
  <c r="Q26" i="52" s="1"/>
  <c r="R26" i="52" s="1"/>
  <c r="AX26" i="52"/>
  <c r="AZ26" i="52" s="1"/>
  <c r="BA26" i="52" s="1"/>
  <c r="AD26" i="52"/>
  <c r="AF26" i="52" s="1"/>
  <c r="AG26" i="52" s="1"/>
  <c r="J26" i="52"/>
  <c r="L26" i="52" s="1"/>
  <c r="M26" i="52" s="1"/>
  <c r="BH26" i="52"/>
  <c r="BJ26" i="52" s="1"/>
  <c r="BK26" i="52" s="1"/>
  <c r="E26" i="52"/>
  <c r="Y26" i="52"/>
  <c r="AA26" i="52" s="1"/>
  <c r="AB26" i="52" s="1"/>
  <c r="T26" i="52"/>
  <c r="V26" i="52" s="1"/>
  <c r="W26" i="52" s="1"/>
  <c r="AS26" i="52"/>
  <c r="AU26" i="52" s="1"/>
  <c r="AV26" i="52" s="1"/>
  <c r="AN26" i="52"/>
  <c r="AP26" i="52" s="1"/>
  <c r="AQ26" i="52" s="1"/>
  <c r="L22" i="52"/>
  <c r="M22" i="52" s="1"/>
  <c r="BE19" i="52"/>
  <c r="BF19" i="52" s="1"/>
  <c r="O27" i="52"/>
  <c r="Q27" i="52" s="1"/>
  <c r="R27" i="52" s="1"/>
  <c r="BH27" i="52"/>
  <c r="BJ27" i="52" s="1"/>
  <c r="BK27" i="52" s="1"/>
  <c r="J27" i="52"/>
  <c r="L27" i="52" s="1"/>
  <c r="M27" i="52" s="1"/>
  <c r="BC27" i="52"/>
  <c r="BE27" i="52" s="1"/>
  <c r="BF27" i="52" s="1"/>
  <c r="AD27" i="52"/>
  <c r="AF27" i="52" s="1"/>
  <c r="AG27" i="52" s="1"/>
  <c r="E27" i="52"/>
  <c r="AN27" i="52"/>
  <c r="AP27" i="52" s="1"/>
  <c r="AQ27" i="52" s="1"/>
  <c r="AS27" i="52"/>
  <c r="AU27" i="52" s="1"/>
  <c r="AV27" i="52" s="1"/>
  <c r="AI27" i="52"/>
  <c r="AK27" i="52" s="1"/>
  <c r="AL27" i="52" s="1"/>
  <c r="Y27" i="52"/>
  <c r="AA27" i="52" s="1"/>
  <c r="AB27" i="52" s="1"/>
  <c r="T27" i="52"/>
  <c r="V27" i="52" s="1"/>
  <c r="W27" i="52" s="1"/>
  <c r="AX27" i="52"/>
  <c r="AZ27" i="52" s="1"/>
  <c r="BA27" i="52" s="1"/>
  <c r="B32" i="52"/>
  <c r="BM19" i="52"/>
  <c r="BJ19" i="52"/>
  <c r="BK19" i="52" s="1"/>
  <c r="Q22" i="52"/>
  <c r="R22" i="52" s="1"/>
  <c r="AP10" i="52"/>
  <c r="AQ10" i="52"/>
  <c r="AS8" i="52"/>
  <c r="AO10" i="52"/>
  <c r="AN10" i="52"/>
  <c r="AN9" i="52"/>
  <c r="AK22" i="52"/>
  <c r="AL22" i="52" s="1"/>
  <c r="K24" i="35"/>
  <c r="K54" i="35" s="1"/>
  <c r="AK19" i="52"/>
  <c r="AL19" i="52" s="1"/>
  <c r="AU22" i="52"/>
  <c r="AV22" i="52" s="1"/>
  <c r="AU19" i="52"/>
  <c r="AV19" i="52" s="1"/>
  <c r="V19" i="52"/>
  <c r="W19" i="52" s="1"/>
  <c r="BE22" i="52"/>
  <c r="BF22" i="52" s="1"/>
  <c r="AP19" i="52"/>
  <c r="AQ19" i="52" s="1"/>
  <c r="BJ22" i="52"/>
  <c r="BK22" i="52" s="1"/>
  <c r="BC25" i="52"/>
  <c r="BE25" i="52" s="1"/>
  <c r="BF25" i="52" s="1"/>
  <c r="AD25" i="52"/>
  <c r="AF25" i="52" s="1"/>
  <c r="AG25" i="52" s="1"/>
  <c r="AX25" i="52"/>
  <c r="AZ25" i="52" s="1"/>
  <c r="BA25" i="52" s="1"/>
  <c r="Y25" i="52"/>
  <c r="AA25" i="52" s="1"/>
  <c r="AB25" i="52" s="1"/>
  <c r="J25" i="52"/>
  <c r="L25" i="52" s="1"/>
  <c r="M25" i="52" s="1"/>
  <c r="T25" i="52"/>
  <c r="V25" i="52" s="1"/>
  <c r="W25" i="52" s="1"/>
  <c r="O25" i="52"/>
  <c r="Q25" i="52" s="1"/>
  <c r="R25" i="52" s="1"/>
  <c r="BH25" i="52"/>
  <c r="BJ25" i="52" s="1"/>
  <c r="BK25" i="52" s="1"/>
  <c r="AN25" i="52"/>
  <c r="AP25" i="52" s="1"/>
  <c r="AQ25" i="52" s="1"/>
  <c r="E25" i="52"/>
  <c r="AS25" i="52"/>
  <c r="AU25" i="52" s="1"/>
  <c r="AV25" i="52" s="1"/>
  <c r="AI25" i="52"/>
  <c r="AK25" i="52" s="1"/>
  <c r="AL25" i="52" s="1"/>
  <c r="AA19" i="52"/>
  <c r="AB19" i="52" s="1"/>
  <c r="AZ22" i="52"/>
  <c r="BA22" i="52" s="1"/>
  <c r="AF19" i="52"/>
  <c r="AG19" i="52" s="1"/>
  <c r="AD28" i="52"/>
  <c r="AF28" i="52" s="1"/>
  <c r="AG28" i="52" s="1"/>
  <c r="AF22" i="52"/>
  <c r="AG22" i="52" s="1"/>
  <c r="G19" i="52"/>
  <c r="H19" i="52" s="1"/>
  <c r="G23" i="52"/>
  <c r="H23" i="52" s="1"/>
  <c r="BO23" i="52"/>
  <c r="BP23" i="52" s="1"/>
  <c r="BC24" i="52"/>
  <c r="BE24" i="52" s="1"/>
  <c r="BF24" i="52" s="1"/>
  <c r="J24" i="52"/>
  <c r="L24" i="52" s="1"/>
  <c r="M24" i="52" s="1"/>
  <c r="AD24" i="52"/>
  <c r="AF24" i="52" s="1"/>
  <c r="AG24" i="52" s="1"/>
  <c r="Y24" i="52"/>
  <c r="AA24" i="52" s="1"/>
  <c r="AB24" i="52" s="1"/>
  <c r="AS24" i="52"/>
  <c r="AU24" i="52" s="1"/>
  <c r="AV24" i="52" s="1"/>
  <c r="AX24" i="52"/>
  <c r="AZ24" i="52" s="1"/>
  <c r="BA24" i="52" s="1"/>
  <c r="E24" i="52"/>
  <c r="AN24" i="52"/>
  <c r="AP24" i="52" s="1"/>
  <c r="AQ24" i="52" s="1"/>
  <c r="AI24" i="52"/>
  <c r="AK24" i="52" s="1"/>
  <c r="AL24" i="52" s="1"/>
  <c r="T24" i="52"/>
  <c r="V24" i="52" s="1"/>
  <c r="W24" i="52" s="1"/>
  <c r="BH24" i="52"/>
  <c r="BJ24" i="52" s="1"/>
  <c r="BK24" i="52" s="1"/>
  <c r="O24" i="52"/>
  <c r="Q24" i="52" s="1"/>
  <c r="R24" i="52" s="1"/>
  <c r="BH26" i="6" l="1"/>
  <c r="AD26" i="6"/>
  <c r="AX26" i="6"/>
  <c r="BC26" i="6"/>
  <c r="O26" i="6"/>
  <c r="Q26" i="6"/>
  <c r="AN28" i="52"/>
  <c r="AP28" i="52" s="1"/>
  <c r="AQ28" i="52" s="1"/>
  <c r="B24" i="53"/>
  <c r="BH31" i="6" s="1"/>
  <c r="BJ31" i="6" s="1"/>
  <c r="BK31" i="6" s="1"/>
  <c r="BH30" i="6"/>
  <c r="BJ30" i="6" s="1"/>
  <c r="BK30" i="6" s="1"/>
  <c r="Y30" i="6"/>
  <c r="AA30" i="6" s="1"/>
  <c r="AB30" i="6" s="1"/>
  <c r="T30" i="6"/>
  <c r="V30" i="6" s="1"/>
  <c r="W30" i="6" s="1"/>
  <c r="E30" i="6"/>
  <c r="G30" i="6" s="1"/>
  <c r="H30" i="6" s="1"/>
  <c r="AI30" i="6"/>
  <c r="AK30" i="6" s="1"/>
  <c r="AL30" i="6" s="1"/>
  <c r="BC30" i="6"/>
  <c r="BE30" i="6" s="1"/>
  <c r="BF30" i="6" s="1"/>
  <c r="AD30" i="6"/>
  <c r="AF30" i="6" s="1"/>
  <c r="AG30" i="6" s="1"/>
  <c r="J30" i="6"/>
  <c r="L30" i="6" s="1"/>
  <c r="M30" i="6" s="1"/>
  <c r="AX30" i="6"/>
  <c r="AZ30" i="6" s="1"/>
  <c r="BA30" i="6" s="1"/>
  <c r="AN30" i="6"/>
  <c r="AP30" i="6" s="1"/>
  <c r="AQ30" i="6" s="1"/>
  <c r="B33" i="6"/>
  <c r="BA24" i="6"/>
  <c r="AZ26" i="6"/>
  <c r="BA26" i="6" s="1"/>
  <c r="AS26" i="6"/>
  <c r="BK24" i="6"/>
  <c r="BJ26" i="6"/>
  <c r="BK26" i="6" s="1"/>
  <c r="G25" i="6"/>
  <c r="H25" i="6" s="1"/>
  <c r="BM25" i="6"/>
  <c r="BO25" i="6" s="1"/>
  <c r="Q30" i="6"/>
  <c r="R30" i="6" s="1"/>
  <c r="AJ10" i="6"/>
  <c r="AL10" i="6"/>
  <c r="AI10" i="6"/>
  <c r="AN8" i="6"/>
  <c r="AK10" i="6"/>
  <c r="AI9" i="6"/>
  <c r="AV24" i="6"/>
  <c r="AU26" i="6"/>
  <c r="AG25" i="6"/>
  <c r="AF26" i="6"/>
  <c r="AG26" i="6" s="1"/>
  <c r="AS31" i="6"/>
  <c r="AU31" i="6" s="1"/>
  <c r="AV31" i="6" s="1"/>
  <c r="Y31" i="6"/>
  <c r="AA31" i="6" s="1"/>
  <c r="AB31" i="6" s="1"/>
  <c r="B37" i="6"/>
  <c r="L25" i="6"/>
  <c r="J26" i="6"/>
  <c r="AN26" i="6"/>
  <c r="AA25" i="6"/>
  <c r="Y26" i="6"/>
  <c r="AP26" i="6"/>
  <c r="AK26" i="6"/>
  <c r="BF25" i="6"/>
  <c r="BE26" i="6"/>
  <c r="BF26" i="6" s="1"/>
  <c r="AU30" i="6"/>
  <c r="AV30" i="6" s="1"/>
  <c r="V25" i="6"/>
  <c r="T26" i="6"/>
  <c r="E30" i="35"/>
  <c r="AI26" i="6"/>
  <c r="BH28" i="52"/>
  <c r="AX28" i="52"/>
  <c r="AI28" i="52"/>
  <c r="G26" i="52"/>
  <c r="H26" i="52" s="1"/>
  <c r="BO26" i="52"/>
  <c r="BP26" i="52" s="1"/>
  <c r="BO19" i="52"/>
  <c r="BP19" i="52" s="1"/>
  <c r="T28" i="52"/>
  <c r="G24" i="52"/>
  <c r="H24" i="52" s="1"/>
  <c r="BO24" i="52"/>
  <c r="BP24" i="52" s="1"/>
  <c r="G25" i="52"/>
  <c r="H25" i="52" s="1"/>
  <c r="BO25" i="52"/>
  <c r="BP25" i="52" s="1"/>
  <c r="B33" i="52"/>
  <c r="J28" i="52"/>
  <c r="Y28" i="52"/>
  <c r="AS9" i="52"/>
  <c r="AV10" i="52"/>
  <c r="AT10" i="52"/>
  <c r="AS10" i="52"/>
  <c r="AX8" i="52"/>
  <c r="AU10" i="52"/>
  <c r="BO22" i="52"/>
  <c r="BP22" i="52" s="1"/>
  <c r="AN31" i="52"/>
  <c r="BH31" i="52"/>
  <c r="AI31" i="52"/>
  <c r="J31" i="52"/>
  <c r="BC31" i="52"/>
  <c r="AD31" i="52"/>
  <c r="E31" i="52"/>
  <c r="T31" i="52"/>
  <c r="O31" i="52"/>
  <c r="AX31" i="52"/>
  <c r="AS31" i="52"/>
  <c r="Y31" i="52"/>
  <c r="AS32" i="52"/>
  <c r="AU32" i="52" s="1"/>
  <c r="AV32" i="52" s="1"/>
  <c r="T32" i="52"/>
  <c r="V32" i="52" s="1"/>
  <c r="W32" i="52" s="1"/>
  <c r="BH32" i="52"/>
  <c r="BJ32" i="52" s="1"/>
  <c r="BK32" i="52" s="1"/>
  <c r="AI32" i="52"/>
  <c r="AK32" i="52" s="1"/>
  <c r="AL32" i="52" s="1"/>
  <c r="J32" i="52"/>
  <c r="L32" i="52" s="1"/>
  <c r="M32" i="52" s="1"/>
  <c r="BC32" i="52"/>
  <c r="BE32" i="52" s="1"/>
  <c r="BF32" i="52" s="1"/>
  <c r="E32" i="52"/>
  <c r="Y32" i="52"/>
  <c r="AA32" i="52" s="1"/>
  <c r="AB32" i="52" s="1"/>
  <c r="AX32" i="52"/>
  <c r="AZ32" i="52" s="1"/>
  <c r="BA32" i="52" s="1"/>
  <c r="AN32" i="52"/>
  <c r="AP32" i="52" s="1"/>
  <c r="AQ32" i="52" s="1"/>
  <c r="AD32" i="52"/>
  <c r="AF32" i="52" s="1"/>
  <c r="AG32" i="52" s="1"/>
  <c r="O32" i="52"/>
  <c r="Q32" i="52" s="1"/>
  <c r="R32" i="52" s="1"/>
  <c r="AS28" i="52"/>
  <c r="BC28" i="52"/>
  <c r="O28" i="52"/>
  <c r="G27" i="52"/>
  <c r="H27" i="52" s="1"/>
  <c r="BO27" i="52"/>
  <c r="BP27" i="52" s="1"/>
  <c r="E28" i="52"/>
  <c r="AD31" i="6" l="1"/>
  <c r="AF31" i="6" s="1"/>
  <c r="AG31" i="6" s="1"/>
  <c r="T31" i="6"/>
  <c r="V31" i="6" s="1"/>
  <c r="W31" i="6" s="1"/>
  <c r="AX31" i="6"/>
  <c r="AZ31" i="6" s="1"/>
  <c r="BA31" i="6" s="1"/>
  <c r="R26" i="6"/>
  <c r="O31" i="6"/>
  <c r="Q31" i="6" s="1"/>
  <c r="R31" i="6" s="1"/>
  <c r="BC31" i="6"/>
  <c r="BE31" i="6" s="1"/>
  <c r="BF31" i="6" s="1"/>
  <c r="AI31" i="6"/>
  <c r="AK31" i="6" s="1"/>
  <c r="AL31" i="6" s="1"/>
  <c r="AV26" i="6"/>
  <c r="AQ26" i="6"/>
  <c r="BM30" i="6"/>
  <c r="J31" i="6"/>
  <c r="L31" i="6" s="1"/>
  <c r="M31" i="6" s="1"/>
  <c r="B25" i="53"/>
  <c r="AX32" i="6" s="1"/>
  <c r="AZ32" i="6" s="1"/>
  <c r="BA32" i="6" s="1"/>
  <c r="E31" i="6"/>
  <c r="G31" i="6" s="1"/>
  <c r="H31" i="6" s="1"/>
  <c r="G26" i="6"/>
  <c r="H26" i="6" s="1"/>
  <c r="AL26" i="6"/>
  <c r="AN31" i="6"/>
  <c r="AP31" i="6" s="1"/>
  <c r="AQ31" i="6" s="1"/>
  <c r="B38" i="6"/>
  <c r="W25" i="6"/>
  <c r="V26" i="6"/>
  <c r="W26" i="6" s="1"/>
  <c r="AS8" i="6"/>
  <c r="AN10" i="6"/>
  <c r="AP10" i="6"/>
  <c r="AO10" i="6"/>
  <c r="AQ10" i="6"/>
  <c r="AN9" i="6"/>
  <c r="BP25" i="6"/>
  <c r="BO26" i="6"/>
  <c r="BO30" i="6"/>
  <c r="BP30" i="6" s="1"/>
  <c r="AB25" i="6"/>
  <c r="AA26" i="6"/>
  <c r="AB26" i="6" s="1"/>
  <c r="G30" i="35"/>
  <c r="H30" i="35" s="1"/>
  <c r="E31" i="35"/>
  <c r="M25" i="6"/>
  <c r="L26" i="6"/>
  <c r="M26" i="6" s="1"/>
  <c r="BM26" i="6"/>
  <c r="BO32" i="52"/>
  <c r="BP32" i="52" s="1"/>
  <c r="G32" i="52"/>
  <c r="H32" i="52" s="1"/>
  <c r="V28" i="52"/>
  <c r="W28" i="52" s="1"/>
  <c r="L31" i="52"/>
  <c r="M31" i="52" s="1"/>
  <c r="AU28" i="52"/>
  <c r="AV28" i="52" s="1"/>
  <c r="Q31" i="52"/>
  <c r="R31" i="52" s="1"/>
  <c r="AZ10" i="52"/>
  <c r="AX9" i="52"/>
  <c r="BA10" i="52"/>
  <c r="BC8" i="52"/>
  <c r="AX10" i="52"/>
  <c r="AY10" i="52"/>
  <c r="V31" i="52"/>
  <c r="W31" i="52" s="1"/>
  <c r="AF31" i="52"/>
  <c r="AG31" i="52" s="1"/>
  <c r="AK31" i="52"/>
  <c r="AL31" i="52" s="1"/>
  <c r="AA28" i="52"/>
  <c r="AB28" i="52" s="1"/>
  <c r="BJ31" i="52"/>
  <c r="BK31" i="52" s="1"/>
  <c r="L28" i="52"/>
  <c r="M28" i="52" s="1"/>
  <c r="AK28" i="52"/>
  <c r="AL28" i="52" s="1"/>
  <c r="G31" i="52"/>
  <c r="H31" i="52" s="1"/>
  <c r="AA31" i="52"/>
  <c r="AB31" i="52" s="1"/>
  <c r="AI33" i="52"/>
  <c r="AK33" i="52" s="1"/>
  <c r="AL33" i="52" s="1"/>
  <c r="O33" i="52"/>
  <c r="Q33" i="52" s="1"/>
  <c r="R33" i="52" s="1"/>
  <c r="BC33" i="52"/>
  <c r="BE33" i="52" s="1"/>
  <c r="BF33" i="52" s="1"/>
  <c r="AX33" i="52"/>
  <c r="AZ33" i="52" s="1"/>
  <c r="BA33" i="52" s="1"/>
  <c r="AD33" i="52"/>
  <c r="AF33" i="52" s="1"/>
  <c r="AG33" i="52" s="1"/>
  <c r="J33" i="52"/>
  <c r="L33" i="52" s="1"/>
  <c r="M33" i="52" s="1"/>
  <c r="Y33" i="52"/>
  <c r="AA33" i="52" s="1"/>
  <c r="AB33" i="52" s="1"/>
  <c r="AS33" i="52"/>
  <c r="AU33" i="52" s="1"/>
  <c r="AV33" i="52" s="1"/>
  <c r="T33" i="52"/>
  <c r="V33" i="52" s="1"/>
  <c r="W33" i="52" s="1"/>
  <c r="AN33" i="52"/>
  <c r="AP33" i="52" s="1"/>
  <c r="AQ33" i="52" s="1"/>
  <c r="BH33" i="52"/>
  <c r="BJ33" i="52" s="1"/>
  <c r="BK33" i="52" s="1"/>
  <c r="E33" i="52"/>
  <c r="B34" i="52"/>
  <c r="AZ28" i="52"/>
  <c r="BA28" i="52" s="1"/>
  <c r="AU31" i="52"/>
  <c r="AV31" i="52" s="1"/>
  <c r="BM28" i="52"/>
  <c r="BJ28" i="52"/>
  <c r="BK28" i="52" s="1"/>
  <c r="Q28" i="52"/>
  <c r="R28" i="52" s="1"/>
  <c r="BE31" i="52"/>
  <c r="BF31" i="52" s="1"/>
  <c r="BE28" i="52"/>
  <c r="BF28" i="52" s="1"/>
  <c r="AP31" i="52"/>
  <c r="AQ31" i="52" s="1"/>
  <c r="H28" i="52"/>
  <c r="AZ31" i="52"/>
  <c r="BA31" i="52" s="1"/>
  <c r="Y32" i="6" l="1"/>
  <c r="AA32" i="6" s="1"/>
  <c r="AB32" i="6" s="1"/>
  <c r="AI32" i="6"/>
  <c r="AK32" i="6" s="1"/>
  <c r="AL32" i="6" s="1"/>
  <c r="J32" i="6"/>
  <c r="L32" i="6" s="1"/>
  <c r="M32" i="6" s="1"/>
  <c r="BC32" i="6"/>
  <c r="BE32" i="6" s="1"/>
  <c r="BF32" i="6" s="1"/>
  <c r="AS32" i="6"/>
  <c r="AU32" i="6" s="1"/>
  <c r="AV32" i="6" s="1"/>
  <c r="O32" i="6"/>
  <c r="Q32" i="6" s="1"/>
  <c r="R32" i="6" s="1"/>
  <c r="B26" i="53"/>
  <c r="AN32" i="6"/>
  <c r="AP32" i="6" s="1"/>
  <c r="AQ32" i="6" s="1"/>
  <c r="AD32" i="6"/>
  <c r="AF32" i="6" s="1"/>
  <c r="AG32" i="6" s="1"/>
  <c r="BH32" i="6"/>
  <c r="BJ32" i="6" s="1"/>
  <c r="BK32" i="6" s="1"/>
  <c r="E32" i="6"/>
  <c r="BP26" i="6"/>
  <c r="BM31" i="6"/>
  <c r="BO31" i="6" s="1"/>
  <c r="BP31" i="6" s="1"/>
  <c r="T32" i="6"/>
  <c r="B39" i="6"/>
  <c r="J30" i="35"/>
  <c r="G31" i="35"/>
  <c r="H31" i="35" s="1"/>
  <c r="AV10" i="6"/>
  <c r="AX8" i="6"/>
  <c r="AU10" i="6"/>
  <c r="AT10" i="6"/>
  <c r="AS9" i="6"/>
  <c r="AS10" i="6"/>
  <c r="AS34" i="52"/>
  <c r="AU34" i="52" s="1"/>
  <c r="AV34" i="52" s="1"/>
  <c r="Y34" i="52"/>
  <c r="E34" i="52"/>
  <c r="J34" i="52"/>
  <c r="L34" i="52" s="1"/>
  <c r="M34" i="52" s="1"/>
  <c r="BC34" i="52"/>
  <c r="BE34" i="52" s="1"/>
  <c r="BF34" i="52" s="1"/>
  <c r="AI34" i="52"/>
  <c r="AK34" i="52" s="1"/>
  <c r="AL34" i="52" s="1"/>
  <c r="O34" i="52"/>
  <c r="AN34" i="52"/>
  <c r="AP34" i="52" s="1"/>
  <c r="AQ34" i="52" s="1"/>
  <c r="AD34" i="52"/>
  <c r="AF34" i="52" s="1"/>
  <c r="AG34" i="52" s="1"/>
  <c r="AX34" i="52"/>
  <c r="BH34" i="52"/>
  <c r="BJ34" i="52" s="1"/>
  <c r="BK34" i="52" s="1"/>
  <c r="T34" i="52"/>
  <c r="V34" i="52" s="1"/>
  <c r="W34" i="52" s="1"/>
  <c r="B35" i="52"/>
  <c r="BO31" i="52"/>
  <c r="BP31" i="52" s="1"/>
  <c r="BO33" i="52"/>
  <c r="BP33" i="52" s="1"/>
  <c r="G33" i="52"/>
  <c r="H33" i="52" s="1"/>
  <c r="BO28" i="52"/>
  <c r="BP28" i="52" s="1"/>
  <c r="BE10" i="52"/>
  <c r="BF10" i="52"/>
  <c r="BD10" i="52"/>
  <c r="BH8" i="52"/>
  <c r="BC10" i="52"/>
  <c r="BC9" i="52"/>
  <c r="BM32" i="6" l="1"/>
  <c r="BO32" i="6" s="1"/>
  <c r="BP32" i="6" s="1"/>
  <c r="G32" i="6"/>
  <c r="H32" i="6" s="1"/>
  <c r="V32" i="6"/>
  <c r="W32" i="6" s="1"/>
  <c r="B30" i="53"/>
  <c r="AS37" i="6" s="1"/>
  <c r="AU37" i="6" s="1"/>
  <c r="AV37" i="6" s="1"/>
  <c r="E33" i="6"/>
  <c r="BC37" i="6"/>
  <c r="BE37" i="6" s="1"/>
  <c r="BF37" i="6" s="1"/>
  <c r="AN33" i="6"/>
  <c r="BC33" i="6"/>
  <c r="AS33" i="6"/>
  <c r="AU33" i="6" s="1"/>
  <c r="AV33" i="6" s="1"/>
  <c r="J33" i="6"/>
  <c r="AX33" i="6"/>
  <c r="AX37" i="6"/>
  <c r="AZ37" i="6" s="1"/>
  <c r="BA37" i="6" s="1"/>
  <c r="AI33" i="6"/>
  <c r="BH33" i="6"/>
  <c r="Y33" i="6"/>
  <c r="AA33" i="6" s="1"/>
  <c r="AB33" i="6" s="1"/>
  <c r="AD33" i="6"/>
  <c r="BH37" i="6"/>
  <c r="BJ37" i="6" s="1"/>
  <c r="BK37" i="6" s="1"/>
  <c r="Y37" i="6"/>
  <c r="AA37" i="6" s="1"/>
  <c r="AB37" i="6" s="1"/>
  <c r="AI37" i="6"/>
  <c r="AK37" i="6" s="1"/>
  <c r="AL37" i="6" s="1"/>
  <c r="T33" i="6"/>
  <c r="V33" i="6" s="1"/>
  <c r="W33" i="6" s="1"/>
  <c r="O33" i="6"/>
  <c r="Q33" i="6" s="1"/>
  <c r="R33" i="6" s="1"/>
  <c r="J31" i="35"/>
  <c r="L30" i="35"/>
  <c r="M30" i="35" s="1"/>
  <c r="B40" i="6"/>
  <c r="AY10" i="6"/>
  <c r="AZ10" i="6"/>
  <c r="AX9" i="6"/>
  <c r="BC8" i="6"/>
  <c r="AX10" i="6"/>
  <c r="BA10" i="6"/>
  <c r="AZ34" i="52"/>
  <c r="BA34" i="52" s="1"/>
  <c r="Q34" i="52"/>
  <c r="R34" i="52" s="1"/>
  <c r="BO34" i="52"/>
  <c r="BP34" i="52" s="1"/>
  <c r="G34" i="52"/>
  <c r="H34" i="52" s="1"/>
  <c r="AA34" i="52"/>
  <c r="AB34" i="52" s="1"/>
  <c r="BH35" i="52"/>
  <c r="J35" i="52"/>
  <c r="BC35" i="52"/>
  <c r="BE35" i="52" s="1"/>
  <c r="BF35" i="52" s="1"/>
  <c r="E35" i="52"/>
  <c r="AI35" i="52"/>
  <c r="AK35" i="52" s="1"/>
  <c r="AL35" i="52" s="1"/>
  <c r="O35" i="52"/>
  <c r="Q35" i="52" s="1"/>
  <c r="R35" i="52" s="1"/>
  <c r="AN35" i="52"/>
  <c r="AP35" i="52" s="1"/>
  <c r="AQ35" i="52" s="1"/>
  <c r="AD35" i="52"/>
  <c r="AF35" i="52" s="1"/>
  <c r="AG35" i="52" s="1"/>
  <c r="AX35" i="52"/>
  <c r="AZ35" i="52" s="1"/>
  <c r="BA35" i="52" s="1"/>
  <c r="T35" i="52"/>
  <c r="AS35" i="52"/>
  <c r="Y35" i="52"/>
  <c r="AA35" i="52" s="1"/>
  <c r="AB35" i="52" s="1"/>
  <c r="B36" i="52"/>
  <c r="BK10" i="52"/>
  <c r="BJ10" i="52"/>
  <c r="BI10" i="52"/>
  <c r="BH10" i="52"/>
  <c r="BH9" i="52"/>
  <c r="BJ33" i="6" l="1"/>
  <c r="BK33" i="6" s="1"/>
  <c r="BH34" i="6"/>
  <c r="BJ34" i="6" s="1"/>
  <c r="BK34" i="6" s="1"/>
  <c r="B31" i="53"/>
  <c r="AN38" i="6" s="1"/>
  <c r="AP38" i="6" s="1"/>
  <c r="AQ38" i="6" s="1"/>
  <c r="E38" i="6"/>
  <c r="O34" i="6"/>
  <c r="AP33" i="6"/>
  <c r="AQ33" i="6" s="1"/>
  <c r="AN34" i="6"/>
  <c r="AP34" i="6" s="1"/>
  <c r="AQ34" i="6" s="1"/>
  <c r="AK33" i="6"/>
  <c r="AL33" i="6" s="1"/>
  <c r="AI34" i="6"/>
  <c r="AK34" i="6" s="1"/>
  <c r="AL34" i="6" s="1"/>
  <c r="AZ33" i="6"/>
  <c r="BA33" i="6" s="1"/>
  <c r="AX34" i="6"/>
  <c r="AZ34" i="6" s="1"/>
  <c r="BA34" i="6" s="1"/>
  <c r="T34" i="6"/>
  <c r="V34" i="6" s="1"/>
  <c r="W34" i="6" s="1"/>
  <c r="G33" i="6"/>
  <c r="H33" i="6" s="1"/>
  <c r="BM33" i="6"/>
  <c r="E34" i="6"/>
  <c r="G34" i="6" s="1"/>
  <c r="H34" i="6" s="1"/>
  <c r="T37" i="6"/>
  <c r="V37" i="6" s="1"/>
  <c r="W37" i="6" s="1"/>
  <c r="J37" i="6"/>
  <c r="L37" i="6" s="1"/>
  <c r="M37" i="6" s="1"/>
  <c r="Y34" i="6"/>
  <c r="AA34" i="6" s="1"/>
  <c r="AB34" i="6" s="1"/>
  <c r="L33" i="6"/>
  <c r="M33" i="6" s="1"/>
  <c r="J34" i="6"/>
  <c r="L34" i="6" s="1"/>
  <c r="M34" i="6" s="1"/>
  <c r="AN37" i="6"/>
  <c r="AP37" i="6" s="1"/>
  <c r="AQ37" i="6" s="1"/>
  <c r="AD34" i="6"/>
  <c r="AF34" i="6" s="1"/>
  <c r="AG34" i="6" s="1"/>
  <c r="AF33" i="6"/>
  <c r="AG33" i="6" s="1"/>
  <c r="BE33" i="6"/>
  <c r="BF33" i="6" s="1"/>
  <c r="BC34" i="6"/>
  <c r="BE34" i="6" s="1"/>
  <c r="BF34" i="6" s="1"/>
  <c r="E37" i="6"/>
  <c r="O38" i="6"/>
  <c r="Q38" i="6" s="1"/>
  <c r="R38" i="6" s="1"/>
  <c r="AS34" i="6"/>
  <c r="AU34" i="6" s="1"/>
  <c r="AV34" i="6" s="1"/>
  <c r="O37" i="6"/>
  <c r="Q37" i="6" s="1"/>
  <c r="R37" i="6" s="1"/>
  <c r="AD37" i="6"/>
  <c r="AF37" i="6" s="1"/>
  <c r="AG37" i="6" s="1"/>
  <c r="AD38" i="6"/>
  <c r="AF38" i="6" s="1"/>
  <c r="AG38" i="6" s="1"/>
  <c r="BC38" i="6"/>
  <c r="BE38" i="6" s="1"/>
  <c r="BF38" i="6" s="1"/>
  <c r="L31" i="35"/>
  <c r="M31" i="35" s="1"/>
  <c r="BC10" i="6"/>
  <c r="BH8" i="6"/>
  <c r="BC9" i="6"/>
  <c r="BF10" i="6"/>
  <c r="BE10" i="6"/>
  <c r="BD10" i="6"/>
  <c r="B41" i="6"/>
  <c r="L35" i="52"/>
  <c r="M35" i="52" s="1"/>
  <c r="AU35" i="52"/>
  <c r="AV35" i="52" s="1"/>
  <c r="V35" i="52"/>
  <c r="W35" i="52" s="1"/>
  <c r="O37" i="52"/>
  <c r="AX36" i="52"/>
  <c r="AZ36" i="52" s="1"/>
  <c r="BA36" i="52" s="1"/>
  <c r="AD36" i="52"/>
  <c r="AF36" i="52" s="1"/>
  <c r="AG36" i="52" s="1"/>
  <c r="J36" i="52"/>
  <c r="L36" i="52" s="1"/>
  <c r="M36" i="52" s="1"/>
  <c r="AS36" i="52"/>
  <c r="AU36" i="52" s="1"/>
  <c r="AV36" i="52" s="1"/>
  <c r="Y36" i="52"/>
  <c r="AA36" i="52" s="1"/>
  <c r="AB36" i="52" s="1"/>
  <c r="AN36" i="52"/>
  <c r="AP36" i="52" s="1"/>
  <c r="AQ36" i="52" s="1"/>
  <c r="O36" i="52"/>
  <c r="Q36" i="52" s="1"/>
  <c r="R36" i="52" s="1"/>
  <c r="BH36" i="52"/>
  <c r="BJ36" i="52" s="1"/>
  <c r="BK36" i="52" s="1"/>
  <c r="AI36" i="52"/>
  <c r="AK36" i="52" s="1"/>
  <c r="AL36" i="52" s="1"/>
  <c r="T36" i="52"/>
  <c r="V36" i="52" s="1"/>
  <c r="W36" i="52" s="1"/>
  <c r="BC36" i="52"/>
  <c r="E36" i="52"/>
  <c r="B40" i="52"/>
  <c r="BJ35" i="52"/>
  <c r="BK35" i="52" s="1"/>
  <c r="BH37" i="52"/>
  <c r="BO35" i="52"/>
  <c r="BP35" i="52" s="1"/>
  <c r="G35" i="52"/>
  <c r="H35" i="52" s="1"/>
  <c r="AN37" i="52"/>
  <c r="T37" i="52" l="1"/>
  <c r="Y37" i="52"/>
  <c r="BM37" i="6"/>
  <c r="BO37" i="6" s="1"/>
  <c r="BP37" i="6" s="1"/>
  <c r="G37" i="6"/>
  <c r="H37" i="6" s="1"/>
  <c r="E34" i="35"/>
  <c r="G34" i="35" s="1"/>
  <c r="H34" i="35" s="1"/>
  <c r="Q34" i="6"/>
  <c r="R34" i="6" s="1"/>
  <c r="B32" i="53"/>
  <c r="AI39" i="6" s="1"/>
  <c r="AK39" i="6" s="1"/>
  <c r="AL39" i="6" s="1"/>
  <c r="AX38" i="6"/>
  <c r="AZ38" i="6" s="1"/>
  <c r="BA38" i="6" s="1"/>
  <c r="Y38" i="6"/>
  <c r="AA38" i="6" s="1"/>
  <c r="AB38" i="6" s="1"/>
  <c r="J38" i="6"/>
  <c r="L38" i="6" s="1"/>
  <c r="M38" i="6" s="1"/>
  <c r="AS38" i="6"/>
  <c r="AU38" i="6" s="1"/>
  <c r="AV38" i="6" s="1"/>
  <c r="T38" i="6"/>
  <c r="V38" i="6" s="1"/>
  <c r="W38" i="6" s="1"/>
  <c r="AI38" i="6"/>
  <c r="AK38" i="6" s="1"/>
  <c r="AL38" i="6" s="1"/>
  <c r="G38" i="6"/>
  <c r="H38" i="6" s="1"/>
  <c r="BO33" i="6"/>
  <c r="BP33" i="6" s="1"/>
  <c r="BM34" i="6"/>
  <c r="BH38" i="6"/>
  <c r="BJ38" i="6" s="1"/>
  <c r="BK38" i="6" s="1"/>
  <c r="BK10" i="6"/>
  <c r="BJ10" i="6"/>
  <c r="BI10" i="6"/>
  <c r="BH10" i="6"/>
  <c r="BH9" i="6"/>
  <c r="B42" i="6"/>
  <c r="AX37" i="52"/>
  <c r="AD37" i="52"/>
  <c r="BE36" i="52"/>
  <c r="BF36" i="52" s="1"/>
  <c r="BC37" i="52"/>
  <c r="AI37" i="52"/>
  <c r="V37" i="52"/>
  <c r="W37" i="52" s="1"/>
  <c r="BO36" i="52"/>
  <c r="BP36" i="52" s="1"/>
  <c r="G36" i="52"/>
  <c r="H36" i="52" s="1"/>
  <c r="E37" i="52"/>
  <c r="AP37" i="52"/>
  <c r="AQ37" i="52" s="1"/>
  <c r="BJ37" i="52"/>
  <c r="BK37" i="52" s="1"/>
  <c r="BC40" i="52"/>
  <c r="AI40" i="52"/>
  <c r="O40" i="52"/>
  <c r="AX40" i="52"/>
  <c r="AD40" i="52"/>
  <c r="J40" i="52"/>
  <c r="AS40" i="52"/>
  <c r="T40" i="52"/>
  <c r="AN40" i="52"/>
  <c r="Y40" i="52"/>
  <c r="BH40" i="52"/>
  <c r="E40" i="52"/>
  <c r="B41" i="52"/>
  <c r="Q37" i="52"/>
  <c r="R37" i="52" s="1"/>
  <c r="AS37" i="52"/>
  <c r="J37" i="52"/>
  <c r="AA37" i="52"/>
  <c r="AB37" i="52" s="1"/>
  <c r="BM37" i="52"/>
  <c r="BH39" i="6" l="1"/>
  <c r="BJ39" i="6" s="1"/>
  <c r="BK39" i="6" s="1"/>
  <c r="AD39" i="6"/>
  <c r="AF39" i="6" s="1"/>
  <c r="AG39" i="6" s="1"/>
  <c r="AN39" i="6"/>
  <c r="AP39" i="6" s="1"/>
  <c r="AQ39" i="6" s="1"/>
  <c r="Y39" i="6"/>
  <c r="AA39" i="6" s="1"/>
  <c r="AB39" i="6" s="1"/>
  <c r="T39" i="6"/>
  <c r="V39" i="6" s="1"/>
  <c r="W39" i="6" s="1"/>
  <c r="O39" i="6"/>
  <c r="Q39" i="6" s="1"/>
  <c r="R39" i="6" s="1"/>
  <c r="B33" i="53"/>
  <c r="E40" i="6" s="1"/>
  <c r="AX39" i="6"/>
  <c r="AZ39" i="6" s="1"/>
  <c r="BA39" i="6" s="1"/>
  <c r="AS40" i="6"/>
  <c r="AU40" i="6" s="1"/>
  <c r="AV40" i="6" s="1"/>
  <c r="BM38" i="6"/>
  <c r="BO38" i="6" s="1"/>
  <c r="BP38" i="6" s="1"/>
  <c r="AI40" i="6"/>
  <c r="AK40" i="6" s="1"/>
  <c r="AL40" i="6" s="1"/>
  <c r="BO34" i="6"/>
  <c r="BP34" i="6" s="1"/>
  <c r="J34" i="35"/>
  <c r="L34" i="35" s="1"/>
  <c r="M34" i="35" s="1"/>
  <c r="AS39" i="6"/>
  <c r="AU39" i="6" s="1"/>
  <c r="AV39" i="6" s="1"/>
  <c r="AX40" i="6"/>
  <c r="AZ40" i="6" s="1"/>
  <c r="BA40" i="6" s="1"/>
  <c r="E39" i="6"/>
  <c r="BC39" i="6"/>
  <c r="BE39" i="6" s="1"/>
  <c r="BF39" i="6" s="1"/>
  <c r="J39" i="6"/>
  <c r="L39" i="6" s="1"/>
  <c r="M39" i="6" s="1"/>
  <c r="T40" i="6"/>
  <c r="V40" i="6" s="1"/>
  <c r="W40" i="6" s="1"/>
  <c r="B43" i="6"/>
  <c r="AA40" i="52"/>
  <c r="AB40" i="52" s="1"/>
  <c r="V40" i="52"/>
  <c r="W40" i="52" s="1"/>
  <c r="G37" i="52"/>
  <c r="H37" i="52" s="1"/>
  <c r="AU37" i="52"/>
  <c r="AV37" i="52" s="1"/>
  <c r="AZ40" i="52"/>
  <c r="BA40" i="52" s="1"/>
  <c r="BE37" i="52"/>
  <c r="BF37" i="52" s="1"/>
  <c r="Q40" i="52"/>
  <c r="R40" i="52" s="1"/>
  <c r="L40" i="52"/>
  <c r="M40" i="52" s="1"/>
  <c r="L37" i="52"/>
  <c r="M37" i="52" s="1"/>
  <c r="Y41" i="52"/>
  <c r="AA41" i="52" s="1"/>
  <c r="AB41" i="52" s="1"/>
  <c r="E41" i="52"/>
  <c r="AD41" i="52"/>
  <c r="AF41" i="52" s="1"/>
  <c r="AG41" i="52" s="1"/>
  <c r="T41" i="52"/>
  <c r="V41" i="52" s="1"/>
  <c r="W41" i="52" s="1"/>
  <c r="AX41" i="52"/>
  <c r="AZ41" i="52" s="1"/>
  <c r="BA41" i="52" s="1"/>
  <c r="BH41" i="52"/>
  <c r="BJ41" i="52" s="1"/>
  <c r="BK41" i="52" s="1"/>
  <c r="O41" i="52"/>
  <c r="Q41" i="52" s="1"/>
  <c r="R41" i="52" s="1"/>
  <c r="J41" i="52"/>
  <c r="L41" i="52" s="1"/>
  <c r="M41" i="52" s="1"/>
  <c r="BC41" i="52"/>
  <c r="BE41" i="52" s="1"/>
  <c r="BF41" i="52" s="1"/>
  <c r="AS41" i="52"/>
  <c r="AU41" i="52" s="1"/>
  <c r="AV41" i="52" s="1"/>
  <c r="AI41" i="52"/>
  <c r="AK41" i="52" s="1"/>
  <c r="AL41" i="52" s="1"/>
  <c r="AN41" i="52"/>
  <c r="AP41" i="52" s="1"/>
  <c r="AQ41" i="52" s="1"/>
  <c r="B42" i="52"/>
  <c r="AP40" i="52"/>
  <c r="AQ40" i="52" s="1"/>
  <c r="BO37" i="52"/>
  <c r="BP37" i="52" s="1"/>
  <c r="AU40" i="52"/>
  <c r="AV40" i="52" s="1"/>
  <c r="AF40" i="52"/>
  <c r="AG40" i="52" s="1"/>
  <c r="AK37" i="52"/>
  <c r="AL37" i="52" s="1"/>
  <c r="AK40" i="52"/>
  <c r="AL40" i="52" s="1"/>
  <c r="BE40" i="52"/>
  <c r="BF40" i="52" s="1"/>
  <c r="G40" i="52"/>
  <c r="H40" i="52" s="1"/>
  <c r="AF37" i="52"/>
  <c r="AG37" i="52" s="1"/>
  <c r="BJ40" i="52"/>
  <c r="BK40" i="52" s="1"/>
  <c r="AZ37" i="52"/>
  <c r="BA37" i="52" s="1"/>
  <c r="O40" i="6" l="1"/>
  <c r="Q40" i="6" s="1"/>
  <c r="R40" i="6" s="1"/>
  <c r="AD40" i="6"/>
  <c r="AF40" i="6" s="1"/>
  <c r="AG40" i="6" s="1"/>
  <c r="BH40" i="6"/>
  <c r="BJ40" i="6" s="1"/>
  <c r="BK40" i="6" s="1"/>
  <c r="AN40" i="6"/>
  <c r="AP40" i="6" s="1"/>
  <c r="AQ40" i="6" s="1"/>
  <c r="BC40" i="6"/>
  <c r="BE40" i="6" s="1"/>
  <c r="BF40" i="6" s="1"/>
  <c r="G39" i="6"/>
  <c r="H39" i="6" s="1"/>
  <c r="BM39" i="6"/>
  <c r="BO39" i="6" s="1"/>
  <c r="BP39" i="6" s="1"/>
  <c r="G40" i="6"/>
  <c r="H40" i="6" s="1"/>
  <c r="B34" i="53"/>
  <c r="AX41" i="6" s="1"/>
  <c r="AZ41" i="6" s="1"/>
  <c r="BA41" i="6" s="1"/>
  <c r="O41" i="6"/>
  <c r="Q41" i="6" s="1"/>
  <c r="R41" i="6" s="1"/>
  <c r="T41" i="6"/>
  <c r="V41" i="6" s="1"/>
  <c r="W41" i="6" s="1"/>
  <c r="J40" i="6"/>
  <c r="L40" i="6" s="1"/>
  <c r="M40" i="6" s="1"/>
  <c r="Y40" i="6"/>
  <c r="AA40" i="6" s="1"/>
  <c r="AB40" i="6" s="1"/>
  <c r="B44" i="6"/>
  <c r="BO40" i="52"/>
  <c r="BP40" i="52" s="1"/>
  <c r="G41" i="52"/>
  <c r="H41" i="52" s="1"/>
  <c r="BO41" i="52"/>
  <c r="BP41" i="52" s="1"/>
  <c r="AS42" i="52"/>
  <c r="AU42" i="52" s="1"/>
  <c r="AV42" i="52" s="1"/>
  <c r="AN42" i="52"/>
  <c r="AP42" i="52" s="1"/>
  <c r="AQ42" i="52" s="1"/>
  <c r="AX42" i="52"/>
  <c r="AZ42" i="52" s="1"/>
  <c r="BA42" i="52" s="1"/>
  <c r="T42" i="52"/>
  <c r="V42" i="52" s="1"/>
  <c r="W42" i="52" s="1"/>
  <c r="J42" i="52"/>
  <c r="Y42" i="52"/>
  <c r="AA42" i="52" s="1"/>
  <c r="AB42" i="52" s="1"/>
  <c r="BH42" i="52"/>
  <c r="BJ42" i="52" s="1"/>
  <c r="BK42" i="52" s="1"/>
  <c r="E42" i="52"/>
  <c r="BC42" i="52"/>
  <c r="AI42" i="52"/>
  <c r="AK42" i="52" s="1"/>
  <c r="AL42" i="52" s="1"/>
  <c r="O42" i="52"/>
  <c r="AD42" i="52"/>
  <c r="AF42" i="52" s="1"/>
  <c r="AG42" i="52" s="1"/>
  <c r="B43" i="52"/>
  <c r="AS41" i="6" l="1"/>
  <c r="AU41" i="6" s="1"/>
  <c r="AV41" i="6" s="1"/>
  <c r="Y41" i="6"/>
  <c r="AA41" i="6" s="1"/>
  <c r="AB41" i="6" s="1"/>
  <c r="AN41" i="6"/>
  <c r="AP41" i="6" s="1"/>
  <c r="AQ41" i="6" s="1"/>
  <c r="B35" i="53"/>
  <c r="AI42" i="6" s="1"/>
  <c r="AK42" i="6" s="1"/>
  <c r="AL42" i="6" s="1"/>
  <c r="T42" i="6"/>
  <c r="V42" i="6" s="1"/>
  <c r="W42" i="6" s="1"/>
  <c r="AS42" i="6"/>
  <c r="AU42" i="6" s="1"/>
  <c r="AV42" i="6" s="1"/>
  <c r="E42" i="6"/>
  <c r="AX42" i="6"/>
  <c r="AZ42" i="6" s="1"/>
  <c r="BA42" i="6" s="1"/>
  <c r="BC41" i="6"/>
  <c r="BE41" i="6" s="1"/>
  <c r="BF41" i="6" s="1"/>
  <c r="J41" i="6"/>
  <c r="L41" i="6" s="1"/>
  <c r="M41" i="6" s="1"/>
  <c r="AD42" i="6"/>
  <c r="AF42" i="6" s="1"/>
  <c r="AG42" i="6" s="1"/>
  <c r="BH42" i="6"/>
  <c r="BJ42" i="6" s="1"/>
  <c r="BK42" i="6" s="1"/>
  <c r="J42" i="6"/>
  <c r="L42" i="6" s="1"/>
  <c r="M42" i="6" s="1"/>
  <c r="AI41" i="6"/>
  <c r="AK41" i="6" s="1"/>
  <c r="AL41" i="6" s="1"/>
  <c r="AN42" i="6"/>
  <c r="AP42" i="6" s="1"/>
  <c r="AQ42" i="6" s="1"/>
  <c r="BC42" i="6"/>
  <c r="BE42" i="6" s="1"/>
  <c r="BF42" i="6" s="1"/>
  <c r="O42" i="6"/>
  <c r="Q42" i="6" s="1"/>
  <c r="R42" i="6" s="1"/>
  <c r="Y42" i="6"/>
  <c r="AA42" i="6" s="1"/>
  <c r="AB42" i="6" s="1"/>
  <c r="BM40" i="6"/>
  <c r="BO40" i="6" s="1"/>
  <c r="BP40" i="6" s="1"/>
  <c r="AD41" i="6"/>
  <c r="AF41" i="6" s="1"/>
  <c r="AG41" i="6" s="1"/>
  <c r="BH41" i="6"/>
  <c r="BJ41" i="6" s="1"/>
  <c r="BK41" i="6" s="1"/>
  <c r="E41" i="6"/>
  <c r="B45" i="6"/>
  <c r="BO42" i="52"/>
  <c r="BP42" i="52" s="1"/>
  <c r="G42" i="52"/>
  <c r="H42" i="52" s="1"/>
  <c r="AS43" i="52"/>
  <c r="AU43" i="52" s="1"/>
  <c r="AV43" i="52" s="1"/>
  <c r="Y43" i="52"/>
  <c r="AA43" i="52" s="1"/>
  <c r="AB43" i="52" s="1"/>
  <c r="E43" i="52"/>
  <c r="T43" i="52"/>
  <c r="AN43" i="52"/>
  <c r="AP43" i="52" s="1"/>
  <c r="AQ43" i="52" s="1"/>
  <c r="O43" i="52"/>
  <c r="Q43" i="52" s="1"/>
  <c r="R43" i="52" s="1"/>
  <c r="AI43" i="52"/>
  <c r="AK43" i="52" s="1"/>
  <c r="AL43" i="52" s="1"/>
  <c r="AD43" i="52"/>
  <c r="AF43" i="52" s="1"/>
  <c r="AG43" i="52" s="1"/>
  <c r="BC43" i="52"/>
  <c r="BE43" i="52" s="1"/>
  <c r="BF43" i="52" s="1"/>
  <c r="J43" i="52"/>
  <c r="L43" i="52" s="1"/>
  <c r="M43" i="52" s="1"/>
  <c r="AX43" i="52"/>
  <c r="BH43" i="52"/>
  <c r="B44" i="52"/>
  <c r="Q42" i="52"/>
  <c r="R42" i="52" s="1"/>
  <c r="BE42" i="52"/>
  <c r="BF42" i="52" s="1"/>
  <c r="L42" i="52"/>
  <c r="M42" i="52" s="1"/>
  <c r="BM41" i="6" l="1"/>
  <c r="BO41" i="6" s="1"/>
  <c r="BP41" i="6" s="1"/>
  <c r="G41" i="6"/>
  <c r="H41" i="6" s="1"/>
  <c r="BM42" i="6"/>
  <c r="BO42" i="6" s="1"/>
  <c r="BP42" i="6" s="1"/>
  <c r="G42" i="6"/>
  <c r="H42" i="6" s="1"/>
  <c r="B36" i="53"/>
  <c r="T43" i="6" s="1"/>
  <c r="V43" i="6" s="1"/>
  <c r="W43" i="6" s="1"/>
  <c r="J43" i="6"/>
  <c r="L43" i="6" s="1"/>
  <c r="M43" i="6" s="1"/>
  <c r="Y43" i="6"/>
  <c r="AA43" i="6" s="1"/>
  <c r="AB43" i="6" s="1"/>
  <c r="O43" i="6"/>
  <c r="Q43" i="6" s="1"/>
  <c r="R43" i="6" s="1"/>
  <c r="B46" i="6"/>
  <c r="V43" i="52"/>
  <c r="W43" i="52" s="1"/>
  <c r="AN44" i="52"/>
  <c r="AP44" i="52" s="1"/>
  <c r="AQ44" i="52" s="1"/>
  <c r="BH44" i="52"/>
  <c r="BJ44" i="52" s="1"/>
  <c r="BK44" i="52" s="1"/>
  <c r="O44" i="52"/>
  <c r="Q44" i="52" s="1"/>
  <c r="R44" i="52" s="1"/>
  <c r="BC44" i="52"/>
  <c r="BE44" i="52" s="1"/>
  <c r="BF44" i="52" s="1"/>
  <c r="Y44" i="52"/>
  <c r="AA44" i="52" s="1"/>
  <c r="AB44" i="52" s="1"/>
  <c r="T44" i="52"/>
  <c r="V44" i="52" s="1"/>
  <c r="W44" i="52" s="1"/>
  <c r="AS44" i="52"/>
  <c r="AU44" i="52" s="1"/>
  <c r="AV44" i="52" s="1"/>
  <c r="AI44" i="52"/>
  <c r="AK44" i="52" s="1"/>
  <c r="AL44" i="52" s="1"/>
  <c r="J44" i="52"/>
  <c r="AD44" i="52"/>
  <c r="AF44" i="52" s="1"/>
  <c r="AG44" i="52" s="1"/>
  <c r="E44" i="52"/>
  <c r="AX44" i="52"/>
  <c r="AZ44" i="52" s="1"/>
  <c r="BA44" i="52" s="1"/>
  <c r="B45" i="52"/>
  <c r="G43" i="52"/>
  <c r="H43" i="52" s="1"/>
  <c r="BJ43" i="52"/>
  <c r="BK43" i="52" s="1"/>
  <c r="AZ43" i="52"/>
  <c r="BA43" i="52" s="1"/>
  <c r="E43" i="6" l="1"/>
  <c r="BM43" i="6" s="1"/>
  <c r="BO43" i="6" s="1"/>
  <c r="BP43" i="6" s="1"/>
  <c r="AN43" i="6"/>
  <c r="AP43" i="6" s="1"/>
  <c r="AQ43" i="6" s="1"/>
  <c r="AS43" i="6"/>
  <c r="AU43" i="6" s="1"/>
  <c r="AV43" i="6" s="1"/>
  <c r="B37" i="53"/>
  <c r="BC44" i="6" s="1"/>
  <c r="BE44" i="6" s="1"/>
  <c r="BF44" i="6" s="1"/>
  <c r="AI44" i="6"/>
  <c r="AK44" i="6" s="1"/>
  <c r="AL44" i="6" s="1"/>
  <c r="Y44" i="6"/>
  <c r="AA44" i="6" s="1"/>
  <c r="AB44" i="6" s="1"/>
  <c r="O44" i="6"/>
  <c r="Q44" i="6" s="1"/>
  <c r="R44" i="6" s="1"/>
  <c r="BH44" i="6"/>
  <c r="BJ44" i="6" s="1"/>
  <c r="BK44" i="6" s="1"/>
  <c r="AN44" i="6"/>
  <c r="AP44" i="6" s="1"/>
  <c r="AQ44" i="6" s="1"/>
  <c r="AS44" i="6"/>
  <c r="AU44" i="6" s="1"/>
  <c r="AV44" i="6" s="1"/>
  <c r="E44" i="6"/>
  <c r="T44" i="6"/>
  <c r="V44" i="6" s="1"/>
  <c r="W44" i="6" s="1"/>
  <c r="AD44" i="6"/>
  <c r="AF44" i="6" s="1"/>
  <c r="AG44" i="6" s="1"/>
  <c r="J44" i="6"/>
  <c r="L44" i="6" s="1"/>
  <c r="M44" i="6" s="1"/>
  <c r="BH43" i="6"/>
  <c r="BJ43" i="6" s="1"/>
  <c r="BK43" i="6" s="1"/>
  <c r="BC43" i="6"/>
  <c r="BE43" i="6" s="1"/>
  <c r="BF43" i="6" s="1"/>
  <c r="AX44" i="6"/>
  <c r="AZ44" i="6" s="1"/>
  <c r="BA44" i="6" s="1"/>
  <c r="AD43" i="6"/>
  <c r="AF43" i="6" s="1"/>
  <c r="AG43" i="6" s="1"/>
  <c r="AI43" i="6"/>
  <c r="AK43" i="6" s="1"/>
  <c r="AL43" i="6" s="1"/>
  <c r="AX43" i="6"/>
  <c r="AZ43" i="6" s="1"/>
  <c r="BA43" i="6" s="1"/>
  <c r="B47" i="6"/>
  <c r="BO43" i="52"/>
  <c r="BP43" i="52" s="1"/>
  <c r="O45" i="52"/>
  <c r="Q45" i="52" s="1"/>
  <c r="R45" i="52" s="1"/>
  <c r="AI45" i="52"/>
  <c r="J45" i="52"/>
  <c r="L45" i="52" s="1"/>
  <c r="M45" i="52" s="1"/>
  <c r="AS45" i="52"/>
  <c r="AN45" i="52"/>
  <c r="AP45" i="52" s="1"/>
  <c r="AQ45" i="52" s="1"/>
  <c r="E45" i="52"/>
  <c r="T45" i="52"/>
  <c r="V45" i="52" s="1"/>
  <c r="W45" i="52" s="1"/>
  <c r="Y45" i="52"/>
  <c r="AA45" i="52" s="1"/>
  <c r="AB45" i="52" s="1"/>
  <c r="BH45" i="52"/>
  <c r="BJ45" i="52" s="1"/>
  <c r="BK45" i="52" s="1"/>
  <c r="BC45" i="52"/>
  <c r="BE45" i="52" s="1"/>
  <c r="BF45" i="52" s="1"/>
  <c r="AX45" i="52"/>
  <c r="AZ45" i="52" s="1"/>
  <c r="BA45" i="52" s="1"/>
  <c r="AD45" i="52"/>
  <c r="B49" i="52"/>
  <c r="G44" i="52"/>
  <c r="H44" i="52" s="1"/>
  <c r="BO44" i="52"/>
  <c r="BP44" i="52" s="1"/>
  <c r="L44" i="52"/>
  <c r="M44" i="52" s="1"/>
  <c r="J46" i="52"/>
  <c r="G43" i="6" l="1"/>
  <c r="H43" i="6" s="1"/>
  <c r="BC46" i="52"/>
  <c r="AX46" i="52"/>
  <c r="BM44" i="6"/>
  <c r="BO44" i="6" s="1"/>
  <c r="BP44" i="6" s="1"/>
  <c r="G44" i="6"/>
  <c r="H44" i="6" s="1"/>
  <c r="B38" i="53"/>
  <c r="BC45" i="6" s="1"/>
  <c r="BE45" i="6" s="1"/>
  <c r="BF45" i="6" s="1"/>
  <c r="AX45" i="6"/>
  <c r="AZ45" i="6" s="1"/>
  <c r="BA45" i="6" s="1"/>
  <c r="Y45" i="6"/>
  <c r="AA45" i="6" s="1"/>
  <c r="AB45" i="6" s="1"/>
  <c r="J45" i="6"/>
  <c r="L45" i="6" s="1"/>
  <c r="M45" i="6" s="1"/>
  <c r="B50" i="6"/>
  <c r="L46" i="52"/>
  <c r="M46" i="52" s="1"/>
  <c r="G45" i="52"/>
  <c r="H45" i="52" s="1"/>
  <c r="BO45" i="52"/>
  <c r="BP45" i="52" s="1"/>
  <c r="AZ46" i="52"/>
  <c r="BA46" i="52" s="1"/>
  <c r="E46" i="52"/>
  <c r="AI49" i="52"/>
  <c r="BC49" i="52"/>
  <c r="J49" i="52"/>
  <c r="AX49" i="52"/>
  <c r="BH49" i="52"/>
  <c r="Y49" i="52"/>
  <c r="T49" i="52"/>
  <c r="AS49" i="52"/>
  <c r="AD49" i="52"/>
  <c r="E49" i="52"/>
  <c r="AN49" i="52"/>
  <c r="O49" i="52"/>
  <c r="B50" i="52"/>
  <c r="AU45" i="52"/>
  <c r="AV45" i="52" s="1"/>
  <c r="AS46" i="52"/>
  <c r="T46" i="52"/>
  <c r="AN46" i="52"/>
  <c r="AK45" i="52"/>
  <c r="AL45" i="52" s="1"/>
  <c r="AI46" i="52"/>
  <c r="O46" i="52"/>
  <c r="AF45" i="52"/>
  <c r="AG45" i="52" s="1"/>
  <c r="AD46" i="52"/>
  <c r="Y46" i="52"/>
  <c r="BH46" i="52"/>
  <c r="BM46" i="52"/>
  <c r="BE46" i="52"/>
  <c r="BF46" i="52" s="1"/>
  <c r="E45" i="6" l="1"/>
  <c r="G45" i="6" s="1"/>
  <c r="H45" i="6" s="1"/>
  <c r="B39" i="53"/>
  <c r="AS46" i="6" s="1"/>
  <c r="AU46" i="6" s="1"/>
  <c r="AV46" i="6" s="1"/>
  <c r="O46" i="6"/>
  <c r="Q46" i="6" s="1"/>
  <c r="R46" i="6" s="1"/>
  <c r="AI45" i="6"/>
  <c r="AK45" i="6" s="1"/>
  <c r="AL45" i="6" s="1"/>
  <c r="AX46" i="6"/>
  <c r="AZ46" i="6" s="1"/>
  <c r="BA46" i="6" s="1"/>
  <c r="AN46" i="6"/>
  <c r="AP46" i="6" s="1"/>
  <c r="AQ46" i="6" s="1"/>
  <c r="AD45" i="6"/>
  <c r="AF45" i="6" s="1"/>
  <c r="AG45" i="6" s="1"/>
  <c r="AS45" i="6"/>
  <c r="AU45" i="6" s="1"/>
  <c r="AV45" i="6" s="1"/>
  <c r="AN45" i="6"/>
  <c r="AP45" i="6" s="1"/>
  <c r="AQ45" i="6" s="1"/>
  <c r="BH45" i="6"/>
  <c r="BJ45" i="6" s="1"/>
  <c r="BK45" i="6" s="1"/>
  <c r="O45" i="6"/>
  <c r="Q45" i="6" s="1"/>
  <c r="R45" i="6" s="1"/>
  <c r="T45" i="6"/>
  <c r="V45" i="6" s="1"/>
  <c r="W45" i="6" s="1"/>
  <c r="B51" i="6"/>
  <c r="AP46" i="52"/>
  <c r="AQ46" i="52" s="1"/>
  <c r="BJ49" i="52"/>
  <c r="BK49" i="52" s="1"/>
  <c r="V46" i="52"/>
  <c r="W46" i="52" s="1"/>
  <c r="AS50" i="52"/>
  <c r="AU50" i="52" s="1"/>
  <c r="AV50" i="52" s="1"/>
  <c r="Y50" i="52"/>
  <c r="AA50" i="52" s="1"/>
  <c r="AB50" i="52" s="1"/>
  <c r="E50" i="52"/>
  <c r="J50" i="52"/>
  <c r="L50" i="52" s="1"/>
  <c r="M50" i="52" s="1"/>
  <c r="AD50" i="52"/>
  <c r="AF50" i="52" s="1"/>
  <c r="AG50" i="52" s="1"/>
  <c r="BC50" i="52"/>
  <c r="BE50" i="52" s="1"/>
  <c r="BF50" i="52" s="1"/>
  <c r="AX50" i="52"/>
  <c r="AZ50" i="52" s="1"/>
  <c r="BA50" i="52" s="1"/>
  <c r="AN50" i="52"/>
  <c r="AP50" i="52" s="1"/>
  <c r="AQ50" i="52" s="1"/>
  <c r="T50" i="52"/>
  <c r="V50" i="52" s="1"/>
  <c r="W50" i="52" s="1"/>
  <c r="BH50" i="52"/>
  <c r="BJ50" i="52" s="1"/>
  <c r="BK50" i="52" s="1"/>
  <c r="AI50" i="52"/>
  <c r="AK50" i="52" s="1"/>
  <c r="AL50" i="52" s="1"/>
  <c r="O50" i="52"/>
  <c r="Q50" i="52" s="1"/>
  <c r="R50" i="52" s="1"/>
  <c r="B51" i="52"/>
  <c r="Q49" i="52"/>
  <c r="R49" i="52" s="1"/>
  <c r="AP49" i="52"/>
  <c r="AQ49" i="52" s="1"/>
  <c r="AZ49" i="52"/>
  <c r="BA49" i="52" s="1"/>
  <c r="AU46" i="52"/>
  <c r="AV46" i="52" s="1"/>
  <c r="Q46" i="52"/>
  <c r="R46" i="52" s="1"/>
  <c r="BE49" i="52"/>
  <c r="BF49" i="52" s="1"/>
  <c r="BO46" i="52"/>
  <c r="BP46" i="52" s="1"/>
  <c r="G46" i="52"/>
  <c r="H46" i="52" s="1"/>
  <c r="AA46" i="52"/>
  <c r="AB46" i="52" s="1"/>
  <c r="AF46" i="52"/>
  <c r="AG46" i="52" s="1"/>
  <c r="AK46" i="52"/>
  <c r="AL46" i="52" s="1"/>
  <c r="L49" i="52"/>
  <c r="M49" i="52" s="1"/>
  <c r="AK49" i="52"/>
  <c r="AL49" i="52" s="1"/>
  <c r="BJ46" i="52"/>
  <c r="BK46" i="52" s="1"/>
  <c r="G49" i="52"/>
  <c r="H49" i="52" s="1"/>
  <c r="AF49" i="52"/>
  <c r="AG49" i="52" s="1"/>
  <c r="AU49" i="52"/>
  <c r="AV49" i="52" s="1"/>
  <c r="V49" i="52"/>
  <c r="W49" i="52" s="1"/>
  <c r="AA49" i="52"/>
  <c r="AB49" i="52" s="1"/>
  <c r="BM45" i="6" l="1"/>
  <c r="BO45" i="6" s="1"/>
  <c r="BP45" i="6" s="1"/>
  <c r="T46" i="6"/>
  <c r="Y46" i="6"/>
  <c r="E46" i="6"/>
  <c r="BH46" i="6"/>
  <c r="J46" i="6"/>
  <c r="AI46" i="6"/>
  <c r="AK46" i="6" s="1"/>
  <c r="AL46" i="6" s="1"/>
  <c r="BC46" i="6"/>
  <c r="B40" i="53"/>
  <c r="T47" i="6" s="1"/>
  <c r="V47" i="6" s="1"/>
  <c r="W47" i="6" s="1"/>
  <c r="J47" i="6"/>
  <c r="L47" i="6" s="1"/>
  <c r="M47" i="6" s="1"/>
  <c r="AD46" i="6"/>
  <c r="AF46" i="6" s="1"/>
  <c r="AG46" i="6" s="1"/>
  <c r="B53" i="6"/>
  <c r="AX51" i="52"/>
  <c r="E51" i="52"/>
  <c r="AS51" i="52"/>
  <c r="AU51" i="52" s="1"/>
  <c r="AV51" i="52" s="1"/>
  <c r="AD51" i="52"/>
  <c r="AF51" i="52" s="1"/>
  <c r="AG51" i="52" s="1"/>
  <c r="BC51" i="52"/>
  <c r="BE51" i="52" s="1"/>
  <c r="BF51" i="52" s="1"/>
  <c r="O51" i="52"/>
  <c r="J51" i="52"/>
  <c r="L51" i="52" s="1"/>
  <c r="M51" i="52" s="1"/>
  <c r="AN51" i="52"/>
  <c r="BH51" i="52"/>
  <c r="BJ51" i="52" s="1"/>
  <c r="BK51" i="52" s="1"/>
  <c r="AI51" i="52"/>
  <c r="AK51" i="52" s="1"/>
  <c r="AL51" i="52" s="1"/>
  <c r="Y51" i="52"/>
  <c r="AA51" i="52" s="1"/>
  <c r="AB51" i="52" s="1"/>
  <c r="T51" i="52"/>
  <c r="B52" i="52"/>
  <c r="BO50" i="52"/>
  <c r="BP50" i="52" s="1"/>
  <c r="G50" i="52"/>
  <c r="H50" i="52" s="1"/>
  <c r="BO49" i="52"/>
  <c r="BP49" i="52" s="1"/>
  <c r="BC47" i="6" l="1"/>
  <c r="BE47" i="6" s="1"/>
  <c r="BF47" i="6" s="1"/>
  <c r="AN47" i="6"/>
  <c r="AP47" i="6" s="1"/>
  <c r="AQ47" i="6" s="1"/>
  <c r="AI47" i="6"/>
  <c r="AK47" i="6" s="1"/>
  <c r="AL47" i="6" s="1"/>
  <c r="AD47" i="6"/>
  <c r="AF47" i="6" s="1"/>
  <c r="AG47" i="6" s="1"/>
  <c r="L46" i="6"/>
  <c r="M46" i="6" s="1"/>
  <c r="J48" i="6"/>
  <c r="BJ46" i="6"/>
  <c r="BK46" i="6" s="1"/>
  <c r="AX47" i="6"/>
  <c r="E47" i="6"/>
  <c r="E48" i="6" s="1"/>
  <c r="G48" i="6" s="1"/>
  <c r="H48" i="6" s="1"/>
  <c r="Y47" i="6"/>
  <c r="AA47" i="6" s="1"/>
  <c r="AB47" i="6" s="1"/>
  <c r="AN48" i="6"/>
  <c r="AP48" i="6" s="1"/>
  <c r="AQ48" i="6" s="1"/>
  <c r="B42" i="53"/>
  <c r="T50" i="6" s="1"/>
  <c r="V50" i="6" s="1"/>
  <c r="W50" i="6" s="1"/>
  <c r="AS50" i="6"/>
  <c r="AU50" i="6" s="1"/>
  <c r="AV50" i="6" s="1"/>
  <c r="AS47" i="6"/>
  <c r="O47" i="6"/>
  <c r="G46" i="6"/>
  <c r="H46" i="6" s="1"/>
  <c r="BM46" i="6"/>
  <c r="AA46" i="6"/>
  <c r="AB46" i="6" s="1"/>
  <c r="V46" i="6"/>
  <c r="W46" i="6" s="1"/>
  <c r="T48" i="6"/>
  <c r="BE46" i="6"/>
  <c r="BF46" i="6" s="1"/>
  <c r="BC48" i="6"/>
  <c r="BE48" i="6" s="1"/>
  <c r="BF48" i="6" s="1"/>
  <c r="BH47" i="6"/>
  <c r="BJ47" i="6" s="1"/>
  <c r="BK47" i="6" s="1"/>
  <c r="B57" i="6"/>
  <c r="Q51" i="52"/>
  <c r="R51" i="52" s="1"/>
  <c r="AP51" i="52"/>
  <c r="AQ51" i="52" s="1"/>
  <c r="Y52" i="52"/>
  <c r="AS52" i="52"/>
  <c r="T52" i="52"/>
  <c r="V52" i="52" s="1"/>
  <c r="W52" i="52" s="1"/>
  <c r="AN52" i="52"/>
  <c r="AP52" i="52" s="1"/>
  <c r="AQ52" i="52" s="1"/>
  <c r="AX52" i="52"/>
  <c r="AZ52" i="52" s="1"/>
  <c r="BA52" i="52" s="1"/>
  <c r="E52" i="52"/>
  <c r="BC52" i="52"/>
  <c r="BE52" i="52" s="1"/>
  <c r="BF52" i="52" s="1"/>
  <c r="O52" i="52"/>
  <c r="Q52" i="52" s="1"/>
  <c r="R52" i="52" s="1"/>
  <c r="J52" i="52"/>
  <c r="BH52" i="52"/>
  <c r="BJ52" i="52" s="1"/>
  <c r="BK52" i="52" s="1"/>
  <c r="AI52" i="52"/>
  <c r="AK52" i="52" s="1"/>
  <c r="AL52" i="52" s="1"/>
  <c r="AD52" i="52"/>
  <c r="B53" i="52"/>
  <c r="G51" i="52"/>
  <c r="H51" i="52" s="1"/>
  <c r="AZ51" i="52"/>
  <c r="BA51" i="52" s="1"/>
  <c r="V51" i="52"/>
  <c r="W51" i="52" s="1"/>
  <c r="AI48" i="6" l="1"/>
  <c r="AD48" i="6"/>
  <c r="AF48" i="6" s="1"/>
  <c r="AG48" i="6" s="1"/>
  <c r="Y48" i="6"/>
  <c r="AN50" i="6"/>
  <c r="AP50" i="6" s="1"/>
  <c r="AQ50" i="6" s="1"/>
  <c r="AI50" i="6"/>
  <c r="AK50" i="6" s="1"/>
  <c r="AL50" i="6" s="1"/>
  <c r="E50" i="6"/>
  <c r="BO46" i="6"/>
  <c r="BP46" i="6" s="1"/>
  <c r="G47" i="6"/>
  <c r="H47" i="6" s="1"/>
  <c r="BM47" i="6"/>
  <c r="BO47" i="6" s="1"/>
  <c r="BP47" i="6" s="1"/>
  <c r="AU47" i="6"/>
  <c r="AV47" i="6" s="1"/>
  <c r="AS48" i="6"/>
  <c r="AA48" i="6"/>
  <c r="AB48" i="6" s="1"/>
  <c r="Y50" i="6"/>
  <c r="AA50" i="6" s="1"/>
  <c r="AB50" i="6" s="1"/>
  <c r="AK48" i="6"/>
  <c r="AL48" i="6" s="1"/>
  <c r="B43" i="53"/>
  <c r="AD51" i="6" s="1"/>
  <c r="AF51" i="6" s="1"/>
  <c r="AG51" i="6" s="1"/>
  <c r="BH50" i="6"/>
  <c r="BJ50" i="6" s="1"/>
  <c r="BK50" i="6" s="1"/>
  <c r="BC50" i="6"/>
  <c r="O50" i="6"/>
  <c r="J50" i="6"/>
  <c r="L50" i="6" s="1"/>
  <c r="M50" i="6" s="1"/>
  <c r="AZ47" i="6"/>
  <c r="BA47" i="6" s="1"/>
  <c r="AX48" i="6"/>
  <c r="Q47" i="6"/>
  <c r="R47" i="6" s="1"/>
  <c r="O48" i="6"/>
  <c r="BH48" i="6"/>
  <c r="V48" i="6"/>
  <c r="W48" i="6" s="1"/>
  <c r="AD50" i="6"/>
  <c r="L48" i="6"/>
  <c r="M48" i="6" s="1"/>
  <c r="AX50" i="6"/>
  <c r="AZ50" i="6" s="1"/>
  <c r="BA50" i="6" s="1"/>
  <c r="B58" i="6"/>
  <c r="AA52" i="52"/>
  <c r="AB52" i="52" s="1"/>
  <c r="BO51" i="52"/>
  <c r="BP51" i="52" s="1"/>
  <c r="BH53" i="52"/>
  <c r="AN53" i="52"/>
  <c r="AP53" i="52" s="1"/>
  <c r="AQ53" i="52" s="1"/>
  <c r="T53" i="52"/>
  <c r="V53" i="52" s="1"/>
  <c r="W53" i="52" s="1"/>
  <c r="AS53" i="52"/>
  <c r="AU53" i="52" s="1"/>
  <c r="AV53" i="52" s="1"/>
  <c r="O53" i="52"/>
  <c r="Q53" i="52" s="1"/>
  <c r="R53" i="52" s="1"/>
  <c r="Y53" i="52"/>
  <c r="AA53" i="52" s="1"/>
  <c r="AB53" i="52" s="1"/>
  <c r="BC53" i="52"/>
  <c r="BE53" i="52" s="1"/>
  <c r="BF53" i="52" s="1"/>
  <c r="AX53" i="52"/>
  <c r="J53" i="52"/>
  <c r="L53" i="52" s="1"/>
  <c r="M53" i="52" s="1"/>
  <c r="AI53" i="52"/>
  <c r="AK53" i="52" s="1"/>
  <c r="AL53" i="52" s="1"/>
  <c r="AD53" i="52"/>
  <c r="AF53" i="52" s="1"/>
  <c r="AG53" i="52" s="1"/>
  <c r="E53" i="52"/>
  <c r="B54" i="52"/>
  <c r="AF52" i="52"/>
  <c r="AG52" i="52" s="1"/>
  <c r="AU52" i="52"/>
  <c r="AV52" i="52" s="1"/>
  <c r="L52" i="52"/>
  <c r="M52" i="52" s="1"/>
  <c r="G52" i="52"/>
  <c r="H52" i="52" s="1"/>
  <c r="BO52" i="52"/>
  <c r="BP52" i="52" s="1"/>
  <c r="BC51" i="6" l="1"/>
  <c r="BE51" i="6" s="1"/>
  <c r="BF51" i="6" s="1"/>
  <c r="AI51" i="6"/>
  <c r="AK51" i="6" s="1"/>
  <c r="AL51" i="6" s="1"/>
  <c r="AS51" i="6"/>
  <c r="AU51" i="6" s="1"/>
  <c r="AV51" i="6" s="1"/>
  <c r="Y51" i="6"/>
  <c r="AA51" i="6" s="1"/>
  <c r="AB51" i="6" s="1"/>
  <c r="E51" i="6"/>
  <c r="E52" i="6" s="1"/>
  <c r="BM48" i="6"/>
  <c r="BO48" i="6" s="1"/>
  <c r="BP48" i="6" s="1"/>
  <c r="B45" i="53"/>
  <c r="J53" i="6" s="1"/>
  <c r="L53" i="6" s="1"/>
  <c r="M53" i="6" s="1"/>
  <c r="AD53" i="6"/>
  <c r="AF53" i="6" s="1"/>
  <c r="AG53" i="6" s="1"/>
  <c r="BM50" i="6"/>
  <c r="G50" i="6"/>
  <c r="H50" i="6" s="1"/>
  <c r="Q50" i="6"/>
  <c r="R50" i="6" s="1"/>
  <c r="E36" i="35"/>
  <c r="G36" i="35" s="1"/>
  <c r="H36" i="35" s="1"/>
  <c r="AI52" i="6"/>
  <c r="AZ48" i="6"/>
  <c r="BA48" i="6" s="1"/>
  <c r="AU48" i="6"/>
  <c r="AV48" i="6" s="1"/>
  <c r="E35" i="35"/>
  <c r="G35" i="35" s="1"/>
  <c r="H35" i="35" s="1"/>
  <c r="Q48" i="6"/>
  <c r="R48" i="6" s="1"/>
  <c r="O51" i="6"/>
  <c r="J51" i="6"/>
  <c r="L51" i="6" s="1"/>
  <c r="M51" i="6" s="1"/>
  <c r="BE50" i="6"/>
  <c r="BF50" i="6" s="1"/>
  <c r="BC52" i="6"/>
  <c r="AF50" i="6"/>
  <c r="AG50" i="6" s="1"/>
  <c r="AD52" i="6"/>
  <c r="BJ48" i="6"/>
  <c r="BK48" i="6" s="1"/>
  <c r="AN51" i="6"/>
  <c r="Y52" i="6"/>
  <c r="AX51" i="6"/>
  <c r="AZ51" i="6" s="1"/>
  <c r="BA51" i="6" s="1"/>
  <c r="T51" i="6"/>
  <c r="BH51" i="6"/>
  <c r="BJ51" i="6" s="1"/>
  <c r="BK51" i="6" s="1"/>
  <c r="B59" i="6"/>
  <c r="BJ53" i="52"/>
  <c r="BK53" i="52" s="1"/>
  <c r="T54" i="52"/>
  <c r="V54" i="52" s="1"/>
  <c r="W54" i="52" s="1"/>
  <c r="AN54" i="52"/>
  <c r="AP54" i="52" s="1"/>
  <c r="AQ54" i="52" s="1"/>
  <c r="O54" i="52"/>
  <c r="Q54" i="52" s="1"/>
  <c r="R54" i="52" s="1"/>
  <c r="AI54" i="52"/>
  <c r="BH54" i="52"/>
  <c r="BJ54" i="52" s="1"/>
  <c r="BK54" i="52" s="1"/>
  <c r="Y54" i="52"/>
  <c r="AA54" i="52" s="1"/>
  <c r="AB54" i="52" s="1"/>
  <c r="AX54" i="52"/>
  <c r="AZ54" i="52" s="1"/>
  <c r="BA54" i="52" s="1"/>
  <c r="J54" i="52"/>
  <c r="L54" i="52" s="1"/>
  <c r="M54" i="52" s="1"/>
  <c r="AS54" i="52"/>
  <c r="AU54" i="52" s="1"/>
  <c r="AV54" i="52" s="1"/>
  <c r="E54" i="52"/>
  <c r="AD54" i="52"/>
  <c r="AF54" i="52" s="1"/>
  <c r="AG54" i="52" s="1"/>
  <c r="BC54" i="52"/>
  <c r="BE54" i="52" s="1"/>
  <c r="BF54" i="52" s="1"/>
  <c r="B64" i="52"/>
  <c r="BO53" i="52"/>
  <c r="BP53" i="52" s="1"/>
  <c r="G53" i="52"/>
  <c r="H53" i="52" s="1"/>
  <c r="E55" i="52"/>
  <c r="AZ53" i="52"/>
  <c r="BA53" i="52" s="1"/>
  <c r="AX55" i="52"/>
  <c r="G51" i="6" l="1"/>
  <c r="H51" i="6" s="1"/>
  <c r="AS52" i="6"/>
  <c r="J35" i="35"/>
  <c r="L35" i="35" s="1"/>
  <c r="M35" i="35" s="1"/>
  <c r="BH53" i="6"/>
  <c r="BJ53" i="6" s="1"/>
  <c r="BK53" i="6" s="1"/>
  <c r="T53" i="6"/>
  <c r="V53" i="6" s="1"/>
  <c r="W53" i="6" s="1"/>
  <c r="AI53" i="6"/>
  <c r="AK53" i="6" s="1"/>
  <c r="AL53" i="6" s="1"/>
  <c r="O53" i="6"/>
  <c r="Q53" i="6" s="1"/>
  <c r="R53" i="6" s="1"/>
  <c r="AS53" i="6"/>
  <c r="AU53" i="6" s="1"/>
  <c r="AV53" i="6" s="1"/>
  <c r="E53" i="6"/>
  <c r="BM51" i="6"/>
  <c r="BO51" i="6" s="1"/>
  <c r="BP51" i="6" s="1"/>
  <c r="Y55" i="52"/>
  <c r="BH55" i="52"/>
  <c r="AA52" i="6"/>
  <c r="AB52" i="6" s="1"/>
  <c r="O52" i="6"/>
  <c r="Q51" i="6"/>
  <c r="R51" i="6" s="1"/>
  <c r="E37" i="35"/>
  <c r="AK52" i="6"/>
  <c r="AL52" i="6" s="1"/>
  <c r="AP51" i="6"/>
  <c r="AQ51" i="6" s="1"/>
  <c r="AN52" i="6"/>
  <c r="AD54" i="6"/>
  <c r="AF54" i="6" s="1"/>
  <c r="AG54" i="6" s="1"/>
  <c r="AF52" i="6"/>
  <c r="AG52" i="6" s="1"/>
  <c r="G52" i="6"/>
  <c r="H52" i="6" s="1"/>
  <c r="J37" i="35"/>
  <c r="L37" i="35" s="1"/>
  <c r="M37" i="35" s="1"/>
  <c r="E38" i="35"/>
  <c r="G38" i="35" s="1"/>
  <c r="H38" i="35" s="1"/>
  <c r="V51" i="6"/>
  <c r="W51" i="6" s="1"/>
  <c r="T52" i="6"/>
  <c r="BH52" i="6"/>
  <c r="J52" i="6"/>
  <c r="BO50" i="6"/>
  <c r="BP50" i="6" s="1"/>
  <c r="J36" i="35"/>
  <c r="AU52" i="6"/>
  <c r="AV52" i="6" s="1"/>
  <c r="BE52" i="6"/>
  <c r="BF52" i="6" s="1"/>
  <c r="AX52" i="6"/>
  <c r="B50" i="53"/>
  <c r="BH57" i="6" s="1"/>
  <c r="BJ57" i="6" s="1"/>
  <c r="BK57" i="6" s="1"/>
  <c r="AN57" i="6"/>
  <c r="AP57" i="6" s="1"/>
  <c r="AQ57" i="6" s="1"/>
  <c r="BC53" i="6"/>
  <c r="BE53" i="6" s="1"/>
  <c r="BF53" i="6" s="1"/>
  <c r="AN53" i="6"/>
  <c r="AP53" i="6" s="1"/>
  <c r="AQ53" i="6" s="1"/>
  <c r="Y53" i="6"/>
  <c r="AA53" i="6" s="1"/>
  <c r="AB53" i="6" s="1"/>
  <c r="E57" i="6"/>
  <c r="AI57" i="6"/>
  <c r="AK57" i="6" s="1"/>
  <c r="AL57" i="6" s="1"/>
  <c r="O57" i="6"/>
  <c r="Q57" i="6" s="1"/>
  <c r="R57" i="6" s="1"/>
  <c r="AX53" i="6"/>
  <c r="AZ53" i="6" s="1"/>
  <c r="BA53" i="6" s="1"/>
  <c r="B60" i="6"/>
  <c r="G55" i="52"/>
  <c r="H55" i="52" s="1"/>
  <c r="AK54" i="52"/>
  <c r="AL54" i="52" s="1"/>
  <c r="AI55" i="52"/>
  <c r="AN55" i="52"/>
  <c r="BC64" i="52"/>
  <c r="BE64" i="52" s="1"/>
  <c r="BF64" i="52" s="1"/>
  <c r="AI64" i="52"/>
  <c r="AK64" i="52" s="1"/>
  <c r="AL64" i="52" s="1"/>
  <c r="O64" i="52"/>
  <c r="AX64" i="52"/>
  <c r="AZ64" i="52" s="1"/>
  <c r="BA64" i="52" s="1"/>
  <c r="AD64" i="52"/>
  <c r="AF64" i="52" s="1"/>
  <c r="AG64" i="52" s="1"/>
  <c r="J64" i="52"/>
  <c r="L64" i="52" s="1"/>
  <c r="M64" i="52" s="1"/>
  <c r="Y64" i="52"/>
  <c r="AA64" i="52" s="1"/>
  <c r="AB64" i="52" s="1"/>
  <c r="BH64" i="52"/>
  <c r="BJ64" i="52" s="1"/>
  <c r="BK64" i="52" s="1"/>
  <c r="T64" i="52"/>
  <c r="V64" i="52" s="1"/>
  <c r="W64" i="52" s="1"/>
  <c r="AN64" i="52"/>
  <c r="AP64" i="52" s="1"/>
  <c r="AQ64" i="52" s="1"/>
  <c r="AS64" i="52"/>
  <c r="AU64" i="52" s="1"/>
  <c r="AV64" i="52" s="1"/>
  <c r="E64" i="52"/>
  <c r="B70" i="52"/>
  <c r="J55" i="52"/>
  <c r="T55" i="52"/>
  <c r="AZ55" i="52"/>
  <c r="BA55" i="52" s="1"/>
  <c r="AX60" i="52"/>
  <c r="AS55" i="52"/>
  <c r="AA55" i="52"/>
  <c r="AB55" i="52" s="1"/>
  <c r="Y60" i="52"/>
  <c r="BO54" i="52"/>
  <c r="BP54" i="52" s="1"/>
  <c r="G54" i="52"/>
  <c r="H54" i="52" s="1"/>
  <c r="BC55" i="52"/>
  <c r="AD55" i="52"/>
  <c r="O55" i="52"/>
  <c r="BJ55" i="52"/>
  <c r="BK55" i="52" s="1"/>
  <c r="BH60" i="52"/>
  <c r="BM53" i="6" l="1"/>
  <c r="BC57" i="6"/>
  <c r="BE57" i="6" s="1"/>
  <c r="BF57" i="6" s="1"/>
  <c r="AI54" i="6"/>
  <c r="AK54" i="6" s="1"/>
  <c r="AL54" i="6" s="1"/>
  <c r="AD57" i="6"/>
  <c r="AF57" i="6" s="1"/>
  <c r="AG57" i="6" s="1"/>
  <c r="J57" i="6"/>
  <c r="L57" i="6" s="1"/>
  <c r="M57" i="6" s="1"/>
  <c r="BM52" i="6"/>
  <c r="BM54" i="6" s="1"/>
  <c r="BO54" i="6" s="1"/>
  <c r="BP54" i="6" s="1"/>
  <c r="E54" i="6"/>
  <c r="G54" i="6" s="1"/>
  <c r="H54" i="6" s="1"/>
  <c r="AS54" i="6"/>
  <c r="AU54" i="6" s="1"/>
  <c r="AV54" i="6" s="1"/>
  <c r="BM55" i="52"/>
  <c r="BO55" i="52" s="1"/>
  <c r="BP55" i="52" s="1"/>
  <c r="L52" i="6"/>
  <c r="M52" i="6" s="1"/>
  <c r="J54" i="6"/>
  <c r="L54" i="6" s="1"/>
  <c r="M54" i="6" s="1"/>
  <c r="AN54" i="6"/>
  <c r="AP54" i="6" s="1"/>
  <c r="AQ54" i="6" s="1"/>
  <c r="AP52" i="6"/>
  <c r="AQ52" i="6" s="1"/>
  <c r="BH54" i="6"/>
  <c r="BJ54" i="6" s="1"/>
  <c r="BK54" i="6" s="1"/>
  <c r="BJ52" i="6"/>
  <c r="BK52" i="6" s="1"/>
  <c r="V52" i="6"/>
  <c r="W52" i="6" s="1"/>
  <c r="T54" i="6"/>
  <c r="V54" i="6" s="1"/>
  <c r="W54" i="6" s="1"/>
  <c r="B51" i="53"/>
  <c r="BC58" i="6"/>
  <c r="BE58" i="6" s="1"/>
  <c r="BF58" i="6" s="1"/>
  <c r="J58" i="6"/>
  <c r="L58" i="6" s="1"/>
  <c r="M58" i="6" s="1"/>
  <c r="E58" i="6"/>
  <c r="O58" i="6"/>
  <c r="Q58" i="6" s="1"/>
  <c r="R58" i="6" s="1"/>
  <c r="Y58" i="6"/>
  <c r="AA58" i="6" s="1"/>
  <c r="AB58" i="6" s="1"/>
  <c r="T58" i="6"/>
  <c r="V58" i="6" s="1"/>
  <c r="W58" i="6" s="1"/>
  <c r="T57" i="6"/>
  <c r="V57" i="6" s="1"/>
  <c r="W57" i="6" s="1"/>
  <c r="AS58" i="6"/>
  <c r="AU58" i="6" s="1"/>
  <c r="AV58" i="6" s="1"/>
  <c r="BH58" i="6"/>
  <c r="BJ58" i="6" s="1"/>
  <c r="BK58" i="6" s="1"/>
  <c r="AS57" i="6"/>
  <c r="AU57" i="6" s="1"/>
  <c r="AV57" i="6" s="1"/>
  <c r="AI58" i="6"/>
  <c r="AK58" i="6" s="1"/>
  <c r="AL58" i="6" s="1"/>
  <c r="BM57" i="6"/>
  <c r="BO57" i="6" s="1"/>
  <c r="BP57" i="6" s="1"/>
  <c r="G57" i="6"/>
  <c r="H57" i="6" s="1"/>
  <c r="AZ52" i="6"/>
  <c r="BA52" i="6" s="1"/>
  <c r="AX54" i="6"/>
  <c r="AZ54" i="6" s="1"/>
  <c r="BA54" i="6" s="1"/>
  <c r="G37" i="35"/>
  <c r="H37" i="35" s="1"/>
  <c r="E39" i="35"/>
  <c r="BC54" i="6"/>
  <c r="BE54" i="6" s="1"/>
  <c r="BF54" i="6" s="1"/>
  <c r="Q52" i="6"/>
  <c r="R52" i="6" s="1"/>
  <c r="O54" i="6"/>
  <c r="Q54" i="6" s="1"/>
  <c r="R54" i="6" s="1"/>
  <c r="AX57" i="6"/>
  <c r="AZ57" i="6" s="1"/>
  <c r="BA57" i="6" s="1"/>
  <c r="Y54" i="6"/>
  <c r="AA54" i="6" s="1"/>
  <c r="AB54" i="6" s="1"/>
  <c r="Y57" i="6"/>
  <c r="AA57" i="6" s="1"/>
  <c r="AB57" i="6" s="1"/>
  <c r="L36" i="35"/>
  <c r="M36" i="35" s="1"/>
  <c r="J38" i="35"/>
  <c r="L38" i="35" s="1"/>
  <c r="M38" i="35" s="1"/>
  <c r="BO53" i="6"/>
  <c r="BP53" i="6" s="1"/>
  <c r="B64" i="6"/>
  <c r="Q64" i="52"/>
  <c r="R64" i="52" s="1"/>
  <c r="E17" i="35"/>
  <c r="G17" i="35" s="1"/>
  <c r="H17" i="35" s="1"/>
  <c r="BM60" i="52"/>
  <c r="V55" i="52"/>
  <c r="W55" i="52" s="1"/>
  <c r="T60" i="52"/>
  <c r="AP55" i="52"/>
  <c r="AQ55" i="52" s="1"/>
  <c r="AN60" i="52"/>
  <c r="BH63" i="52"/>
  <c r="BJ60" i="52"/>
  <c r="BK60" i="52" s="1"/>
  <c r="L55" i="52"/>
  <c r="M55" i="52" s="1"/>
  <c r="J60" i="52"/>
  <c r="Q55" i="52"/>
  <c r="R55" i="52" s="1"/>
  <c r="O60" i="52"/>
  <c r="AK55" i="52"/>
  <c r="AL55" i="52" s="1"/>
  <c r="AI60" i="52"/>
  <c r="G64" i="52"/>
  <c r="H64" i="52" s="1"/>
  <c r="BE55" i="52"/>
  <c r="BF55" i="52" s="1"/>
  <c r="BC60" i="52"/>
  <c r="AU55" i="52"/>
  <c r="AV55" i="52" s="1"/>
  <c r="AS60" i="52"/>
  <c r="AX63" i="52"/>
  <c r="AZ60" i="52"/>
  <c r="BA60" i="52" s="1"/>
  <c r="J70" i="52"/>
  <c r="L70" i="52" s="1"/>
  <c r="M70" i="52" s="1"/>
  <c r="E70" i="52"/>
  <c r="O70" i="52"/>
  <c r="AF55" i="52"/>
  <c r="AG55" i="52" s="1"/>
  <c r="AD60" i="52"/>
  <c r="G60" i="52"/>
  <c r="H60" i="52" s="1"/>
  <c r="Y63" i="52"/>
  <c r="AA60" i="52"/>
  <c r="AB60" i="52" s="1"/>
  <c r="BO52" i="6" l="1"/>
  <c r="BP52" i="6" s="1"/>
  <c r="G39" i="35"/>
  <c r="H39" i="35" s="1"/>
  <c r="J39" i="35"/>
  <c r="L39" i="35" s="1"/>
  <c r="M39" i="35" s="1"/>
  <c r="B52" i="53"/>
  <c r="Y59" i="6" s="1"/>
  <c r="AD59" i="6"/>
  <c r="AF59" i="6" s="1"/>
  <c r="AG59" i="6" s="1"/>
  <c r="AS59" i="6"/>
  <c r="AU59" i="6" s="1"/>
  <c r="AV59" i="6" s="1"/>
  <c r="E59" i="6"/>
  <c r="AX59" i="6"/>
  <c r="AZ59" i="6" s="1"/>
  <c r="BA59" i="6" s="1"/>
  <c r="J59" i="6"/>
  <c r="L59" i="6" s="1"/>
  <c r="M59" i="6" s="1"/>
  <c r="AN59" i="6"/>
  <c r="AP59" i="6" s="1"/>
  <c r="AQ59" i="6" s="1"/>
  <c r="AN58" i="6"/>
  <c r="AP58" i="6" s="1"/>
  <c r="AQ58" i="6" s="1"/>
  <c r="AD58" i="6"/>
  <c r="BM58" i="6"/>
  <c r="BO58" i="6" s="1"/>
  <c r="BP58" i="6" s="1"/>
  <c r="G58" i="6"/>
  <c r="H58" i="6" s="1"/>
  <c r="AX58" i="6"/>
  <c r="AZ58" i="6" s="1"/>
  <c r="BA58" i="6" s="1"/>
  <c r="B65" i="6"/>
  <c r="J63" i="52"/>
  <c r="L60" i="52"/>
  <c r="M60" i="52" s="1"/>
  <c r="AN63" i="52"/>
  <c r="AP60" i="52"/>
  <c r="AQ60" i="52" s="1"/>
  <c r="T63" i="52"/>
  <c r="V60" i="52"/>
  <c r="W60" i="52" s="1"/>
  <c r="AS63" i="52"/>
  <c r="AU60" i="52"/>
  <c r="AV60" i="52" s="1"/>
  <c r="Y71" i="52"/>
  <c r="AA63" i="52"/>
  <c r="AB63" i="52" s="1"/>
  <c r="BM63" i="52"/>
  <c r="BM71" i="52" s="1"/>
  <c r="BM72" i="52" s="1"/>
  <c r="J13" i="35"/>
  <c r="BO60" i="52"/>
  <c r="BP60" i="52" s="1"/>
  <c r="Q70" i="52"/>
  <c r="R70" i="52" s="1"/>
  <c r="E23" i="35"/>
  <c r="G23" i="35" s="1"/>
  <c r="H23" i="35" s="1"/>
  <c r="O63" i="52"/>
  <c r="Q60" i="52"/>
  <c r="R60" i="52" s="1"/>
  <c r="E13" i="35"/>
  <c r="AX71" i="52"/>
  <c r="AZ63" i="52"/>
  <c r="BA63" i="52" s="1"/>
  <c r="BJ63" i="52"/>
  <c r="BK63" i="52" s="1"/>
  <c r="BH71" i="52"/>
  <c r="BC63" i="52"/>
  <c r="BE60" i="52"/>
  <c r="BF60" i="52" s="1"/>
  <c r="G63" i="52"/>
  <c r="H63" i="52" s="1"/>
  <c r="AD63" i="52"/>
  <c r="AF60" i="52"/>
  <c r="AG60" i="52" s="1"/>
  <c r="J17" i="35"/>
  <c r="L17" i="35" s="1"/>
  <c r="M17" i="35" s="1"/>
  <c r="BO64" i="52"/>
  <c r="BP64" i="52" s="1"/>
  <c r="AI63" i="52"/>
  <c r="AK60" i="52"/>
  <c r="AL60" i="52" s="1"/>
  <c r="G70" i="52"/>
  <c r="H70" i="52" s="1"/>
  <c r="BC59" i="6" l="1"/>
  <c r="BE59" i="6" s="1"/>
  <c r="BF59" i="6" s="1"/>
  <c r="O59" i="6"/>
  <c r="Q59" i="6" s="1"/>
  <c r="R59" i="6" s="1"/>
  <c r="AI59" i="6"/>
  <c r="AK59" i="6" s="1"/>
  <c r="AL59" i="6" s="1"/>
  <c r="T59" i="6"/>
  <c r="V59" i="6" s="1"/>
  <c r="W59" i="6" s="1"/>
  <c r="G59" i="6"/>
  <c r="H59" i="6" s="1"/>
  <c r="AA59" i="6"/>
  <c r="AB59" i="6" s="1"/>
  <c r="AF58" i="6"/>
  <c r="AG58" i="6" s="1"/>
  <c r="B53" i="53"/>
  <c r="Y60" i="6" s="1"/>
  <c r="BH59" i="6"/>
  <c r="AS60" i="6"/>
  <c r="B66" i="6"/>
  <c r="J16" i="35"/>
  <c r="L13" i="35"/>
  <c r="M13" i="35" s="1"/>
  <c r="AX72" i="52"/>
  <c r="AZ71" i="52"/>
  <c r="BA71" i="52" s="1"/>
  <c r="AS71" i="52"/>
  <c r="AU63" i="52"/>
  <c r="AV63" i="52" s="1"/>
  <c r="E16" i="35"/>
  <c r="G13" i="35"/>
  <c r="H13" i="35" s="1"/>
  <c r="BC71" i="52"/>
  <c r="BE63" i="52"/>
  <c r="BF63" i="52" s="1"/>
  <c r="T71" i="52"/>
  <c r="V63" i="52"/>
  <c r="W63" i="52" s="1"/>
  <c r="J23" i="35"/>
  <c r="L23" i="35" s="1"/>
  <c r="M23" i="35" s="1"/>
  <c r="BO70" i="52"/>
  <c r="BP70" i="52" s="1"/>
  <c r="Q63" i="52"/>
  <c r="R63" i="52" s="1"/>
  <c r="AD71" i="52"/>
  <c r="AF63" i="52"/>
  <c r="AG63" i="52" s="1"/>
  <c r="BO71" i="52"/>
  <c r="BP71" i="52" s="1"/>
  <c r="BO63" i="52"/>
  <c r="BP63" i="52" s="1"/>
  <c r="BH72" i="52"/>
  <c r="BJ71" i="52"/>
  <c r="BK71" i="52" s="1"/>
  <c r="Y72" i="52"/>
  <c r="AA71" i="52"/>
  <c r="AB71" i="52" s="1"/>
  <c r="AI71" i="52"/>
  <c r="AK63" i="52"/>
  <c r="AL63" i="52" s="1"/>
  <c r="AN71" i="52"/>
  <c r="AP63" i="52"/>
  <c r="AQ63" i="52" s="1"/>
  <c r="E72" i="52"/>
  <c r="H71" i="52"/>
  <c r="L63" i="52"/>
  <c r="M63" i="52" s="1"/>
  <c r="AD60" i="6" l="1"/>
  <c r="AF60" i="6" s="1"/>
  <c r="AG60" i="6" s="1"/>
  <c r="E60" i="6"/>
  <c r="G60" i="6" s="1"/>
  <c r="H60" i="6" s="1"/>
  <c r="AN60" i="6"/>
  <c r="AP60" i="6" s="1"/>
  <c r="AQ60" i="6" s="1"/>
  <c r="BM59" i="6"/>
  <c r="BO59" i="6" s="1"/>
  <c r="BP59" i="6" s="1"/>
  <c r="AI60" i="6"/>
  <c r="AK60" i="6" s="1"/>
  <c r="AL60" i="6" s="1"/>
  <c r="BH60" i="6"/>
  <c r="BJ60" i="6" s="1"/>
  <c r="BK60" i="6" s="1"/>
  <c r="AA60" i="6"/>
  <c r="AB60" i="6" s="1"/>
  <c r="Y61" i="6"/>
  <c r="AA61" i="6" s="1"/>
  <c r="AB61" i="6" s="1"/>
  <c r="J60" i="6"/>
  <c r="T60" i="6"/>
  <c r="AU60" i="6"/>
  <c r="AV60" i="6" s="1"/>
  <c r="AS61" i="6"/>
  <c r="AU61" i="6" s="1"/>
  <c r="AV61" i="6" s="1"/>
  <c r="BC60" i="6"/>
  <c r="O60" i="6"/>
  <c r="BJ59" i="6"/>
  <c r="BK59" i="6" s="1"/>
  <c r="B57" i="53"/>
  <c r="AX64" i="6" s="1"/>
  <c r="AZ64" i="6" s="1"/>
  <c r="BA64" i="6" s="1"/>
  <c r="J64" i="6"/>
  <c r="L64" i="6" s="1"/>
  <c r="M64" i="6" s="1"/>
  <c r="T64" i="6"/>
  <c r="V64" i="6" s="1"/>
  <c r="W64" i="6" s="1"/>
  <c r="BH64" i="6"/>
  <c r="BJ64" i="6" s="1"/>
  <c r="BK64" i="6" s="1"/>
  <c r="BC64" i="6"/>
  <c r="BE64" i="6" s="1"/>
  <c r="BF64" i="6" s="1"/>
  <c r="AX60" i="6"/>
  <c r="AD61" i="6"/>
  <c r="AF61" i="6" s="1"/>
  <c r="AG61" i="6" s="1"/>
  <c r="B67" i="6"/>
  <c r="T72" i="52"/>
  <c r="V71" i="52"/>
  <c r="W71" i="52" s="1"/>
  <c r="BC72" i="52"/>
  <c r="BE71" i="52"/>
  <c r="BF71" i="52" s="1"/>
  <c r="J72" i="52"/>
  <c r="M71" i="52"/>
  <c r="E24" i="35"/>
  <c r="G16" i="35"/>
  <c r="H16" i="35" s="1"/>
  <c r="AD72" i="52"/>
  <c r="AF71" i="52"/>
  <c r="AG71" i="52" s="1"/>
  <c r="AS72" i="52"/>
  <c r="AU71" i="52"/>
  <c r="AV71" i="52" s="1"/>
  <c r="AN72" i="52"/>
  <c r="AP71" i="52"/>
  <c r="AQ71" i="52" s="1"/>
  <c r="O72" i="52"/>
  <c r="R71" i="52"/>
  <c r="AI72" i="52"/>
  <c r="AK71" i="52"/>
  <c r="AL71" i="52" s="1"/>
  <c r="J24" i="35"/>
  <c r="L16" i="35"/>
  <c r="M16" i="35" s="1"/>
  <c r="AN61" i="6" l="1"/>
  <c r="AP61" i="6" s="1"/>
  <c r="AQ61" i="6" s="1"/>
  <c r="E61" i="6"/>
  <c r="G61" i="6" s="1"/>
  <c r="H61" i="6" s="1"/>
  <c r="O64" i="6"/>
  <c r="Q64" i="6" s="1"/>
  <c r="R64" i="6" s="1"/>
  <c r="BH61" i="6"/>
  <c r="BJ61" i="6" s="1"/>
  <c r="BK61" i="6" s="1"/>
  <c r="AD64" i="6"/>
  <c r="AF64" i="6" s="1"/>
  <c r="AG64" i="6" s="1"/>
  <c r="AS64" i="6"/>
  <c r="AU64" i="6" s="1"/>
  <c r="AV64" i="6" s="1"/>
  <c r="AI61" i="6"/>
  <c r="AK61" i="6" s="1"/>
  <c r="AL61" i="6" s="1"/>
  <c r="AI64" i="6"/>
  <c r="AK64" i="6" s="1"/>
  <c r="AL64" i="6" s="1"/>
  <c r="Y64" i="6"/>
  <c r="AA64" i="6" s="1"/>
  <c r="AB64" i="6" s="1"/>
  <c r="AN64" i="6"/>
  <c r="AP64" i="6" s="1"/>
  <c r="AQ64" i="6" s="1"/>
  <c r="BM60" i="6"/>
  <c r="BO60" i="6" s="1"/>
  <c r="BP60" i="6" s="1"/>
  <c r="AZ60" i="6"/>
  <c r="BA60" i="6" s="1"/>
  <c r="AX61" i="6"/>
  <c r="AZ61" i="6" s="1"/>
  <c r="BA61" i="6" s="1"/>
  <c r="V60" i="6"/>
  <c r="W60" i="6" s="1"/>
  <c r="T61" i="6"/>
  <c r="V61" i="6" s="1"/>
  <c r="W61" i="6" s="1"/>
  <c r="L60" i="6"/>
  <c r="M60" i="6" s="1"/>
  <c r="J61" i="6"/>
  <c r="L61" i="6" s="1"/>
  <c r="M61" i="6" s="1"/>
  <c r="B58" i="53"/>
  <c r="AS65" i="6" s="1"/>
  <c r="AU65" i="6" s="1"/>
  <c r="AV65" i="6" s="1"/>
  <c r="J65" i="6"/>
  <c r="L65" i="6" s="1"/>
  <c r="M65" i="6" s="1"/>
  <c r="BH65" i="6"/>
  <c r="BJ65" i="6" s="1"/>
  <c r="BK65" i="6" s="1"/>
  <c r="Y65" i="6"/>
  <c r="AA65" i="6" s="1"/>
  <c r="AB65" i="6" s="1"/>
  <c r="AD65" i="6"/>
  <c r="AF65" i="6" s="1"/>
  <c r="AG65" i="6" s="1"/>
  <c r="AI65" i="6"/>
  <c r="AK65" i="6" s="1"/>
  <c r="AL65" i="6" s="1"/>
  <c r="Q60" i="6"/>
  <c r="R60" i="6" s="1"/>
  <c r="O61" i="6"/>
  <c r="BE60" i="6"/>
  <c r="BF60" i="6" s="1"/>
  <c r="BC61" i="6"/>
  <c r="BE61" i="6" s="1"/>
  <c r="BF61" i="6" s="1"/>
  <c r="E64" i="6"/>
  <c r="BC65" i="6"/>
  <c r="BE65" i="6" s="1"/>
  <c r="BF65" i="6" s="1"/>
  <c r="B68" i="6"/>
  <c r="L24" i="35"/>
  <c r="M24" i="35" s="1"/>
  <c r="G24" i="35"/>
  <c r="H24" i="35" s="1"/>
  <c r="BM61" i="6" l="1"/>
  <c r="BO61" i="6" s="1"/>
  <c r="BP61" i="6" s="1"/>
  <c r="J42" i="35"/>
  <c r="L42" i="35" s="1"/>
  <c r="M42" i="35" s="1"/>
  <c r="G64" i="6"/>
  <c r="H64" i="6" s="1"/>
  <c r="BM64" i="6"/>
  <c r="BO64" i="6" s="1"/>
  <c r="BP64" i="6" s="1"/>
  <c r="B59" i="53"/>
  <c r="Y66" i="6" s="1"/>
  <c r="AA66" i="6" s="1"/>
  <c r="AB66" i="6" s="1"/>
  <c r="AN65" i="6"/>
  <c r="AP65" i="6" s="1"/>
  <c r="AQ65" i="6" s="1"/>
  <c r="AX65" i="6"/>
  <c r="AZ65" i="6" s="1"/>
  <c r="BA65" i="6" s="1"/>
  <c r="E42" i="35"/>
  <c r="G42" i="35" s="1"/>
  <c r="H42" i="35" s="1"/>
  <c r="Q61" i="6"/>
  <c r="R61" i="6" s="1"/>
  <c r="E65" i="6"/>
  <c r="T65" i="6"/>
  <c r="V65" i="6" s="1"/>
  <c r="W65" i="6" s="1"/>
  <c r="O65" i="6"/>
  <c r="Q65" i="6" s="1"/>
  <c r="R65" i="6" s="1"/>
  <c r="B69" i="6"/>
  <c r="AD66" i="6" l="1"/>
  <c r="AF66" i="6" s="1"/>
  <c r="AG66" i="6" s="1"/>
  <c r="AS66" i="6"/>
  <c r="AU66" i="6" s="1"/>
  <c r="AV66" i="6" s="1"/>
  <c r="T66" i="6"/>
  <c r="V66" i="6" s="1"/>
  <c r="W66" i="6" s="1"/>
  <c r="O66" i="6"/>
  <c r="Q66" i="6" s="1"/>
  <c r="R66" i="6" s="1"/>
  <c r="AI66" i="6"/>
  <c r="AK66" i="6" s="1"/>
  <c r="AL66" i="6" s="1"/>
  <c r="BH66" i="6"/>
  <c r="BJ66" i="6" s="1"/>
  <c r="BK66" i="6" s="1"/>
  <c r="BM65" i="6"/>
  <c r="BO65" i="6" s="1"/>
  <c r="BP65" i="6" s="1"/>
  <c r="G65" i="6"/>
  <c r="H65" i="6" s="1"/>
  <c r="J66" i="6"/>
  <c r="L66" i="6" s="1"/>
  <c r="M66" i="6" s="1"/>
  <c r="E66" i="6"/>
  <c r="B60" i="53"/>
  <c r="AI67" i="6" s="1"/>
  <c r="AK67" i="6" s="1"/>
  <c r="AL67" i="6" s="1"/>
  <c r="BC67" i="6"/>
  <c r="BE67" i="6" s="1"/>
  <c r="BF67" i="6" s="1"/>
  <c r="AS67" i="6"/>
  <c r="AU67" i="6" s="1"/>
  <c r="AV67" i="6" s="1"/>
  <c r="AD67" i="6"/>
  <c r="AF67" i="6" s="1"/>
  <c r="AG67" i="6" s="1"/>
  <c r="BH67" i="6"/>
  <c r="BJ67" i="6" s="1"/>
  <c r="BK67" i="6" s="1"/>
  <c r="J67" i="6"/>
  <c r="L67" i="6" s="1"/>
  <c r="M67" i="6" s="1"/>
  <c r="O67" i="6"/>
  <c r="Q67" i="6" s="1"/>
  <c r="R67" i="6" s="1"/>
  <c r="AN67" i="6"/>
  <c r="AP67" i="6" s="1"/>
  <c r="AQ67" i="6" s="1"/>
  <c r="Y67" i="6"/>
  <c r="AA67" i="6" s="1"/>
  <c r="AB67" i="6" s="1"/>
  <c r="AX67" i="6"/>
  <c r="AZ67" i="6" s="1"/>
  <c r="BA67" i="6" s="1"/>
  <c r="E67" i="6"/>
  <c r="BC66" i="6"/>
  <c r="BE66" i="6" s="1"/>
  <c r="BF66" i="6" s="1"/>
  <c r="AN66" i="6"/>
  <c r="AP66" i="6" s="1"/>
  <c r="AQ66" i="6" s="1"/>
  <c r="AX66" i="6"/>
  <c r="AZ66" i="6" s="1"/>
  <c r="BA66" i="6" s="1"/>
  <c r="B70" i="6"/>
  <c r="T67" i="6" l="1"/>
  <c r="V67" i="6" s="1"/>
  <c r="W67" i="6" s="1"/>
  <c r="G67" i="6"/>
  <c r="H67" i="6" s="1"/>
  <c r="BM67" i="6"/>
  <c r="BO67" i="6" s="1"/>
  <c r="BP67" i="6" s="1"/>
  <c r="B61" i="53"/>
  <c r="E68" i="6" s="1"/>
  <c r="AI68" i="6"/>
  <c r="AK68" i="6" s="1"/>
  <c r="AL68" i="6" s="1"/>
  <c r="BH68" i="6"/>
  <c r="BJ68" i="6" s="1"/>
  <c r="BK68" i="6" s="1"/>
  <c r="T68" i="6"/>
  <c r="V68" i="6" s="1"/>
  <c r="W68" i="6" s="1"/>
  <c r="AD68" i="6"/>
  <c r="AF68" i="6" s="1"/>
  <c r="AG68" i="6" s="1"/>
  <c r="AN68" i="6"/>
  <c r="AP68" i="6" s="1"/>
  <c r="AQ68" i="6" s="1"/>
  <c r="BM66" i="6"/>
  <c r="BO66" i="6" s="1"/>
  <c r="BP66" i="6" s="1"/>
  <c r="G66" i="6"/>
  <c r="H66" i="6" s="1"/>
  <c r="B73" i="6"/>
  <c r="G68" i="6" l="1"/>
  <c r="H68" i="6" s="1"/>
  <c r="AS68" i="6"/>
  <c r="Y68" i="6"/>
  <c r="AX68" i="6"/>
  <c r="AZ68" i="6" s="1"/>
  <c r="BA68" i="6" s="1"/>
  <c r="B62" i="53"/>
  <c r="AS69" i="6" s="1"/>
  <c r="AU69" i="6" s="1"/>
  <c r="AV69" i="6" s="1"/>
  <c r="BC69" i="6"/>
  <c r="BE69" i="6" s="1"/>
  <c r="BF69" i="6" s="1"/>
  <c r="T69" i="6"/>
  <c r="V69" i="6" s="1"/>
  <c r="W69" i="6" s="1"/>
  <c r="AD69" i="6"/>
  <c r="AF69" i="6" s="1"/>
  <c r="AG69" i="6" s="1"/>
  <c r="J68" i="6"/>
  <c r="L68" i="6" s="1"/>
  <c r="M68" i="6" s="1"/>
  <c r="AX69" i="6"/>
  <c r="AZ69" i="6" s="1"/>
  <c r="BA69" i="6" s="1"/>
  <c r="BC68" i="6"/>
  <c r="O68" i="6"/>
  <c r="Q68" i="6" s="1"/>
  <c r="R68" i="6" s="1"/>
  <c r="B74" i="6"/>
  <c r="BH69" i="6" l="1"/>
  <c r="BJ69" i="6" s="1"/>
  <c r="BK69" i="6" s="1"/>
  <c r="J69" i="6"/>
  <c r="L69" i="6" s="1"/>
  <c r="M69" i="6" s="1"/>
  <c r="Y69" i="6"/>
  <c r="AA69" i="6" s="1"/>
  <c r="AB69" i="6" s="1"/>
  <c r="AN69" i="6"/>
  <c r="AP69" i="6" s="1"/>
  <c r="AQ69" i="6" s="1"/>
  <c r="BE68" i="6"/>
  <c r="BF68" i="6" s="1"/>
  <c r="B63" i="53"/>
  <c r="AD70" i="6" s="1"/>
  <c r="AI70" i="6"/>
  <c r="AK70" i="6" s="1"/>
  <c r="AL70" i="6" s="1"/>
  <c r="E70" i="6"/>
  <c r="E69" i="6"/>
  <c r="AA68" i="6"/>
  <c r="AB68" i="6" s="1"/>
  <c r="AI69" i="6"/>
  <c r="AU68" i="6"/>
  <c r="AV68" i="6" s="1"/>
  <c r="O69" i="6"/>
  <c r="BM68" i="6"/>
  <c r="B78" i="6"/>
  <c r="AF70" i="6" l="1"/>
  <c r="AG70" i="6" s="1"/>
  <c r="AD71" i="6"/>
  <c r="AF71" i="6" s="1"/>
  <c r="AG71" i="6" s="1"/>
  <c r="G70" i="6"/>
  <c r="H70" i="6" s="1"/>
  <c r="AS70" i="6"/>
  <c r="Q69" i="6"/>
  <c r="R69" i="6" s="1"/>
  <c r="T70" i="6"/>
  <c r="AX70" i="6"/>
  <c r="BO68" i="6"/>
  <c r="BP68" i="6" s="1"/>
  <c r="Y70" i="6"/>
  <c r="BH70" i="6"/>
  <c r="AK69" i="6"/>
  <c r="AL69" i="6" s="1"/>
  <c r="AI71" i="6"/>
  <c r="B65" i="53"/>
  <c r="AI73" i="6" s="1"/>
  <c r="AK73" i="6" s="1"/>
  <c r="AL73" i="6" s="1"/>
  <c r="BC70" i="6"/>
  <c r="O73" i="6"/>
  <c r="J70" i="6"/>
  <c r="AN70" i="6"/>
  <c r="O70" i="6"/>
  <c r="Q70" i="6" s="1"/>
  <c r="R70" i="6" s="1"/>
  <c r="BM69" i="6"/>
  <c r="BO69" i="6" s="1"/>
  <c r="BP69" i="6" s="1"/>
  <c r="G69" i="6"/>
  <c r="H69" i="6" s="1"/>
  <c r="E71" i="6"/>
  <c r="G71" i="6" s="1"/>
  <c r="H71" i="6" s="1"/>
  <c r="B79" i="6"/>
  <c r="BC73" i="6" l="1"/>
  <c r="BE73" i="6" s="1"/>
  <c r="BF73" i="6" s="1"/>
  <c r="J73" i="6"/>
  <c r="L73" i="6" s="1"/>
  <c r="M73" i="6" s="1"/>
  <c r="AS73" i="6"/>
  <c r="AU73" i="6" s="1"/>
  <c r="AV73" i="6" s="1"/>
  <c r="E73" i="6"/>
  <c r="G73" i="6" s="1"/>
  <c r="H73" i="6" s="1"/>
  <c r="AX73" i="6"/>
  <c r="AZ73" i="6" s="1"/>
  <c r="BA73" i="6" s="1"/>
  <c r="Y73" i="6"/>
  <c r="AA73" i="6" s="1"/>
  <c r="AB73" i="6" s="1"/>
  <c r="T73" i="6"/>
  <c r="V73" i="6" s="1"/>
  <c r="W73" i="6" s="1"/>
  <c r="AD73" i="6"/>
  <c r="AF73" i="6" s="1"/>
  <c r="AG73" i="6" s="1"/>
  <c r="BM70" i="6"/>
  <c r="BO70" i="6" s="1"/>
  <c r="BP70" i="6" s="1"/>
  <c r="E44" i="35"/>
  <c r="G44" i="35" s="1"/>
  <c r="H44" i="35" s="1"/>
  <c r="Q73" i="6"/>
  <c r="R73" i="6" s="1"/>
  <c r="BE70" i="6"/>
  <c r="BF70" i="6" s="1"/>
  <c r="BC71" i="6"/>
  <c r="V70" i="6"/>
  <c r="W70" i="6" s="1"/>
  <c r="T71" i="6"/>
  <c r="AA70" i="6"/>
  <c r="AB70" i="6" s="1"/>
  <c r="Y71" i="6"/>
  <c r="O71" i="6"/>
  <c r="BJ70" i="6"/>
  <c r="BK70" i="6" s="1"/>
  <c r="BH71" i="6"/>
  <c r="B66" i="53"/>
  <c r="AN74" i="6" s="1"/>
  <c r="AP74" i="6" s="1"/>
  <c r="AQ74" i="6" s="1"/>
  <c r="Y74" i="6"/>
  <c r="AA74" i="6" s="1"/>
  <c r="AB74" i="6" s="1"/>
  <c r="AN73" i="6"/>
  <c r="AP73" i="6" s="1"/>
  <c r="AQ73" i="6" s="1"/>
  <c r="AK71" i="6"/>
  <c r="AL71" i="6" s="1"/>
  <c r="AU70" i="6"/>
  <c r="AV70" i="6" s="1"/>
  <c r="AS71" i="6"/>
  <c r="J71" i="6"/>
  <c r="L70" i="6"/>
  <c r="M70" i="6" s="1"/>
  <c r="AZ70" i="6"/>
  <c r="BA70" i="6" s="1"/>
  <c r="AX71" i="6"/>
  <c r="AN71" i="6"/>
  <c r="AP70" i="6"/>
  <c r="AQ70" i="6" s="1"/>
  <c r="BH73" i="6"/>
  <c r="BJ73" i="6" s="1"/>
  <c r="BK73" i="6" s="1"/>
  <c r="B80" i="6"/>
  <c r="BM71" i="6" l="1"/>
  <c r="BM73" i="6"/>
  <c r="J44" i="35" s="1"/>
  <c r="L44" i="35" s="1"/>
  <c r="M44" i="35" s="1"/>
  <c r="BH74" i="6"/>
  <c r="BJ74" i="6" s="1"/>
  <c r="BK74" i="6" s="1"/>
  <c r="O74" i="6"/>
  <c r="AP71" i="6"/>
  <c r="AQ71" i="6" s="1"/>
  <c r="AN75" i="6"/>
  <c r="AP75" i="6" s="1"/>
  <c r="AQ75" i="6" s="1"/>
  <c r="AI74" i="6"/>
  <c r="AA71" i="6"/>
  <c r="AB71" i="6" s="1"/>
  <c r="Y75" i="6"/>
  <c r="AA75" i="6" s="1"/>
  <c r="AB75" i="6" s="1"/>
  <c r="Q71" i="6"/>
  <c r="R71" i="6" s="1"/>
  <c r="E43" i="35"/>
  <c r="AZ71" i="6"/>
  <c r="BA71" i="6" s="1"/>
  <c r="J74" i="6"/>
  <c r="L74" i="6" s="1"/>
  <c r="M74" i="6" s="1"/>
  <c r="AS74" i="6"/>
  <c r="AU74" i="6" s="1"/>
  <c r="AV74" i="6" s="1"/>
  <c r="V71" i="6"/>
  <c r="W71" i="6" s="1"/>
  <c r="J43" i="35"/>
  <c r="L43" i="35" s="1"/>
  <c r="M43" i="35" s="1"/>
  <c r="BO71" i="6"/>
  <c r="BP71" i="6" s="1"/>
  <c r="AX74" i="6"/>
  <c r="AZ74" i="6" s="1"/>
  <c r="BA74" i="6" s="1"/>
  <c r="BE71" i="6"/>
  <c r="BF71" i="6" s="1"/>
  <c r="L71" i="6"/>
  <c r="M71" i="6" s="1"/>
  <c r="B70" i="53"/>
  <c r="Y78" i="6" s="1"/>
  <c r="AS78" i="6"/>
  <c r="E78" i="6"/>
  <c r="AD74" i="6"/>
  <c r="AN78" i="6"/>
  <c r="AI78" i="6"/>
  <c r="BC78" i="6"/>
  <c r="E74" i="6"/>
  <c r="T78" i="6"/>
  <c r="O78" i="6"/>
  <c r="J78" i="6"/>
  <c r="BH78" i="6"/>
  <c r="BC74" i="6"/>
  <c r="BE74" i="6" s="1"/>
  <c r="BF74" i="6" s="1"/>
  <c r="T74" i="6"/>
  <c r="V74" i="6" s="1"/>
  <c r="W74" i="6" s="1"/>
  <c r="AU71" i="6"/>
  <c r="AV71" i="6" s="1"/>
  <c r="BJ71" i="6"/>
  <c r="BK71" i="6" s="1"/>
  <c r="BH75" i="6"/>
  <c r="BJ75" i="6" s="1"/>
  <c r="BK75" i="6" s="1"/>
  <c r="B81" i="6"/>
  <c r="E45" i="35" l="1"/>
  <c r="G45" i="35" s="1"/>
  <c r="H45" i="35" s="1"/>
  <c r="Q74" i="6"/>
  <c r="R74" i="6" s="1"/>
  <c r="O75" i="6"/>
  <c r="Q75" i="6" s="1"/>
  <c r="R75" i="6" s="1"/>
  <c r="AD78" i="6"/>
  <c r="BO73" i="6"/>
  <c r="BP73" i="6" s="1"/>
  <c r="AU78" i="6"/>
  <c r="AV78" i="6" s="1"/>
  <c r="BJ78" i="6"/>
  <c r="BK78" i="6" s="1"/>
  <c r="Q78" i="6"/>
  <c r="R78" i="6" s="1"/>
  <c r="AK78" i="6"/>
  <c r="AL78" i="6" s="1"/>
  <c r="AA78" i="6"/>
  <c r="AB78" i="6" s="1"/>
  <c r="V78" i="6"/>
  <c r="W78" i="6" s="1"/>
  <c r="BE78" i="6"/>
  <c r="BF78" i="6" s="1"/>
  <c r="AP78" i="6"/>
  <c r="AQ78" i="6" s="1"/>
  <c r="L78" i="6"/>
  <c r="M78" i="6" s="1"/>
  <c r="AX75" i="6"/>
  <c r="AZ75" i="6" s="1"/>
  <c r="BA75" i="6" s="1"/>
  <c r="E75" i="6"/>
  <c r="BM74" i="6"/>
  <c r="G74" i="6"/>
  <c r="H74" i="6" s="1"/>
  <c r="BC75" i="6"/>
  <c r="BE75" i="6" s="1"/>
  <c r="BF75" i="6" s="1"/>
  <c r="G43" i="35"/>
  <c r="H43" i="35" s="1"/>
  <c r="AF74" i="6"/>
  <c r="AG74" i="6" s="1"/>
  <c r="AD75" i="6"/>
  <c r="AF75" i="6" s="1"/>
  <c r="AG75" i="6" s="1"/>
  <c r="AS75" i="6"/>
  <c r="AU75" i="6" s="1"/>
  <c r="AV75" i="6" s="1"/>
  <c r="G78" i="6"/>
  <c r="H78" i="6" s="1"/>
  <c r="AK74" i="6"/>
  <c r="AL74" i="6" s="1"/>
  <c r="AI75" i="6"/>
  <c r="AK75" i="6" s="1"/>
  <c r="AL75" i="6" s="1"/>
  <c r="B71" i="53"/>
  <c r="AX79" i="6" s="1"/>
  <c r="BH79" i="6"/>
  <c r="AX78" i="6"/>
  <c r="J75" i="6"/>
  <c r="L75" i="6" s="1"/>
  <c r="M75" i="6" s="1"/>
  <c r="T75" i="6"/>
  <c r="V75" i="6" s="1"/>
  <c r="W75" i="6" s="1"/>
  <c r="E46" i="35" l="1"/>
  <c r="BM78" i="6"/>
  <c r="BO78" i="6" s="1"/>
  <c r="BP78" i="6" s="1"/>
  <c r="AF78" i="6"/>
  <c r="AG78" i="6" s="1"/>
  <c r="O79" i="6"/>
  <c r="G46" i="35"/>
  <c r="H46" i="35" s="1"/>
  <c r="G75" i="6"/>
  <c r="H75" i="6" s="1"/>
  <c r="BJ79" i="6"/>
  <c r="BK79" i="6" s="1"/>
  <c r="AZ78" i="6"/>
  <c r="BA78" i="6" s="1"/>
  <c r="AZ79" i="6"/>
  <c r="BA79" i="6" s="1"/>
  <c r="T79" i="6"/>
  <c r="AI79" i="6"/>
  <c r="BC79" i="6"/>
  <c r="AN79" i="6"/>
  <c r="E79" i="6"/>
  <c r="B72" i="53"/>
  <c r="BH80" i="6" s="1"/>
  <c r="Y79" i="6"/>
  <c r="AD79" i="6"/>
  <c r="J79" i="6"/>
  <c r="AS79" i="6"/>
  <c r="J45" i="35"/>
  <c r="BM75" i="6"/>
  <c r="BO75" i="6" s="1"/>
  <c r="BP75" i="6" s="1"/>
  <c r="BO74" i="6"/>
  <c r="BP74" i="6" s="1"/>
  <c r="BM79" i="6" l="1"/>
  <c r="BO79" i="6" s="1"/>
  <c r="BP79" i="6" s="1"/>
  <c r="Q79" i="6"/>
  <c r="R79" i="6" s="1"/>
  <c r="AP79" i="6"/>
  <c r="AQ79" i="6" s="1"/>
  <c r="AA79" i="6"/>
  <c r="AB79" i="6" s="1"/>
  <c r="BJ80" i="6"/>
  <c r="BK80" i="6" s="1"/>
  <c r="V79" i="6"/>
  <c r="W79" i="6" s="1"/>
  <c r="L79" i="6"/>
  <c r="M79" i="6" s="1"/>
  <c r="B73" i="53"/>
  <c r="AI81" i="6"/>
  <c r="BH81" i="6"/>
  <c r="AS81" i="6"/>
  <c r="J81" i="6"/>
  <c r="O81" i="6"/>
  <c r="BC81" i="6"/>
  <c r="L45" i="35"/>
  <c r="M45" i="35" s="1"/>
  <c r="J46" i="35"/>
  <c r="AN81" i="6"/>
  <c r="AU79" i="6"/>
  <c r="AV79" i="6" s="1"/>
  <c r="G79" i="6"/>
  <c r="H79" i="6" s="1"/>
  <c r="BE79" i="6"/>
  <c r="BF79" i="6" s="1"/>
  <c r="T81" i="6"/>
  <c r="AF79" i="6"/>
  <c r="AG79" i="6" s="1"/>
  <c r="E81" i="6"/>
  <c r="AD81" i="6"/>
  <c r="AK79" i="6"/>
  <c r="AL79" i="6" s="1"/>
  <c r="BE81" i="6" l="1"/>
  <c r="BF81" i="6" s="1"/>
  <c r="AK81" i="6"/>
  <c r="AL81" i="6" s="1"/>
  <c r="Q81" i="6"/>
  <c r="R81" i="6" s="1"/>
  <c r="AP81" i="6"/>
  <c r="AQ81" i="6" s="1"/>
  <c r="AF81" i="6"/>
  <c r="AG81" i="6" s="1"/>
  <c r="AU81" i="6"/>
  <c r="AV81" i="6" s="1"/>
  <c r="L81" i="6"/>
  <c r="M81" i="6" s="1"/>
  <c r="L46" i="35"/>
  <c r="M46" i="35" s="1"/>
  <c r="G81" i="6"/>
  <c r="H81" i="6" s="1"/>
  <c r="V81" i="6"/>
  <c r="W81" i="6" s="1"/>
  <c r="BH82" i="6"/>
  <c r="BJ81" i="6"/>
  <c r="BK81" i="6" s="1"/>
  <c r="T84" i="6"/>
  <c r="AS84" i="6"/>
  <c r="Y84" i="6"/>
  <c r="O84" i="6"/>
  <c r="BH84" i="6"/>
  <c r="AD84" i="6"/>
  <c r="BC84" i="6"/>
  <c r="J84" i="6"/>
  <c r="AI84" i="6"/>
  <c r="E84" i="6"/>
  <c r="AX84" i="6"/>
  <c r="AN84" i="6"/>
  <c r="Y81" i="6"/>
  <c r="AX81" i="6"/>
  <c r="BM84" i="6" l="1"/>
  <c r="BM81" i="6"/>
  <c r="BO81" i="6" s="1"/>
  <c r="BP81" i="6" s="1"/>
  <c r="J50" i="35"/>
  <c r="AP84" i="6"/>
  <c r="AQ84" i="6" s="1"/>
  <c r="AZ81" i="6"/>
  <c r="BA81" i="6" s="1"/>
  <c r="AU84" i="6"/>
  <c r="AV84" i="6" s="1"/>
  <c r="V84" i="6"/>
  <c r="W84" i="6" s="1"/>
  <c r="BE84" i="6"/>
  <c r="BF84" i="6" s="1"/>
  <c r="AZ84" i="6"/>
  <c r="BA84" i="6" s="1"/>
  <c r="AF84" i="6"/>
  <c r="AG84" i="6" s="1"/>
  <c r="AA81" i="6"/>
  <c r="AB81" i="6" s="1"/>
  <c r="AK84" i="6"/>
  <c r="AL84" i="6" s="1"/>
  <c r="BJ84" i="6"/>
  <c r="BK84" i="6" s="1"/>
  <c r="AA84" i="6"/>
  <c r="AB84" i="6" s="1"/>
  <c r="L84" i="6"/>
  <c r="M84" i="6" s="1"/>
  <c r="G84" i="6"/>
  <c r="H84" i="6" s="1"/>
  <c r="BO84" i="6"/>
  <c r="BP84" i="6" s="1"/>
  <c r="BJ82" i="6"/>
  <c r="BK82" i="6" s="1"/>
  <c r="BH86" i="6"/>
  <c r="BJ86" i="6" s="1"/>
  <c r="BK86" i="6" s="1"/>
  <c r="Q84" i="6"/>
  <c r="R84" i="6" s="1"/>
  <c r="E50" i="35"/>
  <c r="G50" i="35" s="1"/>
  <c r="H50" i="35" s="1"/>
  <c r="L50" i="35" l="1"/>
  <c r="M50" i="35" s="1"/>
  <c r="AD80" i="6" l="1"/>
  <c r="W74" i="53"/>
  <c r="V74" i="53"/>
  <c r="BC80" i="6"/>
  <c r="AC74" i="53"/>
  <c r="O80" i="6"/>
  <c r="AB74" i="53"/>
  <c r="T74" i="53"/>
  <c r="AS80" i="6"/>
  <c r="AA74" i="53"/>
  <c r="E80" i="6"/>
  <c r="AN80" i="6"/>
  <c r="Z74" i="53"/>
  <c r="AI80" i="6"/>
  <c r="Y74" i="53"/>
  <c r="Q80" i="6" l="1"/>
  <c r="R80" i="6" s="1"/>
  <c r="O82" i="6"/>
  <c r="BE80" i="6"/>
  <c r="BF80" i="6" s="1"/>
  <c r="BC82" i="6"/>
  <c r="AI82" i="6"/>
  <c r="AK80" i="6"/>
  <c r="AL80" i="6" s="1"/>
  <c r="E82" i="6"/>
  <c r="E86" i="6" s="1"/>
  <c r="G80" i="6"/>
  <c r="H80" i="6" s="1"/>
  <c r="AP80" i="6"/>
  <c r="AQ80" i="6" s="1"/>
  <c r="AN82" i="6"/>
  <c r="AD82" i="6"/>
  <c r="AF80" i="6"/>
  <c r="AG80" i="6" s="1"/>
  <c r="AS82" i="6"/>
  <c r="AU80" i="6"/>
  <c r="AV80" i="6" s="1"/>
  <c r="U74" i="53"/>
  <c r="X74" i="53"/>
  <c r="S74" i="53"/>
  <c r="T80" i="6"/>
  <c r="Y80" i="6"/>
  <c r="J80" i="6"/>
  <c r="AX80" i="6"/>
  <c r="AF72" i="53"/>
  <c r="AG72" i="53" s="1"/>
  <c r="BM80" i="6" l="1"/>
  <c r="BO80" i="6"/>
  <c r="BP80" i="6" s="1"/>
  <c r="AK82" i="6"/>
  <c r="AL82" i="6" s="1"/>
  <c r="AI86" i="6"/>
  <c r="AK86" i="6" s="1"/>
  <c r="AL86" i="6" s="1"/>
  <c r="AX82" i="6"/>
  <c r="AZ80" i="6"/>
  <c r="BA80" i="6" s="1"/>
  <c r="AU82" i="6"/>
  <c r="AV82" i="6" s="1"/>
  <c r="AS86" i="6"/>
  <c r="AU86" i="6" s="1"/>
  <c r="AV86" i="6" s="1"/>
  <c r="AP82" i="6"/>
  <c r="AQ82" i="6" s="1"/>
  <c r="AN86" i="6"/>
  <c r="AP86" i="6" s="1"/>
  <c r="AQ86" i="6" s="1"/>
  <c r="V80" i="6"/>
  <c r="W80" i="6" s="1"/>
  <c r="T82" i="6"/>
  <c r="L80" i="6"/>
  <c r="M80" i="6" s="1"/>
  <c r="J82" i="6"/>
  <c r="G82" i="6"/>
  <c r="BC86" i="6"/>
  <c r="BE86" i="6" s="1"/>
  <c r="BF86" i="6" s="1"/>
  <c r="BE82" i="6"/>
  <c r="BF82" i="6" s="1"/>
  <c r="AF74" i="53"/>
  <c r="AG74" i="53" s="1"/>
  <c r="AF82" i="6"/>
  <c r="AG82" i="6" s="1"/>
  <c r="AD86" i="6"/>
  <c r="AF86" i="6" s="1"/>
  <c r="AG86" i="6" s="1"/>
  <c r="Q82" i="6"/>
  <c r="R82" i="6" s="1"/>
  <c r="E49" i="35"/>
  <c r="E52" i="35" s="1"/>
  <c r="O86" i="6"/>
  <c r="Q86" i="6" s="1"/>
  <c r="R86" i="6" s="1"/>
  <c r="AA80" i="6"/>
  <c r="Y82" i="6"/>
  <c r="BM82" i="6" l="1"/>
  <c r="J49" i="35" s="1"/>
  <c r="AB80" i="6"/>
  <c r="L82" i="6"/>
  <c r="M82" i="6" s="1"/>
  <c r="J86" i="6"/>
  <c r="G49" i="35"/>
  <c r="H49" i="35" s="1"/>
  <c r="G86" i="6"/>
  <c r="H86" i="6" s="1"/>
  <c r="H82" i="6"/>
  <c r="V82" i="6"/>
  <c r="W82" i="6" s="1"/>
  <c r="T86" i="6"/>
  <c r="V86" i="6" s="1"/>
  <c r="W86" i="6" s="1"/>
  <c r="AA82" i="6"/>
  <c r="AB82" i="6" s="1"/>
  <c r="Y86" i="6"/>
  <c r="AA86" i="6" s="1"/>
  <c r="AB86" i="6" s="1"/>
  <c r="AZ82" i="6"/>
  <c r="BA82" i="6" s="1"/>
  <c r="AX86" i="6"/>
  <c r="AZ86" i="6" s="1"/>
  <c r="BA86" i="6" s="1"/>
  <c r="L86" i="6" l="1"/>
  <c r="M86" i="6" s="1"/>
  <c r="BM86" i="6"/>
  <c r="BO86" i="6" s="1"/>
  <c r="BP86" i="6" s="1"/>
  <c r="BO82" i="6"/>
  <c r="BP82" i="6" s="1"/>
  <c r="G52" i="35"/>
  <c r="H52" i="35" s="1"/>
  <c r="E54" i="35"/>
  <c r="G54" i="35" s="1"/>
  <c r="H54" i="35" s="1"/>
  <c r="BM87" i="6" l="1"/>
  <c r="L49" i="35"/>
  <c r="M49" i="35" s="1"/>
  <c r="J52" i="35"/>
  <c r="J54" i="35" l="1"/>
  <c r="L54" i="35" s="1"/>
  <c r="M54" i="35" s="1"/>
  <c r="L52" i="35"/>
  <c r="M52" i="35" s="1"/>
</calcChain>
</file>

<file path=xl/sharedStrings.xml><?xml version="1.0" encoding="utf-8"?>
<sst xmlns="http://schemas.openxmlformats.org/spreadsheetml/2006/main" count="563" uniqueCount="262">
  <si>
    <t>Financial Oversight &amp; Management Board for Puerto Rico</t>
  </si>
  <si>
    <t>Puerto Rico Electric Power Authority</t>
  </si>
  <si>
    <t>Report Date</t>
  </si>
  <si>
    <t>I.</t>
  </si>
  <si>
    <t>Table of Contents ("CTRL + [" to go to each file)</t>
  </si>
  <si>
    <t xml:space="preserve"> Financial:</t>
  </si>
  <si>
    <t>General Text Color Guides</t>
  </si>
  <si>
    <t>Text Colors:</t>
  </si>
  <si>
    <t>Black</t>
  </si>
  <si>
    <t>(Intra Sheet) Formulas</t>
  </si>
  <si>
    <t>Green</t>
  </si>
  <si>
    <t>Link to another Tab</t>
  </si>
  <si>
    <t>Blue</t>
  </si>
  <si>
    <t>Hardcoded figures</t>
  </si>
  <si>
    <t>Red</t>
  </si>
  <si>
    <t>Key Assumption</t>
  </si>
  <si>
    <t>Preliminary Subject to Material Change</t>
  </si>
  <si>
    <t>B2A Summary</t>
  </si>
  <si>
    <t>As Of:</t>
  </si>
  <si>
    <t>($ millions)</t>
  </si>
  <si>
    <t xml:space="preserve">YTD </t>
  </si>
  <si>
    <t>Summary</t>
  </si>
  <si>
    <t>A.</t>
  </si>
  <si>
    <t>Revenue</t>
  </si>
  <si>
    <t>Total Gross Revenue</t>
  </si>
  <si>
    <t>Other Income</t>
  </si>
  <si>
    <t>Total Unconsolidated Revenue</t>
  </si>
  <si>
    <t>Bad Debt Expense</t>
  </si>
  <si>
    <t>CILT &amp; Subsidies</t>
  </si>
  <si>
    <t>Total Consolidated Revenue</t>
  </si>
  <si>
    <t>B.</t>
  </si>
  <si>
    <t>Expenses</t>
  </si>
  <si>
    <t>Fuel &amp; Purchased Power</t>
  </si>
  <si>
    <t>Genco:</t>
  </si>
  <si>
    <t>GenCo Operating &amp; Maintenance Expenses</t>
  </si>
  <si>
    <t>Total Genco Expenses</t>
  </si>
  <si>
    <t>HoldCo:</t>
  </si>
  <si>
    <t>HoldCo Labor Operating Expenses</t>
  </si>
  <si>
    <t>HoldCo Non-Labor / Other Operating Expenses</t>
  </si>
  <si>
    <t>Shared Services Agreement</t>
  </si>
  <si>
    <t>HoldCo Maintenance Projects Expense</t>
  </si>
  <si>
    <t xml:space="preserve">Total HoldCo Expenses </t>
  </si>
  <si>
    <t>HydroCo:</t>
  </si>
  <si>
    <t>HydroCo Labor Operating Expenses</t>
  </si>
  <si>
    <t>HydroCo Non-Labor / Other Operating Expenses</t>
  </si>
  <si>
    <t>HydroCo Maintenance Projects Expense</t>
  </si>
  <si>
    <t>Total HydroCo Expenses</t>
  </si>
  <si>
    <t>GridCo:</t>
  </si>
  <si>
    <t>GridCo Operating &amp; Maintenance Expenses</t>
  </si>
  <si>
    <t>Total Expenses</t>
  </si>
  <si>
    <t>C.</t>
  </si>
  <si>
    <t>Net Balance</t>
  </si>
  <si>
    <t>Puerto Rico Electric Power Authority (LUMA)</t>
  </si>
  <si>
    <t>Monthly Revenues</t>
  </si>
  <si>
    <t>Revenues</t>
  </si>
  <si>
    <t>Basic Revenue</t>
  </si>
  <si>
    <t>Residential</t>
  </si>
  <si>
    <t>Commercial</t>
  </si>
  <si>
    <t>Industrial</t>
  </si>
  <si>
    <t>Public Lighting</t>
  </si>
  <si>
    <t>Agricultural</t>
  </si>
  <si>
    <t>Others</t>
  </si>
  <si>
    <t>Total Basic Revenue</t>
  </si>
  <si>
    <t>Total Purchased Power</t>
  </si>
  <si>
    <t>CILT</t>
  </si>
  <si>
    <t>Total CILT</t>
  </si>
  <si>
    <t>Subsidies</t>
  </si>
  <si>
    <t>Total Subsidies</t>
  </si>
  <si>
    <t>Energy Efficiency</t>
  </si>
  <si>
    <t>Total Energy Efficiency</t>
  </si>
  <si>
    <t>Total Revenue</t>
  </si>
  <si>
    <t>Check</t>
  </si>
  <si>
    <t>YTD Certified Budget</t>
  </si>
  <si>
    <t>Fuel and Purchased Power</t>
  </si>
  <si>
    <t>Fuel</t>
  </si>
  <si>
    <t>Purchased Power - Conventional Power</t>
  </si>
  <si>
    <t>Purchased Power - Renewable Power</t>
  </si>
  <si>
    <t>Total Fuel and Purchased Power</t>
  </si>
  <si>
    <t>GenCo - Operations &amp; Maintenance Expenses</t>
  </si>
  <si>
    <t>Labor</t>
  </si>
  <si>
    <t>Genco Labor Operating Expenses</t>
  </si>
  <si>
    <t>Genco Non-Labor / Other Operating Expenses</t>
  </si>
  <si>
    <t>Shared Services Agreement Impact</t>
  </si>
  <si>
    <t>Maintenance Projects Expenses</t>
  </si>
  <si>
    <t>Total Genco Labor Operating Expenses</t>
  </si>
  <si>
    <t>HoldCo (PropertyCo) – Operating &amp; Maintenance Expenses</t>
  </si>
  <si>
    <t>Salaries &amp; Wages</t>
  </si>
  <si>
    <t>Pension &amp; Benefits</t>
  </si>
  <si>
    <t>Overtime Pay</t>
  </si>
  <si>
    <t>Overtime Benefits</t>
  </si>
  <si>
    <t>Non-Labor / Other Operating Expenses</t>
  </si>
  <si>
    <t>Materials &amp; Supplies</t>
  </si>
  <si>
    <t>Transportation, Per Diem, and Mileage</t>
  </si>
  <si>
    <t>Retiree Medical Benefits</t>
  </si>
  <si>
    <t>Security</t>
  </si>
  <si>
    <t>Utilities &amp; Rents</t>
  </si>
  <si>
    <t>Legal Services</t>
  </si>
  <si>
    <t>Professional &amp; Technical Outsourced Services</t>
  </si>
  <si>
    <t>Regulation and Environmental Inspection</t>
  </si>
  <si>
    <t>External Audit Services</t>
  </si>
  <si>
    <t>Equipment, Inspections, Repairs &amp; Other</t>
  </si>
  <si>
    <t>PREPA Restructuring &amp; Title III</t>
  </si>
  <si>
    <t>FOMB Advisor Costs allocated to PREPA</t>
  </si>
  <si>
    <t>Total HoldCo Non-Labor / Other Operation Expenses</t>
  </si>
  <si>
    <t>Shared Service Agreement</t>
  </si>
  <si>
    <t>Total HoldCo Operating &amp; Maintenance Expenses</t>
  </si>
  <si>
    <t>D.</t>
  </si>
  <si>
    <t>HydroCo – Operating &amp; Maintenance Expenses</t>
  </si>
  <si>
    <t>Total HydroCo Labor Operating Expenses</t>
  </si>
  <si>
    <t>Total HydroCo Non-Labor / Other Operating Expenses</t>
  </si>
  <si>
    <t>Total HydroCo Operating &amp; Maintenance Expenses</t>
  </si>
  <si>
    <t>E.</t>
  </si>
  <si>
    <t>GridCo Labor Operating Expenses</t>
  </si>
  <si>
    <t>GridCo Non-Labor / Other Operating Expenses</t>
  </si>
  <si>
    <t>2% Reserve</t>
  </si>
  <si>
    <t>Total GridCo Operating &amp; Maintenance Expenses</t>
  </si>
  <si>
    <t>Total Operating &amp; Maintenance Expenses</t>
  </si>
  <si>
    <t>Variance Detail</t>
  </si>
  <si>
    <t>Variance #1</t>
  </si>
  <si>
    <t xml:space="preserve">FOMB Category: </t>
  </si>
  <si>
    <t xml:space="preserve">Account: </t>
  </si>
  <si>
    <t>Budget
YTD</t>
  </si>
  <si>
    <t>Actual
YTD</t>
  </si>
  <si>
    <t>Variance
($)</t>
  </si>
  <si>
    <t>Variance
(%)</t>
  </si>
  <si>
    <t>Variance Explanation</t>
  </si>
  <si>
    <t>Root Cause</t>
  </si>
  <si>
    <t>Corrective Action</t>
  </si>
  <si>
    <t>Variance #2</t>
  </si>
  <si>
    <t>Budget Horizontal Variance YTD
(%)</t>
  </si>
  <si>
    <t>Variance #3</t>
  </si>
  <si>
    <t>FOMB Category:</t>
  </si>
  <si>
    <t>Variance #4</t>
  </si>
  <si>
    <t>Account:</t>
  </si>
  <si>
    <t>Pension and Benefits</t>
  </si>
  <si>
    <t>HoldCo- Pension and Benefits</t>
  </si>
  <si>
    <t>Pension Benefits</t>
  </si>
  <si>
    <t>Loan Guaranties</t>
  </si>
  <si>
    <t>Work Comp Insurance</t>
  </si>
  <si>
    <t>Social Security</t>
  </si>
  <si>
    <t>Medicare</t>
  </si>
  <si>
    <t>Christmas Bonus</t>
  </si>
  <si>
    <t>Health Plan</t>
  </si>
  <si>
    <t>Total</t>
  </si>
  <si>
    <t>HydroCo - Pension and Benefits</t>
  </si>
  <si>
    <t xml:space="preserve">Health Plan </t>
  </si>
  <si>
    <t xml:space="preserve">EXHIBIT 1 - BUDGET - REVENUES </t>
  </si>
  <si>
    <t>PUERTO RICO ELECTRIC POWER AUTHORITY</t>
  </si>
  <si>
    <t>Q1</t>
  </si>
  <si>
    <t>Q2</t>
  </si>
  <si>
    <t>Q3</t>
  </si>
  <si>
    <t>Q4</t>
  </si>
  <si>
    <t>$ Thousand</t>
  </si>
  <si>
    <t>BASIC REVENUE</t>
  </si>
  <si>
    <t xml:space="preserve">  Residential</t>
  </si>
  <si>
    <t xml:space="preserve">  Commercial</t>
  </si>
  <si>
    <t xml:space="preserve">  Industrial</t>
  </si>
  <si>
    <t xml:space="preserve">  Public Lighting</t>
  </si>
  <si>
    <t xml:space="preserve">  Agricultural</t>
  </si>
  <si>
    <t xml:space="preserve">  Others</t>
  </si>
  <si>
    <t xml:space="preserve">    TOTAL</t>
  </si>
  <si>
    <t xml:space="preserve">    Total</t>
  </si>
  <si>
    <t>FUEL &amp; PURCHASED POWER</t>
  </si>
  <si>
    <t>SUBSIDIES</t>
  </si>
  <si>
    <t xml:space="preserve"> </t>
  </si>
  <si>
    <t>EXHIBIT 1 - BUDGET - EXPENSES</t>
  </si>
  <si>
    <t xml:space="preserve"> BUDGET - EXPENSES ALLOCATION</t>
  </si>
  <si>
    <t>TOTAL</t>
  </si>
  <si>
    <t>CHECK</t>
  </si>
  <si>
    <t xml:space="preserve">A. Fuel &amp; Purchased Power </t>
  </si>
  <si>
    <t>Purchased Power - Conventional</t>
  </si>
  <si>
    <t>Purchased Power - Renewable</t>
  </si>
  <si>
    <t>Total Fuel &amp; Purchase Power Expenses</t>
  </si>
  <si>
    <t>B. GenCo - Operations &amp; Maintenance Expenses</t>
  </si>
  <si>
    <t xml:space="preserve">Labor </t>
  </si>
  <si>
    <t>Total GenCo Operating &amp; Maintenance Expenses</t>
  </si>
  <si>
    <t>C. HoldCo (PropertyCo) – Operating &amp; Maintenance Expenses</t>
  </si>
  <si>
    <t>Total HoldCo Labor Operating Expenses</t>
  </si>
  <si>
    <t>D. HydroCo – Operating &amp; Maintenance Expenses</t>
  </si>
  <si>
    <t>Surplus / (Deficit) Before Legacy Pension and Debt Obligations</t>
  </si>
  <si>
    <t xml:space="preserve"> Residential</t>
  </si>
  <si>
    <t xml:space="preserve"> Commercial</t>
  </si>
  <si>
    <t xml:space="preserve"> Industrial</t>
  </si>
  <si>
    <t xml:space="preserve"> Public Lighting</t>
  </si>
  <si>
    <t xml:space="preserve"> Agricultural</t>
  </si>
  <si>
    <t xml:space="preserve"> Others</t>
  </si>
  <si>
    <t>GenCo - Operator Service Fees</t>
  </si>
  <si>
    <t>GridCo - Operator Service Fees</t>
  </si>
  <si>
    <t>Generation Maintenance Reserve</t>
  </si>
  <si>
    <t>Pension Expense</t>
  </si>
  <si>
    <t>Total HoldCo Operating &amp; Maintenance Expenses (including Pensions)</t>
  </si>
  <si>
    <t>Non-Federally Funded Necessary Maintenance Expenses</t>
  </si>
  <si>
    <t>Total HoldCo Labor Operating Expense</t>
  </si>
  <si>
    <t>IT - Maintenance &amp; Corporate Services</t>
  </si>
  <si>
    <t>VARIANCE</t>
  </si>
  <si>
    <t>Address</t>
  </si>
  <si>
    <t>ValueType</t>
  </si>
  <si>
    <t>Value</t>
  </si>
  <si>
    <t>ConnectionName</t>
  </si>
  <si>
    <t>Sheet Name</t>
  </si>
  <si>
    <t>Start Cell</t>
  </si>
  <si>
    <t>End Cell</t>
  </si>
  <si>
    <t>BusinessArea Name</t>
  </si>
  <si>
    <t>ReportGroup Name</t>
  </si>
  <si>
    <t>Report Name</t>
  </si>
  <si>
    <t>Parameters</t>
  </si>
  <si>
    <t>Rows</t>
  </si>
  <si>
    <t>Status</t>
  </si>
  <si>
    <t>StartTime</t>
  </si>
  <si>
    <t>EndTime</t>
  </si>
  <si>
    <t>Json ParameterString</t>
  </si>
  <si>
    <t>User Id</t>
  </si>
  <si>
    <t>BusinessArea Id</t>
  </si>
  <si>
    <t>ReportGroup Id</t>
  </si>
  <si>
    <t>Report Id</t>
  </si>
  <si>
    <t>Headers</t>
  </si>
  <si>
    <t>Sheet Name Ref</t>
  </si>
  <si>
    <t>Pivot Sheet Name Ref</t>
  </si>
  <si>
    <t>Splash SessionID</t>
  </si>
  <si>
    <t>Process Id</t>
  </si>
  <si>
    <t>Pivot Sheet Name</t>
  </si>
  <si>
    <t>Old ProcessId</t>
  </si>
  <si>
    <t>ColumnsCount</t>
  </si>
  <si>
    <t>Download Time</t>
  </si>
  <si>
    <t>Error Message</t>
  </si>
  <si>
    <t>Display Title</t>
  </si>
  <si>
    <t>MandatoryParameters</t>
  </si>
  <si>
    <t>IsModifyReport</t>
  </si>
  <si>
    <t>UserGroup ID</t>
  </si>
  <si>
    <t>Responsibility Name</t>
  </si>
  <si>
    <t>Modify Report JSON</t>
  </si>
  <si>
    <t>OCRunType</t>
  </si>
  <si>
    <t>OcTrialConnectionId</t>
  </si>
  <si>
    <t>Budget</t>
  </si>
  <si>
    <t>Actual</t>
  </si>
  <si>
    <t>REFRESHEDTIME</t>
  </si>
  <si>
    <t>Gridco Shared Services Agreement Impact</t>
  </si>
  <si>
    <t>GridCo Shared Services Agreement Impact</t>
  </si>
  <si>
    <t>FY26 Monthly Revenues</t>
  </si>
  <si>
    <t>FISCAL YEAR 2026</t>
  </si>
  <si>
    <t>FY26 Monthly Expenses</t>
  </si>
  <si>
    <t>FY26 Total</t>
  </si>
  <si>
    <t>FY26 Monthly B2A Summary</t>
  </si>
  <si>
    <t>FY26 Budget</t>
  </si>
  <si>
    <t xml:space="preserve">FY26 MONTHLY BUDGET - EXPENSES </t>
  </si>
  <si>
    <t>FY26</t>
  </si>
  <si>
    <t>Pensions</t>
  </si>
  <si>
    <t>Provisional Rate</t>
  </si>
  <si>
    <t>Commonwealth Loan for PREPA Retirement System Contribution</t>
  </si>
  <si>
    <t>Emergency Reserve Account</t>
  </si>
  <si>
    <t>CILT, Subsidies, EE, &amp; Pensions</t>
  </si>
  <si>
    <t>PSP</t>
  </si>
  <si>
    <t>July</t>
  </si>
  <si>
    <t>Aug</t>
  </si>
  <si>
    <t>Sep</t>
  </si>
  <si>
    <t>Quarter over Quarter</t>
  </si>
  <si>
    <t>SUM Actual P3A</t>
  </si>
  <si>
    <t>PREB Report Q1 Actual</t>
  </si>
  <si>
    <t>TIME=Nov/05/2025 11:04 AM</t>
  </si>
  <si>
    <t>GridCo - Operating &amp; Maintenance Expenses</t>
  </si>
  <si>
    <t>E. GridCo - Operating &amp; Maintenance Expenses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</si>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</sst>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_)"/>
    <numFmt numFmtId="167" formatCode="0.00_);\(0.00\)"/>
    <numFmt numFmtId="168" formatCode="&quot;$&quot;#,,"/>
    <numFmt numFmtId="169" formatCode="[$-409]mmmm\-yy;@"/>
    <numFmt numFmtId="170" formatCode="0.0%_);[Red]\(0.0%\)"/>
    <numFmt numFmtId="171" formatCode="&quot;$&quot;#,##0"/>
    <numFmt numFmtId="172" formatCode="&quot;$&quot;#,##0_);\(&quot;$&quot;#,##0\);_(* &quot; - &quot;_)"/>
    <numFmt numFmtId="173" formatCode="0.000"/>
    <numFmt numFmtId="174" formatCode="[$-409]mmm\-yy;@"/>
    <numFmt numFmtId="175" formatCode="_(* #,##0.0_);_(* \(#,##0.0\);_(* &quot;-&quot;??_);_(@_)"/>
    <numFmt numFmtId="176" formatCode="0.0%"/>
    <numFmt numFmtId="177" formatCode="0.0"/>
    <numFmt numFmtId="178" formatCode="_(* #,##0.000_);_(* \(#,##0.000\);_(* &quot;-&quot;??_);_(@_)"/>
    <numFmt numFmtId="179" formatCode="_(* #,##0.0_);_(* \(#,##0.0\);_(* &quot;-&quot;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7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6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8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5" fillId="0" borderId="0"/>
    <xf numFmtId="43" fontId="1" fillId="0" borderId="0" applyFont="0" applyFill="0" applyBorder="0" applyAlignment="0" applyProtection="0"/>
  </cellStyleXfs>
  <cellXfs count="334">
    <xf numFmtId="0" fontId="0" fillId="0" borderId="0" xfId="0"/>
    <xf numFmtId="43" fontId="0" fillId="0" borderId="0" xfId="7" applyFont="1"/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 applyFill="1"/>
    <xf numFmtId="167" fontId="0" fillId="0" borderId="0" xfId="0" applyNumberFormat="1"/>
    <xf numFmtId="0" fontId="2" fillId="0" borderId="0" xfId="0" applyFont="1" applyAlignment="1">
      <alignment horizontal="left"/>
    </xf>
    <xf numFmtId="10" fontId="0" fillId="0" borderId="0" xfId="3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/>
    </xf>
    <xf numFmtId="168" fontId="0" fillId="0" borderId="0" xfId="0" applyNumberFormat="1"/>
    <xf numFmtId="168" fontId="0" fillId="0" borderId="0" xfId="2" applyNumberFormat="1" applyFont="1"/>
    <xf numFmtId="0" fontId="3" fillId="5" borderId="6" xfId="0" applyFont="1" applyFill="1" applyBorder="1"/>
    <xf numFmtId="169" fontId="12" fillId="6" borderId="0" xfId="0" applyNumberFormat="1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" vertical="center" wrapText="1"/>
    </xf>
    <xf numFmtId="164" fontId="17" fillId="0" borderId="0" xfId="1" applyNumberFormat="1" applyFont="1" applyFill="1"/>
    <xf numFmtId="164" fontId="2" fillId="0" borderId="5" xfId="1" applyNumberFormat="1" applyFont="1" applyFill="1" applyBorder="1"/>
    <xf numFmtId="164" fontId="16" fillId="3" borderId="0" xfId="1" applyNumberFormat="1" applyFont="1" applyFill="1"/>
    <xf numFmtId="165" fontId="2" fillId="0" borderId="5" xfId="0" applyNumberFormat="1" applyFont="1" applyBorder="1"/>
    <xf numFmtId="165" fontId="2" fillId="0" borderId="12" xfId="0" applyNumberFormat="1" applyFont="1" applyBorder="1"/>
    <xf numFmtId="10" fontId="2" fillId="0" borderId="12" xfId="3" applyNumberFormat="1" applyFont="1" applyBorder="1"/>
    <xf numFmtId="165" fontId="2" fillId="0" borderId="13" xfId="0" applyNumberFormat="1" applyFont="1" applyBorder="1"/>
    <xf numFmtId="165" fontId="2" fillId="0" borderId="13" xfId="2" applyNumberFormat="1" applyFont="1" applyBorder="1"/>
    <xf numFmtId="10" fontId="2" fillId="0" borderId="13" xfId="3" applyNumberFormat="1" applyFont="1" applyBorder="1"/>
    <xf numFmtId="165" fontId="2" fillId="0" borderId="5" xfId="2" applyNumberFormat="1" applyFont="1" applyBorder="1"/>
    <xf numFmtId="170" fontId="0" fillId="0" borderId="0" xfId="3" applyNumberFormat="1" applyFont="1" applyFill="1" applyAlignment="1">
      <alignment horizontal="right"/>
    </xf>
    <xf numFmtId="170" fontId="2" fillId="0" borderId="5" xfId="3" applyNumberFormat="1" applyFont="1" applyFill="1" applyBorder="1" applyAlignment="1">
      <alignment horizontal="right"/>
    </xf>
    <xf numFmtId="10" fontId="0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70" fontId="2" fillId="0" borderId="13" xfId="3" applyNumberFormat="1" applyFont="1" applyFill="1" applyBorder="1" applyAlignment="1">
      <alignment horizontal="right"/>
    </xf>
    <xf numFmtId="164" fontId="5" fillId="0" borderId="0" xfId="1" applyNumberFormat="1" applyFont="1" applyFill="1"/>
    <xf numFmtId="10" fontId="0" fillId="0" borderId="0" xfId="3" applyNumberFormat="1" applyFont="1" applyFill="1"/>
    <xf numFmtId="165" fontId="2" fillId="0" borderId="13" xfId="2" applyNumberFormat="1" applyFont="1" applyFill="1" applyBorder="1"/>
    <xf numFmtId="165" fontId="2" fillId="0" borderId="5" xfId="2" applyNumberFormat="1" applyFont="1" applyFill="1" applyBorder="1"/>
    <xf numFmtId="0" fontId="14" fillId="0" borderId="0" xfId="0" applyFont="1"/>
    <xf numFmtId="0" fontId="14" fillId="2" borderId="0" xfId="0" applyFont="1" applyFill="1"/>
    <xf numFmtId="0" fontId="23" fillId="0" borderId="0" xfId="21" applyFont="1"/>
    <xf numFmtId="0" fontId="21" fillId="0" borderId="8" xfId="21" applyFont="1" applyBorder="1"/>
    <xf numFmtId="0" fontId="21" fillId="0" borderId="11" xfId="21" applyFont="1" applyBorder="1" applyAlignment="1">
      <alignment horizontal="right"/>
    </xf>
    <xf numFmtId="0" fontId="21" fillId="0" borderId="2" xfId="21" applyFont="1" applyBorder="1"/>
    <xf numFmtId="0" fontId="21" fillId="0" borderId="0" xfId="21" applyFont="1"/>
    <xf numFmtId="0" fontId="24" fillId="0" borderId="8" xfId="0" applyFont="1" applyBorder="1" applyAlignment="1">
      <alignment vertical="center"/>
    </xf>
    <xf numFmtId="0" fontId="23" fillId="0" borderId="11" xfId="21" applyFont="1" applyBorder="1"/>
    <xf numFmtId="0" fontId="23" fillId="2" borderId="0" xfId="21" applyFont="1" applyFill="1"/>
    <xf numFmtId="0" fontId="25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3" fillId="0" borderId="2" xfId="21" applyFont="1" applyBorder="1" applyAlignment="1">
      <alignment horizontal="left" indent="1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indent="1"/>
    </xf>
    <xf numFmtId="0" fontId="21" fillId="0" borderId="4" xfId="21" applyFont="1" applyBorder="1"/>
    <xf numFmtId="0" fontId="23" fillId="0" borderId="4" xfId="21" applyFont="1" applyBorder="1" applyAlignment="1">
      <alignment horizontal="left" indent="1"/>
    </xf>
    <xf numFmtId="0" fontId="23" fillId="0" borderId="7" xfId="21" applyFont="1" applyBorder="1"/>
    <xf numFmtId="0" fontId="21" fillId="0" borderId="9" xfId="21" applyFont="1" applyBorder="1"/>
    <xf numFmtId="0" fontId="26" fillId="0" borderId="8" xfId="21" applyFont="1" applyBorder="1" applyAlignment="1">
      <alignment horizontal="left"/>
    </xf>
    <xf numFmtId="0" fontId="27" fillId="0" borderId="2" xfId="21" applyFont="1" applyBorder="1" applyAlignment="1">
      <alignment horizontal="left" indent="2"/>
    </xf>
    <xf numFmtId="0" fontId="23" fillId="0" borderId="2" xfId="21" applyFont="1" applyBorder="1" applyAlignment="1">
      <alignment horizontal="left" indent="2"/>
    </xf>
    <xf numFmtId="0" fontId="21" fillId="0" borderId="2" xfId="21" applyFont="1" applyBorder="1" applyAlignment="1">
      <alignment horizontal="left" indent="1"/>
    </xf>
    <xf numFmtId="0" fontId="26" fillId="0" borderId="2" xfId="21" applyFont="1" applyBorder="1" applyAlignment="1">
      <alignment horizontal="left"/>
    </xf>
    <xf numFmtId="1" fontId="23" fillId="0" borderId="0" xfId="21" applyNumberFormat="1" applyFont="1"/>
    <xf numFmtId="0" fontId="21" fillId="0" borderId="2" xfId="21" applyFont="1" applyBorder="1" applyAlignment="1">
      <alignment horizontal="left" vertical="top" indent="1"/>
    </xf>
    <xf numFmtId="0" fontId="28" fillId="0" borderId="0" xfId="21" applyFont="1"/>
    <xf numFmtId="0" fontId="2" fillId="0" borderId="0" xfId="0" applyFont="1" applyAlignment="1">
      <alignment horizontal="right"/>
    </xf>
    <xf numFmtId="164" fontId="14" fillId="0" borderId="0" xfId="1" applyNumberFormat="1" applyFont="1" applyFill="1" applyBorder="1" applyAlignment="1">
      <alignment horizontal="left" indent="1"/>
    </xf>
    <xf numFmtId="164" fontId="19" fillId="0" borderId="0" xfId="2" applyNumberFormat="1" applyFont="1" applyFill="1" applyBorder="1"/>
    <xf numFmtId="164" fontId="19" fillId="0" borderId="0" xfId="1" applyNumberFormat="1" applyFont="1" applyFill="1" applyBorder="1" applyAlignment="1">
      <alignment horizontal="left" indent="1"/>
    </xf>
    <xf numFmtId="165" fontId="19" fillId="0" borderId="0" xfId="2" applyNumberFormat="1" applyFont="1" applyFill="1" applyBorder="1" applyAlignment="1">
      <alignment horizontal="left" indent="1"/>
    </xf>
    <xf numFmtId="0" fontId="2" fillId="0" borderId="0" xfId="21" applyFont="1" applyAlignment="1">
      <alignment horizontal="left" indent="1"/>
    </xf>
    <xf numFmtId="0" fontId="22" fillId="0" borderId="0" xfId="0" applyFont="1" applyAlignment="1">
      <alignment horizontal="right"/>
    </xf>
    <xf numFmtId="0" fontId="1" fillId="0" borderId="0" xfId="21"/>
    <xf numFmtId="171" fontId="0" fillId="0" borderId="0" xfId="0" applyNumberFormat="1" applyAlignment="1">
      <alignment horizontal="right"/>
    </xf>
    <xf numFmtId="171" fontId="23" fillId="0" borderId="0" xfId="1" applyNumberFormat="1" applyFont="1" applyAlignment="1">
      <alignment horizontal="right"/>
    </xf>
    <xf numFmtId="171" fontId="28" fillId="0" borderId="0" xfId="1" applyNumberFormat="1" applyFont="1" applyAlignment="1">
      <alignment horizontal="right"/>
    </xf>
    <xf numFmtId="172" fontId="23" fillId="2" borderId="0" xfId="21" applyNumberFormat="1" applyFont="1" applyFill="1"/>
    <xf numFmtId="44" fontId="9" fillId="2" borderId="0" xfId="9" applyNumberFormat="1" applyFont="1" applyFill="1"/>
    <xf numFmtId="172" fontId="0" fillId="0" borderId="0" xfId="0" applyNumberFormat="1"/>
    <xf numFmtId="172" fontId="23" fillId="0" borderId="3" xfId="1" applyNumberFormat="1" applyFont="1" applyFill="1" applyBorder="1" applyAlignment="1">
      <alignment horizontal="right"/>
    </xf>
    <xf numFmtId="172" fontId="21" fillId="0" borderId="11" xfId="1" applyNumberFormat="1" applyFont="1" applyFill="1" applyBorder="1" applyAlignment="1">
      <alignment horizontal="right"/>
    </xf>
    <xf numFmtId="172" fontId="21" fillId="0" borderId="3" xfId="1" applyNumberFormat="1" applyFont="1" applyFill="1" applyBorder="1" applyAlignment="1">
      <alignment horizontal="right"/>
    </xf>
    <xf numFmtId="172" fontId="23" fillId="0" borderId="7" xfId="1" applyNumberFormat="1" applyFont="1" applyFill="1" applyBorder="1" applyAlignment="1">
      <alignment horizontal="right"/>
    </xf>
    <xf numFmtId="172" fontId="23" fillId="0" borderId="3" xfId="1" applyNumberFormat="1" applyFont="1" applyBorder="1" applyAlignment="1">
      <alignment horizontal="right"/>
    </xf>
    <xf numFmtId="171" fontId="23" fillId="0" borderId="11" xfId="1" applyNumberFormat="1" applyFont="1" applyFill="1" applyBorder="1" applyAlignment="1">
      <alignment horizontal="right"/>
    </xf>
    <xf numFmtId="17" fontId="2" fillId="0" borderId="0" xfId="21" applyNumberFormat="1" applyFont="1" applyAlignment="1">
      <alignment horizontal="center" vertical="center"/>
    </xf>
    <xf numFmtId="171" fontId="21" fillId="0" borderId="10" xfId="1" applyNumberFormat="1" applyFont="1" applyBorder="1" applyAlignment="1">
      <alignment horizontal="right" wrapText="1"/>
    </xf>
    <xf numFmtId="0" fontId="2" fillId="0" borderId="0" xfId="21" applyFont="1" applyAlignment="1">
      <alignment horizontal="center" vertical="center"/>
    </xf>
    <xf numFmtId="0" fontId="21" fillId="0" borderId="1" xfId="21" applyFont="1" applyBorder="1" applyAlignment="1">
      <alignment horizontal="centerContinuous"/>
    </xf>
    <xf numFmtId="0" fontId="21" fillId="0" borderId="21" xfId="21" applyFont="1" applyBorder="1" applyAlignment="1">
      <alignment horizontal="centerContinuous"/>
    </xf>
    <xf numFmtId="0" fontId="17" fillId="0" borderId="0" xfId="0" applyFont="1"/>
    <xf numFmtId="0" fontId="31" fillId="0" borderId="0" xfId="0" applyFont="1"/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64" fontId="0" fillId="0" borderId="0" xfId="0" applyNumberFormat="1" applyAlignment="1">
      <alignment horizontal="left" wrapText="1"/>
    </xf>
    <xf numFmtId="164" fontId="0" fillId="0" borderId="0" xfId="0" applyNumberFormat="1"/>
    <xf numFmtId="170" fontId="2" fillId="0" borderId="0" xfId="3" applyNumberFormat="1" applyFont="1" applyFill="1" applyBorder="1" applyAlignment="1">
      <alignment horizontal="right"/>
    </xf>
    <xf numFmtId="164" fontId="17" fillId="0" borderId="0" xfId="1" applyNumberFormat="1" applyFont="1" applyFill="1" applyBorder="1"/>
    <xf numFmtId="164" fontId="0" fillId="0" borderId="0" xfId="1" applyNumberFormat="1" applyFont="1" applyFill="1" applyBorder="1"/>
    <xf numFmtId="170" fontId="0" fillId="0" borderId="0" xfId="3" applyNumberFormat="1" applyFont="1" applyFill="1" applyBorder="1" applyAlignment="1">
      <alignment horizontal="right"/>
    </xf>
    <xf numFmtId="165" fontId="2" fillId="0" borderId="0" xfId="2" applyNumberFormat="1" applyFont="1" applyBorder="1"/>
    <xf numFmtId="168" fontId="0" fillId="0" borderId="0" xfId="2" applyNumberFormat="1" applyFont="1" applyBorder="1"/>
    <xf numFmtId="10" fontId="0" fillId="0" borderId="0" xfId="3" applyNumberFormat="1" applyFont="1" applyBorder="1"/>
    <xf numFmtId="169" fontId="12" fillId="8" borderId="0" xfId="0" applyNumberFormat="1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0" fontId="31" fillId="0" borderId="0" xfId="0" applyFont="1" applyAlignment="1">
      <alignment horizontal="left" indent="1"/>
    </xf>
    <xf numFmtId="0" fontId="19" fillId="0" borderId="0" xfId="22" applyFont="1" applyAlignment="1">
      <alignment horizontal="left" vertical="center" indent="3"/>
    </xf>
    <xf numFmtId="0" fontId="6" fillId="0" borderId="0" xfId="0" applyFont="1" applyAlignment="1">
      <alignment horizontal="left"/>
    </xf>
    <xf numFmtId="164" fontId="1" fillId="0" borderId="0" xfId="1" applyNumberFormat="1" applyFont="1" applyFill="1" applyBorder="1"/>
    <xf numFmtId="170" fontId="1" fillId="0" borderId="0" xfId="3" applyNumberFormat="1" applyFont="1" applyFill="1" applyBorder="1" applyAlignment="1">
      <alignment horizontal="right"/>
    </xf>
    <xf numFmtId="165" fontId="1" fillId="0" borderId="0" xfId="2" applyNumberFormat="1" applyFont="1" applyBorder="1"/>
    <xf numFmtId="165" fontId="17" fillId="0" borderId="0" xfId="2" applyNumberFormat="1" applyFont="1" applyBorder="1"/>
    <xf numFmtId="169" fontId="3" fillId="0" borderId="0" xfId="0" applyNumberFormat="1" applyFont="1"/>
    <xf numFmtId="0" fontId="12" fillId="4" borderId="0" xfId="0" applyFont="1" applyFill="1" applyAlignment="1">
      <alignment horizontal="center" vertical="center" wrapText="1"/>
    </xf>
    <xf numFmtId="169" fontId="12" fillId="4" borderId="0" xfId="0" applyNumberFormat="1" applyFont="1" applyFill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29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 vertical="center" readingOrder="1"/>
    </xf>
    <xf numFmtId="14" fontId="32" fillId="8" borderId="0" xfId="0" applyNumberFormat="1" applyFont="1" applyFill="1" applyAlignment="1">
      <alignment horizontal="left"/>
    </xf>
    <xf numFmtId="14" fontId="32" fillId="8" borderId="0" xfId="0" applyNumberFormat="1" applyFont="1" applyFill="1"/>
    <xf numFmtId="0" fontId="32" fillId="8" borderId="0" xfId="0" applyFont="1" applyFill="1"/>
    <xf numFmtId="0" fontId="0" fillId="0" borderId="20" xfId="0" applyBorder="1"/>
    <xf numFmtId="0" fontId="0" fillId="0" borderId="26" xfId="0" applyBorder="1"/>
    <xf numFmtId="0" fontId="0" fillId="0" borderId="19" xfId="0" applyBorder="1"/>
    <xf numFmtId="0" fontId="0" fillId="0" borderId="14" xfId="0" applyBorder="1"/>
    <xf numFmtId="0" fontId="34" fillId="0" borderId="0" xfId="0" applyFont="1" applyAlignment="1">
      <alignment horizontal="left" indent="1"/>
    </xf>
    <xf numFmtId="0" fontId="0" fillId="0" borderId="18" xfId="0" applyBorder="1"/>
    <xf numFmtId="0" fontId="22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7" borderId="23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7" borderId="25" xfId="0" applyFont="1" applyFill="1" applyBorder="1" applyAlignment="1">
      <alignment horizontal="left" vertical="top"/>
    </xf>
    <xf numFmtId="0" fontId="36" fillId="0" borderId="0" xfId="0" applyFont="1" applyAlignment="1">
      <alignment horizontal="left" indent="1"/>
    </xf>
    <xf numFmtId="0" fontId="3" fillId="4" borderId="0" xfId="0" applyFont="1" applyFill="1"/>
    <xf numFmtId="0" fontId="37" fillId="4" borderId="0" xfId="0" applyFont="1" applyFill="1"/>
    <xf numFmtId="0" fontId="38" fillId="4" borderId="0" xfId="0" applyFont="1" applyFill="1"/>
    <xf numFmtId="0" fontId="37" fillId="4" borderId="1" xfId="0" applyFont="1" applyFill="1" applyBorder="1"/>
    <xf numFmtId="0" fontId="3" fillId="4" borderId="1" xfId="0" applyFont="1" applyFill="1" applyBorder="1"/>
    <xf numFmtId="0" fontId="30" fillId="8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34" fillId="0" borderId="0" xfId="21" applyFont="1"/>
    <xf numFmtId="43" fontId="1" fillId="0" borderId="0" xfId="21" applyNumberFormat="1"/>
    <xf numFmtId="165" fontId="39" fillId="0" borderId="11" xfId="2" applyNumberFormat="1" applyFont="1" applyBorder="1"/>
    <xf numFmtId="43" fontId="1" fillId="0" borderId="0" xfId="1" applyBorder="1"/>
    <xf numFmtId="37" fontId="40" fillId="0" borderId="3" xfId="21" applyNumberFormat="1" applyFont="1" applyBorder="1"/>
    <xf numFmtId="43" fontId="2" fillId="0" borderId="0" xfId="21" applyNumberFormat="1" applyFont="1"/>
    <xf numFmtId="38" fontId="40" fillId="0" borderId="3" xfId="21" applyNumberFormat="1" applyFont="1" applyBorder="1"/>
    <xf numFmtId="0" fontId="2" fillId="0" borderId="0" xfId="21" applyFont="1"/>
    <xf numFmtId="43" fontId="2" fillId="0" borderId="6" xfId="21" applyNumberFormat="1" applyFont="1" applyBorder="1"/>
    <xf numFmtId="164" fontId="40" fillId="0" borderId="3" xfId="1" applyNumberFormat="1" applyFont="1" applyBorder="1"/>
    <xf numFmtId="0" fontId="40" fillId="0" borderId="3" xfId="21" applyFont="1" applyBorder="1"/>
    <xf numFmtId="6" fontId="39" fillId="0" borderId="3" xfId="21" applyNumberFormat="1" applyFont="1" applyBorder="1"/>
    <xf numFmtId="0" fontId="34" fillId="0" borderId="0" xfId="21" applyFont="1" applyAlignment="1">
      <alignment horizontal="center"/>
    </xf>
    <xf numFmtId="0" fontId="6" fillId="0" borderId="0" xfId="21" applyFont="1" applyAlignment="1">
      <alignment horizontal="center"/>
    </xf>
    <xf numFmtId="0" fontId="34" fillId="0" borderId="0" xfId="0" applyFont="1"/>
    <xf numFmtId="43" fontId="34" fillId="0" borderId="0" xfId="0" applyNumberFormat="1" applyFont="1"/>
    <xf numFmtId="0" fontId="34" fillId="0" borderId="0" xfId="0" applyFont="1" applyAlignment="1">
      <alignment horizontal="left" indent="2"/>
    </xf>
    <xf numFmtId="0" fontId="21" fillId="9" borderId="0" xfId="21" applyFont="1" applyFill="1" applyAlignment="1">
      <alignment horizontal="centerContinuous"/>
    </xf>
    <xf numFmtId="172" fontId="23" fillId="0" borderId="0" xfId="1" applyNumberFormat="1" applyFont="1" applyFill="1" applyBorder="1" applyAlignment="1">
      <alignment horizontal="right"/>
    </xf>
    <xf numFmtId="172" fontId="21" fillId="0" borderId="0" xfId="1" applyNumberFormat="1" applyFont="1" applyFill="1" applyBorder="1" applyAlignment="1">
      <alignment horizontal="right"/>
    </xf>
    <xf numFmtId="172" fontId="23" fillId="0" borderId="0" xfId="1" applyNumberFormat="1" applyFont="1" applyBorder="1" applyAlignment="1">
      <alignment horizontal="right"/>
    </xf>
    <xf numFmtId="172" fontId="21" fillId="0" borderId="5" xfId="1" applyNumberFormat="1" applyFont="1" applyFill="1" applyBorder="1" applyAlignment="1">
      <alignment horizontal="right"/>
    </xf>
    <xf numFmtId="0" fontId="21" fillId="9" borderId="22" xfId="21" applyFont="1" applyFill="1" applyBorder="1" applyAlignment="1">
      <alignment horizontal="centerContinuous"/>
    </xf>
    <xf numFmtId="0" fontId="1" fillId="0" borderId="22" xfId="21" applyBorder="1"/>
    <xf numFmtId="7" fontId="1" fillId="0" borderId="0" xfId="21" applyNumberFormat="1"/>
    <xf numFmtId="43" fontId="23" fillId="0" borderId="0" xfId="1" applyFont="1"/>
    <xf numFmtId="164" fontId="23" fillId="0" borderId="0" xfId="21" applyNumberFormat="1" applyFont="1"/>
    <xf numFmtId="173" fontId="23" fillId="0" borderId="0" xfId="21" applyNumberFormat="1" applyFont="1"/>
    <xf numFmtId="164" fontId="1" fillId="0" borderId="0" xfId="21" applyNumberFormat="1"/>
    <xf numFmtId="172" fontId="23" fillId="0" borderId="0" xfId="21" applyNumberFormat="1" applyFont="1"/>
    <xf numFmtId="10" fontId="9" fillId="0" borderId="0" xfId="9" applyNumberFormat="1" applyFont="1"/>
    <xf numFmtId="44" fontId="43" fillId="0" borderId="5" xfId="9" applyNumberFormat="1" applyFont="1" applyBorder="1"/>
    <xf numFmtId="44" fontId="43" fillId="2" borderId="5" xfId="9" applyNumberFormat="1" applyFont="1" applyFill="1" applyBorder="1"/>
    <xf numFmtId="10" fontId="45" fillId="0" borderId="0" xfId="3" applyNumberFormat="1" applyFont="1"/>
    <xf numFmtId="10" fontId="42" fillId="2" borderId="0" xfId="9" applyNumberFormat="1" applyFont="1" applyFill="1"/>
    <xf numFmtId="0" fontId="46" fillId="0" borderId="0" xfId="0" applyFont="1" applyAlignment="1">
      <alignment horizontal="left" vertical="center" readingOrder="1"/>
    </xf>
    <xf numFmtId="0" fontId="46" fillId="0" borderId="8" xfId="0" applyFont="1" applyBorder="1" applyAlignment="1">
      <alignment horizontal="left" vertical="center" readingOrder="1"/>
    </xf>
    <xf numFmtId="0" fontId="0" fillId="0" borderId="5" xfId="0" applyBorder="1"/>
    <xf numFmtId="0" fontId="0" fillId="0" borderId="11" xfId="0" applyBorder="1"/>
    <xf numFmtId="0" fontId="46" fillId="0" borderId="2" xfId="0" applyFont="1" applyBorder="1" applyAlignment="1">
      <alignment horizontal="left" vertical="center" readingOrder="1"/>
    </xf>
    <xf numFmtId="0" fontId="0" fillId="0" borderId="3" xfId="0" applyBorder="1"/>
    <xf numFmtId="0" fontId="46" fillId="0" borderId="4" xfId="0" applyFont="1" applyBorder="1" applyAlignment="1">
      <alignment horizontal="left" vertical="center" readingOrder="1"/>
    </xf>
    <xf numFmtId="0" fontId="0" fillId="0" borderId="1" xfId="0" applyBorder="1"/>
    <xf numFmtId="0" fontId="0" fillId="0" borderId="7" xfId="0" applyBorder="1"/>
    <xf numFmtId="0" fontId="47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5" borderId="9" xfId="0" applyFont="1" applyFill="1" applyBorder="1" applyAlignment="1">
      <alignment horizontal="left" vertical="center" readingOrder="1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horizontal="right"/>
    </xf>
    <xf numFmtId="0" fontId="48" fillId="0" borderId="0" xfId="0" applyFont="1"/>
    <xf numFmtId="164" fontId="2" fillId="0" borderId="5" xfId="2" applyNumberFormat="1" applyFont="1" applyBorder="1"/>
    <xf numFmtId="164" fontId="0" fillId="0" borderId="0" xfId="1" applyNumberFormat="1" applyFont="1"/>
    <xf numFmtId="0" fontId="52" fillId="0" borderId="0" xfId="0" applyFont="1"/>
    <xf numFmtId="165" fontId="39" fillId="0" borderId="3" xfId="2" applyNumberFormat="1" applyFont="1" applyBorder="1"/>
    <xf numFmtId="0" fontId="24" fillId="0" borderId="2" xfId="0" applyFont="1" applyBorder="1" applyAlignment="1">
      <alignment horizontal="left" vertical="center" indent="1"/>
    </xf>
    <xf numFmtId="10" fontId="45" fillId="0" borderId="0" xfId="3" applyNumberFormat="1" applyFont="1" applyBorder="1"/>
    <xf numFmtId="174" fontId="12" fillId="6" borderId="0" xfId="0" applyNumberFormat="1" applyFont="1" applyFill="1" applyAlignment="1">
      <alignment horizontal="center" vertical="center" wrapText="1"/>
    </xf>
    <xf numFmtId="0" fontId="20" fillId="0" borderId="4" xfId="22" applyFont="1" applyBorder="1" applyAlignment="1">
      <alignment horizontal="left" indent="1"/>
    </xf>
    <xf numFmtId="0" fontId="22" fillId="0" borderId="0" xfId="0" applyFont="1"/>
    <xf numFmtId="164" fontId="0" fillId="0" borderId="0" xfId="1" applyNumberFormat="1" applyFont="1" applyFill="1" applyBorder="1" applyAlignment="1">
      <alignment vertical="center"/>
    </xf>
    <xf numFmtId="170" fontId="0" fillId="0" borderId="0" xfId="3" applyNumberFormat="1" applyFont="1" applyFill="1" applyBorder="1" applyAlignment="1">
      <alignment vertical="center"/>
    </xf>
    <xf numFmtId="165" fontId="2" fillId="0" borderId="0" xfId="2" applyNumberFormat="1" applyFont="1" applyFill="1" applyBorder="1"/>
    <xf numFmtId="0" fontId="1" fillId="0" borderId="0" xfId="21" applyAlignment="1">
      <alignment horizontal="left" indent="2"/>
    </xf>
    <xf numFmtId="164" fontId="16" fillId="0" borderId="0" xfId="1" applyNumberFormat="1" applyFont="1" applyFill="1"/>
    <xf numFmtId="0" fontId="0" fillId="0" borderId="0" xfId="0" applyAlignment="1">
      <alignment horizontal="left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indent="2"/>
    </xf>
    <xf numFmtId="10" fontId="0" fillId="0" borderId="0" xfId="0" applyNumberFormat="1" applyAlignment="1">
      <alignment horizontal="left"/>
    </xf>
    <xf numFmtId="0" fontId="23" fillId="0" borderId="2" xfId="21" applyFont="1" applyBorder="1" applyAlignment="1">
      <alignment horizontal="left" vertical="top" indent="2"/>
    </xf>
    <xf numFmtId="164" fontId="2" fillId="0" borderId="0" xfId="1" applyNumberFormat="1" applyFont="1" applyFill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43" fontId="5" fillId="0" borderId="0" xfId="1" applyFont="1" applyFill="1"/>
    <xf numFmtId="164" fontId="17" fillId="0" borderId="0" xfId="2" applyNumberFormat="1" applyFont="1" applyBorder="1"/>
    <xf numFmtId="172" fontId="21" fillId="0" borderId="27" xfId="1" applyNumberFormat="1" applyFont="1" applyFill="1" applyBorder="1" applyAlignment="1">
      <alignment horizontal="right"/>
    </xf>
    <xf numFmtId="172" fontId="23" fillId="0" borderId="28" xfId="1" applyNumberFormat="1" applyFont="1" applyFill="1" applyBorder="1" applyAlignment="1">
      <alignment horizontal="right"/>
    </xf>
    <xf numFmtId="172" fontId="21" fillId="0" borderId="28" xfId="1" applyNumberFormat="1" applyFont="1" applyFill="1" applyBorder="1" applyAlignment="1">
      <alignment horizontal="right"/>
    </xf>
    <xf numFmtId="172" fontId="23" fillId="0" borderId="28" xfId="1" applyNumberFormat="1" applyFont="1" applyBorder="1" applyAlignment="1">
      <alignment horizontal="right"/>
    </xf>
    <xf numFmtId="165" fontId="2" fillId="0" borderId="12" xfId="2" applyNumberFormat="1" applyFont="1" applyBorder="1"/>
    <xf numFmtId="43" fontId="34" fillId="0" borderId="0" xfId="1" applyFont="1"/>
    <xf numFmtId="0" fontId="0" fillId="11" borderId="0" xfId="0" applyFill="1"/>
    <xf numFmtId="0" fontId="49" fillId="11" borderId="0" xfId="0" applyFont="1" applyFill="1"/>
    <xf numFmtId="164" fontId="0" fillId="11" borderId="0" xfId="1" applyNumberFormat="1" applyFont="1" applyFill="1"/>
    <xf numFmtId="164" fontId="0" fillId="11" borderId="0" xfId="0" applyNumberFormat="1" applyFill="1"/>
    <xf numFmtId="164" fontId="50" fillId="11" borderId="0" xfId="1" applyNumberFormat="1" applyFont="1" applyFill="1"/>
    <xf numFmtId="164" fontId="2" fillId="11" borderId="0" xfId="1" applyNumberFormat="1" applyFont="1" applyFill="1"/>
    <xf numFmtId="164" fontId="41" fillId="11" borderId="0" xfId="0" applyNumberFormat="1" applyFont="1" applyFill="1"/>
    <xf numFmtId="164" fontId="51" fillId="11" borderId="0" xfId="0" applyNumberFormat="1" applyFont="1" applyFill="1"/>
    <xf numFmtId="6" fontId="23" fillId="0" borderId="0" xfId="21" applyNumberFormat="1" applyFont="1"/>
    <xf numFmtId="3" fontId="0" fillId="0" borderId="0" xfId="0" applyNumberFormat="1"/>
    <xf numFmtId="0" fontId="17" fillId="0" borderId="26" xfId="0" applyFont="1" applyBorder="1"/>
    <xf numFmtId="164" fontId="45" fillId="0" borderId="0" xfId="1" applyNumberFormat="1" applyFont="1" applyBorder="1"/>
    <xf numFmtId="0" fontId="45" fillId="0" borderId="0" xfId="21" applyFont="1"/>
    <xf numFmtId="43" fontId="41" fillId="0" borderId="0" xfId="1" applyFont="1" applyBorder="1"/>
    <xf numFmtId="164" fontId="54" fillId="0" borderId="5" xfId="1" applyNumberFormat="1" applyFont="1" applyBorder="1"/>
    <xf numFmtId="164" fontId="45" fillId="0" borderId="0" xfId="1" applyNumberFormat="1" applyFont="1"/>
    <xf numFmtId="164" fontId="55" fillId="0" borderId="5" xfId="1" applyNumberFormat="1" applyFont="1" applyBorder="1"/>
    <xf numFmtId="164" fontId="56" fillId="0" borderId="0" xfId="21" applyNumberFormat="1" applyFont="1"/>
    <xf numFmtId="0" fontId="57" fillId="0" borderId="0" xfId="21" applyFont="1"/>
    <xf numFmtId="0" fontId="58" fillId="0" borderId="0" xfId="21" applyFont="1"/>
    <xf numFmtId="164" fontId="45" fillId="0" borderId="0" xfId="21" applyNumberFormat="1" applyFont="1"/>
    <xf numFmtId="164" fontId="54" fillId="0" borderId="5" xfId="21" applyNumberFormat="1" applyFont="1" applyBorder="1"/>
    <xf numFmtId="43" fontId="54" fillId="0" borderId="0" xfId="21" applyNumberFormat="1" applyFont="1"/>
    <xf numFmtId="164" fontId="54" fillId="0" borderId="0" xfId="21" applyNumberFormat="1" applyFont="1"/>
    <xf numFmtId="43" fontId="2" fillId="0" borderId="12" xfId="21" applyNumberFormat="1" applyFont="1" applyBorder="1"/>
    <xf numFmtId="43" fontId="58" fillId="0" borderId="0" xfId="1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43" fontId="0" fillId="0" borderId="0" xfId="1" applyFont="1"/>
    <xf numFmtId="43" fontId="0" fillId="0" borderId="0" xfId="0" applyNumberFormat="1"/>
    <xf numFmtId="175" fontId="0" fillId="0" borderId="0" xfId="1" applyNumberFormat="1" applyFont="1"/>
    <xf numFmtId="17" fontId="2" fillId="12" borderId="0" xfId="21" applyNumberFormat="1" applyFont="1" applyFill="1" applyAlignment="1">
      <alignment horizontal="center" vertical="center"/>
    </xf>
    <xf numFmtId="0" fontId="23" fillId="2" borderId="2" xfId="21" applyFont="1" applyFill="1" applyBorder="1" applyAlignment="1">
      <alignment horizontal="left" vertical="top" indent="1"/>
    </xf>
    <xf numFmtId="172" fontId="21" fillId="2" borderId="3" xfId="1" applyNumberFormat="1" applyFont="1" applyFill="1" applyBorder="1" applyAlignment="1">
      <alignment horizontal="right"/>
    </xf>
    <xf numFmtId="176" fontId="45" fillId="2" borderId="0" xfId="3" applyNumberFormat="1" applyFont="1" applyFill="1"/>
    <xf numFmtId="0" fontId="0" fillId="2" borderId="0" xfId="0" applyFill="1"/>
    <xf numFmtId="172" fontId="23" fillId="2" borderId="3" xfId="1" applyNumberFormat="1" applyFont="1" applyFill="1" applyBorder="1" applyAlignment="1">
      <alignment horizontal="right"/>
    </xf>
    <xf numFmtId="0" fontId="5" fillId="0" borderId="0" xfId="0" applyFont="1"/>
    <xf numFmtId="164" fontId="2" fillId="0" borderId="0" xfId="0" applyNumberFormat="1" applyFont="1"/>
    <xf numFmtId="0" fontId="26" fillId="0" borderId="2" xfId="0" applyFont="1" applyBorder="1"/>
    <xf numFmtId="0" fontId="59" fillId="0" borderId="0" xfId="0" applyFont="1" applyAlignment="1">
      <alignment horizontal="right"/>
    </xf>
    <xf numFmtId="0" fontId="60" fillId="0" borderId="0" xfId="0" applyFont="1" applyAlignment="1">
      <alignment vertical="top"/>
    </xf>
    <xf numFmtId="44" fontId="61" fillId="0" borderId="0" xfId="9" applyNumberFormat="1" applyFont="1"/>
    <xf numFmtId="44" fontId="9" fillId="0" borderId="0" xfId="9" applyNumberFormat="1" applyFont="1"/>
    <xf numFmtId="44" fontId="44" fillId="0" borderId="0" xfId="9" applyNumberFormat="1" applyFont="1"/>
    <xf numFmtId="44" fontId="9" fillId="0" borderId="22" xfId="9" applyNumberFormat="1" applyFont="1" applyBorder="1"/>
    <xf numFmtId="44" fontId="9" fillId="0" borderId="28" xfId="9" applyNumberFormat="1" applyFont="1" applyBorder="1"/>
    <xf numFmtId="0" fontId="0" fillId="0" borderId="0" xfId="21" applyFont="1"/>
    <xf numFmtId="165" fontId="2" fillId="0" borderId="0" xfId="0" applyNumberFormat="1" applyFont="1"/>
    <xf numFmtId="43" fontId="1" fillId="0" borderId="0" xfId="1" applyFill="1" applyBorder="1"/>
    <xf numFmtId="38" fontId="39" fillId="0" borderId="3" xfId="21" applyNumberFormat="1" applyFont="1" applyBorder="1"/>
    <xf numFmtId="0" fontId="25" fillId="0" borderId="2" xfId="0" applyFont="1" applyBorder="1" applyAlignment="1">
      <alignment horizontal="left" vertical="center" wrapText="1" indent="1"/>
    </xf>
    <xf numFmtId="38" fontId="40" fillId="0" borderId="3" xfId="21" applyNumberFormat="1" applyFont="1" applyBorder="1" applyAlignment="1">
      <alignment vertical="center"/>
    </xf>
    <xf numFmtId="43" fontId="1" fillId="0" borderId="0" xfId="1" applyFill="1" applyBorder="1" applyAlignment="1">
      <alignment vertical="center"/>
    </xf>
    <xf numFmtId="43" fontId="1" fillId="0" borderId="0" xfId="1"/>
    <xf numFmtId="0" fontId="0" fillId="0" borderId="0" xfId="0" applyAlignment="1">
      <alignment horizontal="left" wrapText="1" indent="4"/>
    </xf>
    <xf numFmtId="165" fontId="23" fillId="0" borderId="7" xfId="2" applyNumberFormat="1" applyFont="1" applyFill="1" applyBorder="1" applyAlignment="1">
      <alignment horizontal="right"/>
    </xf>
    <xf numFmtId="177" fontId="19" fillId="2" borderId="5" xfId="1" applyNumberFormat="1" applyFont="1" applyFill="1" applyBorder="1"/>
    <xf numFmtId="177" fontId="1" fillId="0" borderId="0" xfId="21" applyNumberFormat="1"/>
    <xf numFmtId="177" fontId="1" fillId="12" borderId="13" xfId="21" applyNumberFormat="1" applyFill="1" applyBorder="1"/>
    <xf numFmtId="0" fontId="1" fillId="12" borderId="0" xfId="21" applyFill="1"/>
    <xf numFmtId="175" fontId="1" fillId="12" borderId="0" xfId="1" applyNumberFormat="1" applyFill="1"/>
    <xf numFmtId="7" fontId="0" fillId="0" borderId="0" xfId="21" applyNumberFormat="1" applyFont="1"/>
    <xf numFmtId="14" fontId="18" fillId="0" borderId="22" xfId="0" applyNumberFormat="1" applyFont="1" applyBorder="1" applyAlignment="1">
      <alignment horizontal="center"/>
    </xf>
    <xf numFmtId="164" fontId="17" fillId="0" borderId="0" xfId="1" applyNumberFormat="1" applyFont="1"/>
    <xf numFmtId="172" fontId="21" fillId="0" borderId="11" xfId="1" applyNumberFormat="1" applyFont="1" applyBorder="1" applyAlignment="1">
      <alignment horizontal="right"/>
    </xf>
    <xf numFmtId="44" fontId="62" fillId="2" borderId="0" xfId="9" applyNumberFormat="1" applyFont="1" applyFill="1"/>
    <xf numFmtId="178" fontId="0" fillId="0" borderId="0" xfId="0" applyNumberFormat="1"/>
    <xf numFmtId="175" fontId="0" fillId="0" borderId="0" xfId="0" applyNumberFormat="1"/>
    <xf numFmtId="179" fontId="0" fillId="0" borderId="0" xfId="0" applyNumberFormat="1"/>
    <xf numFmtId="169" fontId="12" fillId="4" borderId="0" xfId="0" applyNumberFormat="1" applyFont="1" applyFill="1" applyAlignment="1">
      <alignment horizontal="center" vertical="center" wrapText="1"/>
    </xf>
    <xf numFmtId="0" fontId="30" fillId="8" borderId="0" xfId="0" applyFont="1" applyFill="1" applyAlignment="1">
      <alignment horizontal="left"/>
    </xf>
    <xf numFmtId="0" fontId="32" fillId="8" borderId="0" xfId="0" applyFont="1" applyFill="1" applyAlignment="1">
      <alignment horizontal="left"/>
    </xf>
    <xf numFmtId="169" fontId="12" fillId="8" borderId="0" xfId="0" applyNumberFormat="1" applyFont="1" applyFill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1" fillId="0" borderId="9" xfId="0" applyFont="1" applyBorder="1" applyAlignment="1">
      <alignment horizontal="left" wrapText="1"/>
    </xf>
    <xf numFmtId="0" fontId="41" fillId="0" borderId="6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0" fontId="41" fillId="0" borderId="9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21" fillId="10" borderId="0" xfId="21" applyFont="1" applyFill="1" applyAlignment="1">
      <alignment horizontal="center"/>
    </xf>
    <xf numFmtId="0" fontId="21" fillId="0" borderId="21" xfId="21" applyFont="1" applyBorder="1" applyAlignment="1">
      <alignment horizontal="center"/>
    </xf>
    <xf numFmtId="0" fontId="21" fillId="0" borderId="1" xfId="21" applyFont="1" applyBorder="1" applyAlignment="1">
      <alignment horizontal="center"/>
    </xf>
    <xf numFmtId="0" fontId="0" fillId="0" borderId="0" xfId="0" applyNumberFormat="1"/>
  </cellXfs>
  <cellStyles count="25">
    <cellStyle name="Comma" xfId="1" builtinId="3"/>
    <cellStyle name="Comma 12" xfId="7" xr:uid="{00000000-0005-0000-0000-000001000000}"/>
    <cellStyle name="Comma 2" xfId="24" xr:uid="{E0AD7BA0-5190-4265-9B66-0828D6BDBD06}"/>
    <cellStyle name="Comma 8" xfId="10" xr:uid="{00000000-0005-0000-0000-000002000000}"/>
    <cellStyle name="Currency" xfId="2" builtinId="4"/>
    <cellStyle name="Currency 2 2" xfId="14" xr:uid="{00000000-0005-0000-0000-000004000000}"/>
    <cellStyle name="Currency 9" xfId="8" xr:uid="{00000000-0005-0000-0000-000005000000}"/>
    <cellStyle name="Normal" xfId="0" builtinId="0"/>
    <cellStyle name="Normal 1 2" xfId="5" xr:uid="{00000000-0005-0000-0000-000007000000}"/>
    <cellStyle name="Normal 1 2 2" xfId="22" xr:uid="{00000000-0005-0000-0000-000008000000}"/>
    <cellStyle name="Normal 10" xfId="11" xr:uid="{00000000-0005-0000-0000-000009000000}"/>
    <cellStyle name="Normal 16" xfId="4" xr:uid="{00000000-0005-0000-0000-00000A000000}"/>
    <cellStyle name="Normal 16 2" xfId="21" xr:uid="{00000000-0005-0000-0000-00000B000000}"/>
    <cellStyle name="Normal 2" xfId="16" xr:uid="{00000000-0005-0000-0000-00000C000000}"/>
    <cellStyle name="Normal 2 2" xfId="17" xr:uid="{00000000-0005-0000-0000-00000D000000}"/>
    <cellStyle name="Normal 2 3" xfId="19" xr:uid="{00000000-0005-0000-0000-00000E000000}"/>
    <cellStyle name="Normal 2 3 2" xfId="23" xr:uid="{00000000-0005-0000-0000-00000F000000}"/>
    <cellStyle name="Normal 2 8" xfId="13" xr:uid="{00000000-0005-0000-0000-000010000000}"/>
    <cellStyle name="Normal 3 2" xfId="12" xr:uid="{00000000-0005-0000-0000-000011000000}"/>
    <cellStyle name="Normal 3 3" xfId="9" xr:uid="{00000000-0005-0000-0000-000012000000}"/>
    <cellStyle name="Normal 9" xfId="18" xr:uid="{00000000-0005-0000-0000-000013000000}"/>
    <cellStyle name="Percent" xfId="3" builtinId="5"/>
    <cellStyle name="Percent 10" xfId="6" xr:uid="{00000000-0005-0000-0000-000015000000}"/>
    <cellStyle name="Percent 12 2" xfId="20" xr:uid="{00000000-0005-0000-0000-000016000000}"/>
    <cellStyle name="Percent 2 2" xfId="15" xr:uid="{00000000-0005-0000-0000-000017000000}"/>
  </cellStyles>
  <dxfs count="1">
    <dxf>
      <font>
        <b/>
        <i val="0"/>
        <color rgb="FFC00000"/>
      </font>
    </dxf>
  </dxfs>
  <tableStyles count="0" defaultTableStyle="TableStyleMedium2" defaultPivotStyle="PivotStyleLight16"/>
  <colors>
    <mruColors>
      <color rgb="FFF3F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176209</xdr:colOff>
      <xdr:row>9</xdr:row>
      <xdr:rowOff>173282</xdr:rowOff>
    </xdr:from>
    <xdr:ext cx="914400" cy="904719"/>
    <xdr:pic>
      <xdr:nvPicPr>
        <xdr:cNvPr id="2" name="Picture 1" descr="AEE | Brands of the World™ | Download vector logos and logotypes">
          <a:extLst>
            <a:ext uri="{FF2B5EF4-FFF2-40B4-BE49-F238E27FC236}">
              <a16:creationId xmlns:a16="http://schemas.microsoft.com/office/drawing/2014/main" id="{3F8F8F4B-E569-4D85-BD59-FC98DDF1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9" y="1809850"/>
          <a:ext cx="914400" cy="904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171591</xdr:colOff>
      <xdr:row>3</xdr:row>
      <xdr:rowOff>116721</xdr:rowOff>
    </xdr:from>
    <xdr:ext cx="914400" cy="906259"/>
    <xdr:pic>
      <xdr:nvPicPr>
        <xdr:cNvPr id="3" name="Picture 2" descr="Home - Financial Oversight and Management Board for Puerto Rico">
          <a:extLst>
            <a:ext uri="{FF2B5EF4-FFF2-40B4-BE49-F238E27FC236}">
              <a16:creationId xmlns:a16="http://schemas.microsoft.com/office/drawing/2014/main" id="{DBBA7FA4-8060-4114-8D7C-55F59861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91" y="743784"/>
          <a:ext cx="914400" cy="90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217340</xdr:colOff>
      <xdr:row>15</xdr:row>
      <xdr:rowOff>84344</xdr:rowOff>
    </xdr:from>
    <xdr:ext cx="914400" cy="935915"/>
    <xdr:pic>
      <xdr:nvPicPr>
        <xdr:cNvPr id="4" name="Picture 3">
          <a:extLst>
            <a:ext uri="{FF2B5EF4-FFF2-40B4-BE49-F238E27FC236}">
              <a16:creationId xmlns:a16="http://schemas.microsoft.com/office/drawing/2014/main" id="{5F97AA4A-9C2D-4B80-8440-95458EFB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93" t="3046" r="6914" b="7342"/>
        <a:stretch/>
      </xdr:blipFill>
      <xdr:spPr>
        <a:xfrm>
          <a:off x="217340" y="2837935"/>
          <a:ext cx="914400" cy="93591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M36"/>
  <sheetViews>
    <sheetView workbookViewId="0">
      <selection activeCell="O23" sqref="O23"/>
    </sheetView>
  </sheetViews>
  <sheetFormatPr defaultColWidth="8.7109375" defaultRowHeight="15" x14ac:dyDescent="0.25"/>
  <cols>
    <col min="3" max="3" width="3" customWidth="1"/>
    <col min="4" max="4" width="4.42578125" customWidth="1"/>
    <col min="5" max="5" width="22.7109375" bestFit="1" customWidth="1"/>
    <col min="6" max="6" width="7.42578125" customWidth="1"/>
    <col min="7" max="7" width="9.42578125" bestFit="1" customWidth="1"/>
    <col min="10" max="10" width="12.28515625" customWidth="1"/>
    <col min="11" max="11" width="7.42578125" style="42" customWidth="1"/>
    <col min="12" max="12" width="13.42578125" style="42" customWidth="1"/>
    <col min="13" max="13" width="13.5703125" customWidth="1"/>
    <col min="14" max="14" width="2.5703125" customWidth="1"/>
    <col min="15" max="15" width="18.42578125" customWidth="1"/>
    <col min="16" max="16" width="7.42578125" customWidth="1"/>
    <col min="17" max="17" width="12.42578125" customWidth="1"/>
    <col min="18" max="18" width="12.7109375" customWidth="1"/>
    <col min="19" max="19" width="2.42578125" customWidth="1"/>
    <col min="20" max="20" width="21.42578125" customWidth="1"/>
    <col min="21" max="21" width="10" customWidth="1"/>
    <col min="22" max="22" width="13.28515625" customWidth="1"/>
    <col min="23" max="23" width="12.5703125" customWidth="1"/>
    <col min="24" max="24" width="2.42578125" customWidth="1"/>
    <col min="25" max="25" width="25.5703125" customWidth="1"/>
    <col min="26" max="26" width="10.5703125" customWidth="1"/>
    <col min="27" max="28" width="13.42578125" customWidth="1"/>
    <col min="29" max="29" width="2.5703125" customWidth="1"/>
    <col min="30" max="30" width="21.42578125" customWidth="1"/>
    <col min="31" max="31" width="10.7109375" customWidth="1"/>
    <col min="32" max="32" width="13.28515625" customWidth="1"/>
    <col min="33" max="33" width="13" customWidth="1"/>
    <col min="34" max="34" width="2.5703125" customWidth="1"/>
    <col min="35" max="35" width="22.42578125" customWidth="1"/>
    <col min="36" max="36" width="11.28515625" customWidth="1"/>
    <col min="37" max="38" width="13.42578125" customWidth="1"/>
    <col min="39" max="39" width="2.5703125" customWidth="1"/>
    <col min="41" max="41" width="7.5703125" customWidth="1"/>
    <col min="51" max="51" width="10.7109375" customWidth="1"/>
    <col min="56" max="56" width="10.7109375" customWidth="1"/>
    <col min="61" max="61" width="10.7109375" customWidth="1"/>
  </cols>
  <sheetData>
    <row r="1" spans="1:13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7"/>
      <c r="L1" s="157"/>
      <c r="M1" s="156"/>
    </row>
    <row r="2" spans="1:13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57"/>
      <c r="M2" s="156"/>
    </row>
    <row r="3" spans="1:13" ht="19.5" x14ac:dyDescent="0.3">
      <c r="A3" s="156"/>
      <c r="B3" s="156"/>
      <c r="C3" s="158" t="s">
        <v>0</v>
      </c>
      <c r="D3" s="156"/>
      <c r="E3" s="156"/>
      <c r="F3" s="156"/>
      <c r="G3" s="156"/>
      <c r="H3" s="156"/>
      <c r="I3" s="156"/>
      <c r="J3" s="156"/>
      <c r="K3" s="159"/>
      <c r="L3" s="159"/>
      <c r="M3" s="160"/>
    </row>
    <row r="4" spans="1:13" ht="19.149999999999999" customHeight="1" x14ac:dyDescent="0.25">
      <c r="C4" s="155" t="s">
        <v>1</v>
      </c>
      <c r="K4" s="214" t="s">
        <v>2</v>
      </c>
      <c r="L4" s="310">
        <v>46157</v>
      </c>
    </row>
    <row r="5" spans="1:13" ht="15.75" thickBot="1" x14ac:dyDescent="0.3"/>
    <row r="6" spans="1:13" ht="15.75" thickBot="1" x14ac:dyDescent="0.3">
      <c r="C6" s="70" t="s">
        <v>3</v>
      </c>
      <c r="D6" s="154" t="s">
        <v>4</v>
      </c>
      <c r="E6" s="145"/>
      <c r="F6" s="145"/>
      <c r="G6" s="146"/>
      <c r="H6" s="145"/>
      <c r="I6" s="144"/>
    </row>
    <row r="7" spans="1:13" ht="3" customHeight="1" x14ac:dyDescent="0.25">
      <c r="C7" s="70"/>
      <c r="D7" s="153"/>
      <c r="E7" s="151"/>
      <c r="F7" s="151"/>
      <c r="G7" s="152"/>
      <c r="H7" s="151"/>
      <c r="I7" s="150"/>
    </row>
    <row r="8" spans="1:13" ht="14.65" customHeight="1" x14ac:dyDescent="0.25">
      <c r="C8" s="70"/>
      <c r="D8" s="165" t="s">
        <v>5</v>
      </c>
      <c r="E8" s="162"/>
      <c r="F8" s="162"/>
      <c r="G8" s="163"/>
      <c r="H8" s="162"/>
      <c r="I8" s="164"/>
    </row>
    <row r="9" spans="1:13" x14ac:dyDescent="0.25">
      <c r="D9" s="149">
        <v>1</v>
      </c>
      <c r="E9" s="95" t="s">
        <v>242</v>
      </c>
      <c r="I9" s="135"/>
    </row>
    <row r="10" spans="1:13" x14ac:dyDescent="0.25">
      <c r="D10" s="149">
        <v>2</v>
      </c>
      <c r="E10" s="95" t="s">
        <v>238</v>
      </c>
      <c r="I10" s="135"/>
    </row>
    <row r="11" spans="1:13" x14ac:dyDescent="0.25">
      <c r="D11" s="149">
        <v>3</v>
      </c>
      <c r="E11" s="95" t="s">
        <v>240</v>
      </c>
      <c r="I11" s="135"/>
    </row>
    <row r="12" spans="1:13" x14ac:dyDescent="0.25">
      <c r="D12" s="149">
        <v>4</v>
      </c>
      <c r="E12" s="95" t="s">
        <v>117</v>
      </c>
      <c r="I12" s="135"/>
    </row>
    <row r="13" spans="1:13" ht="15.75" thickBot="1" x14ac:dyDescent="0.3">
      <c r="D13" s="148">
        <v>5</v>
      </c>
      <c r="E13" s="257" t="s">
        <v>134</v>
      </c>
      <c r="F13" s="133"/>
      <c r="G13" s="133"/>
      <c r="H13" s="133"/>
      <c r="I13" s="132"/>
    </row>
    <row r="14" spans="1:13" ht="15.75" thickBot="1" x14ac:dyDescent="0.3"/>
    <row r="15" spans="1:13" ht="15.75" thickBot="1" x14ac:dyDescent="0.3">
      <c r="D15" s="147" t="s">
        <v>6</v>
      </c>
      <c r="E15" s="145"/>
      <c r="F15" s="145"/>
      <c r="G15" s="146"/>
      <c r="H15" s="145"/>
      <c r="I15" s="144"/>
    </row>
    <row r="16" spans="1:13" x14ac:dyDescent="0.25">
      <c r="D16" s="143"/>
      <c r="E16" s="142"/>
      <c r="F16" s="142"/>
      <c r="G16" s="142"/>
      <c r="H16" s="142"/>
      <c r="I16" s="141"/>
    </row>
    <row r="17" spans="1:12" x14ac:dyDescent="0.25">
      <c r="D17" s="137"/>
      <c r="E17" s="5" t="s">
        <v>7</v>
      </c>
      <c r="I17" s="135"/>
    </row>
    <row r="18" spans="1:12" x14ac:dyDescent="0.25">
      <c r="D18" s="137"/>
      <c r="E18" s="7" t="s">
        <v>8</v>
      </c>
      <c r="F18" s="136" t="s">
        <v>9</v>
      </c>
      <c r="I18" s="135"/>
    </row>
    <row r="19" spans="1:12" x14ac:dyDescent="0.25">
      <c r="D19" s="137"/>
      <c r="E19" s="140" t="s">
        <v>10</v>
      </c>
      <c r="F19" s="136" t="s">
        <v>11</v>
      </c>
      <c r="I19" s="135"/>
    </row>
    <row r="20" spans="1:12" x14ac:dyDescent="0.25">
      <c r="D20" s="137"/>
      <c r="E20" s="139" t="s">
        <v>12</v>
      </c>
      <c r="F20" s="136" t="s">
        <v>13</v>
      </c>
      <c r="I20" s="135"/>
    </row>
    <row r="21" spans="1:12" x14ac:dyDescent="0.25">
      <c r="D21" s="137"/>
      <c r="E21" s="138" t="s">
        <v>14</v>
      </c>
      <c r="F21" s="136" t="s">
        <v>15</v>
      </c>
      <c r="I21" s="135"/>
    </row>
    <row r="22" spans="1:12" x14ac:dyDescent="0.25">
      <c r="D22" s="137"/>
      <c r="I22" s="135"/>
    </row>
    <row r="23" spans="1:12" ht="15.75" thickBot="1" x14ac:dyDescent="0.3">
      <c r="D23" s="134"/>
      <c r="E23" s="133"/>
      <c r="F23" s="133"/>
      <c r="G23" s="133"/>
      <c r="H23" s="133"/>
      <c r="I23" s="132"/>
    </row>
    <row r="24" spans="1:12" x14ac:dyDescent="0.25">
      <c r="C24" s="70"/>
    </row>
    <row r="25" spans="1:12" ht="3" customHeight="1" x14ac:dyDescent="0.25"/>
    <row r="26" spans="1:12" x14ac:dyDescent="0.25">
      <c r="A26" s="218"/>
    </row>
    <row r="31" spans="1:12" ht="3" customHeight="1" x14ac:dyDescent="0.25">
      <c r="K31" s="43"/>
      <c r="L31" s="43"/>
    </row>
    <row r="36" ht="5.25" customHeight="1" x14ac:dyDescent="0.25"/>
  </sheetData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1"/>
  </sheetPr>
  <dimension ref="A1"/>
  <sheetViews>
    <sheetView workbookViewId="0">
      <selection activeCell="P21" sqref="P21"/>
    </sheetView>
  </sheetViews>
  <sheetFormatPr defaultColWidth="8.7109375" defaultRowHeight="15" x14ac:dyDescent="0.2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0000"/>
  </sheetPr>
  <dimension ref="A1:AJ612"/>
  <sheetViews>
    <sheetView topLeftCell="A57" workbookViewId="0">
      <selection activeCell="D83" sqref="D83"/>
    </sheetView>
  </sheetViews>
  <sheetFormatPr defaultColWidth="10" defaultRowHeight="15" outlineLevelCol="1" x14ac:dyDescent="0.25"/>
  <cols>
    <col min="1" max="1" width="3" customWidth="1"/>
    <col min="2" max="2" width="8" bestFit="1" customWidth="1"/>
    <col min="3" max="3" width="56" customWidth="1"/>
    <col min="4" max="4" width="19.42578125" style="78" bestFit="1" customWidth="1"/>
    <col min="5" max="5" width="3" customWidth="1"/>
    <col min="6" max="6" width="9" style="77" hidden="1" customWidth="1" outlineLevel="1"/>
    <col min="7" max="8" width="10" style="77" hidden="1" customWidth="1" outlineLevel="1"/>
    <col min="9" max="9" width="9.42578125" style="77" hidden="1" customWidth="1" outlineLevel="1"/>
    <col min="10" max="17" width="10" style="77" hidden="1" customWidth="1" outlineLevel="1"/>
    <col min="18" max="18" width="6.42578125" customWidth="1" collapsed="1"/>
    <col min="19" max="21" width="16.42578125" style="77" bestFit="1" customWidth="1"/>
    <col min="22" max="22" width="16.42578125" style="189" bestFit="1" customWidth="1"/>
    <col min="23" max="30" width="16.42578125" style="77" bestFit="1" customWidth="1"/>
    <col min="31" max="31" width="13.42578125" customWidth="1"/>
    <col min="32" max="32" width="18.5703125" bestFit="1" customWidth="1"/>
    <col min="33" max="33" width="10.42578125" bestFit="1" customWidth="1"/>
  </cols>
  <sheetData>
    <row r="1" spans="2:34" x14ac:dyDescent="0.25">
      <c r="V1" s="77"/>
    </row>
    <row r="2" spans="2:34" ht="15.75" thickBot="1" x14ac:dyDescent="0.3">
      <c r="C2" s="94" t="s">
        <v>165</v>
      </c>
      <c r="D2" s="94"/>
      <c r="F2" s="330" t="s">
        <v>166</v>
      </c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S2" s="183" t="s">
        <v>244</v>
      </c>
      <c r="T2" s="183"/>
      <c r="U2" s="183"/>
      <c r="V2" s="188"/>
      <c r="W2" s="183"/>
      <c r="X2" s="183"/>
      <c r="Y2" s="183"/>
      <c r="Z2" s="183"/>
      <c r="AA2" s="183"/>
      <c r="AB2" s="183"/>
      <c r="AC2" s="183"/>
      <c r="AD2" s="183"/>
    </row>
    <row r="3" spans="2:34" ht="15.75" thickTop="1" x14ac:dyDescent="0.25">
      <c r="C3" s="93" t="s">
        <v>147</v>
      </c>
      <c r="D3" s="93"/>
      <c r="F3" s="92" t="s">
        <v>148</v>
      </c>
      <c r="G3" s="92" t="s">
        <v>148</v>
      </c>
      <c r="H3" s="92" t="s">
        <v>148</v>
      </c>
      <c r="I3" s="92" t="s">
        <v>149</v>
      </c>
      <c r="J3" s="92" t="s">
        <v>149</v>
      </c>
      <c r="K3" s="92" t="s">
        <v>149</v>
      </c>
      <c r="L3" s="92" t="s">
        <v>150</v>
      </c>
      <c r="M3" s="92" t="s">
        <v>150</v>
      </c>
      <c r="N3" s="92" t="s">
        <v>150</v>
      </c>
      <c r="O3" s="92" t="s">
        <v>151</v>
      </c>
      <c r="P3" s="92" t="s">
        <v>151</v>
      </c>
      <c r="Q3" s="92" t="s">
        <v>151</v>
      </c>
      <c r="S3" s="92" t="s">
        <v>148</v>
      </c>
      <c r="T3" s="92" t="s">
        <v>148</v>
      </c>
      <c r="U3" s="92" t="s">
        <v>148</v>
      </c>
      <c r="V3" s="92" t="s">
        <v>149</v>
      </c>
      <c r="W3" s="92" t="s">
        <v>149</v>
      </c>
      <c r="X3" s="92" t="s">
        <v>149</v>
      </c>
      <c r="Y3" s="92" t="s">
        <v>150</v>
      </c>
      <c r="Z3" s="92" t="s">
        <v>150</v>
      </c>
      <c r="AA3" s="92" t="s">
        <v>150</v>
      </c>
      <c r="AB3" s="92" t="s">
        <v>151</v>
      </c>
      <c r="AC3" s="92" t="s">
        <v>151</v>
      </c>
      <c r="AD3" s="92" t="s">
        <v>151</v>
      </c>
    </row>
    <row r="4" spans="2:34" x14ac:dyDescent="0.25">
      <c r="C4" s="61" t="s">
        <v>152</v>
      </c>
      <c r="D4" s="91" t="s">
        <v>243</v>
      </c>
      <c r="F4" s="278">
        <v>45839</v>
      </c>
      <c r="G4" s="278">
        <v>45870</v>
      </c>
      <c r="H4" s="278">
        <v>45901</v>
      </c>
      <c r="I4" s="278">
        <v>45931</v>
      </c>
      <c r="J4" s="278">
        <v>45962</v>
      </c>
      <c r="K4" s="278">
        <v>45992</v>
      </c>
      <c r="L4" s="278">
        <v>46023</v>
      </c>
      <c r="M4" s="278">
        <v>46054</v>
      </c>
      <c r="N4" s="278">
        <v>46082</v>
      </c>
      <c r="O4" s="278">
        <v>46113</v>
      </c>
      <c r="P4" s="278">
        <v>46143</v>
      </c>
      <c r="Q4" s="278">
        <v>46174</v>
      </c>
      <c r="S4" s="90">
        <v>45839</v>
      </c>
      <c r="T4" s="90">
        <v>45870</v>
      </c>
      <c r="U4" s="90">
        <v>45901</v>
      </c>
      <c r="V4" s="90">
        <v>45931</v>
      </c>
      <c r="W4" s="90">
        <v>45962</v>
      </c>
      <c r="X4" s="90">
        <v>45992</v>
      </c>
      <c r="Y4" s="90">
        <v>46023</v>
      </c>
      <c r="Z4" s="90">
        <v>46054</v>
      </c>
      <c r="AA4" s="90">
        <v>46082</v>
      </c>
      <c r="AB4" s="90">
        <v>46113</v>
      </c>
      <c r="AC4" s="90">
        <v>46143</v>
      </c>
      <c r="AD4" s="90">
        <v>46174</v>
      </c>
      <c r="AF4" t="s">
        <v>167</v>
      </c>
      <c r="AG4" t="s">
        <v>168</v>
      </c>
      <c r="AH4" s="272" t="s">
        <v>194</v>
      </c>
    </row>
    <row r="5" spans="2:34" x14ac:dyDescent="0.25">
      <c r="C5" s="62" t="s">
        <v>169</v>
      </c>
      <c r="D5" s="89"/>
      <c r="E5" s="51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H5" s="272"/>
    </row>
    <row r="6" spans="2:34" x14ac:dyDescent="0.25">
      <c r="B6">
        <v>39</v>
      </c>
      <c r="C6" s="63" t="s">
        <v>74</v>
      </c>
      <c r="D6" s="84">
        <f>1710960*0%</f>
        <v>0</v>
      </c>
      <c r="E6" s="81"/>
      <c r="F6" s="199" t="e">
        <f t="shared" ref="F6:Q8" si="0">S6/$D6</f>
        <v>#DIV/0!</v>
      </c>
      <c r="G6" s="199" t="e">
        <f t="shared" si="0"/>
        <v>#DIV/0!</v>
      </c>
      <c r="H6" s="199" t="e">
        <f t="shared" si="0"/>
        <v>#DIV/0!</v>
      </c>
      <c r="I6" s="199" t="e">
        <f t="shared" si="0"/>
        <v>#DIV/0!</v>
      </c>
      <c r="J6" s="199" t="e">
        <f t="shared" si="0"/>
        <v>#DIV/0!</v>
      </c>
      <c r="K6" s="199" t="e">
        <f t="shared" si="0"/>
        <v>#DIV/0!</v>
      </c>
      <c r="L6" s="199" t="e">
        <f t="shared" si="0"/>
        <v>#DIV/0!</v>
      </c>
      <c r="M6" s="199" t="e">
        <f t="shared" si="0"/>
        <v>#DIV/0!</v>
      </c>
      <c r="N6" s="199" t="e">
        <f t="shared" si="0"/>
        <v>#DIV/0!</v>
      </c>
      <c r="O6" s="199" t="e">
        <f t="shared" si="0"/>
        <v>#DIV/0!</v>
      </c>
      <c r="P6" s="199" t="e">
        <f t="shared" si="0"/>
        <v>#DIV/0!</v>
      </c>
      <c r="Q6" s="199" t="e">
        <f t="shared" si="0"/>
        <v>#DIV/0!</v>
      </c>
      <c r="S6" s="289">
        <f>158271.314958949*0</f>
        <v>0</v>
      </c>
      <c r="T6" s="289">
        <f>165146.993979201*0%</f>
        <v>0</v>
      </c>
      <c r="U6" s="289">
        <f>168371.169551177*0%</f>
        <v>0</v>
      </c>
      <c r="V6" s="289">
        <f>168299.436376574*0%</f>
        <v>0</v>
      </c>
      <c r="W6" s="289">
        <f>154675.69741653*0%</f>
        <v>0</v>
      </c>
      <c r="X6" s="289">
        <f>125398.385588396*0%</f>
        <v>0</v>
      </c>
      <c r="Y6" s="289">
        <f>121825.505484401*0%</f>
        <v>0</v>
      </c>
      <c r="Z6" s="289">
        <f>119498.074449918*0%</f>
        <v>0</v>
      </c>
      <c r="AA6" s="289">
        <f>129623.451160372*0%</f>
        <v>0</v>
      </c>
      <c r="AB6" s="289">
        <f>126194.231598248*0%</f>
        <v>0</v>
      </c>
      <c r="AC6" s="289">
        <f>131458.217909141*0%</f>
        <v>0</v>
      </c>
      <c r="AD6" s="289">
        <f>142197.550147783*0%</f>
        <v>0</v>
      </c>
      <c r="AF6" s="83">
        <f>ROUND(SUM(S6:AD6),0)</f>
        <v>0</v>
      </c>
      <c r="AG6" s="82" t="b">
        <f>AF6=D6</f>
        <v>1</v>
      </c>
      <c r="AH6" s="272">
        <f>AF6-D6</f>
        <v>0</v>
      </c>
    </row>
    <row r="7" spans="2:34" x14ac:dyDescent="0.25">
      <c r="B7">
        <v>40</v>
      </c>
      <c r="C7" s="63" t="s">
        <v>170</v>
      </c>
      <c r="D7" s="84">
        <f>575692*0%</f>
        <v>0</v>
      </c>
      <c r="E7" s="81"/>
      <c r="F7" s="199" t="e">
        <f t="shared" si="0"/>
        <v>#DIV/0!</v>
      </c>
      <c r="G7" s="199" t="e">
        <f t="shared" si="0"/>
        <v>#DIV/0!</v>
      </c>
      <c r="H7" s="199" t="e">
        <f t="shared" si="0"/>
        <v>#DIV/0!</v>
      </c>
      <c r="I7" s="199" t="e">
        <f t="shared" si="0"/>
        <v>#DIV/0!</v>
      </c>
      <c r="J7" s="199" t="e">
        <f t="shared" si="0"/>
        <v>#DIV/0!</v>
      </c>
      <c r="K7" s="199" t="e">
        <f t="shared" si="0"/>
        <v>#DIV/0!</v>
      </c>
      <c r="L7" s="199" t="e">
        <f t="shared" si="0"/>
        <v>#DIV/0!</v>
      </c>
      <c r="M7" s="199" t="e">
        <f t="shared" si="0"/>
        <v>#DIV/0!</v>
      </c>
      <c r="N7" s="199" t="e">
        <f t="shared" si="0"/>
        <v>#DIV/0!</v>
      </c>
      <c r="O7" s="199" t="e">
        <f t="shared" si="0"/>
        <v>#DIV/0!</v>
      </c>
      <c r="P7" s="199" t="e">
        <f t="shared" si="0"/>
        <v>#DIV/0!</v>
      </c>
      <c r="Q7" s="199" t="e">
        <f t="shared" si="0"/>
        <v>#DIV/0!</v>
      </c>
      <c r="S7" s="289">
        <f>50789.7765*0</f>
        <v>0</v>
      </c>
      <c r="T7" s="289">
        <f>50157.54103*0%</f>
        <v>0</v>
      </c>
      <c r="U7" s="289">
        <f>49569.72616*0%</f>
        <v>0</v>
      </c>
      <c r="V7" s="289">
        <f>47883.10255*0%</f>
        <v>0</v>
      </c>
      <c r="W7" s="289">
        <f>44790.56812*0%</f>
        <v>0</v>
      </c>
      <c r="X7" s="289">
        <f>48139.951*0%</f>
        <v>0</v>
      </c>
      <c r="Y7" s="289">
        <f>48782.39117*0%</f>
        <v>0</v>
      </c>
      <c r="Z7" s="289">
        <f>48015.68349*0%</f>
        <v>0</v>
      </c>
      <c r="AA7" s="289">
        <f>46708.83901*0%</f>
        <v>0</v>
      </c>
      <c r="AB7" s="289">
        <f>39896.73907*0%</f>
        <v>0</v>
      </c>
      <c r="AC7" s="289">
        <f>49733.58216*0%</f>
        <v>0</v>
      </c>
      <c r="AD7" s="289">
        <f>51223.80096*0%</f>
        <v>0</v>
      </c>
      <c r="AF7" s="83">
        <f t="shared" ref="AF7:AF9" si="1">ROUND(SUM(S7:AD7),0)</f>
        <v>0</v>
      </c>
      <c r="AG7" s="82" t="b">
        <f>AF7=D7</f>
        <v>1</v>
      </c>
      <c r="AH7" s="272">
        <f>AF7-D7</f>
        <v>0</v>
      </c>
    </row>
    <row r="8" spans="2:34" x14ac:dyDescent="0.25">
      <c r="B8">
        <v>41</v>
      </c>
      <c r="C8" s="64" t="s">
        <v>171</v>
      </c>
      <c r="D8" s="87">
        <f>150061*0%</f>
        <v>0</v>
      </c>
      <c r="E8" s="81"/>
      <c r="F8" s="199" t="e">
        <f t="shared" si="0"/>
        <v>#DIV/0!</v>
      </c>
      <c r="G8" s="199" t="e">
        <f t="shared" si="0"/>
        <v>#DIV/0!</v>
      </c>
      <c r="H8" s="199" t="e">
        <f t="shared" si="0"/>
        <v>#DIV/0!</v>
      </c>
      <c r="I8" s="199" t="e">
        <f t="shared" si="0"/>
        <v>#DIV/0!</v>
      </c>
      <c r="J8" s="199" t="e">
        <f t="shared" si="0"/>
        <v>#DIV/0!</v>
      </c>
      <c r="K8" s="199" t="e">
        <f t="shared" si="0"/>
        <v>#DIV/0!</v>
      </c>
      <c r="L8" s="199" t="e">
        <f t="shared" si="0"/>
        <v>#DIV/0!</v>
      </c>
      <c r="M8" s="199" t="e">
        <f t="shared" si="0"/>
        <v>#DIV/0!</v>
      </c>
      <c r="N8" s="199" t="e">
        <f t="shared" si="0"/>
        <v>#DIV/0!</v>
      </c>
      <c r="O8" s="199" t="e">
        <f t="shared" si="0"/>
        <v>#DIV/0!</v>
      </c>
      <c r="P8" s="199" t="e">
        <f t="shared" si="0"/>
        <v>#DIV/0!</v>
      </c>
      <c r="Q8" s="199" t="e">
        <f t="shared" si="0"/>
        <v>#DIV/0!</v>
      </c>
      <c r="S8" s="289">
        <f>7521.8*0%</f>
        <v>0</v>
      </c>
      <c r="T8" s="289">
        <f>7127.7*0%</f>
        <v>0</v>
      </c>
      <c r="U8" s="289">
        <f>5895.8*0%</f>
        <v>0</v>
      </c>
      <c r="V8" s="289">
        <f>6087.7*0%</f>
        <v>0</v>
      </c>
      <c r="W8" s="289">
        <f>7980.4*0%</f>
        <v>0</v>
      </c>
      <c r="X8" s="289">
        <f>14726.5*0%</f>
        <v>0</v>
      </c>
      <c r="Y8" s="289">
        <f>16832.3*0%</f>
        <v>0</v>
      </c>
      <c r="Z8" s="289">
        <f>15785.7*0%</f>
        <v>0</v>
      </c>
      <c r="AA8" s="289">
        <f>14546*0%</f>
        <v>0</v>
      </c>
      <c r="AB8" s="289">
        <f>18650.6*0%</f>
        <v>0</v>
      </c>
      <c r="AC8" s="289">
        <f>16758.9*0%</f>
        <v>0</v>
      </c>
      <c r="AD8" s="289">
        <f>18147.7*0%</f>
        <v>0</v>
      </c>
      <c r="AF8" s="83">
        <f t="shared" si="1"/>
        <v>0</v>
      </c>
      <c r="AG8" s="82" t="b">
        <f>AF8=D8</f>
        <v>1</v>
      </c>
      <c r="AH8" s="272">
        <f>AF8-D8</f>
        <v>0</v>
      </c>
    </row>
    <row r="9" spans="2:34" x14ac:dyDescent="0.25">
      <c r="C9" s="65" t="s">
        <v>172</v>
      </c>
      <c r="D9" s="86">
        <f>SUM(D6:D8)</f>
        <v>0</v>
      </c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S9" s="197">
        <f>SUM(S6:S8)</f>
        <v>0</v>
      </c>
      <c r="T9" s="198">
        <f t="shared" ref="T9:AD9" si="2">SUM(T6:T8)</f>
        <v>0</v>
      </c>
      <c r="U9" s="198">
        <f t="shared" si="2"/>
        <v>0</v>
      </c>
      <c r="V9" s="198">
        <f t="shared" si="2"/>
        <v>0</v>
      </c>
      <c r="W9" s="198">
        <f t="shared" si="2"/>
        <v>0</v>
      </c>
      <c r="X9" s="198">
        <f t="shared" si="2"/>
        <v>0</v>
      </c>
      <c r="Y9" s="198">
        <f t="shared" si="2"/>
        <v>0</v>
      </c>
      <c r="Z9" s="198">
        <f t="shared" si="2"/>
        <v>0</v>
      </c>
      <c r="AA9" s="198">
        <f t="shared" si="2"/>
        <v>0</v>
      </c>
      <c r="AB9" s="198">
        <f t="shared" si="2"/>
        <v>0</v>
      </c>
      <c r="AC9" s="198">
        <f t="shared" si="2"/>
        <v>0</v>
      </c>
      <c r="AD9" s="198">
        <f t="shared" si="2"/>
        <v>0</v>
      </c>
      <c r="AF9" s="83">
        <f t="shared" si="1"/>
        <v>0</v>
      </c>
      <c r="AG9" s="82" t="b">
        <f>AF9=D9</f>
        <v>1</v>
      </c>
      <c r="AH9" s="272">
        <f>AF9-D9</f>
        <v>0</v>
      </c>
    </row>
    <row r="10" spans="2:34" x14ac:dyDescent="0.25">
      <c r="C10" s="47"/>
      <c r="D10" s="88"/>
      <c r="E10" s="81"/>
      <c r="H10" s="1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F10" s="83"/>
      <c r="AG10" s="82"/>
    </row>
    <row r="11" spans="2:34" x14ac:dyDescent="0.25">
      <c r="C11" s="66" t="s">
        <v>173</v>
      </c>
      <c r="D11" s="88"/>
      <c r="E11" s="81"/>
      <c r="H11" s="1"/>
      <c r="S11" s="291"/>
      <c r="T11" s="290"/>
      <c r="U11" s="290"/>
      <c r="V11" s="292"/>
      <c r="W11" s="290"/>
      <c r="X11" s="290"/>
      <c r="Y11" s="290"/>
      <c r="Z11" s="290"/>
      <c r="AA11" s="290"/>
      <c r="AB11" s="290"/>
      <c r="AC11" s="290"/>
      <c r="AD11" s="290"/>
      <c r="AF11" s="83"/>
      <c r="AG11" s="82"/>
    </row>
    <row r="12" spans="2:34" x14ac:dyDescent="0.25">
      <c r="C12" s="65" t="s">
        <v>174</v>
      </c>
      <c r="D12" s="88"/>
      <c r="E12" s="81"/>
      <c r="H12" s="1"/>
      <c r="S12" s="290"/>
      <c r="T12" s="290"/>
      <c r="U12" s="290"/>
      <c r="V12" s="293"/>
      <c r="W12" s="290"/>
      <c r="X12" s="290"/>
      <c r="Y12" s="290"/>
      <c r="Z12" s="290"/>
      <c r="AA12" s="290"/>
      <c r="AB12" s="290"/>
      <c r="AC12" s="290"/>
      <c r="AD12" s="290"/>
      <c r="AF12" s="83"/>
      <c r="AG12" s="82"/>
    </row>
    <row r="13" spans="2:34" x14ac:dyDescent="0.25">
      <c r="B13">
        <f>+MAX($B$1:B12)+1</f>
        <v>42</v>
      </c>
      <c r="C13" s="64" t="s">
        <v>80</v>
      </c>
      <c r="D13" s="84">
        <f>75404*0%</f>
        <v>0</v>
      </c>
      <c r="E13" s="81"/>
      <c r="F13" s="199">
        <v>8.3333333333333329E-2</v>
      </c>
      <c r="G13" s="199">
        <v>8.3333333333333329E-2</v>
      </c>
      <c r="H13" s="199">
        <v>8.3333333333333329E-2</v>
      </c>
      <c r="I13" s="199">
        <v>8.3333333333333329E-2</v>
      </c>
      <c r="J13" s="199">
        <v>8.3333333333333329E-2</v>
      </c>
      <c r="K13" s="199">
        <v>8.3333333333333329E-2</v>
      </c>
      <c r="L13" s="199">
        <v>8.3333333333333329E-2</v>
      </c>
      <c r="M13" s="199">
        <v>8.3333333333333329E-2</v>
      </c>
      <c r="N13" s="199">
        <v>8.3333333333333329E-2</v>
      </c>
      <c r="O13" s="199">
        <v>8.3333333333333329E-2</v>
      </c>
      <c r="P13" s="199">
        <v>8.3333333333333329E-2</v>
      </c>
      <c r="Q13" s="199">
        <v>8.3333333333333329E-2</v>
      </c>
      <c r="S13" s="84">
        <f t="shared" ref="S13:AD18" si="3">IFERROR($D13*F13,"")*0%</f>
        <v>0</v>
      </c>
      <c r="T13" s="88">
        <f t="shared" si="3"/>
        <v>0</v>
      </c>
      <c r="U13" s="88">
        <f t="shared" si="3"/>
        <v>0</v>
      </c>
      <c r="V13" s="88">
        <f t="shared" si="3"/>
        <v>0</v>
      </c>
      <c r="W13" s="88">
        <f t="shared" si="3"/>
        <v>0</v>
      </c>
      <c r="X13" s="88">
        <f t="shared" si="3"/>
        <v>0</v>
      </c>
      <c r="Y13" s="88">
        <f t="shared" si="3"/>
        <v>0</v>
      </c>
      <c r="Z13" s="88">
        <f t="shared" si="3"/>
        <v>0</v>
      </c>
      <c r="AA13" s="88">
        <f t="shared" si="3"/>
        <v>0</v>
      </c>
      <c r="AB13" s="88">
        <f t="shared" si="3"/>
        <v>0</v>
      </c>
      <c r="AC13" s="88">
        <f t="shared" si="3"/>
        <v>0</v>
      </c>
      <c r="AD13" s="88">
        <f t="shared" si="3"/>
        <v>0</v>
      </c>
      <c r="AF13" s="83">
        <f>SUM(S13:AD13)</f>
        <v>0</v>
      </c>
      <c r="AG13" s="82" t="b">
        <f t="shared" ref="AG13:AG19" si="4">AF13=D13</f>
        <v>1</v>
      </c>
    </row>
    <row r="14" spans="2:34" x14ac:dyDescent="0.25">
      <c r="B14">
        <f>+MAX($B$1:B13)+1</f>
        <v>43</v>
      </c>
      <c r="C14" s="64" t="s">
        <v>81</v>
      </c>
      <c r="D14" s="84">
        <f>71103*0%</f>
        <v>0</v>
      </c>
      <c r="E14" s="81"/>
      <c r="F14" s="199">
        <v>8.3333333333333329E-2</v>
      </c>
      <c r="G14" s="199">
        <v>8.3333333333333329E-2</v>
      </c>
      <c r="H14" s="199">
        <v>8.3333333333333329E-2</v>
      </c>
      <c r="I14" s="199">
        <v>8.3333333333333329E-2</v>
      </c>
      <c r="J14" s="199">
        <v>8.3333333333333329E-2</v>
      </c>
      <c r="K14" s="199">
        <v>8.3333333333333329E-2</v>
      </c>
      <c r="L14" s="199">
        <v>8.3333333333333329E-2</v>
      </c>
      <c r="M14" s="199">
        <v>8.3333333333333329E-2</v>
      </c>
      <c r="N14" s="199">
        <v>8.3333333333333329E-2</v>
      </c>
      <c r="O14" s="199">
        <v>8.3333333333333329E-2</v>
      </c>
      <c r="P14" s="199">
        <v>8.3333333333333329E-2</v>
      </c>
      <c r="Q14" s="199">
        <v>8.3333333333333329E-2</v>
      </c>
      <c r="S14" s="88">
        <f t="shared" si="3"/>
        <v>0</v>
      </c>
      <c r="T14" s="88">
        <f t="shared" si="3"/>
        <v>0</v>
      </c>
      <c r="U14" s="88">
        <f t="shared" si="3"/>
        <v>0</v>
      </c>
      <c r="V14" s="88">
        <f t="shared" si="3"/>
        <v>0</v>
      </c>
      <c r="W14" s="88">
        <f t="shared" si="3"/>
        <v>0</v>
      </c>
      <c r="X14" s="88">
        <f t="shared" si="3"/>
        <v>0</v>
      </c>
      <c r="Y14" s="88">
        <f t="shared" si="3"/>
        <v>0</v>
      </c>
      <c r="Z14" s="88">
        <f t="shared" si="3"/>
        <v>0</v>
      </c>
      <c r="AA14" s="88">
        <f t="shared" si="3"/>
        <v>0</v>
      </c>
      <c r="AB14" s="88">
        <f t="shared" si="3"/>
        <v>0</v>
      </c>
      <c r="AC14" s="88">
        <f t="shared" si="3"/>
        <v>0</v>
      </c>
      <c r="AD14" s="88">
        <f t="shared" si="3"/>
        <v>0</v>
      </c>
      <c r="AF14" s="83">
        <f t="shared" ref="AF14:AF19" si="5">SUM(S14:AD14)</f>
        <v>0</v>
      </c>
      <c r="AG14" s="82" t="b">
        <f t="shared" si="4"/>
        <v>1</v>
      </c>
    </row>
    <row r="15" spans="2:34" x14ac:dyDescent="0.25">
      <c r="B15">
        <f>+MAX($B$1:B14)+1</f>
        <v>44</v>
      </c>
      <c r="C15" s="64" t="s">
        <v>251</v>
      </c>
      <c r="D15" s="84">
        <f>17000*0%</f>
        <v>0</v>
      </c>
      <c r="E15" s="81"/>
      <c r="F15" s="199">
        <v>8.3333333333333329E-2</v>
      </c>
      <c r="G15" s="199">
        <v>8.3333333333333329E-2</v>
      </c>
      <c r="H15" s="199">
        <v>8.3333333333333329E-2</v>
      </c>
      <c r="I15" s="199">
        <v>8.3333333333333329E-2</v>
      </c>
      <c r="J15" s="199">
        <v>8.3333333333333329E-2</v>
      </c>
      <c r="K15" s="199">
        <v>8.3333333333333329E-2</v>
      </c>
      <c r="L15" s="199">
        <v>8.3333333333333329E-2</v>
      </c>
      <c r="M15" s="199">
        <v>8.3333333333333329E-2</v>
      </c>
      <c r="N15" s="199">
        <v>8.3333333333333329E-2</v>
      </c>
      <c r="O15" s="199">
        <v>8.3333333333333329E-2</v>
      </c>
      <c r="P15" s="199">
        <v>8.3333333333333329E-2</v>
      </c>
      <c r="Q15" s="199">
        <v>8.3333333333333329E-2</v>
      </c>
      <c r="S15" s="88">
        <f t="shared" si="3"/>
        <v>0</v>
      </c>
      <c r="T15" s="88">
        <f t="shared" si="3"/>
        <v>0</v>
      </c>
      <c r="U15" s="88">
        <f t="shared" si="3"/>
        <v>0</v>
      </c>
      <c r="V15" s="88">
        <f t="shared" si="3"/>
        <v>0</v>
      </c>
      <c r="W15" s="88">
        <f t="shared" si="3"/>
        <v>0</v>
      </c>
      <c r="X15" s="88">
        <f t="shared" si="3"/>
        <v>0</v>
      </c>
      <c r="Y15" s="88">
        <f t="shared" si="3"/>
        <v>0</v>
      </c>
      <c r="Z15" s="88">
        <f t="shared" si="3"/>
        <v>0</v>
      </c>
      <c r="AA15" s="88">
        <f t="shared" si="3"/>
        <v>0</v>
      </c>
      <c r="AB15" s="88">
        <f t="shared" si="3"/>
        <v>0</v>
      </c>
      <c r="AC15" s="88">
        <f t="shared" si="3"/>
        <v>0</v>
      </c>
      <c r="AD15" s="88">
        <f t="shared" si="3"/>
        <v>0</v>
      </c>
      <c r="AF15" s="83">
        <f t="shared" si="5"/>
        <v>0</v>
      </c>
      <c r="AG15" s="82" t="b">
        <f t="shared" si="4"/>
        <v>1</v>
      </c>
    </row>
    <row r="16" spans="2:34" x14ac:dyDescent="0.25">
      <c r="B16">
        <f>+MAX($B$1:B15)+1</f>
        <v>45</v>
      </c>
      <c r="C16" s="64" t="s">
        <v>82</v>
      </c>
      <c r="D16" s="84">
        <f>56826*0%</f>
        <v>0</v>
      </c>
      <c r="E16" s="81"/>
      <c r="F16" s="199">
        <v>8.3333333333333329E-2</v>
      </c>
      <c r="G16" s="199">
        <v>8.3333333333333329E-2</v>
      </c>
      <c r="H16" s="199">
        <v>8.3333333333333329E-2</v>
      </c>
      <c r="I16" s="199">
        <v>8.3333333333333329E-2</v>
      </c>
      <c r="J16" s="199">
        <v>8.3333333333333329E-2</v>
      </c>
      <c r="K16" s="199">
        <v>8.3333333333333329E-2</v>
      </c>
      <c r="L16" s="199">
        <v>8.3333333333333329E-2</v>
      </c>
      <c r="M16" s="199">
        <v>8.3333333333333329E-2</v>
      </c>
      <c r="N16" s="199">
        <v>8.3333333333333329E-2</v>
      </c>
      <c r="O16" s="199">
        <v>8.3333333333333329E-2</v>
      </c>
      <c r="P16" s="199">
        <v>8.3333333333333329E-2</v>
      </c>
      <c r="Q16" s="199">
        <v>8.3333333333333329E-2</v>
      </c>
      <c r="S16" s="88">
        <f t="shared" si="3"/>
        <v>0</v>
      </c>
      <c r="T16" s="88">
        <f t="shared" si="3"/>
        <v>0</v>
      </c>
      <c r="U16" s="88">
        <f t="shared" si="3"/>
        <v>0</v>
      </c>
      <c r="V16" s="88">
        <f t="shared" si="3"/>
        <v>0</v>
      </c>
      <c r="W16" s="88">
        <f t="shared" si="3"/>
        <v>0</v>
      </c>
      <c r="X16" s="88">
        <f t="shared" si="3"/>
        <v>0</v>
      </c>
      <c r="Y16" s="88">
        <f t="shared" si="3"/>
        <v>0</v>
      </c>
      <c r="Z16" s="88">
        <f t="shared" si="3"/>
        <v>0</v>
      </c>
      <c r="AA16" s="88">
        <f t="shared" si="3"/>
        <v>0</v>
      </c>
      <c r="AB16" s="88">
        <f t="shared" si="3"/>
        <v>0</v>
      </c>
      <c r="AC16" s="88">
        <f t="shared" si="3"/>
        <v>0</v>
      </c>
      <c r="AD16" s="88">
        <f t="shared" si="3"/>
        <v>0</v>
      </c>
      <c r="AF16" s="83">
        <f t="shared" si="5"/>
        <v>0</v>
      </c>
      <c r="AG16" s="82" t="b">
        <f t="shared" si="4"/>
        <v>1</v>
      </c>
    </row>
    <row r="17" spans="1:33" x14ac:dyDescent="0.25">
      <c r="A17" s="44"/>
      <c r="B17">
        <f>+MAX($B$1:B16)+1</f>
        <v>46</v>
      </c>
      <c r="C17" s="64" t="s">
        <v>83</v>
      </c>
      <c r="D17" s="84">
        <f>113318*0%</f>
        <v>0</v>
      </c>
      <c r="E17" s="81"/>
      <c r="F17" s="199">
        <v>8.3333333333333329E-2</v>
      </c>
      <c r="G17" s="199">
        <v>8.3333333333333329E-2</v>
      </c>
      <c r="H17" s="199">
        <v>8.3333333333333329E-2</v>
      </c>
      <c r="I17" s="199">
        <v>8.3333333333333329E-2</v>
      </c>
      <c r="J17" s="199">
        <v>8.3333333333333329E-2</v>
      </c>
      <c r="K17" s="199">
        <v>8.3333333333333329E-2</v>
      </c>
      <c r="L17" s="199">
        <v>8.3333333333333329E-2</v>
      </c>
      <c r="M17" s="199">
        <v>8.3333333333333329E-2</v>
      </c>
      <c r="N17" s="199">
        <v>8.3333333333333329E-2</v>
      </c>
      <c r="O17" s="199">
        <v>8.3333333333333329E-2</v>
      </c>
      <c r="P17" s="199">
        <v>8.3333333333333329E-2</v>
      </c>
      <c r="Q17" s="199">
        <v>8.3333333333333329E-2</v>
      </c>
      <c r="S17" s="88">
        <f t="shared" si="3"/>
        <v>0</v>
      </c>
      <c r="T17" s="88">
        <f t="shared" si="3"/>
        <v>0</v>
      </c>
      <c r="U17" s="88">
        <f t="shared" si="3"/>
        <v>0</v>
      </c>
      <c r="V17" s="88">
        <f t="shared" si="3"/>
        <v>0</v>
      </c>
      <c r="W17" s="88">
        <f t="shared" si="3"/>
        <v>0</v>
      </c>
      <c r="X17" s="88">
        <f t="shared" si="3"/>
        <v>0</v>
      </c>
      <c r="Y17" s="88">
        <f t="shared" si="3"/>
        <v>0</v>
      </c>
      <c r="Z17" s="88">
        <f t="shared" si="3"/>
        <v>0</v>
      </c>
      <c r="AA17" s="88">
        <f t="shared" si="3"/>
        <v>0</v>
      </c>
      <c r="AB17" s="88">
        <f t="shared" si="3"/>
        <v>0</v>
      </c>
      <c r="AC17" s="88">
        <f t="shared" si="3"/>
        <v>0</v>
      </c>
      <c r="AD17" s="88">
        <f t="shared" si="3"/>
        <v>0</v>
      </c>
      <c r="AF17" s="83">
        <f t="shared" si="5"/>
        <v>0</v>
      </c>
      <c r="AG17" s="82" t="b">
        <f t="shared" si="4"/>
        <v>1</v>
      </c>
    </row>
    <row r="18" spans="1:33" x14ac:dyDescent="0.25">
      <c r="A18" s="44"/>
      <c r="B18">
        <f>+MAX($B$1:B17)+1</f>
        <v>47</v>
      </c>
      <c r="C18" s="64" t="s">
        <v>188</v>
      </c>
      <c r="D18" s="84">
        <f>11671*0%</f>
        <v>0</v>
      </c>
      <c r="E18" s="81"/>
      <c r="F18" s="199">
        <v>8.3333333333333329E-2</v>
      </c>
      <c r="G18" s="199">
        <v>8.3333333333333329E-2</v>
      </c>
      <c r="H18" s="199">
        <v>8.3333333333333329E-2</v>
      </c>
      <c r="I18" s="199">
        <v>8.3333333333333329E-2</v>
      </c>
      <c r="J18" s="199">
        <v>8.3333333333333329E-2</v>
      </c>
      <c r="K18" s="199">
        <v>8.3333333333333329E-2</v>
      </c>
      <c r="L18" s="199">
        <v>8.3333333333333329E-2</v>
      </c>
      <c r="M18" s="199">
        <v>8.3333333333333329E-2</v>
      </c>
      <c r="N18" s="199">
        <v>8.3333333333333329E-2</v>
      </c>
      <c r="O18" s="199">
        <v>8.3333333333333329E-2</v>
      </c>
      <c r="P18" s="199">
        <v>8.3333333333333329E-2</v>
      </c>
      <c r="Q18" s="199">
        <v>8.3333333333333329E-2</v>
      </c>
      <c r="S18" s="88">
        <f t="shared" si="3"/>
        <v>0</v>
      </c>
      <c r="T18" s="88">
        <f t="shared" si="3"/>
        <v>0</v>
      </c>
      <c r="U18" s="88">
        <f t="shared" si="3"/>
        <v>0</v>
      </c>
      <c r="V18" s="88">
        <f t="shared" si="3"/>
        <v>0</v>
      </c>
      <c r="W18" s="88">
        <f t="shared" si="3"/>
        <v>0</v>
      </c>
      <c r="X18" s="88">
        <f t="shared" si="3"/>
        <v>0</v>
      </c>
      <c r="Y18" s="88">
        <f t="shared" si="3"/>
        <v>0</v>
      </c>
      <c r="Z18" s="88">
        <f t="shared" si="3"/>
        <v>0</v>
      </c>
      <c r="AA18" s="88">
        <f t="shared" si="3"/>
        <v>0</v>
      </c>
      <c r="AB18" s="88">
        <f t="shared" si="3"/>
        <v>0</v>
      </c>
      <c r="AC18" s="88">
        <f t="shared" si="3"/>
        <v>0</v>
      </c>
      <c r="AD18" s="88">
        <f t="shared" si="3"/>
        <v>0</v>
      </c>
      <c r="AF18" s="83">
        <f t="shared" ref="AF18" si="6">SUM(S18:AD18)</f>
        <v>0</v>
      </c>
      <c r="AG18" s="82" t="b">
        <f t="shared" ref="AG18" si="7">AF18=D18</f>
        <v>1</v>
      </c>
    </row>
    <row r="19" spans="1:33" x14ac:dyDescent="0.25">
      <c r="A19" s="67"/>
      <c r="B19" s="67"/>
      <c r="C19" s="68" t="s">
        <v>175</v>
      </c>
      <c r="D19" s="85">
        <f>SUM(D13:D18)</f>
        <v>0</v>
      </c>
      <c r="E19" s="81"/>
      <c r="F19" s="199">
        <v>8.3333333333333329E-2</v>
      </c>
      <c r="G19" s="199">
        <v>8.3333333333333329E-2</v>
      </c>
      <c r="H19" s="199">
        <v>8.3333333333333329E-2</v>
      </c>
      <c r="I19" s="199">
        <v>8.3333333333333329E-2</v>
      </c>
      <c r="J19" s="199">
        <v>8.3333333333333329E-2</v>
      </c>
      <c r="K19" s="199">
        <v>8.3333333333333329E-2</v>
      </c>
      <c r="L19" s="199">
        <v>8.3333333333333329E-2</v>
      </c>
      <c r="M19" s="199">
        <v>8.3333333333333329E-2</v>
      </c>
      <c r="N19" s="199">
        <v>8.3333333333333329E-2</v>
      </c>
      <c r="O19" s="199">
        <v>8.3333333333333329E-2</v>
      </c>
      <c r="P19" s="199">
        <v>8.3333333333333329E-2</v>
      </c>
      <c r="Q19" s="199">
        <v>8.3333333333333329E-2</v>
      </c>
      <c r="R19" s="256"/>
      <c r="S19" s="85">
        <f>SUM(S13:S18)</f>
        <v>0</v>
      </c>
      <c r="T19" s="85">
        <f t="shared" ref="T19:AD19" si="8">SUM(T13:T18)</f>
        <v>0</v>
      </c>
      <c r="U19" s="85">
        <f t="shared" si="8"/>
        <v>0</v>
      </c>
      <c r="V19" s="85">
        <f t="shared" si="8"/>
        <v>0</v>
      </c>
      <c r="W19" s="85">
        <f t="shared" si="8"/>
        <v>0</v>
      </c>
      <c r="X19" s="85">
        <f t="shared" si="8"/>
        <v>0</v>
      </c>
      <c r="Y19" s="85">
        <f t="shared" si="8"/>
        <v>0</v>
      </c>
      <c r="Z19" s="85">
        <f t="shared" si="8"/>
        <v>0</v>
      </c>
      <c r="AA19" s="85">
        <f t="shared" si="8"/>
        <v>0</v>
      </c>
      <c r="AB19" s="85">
        <f t="shared" si="8"/>
        <v>0</v>
      </c>
      <c r="AC19" s="85">
        <f t="shared" si="8"/>
        <v>0</v>
      </c>
      <c r="AD19" s="85">
        <f t="shared" si="8"/>
        <v>0</v>
      </c>
      <c r="AF19" s="83">
        <f t="shared" si="5"/>
        <v>0</v>
      </c>
      <c r="AG19" s="82" t="b">
        <f t="shared" si="4"/>
        <v>1</v>
      </c>
    </row>
    <row r="20" spans="1:33" x14ac:dyDescent="0.25">
      <c r="A20" s="44"/>
      <c r="B20" s="44"/>
      <c r="C20" s="65"/>
      <c r="D20" s="88"/>
      <c r="E20" s="81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S20" s="88"/>
      <c r="T20" s="88"/>
      <c r="U20" s="186"/>
      <c r="V20" s="244"/>
      <c r="W20" s="88"/>
      <c r="X20" s="88"/>
      <c r="Y20" s="88"/>
      <c r="Z20" s="88"/>
      <c r="AA20" s="88"/>
      <c r="AB20" s="88"/>
      <c r="AC20" s="88"/>
      <c r="AD20" s="88"/>
      <c r="AF20" s="83"/>
      <c r="AG20" s="82"/>
    </row>
    <row r="21" spans="1:33" x14ac:dyDescent="0.25">
      <c r="A21" s="44"/>
      <c r="B21" s="44"/>
      <c r="C21" s="66" t="s">
        <v>176</v>
      </c>
      <c r="D21" s="88"/>
      <c r="E21" s="81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S21" s="88"/>
      <c r="T21" s="88"/>
      <c r="U21" s="186"/>
      <c r="V21" s="244"/>
      <c r="W21" s="88"/>
      <c r="X21" s="88"/>
      <c r="Y21" s="88"/>
      <c r="Z21" s="88"/>
      <c r="AA21" s="88"/>
      <c r="AB21" s="88"/>
      <c r="AC21" s="88"/>
      <c r="AD21" s="88"/>
      <c r="AF21" s="83"/>
      <c r="AG21" s="82"/>
    </row>
    <row r="22" spans="1:33" x14ac:dyDescent="0.25">
      <c r="A22" s="44"/>
      <c r="B22" s="44"/>
      <c r="C22" s="65" t="s">
        <v>79</v>
      </c>
      <c r="D22" s="88"/>
      <c r="E22" s="81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S22" s="88"/>
      <c r="T22" s="88"/>
      <c r="U22" s="186"/>
      <c r="V22" s="244"/>
      <c r="W22" s="88"/>
      <c r="X22" s="88"/>
      <c r="Y22" s="88"/>
      <c r="Z22" s="88"/>
      <c r="AA22" s="88"/>
      <c r="AB22" s="88"/>
      <c r="AC22" s="88"/>
      <c r="AD22" s="88"/>
      <c r="AF22" s="83"/>
      <c r="AG22" s="82"/>
    </row>
    <row r="23" spans="1:33" x14ac:dyDescent="0.25">
      <c r="A23" s="44"/>
      <c r="B23">
        <f>+MAX($B$1:B21)+1</f>
        <v>48</v>
      </c>
      <c r="C23" s="64" t="s">
        <v>86</v>
      </c>
      <c r="D23" s="84">
        <f>4662*0</f>
        <v>0</v>
      </c>
      <c r="E23" s="81"/>
      <c r="F23" s="199">
        <v>8.3333333333333329E-2</v>
      </c>
      <c r="G23" s="199">
        <v>8.3333333333333329E-2</v>
      </c>
      <c r="H23" s="199">
        <v>8.3333333333333329E-2</v>
      </c>
      <c r="I23" s="199">
        <v>8.3333333333333329E-2</v>
      </c>
      <c r="J23" s="199">
        <v>8.3333333333333329E-2</v>
      </c>
      <c r="K23" s="199">
        <v>8.3333333333333329E-2</v>
      </c>
      <c r="L23" s="199">
        <v>8.3333333333333329E-2</v>
      </c>
      <c r="M23" s="199">
        <v>8.3333333333333329E-2</v>
      </c>
      <c r="N23" s="199">
        <v>8.3333333333333329E-2</v>
      </c>
      <c r="O23" s="199">
        <v>8.3333333333333329E-2</v>
      </c>
      <c r="P23" s="199">
        <v>8.3333333333333329E-2</v>
      </c>
      <c r="Q23" s="199">
        <v>8.3333333333333329E-2</v>
      </c>
      <c r="S23" s="84">
        <f t="shared" ref="S23:AD26" si="9">IFERROR($D23*F23,"")*0%</f>
        <v>0</v>
      </c>
      <c r="T23" s="88">
        <f t="shared" si="9"/>
        <v>0</v>
      </c>
      <c r="U23" s="88">
        <f t="shared" si="9"/>
        <v>0</v>
      </c>
      <c r="V23" s="88">
        <f t="shared" si="9"/>
        <v>0</v>
      </c>
      <c r="W23" s="88">
        <f t="shared" si="9"/>
        <v>0</v>
      </c>
      <c r="X23" s="88">
        <f t="shared" si="9"/>
        <v>0</v>
      </c>
      <c r="Y23" s="88">
        <f t="shared" si="9"/>
        <v>0</v>
      </c>
      <c r="Z23" s="88">
        <f t="shared" si="9"/>
        <v>0</v>
      </c>
      <c r="AA23" s="88">
        <f t="shared" si="9"/>
        <v>0</v>
      </c>
      <c r="AB23" s="88">
        <f t="shared" si="9"/>
        <v>0</v>
      </c>
      <c r="AC23" s="88">
        <f t="shared" si="9"/>
        <v>0</v>
      </c>
      <c r="AD23" s="88">
        <f t="shared" si="9"/>
        <v>0</v>
      </c>
      <c r="AF23" s="83">
        <f t="shared" ref="AF23:AF27" si="10">SUM(S23:AD23)</f>
        <v>0</v>
      </c>
      <c r="AG23" s="82" t="b">
        <f t="shared" ref="AG23:AG27" si="11">AF23=D23</f>
        <v>1</v>
      </c>
    </row>
    <row r="24" spans="1:33" x14ac:dyDescent="0.25">
      <c r="A24" s="44"/>
      <c r="B24">
        <f>+MAX($B$1:B23)+1</f>
        <v>49</v>
      </c>
      <c r="C24" s="64" t="s">
        <v>87</v>
      </c>
      <c r="D24" s="84">
        <f>2808*0</f>
        <v>0</v>
      </c>
      <c r="E24" s="81"/>
      <c r="F24" s="199">
        <v>8.3333333333333329E-2</v>
      </c>
      <c r="G24" s="199">
        <v>8.3333333333333329E-2</v>
      </c>
      <c r="H24" s="199">
        <v>8.3333333333333329E-2</v>
      </c>
      <c r="I24" s="199">
        <v>8.3333333333333329E-2</v>
      </c>
      <c r="J24" s="199">
        <v>8.3333333333333329E-2</v>
      </c>
      <c r="K24" s="199">
        <v>8.3333333333333329E-2</v>
      </c>
      <c r="L24" s="199">
        <v>8.3333333333333329E-2</v>
      </c>
      <c r="M24" s="199">
        <v>8.3333333333333329E-2</v>
      </c>
      <c r="N24" s="199">
        <v>8.3333333333333329E-2</v>
      </c>
      <c r="O24" s="199">
        <v>8.3333333333333329E-2</v>
      </c>
      <c r="P24" s="199">
        <v>8.3333333333333329E-2</v>
      </c>
      <c r="Q24" s="199">
        <v>8.3333333333333329E-2</v>
      </c>
      <c r="S24" s="88">
        <f t="shared" si="9"/>
        <v>0</v>
      </c>
      <c r="T24" s="88">
        <f t="shared" si="9"/>
        <v>0</v>
      </c>
      <c r="U24" s="88">
        <f t="shared" si="9"/>
        <v>0</v>
      </c>
      <c r="V24" s="88">
        <f t="shared" si="9"/>
        <v>0</v>
      </c>
      <c r="W24" s="88">
        <f t="shared" si="9"/>
        <v>0</v>
      </c>
      <c r="X24" s="88">
        <f t="shared" si="9"/>
        <v>0</v>
      </c>
      <c r="Y24" s="88">
        <f t="shared" si="9"/>
        <v>0</v>
      </c>
      <c r="Z24" s="88">
        <f t="shared" si="9"/>
        <v>0</v>
      </c>
      <c r="AA24" s="88">
        <f t="shared" si="9"/>
        <v>0</v>
      </c>
      <c r="AB24" s="88">
        <f t="shared" si="9"/>
        <v>0</v>
      </c>
      <c r="AC24" s="88">
        <f t="shared" si="9"/>
        <v>0</v>
      </c>
      <c r="AD24" s="88">
        <f t="shared" si="9"/>
        <v>0</v>
      </c>
      <c r="AF24" s="83">
        <f t="shared" si="10"/>
        <v>0</v>
      </c>
      <c r="AG24" s="82" t="b">
        <f t="shared" si="11"/>
        <v>1</v>
      </c>
    </row>
    <row r="25" spans="1:33" x14ac:dyDescent="0.25">
      <c r="A25" s="44"/>
      <c r="B25">
        <f>+MAX($B$1:B24)+1</f>
        <v>50</v>
      </c>
      <c r="C25" s="64" t="s">
        <v>88</v>
      </c>
      <c r="D25" s="84">
        <f>377*0</f>
        <v>0</v>
      </c>
      <c r="E25" s="81"/>
      <c r="F25" s="199">
        <v>8.3333333333333329E-2</v>
      </c>
      <c r="G25" s="199">
        <v>8.3333333333333329E-2</v>
      </c>
      <c r="H25" s="199">
        <v>8.3333333333333329E-2</v>
      </c>
      <c r="I25" s="199">
        <v>8.3333333333333329E-2</v>
      </c>
      <c r="J25" s="199">
        <v>8.3333333333333329E-2</v>
      </c>
      <c r="K25" s="199">
        <v>8.3333333333333329E-2</v>
      </c>
      <c r="L25" s="199">
        <v>8.3333333333333329E-2</v>
      </c>
      <c r="M25" s="199">
        <v>8.3333333333333329E-2</v>
      </c>
      <c r="N25" s="199">
        <v>8.3333333333333329E-2</v>
      </c>
      <c r="O25" s="199">
        <v>8.3333333333333329E-2</v>
      </c>
      <c r="P25" s="199">
        <v>8.3333333333333329E-2</v>
      </c>
      <c r="Q25" s="199">
        <v>8.3333333333333329E-2</v>
      </c>
      <c r="S25" s="88">
        <f t="shared" si="9"/>
        <v>0</v>
      </c>
      <c r="T25" s="88">
        <f t="shared" si="9"/>
        <v>0</v>
      </c>
      <c r="U25" s="88">
        <f t="shared" si="9"/>
        <v>0</v>
      </c>
      <c r="V25" s="88">
        <f t="shared" si="9"/>
        <v>0</v>
      </c>
      <c r="W25" s="88">
        <f t="shared" si="9"/>
        <v>0</v>
      </c>
      <c r="X25" s="88">
        <f t="shared" si="9"/>
        <v>0</v>
      </c>
      <c r="Y25" s="88">
        <f t="shared" si="9"/>
        <v>0</v>
      </c>
      <c r="Z25" s="88">
        <f t="shared" si="9"/>
        <v>0</v>
      </c>
      <c r="AA25" s="88">
        <f t="shared" si="9"/>
        <v>0</v>
      </c>
      <c r="AB25" s="88">
        <f t="shared" si="9"/>
        <v>0</v>
      </c>
      <c r="AC25" s="88">
        <f t="shared" si="9"/>
        <v>0</v>
      </c>
      <c r="AD25" s="88">
        <f t="shared" si="9"/>
        <v>0</v>
      </c>
      <c r="AF25" s="83">
        <f t="shared" si="10"/>
        <v>0</v>
      </c>
      <c r="AG25" s="82" t="b">
        <f t="shared" si="11"/>
        <v>1</v>
      </c>
    </row>
    <row r="26" spans="1:33" x14ac:dyDescent="0.25">
      <c r="A26" s="44"/>
      <c r="B26">
        <f>+MAX($B$1:B25)+1</f>
        <v>51</v>
      </c>
      <c r="C26" s="64" t="s">
        <v>89</v>
      </c>
      <c r="D26" s="84">
        <f>45*0</f>
        <v>0</v>
      </c>
      <c r="E26" s="81"/>
      <c r="F26" s="199">
        <v>8.3333333333333329E-2</v>
      </c>
      <c r="G26" s="199">
        <v>8.3333333333333329E-2</v>
      </c>
      <c r="H26" s="199">
        <v>8.3333333333333329E-2</v>
      </c>
      <c r="I26" s="199">
        <v>8.3333333333333329E-2</v>
      </c>
      <c r="J26" s="199">
        <v>8.3333333333333329E-2</v>
      </c>
      <c r="K26" s="199">
        <v>8.3333333333333329E-2</v>
      </c>
      <c r="L26" s="199">
        <v>8.3333333333333329E-2</v>
      </c>
      <c r="M26" s="199">
        <v>8.3333333333333329E-2</v>
      </c>
      <c r="N26" s="199">
        <v>8.3333333333333329E-2</v>
      </c>
      <c r="O26" s="199">
        <v>8.3333333333333329E-2</v>
      </c>
      <c r="P26" s="199">
        <v>8.3333333333333329E-2</v>
      </c>
      <c r="Q26" s="199">
        <v>8.3333333333333329E-2</v>
      </c>
      <c r="S26" s="88">
        <f t="shared" si="9"/>
        <v>0</v>
      </c>
      <c r="T26" s="88">
        <f t="shared" si="9"/>
        <v>0</v>
      </c>
      <c r="U26" s="88">
        <f t="shared" si="9"/>
        <v>0</v>
      </c>
      <c r="V26" s="88">
        <f t="shared" si="9"/>
        <v>0</v>
      </c>
      <c r="W26" s="88">
        <f t="shared" si="9"/>
        <v>0</v>
      </c>
      <c r="X26" s="88">
        <f t="shared" si="9"/>
        <v>0</v>
      </c>
      <c r="Y26" s="88">
        <f t="shared" si="9"/>
        <v>0</v>
      </c>
      <c r="Z26" s="88">
        <f t="shared" si="9"/>
        <v>0</v>
      </c>
      <c r="AA26" s="88">
        <f t="shared" si="9"/>
        <v>0</v>
      </c>
      <c r="AB26" s="88">
        <f t="shared" si="9"/>
        <v>0</v>
      </c>
      <c r="AC26" s="88">
        <f t="shared" si="9"/>
        <v>0</v>
      </c>
      <c r="AD26" s="88">
        <f t="shared" si="9"/>
        <v>0</v>
      </c>
      <c r="AF26" s="83">
        <f t="shared" si="10"/>
        <v>0</v>
      </c>
      <c r="AG26" s="82" t="b">
        <f t="shared" si="11"/>
        <v>1</v>
      </c>
    </row>
    <row r="27" spans="1:33" x14ac:dyDescent="0.25">
      <c r="A27" s="44"/>
      <c r="B27" s="44"/>
      <c r="C27" s="68" t="s">
        <v>177</v>
      </c>
      <c r="D27" s="85">
        <f>SUM(D23:D26)</f>
        <v>0</v>
      </c>
      <c r="E27" s="81"/>
      <c r="F27" s="199">
        <v>8.3333333333333329E-2</v>
      </c>
      <c r="G27" s="199">
        <v>8.3333333333333329E-2</v>
      </c>
      <c r="H27" s="199">
        <v>8.3333333333333329E-2</v>
      </c>
      <c r="I27" s="199">
        <v>8.3333333333333329E-2</v>
      </c>
      <c r="J27" s="199">
        <v>8.3333333333333329E-2</v>
      </c>
      <c r="K27" s="199">
        <v>8.3333333333333329E-2</v>
      </c>
      <c r="L27" s="199">
        <v>8.3333333333333329E-2</v>
      </c>
      <c r="M27" s="199">
        <v>8.3333333333333329E-2</v>
      </c>
      <c r="N27" s="199">
        <v>8.3333333333333329E-2</v>
      </c>
      <c r="O27" s="199">
        <v>8.3333333333333329E-2</v>
      </c>
      <c r="P27" s="199">
        <v>8.3333333333333329E-2</v>
      </c>
      <c r="Q27" s="199">
        <v>8.3333333333333329E-2</v>
      </c>
      <c r="S27" s="85">
        <f t="shared" ref="S27:AD27" si="12">SUM(S23:S26)</f>
        <v>0</v>
      </c>
      <c r="T27" s="85">
        <f t="shared" si="12"/>
        <v>0</v>
      </c>
      <c r="U27" s="187">
        <f t="shared" si="12"/>
        <v>0</v>
      </c>
      <c r="V27" s="241">
        <f t="shared" si="12"/>
        <v>0</v>
      </c>
      <c r="W27" s="85">
        <f t="shared" si="12"/>
        <v>0</v>
      </c>
      <c r="X27" s="85">
        <f t="shared" si="12"/>
        <v>0</v>
      </c>
      <c r="Y27" s="85">
        <f t="shared" si="12"/>
        <v>0</v>
      </c>
      <c r="Z27" s="85">
        <f t="shared" si="12"/>
        <v>0</v>
      </c>
      <c r="AA27" s="85">
        <f t="shared" si="12"/>
        <v>0</v>
      </c>
      <c r="AB27" s="85">
        <f t="shared" si="12"/>
        <v>0</v>
      </c>
      <c r="AC27" s="85">
        <f t="shared" si="12"/>
        <v>0</v>
      </c>
      <c r="AD27" s="85">
        <f t="shared" si="12"/>
        <v>0</v>
      </c>
      <c r="AF27" s="83">
        <f t="shared" si="10"/>
        <v>0</v>
      </c>
      <c r="AG27" s="82" t="b">
        <f t="shared" si="11"/>
        <v>1</v>
      </c>
    </row>
    <row r="28" spans="1:33" x14ac:dyDescent="0.25">
      <c r="A28" s="44"/>
      <c r="B28" s="44"/>
      <c r="C28" s="68"/>
      <c r="D28" s="86"/>
      <c r="E28" s="81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S28" s="86"/>
      <c r="T28" s="86"/>
      <c r="U28" s="185"/>
      <c r="V28" s="243"/>
      <c r="W28" s="86"/>
      <c r="X28" s="86"/>
      <c r="Y28" s="86"/>
      <c r="Z28" s="86"/>
      <c r="AA28" s="86"/>
      <c r="AB28" s="86"/>
      <c r="AC28" s="86"/>
      <c r="AD28" s="86"/>
      <c r="AF28" s="83"/>
      <c r="AG28" s="82"/>
    </row>
    <row r="29" spans="1:33" x14ac:dyDescent="0.25">
      <c r="A29" s="44"/>
      <c r="B29" s="44"/>
      <c r="C29" s="66" t="s">
        <v>90</v>
      </c>
      <c r="D29" s="86"/>
      <c r="E29" s="81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S29" s="86"/>
      <c r="T29" s="86"/>
      <c r="U29" s="185"/>
      <c r="V29" s="243"/>
      <c r="W29" s="86"/>
      <c r="X29" s="86"/>
      <c r="Y29" s="86"/>
      <c r="Z29" s="86"/>
      <c r="AA29" s="86"/>
      <c r="AB29" s="86"/>
      <c r="AC29" s="86"/>
      <c r="AD29" s="86"/>
      <c r="AF29" s="83">
        <f t="shared" ref="AF29:AF45" si="13">SUM(S29:AD29)</f>
        <v>0</v>
      </c>
      <c r="AG29" s="82" t="b">
        <f t="shared" ref="AG29:AG43" si="14">AF29=D29</f>
        <v>1</v>
      </c>
    </row>
    <row r="30" spans="1:33" x14ac:dyDescent="0.25">
      <c r="A30" s="44"/>
      <c r="B30" s="44">
        <f>+MAX($B$1:B29)+1</f>
        <v>52</v>
      </c>
      <c r="C30" s="64" t="s">
        <v>91</v>
      </c>
      <c r="D30" s="84">
        <f>64*0</f>
        <v>0</v>
      </c>
      <c r="E30" s="81"/>
      <c r="F30" s="199">
        <v>8.3333333333333329E-2</v>
      </c>
      <c r="G30" s="199">
        <v>8.3333333333333329E-2</v>
      </c>
      <c r="H30" s="199">
        <v>8.3333333333333329E-2</v>
      </c>
      <c r="I30" s="199">
        <v>8.3333333333333329E-2</v>
      </c>
      <c r="J30" s="199">
        <v>8.3333333333333329E-2</v>
      </c>
      <c r="K30" s="199">
        <v>8.3333333333333329E-2</v>
      </c>
      <c r="L30" s="199">
        <v>8.3333333333333329E-2</v>
      </c>
      <c r="M30" s="199">
        <v>8.3333333333333329E-2</v>
      </c>
      <c r="N30" s="199">
        <v>8.3333333333333329E-2</v>
      </c>
      <c r="O30" s="199">
        <v>8.3333333333333329E-2</v>
      </c>
      <c r="P30" s="199">
        <v>8.3333333333333329E-2</v>
      </c>
      <c r="Q30" s="199">
        <v>8.3333333333333329E-2</v>
      </c>
      <c r="S30" s="84">
        <f t="shared" ref="S30:S40" si="15">IFERROR($D30*F30,"")*0%</f>
        <v>0</v>
      </c>
      <c r="T30" s="88">
        <f t="shared" ref="T30:T40" si="16">IFERROR($D30*G30,"")*0%</f>
        <v>0</v>
      </c>
      <c r="U30" s="88">
        <f t="shared" ref="U30:U40" si="17">IFERROR($D30*H30,"")*0%</f>
        <v>0</v>
      </c>
      <c r="V30" s="88">
        <f t="shared" ref="V30:V40" si="18">IFERROR($D30*I30,"")*0%</f>
        <v>0</v>
      </c>
      <c r="W30" s="88">
        <f t="shared" ref="W30:W40" si="19">IFERROR($D30*J30,"")*0%</f>
        <v>0</v>
      </c>
      <c r="X30" s="88">
        <f t="shared" ref="X30:X40" si="20">IFERROR($D30*K30,"")*0%</f>
        <v>0</v>
      </c>
      <c r="Y30" s="88">
        <f t="shared" ref="Y30:Y40" si="21">IFERROR($D30*L30,"")*0%</f>
        <v>0</v>
      </c>
      <c r="Z30" s="88">
        <f t="shared" ref="Z30:Z40" si="22">IFERROR($D30*M30,"")*0%</f>
        <v>0</v>
      </c>
      <c r="AA30" s="88">
        <f t="shared" ref="AA30:AA40" si="23">IFERROR($D30*N30,"")*0%</f>
        <v>0</v>
      </c>
      <c r="AB30" s="88">
        <f t="shared" ref="AB30:AB40" si="24">IFERROR($D30*O30,"")*0%</f>
        <v>0</v>
      </c>
      <c r="AC30" s="88">
        <f t="shared" ref="AC30:AC40" si="25">IFERROR($D30*P30,"")*0%</f>
        <v>0</v>
      </c>
      <c r="AD30" s="88">
        <f t="shared" ref="AD30:AD40" si="26">IFERROR($D30*Q30,"")*0%</f>
        <v>0</v>
      </c>
      <c r="AF30" s="83">
        <f t="shared" si="13"/>
        <v>0</v>
      </c>
      <c r="AG30" s="82" t="b">
        <f t="shared" si="14"/>
        <v>1</v>
      </c>
    </row>
    <row r="31" spans="1:33" x14ac:dyDescent="0.25">
      <c r="A31" s="44"/>
      <c r="B31" s="44">
        <f>+MAX($B$1:B30)+1</f>
        <v>53</v>
      </c>
      <c r="C31" s="64" t="s">
        <v>92</v>
      </c>
      <c r="D31" s="84">
        <f>255*0</f>
        <v>0</v>
      </c>
      <c r="E31" s="81"/>
      <c r="F31" s="199">
        <v>8.3333333333333329E-2</v>
      </c>
      <c r="G31" s="199">
        <v>8.3333333333333329E-2</v>
      </c>
      <c r="H31" s="199">
        <v>8.3333333333333329E-2</v>
      </c>
      <c r="I31" s="199">
        <v>8.3333333333333329E-2</v>
      </c>
      <c r="J31" s="199">
        <v>8.3333333333333329E-2</v>
      </c>
      <c r="K31" s="199">
        <v>8.3333333333333329E-2</v>
      </c>
      <c r="L31" s="199">
        <v>8.3333333333333329E-2</v>
      </c>
      <c r="M31" s="199">
        <v>8.3333333333333329E-2</v>
      </c>
      <c r="N31" s="199">
        <v>8.3333333333333329E-2</v>
      </c>
      <c r="O31" s="199">
        <v>8.3333333333333329E-2</v>
      </c>
      <c r="P31" s="199">
        <v>8.3333333333333329E-2</v>
      </c>
      <c r="Q31" s="199">
        <v>8.3333333333333329E-2</v>
      </c>
      <c r="S31" s="88">
        <f t="shared" si="15"/>
        <v>0</v>
      </c>
      <c r="T31" s="88">
        <f t="shared" si="16"/>
        <v>0</v>
      </c>
      <c r="U31" s="88">
        <f t="shared" si="17"/>
        <v>0</v>
      </c>
      <c r="V31" s="88">
        <f t="shared" si="18"/>
        <v>0</v>
      </c>
      <c r="W31" s="88">
        <f t="shared" si="19"/>
        <v>0</v>
      </c>
      <c r="X31" s="88">
        <f t="shared" si="20"/>
        <v>0</v>
      </c>
      <c r="Y31" s="88">
        <f t="shared" si="21"/>
        <v>0</v>
      </c>
      <c r="Z31" s="88">
        <f t="shared" si="22"/>
        <v>0</v>
      </c>
      <c r="AA31" s="88">
        <f t="shared" si="23"/>
        <v>0</v>
      </c>
      <c r="AB31" s="88">
        <f t="shared" si="24"/>
        <v>0</v>
      </c>
      <c r="AC31" s="88">
        <f t="shared" si="25"/>
        <v>0</v>
      </c>
      <c r="AD31" s="88">
        <f t="shared" si="26"/>
        <v>0</v>
      </c>
      <c r="AF31" s="83">
        <f t="shared" si="13"/>
        <v>0</v>
      </c>
      <c r="AG31" s="82" t="b">
        <f t="shared" si="14"/>
        <v>1</v>
      </c>
    </row>
    <row r="32" spans="1:33" x14ac:dyDescent="0.25">
      <c r="A32" s="44"/>
      <c r="B32" s="44">
        <f>+MAX($B$1:B31)+1</f>
        <v>54</v>
      </c>
      <c r="C32" s="64" t="s">
        <v>93</v>
      </c>
      <c r="D32" s="84">
        <f>7950*0</f>
        <v>0</v>
      </c>
      <c r="E32" s="81"/>
      <c r="F32" s="199">
        <v>8.3333333333333329E-2</v>
      </c>
      <c r="G32" s="199">
        <v>8.3333333333333329E-2</v>
      </c>
      <c r="H32" s="199">
        <v>8.3333333333333329E-2</v>
      </c>
      <c r="I32" s="199">
        <v>8.3333333333333329E-2</v>
      </c>
      <c r="J32" s="199">
        <v>8.3333333333333329E-2</v>
      </c>
      <c r="K32" s="199">
        <v>8.3333333333333329E-2</v>
      </c>
      <c r="L32" s="199">
        <v>8.3333333333333329E-2</v>
      </c>
      <c r="M32" s="199">
        <v>8.3333333333333329E-2</v>
      </c>
      <c r="N32" s="199">
        <v>8.3333333333333329E-2</v>
      </c>
      <c r="O32" s="199">
        <v>8.3333333333333329E-2</v>
      </c>
      <c r="P32" s="199">
        <v>8.3333333333333329E-2</v>
      </c>
      <c r="Q32" s="199">
        <v>8.3333333333333329E-2</v>
      </c>
      <c r="S32" s="88">
        <f t="shared" si="15"/>
        <v>0</v>
      </c>
      <c r="T32" s="88">
        <f t="shared" si="16"/>
        <v>0</v>
      </c>
      <c r="U32" s="88">
        <f t="shared" si="17"/>
        <v>0</v>
      </c>
      <c r="V32" s="88">
        <f t="shared" si="18"/>
        <v>0</v>
      </c>
      <c r="W32" s="88">
        <f t="shared" si="19"/>
        <v>0</v>
      </c>
      <c r="X32" s="88">
        <f t="shared" si="20"/>
        <v>0</v>
      </c>
      <c r="Y32" s="88">
        <f t="shared" si="21"/>
        <v>0</v>
      </c>
      <c r="Z32" s="88">
        <f t="shared" si="22"/>
        <v>0</v>
      </c>
      <c r="AA32" s="88">
        <f t="shared" si="23"/>
        <v>0</v>
      </c>
      <c r="AB32" s="88">
        <f t="shared" si="24"/>
        <v>0</v>
      </c>
      <c r="AC32" s="88">
        <f t="shared" si="25"/>
        <v>0</v>
      </c>
      <c r="AD32" s="88">
        <f t="shared" si="26"/>
        <v>0</v>
      </c>
      <c r="AF32" s="83">
        <f t="shared" si="13"/>
        <v>0</v>
      </c>
      <c r="AG32" s="82" t="b">
        <f t="shared" si="14"/>
        <v>1</v>
      </c>
    </row>
    <row r="33" spans="1:33" x14ac:dyDescent="0.25">
      <c r="A33" s="44"/>
      <c r="B33" s="44">
        <f>+MAX($B$1:B32)+1</f>
        <v>55</v>
      </c>
      <c r="C33" s="64" t="s">
        <v>94</v>
      </c>
      <c r="D33" s="84">
        <f>797*0</f>
        <v>0</v>
      </c>
      <c r="E33" s="81"/>
      <c r="F33" s="199">
        <v>8.3333333333333329E-2</v>
      </c>
      <c r="G33" s="199">
        <v>8.3333333333333329E-2</v>
      </c>
      <c r="H33" s="199">
        <v>8.3333333333333329E-2</v>
      </c>
      <c r="I33" s="199">
        <v>8.3333333333333329E-2</v>
      </c>
      <c r="J33" s="199">
        <v>8.3333333333333329E-2</v>
      </c>
      <c r="K33" s="199">
        <v>8.3333333333333329E-2</v>
      </c>
      <c r="L33" s="199">
        <v>8.3333333333333329E-2</v>
      </c>
      <c r="M33" s="199">
        <v>8.3333333333333329E-2</v>
      </c>
      <c r="N33" s="199">
        <v>8.3333333333333329E-2</v>
      </c>
      <c r="O33" s="199">
        <v>8.3333333333333329E-2</v>
      </c>
      <c r="P33" s="199">
        <v>8.3333333333333329E-2</v>
      </c>
      <c r="Q33" s="199">
        <v>8.3333333333333329E-2</v>
      </c>
      <c r="S33" s="88">
        <f t="shared" si="15"/>
        <v>0</v>
      </c>
      <c r="T33" s="88">
        <f t="shared" si="16"/>
        <v>0</v>
      </c>
      <c r="U33" s="88">
        <f t="shared" si="17"/>
        <v>0</v>
      </c>
      <c r="V33" s="88">
        <f t="shared" si="18"/>
        <v>0</v>
      </c>
      <c r="W33" s="88">
        <f t="shared" si="19"/>
        <v>0</v>
      </c>
      <c r="X33" s="88">
        <f t="shared" si="20"/>
        <v>0</v>
      </c>
      <c r="Y33" s="88">
        <f t="shared" si="21"/>
        <v>0</v>
      </c>
      <c r="Z33" s="88">
        <f t="shared" si="22"/>
        <v>0</v>
      </c>
      <c r="AA33" s="88">
        <f t="shared" si="23"/>
        <v>0</v>
      </c>
      <c r="AB33" s="88">
        <f t="shared" si="24"/>
        <v>0</v>
      </c>
      <c r="AC33" s="88">
        <f t="shared" si="25"/>
        <v>0</v>
      </c>
      <c r="AD33" s="88">
        <f t="shared" si="26"/>
        <v>0</v>
      </c>
      <c r="AF33" s="83">
        <f t="shared" si="13"/>
        <v>0</v>
      </c>
      <c r="AG33" s="82" t="b">
        <f t="shared" si="14"/>
        <v>1</v>
      </c>
    </row>
    <row r="34" spans="1:33" x14ac:dyDescent="0.25">
      <c r="A34" s="44"/>
      <c r="B34" s="44">
        <f>+MAX($B$1:B33)+1</f>
        <v>56</v>
      </c>
      <c r="C34" s="64" t="s">
        <v>95</v>
      </c>
      <c r="D34" s="84">
        <f>72*0</f>
        <v>0</v>
      </c>
      <c r="E34" s="81"/>
      <c r="F34" s="199">
        <v>8.3333333333333329E-2</v>
      </c>
      <c r="G34" s="199">
        <v>8.3333333333333329E-2</v>
      </c>
      <c r="H34" s="199">
        <v>8.3333333333333329E-2</v>
      </c>
      <c r="I34" s="199">
        <v>8.3333333333333329E-2</v>
      </c>
      <c r="J34" s="199">
        <v>8.3333333333333329E-2</v>
      </c>
      <c r="K34" s="199">
        <v>8.3333333333333329E-2</v>
      </c>
      <c r="L34" s="199">
        <v>8.3333333333333329E-2</v>
      </c>
      <c r="M34" s="199">
        <v>8.3333333333333329E-2</v>
      </c>
      <c r="N34" s="199">
        <v>8.3333333333333329E-2</v>
      </c>
      <c r="O34" s="199">
        <v>8.3333333333333329E-2</v>
      </c>
      <c r="P34" s="199">
        <v>8.3333333333333329E-2</v>
      </c>
      <c r="Q34" s="199">
        <v>8.3333333333333329E-2</v>
      </c>
      <c r="S34" s="88">
        <f t="shared" si="15"/>
        <v>0</v>
      </c>
      <c r="T34" s="88">
        <f t="shared" si="16"/>
        <v>0</v>
      </c>
      <c r="U34" s="88">
        <f t="shared" si="17"/>
        <v>0</v>
      </c>
      <c r="V34" s="88">
        <f t="shared" si="18"/>
        <v>0</v>
      </c>
      <c r="W34" s="88">
        <f t="shared" si="19"/>
        <v>0</v>
      </c>
      <c r="X34" s="88">
        <f t="shared" si="20"/>
        <v>0</v>
      </c>
      <c r="Y34" s="88">
        <f t="shared" si="21"/>
        <v>0</v>
      </c>
      <c r="Z34" s="88">
        <f t="shared" si="22"/>
        <v>0</v>
      </c>
      <c r="AA34" s="88">
        <f t="shared" si="23"/>
        <v>0</v>
      </c>
      <c r="AB34" s="88">
        <f t="shared" si="24"/>
        <v>0</v>
      </c>
      <c r="AC34" s="88">
        <f t="shared" si="25"/>
        <v>0</v>
      </c>
      <c r="AD34" s="88">
        <f t="shared" si="26"/>
        <v>0</v>
      </c>
      <c r="AF34" s="83">
        <f t="shared" si="13"/>
        <v>0</v>
      </c>
      <c r="AG34" s="82" t="b">
        <f t="shared" si="14"/>
        <v>1</v>
      </c>
    </row>
    <row r="35" spans="1:33" x14ac:dyDescent="0.25">
      <c r="A35" s="44"/>
      <c r="B35" s="44">
        <f>+MAX($B$1:B34)+1</f>
        <v>57</v>
      </c>
      <c r="C35" s="64" t="s">
        <v>96</v>
      </c>
      <c r="D35" s="84">
        <f>3847*0</f>
        <v>0</v>
      </c>
      <c r="E35" s="81"/>
      <c r="F35" s="199">
        <v>8.3333333333333329E-2</v>
      </c>
      <c r="G35" s="199">
        <v>8.3333333333333329E-2</v>
      </c>
      <c r="H35" s="199">
        <v>8.3333333333333329E-2</v>
      </c>
      <c r="I35" s="199">
        <v>8.3333333333333329E-2</v>
      </c>
      <c r="J35" s="199">
        <v>8.3333333333333329E-2</v>
      </c>
      <c r="K35" s="199">
        <v>8.3333333333333329E-2</v>
      </c>
      <c r="L35" s="199">
        <v>8.3333333333333329E-2</v>
      </c>
      <c r="M35" s="199">
        <v>8.3333333333333329E-2</v>
      </c>
      <c r="N35" s="199">
        <v>8.3333333333333329E-2</v>
      </c>
      <c r="O35" s="199">
        <v>8.3333333333333329E-2</v>
      </c>
      <c r="P35" s="199">
        <v>8.3333333333333329E-2</v>
      </c>
      <c r="Q35" s="199">
        <v>8.3333333333333329E-2</v>
      </c>
      <c r="S35" s="88">
        <f t="shared" si="15"/>
        <v>0</v>
      </c>
      <c r="T35" s="88">
        <f t="shared" si="16"/>
        <v>0</v>
      </c>
      <c r="U35" s="88">
        <f t="shared" si="17"/>
        <v>0</v>
      </c>
      <c r="V35" s="88">
        <f t="shared" si="18"/>
        <v>0</v>
      </c>
      <c r="W35" s="88">
        <f t="shared" si="19"/>
        <v>0</v>
      </c>
      <c r="X35" s="88">
        <f t="shared" si="20"/>
        <v>0</v>
      </c>
      <c r="Y35" s="88">
        <f t="shared" si="21"/>
        <v>0</v>
      </c>
      <c r="Z35" s="88">
        <f t="shared" si="22"/>
        <v>0</v>
      </c>
      <c r="AA35" s="88">
        <f t="shared" si="23"/>
        <v>0</v>
      </c>
      <c r="AB35" s="88">
        <f t="shared" si="24"/>
        <v>0</v>
      </c>
      <c r="AC35" s="88">
        <f t="shared" si="25"/>
        <v>0</v>
      </c>
      <c r="AD35" s="88">
        <f t="shared" si="26"/>
        <v>0</v>
      </c>
      <c r="AF35" s="83">
        <f t="shared" si="13"/>
        <v>0</v>
      </c>
      <c r="AG35" s="82" t="b">
        <f t="shared" si="14"/>
        <v>1</v>
      </c>
    </row>
    <row r="36" spans="1:33" x14ac:dyDescent="0.25">
      <c r="A36" s="44"/>
      <c r="B36" s="44">
        <f>+MAX($B$1:B35)+1</f>
        <v>58</v>
      </c>
      <c r="C36" s="64" t="s">
        <v>97</v>
      </c>
      <c r="D36" s="84">
        <f>2164*0</f>
        <v>0</v>
      </c>
      <c r="E36" s="81"/>
      <c r="F36" s="199">
        <v>8.3333333333333329E-2</v>
      </c>
      <c r="G36" s="199">
        <v>8.3333333333333329E-2</v>
      </c>
      <c r="H36" s="199">
        <v>8.3333333333333329E-2</v>
      </c>
      <c r="I36" s="199">
        <v>8.3333333333333329E-2</v>
      </c>
      <c r="J36" s="199">
        <v>8.3333333333333329E-2</v>
      </c>
      <c r="K36" s="199">
        <v>8.3333333333333329E-2</v>
      </c>
      <c r="L36" s="199">
        <v>8.3333333333333329E-2</v>
      </c>
      <c r="M36" s="199">
        <v>8.3333333333333329E-2</v>
      </c>
      <c r="N36" s="199">
        <v>8.3333333333333329E-2</v>
      </c>
      <c r="O36" s="199">
        <v>8.3333333333333329E-2</v>
      </c>
      <c r="P36" s="199">
        <v>8.3333333333333329E-2</v>
      </c>
      <c r="Q36" s="199">
        <v>8.3333333333333329E-2</v>
      </c>
      <c r="S36" s="88">
        <f t="shared" si="15"/>
        <v>0</v>
      </c>
      <c r="T36" s="88">
        <f t="shared" si="16"/>
        <v>0</v>
      </c>
      <c r="U36" s="88">
        <f t="shared" si="17"/>
        <v>0</v>
      </c>
      <c r="V36" s="88">
        <f t="shared" si="18"/>
        <v>0</v>
      </c>
      <c r="W36" s="88">
        <f t="shared" si="19"/>
        <v>0</v>
      </c>
      <c r="X36" s="88">
        <f t="shared" si="20"/>
        <v>0</v>
      </c>
      <c r="Y36" s="88">
        <f t="shared" si="21"/>
        <v>0</v>
      </c>
      <c r="Z36" s="88">
        <f t="shared" si="22"/>
        <v>0</v>
      </c>
      <c r="AA36" s="88">
        <f t="shared" si="23"/>
        <v>0</v>
      </c>
      <c r="AB36" s="88">
        <f t="shared" si="24"/>
        <v>0</v>
      </c>
      <c r="AC36" s="88">
        <f t="shared" si="25"/>
        <v>0</v>
      </c>
      <c r="AD36" s="88">
        <f t="shared" si="26"/>
        <v>0</v>
      </c>
      <c r="AF36" s="83">
        <f t="shared" si="13"/>
        <v>0</v>
      </c>
      <c r="AG36" s="82" t="b">
        <f t="shared" si="14"/>
        <v>1</v>
      </c>
    </row>
    <row r="37" spans="1:33" x14ac:dyDescent="0.25">
      <c r="A37" s="44"/>
      <c r="B37" s="44">
        <f>+MAX($B$1:B36)+1</f>
        <v>59</v>
      </c>
      <c r="C37" s="64" t="s">
        <v>193</v>
      </c>
      <c r="D37" s="84">
        <f>1494*0</f>
        <v>0</v>
      </c>
      <c r="E37" s="81"/>
      <c r="F37" s="199">
        <v>8.3333333333333329E-2</v>
      </c>
      <c r="G37" s="199">
        <v>8.3333333333333329E-2</v>
      </c>
      <c r="H37" s="199">
        <v>8.3333333333333329E-2</v>
      </c>
      <c r="I37" s="199">
        <v>8.3333333333333329E-2</v>
      </c>
      <c r="J37" s="199">
        <v>8.3333333333333329E-2</v>
      </c>
      <c r="K37" s="199">
        <v>8.3333333333333329E-2</v>
      </c>
      <c r="L37" s="199">
        <v>8.3333333333333329E-2</v>
      </c>
      <c r="M37" s="199">
        <v>8.3333333333333329E-2</v>
      </c>
      <c r="N37" s="199">
        <v>8.3333333333333329E-2</v>
      </c>
      <c r="O37" s="199">
        <v>8.3333333333333329E-2</v>
      </c>
      <c r="P37" s="199">
        <v>8.3333333333333329E-2</v>
      </c>
      <c r="Q37" s="199">
        <v>8.3333333333333329E-2</v>
      </c>
      <c r="S37" s="88">
        <f t="shared" si="15"/>
        <v>0</v>
      </c>
      <c r="T37" s="88">
        <f t="shared" si="16"/>
        <v>0</v>
      </c>
      <c r="U37" s="88">
        <f t="shared" si="17"/>
        <v>0</v>
      </c>
      <c r="V37" s="88">
        <f t="shared" si="18"/>
        <v>0</v>
      </c>
      <c r="W37" s="88">
        <f t="shared" si="19"/>
        <v>0</v>
      </c>
      <c r="X37" s="88">
        <f t="shared" si="20"/>
        <v>0</v>
      </c>
      <c r="Y37" s="88">
        <f t="shared" si="21"/>
        <v>0</v>
      </c>
      <c r="Z37" s="88">
        <f t="shared" si="22"/>
        <v>0</v>
      </c>
      <c r="AA37" s="88">
        <f t="shared" si="23"/>
        <v>0</v>
      </c>
      <c r="AB37" s="88">
        <f t="shared" si="24"/>
        <v>0</v>
      </c>
      <c r="AC37" s="88">
        <f t="shared" si="25"/>
        <v>0</v>
      </c>
      <c r="AD37" s="88">
        <f t="shared" si="26"/>
        <v>0</v>
      </c>
      <c r="AF37" s="83">
        <f t="shared" si="13"/>
        <v>0</v>
      </c>
      <c r="AG37" s="82" t="b">
        <f t="shared" si="14"/>
        <v>1</v>
      </c>
    </row>
    <row r="38" spans="1:33" x14ac:dyDescent="0.25">
      <c r="A38" s="44"/>
      <c r="B38" s="44">
        <f>+MAX($B$1:B37)+1</f>
        <v>60</v>
      </c>
      <c r="C38" s="64" t="s">
        <v>98</v>
      </c>
      <c r="D38" s="84">
        <f>1591*0</f>
        <v>0</v>
      </c>
      <c r="E38" s="81"/>
      <c r="F38" s="199">
        <v>8.3333333333333329E-2</v>
      </c>
      <c r="G38" s="199">
        <v>8.3333333333333329E-2</v>
      </c>
      <c r="H38" s="199">
        <v>8.3333333333333329E-2</v>
      </c>
      <c r="I38" s="199">
        <v>8.3333333333333329E-2</v>
      </c>
      <c r="J38" s="199">
        <v>8.3333333333333329E-2</v>
      </c>
      <c r="K38" s="199">
        <v>8.3333333333333329E-2</v>
      </c>
      <c r="L38" s="199">
        <v>8.3333333333333329E-2</v>
      </c>
      <c r="M38" s="199">
        <v>8.3333333333333329E-2</v>
      </c>
      <c r="N38" s="199">
        <v>8.3333333333333329E-2</v>
      </c>
      <c r="O38" s="199">
        <v>8.3333333333333329E-2</v>
      </c>
      <c r="P38" s="199">
        <v>8.3333333333333329E-2</v>
      </c>
      <c r="Q38" s="199">
        <v>8.3333333333333329E-2</v>
      </c>
      <c r="S38" s="88">
        <f t="shared" si="15"/>
        <v>0</v>
      </c>
      <c r="T38" s="88">
        <f t="shared" si="16"/>
        <v>0</v>
      </c>
      <c r="U38" s="88">
        <f t="shared" si="17"/>
        <v>0</v>
      </c>
      <c r="V38" s="88">
        <f t="shared" si="18"/>
        <v>0</v>
      </c>
      <c r="W38" s="88">
        <f t="shared" si="19"/>
        <v>0</v>
      </c>
      <c r="X38" s="88">
        <f t="shared" si="20"/>
        <v>0</v>
      </c>
      <c r="Y38" s="88">
        <f t="shared" si="21"/>
        <v>0</v>
      </c>
      <c r="Z38" s="88">
        <f t="shared" si="22"/>
        <v>0</v>
      </c>
      <c r="AA38" s="88">
        <f t="shared" si="23"/>
        <v>0</v>
      </c>
      <c r="AB38" s="88">
        <f t="shared" si="24"/>
        <v>0</v>
      </c>
      <c r="AC38" s="88">
        <f t="shared" si="25"/>
        <v>0</v>
      </c>
      <c r="AD38" s="88">
        <f t="shared" si="26"/>
        <v>0</v>
      </c>
      <c r="AF38" s="83">
        <f t="shared" si="13"/>
        <v>0</v>
      </c>
      <c r="AG38" s="82" t="b">
        <f t="shared" si="14"/>
        <v>1</v>
      </c>
    </row>
    <row r="39" spans="1:33" x14ac:dyDescent="0.25">
      <c r="A39" s="44"/>
      <c r="B39" s="44">
        <f>+MAX($B$1:B38)+1</f>
        <v>61</v>
      </c>
      <c r="C39" s="64" t="s">
        <v>99</v>
      </c>
      <c r="D39" s="84">
        <f>2200*0</f>
        <v>0</v>
      </c>
      <c r="E39" s="81"/>
      <c r="F39" s="199">
        <v>8.3333333333333329E-2</v>
      </c>
      <c r="G39" s="199">
        <v>8.3333333333333329E-2</v>
      </c>
      <c r="H39" s="199">
        <v>8.3333333333333329E-2</v>
      </c>
      <c r="I39" s="199">
        <v>8.3333333333333329E-2</v>
      </c>
      <c r="J39" s="199">
        <v>8.3333333333333329E-2</v>
      </c>
      <c r="K39" s="199">
        <v>8.3333333333333329E-2</v>
      </c>
      <c r="L39" s="199">
        <v>8.3333333333333329E-2</v>
      </c>
      <c r="M39" s="199">
        <v>8.3333333333333329E-2</v>
      </c>
      <c r="N39" s="199">
        <v>8.3333333333333329E-2</v>
      </c>
      <c r="O39" s="199">
        <v>8.3333333333333329E-2</v>
      </c>
      <c r="P39" s="199">
        <v>8.3333333333333329E-2</v>
      </c>
      <c r="Q39" s="199">
        <v>8.3333333333333329E-2</v>
      </c>
      <c r="S39" s="88">
        <f t="shared" si="15"/>
        <v>0</v>
      </c>
      <c r="T39" s="88">
        <f t="shared" si="16"/>
        <v>0</v>
      </c>
      <c r="U39" s="88">
        <f t="shared" si="17"/>
        <v>0</v>
      </c>
      <c r="V39" s="88">
        <f t="shared" si="18"/>
        <v>0</v>
      </c>
      <c r="W39" s="88">
        <f t="shared" si="19"/>
        <v>0</v>
      </c>
      <c r="X39" s="88">
        <f t="shared" si="20"/>
        <v>0</v>
      </c>
      <c r="Y39" s="88">
        <f t="shared" si="21"/>
        <v>0</v>
      </c>
      <c r="Z39" s="88">
        <f t="shared" si="22"/>
        <v>0</v>
      </c>
      <c r="AA39" s="88">
        <f t="shared" si="23"/>
        <v>0</v>
      </c>
      <c r="AB39" s="88">
        <f t="shared" si="24"/>
        <v>0</v>
      </c>
      <c r="AC39" s="88">
        <f t="shared" si="25"/>
        <v>0</v>
      </c>
      <c r="AD39" s="88">
        <f t="shared" si="26"/>
        <v>0</v>
      </c>
      <c r="AF39" s="83">
        <f t="shared" si="13"/>
        <v>0</v>
      </c>
      <c r="AG39" s="82" t="b">
        <f t="shared" si="14"/>
        <v>1</v>
      </c>
    </row>
    <row r="40" spans="1:33" x14ac:dyDescent="0.25">
      <c r="A40" s="44"/>
      <c r="B40" s="44">
        <f>+MAX($B$1:B39)+1</f>
        <v>62</v>
      </c>
      <c r="C40" s="64" t="s">
        <v>100</v>
      </c>
      <c r="D40" s="84">
        <f>1444*0</f>
        <v>0</v>
      </c>
      <c r="E40" s="81"/>
      <c r="F40" s="199">
        <v>8.3333333333333329E-2</v>
      </c>
      <c r="G40" s="199">
        <v>8.3333333333333329E-2</v>
      </c>
      <c r="H40" s="199">
        <v>8.3333333333333329E-2</v>
      </c>
      <c r="I40" s="199">
        <v>8.3333333333333329E-2</v>
      </c>
      <c r="J40" s="199">
        <v>8.3333333333333329E-2</v>
      </c>
      <c r="K40" s="199">
        <v>8.3333333333333329E-2</v>
      </c>
      <c r="L40" s="199">
        <v>8.3333333333333329E-2</v>
      </c>
      <c r="M40" s="199">
        <v>8.3333333333333329E-2</v>
      </c>
      <c r="N40" s="199">
        <v>8.3333333333333329E-2</v>
      </c>
      <c r="O40" s="199">
        <v>8.3333333333333329E-2</v>
      </c>
      <c r="P40" s="199">
        <v>8.3333333333333329E-2</v>
      </c>
      <c r="Q40" s="199">
        <v>8.3333333333333329E-2</v>
      </c>
      <c r="S40" s="88">
        <f t="shared" si="15"/>
        <v>0</v>
      </c>
      <c r="T40" s="88">
        <f t="shared" si="16"/>
        <v>0</v>
      </c>
      <c r="U40" s="88">
        <f t="shared" si="17"/>
        <v>0</v>
      </c>
      <c r="V40" s="88">
        <f t="shared" si="18"/>
        <v>0</v>
      </c>
      <c r="W40" s="88">
        <f t="shared" si="19"/>
        <v>0</v>
      </c>
      <c r="X40" s="88">
        <f t="shared" si="20"/>
        <v>0</v>
      </c>
      <c r="Y40" s="88">
        <f t="shared" si="21"/>
        <v>0</v>
      </c>
      <c r="Z40" s="88">
        <f t="shared" si="22"/>
        <v>0</v>
      </c>
      <c r="AA40" s="88">
        <f t="shared" si="23"/>
        <v>0</v>
      </c>
      <c r="AB40" s="88">
        <f t="shared" si="24"/>
        <v>0</v>
      </c>
      <c r="AC40" s="88">
        <f t="shared" si="25"/>
        <v>0</v>
      </c>
      <c r="AD40" s="88">
        <f t="shared" si="26"/>
        <v>0</v>
      </c>
      <c r="AF40" s="83">
        <f t="shared" si="13"/>
        <v>0</v>
      </c>
      <c r="AG40" s="82" t="b">
        <f t="shared" si="14"/>
        <v>1</v>
      </c>
    </row>
    <row r="41" spans="1:33" x14ac:dyDescent="0.25">
      <c r="A41" s="44"/>
      <c r="B41" s="44"/>
      <c r="C41" s="68" t="s">
        <v>103</v>
      </c>
      <c r="D41" s="85">
        <f>SUM(D30:D40)</f>
        <v>0</v>
      </c>
      <c r="E41" s="81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S41" s="85">
        <f t="shared" ref="S41:AD41" si="27">SUM(S30:S40)</f>
        <v>0</v>
      </c>
      <c r="T41" s="85">
        <f t="shared" si="27"/>
        <v>0</v>
      </c>
      <c r="U41" s="187">
        <f t="shared" si="27"/>
        <v>0</v>
      </c>
      <c r="V41" s="241">
        <f t="shared" si="27"/>
        <v>0</v>
      </c>
      <c r="W41" s="85">
        <f t="shared" si="27"/>
        <v>0</v>
      </c>
      <c r="X41" s="85">
        <f t="shared" si="27"/>
        <v>0</v>
      </c>
      <c r="Y41" s="85">
        <f t="shared" si="27"/>
        <v>0</v>
      </c>
      <c r="Z41" s="85">
        <f t="shared" si="27"/>
        <v>0</v>
      </c>
      <c r="AA41" s="85">
        <f t="shared" si="27"/>
        <v>0</v>
      </c>
      <c r="AB41" s="85">
        <f t="shared" si="27"/>
        <v>0</v>
      </c>
      <c r="AC41" s="85">
        <f t="shared" si="27"/>
        <v>0</v>
      </c>
      <c r="AD41" s="85">
        <f t="shared" si="27"/>
        <v>0</v>
      </c>
      <c r="AF41" s="83">
        <f t="shared" si="13"/>
        <v>0</v>
      </c>
      <c r="AG41" s="82" t="b">
        <f t="shared" si="14"/>
        <v>1</v>
      </c>
    </row>
    <row r="42" spans="1:33" x14ac:dyDescent="0.25">
      <c r="A42" s="44"/>
      <c r="B42" s="44">
        <f>+MAX($B$1:B41)+1</f>
        <v>63</v>
      </c>
      <c r="C42" s="235" t="s">
        <v>39</v>
      </c>
      <c r="D42" s="84">
        <f>3805*0</f>
        <v>0</v>
      </c>
      <c r="E42" s="81"/>
      <c r="F42" s="199">
        <v>8.3333333333333329E-2</v>
      </c>
      <c r="G42" s="199">
        <v>8.3333333333333329E-2</v>
      </c>
      <c r="H42" s="199">
        <v>8.3333333333333329E-2</v>
      </c>
      <c r="I42" s="199">
        <v>8.3333333333333329E-2</v>
      </c>
      <c r="J42" s="199">
        <v>8.3333333333333329E-2</v>
      </c>
      <c r="K42" s="199">
        <v>8.3333333333333329E-2</v>
      </c>
      <c r="L42" s="199">
        <v>8.3333333333333329E-2</v>
      </c>
      <c r="M42" s="199">
        <v>8.3333333333333329E-2</v>
      </c>
      <c r="N42" s="199">
        <v>8.3333333333333329E-2</v>
      </c>
      <c r="O42" s="199">
        <v>8.3333333333333329E-2</v>
      </c>
      <c r="P42" s="199">
        <v>8.3333333333333329E-2</v>
      </c>
      <c r="Q42" s="199">
        <v>8.3333333333333329E-2</v>
      </c>
      <c r="S42" s="84">
        <f t="shared" ref="S42:AD43" si="28">IFERROR($D42*F42,"")*0%</f>
        <v>0</v>
      </c>
      <c r="T42" s="88">
        <f t="shared" si="28"/>
        <v>0</v>
      </c>
      <c r="U42" s="88">
        <f t="shared" si="28"/>
        <v>0</v>
      </c>
      <c r="V42" s="88">
        <f t="shared" si="28"/>
        <v>0</v>
      </c>
      <c r="W42" s="88">
        <f t="shared" si="28"/>
        <v>0</v>
      </c>
      <c r="X42" s="88">
        <f t="shared" si="28"/>
        <v>0</v>
      </c>
      <c r="Y42" s="88">
        <f t="shared" si="28"/>
        <v>0</v>
      </c>
      <c r="Z42" s="88">
        <f t="shared" si="28"/>
        <v>0</v>
      </c>
      <c r="AA42" s="88">
        <f t="shared" si="28"/>
        <v>0</v>
      </c>
      <c r="AB42" s="88">
        <f t="shared" si="28"/>
        <v>0</v>
      </c>
      <c r="AC42" s="88">
        <f t="shared" si="28"/>
        <v>0</v>
      </c>
      <c r="AD42" s="88">
        <f t="shared" si="28"/>
        <v>0</v>
      </c>
      <c r="AF42" s="83">
        <f t="shared" si="13"/>
        <v>0</v>
      </c>
      <c r="AG42" s="82" t="b">
        <f t="shared" si="14"/>
        <v>1</v>
      </c>
    </row>
    <row r="43" spans="1:33" x14ac:dyDescent="0.25">
      <c r="A43" s="44"/>
      <c r="B43" s="44">
        <f>+MAX($B$1:B42)+1</f>
        <v>64</v>
      </c>
      <c r="C43" s="235" t="s">
        <v>83</v>
      </c>
      <c r="D43" s="84">
        <f>645*0</f>
        <v>0</v>
      </c>
      <c r="E43" s="81"/>
      <c r="F43" s="199">
        <v>8.3333333333333329E-2</v>
      </c>
      <c r="G43" s="199">
        <v>8.3333333333333329E-2</v>
      </c>
      <c r="H43" s="199">
        <v>8.3333333333333329E-2</v>
      </c>
      <c r="I43" s="199">
        <v>8.3333333333333329E-2</v>
      </c>
      <c r="J43" s="199">
        <v>8.3333333333333329E-2</v>
      </c>
      <c r="K43" s="199">
        <v>8.3333333333333329E-2</v>
      </c>
      <c r="L43" s="199">
        <v>8.3333333333333329E-2</v>
      </c>
      <c r="M43" s="199">
        <v>8.3333333333333329E-2</v>
      </c>
      <c r="N43" s="199">
        <v>8.3333333333333329E-2</v>
      </c>
      <c r="O43" s="199">
        <v>8.3333333333333329E-2</v>
      </c>
      <c r="P43" s="199">
        <v>8.3333333333333329E-2</v>
      </c>
      <c r="Q43" s="199">
        <v>8.3333333333333329E-2</v>
      </c>
      <c r="S43" s="88">
        <f t="shared" si="28"/>
        <v>0</v>
      </c>
      <c r="T43" s="88">
        <f t="shared" si="28"/>
        <v>0</v>
      </c>
      <c r="U43" s="88">
        <f t="shared" si="28"/>
        <v>0</v>
      </c>
      <c r="V43" s="88">
        <f t="shared" si="28"/>
        <v>0</v>
      </c>
      <c r="W43" s="88">
        <f t="shared" si="28"/>
        <v>0</v>
      </c>
      <c r="X43" s="88">
        <f t="shared" si="28"/>
        <v>0</v>
      </c>
      <c r="Y43" s="88">
        <f t="shared" si="28"/>
        <v>0</v>
      </c>
      <c r="Z43" s="88">
        <f t="shared" si="28"/>
        <v>0</v>
      </c>
      <c r="AA43" s="88">
        <f t="shared" si="28"/>
        <v>0</v>
      </c>
      <c r="AB43" s="88">
        <f t="shared" si="28"/>
        <v>0</v>
      </c>
      <c r="AC43" s="88">
        <f t="shared" si="28"/>
        <v>0</v>
      </c>
      <c r="AD43" s="88">
        <f t="shared" si="28"/>
        <v>0</v>
      </c>
      <c r="AF43" s="83">
        <f t="shared" si="13"/>
        <v>0</v>
      </c>
      <c r="AG43" s="82" t="b">
        <f t="shared" si="14"/>
        <v>1</v>
      </c>
    </row>
    <row r="44" spans="1:33" x14ac:dyDescent="0.25">
      <c r="A44" s="44"/>
      <c r="B44" s="44"/>
      <c r="C44" s="68" t="s">
        <v>105</v>
      </c>
      <c r="D44" s="85">
        <f>SUM(D27,D41:D43)</f>
        <v>0</v>
      </c>
      <c r="E44" s="81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256"/>
      <c r="S44" s="85">
        <f t="shared" ref="S44:AC44" si="29">SUM(S27,S41:S43)</f>
        <v>0</v>
      </c>
      <c r="T44" s="85">
        <f t="shared" si="29"/>
        <v>0</v>
      </c>
      <c r="U44" s="187">
        <f t="shared" si="29"/>
        <v>0</v>
      </c>
      <c r="V44" s="241">
        <f t="shared" si="29"/>
        <v>0</v>
      </c>
      <c r="W44" s="85">
        <f t="shared" si="29"/>
        <v>0</v>
      </c>
      <c r="X44" s="85">
        <f t="shared" si="29"/>
        <v>0</v>
      </c>
      <c r="Y44" s="85">
        <f t="shared" si="29"/>
        <v>0</v>
      </c>
      <c r="Z44" s="85">
        <f t="shared" si="29"/>
        <v>0</v>
      </c>
      <c r="AA44" s="85">
        <f t="shared" si="29"/>
        <v>0</v>
      </c>
      <c r="AB44" s="85">
        <f t="shared" si="29"/>
        <v>0</v>
      </c>
      <c r="AC44" s="85">
        <f t="shared" si="29"/>
        <v>0</v>
      </c>
      <c r="AD44" s="85">
        <f>SUM(AD27,AD41:AD43)</f>
        <v>0</v>
      </c>
      <c r="AF44" s="83">
        <f t="shared" si="13"/>
        <v>0</v>
      </c>
      <c r="AG44" s="82" t="b">
        <f>AF44=D44</f>
        <v>1</v>
      </c>
    </row>
    <row r="45" spans="1:33" x14ac:dyDescent="0.25">
      <c r="A45" s="44"/>
      <c r="B45" s="44">
        <f>+MAX($B$1:B44)+1</f>
        <v>65</v>
      </c>
      <c r="C45" s="68" t="s">
        <v>189</v>
      </c>
      <c r="D45" s="86">
        <f>25000*0</f>
        <v>0</v>
      </c>
      <c r="E45" s="81"/>
      <c r="F45" s="199">
        <v>1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256"/>
      <c r="S45" s="84">
        <f t="shared" ref="S45:AC45" si="30">IFERROR($D45*F45,"")*0%</f>
        <v>0</v>
      </c>
      <c r="T45" s="88">
        <f t="shared" si="30"/>
        <v>0</v>
      </c>
      <c r="U45" s="88">
        <f t="shared" si="30"/>
        <v>0</v>
      </c>
      <c r="V45" s="88">
        <f t="shared" si="30"/>
        <v>0</v>
      </c>
      <c r="W45" s="88">
        <f t="shared" si="30"/>
        <v>0</v>
      </c>
      <c r="X45" s="88">
        <f t="shared" si="30"/>
        <v>0</v>
      </c>
      <c r="Y45" s="88">
        <f t="shared" si="30"/>
        <v>0</v>
      </c>
      <c r="Z45" s="88">
        <f t="shared" si="30"/>
        <v>0</v>
      </c>
      <c r="AA45" s="88">
        <f t="shared" si="30"/>
        <v>0</v>
      </c>
      <c r="AB45" s="88">
        <f t="shared" si="30"/>
        <v>0</v>
      </c>
      <c r="AC45" s="88">
        <f t="shared" si="30"/>
        <v>0</v>
      </c>
      <c r="AD45" s="84">
        <f t="shared" ref="AD45" si="31">IFERROR($D45*Q45,"")</f>
        <v>0</v>
      </c>
      <c r="AF45" s="83">
        <f t="shared" si="13"/>
        <v>0</v>
      </c>
      <c r="AG45" s="82" t="b">
        <f>AF45=D45</f>
        <v>1</v>
      </c>
    </row>
    <row r="46" spans="1:33" x14ac:dyDescent="0.25">
      <c r="A46" s="44"/>
      <c r="B46" s="44"/>
      <c r="C46" s="68" t="s">
        <v>190</v>
      </c>
      <c r="D46" s="85">
        <f>SUM(D44:D45)</f>
        <v>0</v>
      </c>
      <c r="E46" s="81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256"/>
      <c r="S46" s="85">
        <f>SUM(S44:S45)</f>
        <v>0</v>
      </c>
      <c r="T46" s="85">
        <f t="shared" ref="T46:AD46" si="32">SUM(T44:T45)</f>
        <v>0</v>
      </c>
      <c r="U46" s="85">
        <f t="shared" si="32"/>
        <v>0</v>
      </c>
      <c r="V46" s="85">
        <f t="shared" si="32"/>
        <v>0</v>
      </c>
      <c r="W46" s="85">
        <f t="shared" si="32"/>
        <v>0</v>
      </c>
      <c r="X46" s="85">
        <f t="shared" si="32"/>
        <v>0</v>
      </c>
      <c r="Y46" s="85">
        <f t="shared" si="32"/>
        <v>0</v>
      </c>
      <c r="Z46" s="85">
        <f t="shared" si="32"/>
        <v>0</v>
      </c>
      <c r="AA46" s="85">
        <f t="shared" si="32"/>
        <v>0</v>
      </c>
      <c r="AB46" s="85">
        <f t="shared" si="32"/>
        <v>0</v>
      </c>
      <c r="AC46" s="85">
        <f t="shared" si="32"/>
        <v>0</v>
      </c>
      <c r="AD46" s="85">
        <f t="shared" si="32"/>
        <v>0</v>
      </c>
      <c r="AF46" s="83">
        <f t="shared" ref="AF46" si="33">SUM(S46:AD46)</f>
        <v>0</v>
      </c>
      <c r="AG46" s="82" t="b">
        <f>AF46=D46</f>
        <v>1</v>
      </c>
    </row>
    <row r="47" spans="1:33" x14ac:dyDescent="0.25">
      <c r="A47" s="44"/>
      <c r="B47" s="44"/>
      <c r="C47" s="68"/>
      <c r="D47" s="86"/>
      <c r="E47" s="185"/>
      <c r="F47" s="221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83"/>
      <c r="S47" s="86"/>
      <c r="T47" s="86"/>
      <c r="U47" s="185"/>
      <c r="V47" s="243"/>
      <c r="W47" s="86"/>
      <c r="X47" s="86"/>
      <c r="Y47" s="86"/>
      <c r="Z47" s="86"/>
      <c r="AA47" s="86"/>
      <c r="AB47" s="86"/>
      <c r="AC47" s="86"/>
      <c r="AD47" s="86"/>
      <c r="AF47" s="83"/>
      <c r="AG47" s="82"/>
    </row>
    <row r="48" spans="1:33" x14ac:dyDescent="0.25">
      <c r="A48" s="44"/>
      <c r="B48" s="44"/>
      <c r="C48" s="66" t="s">
        <v>178</v>
      </c>
      <c r="D48" s="86"/>
      <c r="E48" s="81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S48" s="86"/>
      <c r="T48" s="86"/>
      <c r="U48" s="185"/>
      <c r="V48" s="243"/>
      <c r="W48" s="86"/>
      <c r="X48" s="86"/>
      <c r="Y48" s="86"/>
      <c r="Z48" s="86"/>
      <c r="AA48" s="86"/>
      <c r="AB48" s="86"/>
      <c r="AC48" s="86"/>
      <c r="AD48" s="86"/>
      <c r="AF48" s="83"/>
      <c r="AG48" s="82"/>
    </row>
    <row r="49" spans="1:33" x14ac:dyDescent="0.25">
      <c r="A49" s="44"/>
      <c r="B49" s="44"/>
      <c r="C49" s="65" t="s">
        <v>79</v>
      </c>
      <c r="D49" s="86"/>
      <c r="E49" s="81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S49" s="86"/>
      <c r="T49" s="86"/>
      <c r="U49" s="185"/>
      <c r="V49" s="243"/>
      <c r="W49" s="86"/>
      <c r="X49" s="86"/>
      <c r="Y49" s="86"/>
      <c r="Z49" s="86"/>
      <c r="AA49" s="86"/>
      <c r="AB49" s="86"/>
      <c r="AC49" s="86"/>
      <c r="AD49" s="86"/>
      <c r="AF49" s="83"/>
      <c r="AG49" s="82"/>
    </row>
    <row r="50" spans="1:33" x14ac:dyDescent="0.25">
      <c r="A50" s="44"/>
      <c r="B50" s="44">
        <f>+MAX($B$1:B49)+1</f>
        <v>66</v>
      </c>
      <c r="C50" s="235" t="s">
        <v>86</v>
      </c>
      <c r="D50" s="84">
        <f>2543*0</f>
        <v>0</v>
      </c>
      <c r="E50" s="81"/>
      <c r="F50" s="199">
        <v>8.3333333333333329E-2</v>
      </c>
      <c r="G50" s="199">
        <v>8.3333333333333329E-2</v>
      </c>
      <c r="H50" s="199">
        <v>8.3333333333333329E-2</v>
      </c>
      <c r="I50" s="199">
        <v>8.3333333333333329E-2</v>
      </c>
      <c r="J50" s="199">
        <v>8.3333333333333329E-2</v>
      </c>
      <c r="K50" s="199">
        <v>8.3333333333333329E-2</v>
      </c>
      <c r="L50" s="199">
        <v>8.3333333333333329E-2</v>
      </c>
      <c r="M50" s="199">
        <v>8.3333333333333329E-2</v>
      </c>
      <c r="N50" s="199">
        <v>8.3333333333333329E-2</v>
      </c>
      <c r="O50" s="199">
        <v>8.3333333333333329E-2</v>
      </c>
      <c r="P50" s="199">
        <v>8.3333333333333329E-2</v>
      </c>
      <c r="Q50" s="199">
        <v>8.3333333333333329E-2</v>
      </c>
      <c r="S50" s="84">
        <f t="shared" ref="S50:AD53" si="34">IFERROR($D50*F50,"")*0%</f>
        <v>0</v>
      </c>
      <c r="T50" s="88">
        <f t="shared" si="34"/>
        <v>0</v>
      </c>
      <c r="U50" s="88">
        <f t="shared" si="34"/>
        <v>0</v>
      </c>
      <c r="V50" s="88">
        <f t="shared" si="34"/>
        <v>0</v>
      </c>
      <c r="W50" s="88">
        <f t="shared" si="34"/>
        <v>0</v>
      </c>
      <c r="X50" s="88">
        <f t="shared" si="34"/>
        <v>0</v>
      </c>
      <c r="Y50" s="88">
        <f t="shared" si="34"/>
        <v>0</v>
      </c>
      <c r="Z50" s="88">
        <f t="shared" si="34"/>
        <v>0</v>
      </c>
      <c r="AA50" s="88">
        <f t="shared" si="34"/>
        <v>0</v>
      </c>
      <c r="AB50" s="88">
        <f t="shared" si="34"/>
        <v>0</v>
      </c>
      <c r="AC50" s="88">
        <f t="shared" si="34"/>
        <v>0</v>
      </c>
      <c r="AD50" s="88">
        <f t="shared" si="34"/>
        <v>0</v>
      </c>
      <c r="AF50" s="83">
        <f t="shared" ref="AF50:AF54" si="35">SUM(S50:AD50)</f>
        <v>0</v>
      </c>
      <c r="AG50" s="82" t="b">
        <f t="shared" ref="AG50:AG54" si="36">AF50=D50</f>
        <v>1</v>
      </c>
    </row>
    <row r="51" spans="1:33" x14ac:dyDescent="0.25">
      <c r="A51" s="44"/>
      <c r="B51" s="44">
        <f>+MAX($B$1:B50)+1</f>
        <v>67</v>
      </c>
      <c r="C51" s="64" t="s">
        <v>87</v>
      </c>
      <c r="D51" s="84">
        <f>1532*0</f>
        <v>0</v>
      </c>
      <c r="E51" s="81"/>
      <c r="F51" s="199">
        <v>8.3333333333333329E-2</v>
      </c>
      <c r="G51" s="199">
        <v>8.3333333333333329E-2</v>
      </c>
      <c r="H51" s="199">
        <v>8.3333333333333329E-2</v>
      </c>
      <c r="I51" s="199">
        <v>8.3333333333333329E-2</v>
      </c>
      <c r="J51" s="199">
        <v>8.3333333333333329E-2</v>
      </c>
      <c r="K51" s="199">
        <v>8.3333333333333329E-2</v>
      </c>
      <c r="L51" s="199">
        <v>8.3333333333333329E-2</v>
      </c>
      <c r="M51" s="199">
        <v>8.3333333333333329E-2</v>
      </c>
      <c r="N51" s="199">
        <v>8.3333333333333329E-2</v>
      </c>
      <c r="O51" s="199">
        <v>8.3333333333333329E-2</v>
      </c>
      <c r="P51" s="199">
        <v>8.3333333333333329E-2</v>
      </c>
      <c r="Q51" s="199">
        <v>8.3333333333333329E-2</v>
      </c>
      <c r="S51" s="88">
        <f t="shared" si="34"/>
        <v>0</v>
      </c>
      <c r="T51" s="88">
        <f t="shared" si="34"/>
        <v>0</v>
      </c>
      <c r="U51" s="88">
        <f t="shared" si="34"/>
        <v>0</v>
      </c>
      <c r="V51" s="88">
        <f t="shared" si="34"/>
        <v>0</v>
      </c>
      <c r="W51" s="88">
        <f t="shared" si="34"/>
        <v>0</v>
      </c>
      <c r="X51" s="88">
        <f t="shared" si="34"/>
        <v>0</v>
      </c>
      <c r="Y51" s="88">
        <f t="shared" si="34"/>
        <v>0</v>
      </c>
      <c r="Z51" s="88">
        <f t="shared" si="34"/>
        <v>0</v>
      </c>
      <c r="AA51" s="88">
        <f t="shared" si="34"/>
        <v>0</v>
      </c>
      <c r="AB51" s="88">
        <f t="shared" si="34"/>
        <v>0</v>
      </c>
      <c r="AC51" s="88">
        <f t="shared" si="34"/>
        <v>0</v>
      </c>
      <c r="AD51" s="88">
        <f t="shared" si="34"/>
        <v>0</v>
      </c>
      <c r="AF51" s="83">
        <f t="shared" si="35"/>
        <v>0</v>
      </c>
      <c r="AG51" s="82" t="b">
        <f t="shared" si="36"/>
        <v>1</v>
      </c>
    </row>
    <row r="52" spans="1:33" x14ac:dyDescent="0.25">
      <c r="A52" s="44"/>
      <c r="B52" s="44">
        <f>+MAX($B$1:B51)+1</f>
        <v>68</v>
      </c>
      <c r="C52" s="64" t="s">
        <v>88</v>
      </c>
      <c r="D52" s="84">
        <f>288*0</f>
        <v>0</v>
      </c>
      <c r="E52" s="81"/>
      <c r="F52" s="199">
        <v>8.3333333333333329E-2</v>
      </c>
      <c r="G52" s="199">
        <v>8.3333333333333329E-2</v>
      </c>
      <c r="H52" s="199">
        <v>8.3333333333333329E-2</v>
      </c>
      <c r="I52" s="199">
        <v>8.3333333333333329E-2</v>
      </c>
      <c r="J52" s="199">
        <v>8.3333333333333329E-2</v>
      </c>
      <c r="K52" s="199">
        <v>8.3333333333333329E-2</v>
      </c>
      <c r="L52" s="199">
        <v>8.3333333333333329E-2</v>
      </c>
      <c r="M52" s="199">
        <v>8.3333333333333329E-2</v>
      </c>
      <c r="N52" s="199">
        <v>8.3333333333333329E-2</v>
      </c>
      <c r="O52" s="199">
        <v>8.3333333333333329E-2</v>
      </c>
      <c r="P52" s="199">
        <v>8.3333333333333329E-2</v>
      </c>
      <c r="Q52" s="199">
        <v>8.3333333333333329E-2</v>
      </c>
      <c r="S52" s="88">
        <f t="shared" si="34"/>
        <v>0</v>
      </c>
      <c r="T52" s="88">
        <f t="shared" si="34"/>
        <v>0</v>
      </c>
      <c r="U52" s="88">
        <f t="shared" si="34"/>
        <v>0</v>
      </c>
      <c r="V52" s="88">
        <f t="shared" si="34"/>
        <v>0</v>
      </c>
      <c r="W52" s="88">
        <f t="shared" si="34"/>
        <v>0</v>
      </c>
      <c r="X52" s="88">
        <f t="shared" si="34"/>
        <v>0</v>
      </c>
      <c r="Y52" s="88">
        <f t="shared" si="34"/>
        <v>0</v>
      </c>
      <c r="Z52" s="88">
        <f t="shared" si="34"/>
        <v>0</v>
      </c>
      <c r="AA52" s="88">
        <f t="shared" si="34"/>
        <v>0</v>
      </c>
      <c r="AB52" s="88">
        <f t="shared" si="34"/>
        <v>0</v>
      </c>
      <c r="AC52" s="88">
        <f t="shared" si="34"/>
        <v>0</v>
      </c>
      <c r="AD52" s="88">
        <f t="shared" si="34"/>
        <v>0</v>
      </c>
      <c r="AF52" s="83">
        <f t="shared" si="35"/>
        <v>0</v>
      </c>
      <c r="AG52" s="82" t="b">
        <f t="shared" si="36"/>
        <v>1</v>
      </c>
    </row>
    <row r="53" spans="1:33" x14ac:dyDescent="0.25">
      <c r="A53" s="44"/>
      <c r="B53" s="44">
        <f>+MAX($B$1:B52)+1</f>
        <v>69</v>
      </c>
      <c r="C53" s="64" t="s">
        <v>89</v>
      </c>
      <c r="D53" s="84">
        <f>35*0</f>
        <v>0</v>
      </c>
      <c r="E53" s="81"/>
      <c r="F53" s="199">
        <v>8.3333333333333329E-2</v>
      </c>
      <c r="G53" s="199">
        <v>8.3333333333333329E-2</v>
      </c>
      <c r="H53" s="199">
        <v>8.3333333333333329E-2</v>
      </c>
      <c r="I53" s="199">
        <v>8.3333333333333329E-2</v>
      </c>
      <c r="J53" s="199">
        <v>8.3333333333333329E-2</v>
      </c>
      <c r="K53" s="199">
        <v>8.3333333333333329E-2</v>
      </c>
      <c r="L53" s="199">
        <v>8.3333333333333329E-2</v>
      </c>
      <c r="M53" s="199">
        <v>8.3333333333333329E-2</v>
      </c>
      <c r="N53" s="199">
        <v>8.3333333333333329E-2</v>
      </c>
      <c r="O53" s="199">
        <v>8.3333333333333329E-2</v>
      </c>
      <c r="P53" s="199">
        <v>8.3333333333333329E-2</v>
      </c>
      <c r="Q53" s="199">
        <v>8.3333333333333329E-2</v>
      </c>
      <c r="S53" s="88">
        <f t="shared" si="34"/>
        <v>0</v>
      </c>
      <c r="T53" s="88">
        <f t="shared" si="34"/>
        <v>0</v>
      </c>
      <c r="U53" s="88">
        <f t="shared" si="34"/>
        <v>0</v>
      </c>
      <c r="V53" s="88">
        <f t="shared" si="34"/>
        <v>0</v>
      </c>
      <c r="W53" s="88">
        <f t="shared" si="34"/>
        <v>0</v>
      </c>
      <c r="X53" s="88">
        <f t="shared" si="34"/>
        <v>0</v>
      </c>
      <c r="Y53" s="88">
        <f t="shared" si="34"/>
        <v>0</v>
      </c>
      <c r="Z53" s="88">
        <f t="shared" si="34"/>
        <v>0</v>
      </c>
      <c r="AA53" s="88">
        <f t="shared" si="34"/>
        <v>0</v>
      </c>
      <c r="AB53" s="88">
        <f t="shared" si="34"/>
        <v>0</v>
      </c>
      <c r="AC53" s="88">
        <f t="shared" si="34"/>
        <v>0</v>
      </c>
      <c r="AD53" s="88">
        <f t="shared" si="34"/>
        <v>0</v>
      </c>
      <c r="AF53" s="83">
        <f t="shared" si="35"/>
        <v>0</v>
      </c>
      <c r="AG53" s="82" t="b">
        <f t="shared" si="36"/>
        <v>1</v>
      </c>
    </row>
    <row r="54" spans="1:33" x14ac:dyDescent="0.25">
      <c r="A54" s="44"/>
      <c r="B54" s="44"/>
      <c r="C54" s="68" t="s">
        <v>108</v>
      </c>
      <c r="D54" s="85">
        <f>SUM(D50:D53)</f>
        <v>0</v>
      </c>
      <c r="E54" s="81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S54" s="85">
        <f>SUM(S50:S53)</f>
        <v>0</v>
      </c>
      <c r="T54" s="85">
        <f t="shared" ref="T54:AD54" si="37">SUM(T50:T53)</f>
        <v>0</v>
      </c>
      <c r="U54" s="187">
        <f t="shared" si="37"/>
        <v>0</v>
      </c>
      <c r="V54" s="241">
        <f t="shared" si="37"/>
        <v>0</v>
      </c>
      <c r="W54" s="85">
        <f t="shared" si="37"/>
        <v>0</v>
      </c>
      <c r="X54" s="85">
        <f t="shared" si="37"/>
        <v>0</v>
      </c>
      <c r="Y54" s="85">
        <f t="shared" si="37"/>
        <v>0</v>
      </c>
      <c r="Z54" s="85">
        <f t="shared" si="37"/>
        <v>0</v>
      </c>
      <c r="AA54" s="85">
        <f t="shared" si="37"/>
        <v>0</v>
      </c>
      <c r="AB54" s="85">
        <f t="shared" si="37"/>
        <v>0</v>
      </c>
      <c r="AC54" s="85">
        <f t="shared" si="37"/>
        <v>0</v>
      </c>
      <c r="AD54" s="85">
        <f t="shared" si="37"/>
        <v>0</v>
      </c>
      <c r="AF54" s="83">
        <f t="shared" si="35"/>
        <v>0</v>
      </c>
      <c r="AG54" s="82" t="b">
        <f t="shared" si="36"/>
        <v>1</v>
      </c>
    </row>
    <row r="55" spans="1:33" x14ac:dyDescent="0.25">
      <c r="A55" s="44"/>
      <c r="B55" s="44"/>
      <c r="C55" s="68"/>
      <c r="D55" s="86"/>
      <c r="E55" s="81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S55" s="86"/>
      <c r="T55" s="86"/>
      <c r="U55" s="185"/>
      <c r="V55" s="243"/>
      <c r="W55" s="86"/>
      <c r="X55" s="86"/>
      <c r="Y55" s="86"/>
      <c r="Z55" s="86"/>
      <c r="AA55" s="86"/>
      <c r="AB55" s="86"/>
      <c r="AC55" s="86"/>
      <c r="AD55" s="86"/>
      <c r="AF55" s="83"/>
      <c r="AG55" s="82"/>
    </row>
    <row r="56" spans="1:33" x14ac:dyDescent="0.25">
      <c r="A56" s="44"/>
      <c r="B56" s="44"/>
      <c r="C56" s="68" t="s">
        <v>90</v>
      </c>
      <c r="D56" s="84"/>
      <c r="E56" s="81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S56" s="86"/>
      <c r="T56" s="86"/>
      <c r="U56" s="185"/>
      <c r="V56" s="243"/>
      <c r="W56" s="86"/>
      <c r="X56" s="86"/>
      <c r="Y56" s="86"/>
      <c r="Z56" s="86"/>
      <c r="AA56" s="86"/>
      <c r="AB56" s="86"/>
      <c r="AC56" s="86"/>
      <c r="AD56" s="86"/>
      <c r="AF56" s="83"/>
      <c r="AG56" s="82"/>
    </row>
    <row r="57" spans="1:33" x14ac:dyDescent="0.25">
      <c r="A57" s="44"/>
      <c r="B57" s="44">
        <f>+MAX($B$1:B56)+1</f>
        <v>70</v>
      </c>
      <c r="C57" s="64" t="s">
        <v>91</v>
      </c>
      <c r="D57" s="84">
        <f>724*0</f>
        <v>0</v>
      </c>
      <c r="E57" s="81"/>
      <c r="F57" s="199">
        <v>8.3333333333333329E-2</v>
      </c>
      <c r="G57" s="199">
        <v>8.3333333333333329E-2</v>
      </c>
      <c r="H57" s="199">
        <v>8.3333333333333329E-2</v>
      </c>
      <c r="I57" s="199">
        <v>8.3333333333333329E-2</v>
      </c>
      <c r="J57" s="199">
        <v>8.3333333333333329E-2</v>
      </c>
      <c r="K57" s="199">
        <v>8.3333333333333329E-2</v>
      </c>
      <c r="L57" s="199">
        <v>8.3333333333333329E-2</v>
      </c>
      <c r="M57" s="199">
        <v>8.3333333333333329E-2</v>
      </c>
      <c r="N57" s="199">
        <v>8.3333333333333329E-2</v>
      </c>
      <c r="O57" s="199">
        <v>8.3333333333333329E-2</v>
      </c>
      <c r="P57" s="199">
        <v>8.3333333333333329E-2</v>
      </c>
      <c r="Q57" s="199">
        <v>8.3333333333333329E-2</v>
      </c>
      <c r="S57" s="84">
        <f t="shared" ref="S57:AD63" si="38">IFERROR($D57*F57,"")*0%</f>
        <v>0</v>
      </c>
      <c r="T57" s="88">
        <f t="shared" si="38"/>
        <v>0</v>
      </c>
      <c r="U57" s="88">
        <f t="shared" si="38"/>
        <v>0</v>
      </c>
      <c r="V57" s="88">
        <f t="shared" si="38"/>
        <v>0</v>
      </c>
      <c r="W57" s="88">
        <f t="shared" si="38"/>
        <v>0</v>
      </c>
      <c r="X57" s="88">
        <f t="shared" si="38"/>
        <v>0</v>
      </c>
      <c r="Y57" s="88">
        <f t="shared" si="38"/>
        <v>0</v>
      </c>
      <c r="Z57" s="88">
        <f t="shared" si="38"/>
        <v>0</v>
      </c>
      <c r="AA57" s="88">
        <f t="shared" si="38"/>
        <v>0</v>
      </c>
      <c r="AB57" s="88">
        <f t="shared" si="38"/>
        <v>0</v>
      </c>
      <c r="AC57" s="88">
        <f t="shared" si="38"/>
        <v>0</v>
      </c>
      <c r="AD57" s="88">
        <f t="shared" si="38"/>
        <v>0</v>
      </c>
      <c r="AF57" s="83">
        <f t="shared" ref="AF57:AF66" si="39">SUM(S57:AD57)</f>
        <v>0</v>
      </c>
      <c r="AG57" s="82" t="b">
        <f t="shared" ref="AG57:AG66" si="40">AF57=D57</f>
        <v>1</v>
      </c>
    </row>
    <row r="58" spans="1:33" x14ac:dyDescent="0.25">
      <c r="A58" s="44"/>
      <c r="B58" s="44">
        <f>+MAX($B$1:B57)+1</f>
        <v>71</v>
      </c>
      <c r="C58" s="64" t="s">
        <v>92</v>
      </c>
      <c r="D58" s="84">
        <f>244*0</f>
        <v>0</v>
      </c>
      <c r="E58" s="81"/>
      <c r="F58" s="199">
        <v>8.3333333333333329E-2</v>
      </c>
      <c r="G58" s="199">
        <v>8.3333333333333329E-2</v>
      </c>
      <c r="H58" s="199">
        <v>8.3333333333333329E-2</v>
      </c>
      <c r="I58" s="199">
        <v>8.3333333333333329E-2</v>
      </c>
      <c r="J58" s="199">
        <v>8.3333333333333329E-2</v>
      </c>
      <c r="K58" s="199">
        <v>8.3333333333333329E-2</v>
      </c>
      <c r="L58" s="199">
        <v>8.3333333333333329E-2</v>
      </c>
      <c r="M58" s="199">
        <v>8.3333333333333329E-2</v>
      </c>
      <c r="N58" s="199">
        <v>8.3333333333333329E-2</v>
      </c>
      <c r="O58" s="199">
        <v>8.3333333333333329E-2</v>
      </c>
      <c r="P58" s="199">
        <v>8.3333333333333329E-2</v>
      </c>
      <c r="Q58" s="199">
        <v>8.3333333333333329E-2</v>
      </c>
      <c r="S58" s="88">
        <f t="shared" si="38"/>
        <v>0</v>
      </c>
      <c r="T58" s="88">
        <f t="shared" si="38"/>
        <v>0</v>
      </c>
      <c r="U58" s="88">
        <f t="shared" si="38"/>
        <v>0</v>
      </c>
      <c r="V58" s="88">
        <f t="shared" si="38"/>
        <v>0</v>
      </c>
      <c r="W58" s="88">
        <f t="shared" si="38"/>
        <v>0</v>
      </c>
      <c r="X58" s="88">
        <f t="shared" si="38"/>
        <v>0</v>
      </c>
      <c r="Y58" s="88">
        <f t="shared" si="38"/>
        <v>0</v>
      </c>
      <c r="Z58" s="88">
        <f t="shared" si="38"/>
        <v>0</v>
      </c>
      <c r="AA58" s="88">
        <f t="shared" si="38"/>
        <v>0</v>
      </c>
      <c r="AB58" s="88">
        <f t="shared" si="38"/>
        <v>0</v>
      </c>
      <c r="AC58" s="88">
        <f t="shared" si="38"/>
        <v>0</v>
      </c>
      <c r="AD58" s="88">
        <f t="shared" si="38"/>
        <v>0</v>
      </c>
      <c r="AF58" s="83">
        <f t="shared" si="39"/>
        <v>0</v>
      </c>
      <c r="AG58" s="82" t="b">
        <f t="shared" si="40"/>
        <v>1</v>
      </c>
    </row>
    <row r="59" spans="1:33" x14ac:dyDescent="0.25">
      <c r="A59" s="44"/>
      <c r="B59" s="44">
        <f>+MAX($B$1:B58)+1</f>
        <v>72</v>
      </c>
      <c r="C59" s="64" t="s">
        <v>94</v>
      </c>
      <c r="D59" s="84">
        <f>1712*0</f>
        <v>0</v>
      </c>
      <c r="E59" s="81"/>
      <c r="F59" s="199">
        <v>8.3333333333333329E-2</v>
      </c>
      <c r="G59" s="199">
        <v>8.3333333333333329E-2</v>
      </c>
      <c r="H59" s="199">
        <v>8.3333333333333329E-2</v>
      </c>
      <c r="I59" s="199">
        <v>8.3333333333333329E-2</v>
      </c>
      <c r="J59" s="199">
        <v>8.3333333333333329E-2</v>
      </c>
      <c r="K59" s="199">
        <v>8.3333333333333329E-2</v>
      </c>
      <c r="L59" s="199">
        <v>8.3333333333333329E-2</v>
      </c>
      <c r="M59" s="199">
        <v>8.3333333333333329E-2</v>
      </c>
      <c r="N59" s="199">
        <v>8.3333333333333329E-2</v>
      </c>
      <c r="O59" s="199">
        <v>8.3333333333333329E-2</v>
      </c>
      <c r="P59" s="199">
        <v>8.3333333333333329E-2</v>
      </c>
      <c r="Q59" s="199">
        <v>8.3333333333333329E-2</v>
      </c>
      <c r="S59" s="88">
        <f t="shared" si="38"/>
        <v>0</v>
      </c>
      <c r="T59" s="88">
        <f t="shared" si="38"/>
        <v>0</v>
      </c>
      <c r="U59" s="88">
        <f t="shared" si="38"/>
        <v>0</v>
      </c>
      <c r="V59" s="88">
        <f t="shared" si="38"/>
        <v>0</v>
      </c>
      <c r="W59" s="88">
        <f t="shared" si="38"/>
        <v>0</v>
      </c>
      <c r="X59" s="88">
        <f t="shared" si="38"/>
        <v>0</v>
      </c>
      <c r="Y59" s="88">
        <f t="shared" si="38"/>
        <v>0</v>
      </c>
      <c r="Z59" s="88">
        <f t="shared" si="38"/>
        <v>0</v>
      </c>
      <c r="AA59" s="88">
        <f t="shared" si="38"/>
        <v>0</v>
      </c>
      <c r="AB59" s="88">
        <f t="shared" si="38"/>
        <v>0</v>
      </c>
      <c r="AC59" s="88">
        <f t="shared" si="38"/>
        <v>0</v>
      </c>
      <c r="AD59" s="88">
        <f t="shared" si="38"/>
        <v>0</v>
      </c>
      <c r="AF59" s="83">
        <f t="shared" si="39"/>
        <v>0</v>
      </c>
      <c r="AG59" s="82" t="b">
        <f t="shared" si="40"/>
        <v>1</v>
      </c>
    </row>
    <row r="60" spans="1:33" x14ac:dyDescent="0.25">
      <c r="A60" s="44"/>
      <c r="B60" s="44">
        <f>+MAX($B$1:B59)+1</f>
        <v>73</v>
      </c>
      <c r="C60" s="64" t="s">
        <v>95</v>
      </c>
      <c r="D60" s="84">
        <f>80*0</f>
        <v>0</v>
      </c>
      <c r="E60" s="81"/>
      <c r="F60" s="199">
        <v>8.3333333333333329E-2</v>
      </c>
      <c r="G60" s="199">
        <v>8.3333333333333329E-2</v>
      </c>
      <c r="H60" s="199">
        <v>8.3333333333333329E-2</v>
      </c>
      <c r="I60" s="199">
        <v>8.3333333333333329E-2</v>
      </c>
      <c r="J60" s="199">
        <v>8.3333333333333329E-2</v>
      </c>
      <c r="K60" s="199">
        <v>8.3333333333333329E-2</v>
      </c>
      <c r="L60" s="199">
        <v>8.3333333333333329E-2</v>
      </c>
      <c r="M60" s="199">
        <v>8.3333333333333329E-2</v>
      </c>
      <c r="N60" s="199">
        <v>8.3333333333333329E-2</v>
      </c>
      <c r="O60" s="199">
        <v>8.3333333333333329E-2</v>
      </c>
      <c r="P60" s="199">
        <v>8.3333333333333329E-2</v>
      </c>
      <c r="Q60" s="199">
        <v>8.3333333333333329E-2</v>
      </c>
      <c r="S60" s="88">
        <f t="shared" si="38"/>
        <v>0</v>
      </c>
      <c r="T60" s="88">
        <f t="shared" si="38"/>
        <v>0</v>
      </c>
      <c r="U60" s="88">
        <f t="shared" si="38"/>
        <v>0</v>
      </c>
      <c r="V60" s="88">
        <f t="shared" si="38"/>
        <v>0</v>
      </c>
      <c r="W60" s="88">
        <f t="shared" si="38"/>
        <v>0</v>
      </c>
      <c r="X60" s="88">
        <f t="shared" si="38"/>
        <v>0</v>
      </c>
      <c r="Y60" s="88">
        <f t="shared" si="38"/>
        <v>0</v>
      </c>
      <c r="Z60" s="88">
        <f t="shared" si="38"/>
        <v>0</v>
      </c>
      <c r="AA60" s="88">
        <f t="shared" si="38"/>
        <v>0</v>
      </c>
      <c r="AB60" s="88">
        <f t="shared" si="38"/>
        <v>0</v>
      </c>
      <c r="AC60" s="88">
        <f t="shared" si="38"/>
        <v>0</v>
      </c>
      <c r="AD60" s="88">
        <f t="shared" si="38"/>
        <v>0</v>
      </c>
      <c r="AF60" s="83">
        <f t="shared" si="39"/>
        <v>0</v>
      </c>
      <c r="AG60" s="82" t="b">
        <f t="shared" si="40"/>
        <v>1</v>
      </c>
    </row>
    <row r="61" spans="1:33" x14ac:dyDescent="0.25">
      <c r="A61" s="44"/>
      <c r="B61" s="44">
        <f>+MAX($B$1:B60)+1</f>
        <v>74</v>
      </c>
      <c r="C61" s="64" t="s">
        <v>97</v>
      </c>
      <c r="D61" s="84">
        <f>187*0</f>
        <v>0</v>
      </c>
      <c r="E61" s="81"/>
      <c r="F61" s="199">
        <v>8.3333333333333329E-2</v>
      </c>
      <c r="G61" s="199">
        <v>8.3333333333333329E-2</v>
      </c>
      <c r="H61" s="199">
        <v>8.3333333333333329E-2</v>
      </c>
      <c r="I61" s="199">
        <v>8.3333333333333329E-2</v>
      </c>
      <c r="J61" s="199">
        <v>8.3333333333333329E-2</v>
      </c>
      <c r="K61" s="199">
        <v>8.3333333333333329E-2</v>
      </c>
      <c r="L61" s="199">
        <v>8.3333333333333329E-2</v>
      </c>
      <c r="M61" s="199">
        <v>8.3333333333333329E-2</v>
      </c>
      <c r="N61" s="199">
        <v>8.3333333333333329E-2</v>
      </c>
      <c r="O61" s="199">
        <v>8.3333333333333329E-2</v>
      </c>
      <c r="P61" s="199">
        <v>8.3333333333333329E-2</v>
      </c>
      <c r="Q61" s="199">
        <v>8.3333333333333329E-2</v>
      </c>
      <c r="S61" s="88">
        <f t="shared" si="38"/>
        <v>0</v>
      </c>
      <c r="T61" s="88">
        <f t="shared" si="38"/>
        <v>0</v>
      </c>
      <c r="U61" s="88">
        <f t="shared" si="38"/>
        <v>0</v>
      </c>
      <c r="V61" s="88">
        <f t="shared" si="38"/>
        <v>0</v>
      </c>
      <c r="W61" s="88">
        <f t="shared" si="38"/>
        <v>0</v>
      </c>
      <c r="X61" s="88">
        <f t="shared" si="38"/>
        <v>0</v>
      </c>
      <c r="Y61" s="88">
        <f t="shared" si="38"/>
        <v>0</v>
      </c>
      <c r="Z61" s="88">
        <f t="shared" si="38"/>
        <v>0</v>
      </c>
      <c r="AA61" s="88">
        <f t="shared" si="38"/>
        <v>0</v>
      </c>
      <c r="AB61" s="88">
        <f t="shared" si="38"/>
        <v>0</v>
      </c>
      <c r="AC61" s="88">
        <f t="shared" si="38"/>
        <v>0</v>
      </c>
      <c r="AD61" s="88">
        <f t="shared" si="38"/>
        <v>0</v>
      </c>
      <c r="AF61" s="83">
        <f t="shared" si="39"/>
        <v>0</v>
      </c>
      <c r="AG61" s="82" t="b">
        <f t="shared" si="40"/>
        <v>1</v>
      </c>
    </row>
    <row r="62" spans="1:33" x14ac:dyDescent="0.25">
      <c r="A62" s="44"/>
      <c r="B62" s="44">
        <f>+MAX($B$1:B61)+1</f>
        <v>75</v>
      </c>
      <c r="C62" s="64" t="s">
        <v>98</v>
      </c>
      <c r="D62" s="84">
        <f>731*0</f>
        <v>0</v>
      </c>
      <c r="E62" s="81"/>
      <c r="F62" s="199">
        <v>8.3333333333333329E-2</v>
      </c>
      <c r="G62" s="199">
        <v>8.3333333333333329E-2</v>
      </c>
      <c r="H62" s="199">
        <v>8.3333333333333329E-2</v>
      </c>
      <c r="I62" s="199">
        <v>8.3333333333333329E-2</v>
      </c>
      <c r="J62" s="199">
        <v>8.3333333333333329E-2</v>
      </c>
      <c r="K62" s="199">
        <v>8.3333333333333329E-2</v>
      </c>
      <c r="L62" s="199">
        <v>8.3333333333333329E-2</v>
      </c>
      <c r="M62" s="199">
        <v>8.3333333333333329E-2</v>
      </c>
      <c r="N62" s="199">
        <v>8.3333333333333329E-2</v>
      </c>
      <c r="O62" s="199">
        <v>8.3333333333333329E-2</v>
      </c>
      <c r="P62" s="199">
        <v>8.3333333333333329E-2</v>
      </c>
      <c r="Q62" s="199">
        <v>8.3333333333333329E-2</v>
      </c>
      <c r="S62" s="88">
        <f t="shared" si="38"/>
        <v>0</v>
      </c>
      <c r="T62" s="88">
        <f t="shared" si="38"/>
        <v>0</v>
      </c>
      <c r="U62" s="88">
        <f t="shared" si="38"/>
        <v>0</v>
      </c>
      <c r="V62" s="88">
        <f t="shared" si="38"/>
        <v>0</v>
      </c>
      <c r="W62" s="88">
        <f t="shared" si="38"/>
        <v>0</v>
      </c>
      <c r="X62" s="88">
        <f t="shared" si="38"/>
        <v>0</v>
      </c>
      <c r="Y62" s="88">
        <f t="shared" si="38"/>
        <v>0</v>
      </c>
      <c r="Z62" s="88">
        <f t="shared" si="38"/>
        <v>0</v>
      </c>
      <c r="AA62" s="88">
        <f t="shared" si="38"/>
        <v>0</v>
      </c>
      <c r="AB62" s="88">
        <f t="shared" si="38"/>
        <v>0</v>
      </c>
      <c r="AC62" s="88">
        <f t="shared" si="38"/>
        <v>0</v>
      </c>
      <c r="AD62" s="88">
        <f t="shared" si="38"/>
        <v>0</v>
      </c>
      <c r="AF62" s="83">
        <f t="shared" si="39"/>
        <v>0</v>
      </c>
      <c r="AG62" s="82" t="b">
        <f t="shared" si="40"/>
        <v>1</v>
      </c>
    </row>
    <row r="63" spans="1:33" x14ac:dyDescent="0.25">
      <c r="A63" s="44"/>
      <c r="B63" s="44">
        <f>+MAX($B$1:B62)+1</f>
        <v>76</v>
      </c>
      <c r="C63" s="64" t="s">
        <v>100</v>
      </c>
      <c r="D63" s="84">
        <f>1792*0</f>
        <v>0</v>
      </c>
      <c r="E63" s="81"/>
      <c r="F63" s="199">
        <v>8.3333333333333329E-2</v>
      </c>
      <c r="G63" s="199">
        <v>8.3333333333333329E-2</v>
      </c>
      <c r="H63" s="199">
        <v>8.3333333333333329E-2</v>
      </c>
      <c r="I63" s="199">
        <v>8.3333333333333329E-2</v>
      </c>
      <c r="J63" s="199">
        <v>8.3333333333333329E-2</v>
      </c>
      <c r="K63" s="199">
        <v>8.3333333333333329E-2</v>
      </c>
      <c r="L63" s="199">
        <v>8.3333333333333329E-2</v>
      </c>
      <c r="M63" s="199">
        <v>8.3333333333333329E-2</v>
      </c>
      <c r="N63" s="199">
        <v>8.3333333333333329E-2</v>
      </c>
      <c r="O63" s="199">
        <v>8.3333333333333329E-2</v>
      </c>
      <c r="P63" s="199">
        <v>8.3333333333333329E-2</v>
      </c>
      <c r="Q63" s="199">
        <v>8.3333333333333329E-2</v>
      </c>
      <c r="S63" s="88">
        <f t="shared" si="38"/>
        <v>0</v>
      </c>
      <c r="T63" s="88">
        <f t="shared" si="38"/>
        <v>0</v>
      </c>
      <c r="U63" s="88">
        <f t="shared" si="38"/>
        <v>0</v>
      </c>
      <c r="V63" s="88">
        <f t="shared" si="38"/>
        <v>0</v>
      </c>
      <c r="W63" s="88">
        <f t="shared" si="38"/>
        <v>0</v>
      </c>
      <c r="X63" s="88">
        <f t="shared" si="38"/>
        <v>0</v>
      </c>
      <c r="Y63" s="88">
        <f t="shared" si="38"/>
        <v>0</v>
      </c>
      <c r="Z63" s="88">
        <f t="shared" si="38"/>
        <v>0</v>
      </c>
      <c r="AA63" s="88">
        <f t="shared" si="38"/>
        <v>0</v>
      </c>
      <c r="AB63" s="88">
        <f t="shared" si="38"/>
        <v>0</v>
      </c>
      <c r="AC63" s="88">
        <f t="shared" si="38"/>
        <v>0</v>
      </c>
      <c r="AD63" s="88">
        <f t="shared" si="38"/>
        <v>0</v>
      </c>
      <c r="AF63" s="83">
        <f t="shared" si="39"/>
        <v>0</v>
      </c>
      <c r="AG63" s="82" t="b">
        <f t="shared" si="40"/>
        <v>1</v>
      </c>
    </row>
    <row r="64" spans="1:33" x14ac:dyDescent="0.25">
      <c r="A64" s="44"/>
      <c r="B64" s="44"/>
      <c r="C64" s="68" t="s">
        <v>109</v>
      </c>
      <c r="D64" s="85">
        <f>SUM(D57:D63)</f>
        <v>0</v>
      </c>
      <c r="E64" s="81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S64" s="85">
        <f>SUM(S57:S63)</f>
        <v>0</v>
      </c>
      <c r="T64" s="85">
        <f t="shared" ref="T64:AD64" si="41">SUM(T57:T63)</f>
        <v>0</v>
      </c>
      <c r="U64" s="187">
        <f t="shared" si="41"/>
        <v>0</v>
      </c>
      <c r="V64" s="241">
        <f t="shared" si="41"/>
        <v>0</v>
      </c>
      <c r="W64" s="85">
        <f t="shared" si="41"/>
        <v>0</v>
      </c>
      <c r="X64" s="85">
        <f t="shared" si="41"/>
        <v>0</v>
      </c>
      <c r="Y64" s="85">
        <f t="shared" si="41"/>
        <v>0</v>
      </c>
      <c r="Z64" s="85">
        <f t="shared" si="41"/>
        <v>0</v>
      </c>
      <c r="AA64" s="85">
        <f t="shared" si="41"/>
        <v>0</v>
      </c>
      <c r="AB64" s="85">
        <f t="shared" si="41"/>
        <v>0</v>
      </c>
      <c r="AC64" s="85">
        <f t="shared" si="41"/>
        <v>0</v>
      </c>
      <c r="AD64" s="85">
        <f t="shared" si="41"/>
        <v>0</v>
      </c>
      <c r="AF64" s="83">
        <f t="shared" si="39"/>
        <v>0</v>
      </c>
      <c r="AG64" s="82" t="b">
        <f t="shared" si="40"/>
        <v>1</v>
      </c>
    </row>
    <row r="65" spans="1:36" x14ac:dyDescent="0.25">
      <c r="A65" s="44"/>
      <c r="B65" s="44">
        <f>+MAX($B$1:B64)+1</f>
        <v>77</v>
      </c>
      <c r="C65" s="235" t="s">
        <v>39</v>
      </c>
      <c r="D65" s="84">
        <f>2537*0</f>
        <v>0</v>
      </c>
      <c r="E65" s="81"/>
      <c r="F65" s="199">
        <v>8.3333333333333329E-2</v>
      </c>
      <c r="G65" s="199">
        <v>8.3333333333333329E-2</v>
      </c>
      <c r="H65" s="199">
        <v>8.3333333333333329E-2</v>
      </c>
      <c r="I65" s="199">
        <v>8.3333333333333329E-2</v>
      </c>
      <c r="J65" s="199">
        <v>8.3333333333333329E-2</v>
      </c>
      <c r="K65" s="199">
        <v>8.3333333333333329E-2</v>
      </c>
      <c r="L65" s="199">
        <v>8.3333333333333329E-2</v>
      </c>
      <c r="M65" s="199">
        <v>8.3333333333333329E-2</v>
      </c>
      <c r="N65" s="199">
        <v>8.3333333333333329E-2</v>
      </c>
      <c r="O65" s="199">
        <v>8.3333333333333329E-2</v>
      </c>
      <c r="P65" s="199">
        <v>8.3333333333333329E-2</v>
      </c>
      <c r="Q65" s="199">
        <v>8.3333333333333329E-2</v>
      </c>
      <c r="S65" s="84">
        <f t="shared" ref="S65:AD66" si="42">IFERROR($D65*F65,"")*0%</f>
        <v>0</v>
      </c>
      <c r="T65" s="88">
        <f t="shared" si="42"/>
        <v>0</v>
      </c>
      <c r="U65" s="88">
        <f t="shared" si="42"/>
        <v>0</v>
      </c>
      <c r="V65" s="88">
        <f t="shared" si="42"/>
        <v>0</v>
      </c>
      <c r="W65" s="88">
        <f t="shared" si="42"/>
        <v>0</v>
      </c>
      <c r="X65" s="88">
        <f t="shared" si="42"/>
        <v>0</v>
      </c>
      <c r="Y65" s="88">
        <f t="shared" si="42"/>
        <v>0</v>
      </c>
      <c r="Z65" s="88">
        <f t="shared" si="42"/>
        <v>0</v>
      </c>
      <c r="AA65" s="88">
        <f t="shared" si="42"/>
        <v>0</v>
      </c>
      <c r="AB65" s="88">
        <f t="shared" si="42"/>
        <v>0</v>
      </c>
      <c r="AC65" s="88">
        <f t="shared" si="42"/>
        <v>0</v>
      </c>
      <c r="AD65" s="88">
        <f t="shared" si="42"/>
        <v>0</v>
      </c>
      <c r="AF65" s="83">
        <f t="shared" si="39"/>
        <v>0</v>
      </c>
      <c r="AG65" s="82" t="b">
        <f t="shared" si="40"/>
        <v>1</v>
      </c>
    </row>
    <row r="66" spans="1:36" x14ac:dyDescent="0.25">
      <c r="A66" s="44"/>
      <c r="B66" s="44">
        <f>+MAX($B$1:B65)+1</f>
        <v>78</v>
      </c>
      <c r="C66" s="235" t="s">
        <v>83</v>
      </c>
      <c r="D66" s="84">
        <f>1234*0</f>
        <v>0</v>
      </c>
      <c r="E66" s="81"/>
      <c r="F66" s="199">
        <v>8.3333333333333329E-2</v>
      </c>
      <c r="G66" s="199">
        <v>8.3333333333333329E-2</v>
      </c>
      <c r="H66" s="199">
        <v>8.3333333333333329E-2</v>
      </c>
      <c r="I66" s="199">
        <v>8.3333333333333329E-2</v>
      </c>
      <c r="J66" s="199">
        <v>8.3333333333333329E-2</v>
      </c>
      <c r="K66" s="199">
        <v>8.3333333333333329E-2</v>
      </c>
      <c r="L66" s="199">
        <v>8.3333333333333329E-2</v>
      </c>
      <c r="M66" s="199">
        <v>8.3333333333333329E-2</v>
      </c>
      <c r="N66" s="199">
        <v>8.3333333333333329E-2</v>
      </c>
      <c r="O66" s="199">
        <v>8.3333333333333329E-2</v>
      </c>
      <c r="P66" s="199">
        <v>8.3333333333333329E-2</v>
      </c>
      <c r="Q66" s="199">
        <v>8.3333333333333329E-2</v>
      </c>
      <c r="S66" s="84">
        <f t="shared" si="42"/>
        <v>0</v>
      </c>
      <c r="T66" s="88">
        <f t="shared" si="42"/>
        <v>0</v>
      </c>
      <c r="U66" s="88">
        <f t="shared" si="42"/>
        <v>0</v>
      </c>
      <c r="V66" s="88">
        <f t="shared" si="42"/>
        <v>0</v>
      </c>
      <c r="W66" s="88">
        <f t="shared" si="42"/>
        <v>0</v>
      </c>
      <c r="X66" s="88">
        <f t="shared" si="42"/>
        <v>0</v>
      </c>
      <c r="Y66" s="88">
        <f t="shared" si="42"/>
        <v>0</v>
      </c>
      <c r="Z66" s="88">
        <f t="shared" si="42"/>
        <v>0</v>
      </c>
      <c r="AA66" s="88">
        <f t="shared" si="42"/>
        <v>0</v>
      </c>
      <c r="AB66" s="88">
        <f t="shared" si="42"/>
        <v>0</v>
      </c>
      <c r="AC66" s="88">
        <f t="shared" si="42"/>
        <v>0</v>
      </c>
      <c r="AD66" s="88">
        <f t="shared" si="42"/>
        <v>0</v>
      </c>
      <c r="AF66" s="83">
        <f t="shared" si="39"/>
        <v>0</v>
      </c>
      <c r="AG66" s="82" t="b">
        <f t="shared" si="40"/>
        <v>1</v>
      </c>
    </row>
    <row r="67" spans="1:36" x14ac:dyDescent="0.25">
      <c r="A67" s="44"/>
      <c r="B67" s="44"/>
      <c r="C67" s="68" t="s">
        <v>110</v>
      </c>
      <c r="D67" s="85">
        <f>SUM(D54,D64:D66)</f>
        <v>0</v>
      </c>
      <c r="E67" s="81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S67" s="85">
        <f t="shared" ref="S67:AD67" si="43">SUM(S54,S64:S66)</f>
        <v>0</v>
      </c>
      <c r="T67" s="85">
        <f t="shared" si="43"/>
        <v>0</v>
      </c>
      <c r="U67" s="187">
        <f t="shared" si="43"/>
        <v>0</v>
      </c>
      <c r="V67" s="241">
        <f t="shared" si="43"/>
        <v>0</v>
      </c>
      <c r="W67" s="85">
        <f t="shared" si="43"/>
        <v>0</v>
      </c>
      <c r="X67" s="85">
        <f t="shared" si="43"/>
        <v>0</v>
      </c>
      <c r="Y67" s="85">
        <f t="shared" si="43"/>
        <v>0</v>
      </c>
      <c r="Z67" s="85">
        <f t="shared" si="43"/>
        <v>0</v>
      </c>
      <c r="AA67" s="85">
        <f t="shared" si="43"/>
        <v>0</v>
      </c>
      <c r="AB67" s="85">
        <f t="shared" si="43"/>
        <v>0</v>
      </c>
      <c r="AC67" s="85">
        <f t="shared" si="43"/>
        <v>0</v>
      </c>
      <c r="AD67" s="85">
        <f t="shared" si="43"/>
        <v>0</v>
      </c>
      <c r="AF67" s="83">
        <f>SUM(S67:AD67)</f>
        <v>0</v>
      </c>
      <c r="AG67" s="82" t="b">
        <f>AF67=D67</f>
        <v>1</v>
      </c>
    </row>
    <row r="68" spans="1:36" x14ac:dyDescent="0.25">
      <c r="A68" s="44"/>
      <c r="B68" s="44"/>
      <c r="C68" s="68"/>
      <c r="D68" s="84"/>
      <c r="E68" s="81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S68" s="86"/>
      <c r="T68" s="86"/>
      <c r="U68" s="185"/>
      <c r="V68" s="243"/>
      <c r="W68" s="86"/>
      <c r="X68" s="86"/>
      <c r="Y68" s="86"/>
      <c r="Z68" s="86"/>
      <c r="AA68" s="86"/>
      <c r="AB68" s="86"/>
      <c r="AC68" s="86"/>
      <c r="AD68" s="86"/>
      <c r="AF68" s="83"/>
      <c r="AG68" s="82"/>
    </row>
    <row r="69" spans="1:36" x14ac:dyDescent="0.25">
      <c r="A69" s="44"/>
      <c r="B69" s="44"/>
      <c r="C69" s="286" t="s">
        <v>260</v>
      </c>
      <c r="D69" s="84"/>
      <c r="E69" s="81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S69" s="86"/>
      <c r="T69" s="86"/>
      <c r="U69" s="185"/>
      <c r="V69" s="243"/>
      <c r="W69" s="86"/>
      <c r="X69" s="86"/>
      <c r="Y69" s="86"/>
      <c r="Z69" s="86"/>
      <c r="AA69" s="86"/>
      <c r="AB69" s="86"/>
      <c r="AC69" s="86"/>
      <c r="AD69" s="86"/>
      <c r="AF69" s="83"/>
      <c r="AG69" s="82"/>
    </row>
    <row r="70" spans="1:36" x14ac:dyDescent="0.25">
      <c r="A70" s="44"/>
      <c r="B70" s="44">
        <f>+MAX($B$1:B69)+1</f>
        <v>79</v>
      </c>
      <c r="C70" s="64" t="s">
        <v>112</v>
      </c>
      <c r="D70" s="84">
        <v>280405.54890000005</v>
      </c>
      <c r="E70" s="81"/>
      <c r="F70" s="199">
        <f t="shared" ref="F70:Q70" si="44">S70/$D$70</f>
        <v>8.3333425396418748E-2</v>
      </c>
      <c r="G70" s="199">
        <f t="shared" si="44"/>
        <v>8.3333425396418748E-2</v>
      </c>
      <c r="H70" s="199">
        <f t="shared" si="44"/>
        <v>8.3333425396418748E-2</v>
      </c>
      <c r="I70" s="199">
        <f t="shared" si="44"/>
        <v>8.3333425396418748E-2</v>
      </c>
      <c r="J70" s="199">
        <f t="shared" si="44"/>
        <v>8.3333425396418748E-2</v>
      </c>
      <c r="K70" s="199">
        <f t="shared" si="44"/>
        <v>8.3333425396418748E-2</v>
      </c>
      <c r="L70" s="199">
        <f t="shared" si="44"/>
        <v>8.3333425396418748E-2</v>
      </c>
      <c r="M70" s="199">
        <f t="shared" si="44"/>
        <v>8.3333425396418748E-2</v>
      </c>
      <c r="N70" s="199">
        <f t="shared" si="44"/>
        <v>8.3333425396418748E-2</v>
      </c>
      <c r="O70" s="199">
        <f t="shared" si="44"/>
        <v>8.3333425396418748E-2</v>
      </c>
      <c r="P70" s="199">
        <f t="shared" si="44"/>
        <v>8.3332873017906234E-2</v>
      </c>
      <c r="Q70" s="199">
        <f t="shared" si="44"/>
        <v>8.3332873017906234E-2</v>
      </c>
      <c r="S70" s="84">
        <v>23367.154890000002</v>
      </c>
      <c r="T70" s="84">
        <v>23367.154890000002</v>
      </c>
      <c r="U70" s="184">
        <v>23367.154890000002</v>
      </c>
      <c r="V70" s="242">
        <v>23367.154890000002</v>
      </c>
      <c r="W70" s="84">
        <v>23367.154890000002</v>
      </c>
      <c r="X70" s="84">
        <v>23367.154890000002</v>
      </c>
      <c r="Y70" s="84">
        <v>23367.154890000002</v>
      </c>
      <c r="Z70" s="84">
        <v>23367.154890000002</v>
      </c>
      <c r="AA70" s="84">
        <v>23367.154890000002</v>
      </c>
      <c r="AB70" s="84">
        <v>23367.154890000002</v>
      </c>
      <c r="AC70" s="84">
        <v>23367</v>
      </c>
      <c r="AD70" s="84">
        <v>23367</v>
      </c>
      <c r="AF70" s="83">
        <f>SUM(S70:AD70)</f>
        <v>280405.54890000005</v>
      </c>
      <c r="AG70" s="82" t="b">
        <f>AF70=D70</f>
        <v>1</v>
      </c>
    </row>
    <row r="71" spans="1:36" x14ac:dyDescent="0.25">
      <c r="A71" s="44"/>
      <c r="B71" s="44">
        <f>+MAX($B$1:B70)+1</f>
        <v>80</v>
      </c>
      <c r="C71" s="64" t="s">
        <v>113</v>
      </c>
      <c r="D71" s="84">
        <v>304371.0061900001</v>
      </c>
      <c r="E71" s="81"/>
      <c r="F71" s="199">
        <f t="shared" ref="F71:Q71" si="45">S71/$D$71</f>
        <v>7.6762480048494258E-2</v>
      </c>
      <c r="G71" s="199">
        <f t="shared" si="45"/>
        <v>7.6762480048494258E-2</v>
      </c>
      <c r="H71" s="199">
        <f t="shared" si="45"/>
        <v>7.6762480048494258E-2</v>
      </c>
      <c r="I71" s="199">
        <f t="shared" si="45"/>
        <v>8.5523717537505803E-2</v>
      </c>
      <c r="J71" s="199">
        <f t="shared" si="45"/>
        <v>8.5523717537505803E-2</v>
      </c>
      <c r="K71" s="199">
        <f t="shared" si="45"/>
        <v>8.5523717537505803E-2</v>
      </c>
      <c r="L71" s="199">
        <f t="shared" si="45"/>
        <v>8.5523717537505803E-2</v>
      </c>
      <c r="M71" s="199">
        <f t="shared" si="45"/>
        <v>8.5523717537505803E-2</v>
      </c>
      <c r="N71" s="199">
        <f t="shared" si="45"/>
        <v>8.5523717537505803E-2</v>
      </c>
      <c r="O71" s="199">
        <f t="shared" si="45"/>
        <v>8.5523717537505803E-2</v>
      </c>
      <c r="P71" s="199">
        <f t="shared" si="45"/>
        <v>8.5523717537505803E-2</v>
      </c>
      <c r="Q71" s="199">
        <f t="shared" si="45"/>
        <v>8.5523717537505803E-2</v>
      </c>
      <c r="S71" s="84">
        <v>23364.273290000005</v>
      </c>
      <c r="T71" s="84">
        <v>23364.273290000005</v>
      </c>
      <c r="U71" s="184">
        <v>23364.273290000005</v>
      </c>
      <c r="V71" s="242">
        <v>26030.93996</v>
      </c>
      <c r="W71" s="84">
        <v>26030.93996</v>
      </c>
      <c r="X71" s="84">
        <v>26030.93996</v>
      </c>
      <c r="Y71" s="84">
        <v>26030.93996</v>
      </c>
      <c r="Z71" s="84">
        <v>26030.93996</v>
      </c>
      <c r="AA71" s="84">
        <v>26030.93996</v>
      </c>
      <c r="AB71" s="84">
        <v>26030.93996</v>
      </c>
      <c r="AC71" s="84">
        <v>26030.93996</v>
      </c>
      <c r="AD71" s="84">
        <v>26030.93996</v>
      </c>
      <c r="AE71" s="83"/>
      <c r="AF71" s="83">
        <f>SUM(S71:AD71)</f>
        <v>304371.27950999996</v>
      </c>
      <c r="AG71" s="82" t="b">
        <f>AF71=D71</f>
        <v>0</v>
      </c>
      <c r="AI71" s="83"/>
    </row>
    <row r="72" spans="1:36" x14ac:dyDescent="0.25">
      <c r="A72" s="44"/>
      <c r="B72" s="44">
        <f>+MAX($B$1:B71)+1</f>
        <v>81</v>
      </c>
      <c r="C72" s="64" t="s">
        <v>114</v>
      </c>
      <c r="D72" s="84">
        <v>15296.667509345132</v>
      </c>
      <c r="E72" s="81"/>
      <c r="F72" s="199">
        <f t="shared" ref="F72:Q72" si="46">S72/$D$72</f>
        <v>7.682444709531136E-2</v>
      </c>
      <c r="G72" s="199">
        <f t="shared" si="46"/>
        <v>7.8063239799515738E-2</v>
      </c>
      <c r="H72" s="199">
        <f t="shared" si="46"/>
        <v>7.9302032851962134E-2</v>
      </c>
      <c r="I72" s="199">
        <f t="shared" si="46"/>
        <v>8.0463953060355656E-2</v>
      </c>
      <c r="J72" s="199">
        <f t="shared" si="46"/>
        <v>8.170296780515092E-2</v>
      </c>
      <c r="K72" s="199">
        <f t="shared" si="46"/>
        <v>8.5847342812638533E-2</v>
      </c>
      <c r="L72" s="199">
        <f t="shared" si="46"/>
        <v>8.4493850622669245E-2</v>
      </c>
      <c r="M72" s="199">
        <f t="shared" si="46"/>
        <v>8.5182164529315416E-2</v>
      </c>
      <c r="N72" s="199">
        <f t="shared" si="46"/>
        <v>8.5870478345297513E-2</v>
      </c>
      <c r="O72" s="199">
        <f t="shared" si="46"/>
        <v>8.6728525978989834E-2</v>
      </c>
      <c r="P72" s="199">
        <f t="shared" si="46"/>
        <v>8.7416839825540812E-2</v>
      </c>
      <c r="Q72" s="199">
        <f t="shared" si="46"/>
        <v>8.8104157273252826E-2</v>
      </c>
      <c r="S72" s="84">
        <v>1175.1580238062534</v>
      </c>
      <c r="T72" s="84">
        <v>1194.1074239154702</v>
      </c>
      <c r="U72" s="184">
        <v>1213.0568293516294</v>
      </c>
      <c r="V72" s="242">
        <v>1230.8303364518142</v>
      </c>
      <c r="W72" s="84">
        <v>1249.7831330421234</v>
      </c>
      <c r="X72" s="84">
        <v>1313.1782595657012</v>
      </c>
      <c r="Y72" s="84">
        <v>1292.4743395592457</v>
      </c>
      <c r="Z72" s="84">
        <v>1303.0032485312704</v>
      </c>
      <c r="AA72" s="84">
        <v>1313.5321561164371</v>
      </c>
      <c r="AB72" s="84">
        <v>1326.657425476209</v>
      </c>
      <c r="AC72" s="84">
        <v>1337.1863335289777</v>
      </c>
      <c r="AD72" s="84">
        <v>1347.7</v>
      </c>
      <c r="AF72" s="83">
        <f>SUM(S72:AD72)</f>
        <v>15296.667509345132</v>
      </c>
      <c r="AG72" s="82" t="b">
        <f t="shared" ref="AG72:AG74" si="47">AF72=D72</f>
        <v>1</v>
      </c>
    </row>
    <row r="73" spans="1:36" x14ac:dyDescent="0.25">
      <c r="A73" s="44"/>
      <c r="B73" s="44">
        <f>+MAX($B$1:B72)+1</f>
        <v>82</v>
      </c>
      <c r="C73" s="64" t="s">
        <v>191</v>
      </c>
      <c r="D73" s="84">
        <v>180056.58333333337</v>
      </c>
      <c r="E73" s="81"/>
      <c r="F73" s="199">
        <f t="shared" ref="F73:Q73" si="48">S73/$D$73</f>
        <v>7.534899908778675E-2</v>
      </c>
      <c r="G73" s="199">
        <f t="shared" si="48"/>
        <v>7.534899908778675E-2</v>
      </c>
      <c r="H73" s="199">
        <f t="shared" si="48"/>
        <v>7.534899908778675E-2</v>
      </c>
      <c r="I73" s="199">
        <f t="shared" si="48"/>
        <v>7.534899908778675E-2</v>
      </c>
      <c r="J73" s="199">
        <f t="shared" si="48"/>
        <v>7.534899908778675E-2</v>
      </c>
      <c r="K73" s="199">
        <f t="shared" si="48"/>
        <v>7.534899908778675E-2</v>
      </c>
      <c r="L73" s="199">
        <f t="shared" si="48"/>
        <v>9.1318053260109444E-2</v>
      </c>
      <c r="M73" s="199">
        <f t="shared" si="48"/>
        <v>9.1318053260109444E-2</v>
      </c>
      <c r="N73" s="199">
        <f t="shared" si="48"/>
        <v>9.1318053260109444E-2</v>
      </c>
      <c r="O73" s="199">
        <f t="shared" si="48"/>
        <v>9.1318053260109444E-2</v>
      </c>
      <c r="P73" s="199">
        <f t="shared" si="48"/>
        <v>9.1318053260109444E-2</v>
      </c>
      <c r="Q73" s="199">
        <f t="shared" si="48"/>
        <v>9.1315739172732252E-2</v>
      </c>
      <c r="S73" s="84">
        <v>13567.083333333334</v>
      </c>
      <c r="T73" s="84">
        <v>13567.083333333334</v>
      </c>
      <c r="U73" s="184">
        <v>13567.083333333334</v>
      </c>
      <c r="V73" s="242">
        <v>13567.083333333334</v>
      </c>
      <c r="W73" s="84">
        <v>13567.083333333334</v>
      </c>
      <c r="X73" s="84">
        <v>13567.083333333334</v>
      </c>
      <c r="Y73" s="84">
        <v>16442.416666666672</v>
      </c>
      <c r="Z73" s="84">
        <v>16442.416666666672</v>
      </c>
      <c r="AA73" s="84">
        <v>16442.416666666672</v>
      </c>
      <c r="AB73" s="84">
        <v>16442.416666666672</v>
      </c>
      <c r="AC73" s="84">
        <v>16442.416666666672</v>
      </c>
      <c r="AD73" s="84">
        <v>16442</v>
      </c>
      <c r="AF73" s="83">
        <f t="shared" ref="AF73:AF74" si="49">SUM(S73:AD73)</f>
        <v>180056.58333333337</v>
      </c>
      <c r="AG73" s="82" t="b">
        <f t="shared" si="47"/>
        <v>1</v>
      </c>
    </row>
    <row r="74" spans="1:36" x14ac:dyDescent="0.25">
      <c r="A74" s="44"/>
      <c r="B74" s="44"/>
      <c r="C74" s="68" t="s">
        <v>115</v>
      </c>
      <c r="D74" s="312">
        <f>SUM(D70:D73)</f>
        <v>780129.80593267863</v>
      </c>
      <c r="E74" s="81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S74" s="85">
        <f t="shared" ref="S74:AD74" si="50">SUM(S70:S73)</f>
        <v>61473.669537139591</v>
      </c>
      <c r="T74" s="85">
        <f t="shared" si="50"/>
        <v>61492.618937248808</v>
      </c>
      <c r="U74" s="187">
        <f t="shared" si="50"/>
        <v>61511.568342684965</v>
      </c>
      <c r="V74" s="241">
        <f t="shared" si="50"/>
        <v>64196.008519785151</v>
      </c>
      <c r="W74" s="85">
        <f t="shared" si="50"/>
        <v>64214.961316375462</v>
      </c>
      <c r="X74" s="85">
        <f t="shared" si="50"/>
        <v>64278.356442899036</v>
      </c>
      <c r="Y74" s="85">
        <f t="shared" si="50"/>
        <v>67132.985856225918</v>
      </c>
      <c r="Z74" s="85">
        <f t="shared" si="50"/>
        <v>67143.514765197935</v>
      </c>
      <c r="AA74" s="85">
        <f t="shared" si="50"/>
        <v>67154.043672783111</v>
      </c>
      <c r="AB74" s="85">
        <f t="shared" si="50"/>
        <v>67167.168942142889</v>
      </c>
      <c r="AC74" s="85">
        <f t="shared" si="50"/>
        <v>67177.542960195657</v>
      </c>
      <c r="AD74" s="85">
        <f t="shared" si="50"/>
        <v>67187.63996</v>
      </c>
      <c r="AF74" s="83">
        <f t="shared" si="49"/>
        <v>780130.07925267844</v>
      </c>
      <c r="AG74" s="82" t="b">
        <f t="shared" si="47"/>
        <v>0</v>
      </c>
    </row>
    <row r="75" spans="1:36" s="282" customFormat="1" x14ac:dyDescent="0.25">
      <c r="A75" s="44"/>
      <c r="B75" s="44"/>
      <c r="C75" s="68"/>
      <c r="D75" s="86"/>
      <c r="E75" s="81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/>
      <c r="S75" s="86"/>
      <c r="T75" s="86"/>
      <c r="U75" s="185"/>
      <c r="V75" s="243"/>
      <c r="W75" s="86"/>
      <c r="X75" s="86"/>
      <c r="Y75" s="86"/>
      <c r="Z75" s="86"/>
      <c r="AA75" s="86"/>
      <c r="AB75" s="86"/>
      <c r="AC75" s="86"/>
      <c r="AD75" s="86"/>
      <c r="AE75"/>
      <c r="AF75" s="83"/>
      <c r="AG75" s="82"/>
      <c r="AH75"/>
      <c r="AI75"/>
      <c r="AJ75"/>
    </row>
    <row r="76" spans="1:36" x14ac:dyDescent="0.25">
      <c r="A76" s="51"/>
      <c r="B76" s="51">
        <v>83</v>
      </c>
      <c r="C76" s="279" t="s">
        <v>237</v>
      </c>
      <c r="D76" s="280">
        <f>SUM(S76:AD76)</f>
        <v>63258</v>
      </c>
      <c r="E76" s="81"/>
      <c r="F76" s="281">
        <f>S76/$D$76</f>
        <v>8.3333333333333329E-2</v>
      </c>
      <c r="G76" s="281">
        <f t="shared" ref="G76:Q76" si="51">T76/$D$76</f>
        <v>8.3333333333333329E-2</v>
      </c>
      <c r="H76" s="281">
        <f t="shared" si="51"/>
        <v>8.3333333333333329E-2</v>
      </c>
      <c r="I76" s="281">
        <f t="shared" si="51"/>
        <v>8.3333333333333329E-2</v>
      </c>
      <c r="J76" s="281">
        <f t="shared" si="51"/>
        <v>8.3333333333333329E-2</v>
      </c>
      <c r="K76" s="281">
        <f t="shared" si="51"/>
        <v>8.3333333333333329E-2</v>
      </c>
      <c r="L76" s="281">
        <f t="shared" si="51"/>
        <v>8.3333333333333329E-2</v>
      </c>
      <c r="M76" s="281">
        <f t="shared" si="51"/>
        <v>8.3333333333333329E-2</v>
      </c>
      <c r="N76" s="281">
        <f t="shared" si="51"/>
        <v>8.3333333333333329E-2</v>
      </c>
      <c r="O76" s="281">
        <f t="shared" si="51"/>
        <v>8.3333333333333329E-2</v>
      </c>
      <c r="P76" s="281">
        <f t="shared" si="51"/>
        <v>8.3333333333333329E-2</v>
      </c>
      <c r="Q76" s="281">
        <f t="shared" si="51"/>
        <v>8.3333333333333329E-2</v>
      </c>
      <c r="R76" s="282"/>
      <c r="S76" s="283">
        <v>5271.5</v>
      </c>
      <c r="T76" s="283">
        <v>5271.5</v>
      </c>
      <c r="U76" s="283">
        <v>5271.5</v>
      </c>
      <c r="V76" s="283">
        <v>5271.5</v>
      </c>
      <c r="W76" s="283">
        <v>5271.5</v>
      </c>
      <c r="X76" s="283">
        <v>5271.5</v>
      </c>
      <c r="Y76" s="283">
        <v>5271.5</v>
      </c>
      <c r="Z76" s="283">
        <v>5271.5</v>
      </c>
      <c r="AA76" s="283">
        <v>5271.5</v>
      </c>
      <c r="AB76" s="283">
        <v>5271.5</v>
      </c>
      <c r="AC76" s="283">
        <v>5271.5</v>
      </c>
      <c r="AD76" s="283">
        <v>5271.5</v>
      </c>
      <c r="AE76" s="282"/>
      <c r="AF76" s="83">
        <f>SUM(S76:AD76)</f>
        <v>63258</v>
      </c>
      <c r="AG76" s="313" t="b">
        <f>AF76=D76</f>
        <v>1</v>
      </c>
      <c r="AH76" s="282"/>
      <c r="AJ76" s="282"/>
    </row>
    <row r="77" spans="1:36" x14ac:dyDescent="0.25">
      <c r="A77" s="44"/>
      <c r="B77" s="44"/>
      <c r="C77" s="68"/>
      <c r="D77" s="86"/>
      <c r="E77" s="81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F77" s="83"/>
      <c r="AG77" s="82"/>
    </row>
    <row r="78" spans="1:36" x14ac:dyDescent="0.25">
      <c r="A78" s="44"/>
      <c r="B78" s="44"/>
      <c r="C78" s="68" t="s">
        <v>116</v>
      </c>
      <c r="D78" s="85">
        <f>SUM(D74,D67,D46,D19,D9,D76)</f>
        <v>843387.80593267863</v>
      </c>
      <c r="E78" s="81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S78" s="86"/>
      <c r="T78" s="86"/>
      <c r="U78" s="185"/>
      <c r="V78" s="243"/>
      <c r="W78" s="86"/>
      <c r="X78" s="86"/>
      <c r="Y78" s="86"/>
      <c r="Z78" s="86"/>
      <c r="AA78" s="86"/>
      <c r="AB78" s="86"/>
      <c r="AC78" s="86"/>
      <c r="AD78" s="86"/>
      <c r="AF78" s="83"/>
      <c r="AG78" s="82"/>
    </row>
    <row r="79" spans="1:36" x14ac:dyDescent="0.25">
      <c r="A79" s="44"/>
      <c r="B79" s="44"/>
      <c r="C79" s="223" t="s">
        <v>179</v>
      </c>
      <c r="D79" s="303">
        <f>Revenue_FY26B!D62-D78</f>
        <v>2791636.1940673213</v>
      </c>
      <c r="E79" s="81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S79" s="86"/>
      <c r="T79" s="86"/>
      <c r="U79" s="185"/>
      <c r="V79" s="243"/>
      <c r="W79" s="86"/>
      <c r="X79" s="86"/>
      <c r="Y79" s="86"/>
      <c r="Z79" s="86"/>
      <c r="AA79" s="86"/>
      <c r="AB79" s="86"/>
      <c r="AC79" s="86"/>
      <c r="AD79" s="86"/>
      <c r="AF79" s="83"/>
      <c r="AG79" s="82"/>
    </row>
    <row r="80" spans="1:36" x14ac:dyDescent="0.25">
      <c r="C80" s="69"/>
      <c r="D80" s="80"/>
      <c r="E80" s="51"/>
      <c r="V80" s="77"/>
    </row>
    <row r="81" spans="2:30" x14ac:dyDescent="0.25">
      <c r="C81" s="69"/>
      <c r="D81" s="79"/>
      <c r="E81" s="51"/>
      <c r="S81" s="190"/>
      <c r="V81" s="77"/>
    </row>
    <row r="82" spans="2:30" x14ac:dyDescent="0.25">
      <c r="C82" s="69"/>
      <c r="D82" s="79"/>
      <c r="E82" s="51"/>
      <c r="S82" s="190"/>
      <c r="T82" s="309"/>
      <c r="U82" s="309"/>
      <c r="V82" s="190"/>
      <c r="W82" s="309"/>
      <c r="X82" s="309"/>
      <c r="Y82" s="190"/>
      <c r="Z82" s="309"/>
      <c r="AA82" s="309"/>
      <c r="AB82" s="309"/>
      <c r="AC82" s="309"/>
      <c r="AD82" s="309"/>
    </row>
    <row r="83" spans="2:30" x14ac:dyDescent="0.25">
      <c r="C83" s="69"/>
      <c r="D83" s="79"/>
      <c r="E83" s="51"/>
      <c r="S83" s="190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</row>
    <row r="84" spans="2:30" x14ac:dyDescent="0.25">
      <c r="C84" s="69"/>
      <c r="D84" s="79"/>
      <c r="E84" s="51"/>
      <c r="S84" s="190"/>
      <c r="V84" s="190"/>
      <c r="Y84" s="190"/>
    </row>
    <row r="85" spans="2:30" x14ac:dyDescent="0.25">
      <c r="C85" s="69"/>
      <c r="D85" s="79"/>
      <c r="E85" s="51"/>
      <c r="S85" s="190"/>
      <c r="V85" s="77"/>
    </row>
    <row r="86" spans="2:30" x14ac:dyDescent="0.25">
      <c r="B86" s="287"/>
      <c r="C86" s="273"/>
      <c r="D86" s="79"/>
      <c r="E86" s="51"/>
      <c r="S86" s="190"/>
      <c r="V86" s="77"/>
    </row>
    <row r="87" spans="2:30" x14ac:dyDescent="0.25">
      <c r="B87" s="288"/>
      <c r="C87" s="273"/>
      <c r="D87" s="79"/>
      <c r="E87" s="51"/>
      <c r="S87" s="309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</row>
    <row r="88" spans="2:30" x14ac:dyDescent="0.25">
      <c r="C88" s="69"/>
      <c r="D88" s="79"/>
      <c r="E88" s="51"/>
      <c r="S88" s="309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</row>
    <row r="89" spans="2:30" x14ac:dyDescent="0.25">
      <c r="C89" s="69"/>
      <c r="D89" s="79"/>
      <c r="E89" s="51"/>
      <c r="S89" s="309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</row>
    <row r="90" spans="2:30" x14ac:dyDescent="0.25">
      <c r="C90" s="69"/>
      <c r="D90" s="79"/>
      <c r="E90" s="51"/>
      <c r="S90" s="309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</row>
    <row r="91" spans="2:30" x14ac:dyDescent="0.25">
      <c r="C91" s="69"/>
      <c r="D91" s="79"/>
      <c r="E91" s="51"/>
      <c r="S91" s="309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</row>
    <row r="92" spans="2:30" x14ac:dyDescent="0.25">
      <c r="C92" s="69"/>
      <c r="D92" s="79"/>
      <c r="E92" s="51"/>
      <c r="S92" s="309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</row>
    <row r="93" spans="2:30" x14ac:dyDescent="0.25">
      <c r="C93" s="69"/>
      <c r="D93" s="79"/>
      <c r="E93" s="51"/>
      <c r="S93" s="309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</row>
    <row r="94" spans="2:30" x14ac:dyDescent="0.25">
      <c r="C94" s="69"/>
      <c r="D94" s="79"/>
      <c r="E94" s="51"/>
      <c r="S94" s="309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</row>
    <row r="95" spans="2:30" x14ac:dyDescent="0.25">
      <c r="C95" s="69"/>
      <c r="D95" s="79"/>
      <c r="E95" s="51"/>
      <c r="S95" s="309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</row>
    <row r="96" spans="2:30" x14ac:dyDescent="0.25">
      <c r="C96" s="69"/>
      <c r="D96" s="79"/>
      <c r="E96" s="51"/>
      <c r="S96" s="309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</row>
    <row r="97" spans="3:22" x14ac:dyDescent="0.25">
      <c r="C97" s="69"/>
      <c r="D97" s="79"/>
      <c r="E97" s="51"/>
      <c r="S97" s="190"/>
      <c r="V97" s="77"/>
    </row>
    <row r="98" spans="3:22" x14ac:dyDescent="0.25">
      <c r="C98" s="69"/>
      <c r="D98" s="79"/>
      <c r="E98" s="51"/>
      <c r="S98" s="190"/>
      <c r="V98" s="77"/>
    </row>
    <row r="99" spans="3:22" x14ac:dyDescent="0.25">
      <c r="C99" s="69"/>
      <c r="D99" s="79"/>
      <c r="E99" s="51"/>
      <c r="S99" s="190"/>
      <c r="V99" s="77"/>
    </row>
    <row r="100" spans="3:22" x14ac:dyDescent="0.25">
      <c r="V100" s="77"/>
    </row>
    <row r="101" spans="3:22" x14ac:dyDescent="0.25">
      <c r="V101" s="77"/>
    </row>
    <row r="102" spans="3:22" x14ac:dyDescent="0.25">
      <c r="S102" s="77" t="s">
        <v>233</v>
      </c>
      <c r="T102" s="173" t="s">
        <v>234</v>
      </c>
      <c r="V102" s="77"/>
    </row>
    <row r="103" spans="3:22" x14ac:dyDescent="0.25">
      <c r="S103" s="304">
        <v>13.566951783334769</v>
      </c>
      <c r="T103" s="304">
        <v>15.07788137</v>
      </c>
      <c r="U103" s="77" t="s">
        <v>252</v>
      </c>
      <c r="V103" s="77"/>
    </row>
    <row r="104" spans="3:22" x14ac:dyDescent="0.25">
      <c r="S104" s="305">
        <v>13.566951783334769</v>
      </c>
      <c r="T104" s="305">
        <v>16.839103080000029</v>
      </c>
      <c r="U104" s="77" t="s">
        <v>253</v>
      </c>
      <c r="V104" s="77"/>
    </row>
    <row r="105" spans="3:22" x14ac:dyDescent="0.25">
      <c r="S105" s="305">
        <v>13.566951783334769</v>
      </c>
      <c r="T105" s="305">
        <v>6.9192024500000091</v>
      </c>
      <c r="U105" s="77" t="s">
        <v>254</v>
      </c>
      <c r="V105" s="77"/>
    </row>
    <row r="106" spans="3:22" ht="15.75" thickBot="1" x14ac:dyDescent="0.3">
      <c r="T106" s="306">
        <f>T103+T104+T105</f>
        <v>38.836186900000037</v>
      </c>
      <c r="U106" s="77" t="s">
        <v>256</v>
      </c>
      <c r="V106" s="77"/>
    </row>
    <row r="107" spans="3:22" ht="15.75" thickTop="1" x14ac:dyDescent="0.25">
      <c r="V107" s="77"/>
    </row>
    <row r="108" spans="3:22" x14ac:dyDescent="0.25">
      <c r="T108" s="307">
        <v>35.4</v>
      </c>
      <c r="U108" s="77" t="s">
        <v>257</v>
      </c>
      <c r="V108" s="77"/>
    </row>
    <row r="109" spans="3:22" x14ac:dyDescent="0.25">
      <c r="V109" s="77"/>
    </row>
    <row r="110" spans="3:22" x14ac:dyDescent="0.25">
      <c r="T110" s="308">
        <v>38.836186900000044</v>
      </c>
      <c r="U110" s="77" t="s">
        <v>255</v>
      </c>
      <c r="V110" s="77"/>
    </row>
    <row r="111" spans="3:22" x14ac:dyDescent="0.25">
      <c r="T111" s="301"/>
      <c r="V111" s="77"/>
    </row>
    <row r="112" spans="3:22" x14ac:dyDescent="0.25">
      <c r="V112" s="77"/>
    </row>
    <row r="113" spans="20:22" x14ac:dyDescent="0.25">
      <c r="T113" s="77">
        <f>T108-T110</f>
        <v>-3.4361869000000453</v>
      </c>
      <c r="V113" s="77"/>
    </row>
    <row r="114" spans="20:22" x14ac:dyDescent="0.25">
      <c r="V114" s="77"/>
    </row>
    <row r="115" spans="20:22" x14ac:dyDescent="0.25">
      <c r="V115" s="77"/>
    </row>
    <row r="116" spans="20:22" x14ac:dyDescent="0.25">
      <c r="V116" s="77"/>
    </row>
    <row r="117" spans="20:22" x14ac:dyDescent="0.25">
      <c r="V117" s="77"/>
    </row>
    <row r="118" spans="20:22" x14ac:dyDescent="0.25">
      <c r="V118" s="77"/>
    </row>
    <row r="119" spans="20:22" x14ac:dyDescent="0.25">
      <c r="V119" s="77"/>
    </row>
    <row r="120" spans="20:22" x14ac:dyDescent="0.25">
      <c r="V120" s="77"/>
    </row>
    <row r="121" spans="20:22" x14ac:dyDescent="0.25">
      <c r="V121" s="77"/>
    </row>
    <row r="122" spans="20:22" x14ac:dyDescent="0.25">
      <c r="V122" s="77"/>
    </row>
    <row r="123" spans="20:22" x14ac:dyDescent="0.25">
      <c r="V123" s="77"/>
    </row>
    <row r="124" spans="20:22" x14ac:dyDescent="0.25">
      <c r="V124" s="77"/>
    </row>
    <row r="125" spans="20:22" x14ac:dyDescent="0.25">
      <c r="V125" s="77"/>
    </row>
    <row r="126" spans="20:22" x14ac:dyDescent="0.25">
      <c r="V126" s="77"/>
    </row>
    <row r="127" spans="20:22" x14ac:dyDescent="0.25">
      <c r="V127" s="77"/>
    </row>
    <row r="128" spans="20:22" x14ac:dyDescent="0.25">
      <c r="V128" s="77"/>
    </row>
    <row r="129" spans="22:22" x14ac:dyDescent="0.25">
      <c r="V129" s="77"/>
    </row>
    <row r="130" spans="22:22" x14ac:dyDescent="0.25">
      <c r="V130" s="77"/>
    </row>
    <row r="131" spans="22:22" x14ac:dyDescent="0.25">
      <c r="V131" s="77"/>
    </row>
    <row r="132" spans="22:22" x14ac:dyDescent="0.25">
      <c r="V132" s="77"/>
    </row>
    <row r="133" spans="22:22" x14ac:dyDescent="0.25">
      <c r="V133" s="77"/>
    </row>
    <row r="134" spans="22:22" x14ac:dyDescent="0.25">
      <c r="V134" s="77"/>
    </row>
    <row r="135" spans="22:22" x14ac:dyDescent="0.25">
      <c r="V135" s="77"/>
    </row>
    <row r="136" spans="22:22" x14ac:dyDescent="0.25">
      <c r="V136" s="77"/>
    </row>
    <row r="137" spans="22:22" x14ac:dyDescent="0.25">
      <c r="V137" s="77"/>
    </row>
    <row r="138" spans="22:22" x14ac:dyDescent="0.25">
      <c r="V138" s="77"/>
    </row>
    <row r="139" spans="22:22" x14ac:dyDescent="0.25">
      <c r="V139" s="77"/>
    </row>
    <row r="140" spans="22:22" x14ac:dyDescent="0.25">
      <c r="V140" s="77"/>
    </row>
    <row r="141" spans="22:22" x14ac:dyDescent="0.25">
      <c r="V141" s="77"/>
    </row>
    <row r="142" spans="22:22" x14ac:dyDescent="0.25">
      <c r="V142" s="77"/>
    </row>
    <row r="143" spans="22:22" x14ac:dyDescent="0.25">
      <c r="V143" s="77"/>
    </row>
    <row r="144" spans="22:22" x14ac:dyDescent="0.25">
      <c r="V144" s="77"/>
    </row>
    <row r="145" spans="22:22" x14ac:dyDescent="0.25">
      <c r="V145" s="77"/>
    </row>
    <row r="146" spans="22:22" x14ac:dyDescent="0.25">
      <c r="V146" s="77"/>
    </row>
    <row r="147" spans="22:22" x14ac:dyDescent="0.25">
      <c r="V147" s="77"/>
    </row>
    <row r="148" spans="22:22" x14ac:dyDescent="0.25">
      <c r="V148" s="77"/>
    </row>
    <row r="149" spans="22:22" x14ac:dyDescent="0.25">
      <c r="V149" s="77"/>
    </row>
    <row r="150" spans="22:22" x14ac:dyDescent="0.25">
      <c r="V150" s="77"/>
    </row>
    <row r="151" spans="22:22" x14ac:dyDescent="0.25">
      <c r="V151" s="77"/>
    </row>
    <row r="152" spans="22:22" x14ac:dyDescent="0.25">
      <c r="V152" s="77"/>
    </row>
    <row r="153" spans="22:22" x14ac:dyDescent="0.25">
      <c r="V153" s="77"/>
    </row>
    <row r="154" spans="22:22" x14ac:dyDescent="0.25">
      <c r="V154" s="77"/>
    </row>
    <row r="155" spans="22:22" x14ac:dyDescent="0.25">
      <c r="V155" s="77"/>
    </row>
    <row r="156" spans="22:22" x14ac:dyDescent="0.25">
      <c r="V156" s="77"/>
    </row>
    <row r="157" spans="22:22" x14ac:dyDescent="0.25">
      <c r="V157" s="77"/>
    </row>
    <row r="158" spans="22:22" x14ac:dyDescent="0.25">
      <c r="V158" s="77"/>
    </row>
    <row r="159" spans="22:22" x14ac:dyDescent="0.25">
      <c r="V159" s="77"/>
    </row>
    <row r="160" spans="22:22" x14ac:dyDescent="0.25">
      <c r="V160" s="77"/>
    </row>
    <row r="161" spans="22:22" x14ac:dyDescent="0.25">
      <c r="V161" s="77"/>
    </row>
    <row r="162" spans="22:22" x14ac:dyDescent="0.25">
      <c r="V162" s="77"/>
    </row>
    <row r="163" spans="22:22" x14ac:dyDescent="0.25">
      <c r="V163" s="77"/>
    </row>
    <row r="164" spans="22:22" x14ac:dyDescent="0.25">
      <c r="V164" s="77"/>
    </row>
    <row r="165" spans="22:22" x14ac:dyDescent="0.25">
      <c r="V165" s="77"/>
    </row>
    <row r="166" spans="22:22" x14ac:dyDescent="0.25">
      <c r="V166" s="77"/>
    </row>
    <row r="167" spans="22:22" x14ac:dyDescent="0.25">
      <c r="V167" s="77"/>
    </row>
    <row r="168" spans="22:22" x14ac:dyDescent="0.25">
      <c r="V168" s="77"/>
    </row>
    <row r="169" spans="22:22" x14ac:dyDescent="0.25">
      <c r="V169" s="77"/>
    </row>
    <row r="170" spans="22:22" x14ac:dyDescent="0.25">
      <c r="V170" s="77"/>
    </row>
    <row r="171" spans="22:22" x14ac:dyDescent="0.25">
      <c r="V171" s="77"/>
    </row>
    <row r="172" spans="22:22" x14ac:dyDescent="0.25">
      <c r="V172" s="77"/>
    </row>
    <row r="173" spans="22:22" x14ac:dyDescent="0.25">
      <c r="V173" s="77"/>
    </row>
    <row r="174" spans="22:22" x14ac:dyDescent="0.25">
      <c r="V174" s="77"/>
    </row>
    <row r="175" spans="22:22" x14ac:dyDescent="0.25">
      <c r="V175" s="77"/>
    </row>
    <row r="176" spans="22:22" x14ac:dyDescent="0.25">
      <c r="V176" s="77"/>
    </row>
    <row r="177" spans="22:22" x14ac:dyDescent="0.25">
      <c r="V177" s="77"/>
    </row>
    <row r="178" spans="22:22" x14ac:dyDescent="0.25">
      <c r="V178" s="77"/>
    </row>
    <row r="179" spans="22:22" x14ac:dyDescent="0.25">
      <c r="V179" s="77"/>
    </row>
    <row r="180" spans="22:22" x14ac:dyDescent="0.25">
      <c r="V180" s="77"/>
    </row>
    <row r="181" spans="22:22" x14ac:dyDescent="0.25">
      <c r="V181" s="77"/>
    </row>
    <row r="182" spans="22:22" x14ac:dyDescent="0.25">
      <c r="V182" s="77"/>
    </row>
    <row r="183" spans="22:22" x14ac:dyDescent="0.25">
      <c r="V183" s="77"/>
    </row>
    <row r="184" spans="22:22" x14ac:dyDescent="0.25">
      <c r="V184" s="77"/>
    </row>
    <row r="185" spans="22:22" x14ac:dyDescent="0.25">
      <c r="V185" s="77"/>
    </row>
    <row r="186" spans="22:22" x14ac:dyDescent="0.25">
      <c r="V186" s="77"/>
    </row>
    <row r="187" spans="22:22" x14ac:dyDescent="0.25">
      <c r="V187" s="77"/>
    </row>
    <row r="188" spans="22:22" x14ac:dyDescent="0.25">
      <c r="V188" s="77"/>
    </row>
    <row r="189" spans="22:22" x14ac:dyDescent="0.25">
      <c r="V189" s="77"/>
    </row>
    <row r="190" spans="22:22" x14ac:dyDescent="0.25">
      <c r="V190" s="77"/>
    </row>
    <row r="191" spans="22:22" x14ac:dyDescent="0.25">
      <c r="V191" s="77"/>
    </row>
    <row r="192" spans="22:22" x14ac:dyDescent="0.25">
      <c r="V192" s="77"/>
    </row>
    <row r="193" spans="22:22" x14ac:dyDescent="0.25">
      <c r="V193" s="77"/>
    </row>
    <row r="194" spans="22:22" x14ac:dyDescent="0.25">
      <c r="V194" s="77"/>
    </row>
    <row r="195" spans="22:22" x14ac:dyDescent="0.25">
      <c r="V195" s="77"/>
    </row>
    <row r="196" spans="22:22" x14ac:dyDescent="0.25">
      <c r="V196" s="77"/>
    </row>
    <row r="197" spans="22:22" x14ac:dyDescent="0.25">
      <c r="V197" s="77"/>
    </row>
    <row r="198" spans="22:22" x14ac:dyDescent="0.25">
      <c r="V198" s="77"/>
    </row>
    <row r="199" spans="22:22" x14ac:dyDescent="0.25">
      <c r="V199" s="77"/>
    </row>
    <row r="200" spans="22:22" x14ac:dyDescent="0.25">
      <c r="V200" s="77"/>
    </row>
    <row r="201" spans="22:22" x14ac:dyDescent="0.25">
      <c r="V201" s="77"/>
    </row>
    <row r="202" spans="22:22" x14ac:dyDescent="0.25">
      <c r="V202" s="77"/>
    </row>
    <row r="203" spans="22:22" x14ac:dyDescent="0.25">
      <c r="V203" s="77"/>
    </row>
    <row r="204" spans="22:22" x14ac:dyDescent="0.25">
      <c r="V204" s="77"/>
    </row>
    <row r="205" spans="22:22" x14ac:dyDescent="0.25">
      <c r="V205" s="77"/>
    </row>
    <row r="206" spans="22:22" x14ac:dyDescent="0.25">
      <c r="V206" s="77"/>
    </row>
    <row r="207" spans="22:22" x14ac:dyDescent="0.25">
      <c r="V207" s="77"/>
    </row>
    <row r="208" spans="22:22" x14ac:dyDescent="0.25">
      <c r="V208" s="77"/>
    </row>
    <row r="209" spans="22:22" x14ac:dyDescent="0.25">
      <c r="V209" s="77"/>
    </row>
    <row r="210" spans="22:22" x14ac:dyDescent="0.25">
      <c r="V210" s="77"/>
    </row>
    <row r="211" spans="22:22" x14ac:dyDescent="0.25">
      <c r="V211" s="77"/>
    </row>
    <row r="212" spans="22:22" x14ac:dyDescent="0.25">
      <c r="V212" s="77"/>
    </row>
    <row r="213" spans="22:22" x14ac:dyDescent="0.25">
      <c r="V213" s="77"/>
    </row>
    <row r="214" spans="22:22" x14ac:dyDescent="0.25">
      <c r="V214" s="77"/>
    </row>
    <row r="215" spans="22:22" x14ac:dyDescent="0.25">
      <c r="V215" s="77"/>
    </row>
    <row r="216" spans="22:22" x14ac:dyDescent="0.25">
      <c r="V216" s="77"/>
    </row>
    <row r="217" spans="22:22" x14ac:dyDescent="0.25">
      <c r="V217" s="77"/>
    </row>
    <row r="218" spans="22:22" x14ac:dyDescent="0.25">
      <c r="V218" s="77"/>
    </row>
    <row r="219" spans="22:22" x14ac:dyDescent="0.25">
      <c r="V219" s="77"/>
    </row>
    <row r="220" spans="22:22" x14ac:dyDescent="0.25">
      <c r="V220" s="77"/>
    </row>
    <row r="221" spans="22:22" x14ac:dyDescent="0.25">
      <c r="V221" s="77"/>
    </row>
    <row r="222" spans="22:22" x14ac:dyDescent="0.25">
      <c r="V222" s="77"/>
    </row>
    <row r="223" spans="22:22" x14ac:dyDescent="0.25">
      <c r="V223" s="77"/>
    </row>
    <row r="224" spans="22:22" x14ac:dyDescent="0.25">
      <c r="V224" s="77"/>
    </row>
    <row r="225" spans="22:22" x14ac:dyDescent="0.25">
      <c r="V225" s="77"/>
    </row>
    <row r="226" spans="22:22" x14ac:dyDescent="0.25">
      <c r="V226" s="77"/>
    </row>
    <row r="227" spans="22:22" x14ac:dyDescent="0.25">
      <c r="V227" s="77"/>
    </row>
    <row r="228" spans="22:22" x14ac:dyDescent="0.25">
      <c r="V228" s="77"/>
    </row>
    <row r="229" spans="22:22" x14ac:dyDescent="0.25">
      <c r="V229" s="77"/>
    </row>
    <row r="230" spans="22:22" x14ac:dyDescent="0.25">
      <c r="V230" s="77"/>
    </row>
    <row r="231" spans="22:22" x14ac:dyDescent="0.25">
      <c r="V231" s="77"/>
    </row>
    <row r="232" spans="22:22" x14ac:dyDescent="0.25">
      <c r="V232" s="77"/>
    </row>
    <row r="233" spans="22:22" x14ac:dyDescent="0.25">
      <c r="V233" s="77"/>
    </row>
    <row r="234" spans="22:22" x14ac:dyDescent="0.25">
      <c r="V234" s="77"/>
    </row>
    <row r="235" spans="22:22" x14ac:dyDescent="0.25">
      <c r="V235" s="77"/>
    </row>
    <row r="236" spans="22:22" x14ac:dyDescent="0.25">
      <c r="V236" s="77"/>
    </row>
    <row r="237" spans="22:22" x14ac:dyDescent="0.25">
      <c r="V237" s="77"/>
    </row>
    <row r="238" spans="22:22" x14ac:dyDescent="0.25">
      <c r="V238" s="77"/>
    </row>
    <row r="239" spans="22:22" x14ac:dyDescent="0.25">
      <c r="V239" s="77"/>
    </row>
    <row r="240" spans="22:22" x14ac:dyDescent="0.25">
      <c r="V240" s="77"/>
    </row>
    <row r="241" spans="22:22" x14ac:dyDescent="0.25">
      <c r="V241" s="77"/>
    </row>
    <row r="242" spans="22:22" x14ac:dyDescent="0.25">
      <c r="V242" s="77"/>
    </row>
    <row r="243" spans="22:22" x14ac:dyDescent="0.25">
      <c r="V243" s="77"/>
    </row>
    <row r="244" spans="22:22" x14ac:dyDescent="0.25">
      <c r="V244" s="77"/>
    </row>
    <row r="245" spans="22:22" x14ac:dyDescent="0.25">
      <c r="V245" s="77"/>
    </row>
    <row r="246" spans="22:22" x14ac:dyDescent="0.25">
      <c r="V246" s="77"/>
    </row>
    <row r="247" spans="22:22" x14ac:dyDescent="0.25">
      <c r="V247" s="77"/>
    </row>
    <row r="248" spans="22:22" x14ac:dyDescent="0.25">
      <c r="V248" s="77"/>
    </row>
    <row r="249" spans="22:22" x14ac:dyDescent="0.25">
      <c r="V249" s="77"/>
    </row>
    <row r="250" spans="22:22" x14ac:dyDescent="0.25">
      <c r="V250" s="77"/>
    </row>
    <row r="251" spans="22:22" x14ac:dyDescent="0.25">
      <c r="V251" s="77"/>
    </row>
    <row r="252" spans="22:22" x14ac:dyDescent="0.25">
      <c r="V252" s="77"/>
    </row>
    <row r="253" spans="22:22" x14ac:dyDescent="0.25">
      <c r="V253" s="77"/>
    </row>
    <row r="254" spans="22:22" x14ac:dyDescent="0.25">
      <c r="V254" s="77"/>
    </row>
    <row r="255" spans="22:22" x14ac:dyDescent="0.25">
      <c r="V255" s="77"/>
    </row>
    <row r="256" spans="22:22" x14ac:dyDescent="0.25">
      <c r="V256" s="77"/>
    </row>
    <row r="257" spans="22:22" x14ac:dyDescent="0.25">
      <c r="V257" s="77"/>
    </row>
    <row r="258" spans="22:22" x14ac:dyDescent="0.25">
      <c r="V258" s="77"/>
    </row>
    <row r="259" spans="22:22" x14ac:dyDescent="0.25">
      <c r="V259" s="77"/>
    </row>
    <row r="260" spans="22:22" x14ac:dyDescent="0.25">
      <c r="V260" s="77"/>
    </row>
    <row r="261" spans="22:22" x14ac:dyDescent="0.25">
      <c r="V261" s="77"/>
    </row>
    <row r="262" spans="22:22" x14ac:dyDescent="0.25">
      <c r="V262" s="77"/>
    </row>
    <row r="263" spans="22:22" x14ac:dyDescent="0.25">
      <c r="V263" s="77"/>
    </row>
    <row r="264" spans="22:22" x14ac:dyDescent="0.25">
      <c r="V264" s="77"/>
    </row>
    <row r="265" spans="22:22" x14ac:dyDescent="0.25">
      <c r="V265" s="77"/>
    </row>
    <row r="266" spans="22:22" x14ac:dyDescent="0.25">
      <c r="V266" s="77"/>
    </row>
    <row r="267" spans="22:22" x14ac:dyDescent="0.25">
      <c r="V267" s="77"/>
    </row>
    <row r="268" spans="22:22" x14ac:dyDescent="0.25">
      <c r="V268" s="77"/>
    </row>
    <row r="269" spans="22:22" x14ac:dyDescent="0.25">
      <c r="V269" s="77"/>
    </row>
    <row r="270" spans="22:22" x14ac:dyDescent="0.25">
      <c r="V270" s="77"/>
    </row>
    <row r="271" spans="22:22" x14ac:dyDescent="0.25">
      <c r="V271" s="77"/>
    </row>
    <row r="272" spans="22:22" x14ac:dyDescent="0.25">
      <c r="V272" s="77"/>
    </row>
    <row r="273" spans="22:22" x14ac:dyDescent="0.25">
      <c r="V273" s="77"/>
    </row>
    <row r="274" spans="22:22" x14ac:dyDescent="0.25">
      <c r="V274" s="77"/>
    </row>
    <row r="275" spans="22:22" x14ac:dyDescent="0.25">
      <c r="V275" s="77"/>
    </row>
    <row r="276" spans="22:22" x14ac:dyDescent="0.25">
      <c r="V276" s="77"/>
    </row>
    <row r="277" spans="22:22" x14ac:dyDescent="0.25">
      <c r="V277" s="77"/>
    </row>
    <row r="278" spans="22:22" x14ac:dyDescent="0.25">
      <c r="V278" s="77"/>
    </row>
    <row r="279" spans="22:22" x14ac:dyDescent="0.25">
      <c r="V279" s="77"/>
    </row>
    <row r="280" spans="22:22" x14ac:dyDescent="0.25">
      <c r="V280" s="77"/>
    </row>
    <row r="281" spans="22:22" x14ac:dyDescent="0.25">
      <c r="V281" s="77"/>
    </row>
    <row r="282" spans="22:22" x14ac:dyDescent="0.25">
      <c r="V282" s="77"/>
    </row>
    <row r="283" spans="22:22" x14ac:dyDescent="0.25">
      <c r="V283" s="77"/>
    </row>
    <row r="284" spans="22:22" x14ac:dyDescent="0.25">
      <c r="V284" s="77"/>
    </row>
    <row r="285" spans="22:22" x14ac:dyDescent="0.25">
      <c r="V285" s="77"/>
    </row>
    <row r="286" spans="22:22" x14ac:dyDescent="0.25">
      <c r="V286" s="77"/>
    </row>
    <row r="287" spans="22:22" x14ac:dyDescent="0.25">
      <c r="V287" s="77"/>
    </row>
    <row r="288" spans="22:22" x14ac:dyDescent="0.25">
      <c r="V288" s="77"/>
    </row>
    <row r="289" spans="22:22" x14ac:dyDescent="0.25">
      <c r="V289" s="77"/>
    </row>
    <row r="290" spans="22:22" x14ac:dyDescent="0.25">
      <c r="V290" s="77"/>
    </row>
    <row r="291" spans="22:22" x14ac:dyDescent="0.25">
      <c r="V291" s="77"/>
    </row>
    <row r="292" spans="22:22" x14ac:dyDescent="0.25">
      <c r="V292" s="77"/>
    </row>
    <row r="293" spans="22:22" x14ac:dyDescent="0.25">
      <c r="V293" s="77"/>
    </row>
    <row r="294" spans="22:22" x14ac:dyDescent="0.25">
      <c r="V294" s="77"/>
    </row>
    <row r="295" spans="22:22" x14ac:dyDescent="0.25">
      <c r="V295" s="77"/>
    </row>
    <row r="296" spans="22:22" x14ac:dyDescent="0.25">
      <c r="V296" s="77"/>
    </row>
    <row r="297" spans="22:22" x14ac:dyDescent="0.25">
      <c r="V297" s="77"/>
    </row>
    <row r="298" spans="22:22" x14ac:dyDescent="0.25">
      <c r="V298" s="77"/>
    </row>
    <row r="299" spans="22:22" x14ac:dyDescent="0.25">
      <c r="V299" s="77"/>
    </row>
    <row r="300" spans="22:22" x14ac:dyDescent="0.25">
      <c r="V300" s="77"/>
    </row>
    <row r="301" spans="22:22" x14ac:dyDescent="0.25">
      <c r="V301" s="77"/>
    </row>
    <row r="302" spans="22:22" x14ac:dyDescent="0.25">
      <c r="V302" s="77"/>
    </row>
    <row r="303" spans="22:22" x14ac:dyDescent="0.25">
      <c r="V303" s="77"/>
    </row>
    <row r="304" spans="22:22" x14ac:dyDescent="0.25">
      <c r="V304" s="77"/>
    </row>
    <row r="305" spans="22:22" x14ac:dyDescent="0.25">
      <c r="V305" s="77"/>
    </row>
    <row r="306" spans="22:22" x14ac:dyDescent="0.25">
      <c r="V306" s="77"/>
    </row>
    <row r="307" spans="22:22" x14ac:dyDescent="0.25">
      <c r="V307" s="77"/>
    </row>
    <row r="308" spans="22:22" x14ac:dyDescent="0.25">
      <c r="V308" s="77"/>
    </row>
    <row r="309" spans="22:22" x14ac:dyDescent="0.25">
      <c r="V309" s="77"/>
    </row>
    <row r="310" spans="22:22" x14ac:dyDescent="0.25">
      <c r="V310" s="77"/>
    </row>
    <row r="311" spans="22:22" x14ac:dyDescent="0.25">
      <c r="V311" s="77"/>
    </row>
    <row r="312" spans="22:22" x14ac:dyDescent="0.25">
      <c r="V312" s="77"/>
    </row>
    <row r="313" spans="22:22" x14ac:dyDescent="0.25">
      <c r="V313" s="77"/>
    </row>
    <row r="314" spans="22:22" x14ac:dyDescent="0.25">
      <c r="V314" s="77"/>
    </row>
    <row r="315" spans="22:22" x14ac:dyDescent="0.25">
      <c r="V315" s="77"/>
    </row>
    <row r="316" spans="22:22" x14ac:dyDescent="0.25">
      <c r="V316" s="77"/>
    </row>
    <row r="317" spans="22:22" x14ac:dyDescent="0.25">
      <c r="V317" s="77"/>
    </row>
    <row r="318" spans="22:22" x14ac:dyDescent="0.25">
      <c r="V318" s="77"/>
    </row>
    <row r="319" spans="22:22" x14ac:dyDescent="0.25">
      <c r="V319" s="77"/>
    </row>
    <row r="320" spans="22:22" x14ac:dyDescent="0.25">
      <c r="V320" s="77"/>
    </row>
    <row r="321" spans="22:22" x14ac:dyDescent="0.25">
      <c r="V321" s="77"/>
    </row>
    <row r="322" spans="22:22" x14ac:dyDescent="0.25">
      <c r="V322" s="77"/>
    </row>
    <row r="323" spans="22:22" x14ac:dyDescent="0.25">
      <c r="V323" s="77"/>
    </row>
    <row r="324" spans="22:22" x14ac:dyDescent="0.25">
      <c r="V324" s="77"/>
    </row>
    <row r="325" spans="22:22" x14ac:dyDescent="0.25">
      <c r="V325" s="77"/>
    </row>
    <row r="326" spans="22:22" x14ac:dyDescent="0.25">
      <c r="V326" s="77"/>
    </row>
    <row r="327" spans="22:22" x14ac:dyDescent="0.25">
      <c r="V327" s="77"/>
    </row>
    <row r="328" spans="22:22" x14ac:dyDescent="0.25">
      <c r="V328" s="77"/>
    </row>
    <row r="329" spans="22:22" x14ac:dyDescent="0.25">
      <c r="V329" s="77"/>
    </row>
    <row r="330" spans="22:22" x14ac:dyDescent="0.25">
      <c r="V330" s="77"/>
    </row>
    <row r="331" spans="22:22" x14ac:dyDescent="0.25">
      <c r="V331" s="77"/>
    </row>
    <row r="332" spans="22:22" x14ac:dyDescent="0.25">
      <c r="V332" s="77"/>
    </row>
    <row r="333" spans="22:22" x14ac:dyDescent="0.25">
      <c r="V333" s="77"/>
    </row>
    <row r="334" spans="22:22" x14ac:dyDescent="0.25">
      <c r="V334" s="77"/>
    </row>
    <row r="335" spans="22:22" x14ac:dyDescent="0.25">
      <c r="V335" s="77"/>
    </row>
    <row r="336" spans="22:22" x14ac:dyDescent="0.25">
      <c r="V336" s="77"/>
    </row>
    <row r="337" spans="22:22" x14ac:dyDescent="0.25">
      <c r="V337" s="77"/>
    </row>
    <row r="338" spans="22:22" x14ac:dyDescent="0.25">
      <c r="V338" s="77"/>
    </row>
    <row r="339" spans="22:22" x14ac:dyDescent="0.25">
      <c r="V339" s="77"/>
    </row>
    <row r="340" spans="22:22" x14ac:dyDescent="0.25">
      <c r="V340" s="77"/>
    </row>
    <row r="341" spans="22:22" x14ac:dyDescent="0.25">
      <c r="V341" s="77"/>
    </row>
    <row r="342" spans="22:22" x14ac:dyDescent="0.25">
      <c r="V342" s="77"/>
    </row>
    <row r="343" spans="22:22" x14ac:dyDescent="0.25">
      <c r="V343" s="77"/>
    </row>
    <row r="344" spans="22:22" x14ac:dyDescent="0.25">
      <c r="V344" s="77"/>
    </row>
    <row r="345" spans="22:22" x14ac:dyDescent="0.25">
      <c r="V345" s="77"/>
    </row>
    <row r="346" spans="22:22" x14ac:dyDescent="0.25">
      <c r="V346" s="77"/>
    </row>
    <row r="347" spans="22:22" x14ac:dyDescent="0.25">
      <c r="V347" s="77"/>
    </row>
    <row r="348" spans="22:22" x14ac:dyDescent="0.25">
      <c r="V348" s="77"/>
    </row>
    <row r="349" spans="22:22" x14ac:dyDescent="0.25">
      <c r="V349" s="77"/>
    </row>
    <row r="350" spans="22:22" x14ac:dyDescent="0.25">
      <c r="V350" s="77"/>
    </row>
    <row r="351" spans="22:22" x14ac:dyDescent="0.25">
      <c r="V351" s="77"/>
    </row>
    <row r="352" spans="22:22" x14ac:dyDescent="0.25">
      <c r="V352" s="77"/>
    </row>
    <row r="353" spans="22:22" x14ac:dyDescent="0.25">
      <c r="V353" s="77"/>
    </row>
    <row r="354" spans="22:22" x14ac:dyDescent="0.25">
      <c r="V354" s="77"/>
    </row>
    <row r="355" spans="22:22" x14ac:dyDescent="0.25">
      <c r="V355" s="77"/>
    </row>
    <row r="356" spans="22:22" x14ac:dyDescent="0.25">
      <c r="V356" s="77"/>
    </row>
    <row r="357" spans="22:22" x14ac:dyDescent="0.25">
      <c r="V357" s="77"/>
    </row>
    <row r="358" spans="22:22" x14ac:dyDescent="0.25">
      <c r="V358" s="77"/>
    </row>
    <row r="359" spans="22:22" x14ac:dyDescent="0.25">
      <c r="V359" s="77"/>
    </row>
    <row r="360" spans="22:22" x14ac:dyDescent="0.25">
      <c r="V360" s="77"/>
    </row>
    <row r="361" spans="22:22" x14ac:dyDescent="0.25">
      <c r="V361" s="77"/>
    </row>
    <row r="362" spans="22:22" x14ac:dyDescent="0.25">
      <c r="V362" s="77"/>
    </row>
    <row r="363" spans="22:22" x14ac:dyDescent="0.25">
      <c r="V363" s="77"/>
    </row>
    <row r="364" spans="22:22" x14ac:dyDescent="0.25">
      <c r="V364" s="77"/>
    </row>
    <row r="365" spans="22:22" x14ac:dyDescent="0.25">
      <c r="V365" s="77"/>
    </row>
    <row r="366" spans="22:22" x14ac:dyDescent="0.25">
      <c r="V366" s="77"/>
    </row>
    <row r="367" spans="22:22" x14ac:dyDescent="0.25">
      <c r="V367" s="77"/>
    </row>
    <row r="368" spans="22:22" x14ac:dyDescent="0.25">
      <c r="V368" s="77"/>
    </row>
    <row r="369" spans="22:22" x14ac:dyDescent="0.25">
      <c r="V369" s="77"/>
    </row>
    <row r="370" spans="22:22" x14ac:dyDescent="0.25">
      <c r="V370" s="77"/>
    </row>
    <row r="371" spans="22:22" x14ac:dyDescent="0.25">
      <c r="V371" s="77"/>
    </row>
    <row r="372" spans="22:22" x14ac:dyDescent="0.25">
      <c r="V372" s="77"/>
    </row>
    <row r="373" spans="22:22" x14ac:dyDescent="0.25">
      <c r="V373" s="77"/>
    </row>
    <row r="374" spans="22:22" x14ac:dyDescent="0.25">
      <c r="V374" s="77"/>
    </row>
    <row r="375" spans="22:22" x14ac:dyDescent="0.25">
      <c r="V375" s="77"/>
    </row>
    <row r="376" spans="22:22" x14ac:dyDescent="0.25">
      <c r="V376" s="77"/>
    </row>
    <row r="377" spans="22:22" x14ac:dyDescent="0.25">
      <c r="V377" s="77"/>
    </row>
    <row r="378" spans="22:22" x14ac:dyDescent="0.25">
      <c r="V378" s="77"/>
    </row>
    <row r="379" spans="22:22" x14ac:dyDescent="0.25">
      <c r="V379" s="77"/>
    </row>
    <row r="380" spans="22:22" x14ac:dyDescent="0.25">
      <c r="V380" s="77"/>
    </row>
    <row r="381" spans="22:22" x14ac:dyDescent="0.25">
      <c r="V381" s="77"/>
    </row>
    <row r="382" spans="22:22" x14ac:dyDescent="0.25">
      <c r="V382" s="77"/>
    </row>
    <row r="383" spans="22:22" x14ac:dyDescent="0.25">
      <c r="V383" s="77"/>
    </row>
    <row r="384" spans="22:22" x14ac:dyDescent="0.25">
      <c r="V384" s="77"/>
    </row>
    <row r="385" spans="22:22" x14ac:dyDescent="0.25">
      <c r="V385" s="77"/>
    </row>
    <row r="386" spans="22:22" x14ac:dyDescent="0.25">
      <c r="V386" s="77"/>
    </row>
    <row r="387" spans="22:22" x14ac:dyDescent="0.25">
      <c r="V387" s="77"/>
    </row>
    <row r="388" spans="22:22" x14ac:dyDescent="0.25">
      <c r="V388" s="77"/>
    </row>
    <row r="389" spans="22:22" x14ac:dyDescent="0.25">
      <c r="V389" s="77"/>
    </row>
    <row r="390" spans="22:22" x14ac:dyDescent="0.25">
      <c r="V390" s="77"/>
    </row>
    <row r="391" spans="22:22" x14ac:dyDescent="0.25">
      <c r="V391" s="77"/>
    </row>
    <row r="392" spans="22:22" x14ac:dyDescent="0.25">
      <c r="V392" s="77"/>
    </row>
    <row r="393" spans="22:22" x14ac:dyDescent="0.25">
      <c r="V393" s="77"/>
    </row>
    <row r="394" spans="22:22" x14ac:dyDescent="0.25">
      <c r="V394" s="77"/>
    </row>
    <row r="395" spans="22:22" x14ac:dyDescent="0.25">
      <c r="V395" s="77"/>
    </row>
    <row r="396" spans="22:22" x14ac:dyDescent="0.25">
      <c r="V396" s="77"/>
    </row>
    <row r="397" spans="22:22" x14ac:dyDescent="0.25">
      <c r="V397" s="77"/>
    </row>
    <row r="398" spans="22:22" x14ac:dyDescent="0.25">
      <c r="V398" s="77"/>
    </row>
    <row r="399" spans="22:22" x14ac:dyDescent="0.25">
      <c r="V399" s="77"/>
    </row>
    <row r="400" spans="22:22" x14ac:dyDescent="0.25">
      <c r="V400" s="77"/>
    </row>
    <row r="401" spans="22:22" x14ac:dyDescent="0.25">
      <c r="V401" s="77"/>
    </row>
    <row r="402" spans="22:22" x14ac:dyDescent="0.25">
      <c r="V402" s="77"/>
    </row>
    <row r="403" spans="22:22" x14ac:dyDescent="0.25">
      <c r="V403" s="77"/>
    </row>
    <row r="404" spans="22:22" x14ac:dyDescent="0.25">
      <c r="V404" s="77"/>
    </row>
    <row r="405" spans="22:22" x14ac:dyDescent="0.25">
      <c r="V405" s="77"/>
    </row>
    <row r="406" spans="22:22" x14ac:dyDescent="0.25">
      <c r="V406" s="77"/>
    </row>
    <row r="407" spans="22:22" x14ac:dyDescent="0.25">
      <c r="V407" s="77"/>
    </row>
    <row r="408" spans="22:22" x14ac:dyDescent="0.25">
      <c r="V408" s="77"/>
    </row>
    <row r="409" spans="22:22" x14ac:dyDescent="0.25">
      <c r="V409" s="77"/>
    </row>
    <row r="410" spans="22:22" x14ac:dyDescent="0.25">
      <c r="V410" s="77"/>
    </row>
    <row r="411" spans="22:22" x14ac:dyDescent="0.25">
      <c r="V411" s="77"/>
    </row>
    <row r="412" spans="22:22" x14ac:dyDescent="0.25">
      <c r="V412" s="77"/>
    </row>
    <row r="413" spans="22:22" x14ac:dyDescent="0.25">
      <c r="V413" s="77"/>
    </row>
    <row r="414" spans="22:22" x14ac:dyDescent="0.25">
      <c r="V414" s="77"/>
    </row>
    <row r="415" spans="22:22" x14ac:dyDescent="0.25">
      <c r="V415" s="77"/>
    </row>
    <row r="416" spans="22:22" x14ac:dyDescent="0.25">
      <c r="V416" s="77"/>
    </row>
    <row r="417" spans="22:22" x14ac:dyDescent="0.25">
      <c r="V417" s="77"/>
    </row>
    <row r="418" spans="22:22" x14ac:dyDescent="0.25">
      <c r="V418" s="77"/>
    </row>
    <row r="419" spans="22:22" x14ac:dyDescent="0.25">
      <c r="V419" s="77"/>
    </row>
    <row r="420" spans="22:22" x14ac:dyDescent="0.25">
      <c r="V420" s="77"/>
    </row>
    <row r="421" spans="22:22" x14ac:dyDescent="0.25">
      <c r="V421" s="77"/>
    </row>
    <row r="422" spans="22:22" x14ac:dyDescent="0.25">
      <c r="V422" s="77"/>
    </row>
    <row r="423" spans="22:22" x14ac:dyDescent="0.25">
      <c r="V423" s="77"/>
    </row>
    <row r="424" spans="22:22" x14ac:dyDescent="0.25">
      <c r="V424" s="77"/>
    </row>
    <row r="425" spans="22:22" x14ac:dyDescent="0.25">
      <c r="V425" s="77"/>
    </row>
    <row r="426" spans="22:22" x14ac:dyDescent="0.25">
      <c r="V426" s="77"/>
    </row>
    <row r="427" spans="22:22" x14ac:dyDescent="0.25">
      <c r="V427" s="77"/>
    </row>
    <row r="428" spans="22:22" x14ac:dyDescent="0.25">
      <c r="V428" s="77"/>
    </row>
    <row r="429" spans="22:22" x14ac:dyDescent="0.25">
      <c r="V429" s="77"/>
    </row>
    <row r="430" spans="22:22" x14ac:dyDescent="0.25">
      <c r="V430" s="77"/>
    </row>
    <row r="431" spans="22:22" x14ac:dyDescent="0.25">
      <c r="V431" s="77"/>
    </row>
    <row r="432" spans="22:22" x14ac:dyDescent="0.25">
      <c r="V432" s="77"/>
    </row>
    <row r="433" spans="22:22" x14ac:dyDescent="0.25">
      <c r="V433" s="77"/>
    </row>
    <row r="434" spans="22:22" x14ac:dyDescent="0.25">
      <c r="V434" s="77"/>
    </row>
    <row r="435" spans="22:22" x14ac:dyDescent="0.25">
      <c r="V435" s="77"/>
    </row>
    <row r="436" spans="22:22" x14ac:dyDescent="0.25">
      <c r="V436" s="77"/>
    </row>
    <row r="437" spans="22:22" x14ac:dyDescent="0.25">
      <c r="V437" s="77"/>
    </row>
    <row r="438" spans="22:22" x14ac:dyDescent="0.25">
      <c r="V438" s="77"/>
    </row>
    <row r="439" spans="22:22" x14ac:dyDescent="0.25">
      <c r="V439" s="77"/>
    </row>
    <row r="440" spans="22:22" x14ac:dyDescent="0.25">
      <c r="V440" s="77"/>
    </row>
    <row r="441" spans="22:22" x14ac:dyDescent="0.25">
      <c r="V441" s="77"/>
    </row>
    <row r="442" spans="22:22" x14ac:dyDescent="0.25">
      <c r="V442" s="77"/>
    </row>
    <row r="443" spans="22:22" x14ac:dyDescent="0.25">
      <c r="V443" s="77"/>
    </row>
    <row r="444" spans="22:22" x14ac:dyDescent="0.25">
      <c r="V444" s="77"/>
    </row>
    <row r="445" spans="22:22" x14ac:dyDescent="0.25">
      <c r="V445" s="77"/>
    </row>
    <row r="446" spans="22:22" x14ac:dyDescent="0.25">
      <c r="V446" s="77"/>
    </row>
    <row r="447" spans="22:22" x14ac:dyDescent="0.25">
      <c r="V447" s="77"/>
    </row>
    <row r="448" spans="22:22" x14ac:dyDescent="0.25">
      <c r="V448" s="77"/>
    </row>
    <row r="449" spans="22:22" x14ac:dyDescent="0.25">
      <c r="V449" s="77"/>
    </row>
    <row r="450" spans="22:22" x14ac:dyDescent="0.25">
      <c r="V450" s="77"/>
    </row>
    <row r="451" spans="22:22" x14ac:dyDescent="0.25">
      <c r="V451" s="77"/>
    </row>
    <row r="452" spans="22:22" x14ac:dyDescent="0.25">
      <c r="V452" s="77"/>
    </row>
    <row r="453" spans="22:22" x14ac:dyDescent="0.25">
      <c r="V453" s="77"/>
    </row>
    <row r="454" spans="22:22" x14ac:dyDescent="0.25">
      <c r="V454" s="77"/>
    </row>
    <row r="455" spans="22:22" x14ac:dyDescent="0.25">
      <c r="V455" s="77"/>
    </row>
    <row r="456" spans="22:22" x14ac:dyDescent="0.25">
      <c r="V456" s="77"/>
    </row>
    <row r="457" spans="22:22" x14ac:dyDescent="0.25">
      <c r="V457" s="77"/>
    </row>
    <row r="458" spans="22:22" x14ac:dyDescent="0.25">
      <c r="V458" s="77"/>
    </row>
    <row r="459" spans="22:22" x14ac:dyDescent="0.25">
      <c r="V459" s="77"/>
    </row>
    <row r="460" spans="22:22" x14ac:dyDescent="0.25">
      <c r="V460" s="77"/>
    </row>
    <row r="461" spans="22:22" x14ac:dyDescent="0.25">
      <c r="V461" s="77"/>
    </row>
    <row r="462" spans="22:22" x14ac:dyDescent="0.25">
      <c r="V462" s="77"/>
    </row>
    <row r="463" spans="22:22" x14ac:dyDescent="0.25">
      <c r="V463" s="77"/>
    </row>
    <row r="464" spans="22:22" x14ac:dyDescent="0.25">
      <c r="V464" s="77"/>
    </row>
    <row r="465" spans="22:22" x14ac:dyDescent="0.25">
      <c r="V465" s="77"/>
    </row>
    <row r="466" spans="22:22" x14ac:dyDescent="0.25">
      <c r="V466" s="77"/>
    </row>
    <row r="467" spans="22:22" x14ac:dyDescent="0.25">
      <c r="V467" s="77"/>
    </row>
    <row r="468" spans="22:22" x14ac:dyDescent="0.25">
      <c r="V468" s="77"/>
    </row>
    <row r="469" spans="22:22" x14ac:dyDescent="0.25">
      <c r="V469" s="77"/>
    </row>
    <row r="470" spans="22:22" x14ac:dyDescent="0.25">
      <c r="V470" s="77"/>
    </row>
    <row r="471" spans="22:22" x14ac:dyDescent="0.25">
      <c r="V471" s="77"/>
    </row>
    <row r="472" spans="22:22" x14ac:dyDescent="0.25">
      <c r="V472" s="77"/>
    </row>
    <row r="473" spans="22:22" x14ac:dyDescent="0.25">
      <c r="V473" s="77"/>
    </row>
    <row r="474" spans="22:22" x14ac:dyDescent="0.25">
      <c r="V474" s="77"/>
    </row>
    <row r="475" spans="22:22" x14ac:dyDescent="0.25">
      <c r="V475" s="77"/>
    </row>
    <row r="476" spans="22:22" x14ac:dyDescent="0.25">
      <c r="V476" s="77"/>
    </row>
    <row r="477" spans="22:22" x14ac:dyDescent="0.25">
      <c r="V477" s="77"/>
    </row>
    <row r="478" spans="22:22" x14ac:dyDescent="0.25">
      <c r="V478" s="77"/>
    </row>
    <row r="479" spans="22:22" x14ac:dyDescent="0.25">
      <c r="V479" s="77"/>
    </row>
    <row r="480" spans="22:22" x14ac:dyDescent="0.25">
      <c r="V480" s="77"/>
    </row>
    <row r="481" spans="22:22" x14ac:dyDescent="0.25">
      <c r="V481" s="77"/>
    </row>
    <row r="482" spans="22:22" x14ac:dyDescent="0.25">
      <c r="V482" s="77"/>
    </row>
    <row r="483" spans="22:22" x14ac:dyDescent="0.25">
      <c r="V483" s="77"/>
    </row>
    <row r="484" spans="22:22" x14ac:dyDescent="0.25">
      <c r="V484" s="77"/>
    </row>
    <row r="485" spans="22:22" x14ac:dyDescent="0.25">
      <c r="V485" s="77"/>
    </row>
    <row r="486" spans="22:22" x14ac:dyDescent="0.25">
      <c r="V486" s="77"/>
    </row>
    <row r="487" spans="22:22" x14ac:dyDescent="0.25">
      <c r="V487" s="77"/>
    </row>
    <row r="488" spans="22:22" x14ac:dyDescent="0.25">
      <c r="V488" s="77"/>
    </row>
    <row r="489" spans="22:22" x14ac:dyDescent="0.25">
      <c r="V489" s="77"/>
    </row>
    <row r="490" spans="22:22" x14ac:dyDescent="0.25">
      <c r="V490" s="77"/>
    </row>
    <row r="491" spans="22:22" x14ac:dyDescent="0.25">
      <c r="V491" s="77"/>
    </row>
    <row r="492" spans="22:22" x14ac:dyDescent="0.25">
      <c r="V492" s="77"/>
    </row>
    <row r="493" spans="22:22" x14ac:dyDescent="0.25">
      <c r="V493" s="77"/>
    </row>
    <row r="494" spans="22:22" x14ac:dyDescent="0.25">
      <c r="V494" s="77"/>
    </row>
    <row r="495" spans="22:22" x14ac:dyDescent="0.25">
      <c r="V495" s="77"/>
    </row>
    <row r="496" spans="22:22" x14ac:dyDescent="0.25">
      <c r="V496" s="77"/>
    </row>
    <row r="497" spans="22:22" x14ac:dyDescent="0.25">
      <c r="V497" s="77"/>
    </row>
    <row r="498" spans="22:22" x14ac:dyDescent="0.25">
      <c r="V498" s="77"/>
    </row>
    <row r="499" spans="22:22" x14ac:dyDescent="0.25">
      <c r="V499" s="77"/>
    </row>
    <row r="500" spans="22:22" x14ac:dyDescent="0.25">
      <c r="V500" s="77"/>
    </row>
    <row r="501" spans="22:22" x14ac:dyDescent="0.25">
      <c r="V501" s="77"/>
    </row>
    <row r="502" spans="22:22" x14ac:dyDescent="0.25">
      <c r="V502" s="77"/>
    </row>
    <row r="503" spans="22:22" x14ac:dyDescent="0.25">
      <c r="V503" s="77"/>
    </row>
    <row r="504" spans="22:22" x14ac:dyDescent="0.25">
      <c r="V504" s="77"/>
    </row>
    <row r="505" spans="22:22" x14ac:dyDescent="0.25">
      <c r="V505" s="77"/>
    </row>
    <row r="506" spans="22:22" x14ac:dyDescent="0.25">
      <c r="V506" s="77"/>
    </row>
    <row r="507" spans="22:22" x14ac:dyDescent="0.25">
      <c r="V507" s="77"/>
    </row>
    <row r="508" spans="22:22" x14ac:dyDescent="0.25">
      <c r="V508" s="77"/>
    </row>
    <row r="509" spans="22:22" x14ac:dyDescent="0.25">
      <c r="V509" s="77"/>
    </row>
    <row r="510" spans="22:22" x14ac:dyDescent="0.25">
      <c r="V510" s="77"/>
    </row>
    <row r="511" spans="22:22" x14ac:dyDescent="0.25">
      <c r="V511" s="77"/>
    </row>
    <row r="512" spans="22:22" x14ac:dyDescent="0.25">
      <c r="V512" s="77"/>
    </row>
    <row r="513" spans="22:22" x14ac:dyDescent="0.25">
      <c r="V513" s="77"/>
    </row>
    <row r="514" spans="22:22" x14ac:dyDescent="0.25">
      <c r="V514" s="77"/>
    </row>
    <row r="515" spans="22:22" x14ac:dyDescent="0.25">
      <c r="V515" s="77"/>
    </row>
    <row r="516" spans="22:22" x14ac:dyDescent="0.25">
      <c r="V516" s="77"/>
    </row>
    <row r="517" spans="22:22" x14ac:dyDescent="0.25">
      <c r="V517" s="77"/>
    </row>
    <row r="518" spans="22:22" x14ac:dyDescent="0.25">
      <c r="V518" s="77"/>
    </row>
    <row r="519" spans="22:22" x14ac:dyDescent="0.25">
      <c r="V519" s="77"/>
    </row>
    <row r="520" spans="22:22" x14ac:dyDescent="0.25">
      <c r="V520" s="77"/>
    </row>
    <row r="521" spans="22:22" x14ac:dyDescent="0.25">
      <c r="V521" s="77"/>
    </row>
    <row r="522" spans="22:22" x14ac:dyDescent="0.25">
      <c r="V522" s="77"/>
    </row>
    <row r="523" spans="22:22" x14ac:dyDescent="0.25">
      <c r="V523" s="77"/>
    </row>
    <row r="524" spans="22:22" x14ac:dyDescent="0.25">
      <c r="V524" s="77"/>
    </row>
    <row r="525" spans="22:22" x14ac:dyDescent="0.25">
      <c r="V525" s="77"/>
    </row>
    <row r="526" spans="22:22" x14ac:dyDescent="0.25">
      <c r="V526" s="77"/>
    </row>
    <row r="527" spans="22:22" x14ac:dyDescent="0.25">
      <c r="V527" s="77"/>
    </row>
    <row r="528" spans="22:22" x14ac:dyDescent="0.25">
      <c r="V528" s="77"/>
    </row>
    <row r="529" spans="22:22" x14ac:dyDescent="0.25">
      <c r="V529" s="77"/>
    </row>
    <row r="530" spans="22:22" x14ac:dyDescent="0.25">
      <c r="V530" s="77"/>
    </row>
    <row r="531" spans="22:22" x14ac:dyDescent="0.25">
      <c r="V531" s="77"/>
    </row>
    <row r="532" spans="22:22" x14ac:dyDescent="0.25">
      <c r="V532" s="77"/>
    </row>
    <row r="533" spans="22:22" x14ac:dyDescent="0.25">
      <c r="V533" s="77"/>
    </row>
    <row r="534" spans="22:22" x14ac:dyDescent="0.25">
      <c r="V534" s="77"/>
    </row>
    <row r="535" spans="22:22" x14ac:dyDescent="0.25">
      <c r="V535" s="77"/>
    </row>
    <row r="536" spans="22:22" x14ac:dyDescent="0.25">
      <c r="V536" s="77"/>
    </row>
    <row r="537" spans="22:22" x14ac:dyDescent="0.25">
      <c r="V537" s="77"/>
    </row>
    <row r="538" spans="22:22" x14ac:dyDescent="0.25">
      <c r="V538" s="77"/>
    </row>
    <row r="539" spans="22:22" x14ac:dyDescent="0.25">
      <c r="V539" s="77"/>
    </row>
    <row r="540" spans="22:22" x14ac:dyDescent="0.25">
      <c r="V540" s="77"/>
    </row>
    <row r="541" spans="22:22" x14ac:dyDescent="0.25">
      <c r="V541" s="77"/>
    </row>
    <row r="542" spans="22:22" x14ac:dyDescent="0.25">
      <c r="V542" s="77"/>
    </row>
    <row r="543" spans="22:22" x14ac:dyDescent="0.25">
      <c r="V543" s="77"/>
    </row>
    <row r="544" spans="22:22" x14ac:dyDescent="0.25">
      <c r="V544" s="77"/>
    </row>
    <row r="545" spans="22:22" x14ac:dyDescent="0.25">
      <c r="V545" s="77"/>
    </row>
    <row r="546" spans="22:22" x14ac:dyDescent="0.25">
      <c r="V546" s="77"/>
    </row>
    <row r="547" spans="22:22" x14ac:dyDescent="0.25">
      <c r="V547" s="77"/>
    </row>
    <row r="548" spans="22:22" x14ac:dyDescent="0.25">
      <c r="V548" s="77"/>
    </row>
    <row r="549" spans="22:22" x14ac:dyDescent="0.25">
      <c r="V549" s="77"/>
    </row>
    <row r="550" spans="22:22" x14ac:dyDescent="0.25">
      <c r="V550" s="77"/>
    </row>
    <row r="551" spans="22:22" x14ac:dyDescent="0.25">
      <c r="V551" s="77"/>
    </row>
    <row r="552" spans="22:22" x14ac:dyDescent="0.25">
      <c r="V552" s="77"/>
    </row>
    <row r="553" spans="22:22" x14ac:dyDescent="0.25">
      <c r="V553" s="77"/>
    </row>
    <row r="554" spans="22:22" x14ac:dyDescent="0.25">
      <c r="V554" s="77"/>
    </row>
    <row r="555" spans="22:22" x14ac:dyDescent="0.25">
      <c r="V555" s="77"/>
    </row>
    <row r="556" spans="22:22" x14ac:dyDescent="0.25">
      <c r="V556" s="77"/>
    </row>
    <row r="557" spans="22:22" x14ac:dyDescent="0.25">
      <c r="V557" s="77"/>
    </row>
    <row r="558" spans="22:22" x14ac:dyDescent="0.25">
      <c r="V558" s="77"/>
    </row>
    <row r="559" spans="22:22" x14ac:dyDescent="0.25">
      <c r="V559" s="77"/>
    </row>
    <row r="560" spans="22:22" x14ac:dyDescent="0.25">
      <c r="V560" s="77"/>
    </row>
    <row r="561" spans="22:22" x14ac:dyDescent="0.25">
      <c r="V561" s="77"/>
    </row>
    <row r="562" spans="22:22" x14ac:dyDescent="0.25">
      <c r="V562" s="77"/>
    </row>
    <row r="563" spans="22:22" x14ac:dyDescent="0.25">
      <c r="V563" s="77"/>
    </row>
    <row r="564" spans="22:22" x14ac:dyDescent="0.25">
      <c r="V564" s="77"/>
    </row>
    <row r="565" spans="22:22" x14ac:dyDescent="0.25">
      <c r="V565" s="77"/>
    </row>
    <row r="566" spans="22:22" x14ac:dyDescent="0.25">
      <c r="V566" s="77"/>
    </row>
    <row r="567" spans="22:22" x14ac:dyDescent="0.25">
      <c r="V567" s="77"/>
    </row>
    <row r="568" spans="22:22" x14ac:dyDescent="0.25">
      <c r="V568" s="77"/>
    </row>
    <row r="569" spans="22:22" x14ac:dyDescent="0.25">
      <c r="V569" s="77"/>
    </row>
    <row r="570" spans="22:22" x14ac:dyDescent="0.25">
      <c r="V570" s="77"/>
    </row>
    <row r="571" spans="22:22" x14ac:dyDescent="0.25">
      <c r="V571" s="77"/>
    </row>
    <row r="572" spans="22:22" x14ac:dyDescent="0.25">
      <c r="V572" s="77"/>
    </row>
    <row r="573" spans="22:22" x14ac:dyDescent="0.25">
      <c r="V573" s="77"/>
    </row>
    <row r="574" spans="22:22" x14ac:dyDescent="0.25">
      <c r="V574" s="77"/>
    </row>
    <row r="575" spans="22:22" x14ac:dyDescent="0.25">
      <c r="V575" s="77"/>
    </row>
    <row r="576" spans="22:22" x14ac:dyDescent="0.25">
      <c r="V576" s="77"/>
    </row>
    <row r="577" spans="22:22" x14ac:dyDescent="0.25">
      <c r="V577" s="77"/>
    </row>
    <row r="578" spans="22:22" x14ac:dyDescent="0.25">
      <c r="V578" s="77"/>
    </row>
    <row r="579" spans="22:22" x14ac:dyDescent="0.25">
      <c r="V579" s="77"/>
    </row>
    <row r="580" spans="22:22" x14ac:dyDescent="0.25">
      <c r="V580" s="77"/>
    </row>
    <row r="581" spans="22:22" x14ac:dyDescent="0.25">
      <c r="V581" s="77"/>
    </row>
    <row r="582" spans="22:22" x14ac:dyDescent="0.25">
      <c r="V582" s="77"/>
    </row>
    <row r="583" spans="22:22" x14ac:dyDescent="0.25">
      <c r="V583" s="77"/>
    </row>
    <row r="584" spans="22:22" x14ac:dyDescent="0.25">
      <c r="V584" s="77"/>
    </row>
    <row r="585" spans="22:22" x14ac:dyDescent="0.25">
      <c r="V585" s="77"/>
    </row>
    <row r="586" spans="22:22" x14ac:dyDescent="0.25">
      <c r="V586" s="77"/>
    </row>
    <row r="587" spans="22:22" x14ac:dyDescent="0.25">
      <c r="V587" s="77"/>
    </row>
    <row r="588" spans="22:22" x14ac:dyDescent="0.25">
      <c r="V588" s="77"/>
    </row>
    <row r="589" spans="22:22" x14ac:dyDescent="0.25">
      <c r="V589" s="77"/>
    </row>
    <row r="590" spans="22:22" x14ac:dyDescent="0.25">
      <c r="V590" s="77"/>
    </row>
    <row r="591" spans="22:22" x14ac:dyDescent="0.25">
      <c r="V591" s="77"/>
    </row>
    <row r="592" spans="22:22" x14ac:dyDescent="0.25">
      <c r="V592" s="77"/>
    </row>
    <row r="593" spans="22:22" x14ac:dyDescent="0.25">
      <c r="V593" s="77"/>
    </row>
    <row r="594" spans="22:22" x14ac:dyDescent="0.25">
      <c r="V594" s="77"/>
    </row>
    <row r="595" spans="22:22" x14ac:dyDescent="0.25">
      <c r="V595" s="77"/>
    </row>
    <row r="596" spans="22:22" x14ac:dyDescent="0.25">
      <c r="V596" s="77"/>
    </row>
    <row r="597" spans="22:22" x14ac:dyDescent="0.25">
      <c r="V597" s="77"/>
    </row>
    <row r="598" spans="22:22" x14ac:dyDescent="0.25">
      <c r="V598" s="77"/>
    </row>
    <row r="599" spans="22:22" x14ac:dyDescent="0.25">
      <c r="V599" s="77"/>
    </row>
    <row r="600" spans="22:22" x14ac:dyDescent="0.25">
      <c r="V600" s="77"/>
    </row>
    <row r="601" spans="22:22" x14ac:dyDescent="0.25">
      <c r="V601" s="77"/>
    </row>
    <row r="602" spans="22:22" x14ac:dyDescent="0.25">
      <c r="V602" s="77"/>
    </row>
    <row r="603" spans="22:22" x14ac:dyDescent="0.25">
      <c r="V603" s="77"/>
    </row>
    <row r="604" spans="22:22" x14ac:dyDescent="0.25">
      <c r="V604" s="77"/>
    </row>
    <row r="605" spans="22:22" x14ac:dyDescent="0.25">
      <c r="V605" s="77"/>
    </row>
    <row r="606" spans="22:22" x14ac:dyDescent="0.25">
      <c r="V606" s="77"/>
    </row>
    <row r="607" spans="22:22" x14ac:dyDescent="0.25">
      <c r="V607" s="77"/>
    </row>
    <row r="608" spans="22:22" x14ac:dyDescent="0.25">
      <c r="V608" s="77"/>
    </row>
    <row r="609" spans="22:22" x14ac:dyDescent="0.25">
      <c r="V609" s="77"/>
    </row>
    <row r="610" spans="22:22" x14ac:dyDescent="0.25">
      <c r="V610" s="77"/>
    </row>
    <row r="611" spans="22:22" x14ac:dyDescent="0.25">
      <c r="V611" s="77"/>
    </row>
    <row r="612" spans="22:22" x14ac:dyDescent="0.25">
      <c r="V612" s="77"/>
    </row>
  </sheetData>
  <mergeCells count="1">
    <mergeCell ref="F2:Q2"/>
  </mergeCells>
  <conditionalFormatting sqref="AG1:AG1048576">
    <cfRule type="containsText" dxfId="0" priority="1" operator="containsText" text="FALSE">
      <formula>NOT(ISERROR(SEARCH("FALSE",AG1)))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FF0000"/>
  </sheetPr>
  <dimension ref="A2:T67"/>
  <sheetViews>
    <sheetView topLeftCell="B39" workbookViewId="0">
      <selection activeCell="I66" sqref="I66"/>
    </sheetView>
  </sheetViews>
  <sheetFormatPr defaultColWidth="10" defaultRowHeight="15" x14ac:dyDescent="0.25"/>
  <cols>
    <col min="1" max="1" width="12.42578125" style="44" hidden="1" customWidth="1"/>
    <col min="2" max="2" width="6.42578125" style="44" bestFit="1" customWidth="1"/>
    <col min="3" max="3" width="60.5703125" style="44" customWidth="1"/>
    <col min="4" max="4" width="21" style="44" customWidth="1"/>
    <col min="5" max="5" width="2.42578125" style="77" customWidth="1"/>
    <col min="6" max="17" width="11.7109375" style="77" bestFit="1" customWidth="1"/>
    <col min="18" max="18" width="4.42578125" style="77" customWidth="1"/>
    <col min="19" max="19" width="13.42578125" style="77" bestFit="1" customWidth="1"/>
    <col min="20" max="16384" width="10" style="77"/>
  </cols>
  <sheetData>
    <row r="2" spans="1:20" ht="15.75" thickBot="1" x14ac:dyDescent="0.3">
      <c r="C2" s="331" t="s">
        <v>146</v>
      </c>
      <c r="D2" s="331"/>
    </row>
    <row r="3" spans="1:20" ht="15.75" thickTop="1" x14ac:dyDescent="0.25">
      <c r="C3" s="332" t="s">
        <v>147</v>
      </c>
      <c r="D3" s="332"/>
      <c r="F3" s="92" t="s">
        <v>148</v>
      </c>
      <c r="G3" s="92" t="s">
        <v>148</v>
      </c>
      <c r="H3" s="92" t="s">
        <v>148</v>
      </c>
      <c r="I3" s="92" t="s">
        <v>149</v>
      </c>
      <c r="J3" s="92" t="s">
        <v>149</v>
      </c>
      <c r="K3" s="92" t="s">
        <v>149</v>
      </c>
      <c r="L3" s="92" t="s">
        <v>150</v>
      </c>
      <c r="M3" s="92" t="s">
        <v>150</v>
      </c>
      <c r="N3" s="92" t="s">
        <v>150</v>
      </c>
      <c r="O3" s="92" t="s">
        <v>151</v>
      </c>
      <c r="P3" s="92" t="s">
        <v>151</v>
      </c>
      <c r="Q3" s="92" t="s">
        <v>151</v>
      </c>
    </row>
    <row r="4" spans="1:20" x14ac:dyDescent="0.25">
      <c r="C4" s="45" t="s">
        <v>152</v>
      </c>
      <c r="D4" s="46" t="s">
        <v>243</v>
      </c>
      <c r="F4" s="90">
        <v>45839</v>
      </c>
      <c r="G4" s="90">
        <v>45870</v>
      </c>
      <c r="H4" s="90">
        <v>45901</v>
      </c>
      <c r="I4" s="90">
        <v>45931</v>
      </c>
      <c r="J4" s="90">
        <v>45962</v>
      </c>
      <c r="K4" s="90">
        <v>45992</v>
      </c>
      <c r="L4" s="90">
        <v>46023</v>
      </c>
      <c r="M4" s="90">
        <v>46054</v>
      </c>
      <c r="N4" s="90">
        <v>46082</v>
      </c>
      <c r="O4" s="90">
        <v>46113</v>
      </c>
      <c r="P4" s="90">
        <v>46143</v>
      </c>
      <c r="Q4" s="90">
        <v>46174</v>
      </c>
      <c r="S4" s="179" t="s">
        <v>245</v>
      </c>
      <c r="T4" s="178" t="s">
        <v>71</v>
      </c>
    </row>
    <row r="5" spans="1:20" x14ac:dyDescent="0.25">
      <c r="A5" s="47" t="s">
        <v>153</v>
      </c>
      <c r="B5" s="48"/>
      <c r="C5" s="49" t="s">
        <v>55</v>
      </c>
      <c r="D5" s="50"/>
    </row>
    <row r="6" spans="1:20" x14ac:dyDescent="0.25">
      <c r="A6" s="47" t="s">
        <v>154</v>
      </c>
      <c r="B6" s="48">
        <v>1</v>
      </c>
      <c r="C6" s="52" t="s">
        <v>154</v>
      </c>
      <c r="D6" s="175">
        <v>406483</v>
      </c>
      <c r="F6" s="258">
        <v>37694.820751577805</v>
      </c>
      <c r="G6" s="258">
        <v>37073.235037638682</v>
      </c>
      <c r="H6" s="258">
        <v>39521.818050294321</v>
      </c>
      <c r="I6" s="258">
        <v>37212.299290911149</v>
      </c>
      <c r="J6" s="258">
        <v>34100.142282121655</v>
      </c>
      <c r="K6" s="258">
        <v>31156.348171148922</v>
      </c>
      <c r="L6" s="258">
        <v>28594.776255478624</v>
      </c>
      <c r="M6" s="258">
        <v>28162.751980843645</v>
      </c>
      <c r="N6" s="258">
        <v>30089.32236840127</v>
      </c>
      <c r="O6" s="258">
        <v>31329.024816680703</v>
      </c>
      <c r="P6" s="258">
        <v>32726.086567407699</v>
      </c>
      <c r="Q6" s="258">
        <v>38822.21666238863</v>
      </c>
      <c r="R6" s="259"/>
      <c r="S6" s="260">
        <f>ROUND(SUM(F6:Q6),0)</f>
        <v>406483</v>
      </c>
      <c r="T6" s="166" t="b">
        <f t="shared" ref="T6:T11" si="0">+S6=D6</f>
        <v>1</v>
      </c>
    </row>
    <row r="7" spans="1:20" x14ac:dyDescent="0.25">
      <c r="A7" s="47" t="s">
        <v>155</v>
      </c>
      <c r="B7" s="48">
        <v>2</v>
      </c>
      <c r="C7" s="52" t="s">
        <v>155</v>
      </c>
      <c r="D7" s="175">
        <v>603239</v>
      </c>
      <c r="F7" s="258">
        <v>52256.943924489751</v>
      </c>
      <c r="G7" s="258">
        <v>49776.580424895743</v>
      </c>
      <c r="H7" s="258">
        <v>52709.930844775474</v>
      </c>
      <c r="I7" s="258">
        <v>52319.371209631288</v>
      </c>
      <c r="J7" s="258">
        <v>50245.894197059817</v>
      </c>
      <c r="K7" s="258">
        <v>50325.593663764666</v>
      </c>
      <c r="L7" s="258">
        <v>46082.392968392342</v>
      </c>
      <c r="M7" s="258">
        <v>48174.114732142494</v>
      </c>
      <c r="N7" s="258">
        <v>47647.407739643822</v>
      </c>
      <c r="O7" s="258">
        <v>47978.337886431749</v>
      </c>
      <c r="P7" s="258">
        <v>52974.857065314805</v>
      </c>
      <c r="Q7" s="258">
        <v>52747.475419536204</v>
      </c>
      <c r="R7" s="259"/>
      <c r="S7" s="260">
        <f t="shared" ref="S7:S11" si="1">ROUND(SUM(F7:Q7),0)</f>
        <v>603239</v>
      </c>
      <c r="T7" s="166" t="b">
        <f t="shared" si="0"/>
        <v>1</v>
      </c>
    </row>
    <row r="8" spans="1:20" x14ac:dyDescent="0.25">
      <c r="A8" s="47" t="s">
        <v>156</v>
      </c>
      <c r="B8" s="48">
        <v>3</v>
      </c>
      <c r="C8" s="52" t="s">
        <v>156</v>
      </c>
      <c r="D8" s="175">
        <v>85731</v>
      </c>
      <c r="F8" s="258">
        <v>7224.6443481185133</v>
      </c>
      <c r="G8" s="258">
        <v>7886.0477612455907</v>
      </c>
      <c r="H8" s="258">
        <v>7379.9942445422112</v>
      </c>
      <c r="I8" s="258">
        <v>7312.367459153028</v>
      </c>
      <c r="J8" s="258">
        <v>7313.988583804683</v>
      </c>
      <c r="K8" s="258">
        <v>7074.2065297829477</v>
      </c>
      <c r="L8" s="258">
        <v>6686.947326039457</v>
      </c>
      <c r="M8" s="258">
        <v>7035.0314034538405</v>
      </c>
      <c r="N8" s="258">
        <v>6924.0473714623713</v>
      </c>
      <c r="O8" s="258">
        <v>7032.0777362135786</v>
      </c>
      <c r="P8" s="258">
        <v>6756.42349081053</v>
      </c>
      <c r="Q8" s="258">
        <v>7105.2304985123137</v>
      </c>
      <c r="R8" s="259"/>
      <c r="S8" s="260">
        <f t="shared" si="1"/>
        <v>85731</v>
      </c>
      <c r="T8" s="166" t="b">
        <f t="shared" si="0"/>
        <v>1</v>
      </c>
    </row>
    <row r="9" spans="1:20" x14ac:dyDescent="0.25">
      <c r="A9" s="47" t="s">
        <v>157</v>
      </c>
      <c r="B9" s="48">
        <v>4</v>
      </c>
      <c r="C9" s="52" t="s">
        <v>157</v>
      </c>
      <c r="D9" s="175">
        <v>60421</v>
      </c>
      <c r="F9" s="258">
        <v>5033.0332015525291</v>
      </c>
      <c r="G9" s="258">
        <v>5031.5703842146304</v>
      </c>
      <c r="H9" s="258">
        <v>5036.9104844343146</v>
      </c>
      <c r="I9" s="258">
        <v>5033.8595091014495</v>
      </c>
      <c r="J9" s="258">
        <v>5036.9319955847304</v>
      </c>
      <c r="K9" s="258">
        <v>5034.3258408814627</v>
      </c>
      <c r="L9" s="258">
        <v>5036.6574204194912</v>
      </c>
      <c r="M9" s="258">
        <v>5033.1971229133169</v>
      </c>
      <c r="N9" s="258">
        <v>5034.5055664247557</v>
      </c>
      <c r="O9" s="258">
        <v>5037.1963349134749</v>
      </c>
      <c r="P9" s="258">
        <v>5034.7667219980613</v>
      </c>
      <c r="Q9" s="258">
        <v>5037.5596482736273</v>
      </c>
      <c r="R9" s="259"/>
      <c r="S9" s="260">
        <f t="shared" si="1"/>
        <v>60421</v>
      </c>
      <c r="T9" s="166" t="b">
        <f t="shared" si="0"/>
        <v>1</v>
      </c>
    </row>
    <row r="10" spans="1:20" x14ac:dyDescent="0.25">
      <c r="A10" s="47" t="s">
        <v>158</v>
      </c>
      <c r="B10" s="48">
        <v>5</v>
      </c>
      <c r="C10" s="52" t="s">
        <v>158</v>
      </c>
      <c r="D10" s="175">
        <v>2017</v>
      </c>
      <c r="F10" s="258">
        <v>180.68433706460459</v>
      </c>
      <c r="G10" s="258">
        <v>173.0953039622577</v>
      </c>
      <c r="H10" s="258">
        <v>170.50518319551523</v>
      </c>
      <c r="I10" s="258">
        <v>161.20099215830385</v>
      </c>
      <c r="J10" s="258">
        <v>166.58961163674456</v>
      </c>
      <c r="K10" s="258">
        <v>166.72300317131132</v>
      </c>
      <c r="L10" s="258">
        <v>162.64749194822738</v>
      </c>
      <c r="M10" s="258">
        <v>161.84957488617002</v>
      </c>
      <c r="N10" s="258">
        <v>165.79381532828174</v>
      </c>
      <c r="O10" s="258">
        <v>166.7231467937344</v>
      </c>
      <c r="P10" s="258">
        <v>167.84410168433391</v>
      </c>
      <c r="Q10" s="258">
        <v>173.79480361507444</v>
      </c>
      <c r="R10" s="259"/>
      <c r="S10" s="260">
        <f t="shared" si="1"/>
        <v>2017</v>
      </c>
      <c r="T10" s="166" t="b">
        <f t="shared" si="0"/>
        <v>1</v>
      </c>
    </row>
    <row r="11" spans="1:20" x14ac:dyDescent="0.25">
      <c r="A11" s="47" t="s">
        <v>159</v>
      </c>
      <c r="B11" s="48">
        <v>6</v>
      </c>
      <c r="C11" s="52" t="s">
        <v>159</v>
      </c>
      <c r="D11" s="175">
        <v>2258</v>
      </c>
      <c r="F11" s="258">
        <v>186.86069267170419</v>
      </c>
      <c r="G11" s="258">
        <v>195.69434096122674</v>
      </c>
      <c r="H11" s="258">
        <v>195.11298327298167</v>
      </c>
      <c r="I11" s="258">
        <v>193.40508891601726</v>
      </c>
      <c r="J11" s="258">
        <v>196.20291441504605</v>
      </c>
      <c r="K11" s="258">
        <v>187.29803467382789</v>
      </c>
      <c r="L11" s="258">
        <v>171.0520689732931</v>
      </c>
      <c r="M11" s="258">
        <v>182.34044940596061</v>
      </c>
      <c r="N11" s="258">
        <v>177.32988521457594</v>
      </c>
      <c r="O11" s="258">
        <v>179.76624336609814</v>
      </c>
      <c r="P11" s="258">
        <v>193.07768078874506</v>
      </c>
      <c r="Q11" s="258">
        <v>199.62153124852355</v>
      </c>
      <c r="R11" s="259"/>
      <c r="S11" s="260">
        <f t="shared" si="1"/>
        <v>2258</v>
      </c>
      <c r="T11" s="166" t="b">
        <f t="shared" si="0"/>
        <v>1</v>
      </c>
    </row>
    <row r="12" spans="1:20" x14ac:dyDescent="0.25">
      <c r="A12" s="47" t="s">
        <v>160</v>
      </c>
      <c r="B12" s="48"/>
      <c r="C12" s="53" t="s">
        <v>161</v>
      </c>
      <c r="D12" s="168">
        <f>SUM(D6:D11)</f>
        <v>1160149</v>
      </c>
      <c r="F12" s="261">
        <f t="shared" ref="F12:Q12" si="2">SUM(F6:F11)</f>
        <v>102576.98725547492</v>
      </c>
      <c r="G12" s="261">
        <f t="shared" si="2"/>
        <v>100136.22325291813</v>
      </c>
      <c r="H12" s="261">
        <f t="shared" si="2"/>
        <v>105014.2717905148</v>
      </c>
      <c r="I12" s="261">
        <f t="shared" si="2"/>
        <v>102232.50354987124</v>
      </c>
      <c r="J12" s="261">
        <f t="shared" si="2"/>
        <v>97059.749584622681</v>
      </c>
      <c r="K12" s="261">
        <f t="shared" si="2"/>
        <v>93944.495243423153</v>
      </c>
      <c r="L12" s="261">
        <f t="shared" si="2"/>
        <v>86734.473531251439</v>
      </c>
      <c r="M12" s="261">
        <f t="shared" si="2"/>
        <v>88749.285263645448</v>
      </c>
      <c r="N12" s="261">
        <f t="shared" si="2"/>
        <v>90038.406746475084</v>
      </c>
      <c r="O12" s="261">
        <f t="shared" si="2"/>
        <v>91723.126164399349</v>
      </c>
      <c r="P12" s="261">
        <f t="shared" si="2"/>
        <v>97853.055628004178</v>
      </c>
      <c r="Q12" s="261">
        <f t="shared" si="2"/>
        <v>104085.89856357439</v>
      </c>
      <c r="R12" s="262"/>
      <c r="S12" s="263">
        <f>SUM(S6:S11)</f>
        <v>1160149</v>
      </c>
      <c r="T12" s="166" t="b">
        <f>+S12=D12</f>
        <v>1</v>
      </c>
    </row>
    <row r="13" spans="1:20" x14ac:dyDescent="0.25">
      <c r="A13" s="47"/>
      <c r="B13" s="48"/>
      <c r="C13" s="53"/>
      <c r="D13" s="172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5"/>
      <c r="S13" s="264"/>
      <c r="T13" s="266"/>
    </row>
    <row r="14" spans="1:20" x14ac:dyDescent="0.25">
      <c r="A14" s="54" t="s">
        <v>162</v>
      </c>
      <c r="B14" s="48"/>
      <c r="C14" s="55" t="s">
        <v>32</v>
      </c>
      <c r="D14" s="176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59"/>
      <c r="S14" s="259"/>
    </row>
    <row r="15" spans="1:20" x14ac:dyDescent="0.25">
      <c r="A15" s="54" t="s">
        <v>154</v>
      </c>
      <c r="B15" s="48">
        <v>7</v>
      </c>
      <c r="C15" s="56" t="s">
        <v>154</v>
      </c>
      <c r="D15" s="175">
        <v>1000277</v>
      </c>
      <c r="F15" s="258">
        <v>94723.99383227143</v>
      </c>
      <c r="G15" s="258">
        <v>92892.061628746742</v>
      </c>
      <c r="H15" s="258">
        <v>100106.08361876891</v>
      </c>
      <c r="I15" s="258">
        <v>93120.047770228004</v>
      </c>
      <c r="J15" s="258">
        <v>83967.689648937492</v>
      </c>
      <c r="K15" s="258">
        <v>75310.422143741278</v>
      </c>
      <c r="L15" s="258">
        <v>70987.933206737813</v>
      </c>
      <c r="M15" s="258">
        <v>69656.795746196789</v>
      </c>
      <c r="N15" s="258">
        <v>75590.128929331026</v>
      </c>
      <c r="O15" s="258">
        <v>72925.527070662938</v>
      </c>
      <c r="P15" s="258">
        <v>76876.740976580099</v>
      </c>
      <c r="Q15" s="258">
        <v>94119.567799053606</v>
      </c>
      <c r="R15" s="259"/>
      <c r="S15" s="260">
        <f>ROUND(SUM(F15:Q15),0)</f>
        <v>1000277</v>
      </c>
      <c r="T15" s="166" t="b">
        <f t="shared" ref="T15:T21" si="3">+S15=D15</f>
        <v>1</v>
      </c>
    </row>
    <row r="16" spans="1:20" x14ac:dyDescent="0.25">
      <c r="A16" s="54" t="s">
        <v>155</v>
      </c>
      <c r="B16" s="48">
        <v>8</v>
      </c>
      <c r="C16" s="56" t="s">
        <v>155</v>
      </c>
      <c r="D16" s="175">
        <v>1161359</v>
      </c>
      <c r="F16" s="258">
        <v>102334.91570541709</v>
      </c>
      <c r="G16" s="258">
        <v>95444.559413419702</v>
      </c>
      <c r="H16" s="258">
        <v>103594.8286918135</v>
      </c>
      <c r="I16" s="258">
        <v>102311.82185008793</v>
      </c>
      <c r="J16" s="258">
        <v>96563.044758979086</v>
      </c>
      <c r="K16" s="258">
        <v>96784.733778007023</v>
      </c>
      <c r="L16" s="258">
        <v>89047.241495564624</v>
      </c>
      <c r="M16" s="258">
        <v>95122.793367597871</v>
      </c>
      <c r="N16" s="258">
        <v>93593.859543545143</v>
      </c>
      <c r="O16" s="258">
        <v>86836.762326858807</v>
      </c>
      <c r="P16" s="258">
        <v>100165.04856940085</v>
      </c>
      <c r="Q16" s="258">
        <v>99559.269867310286</v>
      </c>
      <c r="R16" s="259"/>
      <c r="S16" s="260">
        <f t="shared" ref="S16:S20" si="4">ROUND(SUM(F16:Q16),0)</f>
        <v>1161359</v>
      </c>
      <c r="T16" s="166" t="b">
        <f t="shared" si="3"/>
        <v>1</v>
      </c>
    </row>
    <row r="17" spans="1:20" x14ac:dyDescent="0.25">
      <c r="A17" s="54" t="s">
        <v>156</v>
      </c>
      <c r="B17" s="48">
        <v>9</v>
      </c>
      <c r="C17" s="56" t="s">
        <v>156</v>
      </c>
      <c r="D17" s="175">
        <v>222182</v>
      </c>
      <c r="F17" s="258">
        <v>18893.568332879382</v>
      </c>
      <c r="G17" s="258">
        <v>22151.383599260382</v>
      </c>
      <c r="H17" s="258">
        <v>19656.309280204241</v>
      </c>
      <c r="I17" s="258">
        <v>19285.434738799831</v>
      </c>
      <c r="J17" s="258">
        <v>19293.412133140613</v>
      </c>
      <c r="K17" s="258">
        <v>18121.58084937591</v>
      </c>
      <c r="L17" s="258">
        <v>17021.89276004261</v>
      </c>
      <c r="M17" s="258">
        <v>18781.964189229071</v>
      </c>
      <c r="N17" s="258">
        <v>18218.503035233953</v>
      </c>
      <c r="O17" s="258">
        <v>17232.919793998066</v>
      </c>
      <c r="P17" s="258">
        <v>15952.870131400314</v>
      </c>
      <c r="Q17" s="258">
        <v>17571.688959804047</v>
      </c>
      <c r="R17" s="259"/>
      <c r="S17" s="260">
        <f t="shared" si="4"/>
        <v>222182</v>
      </c>
      <c r="T17" s="166" t="b">
        <f t="shared" si="3"/>
        <v>1</v>
      </c>
    </row>
    <row r="18" spans="1:20" x14ac:dyDescent="0.25">
      <c r="A18" s="54" t="s">
        <v>157</v>
      </c>
      <c r="B18" s="48">
        <v>10</v>
      </c>
      <c r="C18" s="56" t="s">
        <v>157</v>
      </c>
      <c r="D18" s="175">
        <v>43552</v>
      </c>
      <c r="F18" s="258">
        <v>3487.3734040537788</v>
      </c>
      <c r="G18" s="258">
        <v>3384.5519146090978</v>
      </c>
      <c r="H18" s="258">
        <v>3758.6291544637329</v>
      </c>
      <c r="I18" s="258">
        <v>3538.0372071380853</v>
      </c>
      <c r="J18" s="258">
        <v>3752.8496679233986</v>
      </c>
      <c r="K18" s="258">
        <v>3570.2911537192426</v>
      </c>
      <c r="L18" s="258">
        <v>3910.1603538549061</v>
      </c>
      <c r="M18" s="258">
        <v>3656.773410094238</v>
      </c>
      <c r="N18" s="258">
        <v>3752.2205695187481</v>
      </c>
      <c r="O18" s="258">
        <v>3626.8652854185252</v>
      </c>
      <c r="P18" s="258">
        <v>3463.4758848665938</v>
      </c>
      <c r="Q18" s="258">
        <v>3650.9615539037973</v>
      </c>
      <c r="R18" s="259"/>
      <c r="S18" s="260">
        <f t="shared" si="4"/>
        <v>43552</v>
      </c>
      <c r="T18" s="166" t="b">
        <f t="shared" si="3"/>
        <v>1</v>
      </c>
    </row>
    <row r="19" spans="1:20" x14ac:dyDescent="0.25">
      <c r="A19" s="54" t="s">
        <v>158</v>
      </c>
      <c r="B19" s="48">
        <v>11</v>
      </c>
      <c r="C19" s="56" t="s">
        <v>158</v>
      </c>
      <c r="D19" s="175">
        <v>3518</v>
      </c>
      <c r="F19" s="258">
        <v>315.70122630238649</v>
      </c>
      <c r="G19" s="258">
        <v>302.03198585917647</v>
      </c>
      <c r="H19" s="258">
        <v>297.36670333107605</v>
      </c>
      <c r="I19" s="258">
        <v>280.0643891028094</v>
      </c>
      <c r="J19" s="258">
        <v>289.75147306979187</v>
      </c>
      <c r="K19" s="258">
        <v>289.99127010890413</v>
      </c>
      <c r="L19" s="258">
        <v>296.05538146099991</v>
      </c>
      <c r="M19" s="258">
        <v>294.55301941455224</v>
      </c>
      <c r="N19" s="258">
        <v>301.97945183976407</v>
      </c>
      <c r="O19" s="258">
        <v>278.93474415439198</v>
      </c>
      <c r="P19" s="258">
        <v>280.87304411216161</v>
      </c>
      <c r="Q19" s="258">
        <v>291.16270464871144</v>
      </c>
      <c r="R19" s="259"/>
      <c r="S19" s="260">
        <f t="shared" si="4"/>
        <v>3518</v>
      </c>
      <c r="T19" s="166" t="b">
        <f t="shared" si="3"/>
        <v>1</v>
      </c>
    </row>
    <row r="20" spans="1:20" x14ac:dyDescent="0.25">
      <c r="A20" s="54" t="s">
        <v>159</v>
      </c>
      <c r="B20" s="48">
        <v>12</v>
      </c>
      <c r="C20" s="56" t="s">
        <v>159</v>
      </c>
      <c r="D20" s="175">
        <v>5825</v>
      </c>
      <c r="F20" s="258">
        <v>480.6066264716689</v>
      </c>
      <c r="G20" s="258">
        <v>515.12953698357728</v>
      </c>
      <c r="H20" s="258">
        <v>512.85752447086509</v>
      </c>
      <c r="I20" s="258">
        <v>505.20200113652459</v>
      </c>
      <c r="J20" s="258">
        <v>516.11503579422526</v>
      </c>
      <c r="K20" s="258">
        <v>481.38118220960985</v>
      </c>
      <c r="L20" s="258">
        <v>437.81558272866312</v>
      </c>
      <c r="M20" s="258">
        <v>483.93224337399823</v>
      </c>
      <c r="N20" s="258">
        <v>463.46247892603009</v>
      </c>
      <c r="O20" s="258">
        <v>434.76916231051985</v>
      </c>
      <c r="P20" s="258">
        <v>484.71130463963931</v>
      </c>
      <c r="Q20" s="258">
        <v>509.26266604909296</v>
      </c>
      <c r="R20" s="259"/>
      <c r="S20" s="260">
        <f t="shared" si="4"/>
        <v>5825</v>
      </c>
      <c r="T20" s="166" t="b">
        <f t="shared" si="3"/>
        <v>1</v>
      </c>
    </row>
    <row r="21" spans="1:20" x14ac:dyDescent="0.25">
      <c r="A21" s="54" t="s">
        <v>160</v>
      </c>
      <c r="B21" s="48"/>
      <c r="C21" s="55" t="s">
        <v>161</v>
      </c>
      <c r="D21" s="168">
        <f>SUM(D15:D20)</f>
        <v>2436713</v>
      </c>
      <c r="F21" s="268">
        <f t="shared" ref="F21:Q21" si="5">SUM(F15:F20)</f>
        <v>220236.15912739577</v>
      </c>
      <c r="G21" s="268">
        <f t="shared" si="5"/>
        <v>214689.71807887868</v>
      </c>
      <c r="H21" s="268">
        <f t="shared" si="5"/>
        <v>227926.07497305231</v>
      </c>
      <c r="I21" s="268">
        <f t="shared" si="5"/>
        <v>219040.60795649319</v>
      </c>
      <c r="J21" s="268">
        <f t="shared" si="5"/>
        <v>204382.86271784463</v>
      </c>
      <c r="K21" s="268">
        <f t="shared" si="5"/>
        <v>194558.400377162</v>
      </c>
      <c r="L21" s="268">
        <f t="shared" si="5"/>
        <v>181701.09878038961</v>
      </c>
      <c r="M21" s="268">
        <f t="shared" si="5"/>
        <v>187996.81197590652</v>
      </c>
      <c r="N21" s="268">
        <f t="shared" si="5"/>
        <v>191920.15400839466</v>
      </c>
      <c r="O21" s="268">
        <f t="shared" si="5"/>
        <v>181335.77838340326</v>
      </c>
      <c r="P21" s="268">
        <f t="shared" si="5"/>
        <v>197223.71991099967</v>
      </c>
      <c r="Q21" s="268">
        <f t="shared" si="5"/>
        <v>215701.91355076953</v>
      </c>
      <c r="R21" s="259"/>
      <c r="S21" s="263">
        <f>SUM(S15:S20)</f>
        <v>2436713</v>
      </c>
      <c r="T21" s="166" t="b">
        <f t="shared" si="3"/>
        <v>1</v>
      </c>
    </row>
    <row r="22" spans="1:20" x14ac:dyDescent="0.25">
      <c r="A22" s="54">
        <v>0</v>
      </c>
      <c r="B22" s="48"/>
      <c r="C22" s="57"/>
      <c r="D22" s="177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59"/>
      <c r="S22" s="259"/>
    </row>
    <row r="23" spans="1:20" x14ac:dyDescent="0.25">
      <c r="A23" s="54" t="s">
        <v>64</v>
      </c>
      <c r="B23" s="48"/>
      <c r="C23" s="55" t="s">
        <v>64</v>
      </c>
      <c r="D23" s="176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59"/>
      <c r="S23" s="259"/>
    </row>
    <row r="24" spans="1:20" x14ac:dyDescent="0.25">
      <c r="A24" s="54" t="s">
        <v>154</v>
      </c>
      <c r="B24" s="48">
        <v>13</v>
      </c>
      <c r="C24" s="56" t="s">
        <v>154</v>
      </c>
      <c r="D24" s="175">
        <v>38138</v>
      </c>
      <c r="F24" s="258">
        <v>3607.0336622898108</v>
      </c>
      <c r="G24" s="258">
        <v>3537.2747674437296</v>
      </c>
      <c r="H24" s="258">
        <v>3811.9804582171237</v>
      </c>
      <c r="I24" s="258">
        <v>3552.8410061681193</v>
      </c>
      <c r="J24" s="258">
        <v>3203.6479589663877</v>
      </c>
      <c r="K24" s="258">
        <v>2873.3442732367321</v>
      </c>
      <c r="L24" s="258">
        <v>2585.9243183101271</v>
      </c>
      <c r="M24" s="258">
        <v>2537.4340950463816</v>
      </c>
      <c r="N24" s="258">
        <v>2753.5715408601577</v>
      </c>
      <c r="O24" s="258">
        <v>2892.6431254144677</v>
      </c>
      <c r="P24" s="258">
        <v>3049.3708475318335</v>
      </c>
      <c r="Q24" s="258">
        <v>3733.3198908128011</v>
      </c>
      <c r="R24" s="259"/>
      <c r="S24" s="260">
        <f>ROUND(SUM(F24:Q24),0)</f>
        <v>38138</v>
      </c>
      <c r="T24" s="166" t="b">
        <f t="shared" ref="T24:T30" si="6">+S24=D24</f>
        <v>1</v>
      </c>
    </row>
    <row r="25" spans="1:20" x14ac:dyDescent="0.25">
      <c r="A25" s="54" t="s">
        <v>155</v>
      </c>
      <c r="B25" s="48">
        <v>14</v>
      </c>
      <c r="C25" s="56" t="s">
        <v>155</v>
      </c>
      <c r="D25" s="175">
        <v>44241</v>
      </c>
      <c r="F25" s="258">
        <v>3896.8530658730797</v>
      </c>
      <c r="G25" s="258">
        <v>3634.4723734540748</v>
      </c>
      <c r="H25" s="258">
        <v>3944.8298072416396</v>
      </c>
      <c r="I25" s="258">
        <v>3903.5379039074755</v>
      </c>
      <c r="J25" s="258">
        <v>3684.2028469172942</v>
      </c>
      <c r="K25" s="258">
        <v>3692.6610238220469</v>
      </c>
      <c r="L25" s="258">
        <v>3243.782666431528</v>
      </c>
      <c r="M25" s="258">
        <v>3465.1008063369491</v>
      </c>
      <c r="N25" s="258">
        <v>3409.4053243288931</v>
      </c>
      <c r="O25" s="258">
        <v>3444.4422093054432</v>
      </c>
      <c r="P25" s="258">
        <v>3973.1182041417596</v>
      </c>
      <c r="Q25" s="258">
        <v>3949.0895591869303</v>
      </c>
      <c r="R25" s="259"/>
      <c r="S25" s="260">
        <f t="shared" ref="S25:S29" si="7">ROUND(SUM(F25:Q25),0)</f>
        <v>44241</v>
      </c>
      <c r="T25" s="166" t="b">
        <f t="shared" si="6"/>
        <v>1</v>
      </c>
    </row>
    <row r="26" spans="1:20" x14ac:dyDescent="0.25">
      <c r="A26" s="54" t="s">
        <v>156</v>
      </c>
      <c r="B26" s="48">
        <v>15</v>
      </c>
      <c r="C26" s="56" t="s">
        <v>156</v>
      </c>
      <c r="D26" s="175">
        <v>8456</v>
      </c>
      <c r="F26" s="258">
        <v>719.45590784677029</v>
      </c>
      <c r="G26" s="258">
        <v>843.51158641291704</v>
      </c>
      <c r="H26" s="258">
        <v>748.50063201115927</v>
      </c>
      <c r="I26" s="258">
        <v>735.80378234828993</v>
      </c>
      <c r="J26" s="258">
        <v>736.10814660083236</v>
      </c>
      <c r="K26" s="258">
        <v>691.39886716035323</v>
      </c>
      <c r="L26" s="258">
        <v>620.06772761885929</v>
      </c>
      <c r="M26" s="258">
        <v>684.18301179597529</v>
      </c>
      <c r="N26" s="258">
        <v>663.65744026967582</v>
      </c>
      <c r="O26" s="258">
        <v>683.5560739194292</v>
      </c>
      <c r="P26" s="258">
        <v>632.78198965241199</v>
      </c>
      <c r="Q26" s="258">
        <v>696.99359487997742</v>
      </c>
      <c r="R26" s="259"/>
      <c r="S26" s="260">
        <f t="shared" si="7"/>
        <v>8456</v>
      </c>
      <c r="T26" s="166" t="b">
        <f t="shared" si="6"/>
        <v>1</v>
      </c>
    </row>
    <row r="27" spans="1:20" x14ac:dyDescent="0.25">
      <c r="A27" s="54" t="s">
        <v>157</v>
      </c>
      <c r="B27" s="48">
        <v>16</v>
      </c>
      <c r="C27" s="56" t="s">
        <v>157</v>
      </c>
      <c r="D27" s="175">
        <v>1658</v>
      </c>
      <c r="F27" s="258">
        <v>132.79711668059579</v>
      </c>
      <c r="G27" s="258">
        <v>128.88173517450704</v>
      </c>
      <c r="H27" s="258">
        <v>143.12637522675567</v>
      </c>
      <c r="I27" s="258">
        <v>134.98794268109876</v>
      </c>
      <c r="J27" s="258">
        <v>143.18375590917094</v>
      </c>
      <c r="K27" s="258">
        <v>136.21853852773165</v>
      </c>
      <c r="L27" s="258">
        <v>142.43799320200264</v>
      </c>
      <c r="M27" s="258">
        <v>133.20769968289497</v>
      </c>
      <c r="N27" s="258">
        <v>136.68461638577546</v>
      </c>
      <c r="O27" s="258">
        <v>143.86220238771199</v>
      </c>
      <c r="P27" s="258">
        <v>137.38124509803524</v>
      </c>
      <c r="Q27" s="258">
        <v>144.81799809028564</v>
      </c>
      <c r="R27" s="259"/>
      <c r="S27" s="260">
        <f t="shared" si="7"/>
        <v>1658</v>
      </c>
      <c r="T27" s="166" t="b">
        <f t="shared" si="6"/>
        <v>1</v>
      </c>
    </row>
    <row r="28" spans="1:20" x14ac:dyDescent="0.25">
      <c r="A28" s="54" t="s">
        <v>158</v>
      </c>
      <c r="B28" s="48">
        <v>17</v>
      </c>
      <c r="C28" s="56" t="s">
        <v>158</v>
      </c>
      <c r="D28" s="175">
        <v>134</v>
      </c>
      <c r="F28" s="258">
        <v>12.02171598164734</v>
      </c>
      <c r="G28" s="258">
        <v>11.501199390002169</v>
      </c>
      <c r="H28" s="258">
        <v>11.323548190531552</v>
      </c>
      <c r="I28" s="258">
        <v>10.685392348885914</v>
      </c>
      <c r="J28" s="258">
        <v>11.054986974019823</v>
      </c>
      <c r="K28" s="258">
        <v>11.064136032403232</v>
      </c>
      <c r="L28" s="258">
        <v>10.784604874422746</v>
      </c>
      <c r="M28" s="258">
        <v>10.729877340103627</v>
      </c>
      <c r="N28" s="258">
        <v>11.000404897945234</v>
      </c>
      <c r="O28" s="258">
        <v>11.064145883177783</v>
      </c>
      <c r="P28" s="258">
        <v>11.141029935622145</v>
      </c>
      <c r="Q28" s="258">
        <v>11.549176671196076</v>
      </c>
      <c r="R28" s="259"/>
      <c r="S28" s="260">
        <f t="shared" si="7"/>
        <v>134</v>
      </c>
      <c r="T28" s="166" t="b">
        <f t="shared" si="6"/>
        <v>1</v>
      </c>
    </row>
    <row r="29" spans="1:20" x14ac:dyDescent="0.25">
      <c r="A29" s="54" t="s">
        <v>159</v>
      </c>
      <c r="B29" s="48">
        <v>18</v>
      </c>
      <c r="C29" s="56" t="s">
        <v>159</v>
      </c>
      <c r="D29" s="175">
        <v>222</v>
      </c>
      <c r="F29" s="258">
        <v>18.301216089689923</v>
      </c>
      <c r="G29" s="258">
        <v>19.615828104014092</v>
      </c>
      <c r="H29" s="258">
        <v>19.529311211271921</v>
      </c>
      <c r="I29" s="258">
        <v>19.275144601138162</v>
      </c>
      <c r="J29" s="258">
        <v>19.691513341941238</v>
      </c>
      <c r="K29" s="258">
        <v>18.366300755902216</v>
      </c>
      <c r="L29" s="258">
        <v>15.94859733436655</v>
      </c>
      <c r="M29" s="258">
        <v>17.628519383860851</v>
      </c>
      <c r="N29" s="258">
        <v>16.882853757536395</v>
      </c>
      <c r="O29" s="258">
        <v>17.245429399243413</v>
      </c>
      <c r="P29" s="258">
        <v>19.226420150764699</v>
      </c>
      <c r="Q29" s="258">
        <v>20.200267439270508</v>
      </c>
      <c r="R29" s="259"/>
      <c r="S29" s="260">
        <f t="shared" si="7"/>
        <v>222</v>
      </c>
      <c r="T29" s="166" t="b">
        <f t="shared" si="6"/>
        <v>1</v>
      </c>
    </row>
    <row r="30" spans="1:20" x14ac:dyDescent="0.25">
      <c r="A30" s="54" t="s">
        <v>160</v>
      </c>
      <c r="B30" s="48"/>
      <c r="C30" s="55" t="s">
        <v>161</v>
      </c>
      <c r="D30" s="168">
        <f>SUM(D24:D29)</f>
        <v>92849</v>
      </c>
      <c r="F30" s="268">
        <f t="shared" ref="F30:Q30" si="8">SUM(F24:F29)</f>
        <v>8386.4626847615946</v>
      </c>
      <c r="G30" s="268">
        <f t="shared" si="8"/>
        <v>8175.2574899792462</v>
      </c>
      <c r="H30" s="268">
        <f t="shared" si="8"/>
        <v>8679.290132098482</v>
      </c>
      <c r="I30" s="268">
        <f t="shared" si="8"/>
        <v>8357.1311720550075</v>
      </c>
      <c r="J30" s="268">
        <f t="shared" si="8"/>
        <v>7797.8892087096465</v>
      </c>
      <c r="K30" s="268">
        <f t="shared" si="8"/>
        <v>7423.0531395351691</v>
      </c>
      <c r="L30" s="268">
        <f t="shared" si="8"/>
        <v>6618.9459077713063</v>
      </c>
      <c r="M30" s="268">
        <f t="shared" si="8"/>
        <v>6848.2840095861657</v>
      </c>
      <c r="N30" s="268">
        <f t="shared" si="8"/>
        <v>6991.202180499984</v>
      </c>
      <c r="O30" s="268">
        <f t="shared" si="8"/>
        <v>7192.8131863094732</v>
      </c>
      <c r="P30" s="268">
        <f t="shared" si="8"/>
        <v>7823.0197365104268</v>
      </c>
      <c r="Q30" s="268">
        <f t="shared" si="8"/>
        <v>8555.9704870804617</v>
      </c>
      <c r="R30" s="259"/>
      <c r="S30" s="263">
        <f>SUM(S24:S29)</f>
        <v>92849</v>
      </c>
      <c r="T30" s="166" t="b">
        <f t="shared" si="6"/>
        <v>1</v>
      </c>
    </row>
    <row r="31" spans="1:20" x14ac:dyDescent="0.25">
      <c r="A31" s="54">
        <v>0</v>
      </c>
      <c r="B31" s="48"/>
      <c r="C31" s="56"/>
      <c r="D31" s="172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59"/>
      <c r="S31" s="259"/>
    </row>
    <row r="32" spans="1:20" x14ac:dyDescent="0.25">
      <c r="A32" s="54" t="s">
        <v>163</v>
      </c>
      <c r="B32" s="48"/>
      <c r="C32" s="55" t="s">
        <v>66</v>
      </c>
      <c r="D32" s="176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59"/>
      <c r="S32" s="259"/>
    </row>
    <row r="33" spans="1:20" x14ac:dyDescent="0.25">
      <c r="A33" s="54" t="s">
        <v>154</v>
      </c>
      <c r="B33" s="48">
        <v>19</v>
      </c>
      <c r="C33" s="56" t="s">
        <v>154</v>
      </c>
      <c r="D33" s="175">
        <v>84457</v>
      </c>
      <c r="F33" s="258">
        <v>7987.7589280699131</v>
      </c>
      <c r="G33" s="258">
        <v>7833.2781864720255</v>
      </c>
      <c r="H33" s="258">
        <v>8441.6126350820286</v>
      </c>
      <c r="I33" s="258">
        <v>7867.7495482580644</v>
      </c>
      <c r="J33" s="258">
        <v>7094.4632023150407</v>
      </c>
      <c r="K33" s="258">
        <v>6363.0072577130277</v>
      </c>
      <c r="L33" s="258">
        <v>5726.5171314708996</v>
      </c>
      <c r="M33" s="258">
        <v>5619.1357621622465</v>
      </c>
      <c r="N33" s="258">
        <v>6097.7711102430376</v>
      </c>
      <c r="O33" s="258">
        <v>6405.7444742784919</v>
      </c>
      <c r="P33" s="258">
        <v>6752.8172711606603</v>
      </c>
      <c r="Q33" s="258">
        <v>8267.419181846537</v>
      </c>
      <c r="R33" s="259"/>
      <c r="S33" s="260">
        <f>ROUND(SUM(F33:Q33),0)</f>
        <v>84457</v>
      </c>
      <c r="T33" s="166" t="b">
        <f t="shared" ref="T33:T39" si="9">+S33=D33</f>
        <v>1</v>
      </c>
    </row>
    <row r="34" spans="1:20" x14ac:dyDescent="0.25">
      <c r="A34" s="54" t="s">
        <v>155</v>
      </c>
      <c r="B34" s="48">
        <v>20</v>
      </c>
      <c r="C34" s="56" t="s">
        <v>155</v>
      </c>
      <c r="D34" s="175">
        <v>97973</v>
      </c>
      <c r="F34" s="258">
        <v>8629.5626219757123</v>
      </c>
      <c r="G34" s="258">
        <v>8048.5218237335894</v>
      </c>
      <c r="H34" s="258">
        <v>8735.8068880641858</v>
      </c>
      <c r="I34" s="258">
        <v>8644.3661640801784</v>
      </c>
      <c r="J34" s="258">
        <v>8158.6497212234053</v>
      </c>
      <c r="K34" s="258">
        <v>8177.3803138409548</v>
      </c>
      <c r="L34" s="258">
        <v>7183.3413215385344</v>
      </c>
      <c r="M34" s="258">
        <v>7673.449292100443</v>
      </c>
      <c r="N34" s="258">
        <v>7550.1119114948569</v>
      </c>
      <c r="O34" s="258">
        <v>7627.7009270089329</v>
      </c>
      <c r="P34" s="258">
        <v>8798.4514087577591</v>
      </c>
      <c r="Q34" s="258">
        <v>8745.2400885325078</v>
      </c>
      <c r="R34" s="259"/>
      <c r="S34" s="260">
        <f t="shared" ref="S34:S38" si="10">ROUND(SUM(F34:Q34),0)</f>
        <v>97973</v>
      </c>
      <c r="T34" s="166" t="b">
        <f t="shared" si="9"/>
        <v>1</v>
      </c>
    </row>
    <row r="35" spans="1:20" x14ac:dyDescent="0.25">
      <c r="A35" s="54" t="s">
        <v>156</v>
      </c>
      <c r="B35" s="48">
        <v>21</v>
      </c>
      <c r="C35" s="56" t="s">
        <v>156</v>
      </c>
      <c r="D35" s="175">
        <v>18726</v>
      </c>
      <c r="F35" s="258">
        <v>1593.2316937700787</v>
      </c>
      <c r="G35" s="258">
        <v>1867.9524052522802</v>
      </c>
      <c r="H35" s="258">
        <v>1657.5510976012438</v>
      </c>
      <c r="I35" s="258">
        <v>1629.4339842753413</v>
      </c>
      <c r="J35" s="258">
        <v>1630.1079974682452</v>
      </c>
      <c r="K35" s="258">
        <v>1531.0995103138596</v>
      </c>
      <c r="L35" s="258">
        <v>1373.1370402990199</v>
      </c>
      <c r="M35" s="258">
        <v>1515.1200328520708</v>
      </c>
      <c r="N35" s="258">
        <v>1469.6662521105695</v>
      </c>
      <c r="O35" s="258">
        <v>1513.7316818995751</v>
      </c>
      <c r="P35" s="258">
        <v>1401.2927132371703</v>
      </c>
      <c r="Q35" s="258">
        <v>1543.4890082993538</v>
      </c>
      <c r="R35" s="259"/>
      <c r="S35" s="260">
        <f t="shared" si="10"/>
        <v>18726</v>
      </c>
      <c r="T35" s="166" t="b">
        <f t="shared" si="9"/>
        <v>1</v>
      </c>
    </row>
    <row r="36" spans="1:20" x14ac:dyDescent="0.25">
      <c r="A36" s="54" t="s">
        <v>157</v>
      </c>
      <c r="B36" s="48">
        <v>22</v>
      </c>
      <c r="C36" s="56" t="s">
        <v>157</v>
      </c>
      <c r="D36" s="175">
        <v>3671</v>
      </c>
      <c r="F36" s="258">
        <v>294.07858470441511</v>
      </c>
      <c r="G36" s="258">
        <v>285.40799093950801</v>
      </c>
      <c r="H36" s="258">
        <v>316.95267873769734</v>
      </c>
      <c r="I36" s="258">
        <v>298.93015848602943</v>
      </c>
      <c r="J36" s="258">
        <v>317.07974798660752</v>
      </c>
      <c r="K36" s="258">
        <v>301.65530714864195</v>
      </c>
      <c r="L36" s="258">
        <v>315.42826001057807</v>
      </c>
      <c r="M36" s="258">
        <v>294.98781881459735</v>
      </c>
      <c r="N36" s="258">
        <v>302.68743435352133</v>
      </c>
      <c r="O36" s="258">
        <v>318.58216449378909</v>
      </c>
      <c r="P36" s="258">
        <v>304.23011533098969</v>
      </c>
      <c r="Q36" s="258">
        <v>320.69876954143848</v>
      </c>
      <c r="R36" s="259"/>
      <c r="S36" s="260">
        <f t="shared" si="10"/>
        <v>3671</v>
      </c>
      <c r="T36" s="166" t="b">
        <f t="shared" si="9"/>
        <v>1</v>
      </c>
    </row>
    <row r="37" spans="1:20" x14ac:dyDescent="0.25">
      <c r="A37" s="54" t="s">
        <v>158</v>
      </c>
      <c r="B37" s="48">
        <v>23</v>
      </c>
      <c r="C37" s="56" t="s">
        <v>158</v>
      </c>
      <c r="D37" s="175">
        <v>297</v>
      </c>
      <c r="F37" s="258">
        <v>26.622032992662696</v>
      </c>
      <c r="G37" s="258">
        <v>25.469351470560461</v>
      </c>
      <c r="H37" s="258">
        <v>25.07594373237125</v>
      </c>
      <c r="I37" s="258">
        <v>23.662750649396539</v>
      </c>
      <c r="J37" s="258">
        <v>24.481216192855289</v>
      </c>
      <c r="K37" s="258">
        <v>24.501476739228764</v>
      </c>
      <c r="L37" s="258">
        <v>23.882456316387767</v>
      </c>
      <c r="M37" s="258">
        <v>23.761262451345964</v>
      </c>
      <c r="N37" s="258">
        <v>24.36034444440573</v>
      </c>
      <c r="O37" s="258">
        <v>24.501498553722264</v>
      </c>
      <c r="P37" s="258">
        <v>24.671757923009316</v>
      </c>
      <c r="Q37" s="258">
        <v>25.575596932089599</v>
      </c>
      <c r="R37" s="259"/>
      <c r="S37" s="260">
        <f t="shared" si="10"/>
        <v>297</v>
      </c>
      <c r="T37" s="166" t="b">
        <f t="shared" si="9"/>
        <v>1</v>
      </c>
    </row>
    <row r="38" spans="1:20" x14ac:dyDescent="0.25">
      <c r="A38" s="54" t="s">
        <v>159</v>
      </c>
      <c r="B38" s="48">
        <v>24</v>
      </c>
      <c r="C38" s="56" t="s">
        <v>159</v>
      </c>
      <c r="D38" s="175">
        <v>491</v>
      </c>
      <c r="F38" s="258">
        <v>40.527956182742159</v>
      </c>
      <c r="G38" s="258">
        <v>43.439158250010841</v>
      </c>
      <c r="H38" s="258">
        <v>43.24756700159665</v>
      </c>
      <c r="I38" s="258">
        <v>42.684716249595517</v>
      </c>
      <c r="J38" s="258">
        <v>43.606762850238468</v>
      </c>
      <c r="K38" s="258">
        <v>40.672085867211948</v>
      </c>
      <c r="L38" s="258">
        <v>35.318093113360817</v>
      </c>
      <c r="M38" s="258">
        <v>39.038272519945878</v>
      </c>
      <c r="N38" s="258">
        <v>37.386999528984397</v>
      </c>
      <c r="O38" s="258">
        <v>38.189921566952677</v>
      </c>
      <c r="P38" s="258">
        <v>42.576816185463919</v>
      </c>
      <c r="Q38" s="258">
        <v>44.733396384496722</v>
      </c>
      <c r="R38" s="259"/>
      <c r="S38" s="260">
        <f t="shared" si="10"/>
        <v>491</v>
      </c>
      <c r="T38" s="166" t="b">
        <f t="shared" si="9"/>
        <v>1</v>
      </c>
    </row>
    <row r="39" spans="1:20" x14ac:dyDescent="0.25">
      <c r="A39" s="54" t="s">
        <v>160</v>
      </c>
      <c r="B39" s="48"/>
      <c r="C39" s="55" t="s">
        <v>161</v>
      </c>
      <c r="D39" s="168">
        <f>SUM(D33:D38)</f>
        <v>205615</v>
      </c>
      <c r="F39" s="268">
        <f t="shared" ref="F39:Q39" si="11">SUM(F33:F38)</f>
        <v>18571.781817695519</v>
      </c>
      <c r="G39" s="268">
        <f t="shared" si="11"/>
        <v>18104.068916117973</v>
      </c>
      <c r="H39" s="268">
        <f t="shared" si="11"/>
        <v>19220.246810219123</v>
      </c>
      <c r="I39" s="268">
        <f t="shared" si="11"/>
        <v>18506.827321998604</v>
      </c>
      <c r="J39" s="268">
        <f t="shared" si="11"/>
        <v>17268.388648036398</v>
      </c>
      <c r="K39" s="268">
        <f t="shared" si="11"/>
        <v>16438.315951622924</v>
      </c>
      <c r="L39" s="268">
        <f t="shared" si="11"/>
        <v>14657.62430274878</v>
      </c>
      <c r="M39" s="268">
        <f t="shared" si="11"/>
        <v>15165.492440900651</v>
      </c>
      <c r="N39" s="268">
        <f t="shared" si="11"/>
        <v>15481.984052175376</v>
      </c>
      <c r="O39" s="268">
        <f t="shared" si="11"/>
        <v>15928.450667801464</v>
      </c>
      <c r="P39" s="268">
        <f t="shared" si="11"/>
        <v>17324.040082595053</v>
      </c>
      <c r="Q39" s="268">
        <f t="shared" si="11"/>
        <v>18947.156041536426</v>
      </c>
      <c r="R39" s="259"/>
      <c r="S39" s="263">
        <f>SUM(S33:S38)</f>
        <v>205615</v>
      </c>
      <c r="T39" s="166" t="b">
        <f t="shared" si="9"/>
        <v>1</v>
      </c>
    </row>
    <row r="40" spans="1:20" x14ac:dyDescent="0.25">
      <c r="A40" s="54"/>
      <c r="B40" s="48"/>
      <c r="C40" s="55"/>
      <c r="D40" s="219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59"/>
      <c r="S40" s="269"/>
      <c r="T40" s="166"/>
    </row>
    <row r="41" spans="1:20" x14ac:dyDescent="0.25">
      <c r="A41" s="54"/>
      <c r="B41" s="48"/>
      <c r="C41" s="55" t="s">
        <v>68</v>
      </c>
      <c r="D41" s="219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59"/>
      <c r="S41" s="269"/>
      <c r="T41" s="166"/>
    </row>
    <row r="42" spans="1:20" x14ac:dyDescent="0.25">
      <c r="A42" s="54"/>
      <c r="B42" s="48">
        <v>25</v>
      </c>
      <c r="C42" s="56" t="s">
        <v>180</v>
      </c>
      <c r="D42" s="175">
        <v>16921</v>
      </c>
      <c r="F42" s="258">
        <v>1600.318969426073</v>
      </c>
      <c r="G42" s="258">
        <v>1569.3693046432068</v>
      </c>
      <c r="H42" s="258">
        <v>1691.2469384867677</v>
      </c>
      <c r="I42" s="258">
        <v>1576.2755188473297</v>
      </c>
      <c r="J42" s="258">
        <v>1421.350361571732</v>
      </c>
      <c r="K42" s="258">
        <v>1274.8057757890319</v>
      </c>
      <c r="L42" s="258">
        <v>1147.2872525023265</v>
      </c>
      <c r="M42" s="258">
        <v>1125.7737787213759</v>
      </c>
      <c r="N42" s="258">
        <v>1221.6666610515922</v>
      </c>
      <c r="O42" s="258">
        <v>1283.3680244730581</v>
      </c>
      <c r="P42" s="258">
        <v>1352.902819604451</v>
      </c>
      <c r="Q42" s="258">
        <v>1656.3479023399734</v>
      </c>
      <c r="R42" s="259"/>
      <c r="S42" s="260">
        <f>ROUND(SUM(F42:Q42),0)</f>
        <v>16921</v>
      </c>
      <c r="T42" s="166" t="b">
        <f t="shared" ref="T42:T50" si="12">+S42=D42</f>
        <v>1</v>
      </c>
    </row>
    <row r="43" spans="1:20" x14ac:dyDescent="0.25">
      <c r="A43" s="54"/>
      <c r="B43" s="48">
        <v>26</v>
      </c>
      <c r="C43" s="56" t="s">
        <v>181</v>
      </c>
      <c r="D43" s="175">
        <v>19628</v>
      </c>
      <c r="F43" s="258">
        <v>1728.902047014438</v>
      </c>
      <c r="G43" s="258">
        <v>1612.4925985307425</v>
      </c>
      <c r="H43" s="258">
        <v>1750.1877062268932</v>
      </c>
      <c r="I43" s="258">
        <v>1731.8678837976727</v>
      </c>
      <c r="J43" s="258">
        <v>1634.5563294223493</v>
      </c>
      <c r="K43" s="258">
        <v>1638.3089367486818</v>
      </c>
      <c r="L43" s="258">
        <v>1439.1567752906597</v>
      </c>
      <c r="M43" s="258">
        <v>1537.3481565554239</v>
      </c>
      <c r="N43" s="258">
        <v>1512.6379529050816</v>
      </c>
      <c r="O43" s="258">
        <v>1528.1826350198526</v>
      </c>
      <c r="P43" s="258">
        <v>1762.738312185247</v>
      </c>
      <c r="Q43" s="258">
        <v>1752.0776142458747</v>
      </c>
      <c r="R43" s="259"/>
      <c r="S43" s="260">
        <f t="shared" ref="S43:S47" si="13">ROUND(SUM(F43:Q43),0)</f>
        <v>19628</v>
      </c>
      <c r="T43" s="166" t="b">
        <f t="shared" si="12"/>
        <v>1</v>
      </c>
    </row>
    <row r="44" spans="1:20" x14ac:dyDescent="0.25">
      <c r="A44" s="54"/>
      <c r="B44" s="48">
        <v>27</v>
      </c>
      <c r="C44" s="56" t="s">
        <v>182</v>
      </c>
      <c r="D44" s="175">
        <v>3752</v>
      </c>
      <c r="F44" s="258">
        <v>319.19827891540643</v>
      </c>
      <c r="G44" s="258">
        <v>374.2375921743789</v>
      </c>
      <c r="H44" s="258">
        <v>332.08444172779122</v>
      </c>
      <c r="I44" s="258">
        <v>326.45127850564887</v>
      </c>
      <c r="J44" s="258">
        <v>326.58631464131093</v>
      </c>
      <c r="K44" s="258">
        <v>306.75031789251739</v>
      </c>
      <c r="L44" s="258">
        <v>275.10310125784781</v>
      </c>
      <c r="M44" s="258">
        <v>303.54888666081706</v>
      </c>
      <c r="N44" s="258">
        <v>294.44238404753219</v>
      </c>
      <c r="O44" s="258">
        <v>303.27073550659372</v>
      </c>
      <c r="P44" s="258">
        <v>280.74398976057154</v>
      </c>
      <c r="Q44" s="258">
        <v>309.23250955934122</v>
      </c>
      <c r="R44" s="259"/>
      <c r="S44" s="260">
        <f t="shared" si="13"/>
        <v>3752</v>
      </c>
      <c r="T44" s="166" t="b">
        <f t="shared" si="12"/>
        <v>1</v>
      </c>
    </row>
    <row r="45" spans="1:20" x14ac:dyDescent="0.25">
      <c r="A45" s="54"/>
      <c r="B45" s="48">
        <v>28</v>
      </c>
      <c r="C45" s="56" t="s">
        <v>183</v>
      </c>
      <c r="D45" s="175">
        <v>735</v>
      </c>
      <c r="F45" s="258">
        <v>58.917594013839853</v>
      </c>
      <c r="G45" s="258">
        <v>57.180471523899953</v>
      </c>
      <c r="H45" s="258">
        <v>63.5003370484675</v>
      </c>
      <c r="I45" s="258">
        <v>59.88958949144542</v>
      </c>
      <c r="J45" s="258">
        <v>63.525794918602649</v>
      </c>
      <c r="K45" s="258">
        <v>60.435563291926485</v>
      </c>
      <c r="L45" s="258">
        <v>63.194925201624621</v>
      </c>
      <c r="M45" s="258">
        <v>59.099755820083239</v>
      </c>
      <c r="N45" s="258">
        <v>60.642346290725413</v>
      </c>
      <c r="O45" s="258">
        <v>63.826798699271642</v>
      </c>
      <c r="P45" s="258">
        <v>60.951416914194013</v>
      </c>
      <c r="Q45" s="258">
        <v>64.250852960177468</v>
      </c>
      <c r="R45" s="259"/>
      <c r="S45" s="260">
        <f t="shared" si="13"/>
        <v>735</v>
      </c>
      <c r="T45" s="166" t="b">
        <f t="shared" si="12"/>
        <v>1</v>
      </c>
    </row>
    <row r="46" spans="1:20" x14ac:dyDescent="0.25">
      <c r="A46" s="54"/>
      <c r="B46" s="48">
        <v>29</v>
      </c>
      <c r="C46" s="56" t="s">
        <v>184</v>
      </c>
      <c r="D46" s="175">
        <v>59</v>
      </c>
      <c r="F46" s="258">
        <v>5.3336292177184221</v>
      </c>
      <c r="G46" s="258">
        <v>5.1026935920769443</v>
      </c>
      <c r="H46" s="258">
        <v>5.0238757569604147</v>
      </c>
      <c r="I46" s="258">
        <v>4.7407475706303588</v>
      </c>
      <c r="J46" s="258">
        <v>4.9047242187507525</v>
      </c>
      <c r="K46" s="258">
        <v>4.9087833468471791</v>
      </c>
      <c r="L46" s="258">
        <v>4.7847648162361205</v>
      </c>
      <c r="M46" s="258">
        <v>4.7604840582724695</v>
      </c>
      <c r="N46" s="258">
        <v>4.8805079956957762</v>
      </c>
      <c r="O46" s="258">
        <v>4.9087877173030314</v>
      </c>
      <c r="P46" s="258">
        <v>4.9428985737830766</v>
      </c>
      <c r="Q46" s="258">
        <v>5.1239794907916663</v>
      </c>
      <c r="R46" s="259"/>
      <c r="S46" s="260">
        <f t="shared" si="13"/>
        <v>59</v>
      </c>
      <c r="T46" s="166" t="b">
        <f t="shared" si="12"/>
        <v>1</v>
      </c>
    </row>
    <row r="47" spans="1:20" x14ac:dyDescent="0.25">
      <c r="A47" s="54"/>
      <c r="B47" s="48">
        <v>30</v>
      </c>
      <c r="C47" s="56" t="s">
        <v>185</v>
      </c>
      <c r="D47" s="175">
        <v>98</v>
      </c>
      <c r="F47" s="258">
        <v>8.1196312576977778</v>
      </c>
      <c r="G47" s="258">
        <v>8.7028801932297117</v>
      </c>
      <c r="H47" s="258">
        <v>8.6644955709627816</v>
      </c>
      <c r="I47" s="258">
        <v>8.5517304332696753</v>
      </c>
      <c r="J47" s="258">
        <v>8.7364591762113832</v>
      </c>
      <c r="K47" s="258">
        <v>8.1485071251584031</v>
      </c>
      <c r="L47" s="258">
        <v>7.0758538010766774</v>
      </c>
      <c r="M47" s="258">
        <v>7.8211784569203955</v>
      </c>
      <c r="N47" s="258">
        <v>7.4903518114328485</v>
      </c>
      <c r="O47" s="258">
        <v>7.6512143737487284</v>
      </c>
      <c r="P47" s="258">
        <v>8.5301130408336956</v>
      </c>
      <c r="Q47" s="258">
        <v>8.9621761805302214</v>
      </c>
      <c r="R47" s="259"/>
      <c r="S47" s="260">
        <f t="shared" si="13"/>
        <v>98</v>
      </c>
      <c r="T47" s="166" t="b">
        <f t="shared" si="12"/>
        <v>1</v>
      </c>
    </row>
    <row r="48" spans="1:20" x14ac:dyDescent="0.25">
      <c r="A48" s="54"/>
      <c r="B48" s="48"/>
      <c r="C48" s="220" t="s">
        <v>143</v>
      </c>
      <c r="D48" s="168">
        <f>SUM(D42:D47)</f>
        <v>41193</v>
      </c>
      <c r="F48" s="268">
        <f t="shared" ref="F48:Q48" si="14">SUM(F42:F47)</f>
        <v>3720.7901498451729</v>
      </c>
      <c r="G48" s="268">
        <f t="shared" si="14"/>
        <v>3627.0855406575342</v>
      </c>
      <c r="H48" s="268">
        <f t="shared" si="14"/>
        <v>3850.7077948178426</v>
      </c>
      <c r="I48" s="268">
        <f t="shared" si="14"/>
        <v>3707.776748645997</v>
      </c>
      <c r="J48" s="268">
        <f t="shared" si="14"/>
        <v>3459.6599839489563</v>
      </c>
      <c r="K48" s="268">
        <f t="shared" si="14"/>
        <v>3293.3578841941626</v>
      </c>
      <c r="L48" s="268">
        <f t="shared" si="14"/>
        <v>2936.6026728697716</v>
      </c>
      <c r="M48" s="268">
        <f t="shared" si="14"/>
        <v>3038.3522402728931</v>
      </c>
      <c r="N48" s="268">
        <f t="shared" si="14"/>
        <v>3101.76020410206</v>
      </c>
      <c r="O48" s="268">
        <f t="shared" si="14"/>
        <v>3191.2081957898272</v>
      </c>
      <c r="P48" s="268">
        <f t="shared" si="14"/>
        <v>3470.8095500790805</v>
      </c>
      <c r="Q48" s="268">
        <f t="shared" si="14"/>
        <v>3795.995034776688</v>
      </c>
      <c r="R48" s="259"/>
      <c r="S48" s="263">
        <f>SUM(S42:S47)</f>
        <v>41193</v>
      </c>
      <c r="T48" s="77" t="b">
        <f t="shared" si="12"/>
        <v>1</v>
      </c>
    </row>
    <row r="49" spans="1:20" x14ac:dyDescent="0.25">
      <c r="A49" s="54"/>
      <c r="B49" s="48">
        <v>31</v>
      </c>
      <c r="C49" s="55" t="s">
        <v>246</v>
      </c>
      <c r="D49" s="297">
        <v>307475</v>
      </c>
      <c r="F49" s="270"/>
      <c r="G49" s="270"/>
      <c r="H49" s="270"/>
      <c r="I49" s="270">
        <f>D49/9</f>
        <v>34163.888888888891</v>
      </c>
      <c r="J49" s="270">
        <f>D49/9</f>
        <v>34163.888888888891</v>
      </c>
      <c r="K49" s="270">
        <f>D49/9</f>
        <v>34163.888888888891</v>
      </c>
      <c r="L49" s="270">
        <f>D49/9</f>
        <v>34163.888888888891</v>
      </c>
      <c r="M49" s="270">
        <f>D49/9</f>
        <v>34163.888888888891</v>
      </c>
      <c r="N49" s="270">
        <f>D49/9</f>
        <v>34163.888888888891</v>
      </c>
      <c r="O49" s="270">
        <f>D49/9</f>
        <v>34163.888888888891</v>
      </c>
      <c r="P49" s="270">
        <f>D49/9</f>
        <v>34163.888888888891</v>
      </c>
      <c r="Q49" s="270">
        <f>D49/9</f>
        <v>34163.888888888891</v>
      </c>
      <c r="R49" s="266"/>
      <c r="S49" s="260">
        <f t="shared" ref="S49:S50" si="15">ROUND(SUM(F49:Q49),0)</f>
        <v>307475</v>
      </c>
      <c r="T49" s="77" t="b">
        <f t="shared" si="12"/>
        <v>1</v>
      </c>
    </row>
    <row r="50" spans="1:20" x14ac:dyDescent="0.25">
      <c r="A50" s="54"/>
      <c r="B50" s="48">
        <v>32</v>
      </c>
      <c r="C50" s="55" t="s">
        <v>247</v>
      </c>
      <c r="D50" s="297">
        <v>227598</v>
      </c>
      <c r="F50" s="270"/>
      <c r="G50" s="270"/>
      <c r="H50" s="270"/>
      <c r="I50" s="270">
        <f>$D$50/9</f>
        <v>25288.666666666668</v>
      </c>
      <c r="J50" s="270">
        <f t="shared" ref="J50:Q50" si="16">$D$50/9</f>
        <v>25288.666666666668</v>
      </c>
      <c r="K50" s="270">
        <f t="shared" si="16"/>
        <v>25288.666666666668</v>
      </c>
      <c r="L50" s="270">
        <f t="shared" si="16"/>
        <v>25288.666666666668</v>
      </c>
      <c r="M50" s="270">
        <f t="shared" si="16"/>
        <v>25288.666666666668</v>
      </c>
      <c r="N50" s="270">
        <f t="shared" si="16"/>
        <v>25288.666666666668</v>
      </c>
      <c r="O50" s="270">
        <f t="shared" si="16"/>
        <v>25288.666666666668</v>
      </c>
      <c r="P50" s="270">
        <f t="shared" si="16"/>
        <v>25288.666666666668</v>
      </c>
      <c r="Q50" s="270">
        <f t="shared" si="16"/>
        <v>25288.666666666668</v>
      </c>
      <c r="R50" s="266"/>
      <c r="S50" s="260">
        <f t="shared" si="15"/>
        <v>227598</v>
      </c>
      <c r="T50" s="77" t="b">
        <f t="shared" si="12"/>
        <v>1</v>
      </c>
    </row>
    <row r="51" spans="1:20" s="173" customFormat="1" x14ac:dyDescent="0.25">
      <c r="A51" s="47" t="s">
        <v>24</v>
      </c>
      <c r="B51" s="48"/>
      <c r="C51" s="53" t="s">
        <v>24</v>
      </c>
      <c r="D51" s="168">
        <f>SUM(D48,D39,D30,D21,D12)+D49+D50</f>
        <v>4471592</v>
      </c>
      <c r="F51" s="174">
        <f>+F12+F21+F30+F39+F48+F49+F50</f>
        <v>353492.18103517301</v>
      </c>
      <c r="G51" s="174">
        <f t="shared" ref="G51:S51" si="17">+G12+G21+G30+G39+G48+G49+G50</f>
        <v>344732.35327855154</v>
      </c>
      <c r="H51" s="174">
        <f t="shared" si="17"/>
        <v>364690.59150070261</v>
      </c>
      <c r="I51" s="174">
        <f t="shared" si="17"/>
        <v>411297.40230461961</v>
      </c>
      <c r="J51" s="174">
        <f t="shared" si="17"/>
        <v>389421.10569871793</v>
      </c>
      <c r="K51" s="174">
        <f t="shared" si="17"/>
        <v>375110.17815149302</v>
      </c>
      <c r="L51" s="174">
        <f t="shared" si="17"/>
        <v>352101.30075058644</v>
      </c>
      <c r="M51" s="174">
        <f t="shared" si="17"/>
        <v>361250.78148586722</v>
      </c>
      <c r="N51" s="174">
        <f t="shared" si="17"/>
        <v>366986.0627472027</v>
      </c>
      <c r="O51" s="174">
        <f t="shared" si="17"/>
        <v>358823.932153259</v>
      </c>
      <c r="P51" s="174">
        <f t="shared" si="17"/>
        <v>383147.20046374394</v>
      </c>
      <c r="Q51" s="174">
        <f t="shared" si="17"/>
        <v>410539.48923329305</v>
      </c>
      <c r="S51" s="174">
        <f t="shared" si="17"/>
        <v>4471592</v>
      </c>
      <c r="T51" s="166" t="b">
        <f t="shared" ref="T51:T55" si="18">+S51=D51</f>
        <v>1</v>
      </c>
    </row>
    <row r="52" spans="1:20" s="173" customFormat="1" x14ac:dyDescent="0.25">
      <c r="A52" s="47"/>
      <c r="B52" s="48">
        <v>33</v>
      </c>
      <c r="C52" s="57" t="s">
        <v>25</v>
      </c>
      <c r="D52" s="172">
        <v>84404</v>
      </c>
      <c r="E52" s="77"/>
      <c r="F52" s="296">
        <v>7033.666666666667</v>
      </c>
      <c r="G52" s="296">
        <v>7033.666666666667</v>
      </c>
      <c r="H52" s="296">
        <v>7033.666666666667</v>
      </c>
      <c r="I52" s="296">
        <v>7033.666666666667</v>
      </c>
      <c r="J52" s="296">
        <v>7033.666666666667</v>
      </c>
      <c r="K52" s="296">
        <v>7033.666666666667</v>
      </c>
      <c r="L52" s="296">
        <v>7033.666666666667</v>
      </c>
      <c r="M52" s="296">
        <v>7033.666666666667</v>
      </c>
      <c r="N52" s="296">
        <v>7033.666666666667</v>
      </c>
      <c r="O52" s="296">
        <v>7033.666666666667</v>
      </c>
      <c r="P52" s="296">
        <v>7033.666666666667</v>
      </c>
      <c r="Q52" s="296">
        <v>7033.666666666667</v>
      </c>
      <c r="R52" s="77"/>
      <c r="S52" s="296">
        <f t="shared" ref="S52:S53" si="19">ROUND(SUM(F52:Q52),0)</f>
        <v>84404</v>
      </c>
      <c r="T52" s="166" t="b">
        <f t="shared" si="18"/>
        <v>1</v>
      </c>
    </row>
    <row r="53" spans="1:20" x14ac:dyDescent="0.25">
      <c r="A53" s="54" t="s">
        <v>25</v>
      </c>
      <c r="B53" s="48">
        <v>34</v>
      </c>
      <c r="C53" s="298" t="s">
        <v>248</v>
      </c>
      <c r="D53" s="299">
        <v>25000</v>
      </c>
      <c r="F53" s="300">
        <v>25000</v>
      </c>
      <c r="G53" s="300">
        <v>0</v>
      </c>
      <c r="H53" s="300">
        <v>0</v>
      </c>
      <c r="I53" s="300">
        <v>0</v>
      </c>
      <c r="J53" s="300">
        <v>0</v>
      </c>
      <c r="K53" s="300">
        <v>0</v>
      </c>
      <c r="L53" s="300">
        <v>0</v>
      </c>
      <c r="M53" s="300">
        <v>0</v>
      </c>
      <c r="N53" s="300">
        <v>0</v>
      </c>
      <c r="O53" s="300">
        <v>0</v>
      </c>
      <c r="P53" s="300">
        <v>0</v>
      </c>
      <c r="Q53" s="300">
        <v>0</v>
      </c>
      <c r="S53" s="296">
        <f t="shared" si="19"/>
        <v>25000</v>
      </c>
      <c r="T53" s="166" t="b">
        <f t="shared" si="18"/>
        <v>1</v>
      </c>
    </row>
    <row r="54" spans="1:20" x14ac:dyDescent="0.25">
      <c r="A54" s="54"/>
      <c r="C54" s="53" t="s">
        <v>26</v>
      </c>
      <c r="D54" s="168">
        <f>SUM(D51:D53)</f>
        <v>4580996</v>
      </c>
      <c r="F54" s="171">
        <f t="shared" ref="F54:Q54" si="20">SUM(F51:F53)</f>
        <v>385525.8477018397</v>
      </c>
      <c r="G54" s="171">
        <f t="shared" si="20"/>
        <v>351766.01994521823</v>
      </c>
      <c r="H54" s="171">
        <f t="shared" si="20"/>
        <v>371724.25816736929</v>
      </c>
      <c r="I54" s="171">
        <f t="shared" si="20"/>
        <v>418331.06897128629</v>
      </c>
      <c r="J54" s="171">
        <f t="shared" si="20"/>
        <v>396454.77236538462</v>
      </c>
      <c r="K54" s="171">
        <f t="shared" si="20"/>
        <v>382143.84481815971</v>
      </c>
      <c r="L54" s="171">
        <f t="shared" si="20"/>
        <v>359134.96741725312</v>
      </c>
      <c r="M54" s="171">
        <f t="shared" si="20"/>
        <v>368284.44815253391</v>
      </c>
      <c r="N54" s="171">
        <f t="shared" si="20"/>
        <v>374019.72941386938</v>
      </c>
      <c r="O54" s="171">
        <f t="shared" si="20"/>
        <v>365857.59881992568</v>
      </c>
      <c r="P54" s="171">
        <f t="shared" si="20"/>
        <v>390180.86713041062</v>
      </c>
      <c r="Q54" s="171">
        <f t="shared" si="20"/>
        <v>417573.15589995973</v>
      </c>
      <c r="S54" s="171">
        <f>SUM(S51:S53)</f>
        <v>4580996</v>
      </c>
      <c r="T54" s="166" t="b">
        <f t="shared" si="18"/>
        <v>1</v>
      </c>
    </row>
    <row r="55" spans="1:20" x14ac:dyDescent="0.25">
      <c r="A55" s="47" t="s">
        <v>26</v>
      </c>
      <c r="B55" s="48">
        <v>35</v>
      </c>
      <c r="C55" s="57" t="s">
        <v>27</v>
      </c>
      <c r="D55" s="170">
        <v>-62893</v>
      </c>
      <c r="E55" s="170"/>
      <c r="F55" s="169">
        <f>$D$55/12</f>
        <v>-5241.083333333333</v>
      </c>
      <c r="G55" s="169">
        <f t="shared" ref="G55:Q55" si="21">$D$55/12</f>
        <v>-5241.083333333333</v>
      </c>
      <c r="H55" s="169">
        <f t="shared" si="21"/>
        <v>-5241.083333333333</v>
      </c>
      <c r="I55" s="169">
        <f t="shared" si="21"/>
        <v>-5241.083333333333</v>
      </c>
      <c r="J55" s="169">
        <f t="shared" si="21"/>
        <v>-5241.083333333333</v>
      </c>
      <c r="K55" s="169">
        <f t="shared" si="21"/>
        <v>-5241.083333333333</v>
      </c>
      <c r="L55" s="169">
        <f>$D$55/12</f>
        <v>-5241.083333333333</v>
      </c>
      <c r="M55" s="169">
        <f t="shared" si="21"/>
        <v>-5241.083333333333</v>
      </c>
      <c r="N55" s="169">
        <f>$D$55/12</f>
        <v>-5241.083333333333</v>
      </c>
      <c r="O55" s="169">
        <f t="shared" si="21"/>
        <v>-5241.083333333333</v>
      </c>
      <c r="P55" s="169">
        <f t="shared" si="21"/>
        <v>-5241.083333333333</v>
      </c>
      <c r="Q55" s="169">
        <f t="shared" si="21"/>
        <v>-5241.083333333333</v>
      </c>
      <c r="S55" s="169">
        <f>ROUND(SUM(F55:Q55),0)</f>
        <v>-62893</v>
      </c>
      <c r="T55" s="166" t="b">
        <f t="shared" si="18"/>
        <v>1</v>
      </c>
    </row>
    <row r="56" spans="1:20" x14ac:dyDescent="0.25">
      <c r="A56" s="54" t="s">
        <v>27</v>
      </c>
      <c r="B56" s="48">
        <v>36</v>
      </c>
      <c r="C56" s="57" t="s">
        <v>101</v>
      </c>
      <c r="D56" s="170">
        <v>-27450</v>
      </c>
      <c r="E56" s="170"/>
      <c r="F56" s="169">
        <f>$D$56/12</f>
        <v>-2287.5</v>
      </c>
      <c r="G56" s="169">
        <f t="shared" ref="G56:Q56" si="22">$D$56/12</f>
        <v>-2287.5</v>
      </c>
      <c r="H56" s="169">
        <f t="shared" si="22"/>
        <v>-2287.5</v>
      </c>
      <c r="I56" s="169">
        <f t="shared" si="22"/>
        <v>-2287.5</v>
      </c>
      <c r="J56" s="169">
        <f t="shared" si="22"/>
        <v>-2287.5</v>
      </c>
      <c r="K56" s="169">
        <f t="shared" si="22"/>
        <v>-2287.5</v>
      </c>
      <c r="L56" s="169">
        <f>$D$56/12</f>
        <v>-2287.5</v>
      </c>
      <c r="M56" s="169">
        <f t="shared" si="22"/>
        <v>-2287.5</v>
      </c>
      <c r="N56" s="169">
        <f>$D$56/12</f>
        <v>-2287.5</v>
      </c>
      <c r="O56" s="169">
        <f t="shared" si="22"/>
        <v>-2287.5</v>
      </c>
      <c r="P56" s="169">
        <f t="shared" si="22"/>
        <v>-2287.5</v>
      </c>
      <c r="Q56" s="169">
        <f t="shared" si="22"/>
        <v>-2287.5</v>
      </c>
      <c r="S56" s="169">
        <f t="shared" ref="S56:S60" si="23">ROUND(SUM(F56:Q56),0)</f>
        <v>-27450</v>
      </c>
      <c r="T56" s="166" t="b">
        <f>+S56=D56</f>
        <v>1</v>
      </c>
    </row>
    <row r="57" spans="1:20" x14ac:dyDescent="0.25">
      <c r="A57" s="54" t="s">
        <v>28</v>
      </c>
      <c r="B57" s="48">
        <v>37</v>
      </c>
      <c r="C57" s="57" t="s">
        <v>102</v>
      </c>
      <c r="D57" s="170">
        <v>-28968</v>
      </c>
      <c r="E57" s="170"/>
      <c r="F57" s="169">
        <f>$D$57/12</f>
        <v>-2414</v>
      </c>
      <c r="G57" s="169">
        <f t="shared" ref="G57:Q57" si="24">$D$57/12</f>
        <v>-2414</v>
      </c>
      <c r="H57" s="169">
        <f t="shared" si="24"/>
        <v>-2414</v>
      </c>
      <c r="I57" s="169">
        <f t="shared" si="24"/>
        <v>-2414</v>
      </c>
      <c r="J57" s="169">
        <f t="shared" si="24"/>
        <v>-2414</v>
      </c>
      <c r="K57" s="169">
        <f t="shared" si="24"/>
        <v>-2414</v>
      </c>
      <c r="L57" s="169">
        <f>$D$57/12</f>
        <v>-2414</v>
      </c>
      <c r="M57" s="169">
        <f t="shared" si="24"/>
        <v>-2414</v>
      </c>
      <c r="N57" s="169">
        <f>$D$57/12</f>
        <v>-2414</v>
      </c>
      <c r="O57" s="169">
        <f t="shared" si="24"/>
        <v>-2414</v>
      </c>
      <c r="P57" s="169">
        <f t="shared" si="24"/>
        <v>-2414</v>
      </c>
      <c r="Q57" s="169">
        <f t="shared" si="24"/>
        <v>-2414</v>
      </c>
      <c r="S57" s="169">
        <f t="shared" si="23"/>
        <v>-28968</v>
      </c>
      <c r="T57" s="166" t="b">
        <f t="shared" ref="T57:T60" si="25">+S57=D57</f>
        <v>1</v>
      </c>
    </row>
    <row r="58" spans="1:20" x14ac:dyDescent="0.25">
      <c r="A58" s="58" t="s">
        <v>29</v>
      </c>
      <c r="B58" s="48">
        <v>38</v>
      </c>
      <c r="C58" s="57" t="s">
        <v>186</v>
      </c>
      <c r="D58" s="170">
        <v>-25161</v>
      </c>
      <c r="E58" s="170"/>
      <c r="F58" s="169">
        <f>$D$58/12</f>
        <v>-2096.75</v>
      </c>
      <c r="G58" s="169">
        <f t="shared" ref="G58:Q58" si="26">$D$58/12</f>
        <v>-2096.75</v>
      </c>
      <c r="H58" s="169">
        <f t="shared" si="26"/>
        <v>-2096.75</v>
      </c>
      <c r="I58" s="169">
        <f t="shared" si="26"/>
        <v>-2096.75</v>
      </c>
      <c r="J58" s="169">
        <f t="shared" si="26"/>
        <v>-2096.75</v>
      </c>
      <c r="K58" s="169">
        <f t="shared" si="26"/>
        <v>-2096.75</v>
      </c>
      <c r="L58" s="169">
        <f>$D$58/12</f>
        <v>-2096.75</v>
      </c>
      <c r="M58" s="169">
        <f t="shared" si="26"/>
        <v>-2096.75</v>
      </c>
      <c r="N58" s="169">
        <f t="shared" si="26"/>
        <v>-2096.75</v>
      </c>
      <c r="O58" s="169">
        <f t="shared" si="26"/>
        <v>-2096.75</v>
      </c>
      <c r="P58" s="169">
        <f t="shared" si="26"/>
        <v>-2096.75</v>
      </c>
      <c r="Q58" s="169">
        <f t="shared" si="26"/>
        <v>-2096.75</v>
      </c>
      <c r="S58" s="169">
        <f t="shared" si="23"/>
        <v>-25161</v>
      </c>
      <c r="T58" s="166" t="b">
        <f t="shared" si="25"/>
        <v>1</v>
      </c>
    </row>
    <row r="59" spans="1:20" x14ac:dyDescent="0.25">
      <c r="B59" s="48">
        <v>39</v>
      </c>
      <c r="C59" s="57" t="s">
        <v>187</v>
      </c>
      <c r="D59" s="170">
        <v>-139368</v>
      </c>
      <c r="E59" s="170"/>
      <c r="F59" s="169">
        <f>$D$59/12</f>
        <v>-11614</v>
      </c>
      <c r="G59" s="169">
        <f t="shared" ref="G59:Q59" si="27">$D$59/12</f>
        <v>-11614</v>
      </c>
      <c r="H59" s="169">
        <f t="shared" si="27"/>
        <v>-11614</v>
      </c>
      <c r="I59" s="169">
        <f t="shared" si="27"/>
        <v>-11614</v>
      </c>
      <c r="J59" s="169">
        <f t="shared" si="27"/>
        <v>-11614</v>
      </c>
      <c r="K59" s="169">
        <f t="shared" si="27"/>
        <v>-11614</v>
      </c>
      <c r="L59" s="169">
        <f>$D$59/12</f>
        <v>-11614</v>
      </c>
      <c r="M59" s="169">
        <f t="shared" si="27"/>
        <v>-11614</v>
      </c>
      <c r="N59" s="169">
        <f t="shared" si="27"/>
        <v>-11614</v>
      </c>
      <c r="O59" s="169">
        <f t="shared" si="27"/>
        <v>-11614</v>
      </c>
      <c r="P59" s="169">
        <f t="shared" si="27"/>
        <v>-11614</v>
      </c>
      <c r="Q59" s="169">
        <f t="shared" si="27"/>
        <v>-11614</v>
      </c>
      <c r="S59" s="169">
        <f t="shared" si="23"/>
        <v>-139368</v>
      </c>
      <c r="T59" s="166" t="b">
        <f t="shared" si="25"/>
        <v>1</v>
      </c>
    </row>
    <row r="60" spans="1:20" x14ac:dyDescent="0.25">
      <c r="B60" s="48">
        <v>40</v>
      </c>
      <c r="C60" s="57" t="s">
        <v>250</v>
      </c>
      <c r="D60" s="170">
        <v>-647132</v>
      </c>
      <c r="E60" s="170"/>
      <c r="F60" s="169">
        <f>$D$60/12</f>
        <v>-53927.666666666664</v>
      </c>
      <c r="G60" s="169">
        <f t="shared" ref="G60:Q60" si="28">$D$60/12</f>
        <v>-53927.666666666664</v>
      </c>
      <c r="H60" s="169">
        <f t="shared" si="28"/>
        <v>-53927.666666666664</v>
      </c>
      <c r="I60" s="169">
        <f t="shared" si="28"/>
        <v>-53927.666666666664</v>
      </c>
      <c r="J60" s="169">
        <f t="shared" si="28"/>
        <v>-53927.666666666664</v>
      </c>
      <c r="K60" s="169">
        <f t="shared" si="28"/>
        <v>-53927.666666666664</v>
      </c>
      <c r="L60" s="169">
        <f>$D$60/12</f>
        <v>-53927.666666666664</v>
      </c>
      <c r="M60" s="169">
        <f t="shared" si="28"/>
        <v>-53927.666666666664</v>
      </c>
      <c r="N60" s="169">
        <f t="shared" si="28"/>
        <v>-53927.666666666664</v>
      </c>
      <c r="O60" s="169">
        <f t="shared" si="28"/>
        <v>-53927.666666666664</v>
      </c>
      <c r="P60" s="169">
        <f t="shared" si="28"/>
        <v>-53927.666666666664</v>
      </c>
      <c r="Q60" s="169">
        <f t="shared" si="28"/>
        <v>-53927.666666666664</v>
      </c>
      <c r="S60" s="169">
        <f t="shared" si="23"/>
        <v>-647132</v>
      </c>
      <c r="T60" s="166" t="b">
        <f t="shared" si="25"/>
        <v>1</v>
      </c>
    </row>
    <row r="61" spans="1:20" x14ac:dyDescent="0.25">
      <c r="B61" s="48">
        <v>41</v>
      </c>
      <c r="C61" s="57" t="s">
        <v>249</v>
      </c>
      <c r="D61" s="170">
        <v>-15000</v>
      </c>
      <c r="E61" s="170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S61" s="169">
        <v>-15000</v>
      </c>
      <c r="T61" s="166" t="b">
        <f t="shared" ref="T61" si="29">+S61=D61</f>
        <v>1</v>
      </c>
    </row>
    <row r="62" spans="1:20" ht="15.75" thickBot="1" x14ac:dyDescent="0.3">
      <c r="C62" s="53" t="s">
        <v>29</v>
      </c>
      <c r="D62" s="168">
        <f>SUM(D54:D61)</f>
        <v>3635024</v>
      </c>
      <c r="F62" s="271">
        <f>+SUM(F54:F61)</f>
        <v>307944.8477018397</v>
      </c>
      <c r="G62" s="271">
        <f t="shared" ref="G62:Q62" si="30">+SUM(G54:G61)</f>
        <v>274185.01994521823</v>
      </c>
      <c r="H62" s="271">
        <f t="shared" si="30"/>
        <v>294143.25816736929</v>
      </c>
      <c r="I62" s="271">
        <f t="shared" si="30"/>
        <v>340750.06897128629</v>
      </c>
      <c r="J62" s="271">
        <f t="shared" si="30"/>
        <v>318873.77236538462</v>
      </c>
      <c r="K62" s="271">
        <f t="shared" si="30"/>
        <v>304562.84481815971</v>
      </c>
      <c r="L62" s="271">
        <f t="shared" si="30"/>
        <v>281553.96741725312</v>
      </c>
      <c r="M62" s="271">
        <f t="shared" si="30"/>
        <v>290703.44815253391</v>
      </c>
      <c r="N62" s="271">
        <f t="shared" si="30"/>
        <v>296438.72941386938</v>
      </c>
      <c r="O62" s="271">
        <f t="shared" si="30"/>
        <v>288276.59881992568</v>
      </c>
      <c r="P62" s="271">
        <f t="shared" si="30"/>
        <v>312599.86713041062</v>
      </c>
      <c r="Q62" s="271">
        <f t="shared" si="30"/>
        <v>339992.15589995973</v>
      </c>
      <c r="R62" s="173"/>
      <c r="S62" s="271">
        <f>SUM(S54:S61)</f>
        <v>3635024</v>
      </c>
      <c r="T62" s="166" t="b">
        <f>+S62=D62</f>
        <v>1</v>
      </c>
    </row>
    <row r="63" spans="1:20" x14ac:dyDescent="0.25">
      <c r="C63" s="59"/>
      <c r="D63" s="60"/>
      <c r="S63" s="167"/>
      <c r="T63" s="166"/>
    </row>
    <row r="64" spans="1:20" x14ac:dyDescent="0.25">
      <c r="C64" s="44" t="s">
        <v>164</v>
      </c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</row>
    <row r="65" spans="4:19" x14ac:dyDescent="0.25">
      <c r="D65" s="255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</row>
    <row r="66" spans="4:19" x14ac:dyDescent="0.25">
      <c r="D66" s="191"/>
    </row>
    <row r="67" spans="4:19" x14ac:dyDescent="0.25">
      <c r="D67" s="167"/>
    </row>
  </sheetData>
  <mergeCells count="2">
    <mergeCell ref="C2:D2"/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"/>
  <sheetViews>
    <sheetView workbookViewId="0">
      <selection activeCell="F24" sqref="F24"/>
    </sheetView>
  </sheetViews>
  <sheetFormatPr defaultColWidth="8.7109375" defaultRowHeight="15" x14ac:dyDescent="0.25"/>
  <sheetData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P61"/>
  <sheetViews>
    <sheetView topLeftCell="A32" workbookViewId="0">
      <selection activeCell="F58" sqref="F58"/>
    </sheetView>
  </sheetViews>
  <sheetFormatPr defaultColWidth="12" defaultRowHeight="15" x14ac:dyDescent="0.25"/>
  <cols>
    <col min="1" max="1" width="2.5703125" customWidth="1"/>
    <col min="2" max="2" width="2.7109375" bestFit="1" customWidth="1"/>
    <col min="3" max="3" width="47.42578125" bestFit="1" customWidth="1"/>
    <col min="4" max="4" width="2.42578125" customWidth="1"/>
    <col min="5" max="5" width="10.28515625" customWidth="1"/>
    <col min="6" max="6" width="9.7109375" customWidth="1"/>
    <col min="7" max="7" width="11" bestFit="1" customWidth="1"/>
    <col min="8" max="8" width="11.42578125" bestFit="1" customWidth="1"/>
    <col min="9" max="9" width="2.42578125" customWidth="1"/>
    <col min="10" max="10" width="12.28515625" customWidth="1"/>
    <col min="11" max="11" width="9.7109375" customWidth="1"/>
    <col min="12" max="12" width="13.42578125" customWidth="1"/>
    <col min="13" max="13" width="13.5703125" customWidth="1"/>
    <col min="14" max="14" width="2.5703125" customWidth="1"/>
    <col min="15" max="15" width="18.42578125" customWidth="1"/>
    <col min="16" max="16" width="16.7109375" customWidth="1"/>
    <col min="17" max="17" width="12.42578125" customWidth="1"/>
    <col min="18" max="18" width="12.7109375" customWidth="1"/>
    <col min="19" max="19" width="2.42578125" customWidth="1"/>
  </cols>
  <sheetData>
    <row r="1" spans="2:14" s="125" customFormat="1" ht="15.75" x14ac:dyDescent="0.25">
      <c r="C1" s="128"/>
    </row>
    <row r="2" spans="2:14" s="125" customFormat="1" ht="15.75" x14ac:dyDescent="0.25">
      <c r="B2" s="318" t="s">
        <v>1</v>
      </c>
      <c r="C2" s="318"/>
      <c r="D2" s="318"/>
      <c r="E2" s="318"/>
      <c r="J2" s="126" t="s">
        <v>16</v>
      </c>
    </row>
    <row r="3" spans="2:14" s="125" customFormat="1" ht="15.75" x14ac:dyDescent="0.25">
      <c r="B3" s="318" t="s">
        <v>17</v>
      </c>
      <c r="C3" s="318"/>
      <c r="D3" s="318"/>
      <c r="E3" s="318"/>
      <c r="J3" s="126"/>
    </row>
    <row r="4" spans="2:14" s="125" customFormat="1" ht="15.75" x14ac:dyDescent="0.25">
      <c r="B4" s="319" t="s">
        <v>239</v>
      </c>
      <c r="C4" s="319"/>
      <c r="D4" s="319"/>
      <c r="E4" s="319"/>
    </row>
    <row r="5" spans="2:14" s="125" customFormat="1" ht="15.75" x14ac:dyDescent="0.25">
      <c r="B5" s="130" t="s">
        <v>18</v>
      </c>
      <c r="C5" s="129">
        <f>+Cover!$L$4</f>
        <v>46157</v>
      </c>
      <c r="D5" s="131"/>
      <c r="E5" s="131"/>
    </row>
    <row r="6" spans="2:14" s="125" customFormat="1" ht="15.75" x14ac:dyDescent="0.25">
      <c r="B6" s="127"/>
      <c r="C6" s="127"/>
      <c r="D6" s="127"/>
      <c r="E6" s="127"/>
    </row>
    <row r="7" spans="2:14" ht="28.5" x14ac:dyDescent="0.45">
      <c r="C7" s="3" t="s">
        <v>242</v>
      </c>
    </row>
    <row r="8" spans="2:14" x14ac:dyDescent="0.25">
      <c r="C8" t="s">
        <v>19</v>
      </c>
      <c r="E8" s="317">
        <v>46082</v>
      </c>
      <c r="F8" s="317"/>
      <c r="G8" s="317"/>
      <c r="H8" s="317"/>
      <c r="J8" s="320" t="s">
        <v>20</v>
      </c>
      <c r="K8" s="320"/>
      <c r="L8" s="320"/>
      <c r="M8" s="320"/>
    </row>
    <row r="9" spans="2:14" ht="15" hidden="1" customHeight="1" x14ac:dyDescent="0.25">
      <c r="E9" s="122">
        <f>+EOMONTH(E8,0)</f>
        <v>46112</v>
      </c>
      <c r="F9" s="123"/>
      <c r="G9" s="123"/>
      <c r="H9" s="123"/>
      <c r="J9" s="108" t="e">
        <f>+EOMONTH(J8,0)</f>
        <v>#VALUE!</v>
      </c>
      <c r="K9" s="109"/>
      <c r="L9" s="109"/>
      <c r="M9" s="109"/>
    </row>
    <row r="10" spans="2:14" s="5" customFormat="1" ht="45" customHeight="1" collapsed="1" x14ac:dyDescent="0.25">
      <c r="C10" s="121" t="s">
        <v>21</v>
      </c>
      <c r="D10" s="4"/>
      <c r="E10" s="121" t="str">
        <f>+TEXT(E$8,"MMM-YY ") &amp; "Budget"</f>
        <v>Mar-26 Budget</v>
      </c>
      <c r="F10" s="121" t="str">
        <f>+TEXT(E$8,"MMM-YY ") &amp; "Actual"</f>
        <v>Mar-26 Actual</v>
      </c>
      <c r="G10" s="121" t="str">
        <f>+TEXT(E$8,"MMM-YY ") &amp; "Variance ($)"</f>
        <v>Mar-26 Variance ($)</v>
      </c>
      <c r="H10" s="121" t="str">
        <f>+TEXT(E$8,"MMM-YY ") &amp; "Variance (%)"</f>
        <v>Mar-26 Variance (%)</v>
      </c>
      <c r="I10" s="4"/>
      <c r="J10" s="110" t="str">
        <f>+TEXT(J$8,"MMM-YY ") &amp; "Certified Budget"</f>
        <v>YTD Certified Budget</v>
      </c>
      <c r="K10" s="110" t="str">
        <f>+TEXT(J$8,"MMM-YY ") &amp; "Actual"</f>
        <v>YTD Actual</v>
      </c>
      <c r="L10" s="110" t="str">
        <f>+TEXT(J$8,"MMM-YY ") &amp; "Variance ($)"</f>
        <v>YTD Variance ($)</v>
      </c>
      <c r="M10" s="110" t="str">
        <f>+TEXT(J$8,"MMM-YY ") &amp; "Variance (%)"</f>
        <v>YTD Variance (%)</v>
      </c>
      <c r="N10" s="4"/>
    </row>
    <row r="11" spans="2:14" s="5" customFormat="1" ht="4.1500000000000004" customHeight="1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5">
      <c r="B12" s="70" t="s">
        <v>22</v>
      </c>
      <c r="C12" s="115" t="s">
        <v>23</v>
      </c>
      <c r="D12" s="6"/>
      <c r="I12" s="6"/>
      <c r="N12" s="6"/>
    </row>
    <row r="13" spans="2:14" s="5" customFormat="1" x14ac:dyDescent="0.25">
      <c r="C13" s="15" t="s">
        <v>24</v>
      </c>
      <c r="D13"/>
      <c r="E13" s="102">
        <f>+_xlfn.XLOOKUP($E$10,'Monthly Revenues'!$E$10:$BP$10,'Monthly Revenues'!$E60:$BP60,0)</f>
        <v>366.98606274720277</v>
      </c>
      <c r="F13" s="102">
        <f>+_xlfn.XLOOKUP($F$10,'Monthly Revenues'!$E$10:$BP$10,'Monthly Revenues'!$E60:$BP60,0)</f>
        <v>324.74995499178317</v>
      </c>
      <c r="G13" s="116">
        <f t="shared" ref="G13:G24" si="0">F13-E13</f>
        <v>-42.236107755419596</v>
      </c>
      <c r="H13" s="117">
        <f t="shared" ref="H13:H24" si="1">IFERROR(G13/E13,"n.a.")</f>
        <v>-0.11508913292032512</v>
      </c>
      <c r="I13"/>
      <c r="J13" s="102">
        <f>+'Monthly Revenues'!BM60</f>
        <v>3319.081956952914</v>
      </c>
      <c r="K13" s="102">
        <f>+'Monthly Revenues'!BN60</f>
        <v>3109.7637981726812</v>
      </c>
      <c r="L13" s="116">
        <f t="shared" ref="L13:L24" si="2">K13-J13</f>
        <v>-209.31815878023281</v>
      </c>
      <c r="M13" s="117">
        <f t="shared" ref="M13:M23" si="3">IFERROR(L13/J13,"n.a.")</f>
        <v>-6.3065076878185175E-2</v>
      </c>
    </row>
    <row r="14" spans="2:14" s="5" customFormat="1" x14ac:dyDescent="0.25">
      <c r="C14" s="112" t="s">
        <v>25</v>
      </c>
      <c r="D14"/>
      <c r="E14" s="102">
        <f>+_xlfn.XLOOKUP($E$10,'Monthly Revenues'!$E$10:$BP$10,'Monthly Revenues'!$E61:$BP61,0)</f>
        <v>7.033666666666667</v>
      </c>
      <c r="F14" s="102">
        <f>+_xlfn.XLOOKUP($F$10,'Monthly Revenues'!$E$10:$BP$10,'Monthly Revenues'!$E61:$BP61,0)</f>
        <v>-16.477730409999999</v>
      </c>
      <c r="G14" s="116">
        <f>F14-E14</f>
        <v>-23.511397076666668</v>
      </c>
      <c r="H14" s="117">
        <f>IFERROR(G14/E14,"n.a.")</f>
        <v>-3.3426942434007869</v>
      </c>
      <c r="I14"/>
      <c r="J14" s="102">
        <f>+'Monthly Revenues'!BM61</f>
        <v>63.303000000000011</v>
      </c>
      <c r="K14" s="102">
        <f>+'Monthly Revenues'!BN61</f>
        <v>43.984626930000005</v>
      </c>
      <c r="L14" s="116">
        <f>K14-J14</f>
        <v>-19.318373070000007</v>
      </c>
      <c r="M14" s="117">
        <f>IFERROR(L14/J14,"n.a.")</f>
        <v>-0.30517310506611067</v>
      </c>
    </row>
    <row r="15" spans="2:14" ht="30" x14ac:dyDescent="0.25">
      <c r="C15" s="302" t="s">
        <v>248</v>
      </c>
      <c r="E15" s="102">
        <f>+_xlfn.XLOOKUP($E$10,'Monthly Revenues'!$E$10:$BP$10,'Monthly Revenues'!$E62:$BP62,0)</f>
        <v>0</v>
      </c>
      <c r="F15" s="102">
        <f>+_xlfn.XLOOKUP($F$10,'Monthly Revenues'!$E$10:$BP$10,'Monthly Revenues'!$E62:$BP62,0)</f>
        <v>0</v>
      </c>
      <c r="G15" s="116">
        <f t="shared" si="0"/>
        <v>0</v>
      </c>
      <c r="H15" s="117" t="str">
        <f t="shared" si="1"/>
        <v>n.a.</v>
      </c>
      <c r="J15" s="102">
        <f>+'Monthly Revenues'!BM62</f>
        <v>25</v>
      </c>
      <c r="K15" s="102">
        <f>+'Monthly Revenues'!BN62</f>
        <v>0</v>
      </c>
      <c r="L15" s="116">
        <f>K15-J15</f>
        <v>-25</v>
      </c>
      <c r="M15" s="117">
        <f>IFERROR(L15/J15,"n.a.")</f>
        <v>-1</v>
      </c>
    </row>
    <row r="16" spans="2:14" s="5" customFormat="1" x14ac:dyDescent="0.25">
      <c r="C16" s="111" t="s">
        <v>26</v>
      </c>
      <c r="E16" s="32">
        <f>SUM(E13:E15)</f>
        <v>374.01972941386941</v>
      </c>
      <c r="F16" s="32">
        <f>SUM(F13:F15)</f>
        <v>308.27222458178318</v>
      </c>
      <c r="G16" s="32">
        <f t="shared" si="0"/>
        <v>-65.747504832086236</v>
      </c>
      <c r="H16" s="34">
        <f t="shared" si="1"/>
        <v>-0.17578619431418738</v>
      </c>
      <c r="J16" s="26">
        <f>SUM(J13:J15)</f>
        <v>3407.3849569529139</v>
      </c>
      <c r="K16" s="26">
        <f>SUM(K13:K15)</f>
        <v>3153.7484251026813</v>
      </c>
      <c r="L16" s="26">
        <f t="shared" si="2"/>
        <v>-253.63653185023259</v>
      </c>
      <c r="M16" s="34">
        <f t="shared" si="3"/>
        <v>-7.4437298706938423E-2</v>
      </c>
    </row>
    <row r="17" spans="1:16" x14ac:dyDescent="0.25">
      <c r="C17" s="112" t="s">
        <v>27</v>
      </c>
      <c r="E17" s="102">
        <f>+_xlfn.XLOOKUP($E$10,'Monthly Revenues'!$E$10:$BP$10,'Monthly Revenues'!$E64:$BP64,0)</f>
        <v>-5.2410833333333331</v>
      </c>
      <c r="F17" s="102">
        <f>+_xlfn.XLOOKUP($F$10,'Monthly Revenues'!$E$10:$BP$10,'Monthly Revenues'!$E64:$BP64,0)</f>
        <v>-7.5127261499999998</v>
      </c>
      <c r="G17" s="103">
        <f t="shared" si="0"/>
        <v>-2.2716428166666667</v>
      </c>
      <c r="H17" s="104">
        <f t="shared" si="1"/>
        <v>0.43343001287901678</v>
      </c>
      <c r="J17" s="102">
        <f>+'Monthly Revenues'!BM64</f>
        <v>-47.169750000000001</v>
      </c>
      <c r="K17" s="102">
        <f>+'Monthly Revenues'!BN64</f>
        <v>-160.87526439999996</v>
      </c>
      <c r="L17" s="103">
        <f t="shared" si="2"/>
        <v>-113.70551439999997</v>
      </c>
      <c r="M17" s="104">
        <f t="shared" si="3"/>
        <v>2.4105600390080499</v>
      </c>
    </row>
    <row r="18" spans="1:16" x14ac:dyDescent="0.25">
      <c r="C18" s="112" t="s">
        <v>101</v>
      </c>
      <c r="E18" s="102">
        <f>+_xlfn.XLOOKUP($E$10,'Monthly Revenues'!$E$10:$BP$10,'Monthly Revenues'!$E65:$BP65,0)</f>
        <v>-2.2875000000000001</v>
      </c>
      <c r="F18" s="102">
        <f>+_xlfn.XLOOKUP($F$10,'Monthly Revenues'!$E$10:$BP$10,'Monthly Revenues'!$E65:$BP65,0)</f>
        <v>1.8384420000000099E-2</v>
      </c>
      <c r="G18" s="103">
        <f t="shared" si="0"/>
        <v>2.3058844200000004</v>
      </c>
      <c r="H18" s="104">
        <f t="shared" si="1"/>
        <v>-1.0080369049180329</v>
      </c>
      <c r="J18" s="102">
        <f>+'Monthly Revenues'!BM65</f>
        <v>-20.587500000000002</v>
      </c>
      <c r="K18" s="102">
        <f>+'Monthly Revenues'!BN65</f>
        <v>-5.9304095700000001</v>
      </c>
      <c r="L18" s="103">
        <f t="shared" si="2"/>
        <v>14.657090430000002</v>
      </c>
      <c r="M18" s="104">
        <f t="shared" si="3"/>
        <v>-0.71194124735883424</v>
      </c>
    </row>
    <row r="19" spans="1:16" x14ac:dyDescent="0.25">
      <c r="C19" s="112" t="s">
        <v>102</v>
      </c>
      <c r="E19" s="102">
        <f>+_xlfn.XLOOKUP($E$10,'Monthly Revenues'!$E$10:$BP$10,'Monthly Revenues'!$E66:$BP66,0)</f>
        <v>-2.4140000000000001</v>
      </c>
      <c r="F19" s="102">
        <f>+_xlfn.XLOOKUP($F$10,'Monthly Revenues'!$E$10:$BP$10,'Monthly Revenues'!$E66:$BP66,0)</f>
        <v>0</v>
      </c>
      <c r="G19" s="103">
        <f t="shared" si="0"/>
        <v>2.4140000000000001</v>
      </c>
      <c r="H19" s="104">
        <f t="shared" si="1"/>
        <v>-1</v>
      </c>
      <c r="J19" s="102">
        <f>+'Monthly Revenues'!BM66</f>
        <v>-21.726000000000003</v>
      </c>
      <c r="K19" s="102">
        <f>+'Monthly Revenues'!BN66</f>
        <v>0</v>
      </c>
      <c r="L19" s="103">
        <f t="shared" si="2"/>
        <v>21.726000000000003</v>
      </c>
      <c r="M19" s="104">
        <f t="shared" si="3"/>
        <v>-1</v>
      </c>
    </row>
    <row r="20" spans="1:16" x14ac:dyDescent="0.25">
      <c r="C20" s="112" t="s">
        <v>186</v>
      </c>
      <c r="E20" s="102">
        <f>+_xlfn.XLOOKUP($E$10,'Monthly Revenues'!$E$10:$BP$10,'Monthly Revenues'!$E67:$BP67,0)</f>
        <v>-2.0967500000000001</v>
      </c>
      <c r="F20" s="102">
        <f>+_xlfn.XLOOKUP($F$10,'Monthly Revenues'!$E$10:$BP$10,'Monthly Revenues'!$E67:$BP67,0)</f>
        <v>0</v>
      </c>
      <c r="G20" s="103">
        <f t="shared" si="0"/>
        <v>2.0967500000000001</v>
      </c>
      <c r="H20" s="104">
        <f t="shared" si="1"/>
        <v>-1</v>
      </c>
      <c r="J20" s="102">
        <f>+'Monthly Revenues'!BM67</f>
        <v>-18.870750000000001</v>
      </c>
      <c r="K20" s="102">
        <f>+'Monthly Revenues'!BN67</f>
        <v>0</v>
      </c>
      <c r="L20" s="103">
        <f t="shared" si="2"/>
        <v>18.870750000000001</v>
      </c>
      <c r="M20" s="104">
        <f t="shared" si="3"/>
        <v>-1</v>
      </c>
    </row>
    <row r="21" spans="1:16" x14ac:dyDescent="0.25">
      <c r="C21" s="112" t="s">
        <v>187</v>
      </c>
      <c r="E21" s="102">
        <f>+_xlfn.XLOOKUP($E$10,'Monthly Revenues'!$E$10:$BP$10,'Monthly Revenues'!$E68:$BP68,0)</f>
        <v>-11.614000000000001</v>
      </c>
      <c r="F21" s="102">
        <f>+_xlfn.XLOOKUP($F$10,'Monthly Revenues'!$E$10:$BP$10,'Monthly Revenues'!$E68:$BP68,0)</f>
        <v>-11.61393839</v>
      </c>
      <c r="G21" s="103">
        <f t="shared" si="0"/>
        <v>6.1610000001266485E-5</v>
      </c>
      <c r="H21" s="104">
        <f t="shared" si="1"/>
        <v>-5.3048045463463473E-6</v>
      </c>
      <c r="J21" s="102">
        <f>+'Monthly Revenues'!BM68</f>
        <v>-104.52600000000002</v>
      </c>
      <c r="K21" s="102">
        <f>+'Monthly Revenues'!BN68</f>
        <v>-104.52544551000001</v>
      </c>
      <c r="L21" s="103">
        <f t="shared" si="2"/>
        <v>5.5449000001317472E-4</v>
      </c>
      <c r="M21" s="104">
        <f t="shared" si="3"/>
        <v>-5.3048045463633413E-6</v>
      </c>
    </row>
    <row r="22" spans="1:16" x14ac:dyDescent="0.25">
      <c r="C22" s="112" t="s">
        <v>28</v>
      </c>
      <c r="E22" s="102">
        <f>+_xlfn.XLOOKUP($E$10,'Monthly Revenues'!$E$10:$BP$10,'Monthly Revenues'!$E69:$BP69,0)</f>
        <v>-53.927666666666667</v>
      </c>
      <c r="F22" s="102">
        <f>+_xlfn.XLOOKUP($F$10,'Monthly Revenues'!$E$10:$BP$10,'Monthly Revenues'!$E69:$BP69,0)</f>
        <v>-22.330611509999997</v>
      </c>
      <c r="G22" s="103">
        <f t="shared" si="0"/>
        <v>31.59705515666667</v>
      </c>
      <c r="H22" s="104">
        <f t="shared" si="1"/>
        <v>-0.58591548846294117</v>
      </c>
      <c r="J22" s="102">
        <f>+'Monthly Revenues'!BM69</f>
        <v>-485.34899999999993</v>
      </c>
      <c r="K22" s="102">
        <f>+'Monthly Revenues'!BN69</f>
        <v>-211.74315858</v>
      </c>
      <c r="L22" s="103">
        <f t="shared" si="2"/>
        <v>273.60584141999993</v>
      </c>
      <c r="M22" s="104">
        <f t="shared" si="3"/>
        <v>-0.56373010229752196</v>
      </c>
    </row>
    <row r="23" spans="1:16" s="5" customFormat="1" x14ac:dyDescent="0.25">
      <c r="A23"/>
      <c r="B23"/>
      <c r="C23" s="112" t="s">
        <v>249</v>
      </c>
      <c r="D23"/>
      <c r="E23" s="102">
        <f>+_xlfn.XLOOKUP($E$10,'Monthly Revenues'!$E$10:$BP$10,'Monthly Revenues'!$E70:$BP70,0)</f>
        <v>0</v>
      </c>
      <c r="F23" s="102">
        <f>+_xlfn.XLOOKUP($F$10,'Monthly Revenues'!$E$10:$BP$10,'Monthly Revenues'!$E70:$BP70,0)</f>
        <v>0</v>
      </c>
      <c r="G23" s="103">
        <f t="shared" si="0"/>
        <v>0</v>
      </c>
      <c r="H23" s="104" t="str">
        <f t="shared" si="1"/>
        <v>n.a.</v>
      </c>
      <c r="I23"/>
      <c r="J23" s="102">
        <f>+'Monthly Revenues'!BM70</f>
        <v>0</v>
      </c>
      <c r="K23" s="102">
        <f>+'Monthly Revenues'!BN70</f>
        <v>0</v>
      </c>
      <c r="L23" s="103">
        <f t="shared" si="2"/>
        <v>0</v>
      </c>
      <c r="M23" s="104" t="str">
        <f t="shared" si="3"/>
        <v>n.a.</v>
      </c>
      <c r="O23" s="295"/>
      <c r="P23" s="120">
        <v>44378</v>
      </c>
    </row>
    <row r="24" spans="1:16" ht="15.75" thickBot="1" x14ac:dyDescent="0.3">
      <c r="A24" s="5"/>
      <c r="B24" s="5"/>
      <c r="C24" s="111" t="s">
        <v>29</v>
      </c>
      <c r="D24" s="5"/>
      <c r="E24" s="29">
        <f>SUM(E16:E22)</f>
        <v>296.43872941386945</v>
      </c>
      <c r="F24" s="29">
        <f>SUM(F16:F22)</f>
        <v>266.83333295178323</v>
      </c>
      <c r="G24" s="29">
        <f t="shared" si="0"/>
        <v>-29.605396462086219</v>
      </c>
      <c r="H24" s="37">
        <f t="shared" si="1"/>
        <v>-9.9870204276692173E-2</v>
      </c>
      <c r="I24" s="5"/>
      <c r="J24" s="29">
        <f>SUM(J16:J22)</f>
        <v>2709.1559569529136</v>
      </c>
      <c r="K24" s="40">
        <f>SUM(K16:K22)</f>
        <v>2670.6741470426814</v>
      </c>
      <c r="L24" s="29">
        <f t="shared" si="2"/>
        <v>-38.481809910232187</v>
      </c>
      <c r="M24" s="37">
        <f>IFERROR(L24/J24,"n.a.")</f>
        <v>-1.4204353873194542E-2</v>
      </c>
      <c r="P24" s="120">
        <f>+EDATE(P23,1)</f>
        <v>44409</v>
      </c>
    </row>
    <row r="25" spans="1:16" ht="6" customHeight="1" thickTop="1" x14ac:dyDescent="0.25">
      <c r="C25" s="7"/>
      <c r="E25" s="100"/>
      <c r="F25" s="100"/>
      <c r="G25" s="100"/>
      <c r="H25" s="100"/>
      <c r="J25" s="14"/>
      <c r="K25" s="14"/>
      <c r="L25" s="14"/>
      <c r="M25" s="14"/>
      <c r="P25" s="120">
        <f t="shared" ref="P25:P29" si="4">+EDATE(P24,1)</f>
        <v>44440</v>
      </c>
    </row>
    <row r="26" spans="1:16" x14ac:dyDescent="0.25">
      <c r="B26" s="70" t="s">
        <v>30</v>
      </c>
      <c r="C26" s="115" t="s">
        <v>31</v>
      </c>
      <c r="D26" s="6"/>
      <c r="E26" s="100"/>
      <c r="P26" s="120">
        <f t="shared" si="4"/>
        <v>44470</v>
      </c>
    </row>
    <row r="27" spans="1:16" x14ac:dyDescent="0.25">
      <c r="C27" s="15" t="s">
        <v>32</v>
      </c>
      <c r="E27" s="240">
        <f>+_xlfn.XLOOKUP($E$10,'Monthly Expenses'!$E$10:$BP$10,'Monthly Expenses'!$E16:$BP16,0)</f>
        <v>0</v>
      </c>
      <c r="F27" s="119">
        <f>+_xlfn.XLOOKUP($F$10,'Monthly Expenses'!$E$10:$BP$10,'Monthly Expenses'!$E16:$BP16,0)</f>
        <v>0</v>
      </c>
      <c r="G27" s="118">
        <f>E27-F27</f>
        <v>0</v>
      </c>
      <c r="H27" s="117" t="str">
        <f>IFERROR(G27/E27,"")</f>
        <v/>
      </c>
      <c r="J27" s="119">
        <f>+'Monthly Expenses'!BM16</f>
        <v>0</v>
      </c>
      <c r="K27" s="119">
        <f>+'Monthly Expenses'!BN16</f>
        <v>0</v>
      </c>
      <c r="L27" s="14">
        <f>J27-K27</f>
        <v>0</v>
      </c>
      <c r="M27" s="117" t="str">
        <f t="shared" ref="M27" si="5">IFERROR(L27/J27,"n.a.")</f>
        <v>n.a.</v>
      </c>
      <c r="P27" s="120">
        <f t="shared" si="4"/>
        <v>44501</v>
      </c>
    </row>
    <row r="28" spans="1:16" x14ac:dyDescent="0.25">
      <c r="C28" s="97"/>
      <c r="D28" s="5"/>
      <c r="E28" s="100"/>
      <c r="F28" s="17"/>
      <c r="G28" s="106"/>
      <c r="H28" s="107"/>
      <c r="J28" s="14"/>
      <c r="K28" s="17"/>
      <c r="L28" s="106"/>
      <c r="M28" s="107"/>
      <c r="P28" s="120">
        <f t="shared" si="4"/>
        <v>44531</v>
      </c>
    </row>
    <row r="29" spans="1:16" x14ac:dyDescent="0.25">
      <c r="B29" s="70"/>
      <c r="C29" s="113" t="s">
        <v>33</v>
      </c>
      <c r="D29" s="5"/>
      <c r="E29" s="100"/>
      <c r="F29" s="17"/>
      <c r="G29" s="106"/>
      <c r="H29" s="107"/>
      <c r="J29" s="14"/>
      <c r="K29" s="17"/>
      <c r="L29" s="106"/>
      <c r="M29" s="107"/>
      <c r="P29" s="120">
        <f t="shared" si="4"/>
        <v>44562</v>
      </c>
    </row>
    <row r="30" spans="1:16" x14ac:dyDescent="0.25">
      <c r="C30" s="15" t="s">
        <v>34</v>
      </c>
      <c r="E30" s="240">
        <f>+_xlfn.XLOOKUP($E$10,'Monthly Expenses'!$E$10:$BP$10,'Monthly Expenses'!$E26:$BP26,0)</f>
        <v>0</v>
      </c>
      <c r="F30" s="119">
        <f>+_xlfn.XLOOKUP($F$10,'Monthly Expenses'!$E$10:$BP$10,'Monthly Expenses'!$E26:$BP26,0)</f>
        <v>0</v>
      </c>
      <c r="G30" s="118">
        <f>E30-F30</f>
        <v>0</v>
      </c>
      <c r="H30" s="117" t="str">
        <f>IFERROR(G30/E30,"")</f>
        <v/>
      </c>
      <c r="J30" s="119">
        <f>+'Monthly Expenses'!BM26</f>
        <v>0</v>
      </c>
      <c r="K30" s="119">
        <f>+'Monthly Expenses'!BN26</f>
        <v>0</v>
      </c>
      <c r="L30" s="118">
        <f>J30-K30</f>
        <v>0</v>
      </c>
      <c r="M30" s="117" t="str">
        <f>IFERROR(L30/J30,"")</f>
        <v/>
      </c>
      <c r="P30" s="120"/>
    </row>
    <row r="31" spans="1:16" x14ac:dyDescent="0.25">
      <c r="C31" s="97" t="s">
        <v>35</v>
      </c>
      <c r="E31" s="32">
        <f>SUM(E30:E30)</f>
        <v>0</v>
      </c>
      <c r="F31" s="32">
        <f>SUM(F30:F30)</f>
        <v>0</v>
      </c>
      <c r="G31" s="32">
        <f>E31-F31</f>
        <v>0</v>
      </c>
      <c r="H31" s="34" t="str">
        <f>IFERROR(G31/E31,"")</f>
        <v/>
      </c>
      <c r="J31" s="32">
        <f>SUM(J30:J30)</f>
        <v>0</v>
      </c>
      <c r="K31" s="32">
        <f>SUM(K30:K30)</f>
        <v>0</v>
      </c>
      <c r="L31" s="32">
        <f>J31-K31</f>
        <v>0</v>
      </c>
      <c r="M31" s="34" t="str">
        <f>IFERROR(L31/J31,"")</f>
        <v/>
      </c>
    </row>
    <row r="32" spans="1:16" x14ac:dyDescent="0.25">
      <c r="C32" s="97"/>
      <c r="E32" s="100"/>
      <c r="F32" s="17"/>
      <c r="G32" s="106"/>
      <c r="H32" s="107"/>
      <c r="J32" s="14"/>
      <c r="K32" s="17"/>
      <c r="L32" s="106"/>
      <c r="M32" s="107"/>
    </row>
    <row r="33" spans="1:13" s="44" customFormat="1" x14ac:dyDescent="0.25">
      <c r="A33"/>
      <c r="B33" s="70"/>
      <c r="C33" s="113" t="s">
        <v>36</v>
      </c>
      <c r="D33"/>
      <c r="E33" s="100"/>
      <c r="F33" s="17"/>
      <c r="G33" s="106"/>
      <c r="H33" s="107"/>
      <c r="I33"/>
      <c r="J33" s="14"/>
      <c r="K33" s="17"/>
      <c r="L33" s="106"/>
      <c r="M33" s="107"/>
    </row>
    <row r="34" spans="1:13" s="44" customFormat="1" x14ac:dyDescent="0.25">
      <c r="C34" s="15" t="s">
        <v>37</v>
      </c>
      <c r="D34" s="72">
        <v>16756.74973602562</v>
      </c>
      <c r="E34" s="240">
        <f>+_xlfn.XLOOKUP($E$10,'Monthly Expenses'!$E$10:$BP$10,'Monthly Expenses'!$E34:$BP34,0)</f>
        <v>0</v>
      </c>
      <c r="F34" s="119">
        <f>+_xlfn.XLOOKUP($F$10,'Monthly Expenses'!$E$10:$BP$10,'Monthly Expenses'!$E34:$BP34,0)</f>
        <v>0</v>
      </c>
      <c r="G34" s="118">
        <f>E34-F34</f>
        <v>0</v>
      </c>
      <c r="H34" s="117" t="str">
        <f t="shared" ref="H34:H39" si="6">IFERROR(G34/E34,"")</f>
        <v/>
      </c>
      <c r="J34" s="119">
        <f>+'Monthly Expenses'!BM34</f>
        <v>0</v>
      </c>
      <c r="K34" s="119">
        <f>+'Monthly Expenses'!BN34</f>
        <v>0</v>
      </c>
      <c r="L34" s="118">
        <f>J34-K34</f>
        <v>0</v>
      </c>
      <c r="M34" s="117" t="str">
        <f>IFERROR(L34/J34,"")</f>
        <v/>
      </c>
    </row>
    <row r="35" spans="1:13" s="44" customFormat="1" x14ac:dyDescent="0.25">
      <c r="C35" s="15" t="s">
        <v>38</v>
      </c>
      <c r="D35" s="72">
        <v>86556.076569341662</v>
      </c>
      <c r="E35" s="240">
        <f>+_xlfn.XLOOKUP($E$10,'Monthly Expenses'!$E$10:$BP$10,'Monthly Expenses'!$E48:$BP48,0)</f>
        <v>0</v>
      </c>
      <c r="F35" s="119">
        <f>+_xlfn.XLOOKUP($F$10,'Monthly Expenses'!$E$10:$BP$10,'Monthly Expenses'!$E48:$BP48,0)</f>
        <v>0</v>
      </c>
      <c r="G35" s="118">
        <f>E35-F35</f>
        <v>0</v>
      </c>
      <c r="H35" s="117" t="str">
        <f t="shared" si="6"/>
        <v/>
      </c>
      <c r="I35"/>
      <c r="J35" s="119">
        <f>+'Monthly Expenses'!BM48</f>
        <v>0</v>
      </c>
      <c r="K35" s="119">
        <f>+'Monthly Expenses'!BN48</f>
        <v>0</v>
      </c>
      <c r="L35" s="118">
        <f>J35-K35</f>
        <v>0</v>
      </c>
      <c r="M35" s="117" t="str">
        <f>IFERROR(L35/J35,"")</f>
        <v/>
      </c>
    </row>
    <row r="36" spans="1:13" s="44" customFormat="1" x14ac:dyDescent="0.25">
      <c r="C36" s="15" t="s">
        <v>39</v>
      </c>
      <c r="D36" s="72"/>
      <c r="E36" s="240">
        <f>+_xlfn.XLOOKUP($E$10,'Monthly Expenses'!$E$10:$BP$10,'Monthly Expenses'!$E50:$BP50,0)</f>
        <v>0</v>
      </c>
      <c r="F36" s="119">
        <f>+_xlfn.XLOOKUP($F$10,'Monthly Expenses'!$E$10:$BP$10,'Monthly Expenses'!$E50:$BP50,0)</f>
        <v>0</v>
      </c>
      <c r="G36" s="118">
        <f>E36-F36</f>
        <v>0</v>
      </c>
      <c r="H36" s="117" t="str">
        <f t="shared" si="6"/>
        <v/>
      </c>
      <c r="I36"/>
      <c r="J36" s="119">
        <f>+'Monthly Expenses'!BM50</f>
        <v>0</v>
      </c>
      <c r="K36" s="119">
        <f>+'Monthly Expenses'!BN50</f>
        <v>0</v>
      </c>
      <c r="L36" s="118">
        <f>J36-K36</f>
        <v>0</v>
      </c>
      <c r="M36" s="117" t="str">
        <f>IFERROR(L36/J36,"")</f>
        <v/>
      </c>
    </row>
    <row r="37" spans="1:13" s="44" customFormat="1" x14ac:dyDescent="0.25">
      <c r="C37" s="15" t="s">
        <v>40</v>
      </c>
      <c r="D37" s="72"/>
      <c r="E37" s="240">
        <f>+_xlfn.XLOOKUP($E$10,'Monthly Expenses'!$E$10:$BP$10,'Monthly Expenses'!$E51:$BP51,0)</f>
        <v>0</v>
      </c>
      <c r="F37" s="119">
        <f>+_xlfn.XLOOKUP($F$10,'Monthly Expenses'!$E$10:$BP$10,'Monthly Expenses'!$E51:$BP51,0)</f>
        <v>0</v>
      </c>
      <c r="G37" s="118">
        <f>E37-F37</f>
        <v>0</v>
      </c>
      <c r="H37" s="117" t="str">
        <f t="shared" si="6"/>
        <v/>
      </c>
      <c r="I37"/>
      <c r="J37" s="119">
        <f>+'Monthly Expenses'!BM51</f>
        <v>0</v>
      </c>
      <c r="K37" s="119">
        <f>+'Monthly Expenses'!BN51</f>
        <v>0</v>
      </c>
      <c r="L37" s="118">
        <f>J37-K37</f>
        <v>0</v>
      </c>
      <c r="M37" s="117" t="str">
        <f>IFERROR(L37/J37,"")</f>
        <v/>
      </c>
    </row>
    <row r="38" spans="1:13" s="44" customFormat="1" x14ac:dyDescent="0.25">
      <c r="C38" s="15" t="s">
        <v>189</v>
      </c>
      <c r="D38" s="72"/>
      <c r="E38" s="240">
        <f>+_xlfn.XLOOKUP($E$10,'Monthly Expenses'!$E$10:$BP$10,'Monthly Expenses'!$E53:$BP53,0)</f>
        <v>0</v>
      </c>
      <c r="F38" s="119">
        <f>+_xlfn.XLOOKUP($F$10,'Monthly Expenses'!$E$10:$BP$10,'Monthly Expenses'!$E53:$BP53,0)</f>
        <v>0</v>
      </c>
      <c r="G38" s="118">
        <f t="shared" ref="G38" si="7">E38-F38</f>
        <v>0</v>
      </c>
      <c r="H38" s="117" t="str">
        <f t="shared" si="6"/>
        <v/>
      </c>
      <c r="I38"/>
      <c r="J38" s="119">
        <f>+'Monthly Expenses'!BM53</f>
        <v>0</v>
      </c>
      <c r="K38" s="119">
        <f>+'Monthly Expenses'!BN53</f>
        <v>0</v>
      </c>
      <c r="L38" s="118">
        <f t="shared" ref="L38" si="8">J38-K38</f>
        <v>0</v>
      </c>
      <c r="M38" s="117" t="str">
        <f t="shared" ref="M38" si="9">IFERROR(L38/J38,"")</f>
        <v/>
      </c>
    </row>
    <row r="39" spans="1:13" s="44" customFormat="1" x14ac:dyDescent="0.25">
      <c r="B39"/>
      <c r="C39" s="97" t="s">
        <v>41</v>
      </c>
      <c r="D39" s="74">
        <v>103312.82630536729</v>
      </c>
      <c r="E39" s="32">
        <f>SUM(E34:E38)</f>
        <v>0</v>
      </c>
      <c r="F39" s="32">
        <f>SUM(F34:F38)</f>
        <v>0</v>
      </c>
      <c r="G39" s="32">
        <f>E39-F39</f>
        <v>0</v>
      </c>
      <c r="H39" s="34" t="str">
        <f t="shared" si="6"/>
        <v/>
      </c>
      <c r="I39"/>
      <c r="J39" s="32">
        <f>SUM(J34:J38)</f>
        <v>0</v>
      </c>
      <c r="K39" s="32">
        <f>SUM(K34:K38)</f>
        <v>0</v>
      </c>
      <c r="L39" s="32">
        <f>J39-K39</f>
        <v>0</v>
      </c>
      <c r="M39" s="34" t="str">
        <f>IFERROR(L39/J39,"")</f>
        <v/>
      </c>
    </row>
    <row r="40" spans="1:13" s="44" customFormat="1" ht="17.100000000000001" customHeight="1" x14ac:dyDescent="0.25">
      <c r="C40" s="114"/>
      <c r="D40" s="71"/>
      <c r="E40" s="100"/>
      <c r="F40"/>
      <c r="G40"/>
      <c r="H40"/>
      <c r="I40"/>
      <c r="J40"/>
      <c r="K40"/>
      <c r="L40"/>
      <c r="M40"/>
    </row>
    <row r="41" spans="1:13" s="44" customFormat="1" ht="17.100000000000001" customHeight="1" x14ac:dyDescent="0.25">
      <c r="C41" s="113" t="s">
        <v>42</v>
      </c>
      <c r="D41" s="71"/>
      <c r="E41" s="100"/>
      <c r="F41"/>
      <c r="G41"/>
      <c r="H41"/>
      <c r="I41"/>
      <c r="J41"/>
      <c r="K41"/>
      <c r="L41"/>
      <c r="M41"/>
    </row>
    <row r="42" spans="1:13" s="44" customFormat="1" ht="17.100000000000001" customHeight="1" x14ac:dyDescent="0.25">
      <c r="C42" s="15" t="s">
        <v>43</v>
      </c>
      <c r="D42" s="71"/>
      <c r="E42" s="240">
        <f>+_xlfn.XLOOKUP($E$10,'Monthly Expenses'!$E$10:$BP$10,'Monthly Expenses'!$E61:$BP61,0)</f>
        <v>0</v>
      </c>
      <c r="F42" s="119">
        <f>+_xlfn.XLOOKUP($F$10,'Monthly Expenses'!$E$10:$BP$10,'Monthly Expenses'!$E61:$BP61,0)</f>
        <v>0</v>
      </c>
      <c r="G42" s="118">
        <f t="shared" ref="G42:G45" si="10">E42-F42</f>
        <v>0</v>
      </c>
      <c r="H42" s="117" t="str">
        <f>IFERROR(G42/E42,"")</f>
        <v/>
      </c>
      <c r="J42" s="119">
        <f>+'Monthly Expenses'!BM61</f>
        <v>0</v>
      </c>
      <c r="K42" s="119">
        <f>+'Monthly Expenses'!BN61</f>
        <v>0</v>
      </c>
      <c r="L42" s="118">
        <f t="shared" ref="L42:L45" si="11">J42-K42</f>
        <v>0</v>
      </c>
      <c r="M42" s="117" t="str">
        <f t="shared" ref="M42:M45" si="12">IFERROR(L42/J42,"")</f>
        <v/>
      </c>
    </row>
    <row r="43" spans="1:13" s="44" customFormat="1" ht="17.100000000000001" customHeight="1" x14ac:dyDescent="0.25">
      <c r="C43" s="15" t="s">
        <v>44</v>
      </c>
      <c r="D43" s="71"/>
      <c r="E43" s="240">
        <f>+_xlfn.XLOOKUP($E$10,'Monthly Expenses'!$E$10:$BP$10,'Monthly Expenses'!$E71:$BP71,0)</f>
        <v>0</v>
      </c>
      <c r="F43" s="119">
        <f>+_xlfn.XLOOKUP($F$10,'Monthly Expenses'!$E$10:$BP$10,'Monthly Expenses'!$E71:$BP71,0)</f>
        <v>0</v>
      </c>
      <c r="G43" s="118">
        <f t="shared" si="10"/>
        <v>0</v>
      </c>
      <c r="H43" s="117" t="str">
        <f t="shared" ref="H43:H45" si="13">IFERROR(G43/E43,"")</f>
        <v/>
      </c>
      <c r="J43" s="119">
        <f>+'Monthly Expenses'!BM71</f>
        <v>0</v>
      </c>
      <c r="K43" s="119">
        <f>+'Monthly Expenses'!BN71</f>
        <v>0</v>
      </c>
      <c r="L43" s="118">
        <f t="shared" si="11"/>
        <v>0</v>
      </c>
      <c r="M43" s="117" t="str">
        <f t="shared" si="12"/>
        <v/>
      </c>
    </row>
    <row r="44" spans="1:13" s="44" customFormat="1" ht="17.100000000000001" customHeight="1" x14ac:dyDescent="0.25">
      <c r="C44" s="15" t="s">
        <v>39</v>
      </c>
      <c r="D44" s="71"/>
      <c r="E44" s="240">
        <f>+_xlfn.XLOOKUP($E$10,'Monthly Expenses'!$E$10:$BP$10,'Monthly Expenses'!$E73:$BP73,0)</f>
        <v>0</v>
      </c>
      <c r="F44" s="119">
        <f>+_xlfn.XLOOKUP($F$10,'Monthly Expenses'!$E$10:$BP$10,'Monthly Expenses'!$E73:$BP73,0)</f>
        <v>0</v>
      </c>
      <c r="G44" s="118">
        <f t="shared" si="10"/>
        <v>0</v>
      </c>
      <c r="H44" s="117" t="str">
        <f t="shared" si="13"/>
        <v/>
      </c>
      <c r="J44" s="119">
        <f>+'Monthly Expenses'!BM73</f>
        <v>0</v>
      </c>
      <c r="K44" s="119">
        <f>+'Monthly Expenses'!BN73</f>
        <v>0</v>
      </c>
      <c r="L44" s="118">
        <f t="shared" si="11"/>
        <v>0</v>
      </c>
      <c r="M44" s="117" t="str">
        <f t="shared" si="12"/>
        <v/>
      </c>
    </row>
    <row r="45" spans="1:13" s="44" customFormat="1" ht="17.100000000000001" customHeight="1" x14ac:dyDescent="0.25">
      <c r="C45" s="15" t="s">
        <v>45</v>
      </c>
      <c r="D45" s="71"/>
      <c r="E45" s="240">
        <f>+_xlfn.XLOOKUP($E$10,'Monthly Expenses'!$E$10:$BP$10,'Monthly Expenses'!$E74:$BP74,0)</f>
        <v>0</v>
      </c>
      <c r="F45" s="119">
        <f>+_xlfn.XLOOKUP($F$10,'Monthly Expenses'!$E$10:$BP$10,'Monthly Expenses'!$E74:$BP74,0)</f>
        <v>0</v>
      </c>
      <c r="G45" s="118">
        <f t="shared" si="10"/>
        <v>0</v>
      </c>
      <c r="H45" s="117" t="str">
        <f t="shared" si="13"/>
        <v/>
      </c>
      <c r="J45" s="119">
        <f>+'Monthly Expenses'!BM74</f>
        <v>0</v>
      </c>
      <c r="K45" s="119">
        <f>+'Monthly Expenses'!BN74</f>
        <v>0</v>
      </c>
      <c r="L45" s="118">
        <f t="shared" si="11"/>
        <v>0</v>
      </c>
      <c r="M45" s="117" t="str">
        <f t="shared" si="12"/>
        <v/>
      </c>
    </row>
    <row r="46" spans="1:13" s="44" customFormat="1" x14ac:dyDescent="0.25">
      <c r="C46" s="97" t="s">
        <v>46</v>
      </c>
      <c r="D46" s="71"/>
      <c r="E46" s="32">
        <f>SUM(E42:E45)</f>
        <v>0</v>
      </c>
      <c r="F46" s="32">
        <f>SUM(F42:F45)</f>
        <v>0</v>
      </c>
      <c r="G46" s="32">
        <f>E46-F46</f>
        <v>0</v>
      </c>
      <c r="H46" s="34" t="str">
        <f>IFERROR(G46/E46,"")</f>
        <v/>
      </c>
      <c r="I46"/>
      <c r="J46" s="32">
        <f>SUM(J42:J45)</f>
        <v>0</v>
      </c>
      <c r="K46" s="32">
        <f>SUM(K42:K45)</f>
        <v>0</v>
      </c>
      <c r="L46" s="32">
        <f>J46-K46</f>
        <v>0</v>
      </c>
      <c r="M46" s="34" t="str">
        <f>IFERROR(L46/J46,"")</f>
        <v/>
      </c>
    </row>
    <row r="47" spans="1:13" x14ac:dyDescent="0.25">
      <c r="A47" s="44"/>
      <c r="B47" s="44"/>
      <c r="C47" s="136"/>
      <c r="D47" s="71"/>
      <c r="E47" s="100"/>
    </row>
    <row r="48" spans="1:13" x14ac:dyDescent="0.25">
      <c r="B48" s="70"/>
      <c r="C48" s="113" t="s">
        <v>47</v>
      </c>
      <c r="D48" s="42"/>
      <c r="E48" s="100"/>
    </row>
    <row r="49" spans="1:13" ht="16.899999999999999" customHeight="1" x14ac:dyDescent="0.25">
      <c r="B49" s="44"/>
      <c r="C49" s="15" t="s">
        <v>48</v>
      </c>
      <c r="E49" s="240">
        <f>+_xlfn.XLOOKUP($E$10,'Monthly Expenses'!$E$10:$BP$10,'Monthly Expenses'!$E82:$BP82,0)</f>
        <v>67.154043672783118</v>
      </c>
      <c r="F49" s="119">
        <f>+_xlfn.XLOOKUP($F$10,'Monthly Expenses'!$E$10:$BP$10,'Monthly Expenses'!$E82:$BP82,0)</f>
        <v>54.732776629999805</v>
      </c>
      <c r="G49" s="118">
        <f>E49-F49</f>
        <v>12.421267042783313</v>
      </c>
      <c r="H49" s="117">
        <f>IFERROR(G49/E49,"")</f>
        <v>0.18496677732926353</v>
      </c>
      <c r="J49" s="119">
        <f>'Monthly Expenses'!BM82</f>
        <v>578.59772739033997</v>
      </c>
      <c r="K49" s="119">
        <f>'Monthly Expenses'!BN82</f>
        <v>468.44297200999938</v>
      </c>
      <c r="L49" s="118">
        <f>J49-K49</f>
        <v>110.15475538034059</v>
      </c>
      <c r="M49" s="117">
        <f>IFERROR(L49/J49,"")</f>
        <v>0.19038228144651315</v>
      </c>
    </row>
    <row r="50" spans="1:13" s="5" customFormat="1" x14ac:dyDescent="0.25">
      <c r="A50"/>
      <c r="B50"/>
      <c r="C50" s="15" t="s">
        <v>237</v>
      </c>
      <c r="D50"/>
      <c r="E50" s="240">
        <f>+_xlfn.XLOOKUP($E$10,'Monthly Expenses'!$E$10:$BP$10,'Monthly Expenses'!$E84:$BP84,0)</f>
        <v>5.2714999999999996</v>
      </c>
      <c r="F50" s="119">
        <f>+_xlfn.XLOOKUP($F$10,'Monthly Expenses'!$E$10:$BP$10,'Monthly Expenses'!$E84:$BP84,0)</f>
        <v>0.34076177999999901</v>
      </c>
      <c r="G50" s="118">
        <f>E50-F50</f>
        <v>4.9307382200000003</v>
      </c>
      <c r="H50" s="117">
        <f>IFERROR(G50/E50,"")</f>
        <v>0.93535771981409477</v>
      </c>
      <c r="I50"/>
      <c r="J50" s="119">
        <f>'Monthly Expenses'!BM84</f>
        <v>47.4435</v>
      </c>
      <c r="K50" s="119">
        <f>'Monthly Expenses'!BN84</f>
        <v>0.70616708999999722</v>
      </c>
      <c r="L50" s="118">
        <f>J50-K50</f>
        <v>46.737332910000006</v>
      </c>
      <c r="M50" s="117">
        <f>IFERROR(L50/J50,"")</f>
        <v>0.98511561984254969</v>
      </c>
    </row>
    <row r="51" spans="1:13" ht="18.60000000000000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5" customFormat="1" ht="15.75" thickBot="1" x14ac:dyDescent="0.3">
      <c r="A52"/>
      <c r="C52" s="97" t="s">
        <v>49</v>
      </c>
      <c r="E52" s="29">
        <f>+E27+E31+E39+E46+E49+E50</f>
        <v>72.425543672783121</v>
      </c>
      <c r="F52" s="29">
        <f>+F27+F31+F39+F46+F49+F50</f>
        <v>55.073538409999806</v>
      </c>
      <c r="G52" s="29">
        <f>E52-F52</f>
        <v>17.352005262783315</v>
      </c>
      <c r="H52" s="31">
        <f>IFERROR(G52/E52,"")</f>
        <v>0.23958405257099982</v>
      </c>
      <c r="J52" s="29">
        <f>+J27+J31+J39+J46+J49+J50</f>
        <v>626.04122739033994</v>
      </c>
      <c r="K52" s="29">
        <f>+K27+K31+K39+K46+K49+K50</f>
        <v>469.14913909999939</v>
      </c>
      <c r="L52" s="29">
        <f>J52-K52</f>
        <v>156.89208829034055</v>
      </c>
      <c r="M52" s="31">
        <f>IFERROR(L52/J52,"")</f>
        <v>0.25060983434644873</v>
      </c>
    </row>
    <row r="53" spans="1:13" ht="15.75" thickTop="1" x14ac:dyDescent="0.25">
      <c r="A53" s="5"/>
      <c r="E53" s="100"/>
    </row>
    <row r="54" spans="1:13" ht="15.75" thickBot="1" x14ac:dyDescent="0.3">
      <c r="B54" s="70" t="s">
        <v>50</v>
      </c>
      <c r="C54" s="6" t="s">
        <v>51</v>
      </c>
      <c r="D54" s="5"/>
      <c r="E54" s="245">
        <f>+E24-E52</f>
        <v>224.01318574108632</v>
      </c>
      <c r="F54" s="27">
        <f>+F24-F52</f>
        <v>211.75979454178344</v>
      </c>
      <c r="G54" s="27">
        <f>E54-F54</f>
        <v>12.253391199302882</v>
      </c>
      <c r="H54" s="28">
        <f>IFERROR(G54/E54,"")</f>
        <v>5.4699419405897433E-2</v>
      </c>
      <c r="I54" s="5"/>
      <c r="J54" s="27">
        <f>+J24-J52</f>
        <v>2083.1147295625738</v>
      </c>
      <c r="K54" s="27">
        <f>+K24-K52</f>
        <v>2201.5250079426819</v>
      </c>
      <c r="L54" s="27">
        <f>K54-J54</f>
        <v>118.41027838010814</v>
      </c>
      <c r="M54" s="28">
        <f>IFERROR(L54/J54,"")</f>
        <v>5.6842898136951252E-2</v>
      </c>
    </row>
    <row r="56" spans="1:13" ht="15.75" x14ac:dyDescent="0.25">
      <c r="A56" s="215"/>
      <c r="C56" s="224" t="s">
        <v>261</v>
      </c>
      <c r="E56" s="14"/>
    </row>
    <row r="57" spans="1:13" ht="15.75" x14ac:dyDescent="0.25">
      <c r="A57" s="215"/>
    </row>
    <row r="58" spans="1:13" ht="15.75" x14ac:dyDescent="0.25">
      <c r="A58" s="215"/>
    </row>
    <row r="59" spans="1:13" ht="15.75" x14ac:dyDescent="0.25">
      <c r="A59" s="215"/>
    </row>
    <row r="60" spans="1:13" ht="15.75" x14ac:dyDescent="0.25">
      <c r="A60" s="215"/>
    </row>
    <row r="61" spans="1:13" ht="15.75" x14ac:dyDescent="0.25">
      <c r="A61" s="215"/>
    </row>
  </sheetData>
  <mergeCells count="5">
    <mergeCell ref="E8:H8"/>
    <mergeCell ref="B2:E2"/>
    <mergeCell ref="B3:E3"/>
    <mergeCell ref="B4:E4"/>
    <mergeCell ref="J8:M8"/>
  </mergeCells>
  <pageMargins left="0.7" right="0.7" top="0.75" bottom="0.75" header="0.3" footer="0.3"/>
  <pageSetup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C3E022C2-E770-4E5F-8F6B-3F504681A08F}">
          <x14:formula1>
            <xm:f>Expenses_FY26B!$S$4:$AD$4</xm:f>
          </x14:formula1>
          <xm:sqref>E8:H8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BP80"/>
  <sheetViews>
    <sheetView tabSelected="1" topLeftCell="A8" workbookViewId="0">
      <pane xSplit="3" ySplit="4" topLeftCell="AN35" activePane="bottomRight" state="frozen"/>
      <selection activeCell="C62" sqref="C62"/>
      <selection pane="topRight" activeCell="C62" sqref="C62"/>
      <selection pane="bottomLeft" activeCell="C62" sqref="C62"/>
      <selection pane="bottomRight" activeCell="AT58" sqref="AT58"/>
    </sheetView>
  </sheetViews>
  <sheetFormatPr defaultColWidth="12" defaultRowHeight="15" outlineLevelRow="1" outlineLevelCol="1" x14ac:dyDescent="0.25"/>
  <cols>
    <col min="1" max="1" width="4" customWidth="1"/>
    <col min="2" max="2" width="7" bestFit="1" customWidth="1"/>
    <col min="3" max="3" width="44.42578125" customWidth="1"/>
    <col min="4" max="4" width="2.42578125" customWidth="1"/>
    <col min="5" max="5" width="12" customWidth="1" outlineLevel="1"/>
    <col min="6" max="6" width="8.42578125" customWidth="1" outlineLevel="1"/>
    <col min="7" max="7" width="12.5703125" customWidth="1" outlineLevel="1"/>
    <col min="8" max="8" width="11.42578125" customWidth="1" outlineLevel="1"/>
    <col min="9" max="9" width="2.42578125" customWidth="1"/>
    <col min="10" max="10" width="12.28515625" customWidth="1" outlineLevel="1"/>
    <col min="11" max="11" width="7.42578125" customWidth="1" outlineLevel="1"/>
    <col min="12" max="12" width="13.42578125" customWidth="1" outlineLevel="1"/>
    <col min="13" max="13" width="13.5703125" customWidth="1" outlineLevel="1"/>
    <col min="14" max="14" width="2.5703125" customWidth="1"/>
    <col min="15" max="15" width="13" customWidth="1" outlineLevel="1"/>
    <col min="16" max="16" width="7" bestFit="1" customWidth="1" outlineLevel="1"/>
    <col min="17" max="17" width="12.42578125" customWidth="1" outlineLevel="1"/>
    <col min="18" max="18" width="12.7109375" customWidth="1" outlineLevel="1"/>
    <col min="19" max="19" width="6.5703125" customWidth="1"/>
    <col min="20" max="20" width="12.5703125" customWidth="1" outlineLevel="1"/>
    <col min="21" max="21" width="10" customWidth="1" outlineLevel="1"/>
    <col min="22" max="22" width="13.28515625" customWidth="1" outlineLevel="1"/>
    <col min="23" max="23" width="12.5703125" customWidth="1" outlineLevel="1"/>
    <col min="24" max="24" width="2.42578125" customWidth="1"/>
    <col min="25" max="25" width="13" customWidth="1" outlineLevel="1"/>
    <col min="26" max="26" width="10.5703125" customWidth="1" outlineLevel="1"/>
    <col min="27" max="28" width="13.42578125" customWidth="1" outlineLevel="1"/>
    <col min="29" max="29" width="2.5703125" customWidth="1"/>
    <col min="30" max="30" width="13" customWidth="1" outlineLevel="1"/>
    <col min="31" max="31" width="10.7109375" customWidth="1" outlineLevel="1"/>
    <col min="32" max="32" width="13.28515625" customWidth="1" outlineLevel="1"/>
    <col min="33" max="33" width="11.42578125" customWidth="1" outlineLevel="1"/>
    <col min="34" max="34" width="2.5703125" customWidth="1"/>
    <col min="35" max="35" width="12.7109375" customWidth="1" outlineLevel="1"/>
    <col min="36" max="36" width="11.28515625" customWidth="1" outlineLevel="1"/>
    <col min="37" max="38" width="13.42578125" customWidth="1" outlineLevel="1"/>
    <col min="39" max="39" width="2.5703125" customWidth="1"/>
    <col min="40" max="40" width="12.7109375" customWidth="1" outlineLevel="1"/>
    <col min="41" max="41" width="7.5703125" customWidth="1" outlineLevel="1"/>
    <col min="42" max="42" width="11" customWidth="1" outlineLevel="1"/>
    <col min="43" max="43" width="11.42578125" customWidth="1" outlineLevel="1"/>
    <col min="44" max="44" width="2.42578125" customWidth="1"/>
    <col min="45" max="45" width="12.7109375" customWidth="1" outlineLevel="1"/>
    <col min="46" max="46" width="10" bestFit="1" customWidth="1" outlineLevel="1"/>
    <col min="47" max="47" width="11" customWidth="1" outlineLevel="1"/>
    <col min="48" max="48" width="11.42578125" customWidth="1" outlineLevel="1"/>
    <col min="49" max="49" width="2.42578125" hidden="1" customWidth="1"/>
    <col min="50" max="50" width="12.5703125" hidden="1" customWidth="1" outlineLevel="1"/>
    <col min="51" max="51" width="10.7109375" hidden="1" customWidth="1" outlineLevel="1"/>
    <col min="52" max="52" width="11" hidden="1" customWidth="1" outlineLevel="1"/>
    <col min="53" max="53" width="11.42578125" hidden="1" customWidth="1" outlineLevel="1"/>
    <col min="54" max="54" width="2.42578125" hidden="1" customWidth="1" collapsed="1"/>
    <col min="55" max="55" width="13" hidden="1" customWidth="1" outlineLevel="1"/>
    <col min="56" max="56" width="10.7109375" hidden="1" customWidth="1" outlineLevel="1"/>
    <col min="57" max="58" width="12" hidden="1" customWidth="1" outlineLevel="1"/>
    <col min="59" max="59" width="2.42578125" hidden="1" customWidth="1" collapsed="1"/>
    <col min="60" max="60" width="13" hidden="1" customWidth="1" outlineLevel="1"/>
    <col min="61" max="61" width="10.7109375" hidden="1" customWidth="1" outlineLevel="1"/>
    <col min="62" max="63" width="12" hidden="1" customWidth="1" outlineLevel="1"/>
    <col min="64" max="64" width="1.28515625" customWidth="1" collapsed="1"/>
  </cols>
  <sheetData>
    <row r="1" spans="2:68" x14ac:dyDescent="0.25">
      <c r="C1" s="2"/>
    </row>
    <row r="2" spans="2:68" s="125" customFormat="1" ht="15.75" x14ac:dyDescent="0.25">
      <c r="B2" s="318" t="s">
        <v>52</v>
      </c>
      <c r="C2" s="318"/>
      <c r="D2" s="318"/>
      <c r="E2" s="318"/>
      <c r="J2" s="126" t="s">
        <v>16</v>
      </c>
    </row>
    <row r="3" spans="2:68" s="125" customFormat="1" ht="15.75" x14ac:dyDescent="0.25">
      <c r="B3" s="318" t="s">
        <v>53</v>
      </c>
      <c r="C3" s="318"/>
      <c r="D3" s="318"/>
      <c r="E3" s="318"/>
      <c r="J3" s="126"/>
    </row>
    <row r="4" spans="2:68" s="125" customFormat="1" ht="15.75" x14ac:dyDescent="0.25">
      <c r="B4" s="319" t="s">
        <v>239</v>
      </c>
      <c r="C4" s="319"/>
      <c r="D4" s="319"/>
      <c r="E4" s="319"/>
      <c r="AE4" s="125">
        <v>7.1035999999999998E-3</v>
      </c>
    </row>
    <row r="5" spans="2:68" s="125" customFormat="1" ht="15.75" x14ac:dyDescent="0.25">
      <c r="B5" s="130" t="s">
        <v>18</v>
      </c>
      <c r="C5" s="129">
        <f>+Cover!$L$4</f>
        <v>46157</v>
      </c>
      <c r="D5" s="131"/>
      <c r="E5" s="131"/>
    </row>
    <row r="6" spans="2:68" s="125" customFormat="1" ht="15.75" x14ac:dyDescent="0.25">
      <c r="B6" s="127"/>
      <c r="C6" s="127"/>
      <c r="D6" s="127"/>
      <c r="E6" s="127"/>
    </row>
    <row r="7" spans="2:68" ht="28.5" x14ac:dyDescent="0.45">
      <c r="C7" s="3" t="s">
        <v>238</v>
      </c>
    </row>
    <row r="8" spans="2:68" x14ac:dyDescent="0.25">
      <c r="C8" t="s">
        <v>19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8" t="s">
        <v>20</v>
      </c>
      <c r="BN8" s="109"/>
      <c r="BO8" s="109"/>
      <c r="BP8" s="109"/>
    </row>
    <row r="9" spans="2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8" t="e">
        <f>+EOMONTH(BM8,0)</f>
        <v>#VALUE!</v>
      </c>
      <c r="BN9" s="109"/>
      <c r="BO9" s="109"/>
      <c r="BP9" s="109"/>
    </row>
    <row r="10" spans="2:68" s="5" customFormat="1" ht="45" customHeight="1" collapsed="1" x14ac:dyDescent="0.25">
      <c r="C10" s="22" t="s">
        <v>54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10" t="str">
        <f>+TEXT(BM$8,"MMM-YY ") &amp; "Certified Budget"</f>
        <v>YTD Certified Budget</v>
      </c>
      <c r="BN10" s="110" t="str">
        <f>+TEXT(BM$8,"MMM-YY ") &amp; "Actual"</f>
        <v>YTD Actual</v>
      </c>
      <c r="BO10" s="110" t="str">
        <f>+TEXT(BM$8,"MMM-YY ") &amp; "Variance ($)"</f>
        <v>YTD Variance ($)</v>
      </c>
      <c r="BP10" s="110" t="str">
        <f>+TEXT(BM$8,"MMM-YY ") &amp; "Variance (%)"</f>
        <v>YTD Variance (%)</v>
      </c>
    </row>
    <row r="11" spans="2:68" ht="4.1500000000000004" customHeight="1" x14ac:dyDescent="0.25">
      <c r="C11" s="5"/>
      <c r="D11" s="5"/>
      <c r="E11" s="9"/>
      <c r="G11" s="9"/>
      <c r="H11" s="35"/>
      <c r="I11" s="5"/>
      <c r="J11" s="9"/>
      <c r="L11" s="9"/>
      <c r="M11" s="35"/>
      <c r="N11" s="5"/>
      <c r="O11" s="9"/>
      <c r="Q11" s="9"/>
      <c r="R11" s="35"/>
      <c r="S11" s="5"/>
      <c r="T11" s="9"/>
      <c r="V11" s="9"/>
      <c r="W11" s="35"/>
      <c r="X11" s="5"/>
      <c r="Y11" s="9"/>
      <c r="AA11" s="9"/>
      <c r="AB11" s="35"/>
      <c r="AC11" s="5"/>
      <c r="AD11" s="9"/>
      <c r="AF11" s="9"/>
      <c r="AG11" s="35"/>
      <c r="AH11" s="5"/>
      <c r="AI11" s="9"/>
      <c r="AK11" s="9"/>
      <c r="AL11" s="35"/>
      <c r="AM11" s="5"/>
      <c r="AN11" s="9"/>
      <c r="AP11" s="9"/>
      <c r="AQ11" s="35"/>
      <c r="AR11" s="5"/>
      <c r="AS11" s="9"/>
      <c r="AU11" s="9"/>
      <c r="AV11" s="35"/>
      <c r="AW11" s="5"/>
      <c r="AX11" s="9"/>
      <c r="AZ11" s="9"/>
      <c r="BA11" s="35"/>
      <c r="BB11" s="5"/>
      <c r="BC11" s="9"/>
      <c r="BE11" s="9"/>
      <c r="BF11" s="35"/>
      <c r="BG11" s="5"/>
      <c r="BH11" s="9"/>
      <c r="BJ11" s="9"/>
      <c r="BK11" s="35"/>
      <c r="BL11" s="5"/>
      <c r="BM11" s="9"/>
      <c r="BO11" s="9"/>
      <c r="BP11" s="35"/>
    </row>
    <row r="12" spans="2:68" x14ac:dyDescent="0.25">
      <c r="C12" s="6" t="s">
        <v>55</v>
      </c>
      <c r="D12" s="6"/>
      <c r="H12" s="36"/>
      <c r="I12" s="6"/>
      <c r="M12" s="36"/>
      <c r="N12" s="6"/>
      <c r="R12" s="36"/>
      <c r="S12" s="6"/>
      <c r="W12" s="36"/>
      <c r="X12" s="6"/>
      <c r="AB12" s="36"/>
      <c r="AC12" s="6"/>
      <c r="AG12" s="36"/>
      <c r="AH12" s="6"/>
      <c r="AL12" s="36"/>
      <c r="AM12" s="6"/>
      <c r="AQ12" s="36"/>
      <c r="AR12" s="6"/>
      <c r="AV12" s="36"/>
      <c r="AW12" s="6"/>
      <c r="BA12" s="36"/>
      <c r="BB12" s="6"/>
      <c r="BF12" s="36"/>
      <c r="BG12" s="6"/>
      <c r="BK12" s="36"/>
      <c r="BL12" s="6"/>
      <c r="BP12" s="36"/>
    </row>
    <row r="13" spans="2:68" x14ac:dyDescent="0.25">
      <c r="B13" s="284">
        <v>1</v>
      </c>
      <c r="C13" s="7" t="s">
        <v>56</v>
      </c>
      <c r="E13" s="23">
        <f>+_xlfn.XLOOKUP($B13,Revenue_FY26B!$B:$B,Revenue_FY26B!F:F,0)/1000</f>
        <v>37.694820751577808</v>
      </c>
      <c r="F13" s="25">
        <v>37.63007046000007</v>
      </c>
      <c r="G13" s="8">
        <f t="shared" ref="G13:G19" si="0">F13-E13</f>
        <v>-6.4750291577738039E-2</v>
      </c>
      <c r="H13" s="33">
        <f>IFERROR(G13/E13,"n.a.")</f>
        <v>-1.7177503510221032E-3</v>
      </c>
      <c r="J13" s="23">
        <f>+_xlfn.XLOOKUP($B13,Revenue_FY26B!$B:$B,Revenue_FY26B!G:G,0)/1000</f>
        <v>37.073235037638682</v>
      </c>
      <c r="K13" s="25">
        <v>38.11410334999988</v>
      </c>
      <c r="L13" s="8">
        <f t="shared" ref="L13:L19" si="1">K13-J13</f>
        <v>1.0408683123611979</v>
      </c>
      <c r="M13" s="33">
        <f t="shared" ref="M13:M19" si="2">IFERROR(L13/J13,"n.a.")</f>
        <v>2.8076004462638724E-2</v>
      </c>
      <c r="O13" s="23">
        <f>+_xlfn.XLOOKUP($B13,Revenue_FY26B!$B:$B,Revenue_FY26B!H:H,0)/1000</f>
        <v>39.521818050294321</v>
      </c>
      <c r="P13" s="25">
        <v>37.518844770000008</v>
      </c>
      <c r="Q13" s="8">
        <f t="shared" ref="Q13:Q19" si="3">P13-O13</f>
        <v>-2.002973280294313</v>
      </c>
      <c r="R13" s="33">
        <f t="shared" ref="R13:R19" si="4">IFERROR(Q13/O13,"n.a.")</f>
        <v>-5.0680190818787413E-2</v>
      </c>
      <c r="T13" s="23">
        <f>+_xlfn.XLOOKUP($B13,Revenue_FY26B!$B:$B,Revenue_FY26B!I:I,0)/1000</f>
        <v>37.212299290911147</v>
      </c>
      <c r="U13" s="25">
        <v>35.693505999999999</v>
      </c>
      <c r="V13" s="8">
        <f t="shared" ref="V13:V19" si="5">U13-T13</f>
        <v>-1.5187932909111481</v>
      </c>
      <c r="W13" s="33">
        <f t="shared" ref="W13:W19" si="6">IFERROR(V13/T13,"n.a.")</f>
        <v>-4.0814282370401744E-2</v>
      </c>
      <c r="Y13" s="23">
        <f>+_xlfn.XLOOKUP($B13,Revenue_FY26B!$B:$B,Revenue_FY26B!J:J,0)/1000</f>
        <v>34.100142282121652</v>
      </c>
      <c r="Z13" s="25">
        <v>32.307525460000001</v>
      </c>
      <c r="AA13" s="8">
        <f t="shared" ref="AA13:AA19" si="7">Z13-Y13</f>
        <v>-1.7926168221216514</v>
      </c>
      <c r="AB13" s="33">
        <f t="shared" ref="AB13:AB19" si="8">IFERROR(AA13/Y13,"n.a.")</f>
        <v>-5.2569188928619268E-2</v>
      </c>
      <c r="AD13" s="23">
        <f>+_xlfn.XLOOKUP($B13,Revenue_FY26B!$B:$B,Revenue_FY26B!K:K,0)/1000</f>
        <v>31.156348171148924</v>
      </c>
      <c r="AE13" s="25">
        <v>29.877919220000003</v>
      </c>
      <c r="AF13" s="8">
        <f t="shared" ref="AF13:AF19" si="9">AE13-AD13</f>
        <v>-1.2784289511489213</v>
      </c>
      <c r="AG13" s="33">
        <f t="shared" ref="AG13:AG19" si="10">IFERROR(AF13/AD13,"n.a.")</f>
        <v>-4.1032695620366662E-2</v>
      </c>
      <c r="AI13" s="23">
        <f>+_xlfn.XLOOKUP($B13,Revenue_FY26B!$B:$B,Revenue_FY26B!L:L,0)/1000</f>
        <v>28.594776255478624</v>
      </c>
      <c r="AJ13" s="25">
        <v>28.185459680000005</v>
      </c>
      <c r="AK13" s="8">
        <f t="shared" ref="AK13:AK19" si="11">AJ13-AI13</f>
        <v>-0.40931657547861988</v>
      </c>
      <c r="AL13" s="33">
        <f t="shared" ref="AL13:AL19" si="12">IFERROR(AK13/AI13,"n.a.")</f>
        <v>-1.4314382872647823E-2</v>
      </c>
      <c r="AN13" s="23">
        <f>+_xlfn.XLOOKUP($B13,Revenue_FY26B!$B:$B,Revenue_FY26B!M:M,0)/1000</f>
        <v>28.162751980843645</v>
      </c>
      <c r="AO13" s="25">
        <v>24.603939190000002</v>
      </c>
      <c r="AP13" s="8">
        <f t="shared" ref="AP13:AP19" si="13">AO13-AN13</f>
        <v>-3.5588127908436427</v>
      </c>
      <c r="AQ13" s="33">
        <f t="shared" ref="AQ13:AQ19" si="14">IFERROR(AP13/AN13,"n.a.")</f>
        <v>-0.12636594581610325</v>
      </c>
      <c r="AS13" s="23">
        <f>+_xlfn.XLOOKUP($B13,Revenue_FY26B!$B:$B,Revenue_FY26B!N:N,0)/1000</f>
        <v>30.08932236840127</v>
      </c>
      <c r="AT13" s="25">
        <v>29.071092879999995</v>
      </c>
      <c r="AU13" s="8">
        <f t="shared" ref="AU13:AU19" si="15">AT13-AS13</f>
        <v>-1.0182294884012748</v>
      </c>
      <c r="AV13" s="33">
        <f t="shared" ref="AV13:AV19" si="16">IFERROR(AU13/AS13,"n.a.")</f>
        <v>-3.3840226640350766E-2</v>
      </c>
      <c r="AX13" s="23">
        <f>+_xlfn.XLOOKUP($B13,Revenue_FY26B!$B:$B,Revenue_FY26B!O:O,0)/1000</f>
        <v>31.329024816680704</v>
      </c>
      <c r="AY13" s="25">
        <v>0</v>
      </c>
      <c r="AZ13" s="8">
        <f t="shared" ref="AZ13:AZ19" si="17">AY13-AX13</f>
        <v>-31.329024816680704</v>
      </c>
      <c r="BA13" s="33">
        <f t="shared" ref="BA13:BA19" si="18">IFERROR(AZ13/AX13,"n.a.")</f>
        <v>-1</v>
      </c>
      <c r="BC13" s="23">
        <f>+_xlfn.XLOOKUP($B13,Revenue_FY26B!$B:$B,Revenue_FY26B!P:P,0)/1000</f>
        <v>32.726086567407698</v>
      </c>
      <c r="BD13" s="25">
        <v>0</v>
      </c>
      <c r="BE13" s="8">
        <f t="shared" ref="BE13:BE19" si="19">BD13-BC13</f>
        <v>-32.726086567407698</v>
      </c>
      <c r="BF13" s="33">
        <f t="shared" ref="BF13:BF19" si="20">IFERROR(BE13/BC13,"n.a.")</f>
        <v>-1</v>
      </c>
      <c r="BH13" s="23">
        <f>+_xlfn.XLOOKUP($B13,Revenue_FY26B!$B:$B,Revenue_FY26B!Q:Q,0)/1000</f>
        <v>38.822216662388627</v>
      </c>
      <c r="BI13" s="25">
        <v>0</v>
      </c>
      <c r="BJ13" s="8">
        <f t="shared" ref="BJ13:BJ19" si="21">BI13-BH13</f>
        <v>-38.822216662388627</v>
      </c>
      <c r="BK13" s="33">
        <f t="shared" ref="BK13:BK19" si="22">IFERROR(BJ13/BH13,"n.a.")</f>
        <v>-1</v>
      </c>
      <c r="BM13" s="38">
        <f>E13+J13+O13+T13+Y13+AD13+AI13+AN13+AS13</f>
        <v>303.60551418841607</v>
      </c>
      <c r="BN13" s="38">
        <f>+F13+K13+P13+U13+Z13+AE13+AJ13+AO13+AT13+AY13+BD13+BI13</f>
        <v>293.00246100999993</v>
      </c>
      <c r="BO13" s="8">
        <f t="shared" ref="BO13:BO19" si="23">BN13-BM13</f>
        <v>-10.603053178416133</v>
      </c>
      <c r="BP13" s="33">
        <f t="shared" ref="BP13:BP19" si="24">IFERROR(BO13/BM13,"n.a.")</f>
        <v>-3.4923783274357564E-2</v>
      </c>
    </row>
    <row r="14" spans="2:68" x14ac:dyDescent="0.25">
      <c r="B14">
        <f>+MAX($B$1:B13)+1</f>
        <v>2</v>
      </c>
      <c r="C14" s="7" t="s">
        <v>57</v>
      </c>
      <c r="E14" s="23">
        <f>+_xlfn.XLOOKUP($B14,Revenue_FY26B!$B:$B,Revenue_FY26B!F:F,0)/1000</f>
        <v>52.256943924489754</v>
      </c>
      <c r="F14" s="25">
        <v>47.831923123999992</v>
      </c>
      <c r="G14" s="8">
        <f t="shared" si="0"/>
        <v>-4.4250208004897615</v>
      </c>
      <c r="H14" s="33">
        <f t="shared" ref="H14:H19" si="25">IFERROR(G14/E14,"n.a.")</f>
        <v>-8.4678139748926545E-2</v>
      </c>
      <c r="J14" s="23">
        <f>+_xlfn.XLOOKUP($B14,Revenue_FY26B!$B:$B,Revenue_FY26B!G:G,0)/1000</f>
        <v>49.776580424895741</v>
      </c>
      <c r="K14" s="25">
        <v>51.062475891600016</v>
      </c>
      <c r="L14" s="8">
        <f t="shared" si="1"/>
        <v>1.2858954667042752</v>
      </c>
      <c r="M14" s="33">
        <f t="shared" si="2"/>
        <v>2.5833342823629063E-2</v>
      </c>
      <c r="O14" s="23">
        <f>+_xlfn.XLOOKUP($B14,Revenue_FY26B!$B:$B,Revenue_FY26B!H:H,0)/1000</f>
        <v>52.709930844775471</v>
      </c>
      <c r="P14" s="25">
        <v>49.109041326580005</v>
      </c>
      <c r="Q14" s="8">
        <f t="shared" si="3"/>
        <v>-3.6008895181954657</v>
      </c>
      <c r="R14" s="33">
        <f t="shared" si="4"/>
        <v>-6.8315200958993114E-2</v>
      </c>
      <c r="T14" s="23">
        <f>+_xlfn.XLOOKUP($B14,Revenue_FY26B!$B:$B,Revenue_FY26B!I:I,0)/1000</f>
        <v>52.319371209631285</v>
      </c>
      <c r="U14" s="25">
        <v>51.14755019439999</v>
      </c>
      <c r="V14" s="8">
        <f t="shared" si="5"/>
        <v>-1.1718210152312949</v>
      </c>
      <c r="W14" s="33">
        <f t="shared" si="6"/>
        <v>-2.2397459834448061E-2</v>
      </c>
      <c r="Y14" s="23">
        <f>+_xlfn.XLOOKUP($B14,Revenue_FY26B!$B:$B,Revenue_FY26B!J:J,0)/1000</f>
        <v>50.245894197059819</v>
      </c>
      <c r="Z14" s="25">
        <v>47.287989671600002</v>
      </c>
      <c r="AA14" s="8">
        <f t="shared" si="7"/>
        <v>-2.9579045254598171</v>
      </c>
      <c r="AB14" s="33">
        <f t="shared" si="8"/>
        <v>-5.8868581656825236E-2</v>
      </c>
      <c r="AD14" s="23">
        <f>+_xlfn.XLOOKUP($B14,Revenue_FY26B!$B:$B,Revenue_FY26B!K:K,0)/1000</f>
        <v>50.325593663764664</v>
      </c>
      <c r="AE14" s="25">
        <v>47.525100839300002</v>
      </c>
      <c r="AF14" s="8">
        <f t="shared" si="9"/>
        <v>-2.8004928244646621</v>
      </c>
      <c r="AG14" s="33">
        <f t="shared" si="10"/>
        <v>-5.5647487105175822E-2</v>
      </c>
      <c r="AI14" s="23">
        <f>+_xlfn.XLOOKUP($B14,Revenue_FY26B!$B:$B,Revenue_FY26B!L:L,0)/1000</f>
        <v>46.082392968392341</v>
      </c>
      <c r="AJ14" s="25">
        <v>41.643824824700012</v>
      </c>
      <c r="AK14" s="8">
        <f t="shared" si="11"/>
        <v>-4.4385681436923292</v>
      </c>
      <c r="AL14" s="33">
        <f t="shared" si="12"/>
        <v>-9.6318091526555891E-2</v>
      </c>
      <c r="AN14" s="23">
        <f>+_xlfn.XLOOKUP($B14,Revenue_FY26B!$B:$B,Revenue_FY26B!M:M,0)/1000</f>
        <v>48.174114732142492</v>
      </c>
      <c r="AO14" s="25">
        <v>42.724250151999996</v>
      </c>
      <c r="AP14" s="8">
        <f t="shared" si="13"/>
        <v>-5.4498645801424956</v>
      </c>
      <c r="AQ14" s="33">
        <f t="shared" si="14"/>
        <v>-0.11312848425850293</v>
      </c>
      <c r="AS14" s="23">
        <f>+_xlfn.XLOOKUP($B14,Revenue_FY26B!$B:$B,Revenue_FY26B!N:N,0)/1000</f>
        <v>47.647407739643825</v>
      </c>
      <c r="AT14" s="25">
        <v>46.68884172341</v>
      </c>
      <c r="AU14" s="8">
        <f t="shared" si="15"/>
        <v>-0.95856601623382431</v>
      </c>
      <c r="AV14" s="33">
        <f t="shared" si="16"/>
        <v>-2.0117904870536611E-2</v>
      </c>
      <c r="AX14" s="23">
        <f>+_xlfn.XLOOKUP($B14,Revenue_FY26B!$B:$B,Revenue_FY26B!O:O,0)/1000</f>
        <v>47.978337886431753</v>
      </c>
      <c r="AY14" s="25">
        <v>0</v>
      </c>
      <c r="AZ14" s="8">
        <f t="shared" si="17"/>
        <v>-47.978337886431753</v>
      </c>
      <c r="BA14" s="33">
        <f t="shared" si="18"/>
        <v>-1</v>
      </c>
      <c r="BC14" s="23">
        <f>+_xlfn.XLOOKUP($B14,Revenue_FY26B!$B:$B,Revenue_FY26B!P:P,0)/1000</f>
        <v>52.974857065314808</v>
      </c>
      <c r="BD14" s="25">
        <v>0</v>
      </c>
      <c r="BE14" s="8">
        <f t="shared" si="19"/>
        <v>-52.974857065314808</v>
      </c>
      <c r="BF14" s="33">
        <f t="shared" si="20"/>
        <v>-1</v>
      </c>
      <c r="BH14" s="23">
        <f>+_xlfn.XLOOKUP($B14,Revenue_FY26B!$B:$B,Revenue_FY26B!Q:Q,0)/1000</f>
        <v>52.747475419536201</v>
      </c>
      <c r="BI14" s="25">
        <v>0</v>
      </c>
      <c r="BJ14" s="8">
        <f t="shared" si="21"/>
        <v>-52.747475419536201</v>
      </c>
      <c r="BK14" s="33">
        <f t="shared" si="22"/>
        <v>-1</v>
      </c>
      <c r="BM14" s="38">
        <f t="shared" ref="BM14:BM18" si="26">E14+J14+O14+T14+Y14+AD14+AI14+AN14+AS14</f>
        <v>449.53822970479541</v>
      </c>
      <c r="BN14" s="38">
        <f t="shared" ref="BN14" si="27">+F14+K14+P14+U14+Z14+AE14+AJ14+AO14+AT14+AY14+BD14+BI14</f>
        <v>425.02099774759</v>
      </c>
      <c r="BO14" s="8">
        <f t="shared" si="23"/>
        <v>-24.517231957205411</v>
      </c>
      <c r="BP14" s="33">
        <f t="shared" si="24"/>
        <v>-5.4538702911442007E-2</v>
      </c>
    </row>
    <row r="15" spans="2:68" x14ac:dyDescent="0.25">
      <c r="B15">
        <f>+MAX($B$1:B14)+1</f>
        <v>3</v>
      </c>
      <c r="C15" s="7" t="s">
        <v>58</v>
      </c>
      <c r="E15" s="23">
        <f>+_xlfn.XLOOKUP($B15,Revenue_FY26B!$B:$B,Revenue_FY26B!F:F,0)/1000</f>
        <v>7.2246443481185132</v>
      </c>
      <c r="F15" s="25">
        <v>7.9087955232399985</v>
      </c>
      <c r="G15" s="8">
        <f t="shared" si="0"/>
        <v>0.68415117512148527</v>
      </c>
      <c r="H15" s="33">
        <f t="shared" si="25"/>
        <v>9.4696865638743327E-2</v>
      </c>
      <c r="J15" s="23">
        <f>+_xlfn.XLOOKUP($B15,Revenue_FY26B!$B:$B,Revenue_FY26B!G:G,0)/1000</f>
        <v>7.8860477612455906</v>
      </c>
      <c r="K15" s="25">
        <v>7.2196946637200003</v>
      </c>
      <c r="L15" s="8">
        <f t="shared" si="1"/>
        <v>-0.66635309752559024</v>
      </c>
      <c r="M15" s="33">
        <f t="shared" si="2"/>
        <v>-8.4497725311815847E-2</v>
      </c>
      <c r="O15" s="23">
        <f>+_xlfn.XLOOKUP($B15,Revenue_FY26B!$B:$B,Revenue_FY26B!H:H,0)/1000</f>
        <v>7.3799942445422113</v>
      </c>
      <c r="P15" s="25">
        <v>8.0272515256500014</v>
      </c>
      <c r="Q15" s="8">
        <f t="shared" si="3"/>
        <v>0.64725728110779013</v>
      </c>
      <c r="R15" s="33">
        <f t="shared" si="4"/>
        <v>8.7704307030654086E-2</v>
      </c>
      <c r="T15" s="23">
        <f>+_xlfn.XLOOKUP($B15,Revenue_FY26B!$B:$B,Revenue_FY26B!I:I,0)/1000</f>
        <v>7.3123674591530277</v>
      </c>
      <c r="U15" s="25">
        <v>7.585643944180001</v>
      </c>
      <c r="V15" s="8">
        <f t="shared" si="5"/>
        <v>0.27327648502697333</v>
      </c>
      <c r="W15" s="33">
        <f t="shared" si="6"/>
        <v>3.7371820624920594E-2</v>
      </c>
      <c r="Y15" s="23">
        <f>+_xlfn.XLOOKUP($B15,Revenue_FY26B!$B:$B,Revenue_FY26B!J:J,0)/1000</f>
        <v>7.313988583804683</v>
      </c>
      <c r="Z15" s="25">
        <v>7.0814814491800009</v>
      </c>
      <c r="AA15" s="8">
        <f t="shared" si="7"/>
        <v>-0.23250713462468209</v>
      </c>
      <c r="AB15" s="33">
        <f t="shared" si="8"/>
        <v>-3.1789376201587338E-2</v>
      </c>
      <c r="AD15" s="23">
        <f>+_xlfn.XLOOKUP($B15,Revenue_FY26B!$B:$B,Revenue_FY26B!K:K,0)/1000</f>
        <v>7.0742065297829475</v>
      </c>
      <c r="AE15" s="25">
        <v>7.5186671573299995</v>
      </c>
      <c r="AF15" s="8">
        <f t="shared" si="9"/>
        <v>0.44446062754705196</v>
      </c>
      <c r="AG15" s="33">
        <f t="shared" si="10"/>
        <v>6.2828336390214068E-2</v>
      </c>
      <c r="AI15" s="23">
        <f>+_xlfn.XLOOKUP($B15,Revenue_FY26B!$B:$B,Revenue_FY26B!L:L,0)/1000</f>
        <v>6.6869473260394567</v>
      </c>
      <c r="AJ15" s="25">
        <v>6.25215514931</v>
      </c>
      <c r="AK15" s="8">
        <f t="shared" si="11"/>
        <v>-0.43479217672945669</v>
      </c>
      <c r="AL15" s="33">
        <f t="shared" si="12"/>
        <v>-6.5021026117006261E-2</v>
      </c>
      <c r="AN15" s="23">
        <f>+_xlfn.XLOOKUP($B15,Revenue_FY26B!$B:$B,Revenue_FY26B!M:M,0)/1000</f>
        <v>7.0350314034538401</v>
      </c>
      <c r="AO15" s="25">
        <v>6.7362541459600012</v>
      </c>
      <c r="AP15" s="8">
        <f t="shared" si="13"/>
        <v>-0.29877725749383899</v>
      </c>
      <c r="AQ15" s="33">
        <f t="shared" si="14"/>
        <v>-4.2469925201350865E-2</v>
      </c>
      <c r="AS15" s="23">
        <f>+_xlfn.XLOOKUP($B15,Revenue_FY26B!$B:$B,Revenue_FY26B!N:N,0)/1000</f>
        <v>6.9240473714623709</v>
      </c>
      <c r="AT15" s="25">
        <v>7.0286191740299984</v>
      </c>
      <c r="AU15" s="8">
        <f t="shared" si="15"/>
        <v>0.10457180256762744</v>
      </c>
      <c r="AV15" s="33">
        <f t="shared" si="16"/>
        <v>1.5102698892359209E-2</v>
      </c>
      <c r="AX15" s="23">
        <f>+_xlfn.XLOOKUP($B15,Revenue_FY26B!$B:$B,Revenue_FY26B!O:O,0)/1000</f>
        <v>7.0320777362135782</v>
      </c>
      <c r="AY15" s="25">
        <v>0</v>
      </c>
      <c r="AZ15" s="8">
        <f t="shared" si="17"/>
        <v>-7.0320777362135782</v>
      </c>
      <c r="BA15" s="33">
        <f t="shared" si="18"/>
        <v>-1</v>
      </c>
      <c r="BC15" s="23">
        <f>+_xlfn.XLOOKUP($B15,Revenue_FY26B!$B:$B,Revenue_FY26B!P:P,0)/1000</f>
        <v>6.7564234908105298</v>
      </c>
      <c r="BD15" s="25">
        <v>0</v>
      </c>
      <c r="BE15" s="8">
        <f t="shared" si="19"/>
        <v>-6.7564234908105298</v>
      </c>
      <c r="BF15" s="33">
        <f t="shared" si="20"/>
        <v>-1</v>
      </c>
      <c r="BH15" s="23">
        <f>+_xlfn.XLOOKUP($B15,Revenue_FY26B!$B:$B,Revenue_FY26B!Q:Q,0)/1000</f>
        <v>7.1052304985123138</v>
      </c>
      <c r="BI15" s="25">
        <v>0</v>
      </c>
      <c r="BJ15" s="8">
        <f t="shared" si="21"/>
        <v>-7.1052304985123138</v>
      </c>
      <c r="BK15" s="33">
        <f t="shared" si="22"/>
        <v>-1</v>
      </c>
      <c r="BM15" s="38">
        <f t="shared" si="26"/>
        <v>64.837275027602644</v>
      </c>
      <c r="BN15" s="38">
        <f t="shared" ref="BN15" si="28">+F15+K15+P15+U15+Z15+AE15+AJ15+AO15+AT15+AY15+BD15+BI15</f>
        <v>65.358562732600006</v>
      </c>
      <c r="BO15" s="8">
        <f t="shared" si="23"/>
        <v>0.52128770499736277</v>
      </c>
      <c r="BP15" s="33">
        <f t="shared" si="24"/>
        <v>8.0399385195543648E-3</v>
      </c>
    </row>
    <row r="16" spans="2:68" x14ac:dyDescent="0.25">
      <c r="B16">
        <f>+MAX($B$1:B15)+1</f>
        <v>4</v>
      </c>
      <c r="C16" s="7" t="s">
        <v>59</v>
      </c>
      <c r="E16" s="23">
        <f>+_xlfn.XLOOKUP($B16,Revenue_FY26B!$B:$B,Revenue_FY26B!F:F,0)/1000</f>
        <v>5.033033201552529</v>
      </c>
      <c r="F16" s="25">
        <v>5.1137790644600001</v>
      </c>
      <c r="G16" s="8">
        <f t="shared" si="0"/>
        <v>8.07458629074711E-2</v>
      </c>
      <c r="H16" s="33">
        <f t="shared" si="25"/>
        <v>1.6043181054828645E-2</v>
      </c>
      <c r="J16" s="23">
        <f>+_xlfn.XLOOKUP($B16,Revenue_FY26B!$B:$B,Revenue_FY26B!G:G,0)/1000</f>
        <v>5.0315703842146302</v>
      </c>
      <c r="K16" s="25">
        <v>5.1012780393899986</v>
      </c>
      <c r="L16" s="8">
        <f t="shared" si="1"/>
        <v>6.9707655175368366E-2</v>
      </c>
      <c r="M16" s="33">
        <f t="shared" si="2"/>
        <v>1.3854055464286011E-2</v>
      </c>
      <c r="O16" s="23">
        <f>+_xlfn.XLOOKUP($B16,Revenue_FY26B!$B:$B,Revenue_FY26B!H:H,0)/1000</f>
        <v>5.0369104844343147</v>
      </c>
      <c r="P16" s="25">
        <v>4.6198443672399989</v>
      </c>
      <c r="Q16" s="8">
        <f t="shared" si="3"/>
        <v>-0.41706611719431574</v>
      </c>
      <c r="R16" s="33">
        <f t="shared" si="4"/>
        <v>-8.2801971264564886E-2</v>
      </c>
      <c r="T16" s="23">
        <f>+_xlfn.XLOOKUP($B16,Revenue_FY26B!$B:$B,Revenue_FY26B!I:I,0)/1000</f>
        <v>5.0338595091014495</v>
      </c>
      <c r="U16" s="25">
        <v>5.4031303397299988</v>
      </c>
      <c r="V16" s="8">
        <f t="shared" si="5"/>
        <v>0.36927083062854926</v>
      </c>
      <c r="W16" s="33">
        <f t="shared" si="6"/>
        <v>7.3357397035195476E-2</v>
      </c>
      <c r="Y16" s="23">
        <f>+_xlfn.XLOOKUP($B16,Revenue_FY26B!$B:$B,Revenue_FY26B!J:J,0)/1000</f>
        <v>5.0369319955847303</v>
      </c>
      <c r="Z16" s="25">
        <v>5.3247579455799992</v>
      </c>
      <c r="AA16" s="8">
        <f t="shared" si="7"/>
        <v>0.28782594999526889</v>
      </c>
      <c r="AB16" s="33">
        <f t="shared" si="8"/>
        <v>5.714310819514163E-2</v>
      </c>
      <c r="AD16" s="23">
        <f>+_xlfn.XLOOKUP($B16,Revenue_FY26B!$B:$B,Revenue_FY26B!K:K,0)/1000</f>
        <v>5.0343258408814631</v>
      </c>
      <c r="AE16" s="25">
        <v>5.1090756180600012</v>
      </c>
      <c r="AF16" s="8">
        <f t="shared" si="9"/>
        <v>7.4749777178538146E-2</v>
      </c>
      <c r="AG16" s="33">
        <f t="shared" si="10"/>
        <v>1.4848021272586154E-2</v>
      </c>
      <c r="AI16" s="23">
        <f>+_xlfn.XLOOKUP($B16,Revenue_FY26B!$B:$B,Revenue_FY26B!L:L,0)/1000</f>
        <v>5.0366574204194912</v>
      </c>
      <c r="AJ16" s="25">
        <v>5.1119765566299984</v>
      </c>
      <c r="AK16" s="8">
        <f t="shared" si="11"/>
        <v>7.5319136210507232E-2</v>
      </c>
      <c r="AL16" s="33">
        <f t="shared" si="12"/>
        <v>1.4954190830043406E-2</v>
      </c>
      <c r="AN16" s="23">
        <f>+_xlfn.XLOOKUP($B16,Revenue_FY26B!$B:$B,Revenue_FY26B!M:M,0)/1000</f>
        <v>5.0331971229133172</v>
      </c>
      <c r="AO16" s="25">
        <v>5.1021065421400005</v>
      </c>
      <c r="AP16" s="8">
        <f t="shared" si="13"/>
        <v>6.8909419226683255E-2</v>
      </c>
      <c r="AQ16" s="33">
        <f t="shared" si="14"/>
        <v>1.3690983592313006E-2</v>
      </c>
      <c r="AS16" s="23">
        <f>+_xlfn.XLOOKUP($B16,Revenue_FY26B!$B:$B,Revenue_FY26B!N:N,0)/1000</f>
        <v>5.0345055664247553</v>
      </c>
      <c r="AT16" s="25">
        <v>5.3512997025099978</v>
      </c>
      <c r="AU16" s="8">
        <f t="shared" si="15"/>
        <v>0.31679413608524243</v>
      </c>
      <c r="AV16" s="33">
        <f t="shared" si="16"/>
        <v>6.2924577578769708E-2</v>
      </c>
      <c r="AX16" s="23">
        <f>+_xlfn.XLOOKUP($B16,Revenue_FY26B!$B:$B,Revenue_FY26B!O:O,0)/1000</f>
        <v>5.0371963349134745</v>
      </c>
      <c r="AY16" s="25">
        <v>0</v>
      </c>
      <c r="AZ16" s="8">
        <f t="shared" si="17"/>
        <v>-5.0371963349134745</v>
      </c>
      <c r="BA16" s="33">
        <f t="shared" si="18"/>
        <v>-1</v>
      </c>
      <c r="BC16" s="23">
        <f>+_xlfn.XLOOKUP($B16,Revenue_FY26B!$B:$B,Revenue_FY26B!P:P,0)/1000</f>
        <v>5.0347667219980616</v>
      </c>
      <c r="BD16" s="25">
        <v>0</v>
      </c>
      <c r="BE16" s="8">
        <f t="shared" si="19"/>
        <v>-5.0347667219980616</v>
      </c>
      <c r="BF16" s="33">
        <f t="shared" si="20"/>
        <v>-1</v>
      </c>
      <c r="BH16" s="23">
        <f>+_xlfn.XLOOKUP($B16,Revenue_FY26B!$B:$B,Revenue_FY26B!Q:Q,0)/1000</f>
        <v>5.0375596482736276</v>
      </c>
      <c r="BI16" s="25">
        <v>0</v>
      </c>
      <c r="BJ16" s="8">
        <f t="shared" si="21"/>
        <v>-5.0375596482736276</v>
      </c>
      <c r="BK16" s="33">
        <f t="shared" si="22"/>
        <v>-1</v>
      </c>
      <c r="BM16" s="38">
        <f t="shared" si="26"/>
        <v>45.310991525526681</v>
      </c>
      <c r="BN16" s="38">
        <f t="shared" ref="BN16" si="29">+F16+K16+P16+U16+Z16+AE16+AJ16+AO16+AT16+AY16+BD16+BI16</f>
        <v>46.237248175739992</v>
      </c>
      <c r="BO16" s="8">
        <f t="shared" si="23"/>
        <v>0.92625665021331116</v>
      </c>
      <c r="BP16" s="33">
        <f t="shared" si="24"/>
        <v>2.0442206604361978E-2</v>
      </c>
    </row>
    <row r="17" spans="2:68" x14ac:dyDescent="0.25">
      <c r="B17">
        <f>+MAX($B$1:B16)+1</f>
        <v>5</v>
      </c>
      <c r="C17" s="7" t="s">
        <v>60</v>
      </c>
      <c r="E17" s="23">
        <f>+_xlfn.XLOOKUP($B17,Revenue_FY26B!$B:$B,Revenue_FY26B!F:F,0)/1000</f>
        <v>0.1806843370646046</v>
      </c>
      <c r="F17" s="25">
        <v>0.19181402297</v>
      </c>
      <c r="G17" s="8">
        <f t="shared" si="0"/>
        <v>1.1129685905395398E-2</v>
      </c>
      <c r="H17" s="33">
        <f t="shared" si="25"/>
        <v>6.1597402886205473E-2</v>
      </c>
      <c r="J17" s="23">
        <f>+_xlfn.XLOOKUP($B17,Revenue_FY26B!$B:$B,Revenue_FY26B!G:G,0)/1000</f>
        <v>0.1730953039622577</v>
      </c>
      <c r="K17" s="25">
        <v>0.18199317870000001</v>
      </c>
      <c r="L17" s="8">
        <f t="shared" si="1"/>
        <v>8.8978747377423117E-3</v>
      </c>
      <c r="M17" s="33">
        <f t="shared" si="2"/>
        <v>5.1404483738521502E-2</v>
      </c>
      <c r="O17" s="23">
        <f>+_xlfn.XLOOKUP($B17,Revenue_FY26B!$B:$B,Revenue_FY26B!H:H,0)/1000</f>
        <v>0.17050518319551522</v>
      </c>
      <c r="P17" s="25">
        <v>0.13589162854</v>
      </c>
      <c r="Q17" s="8">
        <f t="shared" si="3"/>
        <v>-3.4613554655515216E-2</v>
      </c>
      <c r="R17" s="33">
        <f t="shared" si="4"/>
        <v>-0.20300587939209142</v>
      </c>
      <c r="T17" s="23">
        <f>+_xlfn.XLOOKUP($B17,Revenue_FY26B!$B:$B,Revenue_FY26B!I:I,0)/1000</f>
        <v>0.16120099215830386</v>
      </c>
      <c r="U17" s="25">
        <v>0.16268198818999999</v>
      </c>
      <c r="V17" s="8">
        <f t="shared" si="5"/>
        <v>1.4809960316961301E-3</v>
      </c>
      <c r="W17" s="33">
        <f t="shared" si="6"/>
        <v>9.187263749851805E-3</v>
      </c>
      <c r="Y17" s="23">
        <f>+_xlfn.XLOOKUP($B17,Revenue_FY26B!$B:$B,Revenue_FY26B!J:J,0)/1000</f>
        <v>0.16658961163674457</v>
      </c>
      <c r="Z17" s="25">
        <v>0.14650920112999999</v>
      </c>
      <c r="AA17" s="8">
        <f t="shared" si="7"/>
        <v>-2.0080410506744584E-2</v>
      </c>
      <c r="AB17" s="33">
        <f t="shared" si="8"/>
        <v>-0.12053819148417691</v>
      </c>
      <c r="AD17" s="23">
        <f>+_xlfn.XLOOKUP($B17,Revenue_FY26B!$B:$B,Revenue_FY26B!K:K,0)/1000</f>
        <v>0.16672300317131131</v>
      </c>
      <c r="AE17" s="25">
        <v>0.15616065146999999</v>
      </c>
      <c r="AF17" s="8">
        <f t="shared" si="9"/>
        <v>-1.0562351701311312E-2</v>
      </c>
      <c r="AG17" s="33">
        <f t="shared" si="10"/>
        <v>-6.3352695791223712E-2</v>
      </c>
      <c r="AI17" s="23">
        <f>+_xlfn.XLOOKUP($B17,Revenue_FY26B!$B:$B,Revenue_FY26B!L:L,0)/1000</f>
        <v>0.16264749194822739</v>
      </c>
      <c r="AJ17" s="25">
        <v>0.15500592900000001</v>
      </c>
      <c r="AK17" s="8">
        <f t="shared" si="11"/>
        <v>-7.6415629482273761E-3</v>
      </c>
      <c r="AL17" s="33">
        <f t="shared" si="12"/>
        <v>-4.6982359559898872E-2</v>
      </c>
      <c r="AN17" s="23">
        <f>+_xlfn.XLOOKUP($B17,Revenue_FY26B!$B:$B,Revenue_FY26B!M:M,0)/1000</f>
        <v>0.16184957488617002</v>
      </c>
      <c r="AO17" s="25">
        <v>0.14013985170000001</v>
      </c>
      <c r="AP17" s="8">
        <f t="shared" si="13"/>
        <v>-2.170972318617001E-2</v>
      </c>
      <c r="AQ17" s="33">
        <f t="shared" si="14"/>
        <v>-0.13413518819211367</v>
      </c>
      <c r="AS17" s="23">
        <f>+_xlfn.XLOOKUP($B17,Revenue_FY26B!$B:$B,Revenue_FY26B!N:N,0)/1000</f>
        <v>0.16579381532828175</v>
      </c>
      <c r="AT17" s="25">
        <v>0.16872408936</v>
      </c>
      <c r="AU17" s="8">
        <f t="shared" si="15"/>
        <v>2.9302740317182496E-3</v>
      </c>
      <c r="AV17" s="33">
        <f t="shared" si="16"/>
        <v>1.7674205916041744E-2</v>
      </c>
      <c r="AX17" s="23">
        <f>+_xlfn.XLOOKUP($B17,Revenue_FY26B!$B:$B,Revenue_FY26B!O:O,0)/1000</f>
        <v>0.1667231467937344</v>
      </c>
      <c r="AY17" s="25">
        <v>0</v>
      </c>
      <c r="AZ17" s="8">
        <f t="shared" si="17"/>
        <v>-0.1667231467937344</v>
      </c>
      <c r="BA17" s="33">
        <f t="shared" si="18"/>
        <v>-1</v>
      </c>
      <c r="BC17" s="23">
        <f>+_xlfn.XLOOKUP($B17,Revenue_FY26B!$B:$B,Revenue_FY26B!P:P,0)/1000</f>
        <v>0.16784410168433392</v>
      </c>
      <c r="BD17" s="25">
        <v>0</v>
      </c>
      <c r="BE17" s="8">
        <f t="shared" si="19"/>
        <v>-0.16784410168433392</v>
      </c>
      <c r="BF17" s="33">
        <f t="shared" si="20"/>
        <v>-1</v>
      </c>
      <c r="BH17" s="23">
        <f>+_xlfn.XLOOKUP($B17,Revenue_FY26B!$B:$B,Revenue_FY26B!Q:Q,0)/1000</f>
        <v>0.17379480361507443</v>
      </c>
      <c r="BI17" s="25">
        <v>0</v>
      </c>
      <c r="BJ17" s="8">
        <f t="shared" si="21"/>
        <v>-0.17379480361507443</v>
      </c>
      <c r="BK17" s="33">
        <f t="shared" si="22"/>
        <v>-1</v>
      </c>
      <c r="BM17" s="38">
        <f t="shared" si="26"/>
        <v>1.5090893133514163</v>
      </c>
      <c r="BN17" s="38">
        <f t="shared" ref="BN17" si="30">+F17+K17+P17+U17+Z17+AE17+AJ17+AO17+AT17+AY17+BD17+BI17</f>
        <v>1.4389205410600001</v>
      </c>
      <c r="BO17" s="8">
        <f t="shared" si="23"/>
        <v>-7.0168772291416159E-2</v>
      </c>
      <c r="BP17" s="33">
        <f t="shared" si="24"/>
        <v>-4.6497428396457145E-2</v>
      </c>
    </row>
    <row r="18" spans="2:68" x14ac:dyDescent="0.25">
      <c r="B18">
        <f>+MAX($B$1:B17)+1</f>
        <v>6</v>
      </c>
      <c r="C18" s="7" t="s">
        <v>61</v>
      </c>
      <c r="E18" s="23">
        <f>+_xlfn.XLOOKUP($B18,Revenue_FY26B!$B:$B,Revenue_FY26B!F:F,0)/1000</f>
        <v>0.18686069267170419</v>
      </c>
      <c r="F18" s="25">
        <v>0.16279370999999998</v>
      </c>
      <c r="G18" s="8">
        <f t="shared" si="0"/>
        <v>-2.4066982671704207E-2</v>
      </c>
      <c r="H18" s="33">
        <f t="shared" si="25"/>
        <v>-0.12879639012142335</v>
      </c>
      <c r="J18" s="23">
        <f>+_xlfn.XLOOKUP($B18,Revenue_FY26B!$B:$B,Revenue_FY26B!G:G,0)/1000</f>
        <v>0.19569434096122673</v>
      </c>
      <c r="K18" s="25">
        <v>0.15977171000000001</v>
      </c>
      <c r="L18" s="8">
        <f t="shared" si="1"/>
        <v>-3.592263096122672E-2</v>
      </c>
      <c r="M18" s="33">
        <f t="shared" si="2"/>
        <v>-0.18356499623228315</v>
      </c>
      <c r="O18" s="23">
        <f>+_xlfn.XLOOKUP($B18,Revenue_FY26B!$B:$B,Revenue_FY26B!H:H,0)/1000</f>
        <v>0.19511298327298165</v>
      </c>
      <c r="P18" s="25">
        <v>0.15812034999999997</v>
      </c>
      <c r="Q18" s="8">
        <f t="shared" si="3"/>
        <v>-3.699263327298169E-2</v>
      </c>
      <c r="R18" s="33">
        <f t="shared" si="4"/>
        <v>-0.1895959594919702</v>
      </c>
      <c r="T18" s="23">
        <f>+_xlfn.XLOOKUP($B18,Revenue_FY26B!$B:$B,Revenue_FY26B!I:I,0)/1000</f>
        <v>0.19340508891601726</v>
      </c>
      <c r="U18" s="25">
        <v>0.16827983999999999</v>
      </c>
      <c r="V18" s="8">
        <f t="shared" si="5"/>
        <v>-2.5125248916017279E-2</v>
      </c>
      <c r="W18" s="33">
        <f t="shared" si="6"/>
        <v>-0.12990996802016658</v>
      </c>
      <c r="Y18" s="23">
        <f>+_xlfn.XLOOKUP($B18,Revenue_FY26B!$B:$B,Revenue_FY26B!J:J,0)/1000</f>
        <v>0.19620291441504606</v>
      </c>
      <c r="Z18" s="25">
        <v>0.15359049999999999</v>
      </c>
      <c r="AA18" s="8">
        <f t="shared" si="7"/>
        <v>-4.2612414415046068E-2</v>
      </c>
      <c r="AB18" s="33">
        <f t="shared" si="8"/>
        <v>-0.2171854304106009</v>
      </c>
      <c r="AD18" s="23">
        <f>+_xlfn.XLOOKUP($B18,Revenue_FY26B!$B:$B,Revenue_FY26B!K:K,0)/1000</f>
        <v>0.18729803467382788</v>
      </c>
      <c r="AE18" s="25">
        <v>0.15287712000000001</v>
      </c>
      <c r="AF18" s="8">
        <f t="shared" si="9"/>
        <v>-3.4420914673827879E-2</v>
      </c>
      <c r="AG18" s="33">
        <f t="shared" si="10"/>
        <v>-0.18377616579784481</v>
      </c>
      <c r="AI18" s="23">
        <f>+_xlfn.XLOOKUP($B18,Revenue_FY26B!$B:$B,Revenue_FY26B!L:L,0)/1000</f>
        <v>0.17105206897329311</v>
      </c>
      <c r="AJ18" s="25">
        <v>0.14701402999999999</v>
      </c>
      <c r="AK18" s="8">
        <f t="shared" si="11"/>
        <v>-2.4038038973293124E-2</v>
      </c>
      <c r="AL18" s="33">
        <f t="shared" si="12"/>
        <v>-0.14053053621377862</v>
      </c>
      <c r="AN18" s="23">
        <f>+_xlfn.XLOOKUP($B18,Revenue_FY26B!$B:$B,Revenue_FY26B!M:M,0)/1000</f>
        <v>0.18234044940596061</v>
      </c>
      <c r="AO18" s="25">
        <v>0.14140360000000002</v>
      </c>
      <c r="AP18" s="8">
        <f t="shared" si="13"/>
        <v>-4.0936849405960596E-2</v>
      </c>
      <c r="AQ18" s="33">
        <f t="shared" si="14"/>
        <v>-0.22450777948243003</v>
      </c>
      <c r="AS18" s="23">
        <f>+_xlfn.XLOOKUP($B18,Revenue_FY26B!$B:$B,Revenue_FY26B!N:N,0)/1000</f>
        <v>0.17732988521457593</v>
      </c>
      <c r="AT18" s="25">
        <v>0.15419097999999998</v>
      </c>
      <c r="AU18" s="8">
        <f t="shared" si="15"/>
        <v>-2.3138905214575956E-2</v>
      </c>
      <c r="AV18" s="33">
        <f t="shared" si="16"/>
        <v>-0.13048508539086345</v>
      </c>
      <c r="AX18" s="23">
        <f>+_xlfn.XLOOKUP($B18,Revenue_FY26B!$B:$B,Revenue_FY26B!O:O,0)/1000</f>
        <v>0.17976624336609814</v>
      </c>
      <c r="AY18" s="25">
        <v>0</v>
      </c>
      <c r="AZ18" s="8">
        <f t="shared" si="17"/>
        <v>-0.17976624336609814</v>
      </c>
      <c r="BA18" s="33">
        <f t="shared" si="18"/>
        <v>-1</v>
      </c>
      <c r="BC18" s="23">
        <f>+_xlfn.XLOOKUP($B18,Revenue_FY26B!$B:$B,Revenue_FY26B!P:P,0)/1000</f>
        <v>0.19307768078874504</v>
      </c>
      <c r="BD18" s="25">
        <v>0</v>
      </c>
      <c r="BE18" s="8">
        <f t="shared" si="19"/>
        <v>-0.19307768078874504</v>
      </c>
      <c r="BF18" s="33">
        <f t="shared" si="20"/>
        <v>-1</v>
      </c>
      <c r="BH18" s="23">
        <f>+_xlfn.XLOOKUP($B18,Revenue_FY26B!$B:$B,Revenue_FY26B!Q:Q,0)/1000</f>
        <v>0.19962153124852355</v>
      </c>
      <c r="BI18" s="25">
        <v>0</v>
      </c>
      <c r="BJ18" s="8">
        <f t="shared" si="21"/>
        <v>-0.19962153124852355</v>
      </c>
      <c r="BK18" s="33">
        <f t="shared" si="22"/>
        <v>-1</v>
      </c>
      <c r="BM18" s="38">
        <f t="shared" si="26"/>
        <v>1.6852964585046333</v>
      </c>
      <c r="BN18" s="38">
        <f t="shared" ref="BN18" si="31">+F18+K18+P18+U18+Z18+AE18+AJ18+AO18+AT18+AY18+BD18+BI18</f>
        <v>1.3980418399999999</v>
      </c>
      <c r="BO18" s="8">
        <f t="shared" si="23"/>
        <v>-0.28725461850463341</v>
      </c>
      <c r="BP18" s="33">
        <f t="shared" si="24"/>
        <v>-0.17044752990195861</v>
      </c>
    </row>
    <row r="19" spans="2:68" s="5" customFormat="1" x14ac:dyDescent="0.25">
      <c r="C19" s="10" t="s">
        <v>62</v>
      </c>
      <c r="E19" s="24">
        <f>SUM(E13:E18)</f>
        <v>102.57698725547492</v>
      </c>
      <c r="F19" s="24">
        <f>SUM(F13:F18)</f>
        <v>98.839175904670057</v>
      </c>
      <c r="G19" s="24">
        <f t="shared" si="0"/>
        <v>-3.7378113508048614</v>
      </c>
      <c r="H19" s="34">
        <f t="shared" si="25"/>
        <v>-3.6439082983550586E-2</v>
      </c>
      <c r="J19" s="24">
        <f>SUM(J13:J18)</f>
        <v>100.13622325291813</v>
      </c>
      <c r="K19" s="24">
        <f>SUM(K13:K18)</f>
        <v>101.8393168334099</v>
      </c>
      <c r="L19" s="24">
        <f t="shared" si="1"/>
        <v>1.7030935804917675</v>
      </c>
      <c r="M19" s="34">
        <f t="shared" si="2"/>
        <v>1.7007767271092249E-2</v>
      </c>
      <c r="O19" s="24">
        <f>SUM(O13:O18)</f>
        <v>105.01427179051481</v>
      </c>
      <c r="P19" s="24">
        <f>SUM(P13:P18)</f>
        <v>99.568993968010005</v>
      </c>
      <c r="Q19" s="24">
        <f t="shared" si="3"/>
        <v>-5.4452778225048064</v>
      </c>
      <c r="R19" s="34">
        <f t="shared" si="4"/>
        <v>-5.1852740867138397E-2</v>
      </c>
      <c r="T19" s="24">
        <f>SUM(T13:T18)</f>
        <v>102.23250354987123</v>
      </c>
      <c r="U19" s="24">
        <f>SUM(U13:U18)</f>
        <v>100.16079230649999</v>
      </c>
      <c r="V19" s="24">
        <f t="shared" si="5"/>
        <v>-2.0717112433712401</v>
      </c>
      <c r="W19" s="34">
        <f t="shared" si="6"/>
        <v>-2.0264702236902715E-2</v>
      </c>
      <c r="Y19" s="24">
        <f>SUM(Y13:Y18)</f>
        <v>97.059749584622665</v>
      </c>
      <c r="Z19" s="24">
        <f>SUM(Z13:Z18)</f>
        <v>92.301854227490011</v>
      </c>
      <c r="AA19" s="24">
        <f t="shared" si="7"/>
        <v>-4.7578953571326537</v>
      </c>
      <c r="AB19" s="34">
        <f t="shared" si="8"/>
        <v>-4.9020272332192943E-2</v>
      </c>
      <c r="AD19" s="24">
        <f>SUM(AD13:AD18)</f>
        <v>93.944495243423134</v>
      </c>
      <c r="AE19" s="24">
        <f>SUM(AE13:AE18)</f>
        <v>90.339800606160011</v>
      </c>
      <c r="AF19" s="24">
        <f t="shared" si="9"/>
        <v>-3.6046946372631226</v>
      </c>
      <c r="AG19" s="34">
        <f t="shared" si="10"/>
        <v>-3.837047213807325E-2</v>
      </c>
      <c r="AI19" s="24">
        <f>SUM(AI13:AI18)</f>
        <v>86.734473531251425</v>
      </c>
      <c r="AJ19" s="24">
        <f>SUM(AJ13:AJ18)</f>
        <v>81.495436169640001</v>
      </c>
      <c r="AK19" s="24">
        <f t="shared" si="11"/>
        <v>-5.2390373616114232</v>
      </c>
      <c r="AL19" s="34">
        <f t="shared" si="12"/>
        <v>-6.040317244473431E-2</v>
      </c>
      <c r="AN19" s="24">
        <f>SUM(AN13:AN18)</f>
        <v>88.749285263645433</v>
      </c>
      <c r="AO19" s="24">
        <f>SUM(AO13:AO18)</f>
        <v>79.448093481800015</v>
      </c>
      <c r="AP19" s="24">
        <f t="shared" si="13"/>
        <v>-9.3011917818454179</v>
      </c>
      <c r="AQ19" s="34">
        <f t="shared" si="14"/>
        <v>-0.10480300493930271</v>
      </c>
      <c r="AS19" s="24">
        <f>SUM(AS13:AS18)</f>
        <v>90.038406746475076</v>
      </c>
      <c r="AT19" s="24">
        <f>SUM(AT13:AT18)</f>
        <v>88.46276854930997</v>
      </c>
      <c r="AU19" s="24">
        <f t="shared" si="15"/>
        <v>-1.5756381971651052</v>
      </c>
      <c r="AV19" s="34">
        <f t="shared" si="16"/>
        <v>-1.7499623261900844E-2</v>
      </c>
      <c r="AX19" s="24">
        <f>SUM(AX13:AX18)</f>
        <v>91.723126164399346</v>
      </c>
      <c r="AY19" s="24">
        <f>SUM(AY13:AY18)</f>
        <v>0</v>
      </c>
      <c r="AZ19" s="24">
        <f t="shared" si="17"/>
        <v>-91.723126164399346</v>
      </c>
      <c r="BA19" s="34">
        <f t="shared" si="18"/>
        <v>-1</v>
      </c>
      <c r="BC19" s="24">
        <f>SUM(BC13:BC18)</f>
        <v>97.853055628004185</v>
      </c>
      <c r="BD19" s="24">
        <f>SUM(BD13:BD18)</f>
        <v>0</v>
      </c>
      <c r="BE19" s="24">
        <f t="shared" si="19"/>
        <v>-97.853055628004185</v>
      </c>
      <c r="BF19" s="34">
        <f t="shared" si="20"/>
        <v>-1</v>
      </c>
      <c r="BH19" s="24">
        <f>SUM(BH13:BH18)</f>
        <v>104.08589856357437</v>
      </c>
      <c r="BI19" s="24">
        <f>SUM(BI13:BI18)</f>
        <v>0</v>
      </c>
      <c r="BJ19" s="24">
        <f t="shared" si="21"/>
        <v>-104.08589856357437</v>
      </c>
      <c r="BK19" s="34">
        <f t="shared" si="22"/>
        <v>-1</v>
      </c>
      <c r="BM19" s="24">
        <f>SUM(BM13:BM18)</f>
        <v>866.48639621819677</v>
      </c>
      <c r="BN19" s="24">
        <f>SUM(BN13:BN18)</f>
        <v>832.45623204698995</v>
      </c>
      <c r="BO19" s="24">
        <f t="shared" si="23"/>
        <v>-34.03016417120682</v>
      </c>
      <c r="BP19" s="34">
        <f t="shared" si="24"/>
        <v>-3.9273743153651793E-2</v>
      </c>
    </row>
    <row r="20" spans="2:68" x14ac:dyDescent="0.25">
      <c r="C20" s="5"/>
      <c r="D20" s="5"/>
      <c r="E20" s="14"/>
      <c r="F20" s="13"/>
      <c r="G20" s="14"/>
      <c r="H20" s="11"/>
      <c r="I20" s="5"/>
      <c r="J20" s="14"/>
      <c r="K20" s="13"/>
      <c r="L20" s="14"/>
      <c r="M20" s="11"/>
      <c r="N20" s="5"/>
      <c r="O20" s="14"/>
      <c r="P20" s="13"/>
      <c r="Q20" s="14"/>
      <c r="R20" s="11"/>
      <c r="S20" s="5"/>
      <c r="T20" s="14"/>
      <c r="U20" s="13"/>
      <c r="V20" s="14"/>
      <c r="W20" s="11"/>
      <c r="X20" s="5"/>
      <c r="Y20" s="14"/>
      <c r="Z20" s="13"/>
      <c r="AA20" s="14"/>
      <c r="AB20" s="11"/>
      <c r="AC20" s="5"/>
      <c r="AD20" s="14"/>
      <c r="AE20" s="13"/>
      <c r="AF20" s="14"/>
      <c r="AG20" s="11"/>
      <c r="AH20" s="5"/>
      <c r="AI20" s="14"/>
      <c r="AJ20" s="13"/>
      <c r="AK20" s="14"/>
      <c r="AL20" s="11"/>
      <c r="AM20" s="5"/>
      <c r="AN20" s="14"/>
      <c r="AO20" s="13"/>
      <c r="AP20" s="14"/>
      <c r="AQ20" s="11"/>
      <c r="AR20" s="5"/>
      <c r="AS20" s="14"/>
      <c r="AT20" s="13"/>
      <c r="AU20" s="14"/>
      <c r="AV20" s="11"/>
      <c r="AW20" s="5"/>
      <c r="AX20" s="14"/>
      <c r="AY20" s="13"/>
      <c r="AZ20" s="14"/>
      <c r="BA20" s="11"/>
      <c r="BB20" s="5"/>
      <c r="BC20" s="14"/>
      <c r="BD20" s="13"/>
      <c r="BE20" s="14"/>
      <c r="BF20" s="11"/>
      <c r="BG20" s="5"/>
      <c r="BH20" s="14"/>
      <c r="BI20" s="13"/>
      <c r="BJ20" s="14"/>
      <c r="BK20" s="11"/>
      <c r="BL20" s="5"/>
      <c r="BM20" s="14"/>
      <c r="BN20" s="13"/>
      <c r="BO20" s="14"/>
      <c r="BP20" s="11"/>
    </row>
    <row r="21" spans="2:68" x14ac:dyDescent="0.25">
      <c r="C21" s="6" t="s">
        <v>32</v>
      </c>
      <c r="D21" s="6"/>
      <c r="E21" s="14"/>
      <c r="F21" s="13"/>
      <c r="G21" s="14"/>
      <c r="H21" s="11"/>
      <c r="I21" s="6"/>
      <c r="J21" s="14"/>
      <c r="K21" s="13"/>
      <c r="L21" s="14"/>
      <c r="M21" s="11"/>
      <c r="N21" s="6"/>
      <c r="O21" s="14"/>
      <c r="P21" s="13"/>
      <c r="Q21" s="14"/>
      <c r="R21" s="11"/>
      <c r="S21" s="6"/>
      <c r="T21" s="14"/>
      <c r="U21" s="13"/>
      <c r="V21" s="14"/>
      <c r="W21" s="11"/>
      <c r="X21" s="6"/>
      <c r="Y21" s="14"/>
      <c r="Z21" s="13"/>
      <c r="AA21" s="14"/>
      <c r="AB21" s="11"/>
      <c r="AC21" s="6"/>
      <c r="AD21" s="14"/>
      <c r="AE21" s="13"/>
      <c r="AF21" s="14"/>
      <c r="AG21" s="11"/>
      <c r="AH21" s="6"/>
      <c r="AI21" s="14"/>
      <c r="AJ21" s="13"/>
      <c r="AK21" s="14"/>
      <c r="AL21" s="11"/>
      <c r="AM21" s="6"/>
      <c r="AN21" s="14"/>
      <c r="AO21" s="13"/>
      <c r="AP21" s="14"/>
      <c r="AQ21" s="11"/>
      <c r="AR21" s="6"/>
      <c r="AS21" s="14"/>
      <c r="AT21" s="13"/>
      <c r="AU21" s="14"/>
      <c r="AV21" s="11"/>
      <c r="AW21" s="6"/>
      <c r="AX21" s="14"/>
      <c r="AY21" s="13"/>
      <c r="AZ21" s="14"/>
      <c r="BA21" s="11"/>
      <c r="BB21" s="6"/>
      <c r="BC21" s="14"/>
      <c r="BD21" s="13"/>
      <c r="BE21" s="14"/>
      <c r="BF21" s="11"/>
      <c r="BG21" s="6"/>
      <c r="BH21" s="14"/>
      <c r="BI21" s="13"/>
      <c r="BJ21" s="14"/>
      <c r="BK21" s="11"/>
      <c r="BL21" s="6"/>
      <c r="BM21" s="14"/>
      <c r="BN21" s="13"/>
      <c r="BO21" s="14"/>
      <c r="BP21" s="11"/>
    </row>
    <row r="22" spans="2:68" x14ac:dyDescent="0.25">
      <c r="B22">
        <f>+MAX($B$1:B21)+1</f>
        <v>7</v>
      </c>
      <c r="C22" s="7" t="s">
        <v>56</v>
      </c>
      <c r="E22" s="23">
        <f>+_xlfn.XLOOKUP($B22,Revenue_FY26B!$B:$B,Revenue_FY26B!F:F,0)/1000</f>
        <v>94.723993832271432</v>
      </c>
      <c r="F22" s="25">
        <v>99.86285861140594</v>
      </c>
      <c r="G22" s="8">
        <f t="shared" ref="G22:G27" si="32">F22-E22</f>
        <v>5.1388647791345079</v>
      </c>
      <c r="H22" s="33">
        <f t="shared" ref="H22:H28" si="33">IFERROR(G22/E22,"n.a.")</f>
        <v>5.42509302155686E-2</v>
      </c>
      <c r="J22" s="23">
        <f>+_xlfn.XLOOKUP($B22,Revenue_FY26B!$B:$B,Revenue_FY26B!G:G,0)/1000</f>
        <v>92.892061628746745</v>
      </c>
      <c r="K22" s="25">
        <v>96.05245976817622</v>
      </c>
      <c r="L22" s="8">
        <f t="shared" ref="L22:L28" si="34">K22-J22</f>
        <v>3.1603981394294749</v>
      </c>
      <c r="M22" s="33">
        <f t="shared" ref="M22:M28" si="35">IFERROR(L22/J22,"n.a.")</f>
        <v>3.4022262871722567E-2</v>
      </c>
      <c r="O22" s="23">
        <f>+_xlfn.XLOOKUP($B22,Revenue_FY26B!$B:$B,Revenue_FY26B!H:H,0)/1000</f>
        <v>100.10608361876891</v>
      </c>
      <c r="P22" s="25">
        <v>91.526954536970194</v>
      </c>
      <c r="Q22" s="8">
        <f t="shared" ref="Q22:Q28" si="36">P22-O22</f>
        <v>-8.5791290817987118</v>
      </c>
      <c r="R22" s="33">
        <f t="shared" ref="R22:R28" si="37">IFERROR(Q22/O22,"n.a.")</f>
        <v>-8.5700376757024674E-2</v>
      </c>
      <c r="T22" s="23">
        <f>+_xlfn.XLOOKUP($B22,Revenue_FY26B!$B:$B,Revenue_FY26B!I:I,0)/1000</f>
        <v>93.120047770227998</v>
      </c>
      <c r="U22" s="25">
        <v>102.96392088746455</v>
      </c>
      <c r="V22" s="8">
        <f t="shared" ref="V22:V28" si="38">U22-T22</f>
        <v>9.843873117236555</v>
      </c>
      <c r="W22" s="33">
        <f t="shared" ref="W22:W28" si="39">IFERROR(V22/T22,"n.a.")</f>
        <v>0.10571164161691723</v>
      </c>
      <c r="Y22" s="23">
        <f>+_xlfn.XLOOKUP($B22,Revenue_FY26B!$B:$B,Revenue_FY26B!J:J,0)/1000</f>
        <v>83.967689648937494</v>
      </c>
      <c r="Z22" s="25">
        <v>72.179905553581932</v>
      </c>
      <c r="AA22" s="8">
        <f t="shared" ref="AA22:AA28" si="40">Z22-Y22</f>
        <v>-11.787784095355562</v>
      </c>
      <c r="AB22" s="33">
        <f t="shared" ref="AB22:AB28" si="41">IFERROR(AA22/Y22,"n.a.")</f>
        <v>-0.14038476162246916</v>
      </c>
      <c r="AD22" s="23">
        <f>+_xlfn.XLOOKUP($B22,Revenue_FY26B!$B:$B,Revenue_FY26B!K:K,0)/1000</f>
        <v>75.310422143741278</v>
      </c>
      <c r="AE22" s="25">
        <v>71.695811473739894</v>
      </c>
      <c r="AF22" s="8">
        <f t="shared" ref="AF22:AF28" si="42">AE22-AD22</f>
        <v>-3.6146106700013831</v>
      </c>
      <c r="AG22" s="33">
        <f t="shared" ref="AG22:AG28" si="43">IFERROR(AF22/AD22,"n.a.")</f>
        <v>-4.79961546770028E-2</v>
      </c>
      <c r="AI22" s="23">
        <f>+_xlfn.XLOOKUP($B22,Revenue_FY26B!$B:$B,Revenue_FY26B!L:L,0)/1000</f>
        <v>70.987933206737807</v>
      </c>
      <c r="AJ22" s="25">
        <v>59.44382055245206</v>
      </c>
      <c r="AK22" s="8">
        <f t="shared" ref="AK22:AK28" si="44">AJ22-AI22</f>
        <v>-11.544112654285748</v>
      </c>
      <c r="AL22" s="33">
        <f t="shared" ref="AL22:AL28" si="45">IFERROR(AK22/AI22,"n.a.")</f>
        <v>-0.16262077416264376</v>
      </c>
      <c r="AN22" s="23">
        <f>+_xlfn.XLOOKUP($B22,Revenue_FY26B!$B:$B,Revenue_FY26B!M:M,0)/1000</f>
        <v>69.656795746196792</v>
      </c>
      <c r="AO22" s="25">
        <v>54.185729792184489</v>
      </c>
      <c r="AP22" s="8">
        <f t="shared" ref="AP22:AP28" si="46">AO22-AN22</f>
        <v>-15.471065954012303</v>
      </c>
      <c r="AQ22" s="33">
        <f t="shared" ref="AQ22:AQ28" si="47">IFERROR(AP22/AN22,"n.a.")</f>
        <v>-0.22210418650870847</v>
      </c>
      <c r="AS22" s="23">
        <f>+_xlfn.XLOOKUP($B22,Revenue_FY26B!$B:$B,Revenue_FY26B!N:N,0)/1000</f>
        <v>75.59012892933103</v>
      </c>
      <c r="AT22" s="25">
        <v>65.592264418285055</v>
      </c>
      <c r="AU22" s="8">
        <f t="shared" ref="AU22:AU28" si="48">AT22-AS22</f>
        <v>-9.9978645110459752</v>
      </c>
      <c r="AV22" s="33">
        <f t="shared" ref="AV22:AV28" si="49">IFERROR(AU22/AS22,"n.a.")</f>
        <v>-0.13226415476011355</v>
      </c>
      <c r="AX22" s="23">
        <f>+_xlfn.XLOOKUP($B22,Revenue_FY26B!$B:$B,Revenue_FY26B!O:O,0)/1000</f>
        <v>72.925527070662937</v>
      </c>
      <c r="AY22" s="25">
        <v>0</v>
      </c>
      <c r="AZ22" s="8">
        <f t="shared" ref="AZ22:AZ28" si="50">AY22-AX22</f>
        <v>-72.925527070662937</v>
      </c>
      <c r="BA22" s="33">
        <f t="shared" ref="BA22:BA28" si="51">IFERROR(AZ22/AX22,"n.a.")</f>
        <v>-1</v>
      </c>
      <c r="BC22" s="23">
        <f>+_xlfn.XLOOKUP($B22,Revenue_FY26B!$B:$B,Revenue_FY26B!P:P,0)/1000</f>
        <v>76.876740976580095</v>
      </c>
      <c r="BD22" s="25">
        <v>0</v>
      </c>
      <c r="BE22" s="8">
        <f t="shared" ref="BE22:BE28" si="52">BD22-BC22</f>
        <v>-76.876740976580095</v>
      </c>
      <c r="BF22" s="33">
        <f t="shared" ref="BF22:BF28" si="53">IFERROR(BE22/BC22,"n.a.")</f>
        <v>-1</v>
      </c>
      <c r="BH22" s="23">
        <f>+_xlfn.XLOOKUP($B22,Revenue_FY26B!$B:$B,Revenue_FY26B!Q:Q,0)/1000</f>
        <v>94.119567799053613</v>
      </c>
      <c r="BI22" s="25">
        <v>0</v>
      </c>
      <c r="BJ22" s="8">
        <f t="shared" ref="BJ22:BJ28" si="54">BI22-BH22</f>
        <v>-94.119567799053613</v>
      </c>
      <c r="BK22" s="33">
        <f t="shared" ref="BK22:BK28" si="55">IFERROR(BJ22/BH22,"n.a.")</f>
        <v>-1</v>
      </c>
      <c r="BM22" s="38">
        <f>E22+J22+O22+T22+Y22+AD22+AI22+AN22+AS22</f>
        <v>756.35515652495951</v>
      </c>
      <c r="BN22" s="38">
        <f>+F22+K22+P22+U22+Z22+AE22+AJ22+AO22+AT22+AY22+BD22+BI22</f>
        <v>713.50372559426035</v>
      </c>
      <c r="BO22" s="8">
        <f t="shared" ref="BO22:BO28" si="56">BN22-BM22</f>
        <v>-42.851430930699166</v>
      </c>
      <c r="BP22" s="33">
        <f t="shared" ref="BP22:BP28" si="57">IFERROR(BO22/BM22,"n.a.")</f>
        <v>-5.6655171265808754E-2</v>
      </c>
    </row>
    <row r="23" spans="2:68" x14ac:dyDescent="0.25">
      <c r="B23">
        <f>+MAX($B$1:B22)+1</f>
        <v>8</v>
      </c>
      <c r="C23" s="7" t="s">
        <v>57</v>
      </c>
      <c r="E23" s="23">
        <f>+_xlfn.XLOOKUP($B23,Revenue_FY26B!$B:$B,Revenue_FY26B!F:F,0)/1000</f>
        <v>102.33491570541709</v>
      </c>
      <c r="F23" s="25">
        <v>108.03899058389399</v>
      </c>
      <c r="G23" s="8">
        <f t="shared" si="32"/>
        <v>5.7040748784769022</v>
      </c>
      <c r="H23" s="33">
        <f t="shared" si="33"/>
        <v>5.5739283500235076E-2</v>
      </c>
      <c r="J23" s="23">
        <f>+_xlfn.XLOOKUP($B23,Revenue_FY26B!$B:$B,Revenue_FY26B!G:G,0)/1000</f>
        <v>95.444559413419697</v>
      </c>
      <c r="K23" s="25">
        <v>105.59279209261707</v>
      </c>
      <c r="L23" s="8">
        <f t="shared" si="34"/>
        <v>10.148232679197378</v>
      </c>
      <c r="M23" s="33">
        <f t="shared" si="35"/>
        <v>0.10632594190351007</v>
      </c>
      <c r="O23" s="23">
        <f>+_xlfn.XLOOKUP($B23,Revenue_FY26B!$B:$B,Revenue_FY26B!H:H,0)/1000</f>
        <v>103.5948286918135</v>
      </c>
      <c r="P23" s="25">
        <v>100.57236764504688</v>
      </c>
      <c r="Q23" s="8">
        <f t="shared" si="36"/>
        <v>-3.0224610467666224</v>
      </c>
      <c r="R23" s="33">
        <f t="shared" si="37"/>
        <v>-2.917579077000269E-2</v>
      </c>
      <c r="T23" s="23">
        <f>+_xlfn.XLOOKUP($B23,Revenue_FY26B!$B:$B,Revenue_FY26B!I:I,0)/1000</f>
        <v>102.31182185008792</v>
      </c>
      <c r="U23" s="25">
        <v>121.48515986571002</v>
      </c>
      <c r="V23" s="8">
        <f t="shared" si="38"/>
        <v>19.173338015622093</v>
      </c>
      <c r="W23" s="33">
        <f t="shared" si="39"/>
        <v>0.18740100282561448</v>
      </c>
      <c r="Y23" s="23">
        <f>+_xlfn.XLOOKUP($B23,Revenue_FY26B!$B:$B,Revenue_FY26B!J:J,0)/1000</f>
        <v>96.563044758979089</v>
      </c>
      <c r="Z23" s="25">
        <v>89.513507709301734</v>
      </c>
      <c r="AA23" s="8">
        <f t="shared" si="40"/>
        <v>-7.0495370496773546</v>
      </c>
      <c r="AB23" s="33">
        <f t="shared" si="41"/>
        <v>-7.300450257417801E-2</v>
      </c>
      <c r="AD23" s="23">
        <f>+_xlfn.XLOOKUP($B23,Revenue_FY26B!$B:$B,Revenue_FY26B!K:K,0)/1000</f>
        <v>96.784733778007023</v>
      </c>
      <c r="AE23" s="25">
        <v>96.298794745241352</v>
      </c>
      <c r="AF23" s="8">
        <f t="shared" si="42"/>
        <v>-0.48593903276567119</v>
      </c>
      <c r="AG23" s="33">
        <f t="shared" si="43"/>
        <v>-5.0208231587458687E-3</v>
      </c>
      <c r="AI23" s="23">
        <f>+_xlfn.XLOOKUP($B23,Revenue_FY26B!$B:$B,Revenue_FY26B!L:L,0)/1000</f>
        <v>89.04724149556462</v>
      </c>
      <c r="AJ23" s="25">
        <v>77.430154658866371</v>
      </c>
      <c r="AK23" s="8">
        <f t="shared" si="44"/>
        <v>-11.617086836698249</v>
      </c>
      <c r="AL23" s="33">
        <f t="shared" si="45"/>
        <v>-0.13045981707672424</v>
      </c>
      <c r="AN23" s="23">
        <f>+_xlfn.XLOOKUP($B23,Revenue_FY26B!$B:$B,Revenue_FY26B!M:M,0)/1000</f>
        <v>95.122793367597865</v>
      </c>
      <c r="AO23" s="25">
        <v>79.317332987953364</v>
      </c>
      <c r="AP23" s="8">
        <f t="shared" si="46"/>
        <v>-15.805460379644501</v>
      </c>
      <c r="AQ23" s="33">
        <f t="shared" si="47"/>
        <v>-0.16615849703409141</v>
      </c>
      <c r="AS23" s="23">
        <f>+_xlfn.XLOOKUP($B23,Revenue_FY26B!$B:$B,Revenue_FY26B!N:N,0)/1000</f>
        <v>93.593859543545136</v>
      </c>
      <c r="AT23" s="25">
        <v>88.77853116485727</v>
      </c>
      <c r="AU23" s="8">
        <f t="shared" si="48"/>
        <v>-4.815328378687866</v>
      </c>
      <c r="AV23" s="33">
        <f t="shared" si="49"/>
        <v>-5.1449191241520538E-2</v>
      </c>
      <c r="AX23" s="23">
        <f>+_xlfn.XLOOKUP($B23,Revenue_FY26B!$B:$B,Revenue_FY26B!O:O,0)/1000</f>
        <v>86.836762326858803</v>
      </c>
      <c r="AY23" s="25">
        <v>0</v>
      </c>
      <c r="AZ23" s="8">
        <f t="shared" si="50"/>
        <v>-86.836762326858803</v>
      </c>
      <c r="BA23" s="33">
        <f t="shared" si="51"/>
        <v>-1</v>
      </c>
      <c r="BC23" s="23">
        <f>+_xlfn.XLOOKUP($B23,Revenue_FY26B!$B:$B,Revenue_FY26B!P:P,0)/1000</f>
        <v>100.16504856940085</v>
      </c>
      <c r="BD23" s="25">
        <v>0</v>
      </c>
      <c r="BE23" s="8">
        <f t="shared" si="52"/>
        <v>-100.16504856940085</v>
      </c>
      <c r="BF23" s="33">
        <f t="shared" si="53"/>
        <v>-1</v>
      </c>
      <c r="BH23" s="23">
        <f>+_xlfn.XLOOKUP($B23,Revenue_FY26B!$B:$B,Revenue_FY26B!Q:Q,0)/1000</f>
        <v>99.559269867310292</v>
      </c>
      <c r="BI23" s="25">
        <v>0</v>
      </c>
      <c r="BJ23" s="8">
        <f t="shared" si="54"/>
        <v>-99.559269867310292</v>
      </c>
      <c r="BK23" s="33">
        <f t="shared" si="55"/>
        <v>-1</v>
      </c>
      <c r="BM23" s="38">
        <f t="shared" ref="BM23:BM27" si="58">E23+J23+O23+T23+Y23+AD23+AI23+AN23+AS23</f>
        <v>874.79779860443193</v>
      </c>
      <c r="BN23" s="38">
        <f t="shared" ref="BN22:BN27" si="59">+F23+K23+P23+U23+Z23+AE23+AJ23+AO23+AT23+AY23+BD23+BI23</f>
        <v>867.02763145348808</v>
      </c>
      <c r="BO23" s="8">
        <f t="shared" si="56"/>
        <v>-7.7701671509438484</v>
      </c>
      <c r="BP23" s="33">
        <f t="shared" si="57"/>
        <v>-8.8822436034242704E-3</v>
      </c>
    </row>
    <row r="24" spans="2:68" x14ac:dyDescent="0.25">
      <c r="B24">
        <f>+MAX($B$1:B23)+1</f>
        <v>9</v>
      </c>
      <c r="C24" s="7" t="s">
        <v>58</v>
      </c>
      <c r="E24" s="23">
        <f>+_xlfn.XLOOKUP($B24,Revenue_FY26B!$B:$B,Revenue_FY26B!F:F,0)/1000</f>
        <v>18.893568332879383</v>
      </c>
      <c r="F24" s="25">
        <v>20.440374547250432</v>
      </c>
      <c r="G24" s="8">
        <f t="shared" si="32"/>
        <v>1.546806214371049</v>
      </c>
      <c r="H24" s="33">
        <f t="shared" si="33"/>
        <v>8.1869458808330645E-2</v>
      </c>
      <c r="J24" s="23">
        <f>+_xlfn.XLOOKUP($B24,Revenue_FY26B!$B:$B,Revenue_FY26B!G:G,0)/1000</f>
        <v>22.151383599260381</v>
      </c>
      <c r="K24" s="25">
        <v>18.14181976152295</v>
      </c>
      <c r="L24" s="8">
        <f t="shared" si="34"/>
        <v>-4.0095638377374314</v>
      </c>
      <c r="M24" s="33">
        <f t="shared" si="35"/>
        <v>-0.18100737679750659</v>
      </c>
      <c r="O24" s="23">
        <f>+_xlfn.XLOOKUP($B24,Revenue_FY26B!$B:$B,Revenue_FY26B!H:H,0)/1000</f>
        <v>19.656309280204241</v>
      </c>
      <c r="P24" s="25">
        <v>19.226188086262827</v>
      </c>
      <c r="Q24" s="8">
        <f t="shared" si="36"/>
        <v>-0.43012119394141379</v>
      </c>
      <c r="R24" s="33">
        <f t="shared" si="37"/>
        <v>-2.1882093317212224E-2</v>
      </c>
      <c r="T24" s="23">
        <f>+_xlfn.XLOOKUP($B24,Revenue_FY26B!$B:$B,Revenue_FY26B!I:I,0)/1000</f>
        <v>19.285434738799832</v>
      </c>
      <c r="U24" s="25">
        <v>21.501942854585252</v>
      </c>
      <c r="V24" s="8">
        <f t="shared" si="38"/>
        <v>2.2165081157854196</v>
      </c>
      <c r="W24" s="33">
        <f t="shared" si="39"/>
        <v>0.11493171638625746</v>
      </c>
      <c r="Y24" s="23">
        <f>+_xlfn.XLOOKUP($B24,Revenue_FY26B!$B:$B,Revenue_FY26B!J:J,0)/1000</f>
        <v>19.293412133140613</v>
      </c>
      <c r="Z24" s="25">
        <v>16.643390424985302</v>
      </c>
      <c r="AA24" s="8">
        <f t="shared" si="40"/>
        <v>-2.650021708155311</v>
      </c>
      <c r="AB24" s="33">
        <f t="shared" si="41"/>
        <v>-0.13735370860623067</v>
      </c>
      <c r="AD24" s="23">
        <f>+_xlfn.XLOOKUP($B24,Revenue_FY26B!$B:$B,Revenue_FY26B!K:K,0)/1000</f>
        <v>18.12158084937591</v>
      </c>
      <c r="AE24" s="25">
        <v>18.712596293375942</v>
      </c>
      <c r="AF24" s="8">
        <f t="shared" si="42"/>
        <v>0.59101544400003192</v>
      </c>
      <c r="AG24" s="33">
        <f t="shared" si="43"/>
        <v>3.2613901011863761E-2</v>
      </c>
      <c r="AI24" s="23">
        <f>+_xlfn.XLOOKUP($B24,Revenue_FY26B!$B:$B,Revenue_FY26B!L:L,0)/1000</f>
        <v>17.021892760042611</v>
      </c>
      <c r="AJ24" s="25">
        <v>13.466164148036915</v>
      </c>
      <c r="AK24" s="8">
        <f t="shared" si="44"/>
        <v>-3.5557286120056961</v>
      </c>
      <c r="AL24" s="33">
        <f t="shared" si="45"/>
        <v>-0.2088914941558353</v>
      </c>
      <c r="AN24" s="23">
        <f>+_xlfn.XLOOKUP($B24,Revenue_FY26B!$B:$B,Revenue_FY26B!M:M,0)/1000</f>
        <v>18.781964189229072</v>
      </c>
      <c r="AO24" s="25">
        <v>16.26540032217946</v>
      </c>
      <c r="AP24" s="8">
        <f t="shared" si="46"/>
        <v>-2.5165638670496122</v>
      </c>
      <c r="AQ24" s="33">
        <f t="shared" si="47"/>
        <v>-0.13398832207830483</v>
      </c>
      <c r="AS24" s="23">
        <f>+_xlfn.XLOOKUP($B24,Revenue_FY26B!$B:$B,Revenue_FY26B!N:N,0)/1000</f>
        <v>18.218503035233951</v>
      </c>
      <c r="AT24" s="25">
        <v>16.55893313302499</v>
      </c>
      <c r="AU24" s="8">
        <f t="shared" si="48"/>
        <v>-1.6595699022089612</v>
      </c>
      <c r="AV24" s="33">
        <f t="shared" si="49"/>
        <v>-9.1092550194679045E-2</v>
      </c>
      <c r="AX24" s="23">
        <f>+_xlfn.XLOOKUP($B24,Revenue_FY26B!$B:$B,Revenue_FY26B!O:O,0)/1000</f>
        <v>17.232919793998065</v>
      </c>
      <c r="AY24" s="25">
        <v>0</v>
      </c>
      <c r="AZ24" s="8">
        <f t="shared" si="50"/>
        <v>-17.232919793998065</v>
      </c>
      <c r="BA24" s="33">
        <f t="shared" si="51"/>
        <v>-1</v>
      </c>
      <c r="BC24" s="23">
        <f>+_xlfn.XLOOKUP($B24,Revenue_FY26B!$B:$B,Revenue_FY26B!P:P,0)/1000</f>
        <v>15.952870131400314</v>
      </c>
      <c r="BD24" s="25">
        <v>0</v>
      </c>
      <c r="BE24" s="8">
        <f t="shared" si="52"/>
        <v>-15.952870131400314</v>
      </c>
      <c r="BF24" s="33">
        <f t="shared" si="53"/>
        <v>-1</v>
      </c>
      <c r="BH24" s="23">
        <f>+_xlfn.XLOOKUP($B24,Revenue_FY26B!$B:$B,Revenue_FY26B!Q:Q,0)/1000</f>
        <v>17.571688959804046</v>
      </c>
      <c r="BI24" s="25">
        <v>0</v>
      </c>
      <c r="BJ24" s="8">
        <f t="shared" si="54"/>
        <v>-17.571688959804046</v>
      </c>
      <c r="BK24" s="33">
        <f t="shared" si="55"/>
        <v>-1</v>
      </c>
      <c r="BM24" s="38">
        <f t="shared" si="58"/>
        <v>171.42404891816597</v>
      </c>
      <c r="BN24" s="38">
        <f t="shared" si="59"/>
        <v>160.95680957122406</v>
      </c>
      <c r="BO24" s="8">
        <f t="shared" si="56"/>
        <v>-10.467239346941909</v>
      </c>
      <c r="BP24" s="33">
        <f t="shared" si="57"/>
        <v>-6.1060507046702281E-2</v>
      </c>
    </row>
    <row r="25" spans="2:68" x14ac:dyDescent="0.25">
      <c r="B25">
        <f>+MAX($B$1:B24)+1</f>
        <v>10</v>
      </c>
      <c r="C25" s="7" t="s">
        <v>59</v>
      </c>
      <c r="E25" s="23">
        <f>+_xlfn.XLOOKUP($B25,Revenue_FY26B!$B:$B,Revenue_FY26B!F:F,0)/1000</f>
        <v>3.4873734040537787</v>
      </c>
      <c r="F25" s="25">
        <v>4.3083525579395952</v>
      </c>
      <c r="G25" s="8">
        <f t="shared" si="32"/>
        <v>0.82097915388581644</v>
      </c>
      <c r="H25" s="33">
        <f t="shared" si="33"/>
        <v>0.23541475453460106</v>
      </c>
      <c r="J25" s="23">
        <f>+_xlfn.XLOOKUP($B25,Revenue_FY26B!$B:$B,Revenue_FY26B!G:G,0)/1000</f>
        <v>3.3845519146090979</v>
      </c>
      <c r="K25" s="25">
        <v>4.6274251728826732</v>
      </c>
      <c r="L25" s="8">
        <f t="shared" si="34"/>
        <v>1.2428732582735753</v>
      </c>
      <c r="M25" s="33">
        <f t="shared" si="35"/>
        <v>0.3672194398640572</v>
      </c>
      <c r="O25" s="23">
        <f>+_xlfn.XLOOKUP($B25,Revenue_FY26B!$B:$B,Revenue_FY26B!H:H,0)/1000</f>
        <v>3.7586291544637329</v>
      </c>
      <c r="P25" s="25">
        <v>3.5503645016526826</v>
      </c>
      <c r="Q25" s="8">
        <f t="shared" si="36"/>
        <v>-0.20826465281105033</v>
      </c>
      <c r="R25" s="33">
        <f t="shared" si="37"/>
        <v>-5.5409736968521105E-2</v>
      </c>
      <c r="T25" s="23">
        <f>+_xlfn.XLOOKUP($B25,Revenue_FY26B!$B:$B,Revenue_FY26B!I:I,0)/1000</f>
        <v>3.5380372071380854</v>
      </c>
      <c r="U25" s="25">
        <v>4.8058281125449209</v>
      </c>
      <c r="V25" s="8">
        <f t="shared" si="38"/>
        <v>1.2677909054068355</v>
      </c>
      <c r="W25" s="33">
        <f t="shared" si="39"/>
        <v>0.35833170517512736</v>
      </c>
      <c r="Y25" s="23">
        <f>+_xlfn.XLOOKUP($B25,Revenue_FY26B!$B:$B,Revenue_FY26B!J:J,0)/1000</f>
        <v>3.7528496679233987</v>
      </c>
      <c r="Z25" s="25">
        <v>3.5448167858384272</v>
      </c>
      <c r="AA25" s="8">
        <f t="shared" si="40"/>
        <v>-0.2080328820849715</v>
      </c>
      <c r="AB25" s="33">
        <f t="shared" si="41"/>
        <v>-5.5433310815267589E-2</v>
      </c>
      <c r="AD25" s="23">
        <f>+_xlfn.XLOOKUP($B25,Revenue_FY26B!$B:$B,Revenue_FY26B!K:K,0)/1000</f>
        <v>3.5702911537192428</v>
      </c>
      <c r="AE25" s="25">
        <v>3.8789147975470755</v>
      </c>
      <c r="AF25" s="8">
        <f t="shared" si="42"/>
        <v>0.30862364382783269</v>
      </c>
      <c r="AG25" s="33">
        <f t="shared" si="43"/>
        <v>8.6442150104854426E-2</v>
      </c>
      <c r="AI25" s="23">
        <f>+_xlfn.XLOOKUP($B25,Revenue_FY26B!$B:$B,Revenue_FY26B!L:L,0)/1000</f>
        <v>3.9101603538549061</v>
      </c>
      <c r="AJ25" s="25">
        <v>3.6652537022652085</v>
      </c>
      <c r="AK25" s="8">
        <f t="shared" si="44"/>
        <v>-0.2449066515896976</v>
      </c>
      <c r="AL25" s="33">
        <f t="shared" si="45"/>
        <v>-6.2633403601530482E-2</v>
      </c>
      <c r="AN25" s="23">
        <f>+_xlfn.XLOOKUP($B25,Revenue_FY26B!$B:$B,Revenue_FY26B!M:M,0)/1000</f>
        <v>3.656773410094238</v>
      </c>
      <c r="AO25" s="25">
        <v>3.6709348270442916</v>
      </c>
      <c r="AP25" s="8">
        <f t="shared" si="46"/>
        <v>1.4161416950053685E-2</v>
      </c>
      <c r="AQ25" s="33">
        <f t="shared" si="47"/>
        <v>3.8726536653767491E-3</v>
      </c>
      <c r="AS25" s="23">
        <f>+_xlfn.XLOOKUP($B25,Revenue_FY26B!$B:$B,Revenue_FY26B!N:N,0)/1000</f>
        <v>3.7522205695187481</v>
      </c>
      <c r="AT25" s="25">
        <v>4.0826130484086729</v>
      </c>
      <c r="AU25" s="8">
        <f t="shared" si="48"/>
        <v>0.33039247888992485</v>
      </c>
      <c r="AV25" s="33">
        <f t="shared" si="49"/>
        <v>8.8052520572451387E-2</v>
      </c>
      <c r="AX25" s="23">
        <f>+_xlfn.XLOOKUP($B25,Revenue_FY26B!$B:$B,Revenue_FY26B!O:O,0)/1000</f>
        <v>3.6268652854185253</v>
      </c>
      <c r="AY25" s="25">
        <v>0</v>
      </c>
      <c r="AZ25" s="8">
        <f t="shared" si="50"/>
        <v>-3.6268652854185253</v>
      </c>
      <c r="BA25" s="33">
        <f t="shared" si="51"/>
        <v>-1</v>
      </c>
      <c r="BC25" s="23">
        <f>+_xlfn.XLOOKUP($B25,Revenue_FY26B!$B:$B,Revenue_FY26B!P:P,0)/1000</f>
        <v>3.4634758848665936</v>
      </c>
      <c r="BD25" s="25">
        <v>0</v>
      </c>
      <c r="BE25" s="8">
        <f t="shared" si="52"/>
        <v>-3.4634758848665936</v>
      </c>
      <c r="BF25" s="33">
        <f t="shared" si="53"/>
        <v>-1</v>
      </c>
      <c r="BH25" s="23">
        <f>+_xlfn.XLOOKUP($B25,Revenue_FY26B!$B:$B,Revenue_FY26B!Q:Q,0)/1000</f>
        <v>3.6509615539037972</v>
      </c>
      <c r="BI25" s="25">
        <v>0</v>
      </c>
      <c r="BJ25" s="8">
        <f t="shared" si="54"/>
        <v>-3.6509615539037972</v>
      </c>
      <c r="BK25" s="33">
        <f t="shared" si="55"/>
        <v>-1</v>
      </c>
      <c r="BM25" s="38">
        <f t="shared" si="58"/>
        <v>32.810886835375229</v>
      </c>
      <c r="BN25" s="38">
        <f t="shared" si="59"/>
        <v>36.134503506123551</v>
      </c>
      <c r="BO25" s="8">
        <f t="shared" si="56"/>
        <v>3.3236166707483221</v>
      </c>
      <c r="BP25" s="33">
        <f t="shared" si="57"/>
        <v>0.10129615476180752</v>
      </c>
    </row>
    <row r="26" spans="2:68" x14ac:dyDescent="0.25">
      <c r="B26">
        <f>+MAX($B$1:B25)+1</f>
        <v>11</v>
      </c>
      <c r="C26" s="7" t="s">
        <v>60</v>
      </c>
      <c r="E26" s="23">
        <f>+_xlfn.XLOOKUP($B26,Revenue_FY26B!$B:$B,Revenue_FY26B!F:F,0)/1000</f>
        <v>0.31570122630238651</v>
      </c>
      <c r="F26" s="25">
        <v>0.36330986223930894</v>
      </c>
      <c r="G26" s="8">
        <f t="shared" si="32"/>
        <v>4.7608635936922439E-2</v>
      </c>
      <c r="H26" s="33">
        <f t="shared" si="33"/>
        <v>0.15080282232201941</v>
      </c>
      <c r="J26" s="23">
        <f>+_xlfn.XLOOKUP($B26,Revenue_FY26B!$B:$B,Revenue_FY26B!G:G,0)/1000</f>
        <v>0.30203198585917646</v>
      </c>
      <c r="K26" s="25">
        <v>0.33040940698338939</v>
      </c>
      <c r="L26" s="8">
        <f t="shared" si="34"/>
        <v>2.8377421124212932E-2</v>
      </c>
      <c r="M26" s="33">
        <f t="shared" si="35"/>
        <v>9.3955019510562732E-2</v>
      </c>
      <c r="O26" s="23">
        <f>+_xlfn.XLOOKUP($B26,Revenue_FY26B!$B:$B,Revenue_FY26B!H:H,0)/1000</f>
        <v>0.29736670333107607</v>
      </c>
      <c r="P26" s="25">
        <v>0.23327212172720374</v>
      </c>
      <c r="Q26" s="8">
        <f t="shared" si="36"/>
        <v>-6.4094581603872325E-2</v>
      </c>
      <c r="R26" s="33">
        <f t="shared" si="37"/>
        <v>-0.21554054601907466</v>
      </c>
      <c r="T26" s="23">
        <f>+_xlfn.XLOOKUP($B26,Revenue_FY26B!$B:$B,Revenue_FY26B!I:I,0)/1000</f>
        <v>0.2800643891028094</v>
      </c>
      <c r="U26" s="25">
        <v>0.32427133761597271</v>
      </c>
      <c r="V26" s="8">
        <f t="shared" si="38"/>
        <v>4.4206948513163313E-2</v>
      </c>
      <c r="W26" s="33">
        <f t="shared" si="39"/>
        <v>0.15784566061676372</v>
      </c>
      <c r="Y26" s="23">
        <f>+_xlfn.XLOOKUP($B26,Revenue_FY26B!$B:$B,Revenue_FY26B!J:J,0)/1000</f>
        <v>0.28975147306979188</v>
      </c>
      <c r="Z26" s="25">
        <v>0.23081236767590552</v>
      </c>
      <c r="AA26" s="8">
        <f t="shared" si="40"/>
        <v>-5.893910539388636E-2</v>
      </c>
      <c r="AB26" s="33">
        <f t="shared" si="41"/>
        <v>-0.20341261692115647</v>
      </c>
      <c r="AD26" s="23">
        <f>+_xlfn.XLOOKUP($B26,Revenue_FY26B!$B:$B,Revenue_FY26B!K:K,0)/1000</f>
        <v>0.28999127010890413</v>
      </c>
      <c r="AE26" s="25">
        <v>0.27112823823483789</v>
      </c>
      <c r="AF26" s="8">
        <f t="shared" si="42"/>
        <v>-1.8863031874066238E-2</v>
      </c>
      <c r="AG26" s="33">
        <f t="shared" si="43"/>
        <v>-6.504689560821042E-2</v>
      </c>
      <c r="AI26" s="23">
        <f>+_xlfn.XLOOKUP($B26,Revenue_FY26B!$B:$B,Revenue_FY26B!L:L,0)/1000</f>
        <v>0.29605538146099991</v>
      </c>
      <c r="AJ26" s="25">
        <v>0.24520789702431028</v>
      </c>
      <c r="AK26" s="8">
        <f t="shared" si="44"/>
        <v>-5.0847484436689627E-2</v>
      </c>
      <c r="AL26" s="33">
        <f t="shared" si="45"/>
        <v>-0.17174990768876763</v>
      </c>
      <c r="AN26" s="23">
        <f>+_xlfn.XLOOKUP($B26,Revenue_FY26B!$B:$B,Revenue_FY26B!M:M,0)/1000</f>
        <v>0.29455301941455225</v>
      </c>
      <c r="AO26" s="25">
        <v>0.22889966025232697</v>
      </c>
      <c r="AP26" s="8">
        <f t="shared" si="46"/>
        <v>-6.5653359162225283E-2</v>
      </c>
      <c r="AQ26" s="33">
        <f t="shared" si="47"/>
        <v>-0.22289148246626905</v>
      </c>
      <c r="AS26" s="23">
        <f>+_xlfn.XLOOKUP($B26,Revenue_FY26B!$B:$B,Revenue_FY26B!N:N,0)/1000</f>
        <v>0.30197945183976405</v>
      </c>
      <c r="AT26" s="25">
        <v>0.2798053336581155</v>
      </c>
      <c r="AU26" s="8">
        <f t="shared" si="48"/>
        <v>-2.217411818164855E-2</v>
      </c>
      <c r="AV26" s="33">
        <f t="shared" si="49"/>
        <v>-7.3429228533782989E-2</v>
      </c>
      <c r="AX26" s="23">
        <f>+_xlfn.XLOOKUP($B26,Revenue_FY26B!$B:$B,Revenue_FY26B!O:O,0)/1000</f>
        <v>0.27893474415439196</v>
      </c>
      <c r="AY26" s="25">
        <v>0</v>
      </c>
      <c r="AZ26" s="8">
        <f t="shared" si="50"/>
        <v>-0.27893474415439196</v>
      </c>
      <c r="BA26" s="33">
        <f t="shared" si="51"/>
        <v>-1</v>
      </c>
      <c r="BC26" s="23">
        <f>+_xlfn.XLOOKUP($B26,Revenue_FY26B!$B:$B,Revenue_FY26B!P:P,0)/1000</f>
        <v>0.28087304411216163</v>
      </c>
      <c r="BD26" s="25">
        <v>0</v>
      </c>
      <c r="BE26" s="8">
        <f t="shared" si="52"/>
        <v>-0.28087304411216163</v>
      </c>
      <c r="BF26" s="33">
        <f t="shared" si="53"/>
        <v>-1</v>
      </c>
      <c r="BH26" s="23">
        <f>+_xlfn.XLOOKUP($B26,Revenue_FY26B!$B:$B,Revenue_FY26B!Q:Q,0)/1000</f>
        <v>0.29116270464871141</v>
      </c>
      <c r="BI26" s="25">
        <v>0</v>
      </c>
      <c r="BJ26" s="8">
        <f t="shared" si="54"/>
        <v>-0.29116270464871141</v>
      </c>
      <c r="BK26" s="33">
        <f t="shared" si="55"/>
        <v>-1</v>
      </c>
      <c r="BM26" s="38">
        <f t="shared" si="58"/>
        <v>2.6674949004894608</v>
      </c>
      <c r="BN26" s="38">
        <f t="shared" si="59"/>
        <v>2.5071162254113708</v>
      </c>
      <c r="BO26" s="8">
        <f t="shared" si="56"/>
        <v>-0.16037867507809001</v>
      </c>
      <c r="BP26" s="33">
        <f t="shared" si="57"/>
        <v>-6.0123329588619642E-2</v>
      </c>
    </row>
    <row r="27" spans="2:68" x14ac:dyDescent="0.25">
      <c r="B27">
        <f>+MAX($B$1:B26)+1</f>
        <v>12</v>
      </c>
      <c r="C27" s="7" t="s">
        <v>61</v>
      </c>
      <c r="E27" s="23">
        <f>+_xlfn.XLOOKUP($B27,Revenue_FY26B!$B:$B,Revenue_FY26B!F:F,0)/1000</f>
        <v>0.48060662647166891</v>
      </c>
      <c r="F27" s="25">
        <v>0.55519462580821477</v>
      </c>
      <c r="G27" s="8">
        <f t="shared" si="32"/>
        <v>7.4587999336545863E-2</v>
      </c>
      <c r="H27" s="33">
        <f t="shared" si="33"/>
        <v>0.15519552837655834</v>
      </c>
      <c r="J27" s="23">
        <f>+_xlfn.XLOOKUP($B27,Revenue_FY26B!$B:$B,Revenue_FY26B!G:G,0)/1000</f>
        <v>0.51512953698357733</v>
      </c>
      <c r="K27" s="25">
        <v>0.49004158623637795</v>
      </c>
      <c r="L27" s="8">
        <f t="shared" si="34"/>
        <v>-2.5087950747199383E-2</v>
      </c>
      <c r="M27" s="33">
        <f t="shared" si="35"/>
        <v>-4.8702217492916165E-2</v>
      </c>
      <c r="O27" s="23">
        <f>+_xlfn.XLOOKUP($B27,Revenue_FY26B!$B:$B,Revenue_FY26B!H:H,0)/1000</f>
        <v>0.51285752447086508</v>
      </c>
      <c r="P27" s="25">
        <v>0.47607524106788801</v>
      </c>
      <c r="Q27" s="8">
        <f t="shared" si="36"/>
        <v>-3.6782283402977067E-2</v>
      </c>
      <c r="R27" s="33">
        <f t="shared" si="37"/>
        <v>-7.172027638850921E-2</v>
      </c>
      <c r="T27" s="23">
        <f>+_xlfn.XLOOKUP($B27,Revenue_FY26B!$B:$B,Revenue_FY26B!I:I,0)/1000</f>
        <v>0.50520200113652458</v>
      </c>
      <c r="U27" s="25">
        <v>0.58535130184619055</v>
      </c>
      <c r="V27" s="8">
        <f t="shared" si="38"/>
        <v>8.0149300709665972E-2</v>
      </c>
      <c r="W27" s="33">
        <f t="shared" si="39"/>
        <v>0.15864802698595529</v>
      </c>
      <c r="Y27" s="23">
        <f>+_xlfn.XLOOKUP($B27,Revenue_FY26B!$B:$B,Revenue_FY26B!J:J,0)/1000</f>
        <v>0.51611503579422524</v>
      </c>
      <c r="Z27" s="25">
        <v>0.44610464900120728</v>
      </c>
      <c r="AA27" s="8">
        <f t="shared" si="40"/>
        <v>-7.0010386793017965E-2</v>
      </c>
      <c r="AB27" s="33">
        <f t="shared" si="41"/>
        <v>-0.1356488029558803</v>
      </c>
      <c r="AD27" s="23">
        <f>+_xlfn.XLOOKUP($B27,Revenue_FY26B!$B:$B,Revenue_FY26B!K:K,0)/1000</f>
        <v>0.48138118220960985</v>
      </c>
      <c r="AE27" s="25">
        <v>0.4699603547094654</v>
      </c>
      <c r="AF27" s="8">
        <f t="shared" si="42"/>
        <v>-1.1420827500144448E-2</v>
      </c>
      <c r="AG27" s="33">
        <f t="shared" si="43"/>
        <v>-2.3725122464740279E-2</v>
      </c>
      <c r="AI27" s="23">
        <f>+_xlfn.XLOOKUP($B27,Revenue_FY26B!$B:$B,Revenue_FY26B!L:L,0)/1000</f>
        <v>0.43781558272866311</v>
      </c>
      <c r="AJ27" s="25">
        <v>0.44052290143598233</v>
      </c>
      <c r="AK27" s="8">
        <f t="shared" si="44"/>
        <v>2.7073187073192173E-3</v>
      </c>
      <c r="AL27" s="33">
        <f t="shared" si="45"/>
        <v>6.1836965474047142E-3</v>
      </c>
      <c r="AN27" s="23">
        <f>+_xlfn.XLOOKUP($B27,Revenue_FY26B!$B:$B,Revenue_FY26B!M:M,0)/1000</f>
        <v>0.48393224337399821</v>
      </c>
      <c r="AO27" s="25">
        <v>0.4143806912491258</v>
      </c>
      <c r="AP27" s="8">
        <f t="shared" si="46"/>
        <v>-6.9551552124872407E-2</v>
      </c>
      <c r="AQ27" s="33">
        <f t="shared" si="47"/>
        <v>-0.1437216740094765</v>
      </c>
      <c r="AS27" s="23">
        <f>+_xlfn.XLOOKUP($B27,Revenue_FY26B!$B:$B,Revenue_FY26B!N:N,0)/1000</f>
        <v>0.4634624789260301</v>
      </c>
      <c r="AT27" s="25">
        <v>0.44386320214682179</v>
      </c>
      <c r="AU27" s="8">
        <f t="shared" si="48"/>
        <v>-1.9599276779208308E-2</v>
      </c>
      <c r="AV27" s="33">
        <f t="shared" si="49"/>
        <v>-4.2288810141923934E-2</v>
      </c>
      <c r="AX27" s="23">
        <f>+_xlfn.XLOOKUP($B27,Revenue_FY26B!$B:$B,Revenue_FY26B!O:O,0)/1000</f>
        <v>0.43476916231051982</v>
      </c>
      <c r="AY27" s="25">
        <v>0</v>
      </c>
      <c r="AZ27" s="8">
        <f t="shared" si="50"/>
        <v>-0.43476916231051982</v>
      </c>
      <c r="BA27" s="33">
        <f t="shared" si="51"/>
        <v>-1</v>
      </c>
      <c r="BC27" s="23">
        <f>+_xlfn.XLOOKUP($B27,Revenue_FY26B!$B:$B,Revenue_FY26B!P:P,0)/1000</f>
        <v>0.4847113046396393</v>
      </c>
      <c r="BD27" s="25">
        <v>0</v>
      </c>
      <c r="BE27" s="8">
        <f t="shared" si="52"/>
        <v>-0.4847113046396393</v>
      </c>
      <c r="BF27" s="33">
        <f t="shared" si="53"/>
        <v>-1</v>
      </c>
      <c r="BH27" s="23">
        <f>+_xlfn.XLOOKUP($B27,Revenue_FY26B!$B:$B,Revenue_FY26B!Q:Q,0)/1000</f>
        <v>0.50926266604909298</v>
      </c>
      <c r="BI27" s="25">
        <v>0</v>
      </c>
      <c r="BJ27" s="8">
        <f t="shared" si="54"/>
        <v>-0.50926266604909298</v>
      </c>
      <c r="BK27" s="33">
        <f t="shared" si="55"/>
        <v>-1</v>
      </c>
      <c r="BM27" s="38">
        <f t="shared" si="58"/>
        <v>4.3965022120951618</v>
      </c>
      <c r="BN27" s="38">
        <f t="shared" si="59"/>
        <v>4.3214945535012736</v>
      </c>
      <c r="BO27" s="8">
        <f t="shared" si="56"/>
        <v>-7.5007658593888138E-2</v>
      </c>
      <c r="BP27" s="33">
        <f t="shared" si="57"/>
        <v>-1.706075761489111E-2</v>
      </c>
    </row>
    <row r="28" spans="2:68" s="5" customFormat="1" x14ac:dyDescent="0.25">
      <c r="C28" s="10" t="s">
        <v>63</v>
      </c>
      <c r="E28" s="24">
        <f>SUM(E22:E27)</f>
        <v>220.23615912739575</v>
      </c>
      <c r="F28" s="24">
        <f>SUM(F22:F27)</f>
        <v>233.56908078853746</v>
      </c>
      <c r="G28" s="24">
        <f>F28-E28</f>
        <v>13.332921661141711</v>
      </c>
      <c r="H28" s="34">
        <f t="shared" si="33"/>
        <v>6.0539203525744718E-2</v>
      </c>
      <c r="J28" s="24">
        <f>SUM(J22:J27)</f>
        <v>214.68971807887866</v>
      </c>
      <c r="K28" s="24">
        <f>SUM(K22:K27)</f>
        <v>225.23494778841868</v>
      </c>
      <c r="L28" s="24">
        <f t="shared" si="34"/>
        <v>10.545229709540024</v>
      </c>
      <c r="M28" s="34">
        <f t="shared" si="35"/>
        <v>4.9118466426350357E-2</v>
      </c>
      <c r="O28" s="24">
        <f>SUM(O22:O27)</f>
        <v>227.92607497305232</v>
      </c>
      <c r="P28" s="24">
        <f>SUM(P22:P27)</f>
        <v>215.58522213272769</v>
      </c>
      <c r="Q28" s="24">
        <f t="shared" si="36"/>
        <v>-12.340852840324629</v>
      </c>
      <c r="R28" s="34">
        <f t="shared" si="37"/>
        <v>-5.4144102827127991E-2</v>
      </c>
      <c r="T28" s="24">
        <f>SUM(T22:T27)</f>
        <v>219.04060795649318</v>
      </c>
      <c r="U28" s="24">
        <f>SUM(U22:U27)</f>
        <v>251.66647435976694</v>
      </c>
      <c r="V28" s="24">
        <f t="shared" si="38"/>
        <v>32.625866403273761</v>
      </c>
      <c r="W28" s="34">
        <f t="shared" si="39"/>
        <v>0.14894894014243265</v>
      </c>
      <c r="Y28" s="24">
        <f>SUM(Y22:Y27)</f>
        <v>204.3828627178446</v>
      </c>
      <c r="Z28" s="24">
        <f>SUM(Z22:Z27)</f>
        <v>182.55853749038451</v>
      </c>
      <c r="AA28" s="24">
        <f t="shared" si="40"/>
        <v>-21.824325227460093</v>
      </c>
      <c r="AB28" s="34">
        <f t="shared" si="41"/>
        <v>-0.10678158108387538</v>
      </c>
      <c r="AD28" s="24">
        <f>SUM(AD22:AD27)</f>
        <v>194.55840037716197</v>
      </c>
      <c r="AE28" s="24">
        <f>SUM(AE22:AE27)</f>
        <v>191.32720590284856</v>
      </c>
      <c r="AF28" s="24">
        <f t="shared" si="42"/>
        <v>-3.231194474313412</v>
      </c>
      <c r="AG28" s="34">
        <f t="shared" si="43"/>
        <v>-1.6607838407642985E-2</v>
      </c>
      <c r="AI28" s="24">
        <f>SUM(AI22:AI27)</f>
        <v>181.7010987803896</v>
      </c>
      <c r="AJ28" s="24">
        <f>SUM(AJ22:AJ27)</f>
        <v>154.69112386008081</v>
      </c>
      <c r="AK28" s="24">
        <f t="shared" si="44"/>
        <v>-27.009974920308792</v>
      </c>
      <c r="AL28" s="34">
        <f t="shared" si="45"/>
        <v>-0.14865058660406896</v>
      </c>
      <c r="AN28" s="24">
        <f>SUM(AN22:AN27)</f>
        <v>187.99681197590655</v>
      </c>
      <c r="AO28" s="24">
        <f>SUM(AO22:AO27)</f>
        <v>154.08267828086304</v>
      </c>
      <c r="AP28" s="24">
        <f t="shared" si="46"/>
        <v>-33.914133695043517</v>
      </c>
      <c r="AQ28" s="34">
        <f t="shared" si="47"/>
        <v>-0.1803973872673432</v>
      </c>
      <c r="AS28" s="24">
        <f>SUM(AS22:AS27)</f>
        <v>191.92015400839469</v>
      </c>
      <c r="AT28" s="24">
        <f>SUM(AT22:AT27)</f>
        <v>175.73601030038091</v>
      </c>
      <c r="AU28" s="24">
        <f t="shared" si="48"/>
        <v>-16.184143708013778</v>
      </c>
      <c r="AV28" s="34">
        <f t="shared" si="49"/>
        <v>-8.4327483956197088E-2</v>
      </c>
      <c r="AX28" s="24">
        <f>SUM(AX22:AX27)</f>
        <v>181.33577838340321</v>
      </c>
      <c r="AY28" s="24">
        <f>SUM(AY22:AY27)</f>
        <v>0</v>
      </c>
      <c r="AZ28" s="24">
        <f t="shared" si="50"/>
        <v>-181.33577838340321</v>
      </c>
      <c r="BA28" s="34">
        <f t="shared" si="51"/>
        <v>-1</v>
      </c>
      <c r="BC28" s="24">
        <f>SUM(BC22:BC27)</f>
        <v>197.22371991099965</v>
      </c>
      <c r="BD28" s="24">
        <f>SUM(BD22:BD27)</f>
        <v>0</v>
      </c>
      <c r="BE28" s="24">
        <f t="shared" si="52"/>
        <v>-197.22371991099965</v>
      </c>
      <c r="BF28" s="34">
        <f t="shared" si="53"/>
        <v>-1</v>
      </c>
      <c r="BH28" s="24">
        <f>SUM(BH22:BH27)</f>
        <v>215.70191355076955</v>
      </c>
      <c r="BI28" s="24">
        <f>SUM(BI22:BI27)</f>
        <v>0</v>
      </c>
      <c r="BJ28" s="24">
        <f t="shared" si="54"/>
        <v>-215.70191355076955</v>
      </c>
      <c r="BK28" s="34">
        <f t="shared" si="55"/>
        <v>-1</v>
      </c>
      <c r="BM28" s="24">
        <f>SUM(BM22:BM27)</f>
        <v>1842.4518879955172</v>
      </c>
      <c r="BN28" s="24">
        <f>SUM(BN22:BN27)</f>
        <v>1784.4512809040086</v>
      </c>
      <c r="BO28" s="24">
        <f t="shared" si="56"/>
        <v>-58.000607091508527</v>
      </c>
      <c r="BP28" s="34">
        <f t="shared" si="57"/>
        <v>-3.1480120305670448E-2</v>
      </c>
    </row>
    <row r="29" spans="2:68" x14ac:dyDescent="0.25">
      <c r="C29" s="5"/>
      <c r="D29" s="5"/>
      <c r="E29" s="14"/>
      <c r="F29" s="13"/>
      <c r="G29" s="14"/>
      <c r="H29" s="11"/>
      <c r="I29" s="5"/>
      <c r="J29" s="14"/>
      <c r="K29" s="13"/>
      <c r="L29" s="14"/>
      <c r="M29" s="11"/>
      <c r="N29" s="5"/>
      <c r="O29" s="14"/>
      <c r="P29" s="13"/>
      <c r="Q29" s="14"/>
      <c r="R29" s="11"/>
      <c r="S29" s="5"/>
      <c r="T29" s="14"/>
      <c r="U29" s="13"/>
      <c r="V29" s="14"/>
      <c r="W29" s="11"/>
      <c r="X29" s="5"/>
      <c r="Y29" s="14"/>
      <c r="Z29" s="13"/>
      <c r="AA29" s="14"/>
      <c r="AB29" s="11"/>
      <c r="AC29" s="5"/>
      <c r="AD29" s="14"/>
      <c r="AE29" s="13"/>
      <c r="AF29" s="14"/>
      <c r="AG29" s="11"/>
      <c r="AH29" s="5"/>
      <c r="AI29" s="14"/>
      <c r="AJ29" s="13"/>
      <c r="AK29" s="14"/>
      <c r="AL29" s="11"/>
      <c r="AM29" s="5"/>
      <c r="AN29" s="14"/>
      <c r="AO29" s="13"/>
      <c r="AP29" s="14"/>
      <c r="AQ29" s="11"/>
      <c r="AR29" s="5"/>
      <c r="AS29" s="14"/>
      <c r="AT29" s="13"/>
      <c r="AU29" s="14"/>
      <c r="AV29" s="11"/>
      <c r="AW29" s="5"/>
      <c r="AX29" s="14"/>
      <c r="AY29" s="13"/>
      <c r="AZ29" s="14"/>
      <c r="BA29" s="11"/>
      <c r="BB29" s="5"/>
      <c r="BC29" s="14"/>
      <c r="BD29" s="13"/>
      <c r="BE29" s="14"/>
      <c r="BF29" s="11"/>
      <c r="BG29" s="5"/>
      <c r="BH29" s="14"/>
      <c r="BI29" s="13"/>
      <c r="BJ29" s="14"/>
      <c r="BK29" s="11"/>
      <c r="BL29" s="5"/>
      <c r="BM29" s="14"/>
      <c r="BN29" s="13"/>
      <c r="BO29" s="14"/>
      <c r="BP29" s="11"/>
    </row>
    <row r="30" spans="2:68" x14ac:dyDescent="0.25">
      <c r="C30" s="6" t="s">
        <v>64</v>
      </c>
      <c r="D30" s="6"/>
      <c r="E30" s="14"/>
      <c r="F30" s="13"/>
      <c r="G30" s="14"/>
      <c r="H30" s="11"/>
      <c r="I30" s="6"/>
      <c r="J30" s="14"/>
      <c r="K30" s="13"/>
      <c r="L30" s="14"/>
      <c r="M30" s="11"/>
      <c r="N30" s="6"/>
      <c r="O30" s="14"/>
      <c r="P30" s="13"/>
      <c r="Q30" s="14"/>
      <c r="R30" s="11"/>
      <c r="S30" s="6"/>
      <c r="T30" s="14"/>
      <c r="U30" s="13"/>
      <c r="V30" s="14"/>
      <c r="W30" s="11"/>
      <c r="X30" s="6"/>
      <c r="Y30" s="14"/>
      <c r="Z30" s="13"/>
      <c r="AA30" s="14"/>
      <c r="AB30" s="11"/>
      <c r="AC30" s="6"/>
      <c r="AD30" s="14"/>
      <c r="AE30" s="13"/>
      <c r="AF30" s="14"/>
      <c r="AG30" s="11"/>
      <c r="AH30" s="6"/>
      <c r="AI30" s="14"/>
      <c r="AJ30" s="13"/>
      <c r="AK30" s="14"/>
      <c r="AL30" s="11"/>
      <c r="AM30" s="6"/>
      <c r="AN30" s="14"/>
      <c r="AO30" s="13"/>
      <c r="AP30" s="14"/>
      <c r="AQ30" s="11"/>
      <c r="AR30" s="6"/>
      <c r="AS30" s="14"/>
      <c r="AT30" s="13"/>
      <c r="AU30" s="14"/>
      <c r="AV30" s="11"/>
      <c r="AW30" s="6"/>
      <c r="AX30" s="14"/>
      <c r="AY30" s="13"/>
      <c r="AZ30" s="14"/>
      <c r="BA30" s="11"/>
      <c r="BB30" s="6"/>
      <c r="BC30" s="14"/>
      <c r="BD30" s="13"/>
      <c r="BE30" s="14"/>
      <c r="BF30" s="11"/>
      <c r="BG30" s="6"/>
      <c r="BH30" s="14"/>
      <c r="BI30" s="13"/>
      <c r="BJ30" s="14"/>
      <c r="BK30" s="11"/>
      <c r="BL30" s="6"/>
      <c r="BM30" s="14"/>
      <c r="BN30" s="13"/>
      <c r="BO30" s="14"/>
      <c r="BP30" s="11"/>
    </row>
    <row r="31" spans="2:68" x14ac:dyDescent="0.25">
      <c r="B31">
        <f>+MAX($B$1:B30)+1</f>
        <v>13</v>
      </c>
      <c r="C31" s="7" t="s">
        <v>56</v>
      </c>
      <c r="E31" s="23">
        <f>+_xlfn.XLOOKUP($B31,Revenue_FY26B!$B:$B,Revenue_FY26B!F:F,0)/1000</f>
        <v>3.6070336622898109</v>
      </c>
      <c r="F31" s="25">
        <v>3.079444635113934</v>
      </c>
      <c r="G31" s="8">
        <f t="shared" ref="G31:G37" si="60">F31-E31</f>
        <v>-0.52758902717587697</v>
      </c>
      <c r="H31" s="33">
        <f t="shared" ref="H31:H37" si="61">IFERROR(G31/E31,"n.a.")</f>
        <v>-0.14626673232679338</v>
      </c>
      <c r="J31" s="23">
        <f>+_xlfn.XLOOKUP($B31,Revenue_FY26B!$B:$B,Revenue_FY26B!G:G,0)/1000</f>
        <v>3.5372747674437295</v>
      </c>
      <c r="K31" s="25">
        <v>2.6477673527786059</v>
      </c>
      <c r="L31" s="8">
        <f t="shared" ref="L31:L37" si="62">K31-J31</f>
        <v>-0.88950741466512362</v>
      </c>
      <c r="M31" s="33">
        <f t="shared" ref="M31:M37" si="63">IFERROR(L31/J31,"n.a.")</f>
        <v>-0.25146687016003028</v>
      </c>
      <c r="O31" s="23">
        <f>+_xlfn.XLOOKUP($B31,Revenue_FY26B!$B:$B,Revenue_FY26B!H:H,0)/1000</f>
        <v>3.8119804582171235</v>
      </c>
      <c r="P31" s="25">
        <v>2.7878361418285338</v>
      </c>
      <c r="Q31" s="8">
        <f t="shared" ref="Q31:Q37" si="64">P31-O31</f>
        <v>-1.0241443163885897</v>
      </c>
      <c r="R31" s="33">
        <f t="shared" ref="R31:R37" si="65">IFERROR(Q31/O31,"n.a.")</f>
        <v>-0.26866462921679968</v>
      </c>
      <c r="T31" s="23">
        <f>+_xlfn.XLOOKUP($B31,Revenue_FY26B!$B:$B,Revenue_FY26B!I:I,0)/1000</f>
        <v>3.5528410061681193</v>
      </c>
      <c r="U31" s="25">
        <v>2.8532517083940308</v>
      </c>
      <c r="V31" s="8">
        <f t="shared" ref="V31:V37" si="66">U31-T31</f>
        <v>-0.69958929777408851</v>
      </c>
      <c r="W31" s="33">
        <f t="shared" ref="W31:W37" si="67">IFERROR(V31/T31,"n.a.")</f>
        <v>-0.19690982415467656</v>
      </c>
      <c r="Y31" s="23">
        <f>+_xlfn.XLOOKUP($B31,Revenue_FY26B!$B:$B,Revenue_FY26B!J:J,0)/1000</f>
        <v>3.2036479589663878</v>
      </c>
      <c r="Z31" s="25">
        <v>2.6118174947533839</v>
      </c>
      <c r="AA31" s="8">
        <f t="shared" ref="AA31:AA37" si="68">Z31-Y31</f>
        <v>-0.59183046421300389</v>
      </c>
      <c r="AB31" s="33">
        <f t="shared" ref="AB31:AB37" si="69">IFERROR(AA31/Y31,"n.a.")</f>
        <v>-0.1847364229133184</v>
      </c>
      <c r="AD31" s="23">
        <f>+_xlfn.XLOOKUP($B31,Revenue_FY26B!$B:$B,Revenue_FY26B!K:K,0)/1000</f>
        <v>2.8733442732367322</v>
      </c>
      <c r="AE31" s="25">
        <v>2.3838642045943654</v>
      </c>
      <c r="AF31" s="8">
        <f t="shared" ref="AF31:AF37" si="70">AE31-AD31</f>
        <v>-0.48948006864236682</v>
      </c>
      <c r="AG31" s="33">
        <f t="shared" ref="AG31:AG37" si="71">IFERROR(AF31/AD31,"n.a.")</f>
        <v>-0.17035204350607902</v>
      </c>
      <c r="AI31" s="23">
        <f>+_xlfn.XLOOKUP($B31,Revenue_FY26B!$B:$B,Revenue_FY26B!L:L,0)/1000</f>
        <v>2.585924318310127</v>
      </c>
      <c r="AJ31" s="25">
        <v>1.7812168373352559</v>
      </c>
      <c r="AK31" s="8">
        <f t="shared" ref="AK31:AK37" si="72">AJ31-AI31</f>
        <v>-0.8047074809748711</v>
      </c>
      <c r="AL31" s="33">
        <f t="shared" ref="AL31:AL37" si="73">IFERROR(AK31/AI31,"n.a.")</f>
        <v>-0.31118756077932652</v>
      </c>
      <c r="AN31" s="23">
        <f>+_xlfn.XLOOKUP($B31,Revenue_FY26B!$B:$B,Revenue_FY26B!M:M,0)/1000</f>
        <v>2.5374340950463816</v>
      </c>
      <c r="AO31" s="25">
        <v>1.4229476335700479</v>
      </c>
      <c r="AP31" s="8">
        <f t="shared" ref="AP31:AP37" si="74">AO31-AN31</f>
        <v>-1.1144864614763337</v>
      </c>
      <c r="AQ31" s="33">
        <f t="shared" ref="AQ31:AQ37" si="75">IFERROR(AP31/AN31,"n.a.")</f>
        <v>-0.4392178948221952</v>
      </c>
      <c r="AS31" s="23">
        <f>+_xlfn.XLOOKUP($B31,Revenue_FY26B!$B:$B,Revenue_FY26B!N:N,0)/1000</f>
        <v>2.7535715408601575</v>
      </c>
      <c r="AT31" s="25">
        <v>1.7380023120464458</v>
      </c>
      <c r="AU31" s="8">
        <f t="shared" ref="AU31:AU37" si="76">AT31-AS31</f>
        <v>-1.0155692288137117</v>
      </c>
      <c r="AV31" s="33">
        <f t="shared" ref="AV31:AV37" si="77">IFERROR(AU31/AS31,"n.a.")</f>
        <v>-0.36881890074171431</v>
      </c>
      <c r="AX31" s="23">
        <f>+_xlfn.XLOOKUP($B31,Revenue_FY26B!$B:$B,Revenue_FY26B!O:O,0)/1000</f>
        <v>2.8926431254144678</v>
      </c>
      <c r="AY31" s="25">
        <v>0</v>
      </c>
      <c r="AZ31" s="8">
        <f t="shared" ref="AZ31:AZ37" si="78">AY31-AX31</f>
        <v>-2.8926431254144678</v>
      </c>
      <c r="BA31" s="33">
        <f t="shared" ref="BA31:BA37" si="79">IFERROR(AZ31/AX31,"n.a.")</f>
        <v>-1</v>
      </c>
      <c r="BC31" s="23">
        <f>+_xlfn.XLOOKUP($B31,Revenue_FY26B!$B:$B,Revenue_FY26B!P:P,0)/1000</f>
        <v>3.0493708475318337</v>
      </c>
      <c r="BD31" s="25">
        <v>0</v>
      </c>
      <c r="BE31" s="8">
        <f t="shared" ref="BE31:BE37" si="80">BD31-BC31</f>
        <v>-3.0493708475318337</v>
      </c>
      <c r="BF31" s="33">
        <f t="shared" ref="BF31:BF37" si="81">IFERROR(BE31/BC31,"n.a.")</f>
        <v>-1</v>
      </c>
      <c r="BH31" s="23">
        <f>+_xlfn.XLOOKUP($B31,Revenue_FY26B!$B:$B,Revenue_FY26B!Q:Q,0)/1000</f>
        <v>3.7333198908128011</v>
      </c>
      <c r="BI31" s="25">
        <v>0</v>
      </c>
      <c r="BJ31" s="8">
        <f t="shared" ref="BJ31:BJ37" si="82">BI31-BH31</f>
        <v>-3.7333198908128011</v>
      </c>
      <c r="BK31" s="33">
        <f t="shared" ref="BK31:BK37" si="83">IFERROR(BJ31/BH31,"n.a.")</f>
        <v>-1</v>
      </c>
      <c r="BM31" s="38">
        <f>E31+J31+O31+T31+Y31+AD31+AI31+AN31+AS31</f>
        <v>28.463052080538571</v>
      </c>
      <c r="BN31" s="38">
        <f t="shared" ref="BN31:BN36" si="84">+F31+K31+P31+U31+Z31+AE31+AJ31+AO31+AT31+AY31+BD31+BI31</f>
        <v>21.3061483204146</v>
      </c>
      <c r="BO31" s="8">
        <f t="shared" ref="BO31:BO36" si="85">BN31-BM31</f>
        <v>-7.1569037601239707</v>
      </c>
      <c r="BP31" s="33">
        <f t="shared" ref="BP31:BP37" si="86">IFERROR(BO31/BM31,"n.a.")</f>
        <v>-0.25144540859050946</v>
      </c>
    </row>
    <row r="32" spans="2:68" x14ac:dyDescent="0.25">
      <c r="B32">
        <f>+MAX($B$1:B31)+1</f>
        <v>14</v>
      </c>
      <c r="C32" s="7" t="s">
        <v>57</v>
      </c>
      <c r="E32" s="23">
        <f>+_xlfn.XLOOKUP($B32,Revenue_FY26B!$B:$B,Revenue_FY26B!F:F,0)/1000</f>
        <v>3.8968530658730796</v>
      </c>
      <c r="F32" s="25">
        <v>3.3513615239659647</v>
      </c>
      <c r="G32" s="8">
        <f t="shared" si="60"/>
        <v>-0.54549154190711491</v>
      </c>
      <c r="H32" s="33">
        <f t="shared" si="61"/>
        <v>-0.13998257893896213</v>
      </c>
      <c r="J32" s="23">
        <f>+_xlfn.XLOOKUP($B32,Revenue_FY26B!$B:$B,Revenue_FY26B!G:G,0)/1000</f>
        <v>3.6344723734540749</v>
      </c>
      <c r="K32" s="25">
        <v>2.8589580027416313</v>
      </c>
      <c r="L32" s="8">
        <f t="shared" si="62"/>
        <v>-0.77551437071244367</v>
      </c>
      <c r="M32" s="33">
        <f t="shared" si="63"/>
        <v>-0.21337742897063819</v>
      </c>
      <c r="O32" s="23">
        <f>+_xlfn.XLOOKUP($B32,Revenue_FY26B!$B:$B,Revenue_FY26B!H:H,0)/1000</f>
        <v>3.9448298072416397</v>
      </c>
      <c r="P32" s="25">
        <v>3.0740529128297149</v>
      </c>
      <c r="Q32" s="8">
        <f t="shared" si="64"/>
        <v>-0.87077689441192474</v>
      </c>
      <c r="R32" s="33">
        <f t="shared" si="65"/>
        <v>-0.22073877377762002</v>
      </c>
      <c r="T32" s="23">
        <f>+_xlfn.XLOOKUP($B32,Revenue_FY26B!$B:$B,Revenue_FY26B!I:I,0)/1000</f>
        <v>3.9035379039074756</v>
      </c>
      <c r="U32" s="25">
        <v>3.4140600392364044</v>
      </c>
      <c r="V32" s="8">
        <f t="shared" si="66"/>
        <v>-0.48947786467107113</v>
      </c>
      <c r="W32" s="33">
        <f t="shared" si="67"/>
        <v>-0.12539339356256782</v>
      </c>
      <c r="Y32" s="23">
        <f>+_xlfn.XLOOKUP($B32,Revenue_FY26B!$B:$B,Revenue_FY26B!J:J,0)/1000</f>
        <v>3.684202846917294</v>
      </c>
      <c r="Z32" s="25">
        <v>3.2486874779505714</v>
      </c>
      <c r="AA32" s="8">
        <f t="shared" si="68"/>
        <v>-0.4355153689667226</v>
      </c>
      <c r="AB32" s="33">
        <f t="shared" si="69"/>
        <v>-0.11821156083496707</v>
      </c>
      <c r="AD32" s="23">
        <f>+_xlfn.XLOOKUP($B32,Revenue_FY26B!$B:$B,Revenue_FY26B!K:K,0)/1000</f>
        <v>3.6926610238220468</v>
      </c>
      <c r="AE32" s="25">
        <v>3.1992254448828961</v>
      </c>
      <c r="AF32" s="8">
        <f t="shared" si="70"/>
        <v>-0.49343557893915069</v>
      </c>
      <c r="AG32" s="33">
        <f t="shared" si="71"/>
        <v>-0.13362601542787314</v>
      </c>
      <c r="AI32" s="23">
        <f>+_xlfn.XLOOKUP($B32,Revenue_FY26B!$B:$B,Revenue_FY26B!L:L,0)/1000</f>
        <v>3.2437826664315281</v>
      </c>
      <c r="AJ32" s="25">
        <v>2.3050086188356373</v>
      </c>
      <c r="AK32" s="8">
        <f t="shared" si="72"/>
        <v>-0.93877404759589078</v>
      </c>
      <c r="AL32" s="33">
        <f t="shared" si="73"/>
        <v>-0.28940719651499719</v>
      </c>
      <c r="AN32" s="23">
        <f>+_xlfn.XLOOKUP($B32,Revenue_FY26B!$B:$B,Revenue_FY26B!M:M,0)/1000</f>
        <v>3.4651008063369493</v>
      </c>
      <c r="AO32" s="25">
        <v>2.0848142091841124</v>
      </c>
      <c r="AP32" s="8">
        <f t="shared" si="74"/>
        <v>-1.3802865971528369</v>
      </c>
      <c r="AQ32" s="33">
        <f t="shared" si="75"/>
        <v>-0.39833952150211027</v>
      </c>
      <c r="AS32" s="23">
        <f>+_xlfn.XLOOKUP($B32,Revenue_FY26B!$B:$B,Revenue_FY26B!N:N,0)/1000</f>
        <v>3.4094053243288931</v>
      </c>
      <c r="AT32" s="25">
        <v>2.3534412259815465</v>
      </c>
      <c r="AU32" s="8">
        <f t="shared" si="76"/>
        <v>-1.0559640983473466</v>
      </c>
      <c r="AV32" s="33">
        <f t="shared" si="77"/>
        <v>-0.30972090376353317</v>
      </c>
      <c r="AX32" s="23">
        <f>+_xlfn.XLOOKUP($B32,Revenue_FY26B!$B:$B,Revenue_FY26B!O:O,0)/1000</f>
        <v>3.4444422093054432</v>
      </c>
      <c r="AY32" s="25">
        <v>0</v>
      </c>
      <c r="AZ32" s="8">
        <f t="shared" si="78"/>
        <v>-3.4444422093054432</v>
      </c>
      <c r="BA32" s="33">
        <f t="shared" si="79"/>
        <v>-1</v>
      </c>
      <c r="BC32" s="23">
        <f>+_xlfn.XLOOKUP($B32,Revenue_FY26B!$B:$B,Revenue_FY26B!P:P,0)/1000</f>
        <v>3.9731182041417594</v>
      </c>
      <c r="BD32" s="25">
        <v>0</v>
      </c>
      <c r="BE32" s="8">
        <f t="shared" si="80"/>
        <v>-3.9731182041417594</v>
      </c>
      <c r="BF32" s="33">
        <f t="shared" si="81"/>
        <v>-1</v>
      </c>
      <c r="BH32" s="23">
        <f>+_xlfn.XLOOKUP($B32,Revenue_FY26B!$B:$B,Revenue_FY26B!Q:Q,0)/1000</f>
        <v>3.9490895591869304</v>
      </c>
      <c r="BI32" s="25">
        <v>0</v>
      </c>
      <c r="BJ32" s="8">
        <f t="shared" si="82"/>
        <v>-3.9490895591869304</v>
      </c>
      <c r="BK32" s="33">
        <f t="shared" si="83"/>
        <v>-1</v>
      </c>
      <c r="BM32" s="38">
        <f t="shared" ref="BM32:BM36" si="87">E32+J32+O32+T32+Y32+AD32+AI32+AN32+AS32</f>
        <v>32.874845818312977</v>
      </c>
      <c r="BN32" s="38">
        <f t="shared" si="84"/>
        <v>25.889609455608479</v>
      </c>
      <c r="BO32" s="8">
        <f t="shared" si="85"/>
        <v>-6.985236362704498</v>
      </c>
      <c r="BP32" s="33">
        <f t="shared" si="86"/>
        <v>-0.21247966914610936</v>
      </c>
    </row>
    <row r="33" spans="2:68" x14ac:dyDescent="0.25">
      <c r="B33">
        <f>+MAX($B$1:B32)+1</f>
        <v>15</v>
      </c>
      <c r="C33" s="7" t="s">
        <v>58</v>
      </c>
      <c r="E33" s="23">
        <f>+_xlfn.XLOOKUP($B33,Revenue_FY26B!$B:$B,Revenue_FY26B!F:F,0)/1000</f>
        <v>0.71945590784677027</v>
      </c>
      <c r="F33" s="25">
        <v>0.63166376826662585</v>
      </c>
      <c r="G33" s="8">
        <f t="shared" si="60"/>
        <v>-8.7792139580144424E-2</v>
      </c>
      <c r="H33" s="33">
        <f t="shared" si="61"/>
        <v>-0.12202574003859927</v>
      </c>
      <c r="J33" s="23">
        <f>+_xlfn.XLOOKUP($B33,Revenue_FY26B!$B:$B,Revenue_FY26B!G:G,0)/1000</f>
        <v>0.84351158641291701</v>
      </c>
      <c r="K33" s="25">
        <v>0.49397376812380034</v>
      </c>
      <c r="L33" s="8">
        <f t="shared" si="62"/>
        <v>-0.34953781828911668</v>
      </c>
      <c r="M33" s="33">
        <f t="shared" si="63"/>
        <v>-0.41438413404082208</v>
      </c>
      <c r="O33" s="23">
        <f>+_xlfn.XLOOKUP($B33,Revenue_FY26B!$B:$B,Revenue_FY26B!H:H,0)/1000</f>
        <v>0.74850063201115924</v>
      </c>
      <c r="P33" s="25">
        <v>0.58604092593281099</v>
      </c>
      <c r="Q33" s="8">
        <f t="shared" si="64"/>
        <v>-0.16245970607834825</v>
      </c>
      <c r="R33" s="33">
        <f t="shared" si="65"/>
        <v>-0.21704685224090256</v>
      </c>
      <c r="T33" s="23">
        <f>+_xlfn.XLOOKUP($B33,Revenue_FY26B!$B:$B,Revenue_FY26B!I:I,0)/1000</f>
        <v>0.73580378234828991</v>
      </c>
      <c r="U33" s="25">
        <v>0.60417728980144947</v>
      </c>
      <c r="V33" s="8">
        <f t="shared" si="66"/>
        <v>-0.13162649254684045</v>
      </c>
      <c r="W33" s="33">
        <f t="shared" si="67"/>
        <v>-0.17888803469691264</v>
      </c>
      <c r="Y33" s="23">
        <f>+_xlfn.XLOOKUP($B33,Revenue_FY26B!$B:$B,Revenue_FY26B!J:J,0)/1000</f>
        <v>0.73610814660083235</v>
      </c>
      <c r="Z33" s="25">
        <v>0.59533602769441307</v>
      </c>
      <c r="AA33" s="8">
        <f t="shared" si="68"/>
        <v>-0.14077211890641927</v>
      </c>
      <c r="AB33" s="33">
        <f t="shared" si="69"/>
        <v>-0.1912383656619894</v>
      </c>
      <c r="AD33" s="23">
        <f>+_xlfn.XLOOKUP($B33,Revenue_FY26B!$B:$B,Revenue_FY26B!K:K,0)/1000</f>
        <v>0.69139886716035326</v>
      </c>
      <c r="AE33" s="25">
        <v>0.61737820326376469</v>
      </c>
      <c r="AF33" s="8">
        <f t="shared" si="70"/>
        <v>-7.4020663896588568E-2</v>
      </c>
      <c r="AG33" s="33">
        <f t="shared" si="71"/>
        <v>-0.10705927853280857</v>
      </c>
      <c r="AI33" s="23">
        <f>+_xlfn.XLOOKUP($B33,Revenue_FY26B!$B:$B,Revenue_FY26B!L:L,0)/1000</f>
        <v>0.62006772761885931</v>
      </c>
      <c r="AJ33" s="25">
        <v>0.40147790552889934</v>
      </c>
      <c r="AK33" s="8">
        <f t="shared" si="72"/>
        <v>-0.21858982208995997</v>
      </c>
      <c r="AL33" s="33">
        <f t="shared" si="73"/>
        <v>-0.35252571993929327</v>
      </c>
      <c r="AN33" s="23">
        <f>+_xlfn.XLOOKUP($B33,Revenue_FY26B!$B:$B,Revenue_FY26B!M:M,0)/1000</f>
        <v>0.68418301179597529</v>
      </c>
      <c r="AO33" s="25">
        <v>0.4316371984988458</v>
      </c>
      <c r="AP33" s="8">
        <f t="shared" si="74"/>
        <v>-0.2525458132971295</v>
      </c>
      <c r="AQ33" s="33">
        <f t="shared" si="75"/>
        <v>-0.36912026306265427</v>
      </c>
      <c r="AS33" s="23">
        <f>+_xlfn.XLOOKUP($B33,Revenue_FY26B!$B:$B,Revenue_FY26B!N:N,0)/1000</f>
        <v>0.66365744026967577</v>
      </c>
      <c r="AT33" s="25">
        <v>0.43949937517378329</v>
      </c>
      <c r="AU33" s="8">
        <f t="shared" si="76"/>
        <v>-0.22415806509589248</v>
      </c>
      <c r="AV33" s="33">
        <f t="shared" si="77"/>
        <v>-0.33776169977813603</v>
      </c>
      <c r="AX33" s="23">
        <f>+_xlfn.XLOOKUP($B33,Revenue_FY26B!$B:$B,Revenue_FY26B!O:O,0)/1000</f>
        <v>0.68355607391942919</v>
      </c>
      <c r="AY33" s="25">
        <v>0</v>
      </c>
      <c r="AZ33" s="8">
        <f t="shared" si="78"/>
        <v>-0.68355607391942919</v>
      </c>
      <c r="BA33" s="33">
        <f t="shared" si="79"/>
        <v>-1</v>
      </c>
      <c r="BC33" s="23">
        <f>+_xlfn.XLOOKUP($B33,Revenue_FY26B!$B:$B,Revenue_FY26B!P:P,0)/1000</f>
        <v>0.63278198965241195</v>
      </c>
      <c r="BD33" s="25">
        <v>0</v>
      </c>
      <c r="BE33" s="8">
        <f t="shared" si="80"/>
        <v>-0.63278198965241195</v>
      </c>
      <c r="BF33" s="33">
        <f t="shared" si="81"/>
        <v>-1</v>
      </c>
      <c r="BH33" s="23">
        <f>+_xlfn.XLOOKUP($B33,Revenue_FY26B!$B:$B,Revenue_FY26B!Q:Q,0)/1000</f>
        <v>0.69699359487997747</v>
      </c>
      <c r="BI33" s="25">
        <v>0</v>
      </c>
      <c r="BJ33" s="8">
        <f t="shared" si="82"/>
        <v>-0.69699359487997747</v>
      </c>
      <c r="BK33" s="33">
        <f t="shared" si="83"/>
        <v>-1</v>
      </c>
      <c r="BM33" s="38">
        <f t="shared" si="87"/>
        <v>6.4426871020648324</v>
      </c>
      <c r="BN33" s="38">
        <f t="shared" si="84"/>
        <v>4.8011844622843922</v>
      </c>
      <c r="BO33" s="8">
        <f t="shared" si="85"/>
        <v>-1.6415026397804402</v>
      </c>
      <c r="BP33" s="33">
        <f t="shared" si="86"/>
        <v>-0.25478540456424636</v>
      </c>
    </row>
    <row r="34" spans="2:68" x14ac:dyDescent="0.25">
      <c r="B34">
        <f>+MAX($B$1:B33)+1</f>
        <v>16</v>
      </c>
      <c r="C34" s="7" t="s">
        <v>59</v>
      </c>
      <c r="E34" s="23">
        <f>+_xlfn.XLOOKUP($B34,Revenue_FY26B!$B:$B,Revenue_FY26B!F:F,0)/1000</f>
        <v>0.13279711668059579</v>
      </c>
      <c r="F34" s="25">
        <v>0.13043169763723725</v>
      </c>
      <c r="G34" s="8">
        <f t="shared" si="60"/>
        <v>-2.3654190433585465E-3</v>
      </c>
      <c r="H34" s="33">
        <f t="shared" si="61"/>
        <v>-1.7812277122310288E-2</v>
      </c>
      <c r="J34" s="23">
        <f>+_xlfn.XLOOKUP($B34,Revenue_FY26B!$B:$B,Revenue_FY26B!G:G,0)/1000</f>
        <v>0.12888173517450704</v>
      </c>
      <c r="K34" s="25">
        <v>0.10634336056532308</v>
      </c>
      <c r="L34" s="8">
        <f t="shared" si="62"/>
        <v>-2.2538374609183967E-2</v>
      </c>
      <c r="M34" s="33">
        <f t="shared" si="63"/>
        <v>-0.17487640571153704</v>
      </c>
      <c r="O34" s="23">
        <f>+_xlfn.XLOOKUP($B34,Revenue_FY26B!$B:$B,Revenue_FY26B!H:H,0)/1000</f>
        <v>0.14312637522675567</v>
      </c>
      <c r="P34" s="25">
        <v>0.10835483069494413</v>
      </c>
      <c r="Q34" s="8">
        <f t="shared" si="64"/>
        <v>-3.4771544531811541E-2</v>
      </c>
      <c r="R34" s="33">
        <f t="shared" si="65"/>
        <v>-0.24294295497054857</v>
      </c>
      <c r="T34" s="23">
        <f>+_xlfn.XLOOKUP($B34,Revenue_FY26B!$B:$B,Revenue_FY26B!I:I,0)/1000</f>
        <v>0.13498794268109876</v>
      </c>
      <c r="U34" s="25">
        <v>0.14782921289782294</v>
      </c>
      <c r="V34" s="8">
        <f t="shared" si="66"/>
        <v>1.2841270216724182E-2</v>
      </c>
      <c r="W34" s="33">
        <f t="shared" si="67"/>
        <v>9.5129016426755558E-2</v>
      </c>
      <c r="Y34" s="23">
        <f>+_xlfn.XLOOKUP($B34,Revenue_FY26B!$B:$B,Revenue_FY26B!J:J,0)/1000</f>
        <v>0.14318375590917093</v>
      </c>
      <c r="Z34" s="25">
        <v>0.14447172063448988</v>
      </c>
      <c r="AA34" s="8">
        <f t="shared" si="68"/>
        <v>1.2879647253189463E-3</v>
      </c>
      <c r="AB34" s="33">
        <f t="shared" si="69"/>
        <v>8.9951874578284626E-3</v>
      </c>
      <c r="AD34" s="23">
        <f>+_xlfn.XLOOKUP($B34,Revenue_FY26B!$B:$B,Revenue_FY26B!K:K,0)/1000</f>
        <v>0.13621853852773166</v>
      </c>
      <c r="AE34" s="25">
        <v>0.14085950036129763</v>
      </c>
      <c r="AF34" s="8">
        <f t="shared" si="70"/>
        <v>4.6409618335659653E-3</v>
      </c>
      <c r="AG34" s="33">
        <f t="shared" si="71"/>
        <v>3.4069972293977797E-2</v>
      </c>
      <c r="AI34" s="23">
        <f>+_xlfn.XLOOKUP($B34,Revenue_FY26B!$B:$B,Revenue_FY26B!L:L,0)/1000</f>
        <v>0.14243799320200265</v>
      </c>
      <c r="AJ34" s="25">
        <v>0.10370183532237126</v>
      </c>
      <c r="AK34" s="8">
        <f t="shared" si="72"/>
        <v>-3.8736157879631389E-2</v>
      </c>
      <c r="AL34" s="33">
        <f t="shared" si="73"/>
        <v>-0.2719510223981923</v>
      </c>
      <c r="AN34" s="23">
        <f>+_xlfn.XLOOKUP($B34,Revenue_FY26B!$B:$B,Revenue_FY26B!M:M,0)/1000</f>
        <v>0.13320769968289498</v>
      </c>
      <c r="AO34" s="25">
        <v>9.2979189597349091E-2</v>
      </c>
      <c r="AP34" s="8">
        <f t="shared" si="74"/>
        <v>-4.0228510085545885E-2</v>
      </c>
      <c r="AQ34" s="33">
        <f t="shared" si="75"/>
        <v>-0.30199838433747517</v>
      </c>
      <c r="AS34" s="23">
        <f>+_xlfn.XLOOKUP($B34,Revenue_FY26B!$B:$B,Revenue_FY26B!N:N,0)/1000</f>
        <v>0.13668461638577545</v>
      </c>
      <c r="AT34" s="25">
        <v>0.10303312227994837</v>
      </c>
      <c r="AU34" s="8">
        <f t="shared" si="76"/>
        <v>-3.3651494105827073E-2</v>
      </c>
      <c r="AV34" s="33">
        <f t="shared" si="77"/>
        <v>-0.24619810916284746</v>
      </c>
      <c r="AX34" s="23">
        <f>+_xlfn.XLOOKUP($B34,Revenue_FY26B!$B:$B,Revenue_FY26B!O:O,0)/1000</f>
        <v>0.143862202387712</v>
      </c>
      <c r="AY34" s="25">
        <v>0</v>
      </c>
      <c r="AZ34" s="8">
        <f t="shared" si="78"/>
        <v>-0.143862202387712</v>
      </c>
      <c r="BA34" s="33">
        <f t="shared" si="79"/>
        <v>-1</v>
      </c>
      <c r="BC34" s="23">
        <f>+_xlfn.XLOOKUP($B34,Revenue_FY26B!$B:$B,Revenue_FY26B!P:P,0)/1000</f>
        <v>0.13738124509803523</v>
      </c>
      <c r="BD34" s="25">
        <v>0</v>
      </c>
      <c r="BE34" s="8">
        <f t="shared" si="80"/>
        <v>-0.13738124509803523</v>
      </c>
      <c r="BF34" s="33">
        <f t="shared" si="81"/>
        <v>-1</v>
      </c>
      <c r="BH34" s="23">
        <f>+_xlfn.XLOOKUP($B34,Revenue_FY26B!$B:$B,Revenue_FY26B!Q:Q,0)/1000</f>
        <v>0.14481799809028564</v>
      </c>
      <c r="BI34" s="25">
        <v>0</v>
      </c>
      <c r="BJ34" s="8">
        <f t="shared" si="82"/>
        <v>-0.14481799809028564</v>
      </c>
      <c r="BK34" s="33">
        <f t="shared" si="83"/>
        <v>-1</v>
      </c>
      <c r="BM34" s="38">
        <f t="shared" si="87"/>
        <v>1.2315257734705329</v>
      </c>
      <c r="BN34" s="38">
        <f t="shared" si="84"/>
        <v>1.0780044699907836</v>
      </c>
      <c r="BO34" s="8">
        <f t="shared" si="85"/>
        <v>-0.15352130347974935</v>
      </c>
      <c r="BP34" s="33">
        <f t="shared" si="86"/>
        <v>-0.12465943205322831</v>
      </c>
    </row>
    <row r="35" spans="2:68" x14ac:dyDescent="0.25">
      <c r="B35">
        <f>+MAX($B$1:B34)+1</f>
        <v>17</v>
      </c>
      <c r="C35" s="7" t="s">
        <v>60</v>
      </c>
      <c r="E35" s="23">
        <f>+_xlfn.XLOOKUP($B35,Revenue_FY26B!$B:$B,Revenue_FY26B!F:F,0)/1000</f>
        <v>1.202171598164734E-2</v>
      </c>
      <c r="F35" s="25">
        <v>1.1081400925656164E-2</v>
      </c>
      <c r="G35" s="8">
        <f t="shared" si="60"/>
        <v>-9.4031505599117583E-4</v>
      </c>
      <c r="H35" s="33">
        <f t="shared" si="61"/>
        <v>-7.8218039540002851E-2</v>
      </c>
      <c r="J35" s="23">
        <f>+_xlfn.XLOOKUP($B35,Revenue_FY26B!$B:$B,Revenue_FY26B!G:G,0)/1000</f>
        <v>1.150119939000217E-2</v>
      </c>
      <c r="K35" s="25">
        <v>8.7197393482914901E-3</v>
      </c>
      <c r="L35" s="8">
        <f t="shared" si="62"/>
        <v>-2.7814600417106795E-3</v>
      </c>
      <c r="M35" s="33">
        <f t="shared" si="63"/>
        <v>-0.24184086784275416</v>
      </c>
      <c r="O35" s="23">
        <f>+_xlfn.XLOOKUP($B35,Revenue_FY26B!$B:$B,Revenue_FY26B!H:H,0)/1000</f>
        <v>1.1323548190531552E-2</v>
      </c>
      <c r="P35" s="25">
        <v>7.1271076449727286E-3</v>
      </c>
      <c r="Q35" s="8">
        <f t="shared" si="64"/>
        <v>-4.196440545558823E-3</v>
      </c>
      <c r="R35" s="33">
        <f t="shared" si="65"/>
        <v>-0.37059413489031418</v>
      </c>
      <c r="T35" s="23">
        <f>+_xlfn.XLOOKUP($B35,Revenue_FY26B!$B:$B,Revenue_FY26B!I:I,0)/1000</f>
        <v>1.0685392348885913E-2</v>
      </c>
      <c r="U35" s="25">
        <v>8.9866455724043181E-3</v>
      </c>
      <c r="V35" s="8">
        <f t="shared" si="66"/>
        <v>-1.6987467764815953E-3</v>
      </c>
      <c r="W35" s="33">
        <f t="shared" si="67"/>
        <v>-0.1589784184816303</v>
      </c>
      <c r="Y35" s="23">
        <f>+_xlfn.XLOOKUP($B35,Revenue_FY26B!$B:$B,Revenue_FY26B!J:J,0)/1000</f>
        <v>1.1054986974019822E-2</v>
      </c>
      <c r="Z35" s="25">
        <v>8.569390620810826E-3</v>
      </c>
      <c r="AA35" s="8">
        <f t="shared" si="68"/>
        <v>-2.4855963532089964E-3</v>
      </c>
      <c r="AB35" s="33">
        <f t="shared" si="69"/>
        <v>-0.22483937421639333</v>
      </c>
      <c r="AD35" s="23">
        <f>+_xlfn.XLOOKUP($B35,Revenue_FY26B!$B:$B,Revenue_FY26B!K:K,0)/1000</f>
        <v>1.1064136032403232E-2</v>
      </c>
      <c r="AE35" s="25">
        <v>9.0945287004074674E-3</v>
      </c>
      <c r="AF35" s="8">
        <f t="shared" si="70"/>
        <v>-1.9696073319957642E-3</v>
      </c>
      <c r="AG35" s="33">
        <f t="shared" si="71"/>
        <v>-0.17801727366939715</v>
      </c>
      <c r="AI35" s="23">
        <f>+_xlfn.XLOOKUP($B35,Revenue_FY26B!$B:$B,Revenue_FY26B!L:L,0)/1000</f>
        <v>1.0784604874422746E-2</v>
      </c>
      <c r="AJ35" s="25">
        <v>7.2719591507768907E-3</v>
      </c>
      <c r="AK35" s="8">
        <f t="shared" si="72"/>
        <v>-3.512645723645855E-3</v>
      </c>
      <c r="AL35" s="33">
        <f t="shared" si="73"/>
        <v>-0.32570926469235822</v>
      </c>
      <c r="AN35" s="23">
        <f>+_xlfn.XLOOKUP($B35,Revenue_FY26B!$B:$B,Revenue_FY26B!M:M,0)/1000</f>
        <v>1.0729877340103626E-2</v>
      </c>
      <c r="AO35" s="25">
        <v>5.9566876131491552E-3</v>
      </c>
      <c r="AP35" s="8">
        <f t="shared" si="74"/>
        <v>-4.7731897269544712E-3</v>
      </c>
      <c r="AQ35" s="33">
        <f t="shared" si="75"/>
        <v>-0.4448503534252306</v>
      </c>
      <c r="AS35" s="23">
        <f>+_xlfn.XLOOKUP($B35,Revenue_FY26B!$B:$B,Revenue_FY26B!N:N,0)/1000</f>
        <v>1.1000404897945234E-2</v>
      </c>
      <c r="AT35" s="25">
        <v>7.3033364955700907E-3</v>
      </c>
      <c r="AU35" s="8">
        <f t="shared" si="76"/>
        <v>-3.6970684023751432E-3</v>
      </c>
      <c r="AV35" s="33">
        <f t="shared" si="77"/>
        <v>-0.33608475657707099</v>
      </c>
      <c r="AX35" s="23">
        <f>+_xlfn.XLOOKUP($B35,Revenue_FY26B!$B:$B,Revenue_FY26B!O:O,0)/1000</f>
        <v>1.1064145883177784E-2</v>
      </c>
      <c r="AY35" s="25">
        <v>0</v>
      </c>
      <c r="AZ35" s="8">
        <f t="shared" si="78"/>
        <v>-1.1064145883177784E-2</v>
      </c>
      <c r="BA35" s="33">
        <f t="shared" si="79"/>
        <v>-1</v>
      </c>
      <c r="BC35" s="23">
        <f>+_xlfn.XLOOKUP($B35,Revenue_FY26B!$B:$B,Revenue_FY26B!P:P,0)/1000</f>
        <v>1.1141029935622144E-2</v>
      </c>
      <c r="BD35" s="25">
        <v>0</v>
      </c>
      <c r="BE35" s="8">
        <f t="shared" si="80"/>
        <v>-1.1141029935622144E-2</v>
      </c>
      <c r="BF35" s="33">
        <f t="shared" si="81"/>
        <v>-1</v>
      </c>
      <c r="BH35" s="23">
        <f>+_xlfn.XLOOKUP($B35,Revenue_FY26B!$B:$B,Revenue_FY26B!Q:Q,0)/1000</f>
        <v>1.1549176671196076E-2</v>
      </c>
      <c r="BI35" s="25">
        <v>0</v>
      </c>
      <c r="BJ35" s="8">
        <f t="shared" si="82"/>
        <v>-1.1549176671196076E-2</v>
      </c>
      <c r="BK35" s="33">
        <f t="shared" si="83"/>
        <v>-1</v>
      </c>
      <c r="BM35" s="38">
        <f t="shared" si="87"/>
        <v>0.10016586602996164</v>
      </c>
      <c r="BN35" s="38">
        <f t="shared" si="84"/>
        <v>7.4110796072039131E-2</v>
      </c>
      <c r="BO35" s="8">
        <f t="shared" si="85"/>
        <v>-2.6055069957922505E-2</v>
      </c>
      <c r="BP35" s="33">
        <f t="shared" si="86"/>
        <v>-0.26011925010590842</v>
      </c>
    </row>
    <row r="36" spans="2:68" x14ac:dyDescent="0.25">
      <c r="B36">
        <f>+MAX($B$1:B35)+1</f>
        <v>18</v>
      </c>
      <c r="C36" s="7" t="s">
        <v>61</v>
      </c>
      <c r="E36" s="23">
        <f>+_xlfn.XLOOKUP($B36,Revenue_FY26B!$B:$B,Revenue_FY26B!F:F,0)/1000</f>
        <v>1.8301216089689924E-2</v>
      </c>
      <c r="F36" s="25">
        <v>1.652867016683689E-2</v>
      </c>
      <c r="G36" s="8">
        <f t="shared" si="60"/>
        <v>-1.7725459228530339E-3</v>
      </c>
      <c r="H36" s="33">
        <f t="shared" si="61"/>
        <v>-9.6853996705257531E-2</v>
      </c>
      <c r="J36" s="23">
        <f>+_xlfn.XLOOKUP($B36,Revenue_FY26B!$B:$B,Revenue_FY26B!G:G,0)/1000</f>
        <v>1.9615828104014091E-2</v>
      </c>
      <c r="K36" s="25">
        <v>1.3125819574957696E-2</v>
      </c>
      <c r="L36" s="8">
        <f t="shared" si="62"/>
        <v>-6.4900085290563944E-3</v>
      </c>
      <c r="M36" s="33">
        <f t="shared" si="63"/>
        <v>-0.3308556995219748</v>
      </c>
      <c r="O36" s="23">
        <f>+_xlfn.XLOOKUP($B36,Revenue_FY26B!$B:$B,Revenue_FY26B!H:H,0)/1000</f>
        <v>1.9529311211271921E-2</v>
      </c>
      <c r="P36" s="25">
        <v>1.4519226959851021E-2</v>
      </c>
      <c r="Q36" s="8">
        <f t="shared" si="64"/>
        <v>-5.0100842514208994E-3</v>
      </c>
      <c r="R36" s="33">
        <f t="shared" si="65"/>
        <v>-0.25654177954464574</v>
      </c>
      <c r="T36" s="23">
        <f>+_xlfn.XLOOKUP($B36,Revenue_FY26B!$B:$B,Revenue_FY26B!I:I,0)/1000</f>
        <v>1.9275144601138161E-2</v>
      </c>
      <c r="U36" s="25">
        <v>1.6649870101753141E-2</v>
      </c>
      <c r="V36" s="8">
        <f t="shared" si="66"/>
        <v>-2.6252744993850198E-3</v>
      </c>
      <c r="W36" s="33">
        <f t="shared" si="67"/>
        <v>-0.1361999898682992</v>
      </c>
      <c r="Y36" s="23">
        <f>+_xlfn.XLOOKUP($B36,Revenue_FY26B!$B:$B,Revenue_FY26B!J:J,0)/1000</f>
        <v>1.969151334194124E-2</v>
      </c>
      <c r="Z36" s="25">
        <v>1.5768684551237734E-2</v>
      </c>
      <c r="AA36" s="8">
        <f t="shared" si="68"/>
        <v>-3.9228287907035059E-3</v>
      </c>
      <c r="AB36" s="33">
        <f t="shared" si="69"/>
        <v>-0.19921418545055225</v>
      </c>
      <c r="AD36" s="23">
        <f>+_xlfn.XLOOKUP($B36,Revenue_FY26B!$B:$B,Revenue_FY26B!K:K,0)/1000</f>
        <v>1.8366300755902218E-2</v>
      </c>
      <c r="AE36" s="25">
        <v>1.5370909604060611E-2</v>
      </c>
      <c r="AF36" s="8">
        <f t="shared" si="70"/>
        <v>-2.995391151841607E-3</v>
      </c>
      <c r="AG36" s="33">
        <f t="shared" si="71"/>
        <v>-0.16309169667054507</v>
      </c>
      <c r="AI36" s="23">
        <f>+_xlfn.XLOOKUP($B36,Revenue_FY26B!$B:$B,Revenue_FY26B!L:L,0)/1000</f>
        <v>1.594859733436655E-2</v>
      </c>
      <c r="AJ36" s="25">
        <v>1.2867583011471413E-2</v>
      </c>
      <c r="AK36" s="8">
        <f t="shared" si="72"/>
        <v>-3.0810143228951377E-3</v>
      </c>
      <c r="AL36" s="33">
        <f t="shared" si="73"/>
        <v>-0.19318403106560783</v>
      </c>
      <c r="AN36" s="23">
        <f>+_xlfn.XLOOKUP($B36,Revenue_FY26B!$B:$B,Revenue_FY26B!M:M,0)/1000</f>
        <v>1.7628519383860852E-2</v>
      </c>
      <c r="AO36" s="25">
        <v>1.1024481682439344E-2</v>
      </c>
      <c r="AP36" s="8">
        <f t="shared" si="74"/>
        <v>-6.6040377014215078E-3</v>
      </c>
      <c r="AQ36" s="33">
        <f t="shared" si="75"/>
        <v>-0.37462236944684041</v>
      </c>
      <c r="AS36" s="23">
        <f>+_xlfn.XLOOKUP($B36,Revenue_FY26B!$B:$B,Revenue_FY26B!N:N,0)/1000</f>
        <v>1.6882853757536394E-2</v>
      </c>
      <c r="AT36" s="25">
        <v>1.1865110829505547E-2</v>
      </c>
      <c r="AU36" s="8">
        <f t="shared" si="76"/>
        <v>-5.017742928030847E-3</v>
      </c>
      <c r="AV36" s="33">
        <f t="shared" si="77"/>
        <v>-0.29720940547690045</v>
      </c>
      <c r="AX36" s="23">
        <f>+_xlfn.XLOOKUP($B36,Revenue_FY26B!$B:$B,Revenue_FY26B!O:O,0)/1000</f>
        <v>1.7245429399243412E-2</v>
      </c>
      <c r="AY36" s="25">
        <v>0</v>
      </c>
      <c r="AZ36" s="8">
        <f t="shared" si="78"/>
        <v>-1.7245429399243412E-2</v>
      </c>
      <c r="BA36" s="33">
        <f t="shared" si="79"/>
        <v>-1</v>
      </c>
      <c r="BC36" s="23">
        <f>+_xlfn.XLOOKUP($B36,Revenue_FY26B!$B:$B,Revenue_FY26B!P:P,0)/1000</f>
        <v>1.92264201507647E-2</v>
      </c>
      <c r="BD36" s="25">
        <v>0</v>
      </c>
      <c r="BE36" s="8">
        <f t="shared" si="80"/>
        <v>-1.92264201507647E-2</v>
      </c>
      <c r="BF36" s="33">
        <f t="shared" si="81"/>
        <v>-1</v>
      </c>
      <c r="BH36" s="23">
        <f>+_xlfn.XLOOKUP($B36,Revenue_FY26B!$B:$B,Revenue_FY26B!Q:Q,0)/1000</f>
        <v>2.020026743927051E-2</v>
      </c>
      <c r="BI36" s="25">
        <v>0</v>
      </c>
      <c r="BJ36" s="8">
        <f t="shared" si="82"/>
        <v>-2.020026743927051E-2</v>
      </c>
      <c r="BK36" s="33">
        <f t="shared" si="83"/>
        <v>-1</v>
      </c>
      <c r="BM36" s="38">
        <f t="shared" si="87"/>
        <v>0.16523928457972134</v>
      </c>
      <c r="BN36" s="38">
        <f t="shared" si="84"/>
        <v>0.12772035648211338</v>
      </c>
      <c r="BO36" s="8">
        <f t="shared" si="85"/>
        <v>-3.7518928097607956E-2</v>
      </c>
      <c r="BP36" s="33">
        <f t="shared" si="86"/>
        <v>-0.2270581610967129</v>
      </c>
    </row>
    <row r="37" spans="2:68" s="5" customFormat="1" x14ac:dyDescent="0.25">
      <c r="C37" s="10" t="s">
        <v>65</v>
      </c>
      <c r="E37" s="24">
        <f>SUM(E31:E36)</f>
        <v>8.3864626847615948</v>
      </c>
      <c r="F37" s="24">
        <f>SUM(F31:F36)</f>
        <v>7.2205116960762545</v>
      </c>
      <c r="G37" s="24">
        <f t="shared" si="60"/>
        <v>-1.1659509886853403</v>
      </c>
      <c r="H37" s="34">
        <f t="shared" si="61"/>
        <v>-0.13902774417680311</v>
      </c>
      <c r="J37" s="24">
        <f>SUM(J31:J36)</f>
        <v>8.175257489979245</v>
      </c>
      <c r="K37" s="24">
        <f>SUM(K31:K36)</f>
        <v>6.1288880431326094</v>
      </c>
      <c r="L37" s="24">
        <f t="shared" si="62"/>
        <v>-2.0463694468466356</v>
      </c>
      <c r="M37" s="34">
        <f t="shared" si="63"/>
        <v>-0.25031253747725452</v>
      </c>
      <c r="O37" s="24">
        <f>SUM(O31:O36)</f>
        <v>8.6792901320984814</v>
      </c>
      <c r="P37" s="24">
        <f>SUM(P31:P36)</f>
        <v>6.5779311458908278</v>
      </c>
      <c r="Q37" s="24">
        <f t="shared" si="64"/>
        <v>-2.1013589862076536</v>
      </c>
      <c r="R37" s="34">
        <f t="shared" si="65"/>
        <v>-0.24211184949748724</v>
      </c>
      <c r="T37" s="24">
        <f>SUM(T31:T36)</f>
        <v>8.3571311720550074</v>
      </c>
      <c r="U37" s="24">
        <f>SUM(U31:U36)</f>
        <v>7.0449547660038654</v>
      </c>
      <c r="V37" s="24">
        <f t="shared" si="66"/>
        <v>-1.3121764060511421</v>
      </c>
      <c r="W37" s="34">
        <f t="shared" si="67"/>
        <v>-0.15701278094555499</v>
      </c>
      <c r="Y37" s="24">
        <f>SUM(Y31:Y36)</f>
        <v>7.7978892087096465</v>
      </c>
      <c r="Z37" s="24">
        <f>SUM(Z31:Z36)</f>
        <v>6.6246507962049073</v>
      </c>
      <c r="AA37" s="24">
        <f t="shared" si="68"/>
        <v>-1.1732384125047393</v>
      </c>
      <c r="AB37" s="34">
        <f t="shared" si="69"/>
        <v>-0.15045589660267569</v>
      </c>
      <c r="AD37" s="24">
        <f>SUM(AD31:AD36)</f>
        <v>7.4230531395351687</v>
      </c>
      <c r="AE37" s="24">
        <f>SUM(AE31:AE36)</f>
        <v>6.3657927914067916</v>
      </c>
      <c r="AF37" s="24">
        <f t="shared" si="70"/>
        <v>-1.0572603481283771</v>
      </c>
      <c r="AG37" s="34">
        <f t="shared" si="71"/>
        <v>-0.14242931153185612</v>
      </c>
      <c r="AI37" s="24">
        <f>SUM(AI31:AI36)</f>
        <v>6.6189459077713062</v>
      </c>
      <c r="AJ37" s="24">
        <f>SUM(AJ31:AJ36)</f>
        <v>4.6115447391844127</v>
      </c>
      <c r="AK37" s="24">
        <f t="shared" si="72"/>
        <v>-2.0074011685868935</v>
      </c>
      <c r="AL37" s="34">
        <f t="shared" si="73"/>
        <v>-0.30328109589625191</v>
      </c>
      <c r="AN37" s="24">
        <f>SUM(AN31:AN36)</f>
        <v>6.8482840095861652</v>
      </c>
      <c r="AO37" s="24">
        <f>SUM(AO31:AO36)</f>
        <v>4.0493594001459439</v>
      </c>
      <c r="AP37" s="24">
        <f t="shared" si="74"/>
        <v>-2.7989246094402214</v>
      </c>
      <c r="AQ37" s="34">
        <f t="shared" si="75"/>
        <v>-0.40870451714945122</v>
      </c>
      <c r="AS37" s="24">
        <f>SUM(AS31:AS36)</f>
        <v>6.9912021804999833</v>
      </c>
      <c r="AT37" s="24">
        <f>SUM(AT31:AT36)</f>
        <v>4.6531444828068</v>
      </c>
      <c r="AU37" s="24">
        <f t="shared" si="76"/>
        <v>-2.3380576976931833</v>
      </c>
      <c r="AV37" s="34">
        <f t="shared" si="77"/>
        <v>-0.33442856283208999</v>
      </c>
      <c r="AX37" s="24">
        <f>SUM(AX31:AX36)</f>
        <v>7.1928131863094729</v>
      </c>
      <c r="AY37" s="24">
        <f>SUM(AY31:AY36)</f>
        <v>0</v>
      </c>
      <c r="AZ37" s="24">
        <f t="shared" si="78"/>
        <v>-7.1928131863094729</v>
      </c>
      <c r="BA37" s="34">
        <f t="shared" si="79"/>
        <v>-1</v>
      </c>
      <c r="BC37" s="24">
        <f>SUM(BC31:BC36)</f>
        <v>7.8230197365104281</v>
      </c>
      <c r="BD37" s="24">
        <f>SUM(BD31:BD36)</f>
        <v>0</v>
      </c>
      <c r="BE37" s="24">
        <f t="shared" si="80"/>
        <v>-7.8230197365104281</v>
      </c>
      <c r="BF37" s="34">
        <f t="shared" si="81"/>
        <v>-1</v>
      </c>
      <c r="BH37" s="24">
        <f>SUM(BH31:BH36)</f>
        <v>8.5559704870804598</v>
      </c>
      <c r="BI37" s="24">
        <f>SUM(BI31:BI36)</f>
        <v>0</v>
      </c>
      <c r="BJ37" s="24">
        <f t="shared" si="82"/>
        <v>-8.5559704870804598</v>
      </c>
      <c r="BK37" s="34">
        <f t="shared" si="83"/>
        <v>-1</v>
      </c>
      <c r="BM37" s="24">
        <f>SUM(BM31:BM36)</f>
        <v>69.277515924996621</v>
      </c>
      <c r="BN37" s="24">
        <f>SUM(BN31:BN36)</f>
        <v>53.276777860852405</v>
      </c>
      <c r="BO37" s="24">
        <f>BN37-BM37</f>
        <v>-16.000738064144215</v>
      </c>
      <c r="BP37" s="34">
        <f t="shared" si="86"/>
        <v>-0.23096581698263305</v>
      </c>
    </row>
    <row r="38" spans="2:68" x14ac:dyDescent="0.25">
      <c r="C38" s="5"/>
      <c r="D38" s="5"/>
      <c r="E38" s="14"/>
      <c r="F38" s="13"/>
      <c r="G38" s="14"/>
      <c r="H38" s="11"/>
      <c r="I38" s="5"/>
      <c r="J38" s="14"/>
      <c r="K38" s="13"/>
      <c r="L38" s="14"/>
      <c r="M38" s="11"/>
      <c r="N38" s="5"/>
      <c r="O38" s="14"/>
      <c r="P38" s="13"/>
      <c r="Q38" s="14"/>
      <c r="R38" s="11"/>
      <c r="S38" s="5"/>
      <c r="T38" s="14"/>
      <c r="U38" s="13"/>
      <c r="V38" s="14"/>
      <c r="W38" s="11"/>
      <c r="X38" s="5"/>
      <c r="Y38" s="14"/>
      <c r="Z38" s="13"/>
      <c r="AA38" s="14"/>
      <c r="AB38" s="11"/>
      <c r="AC38" s="5"/>
      <c r="AD38" s="14"/>
      <c r="AE38" s="13"/>
      <c r="AF38" s="14"/>
      <c r="AG38" s="11"/>
      <c r="AH38" s="5"/>
      <c r="AI38" s="14"/>
      <c r="AJ38" s="13"/>
      <c r="AK38" s="14"/>
      <c r="AL38" s="11"/>
      <c r="AM38" s="5"/>
      <c r="AN38" s="14"/>
      <c r="AO38" s="13"/>
      <c r="AP38" s="14"/>
      <c r="AQ38" s="11"/>
      <c r="AR38" s="5"/>
      <c r="AS38" s="14"/>
      <c r="AT38" s="13"/>
      <c r="AU38" s="14"/>
      <c r="AV38" s="11"/>
      <c r="AW38" s="5"/>
      <c r="AX38" s="14"/>
      <c r="AY38" s="13"/>
      <c r="AZ38" s="14"/>
      <c r="BA38" s="11"/>
      <c r="BB38" s="5"/>
      <c r="BC38" s="14"/>
      <c r="BD38" s="13"/>
      <c r="BE38" s="14"/>
      <c r="BF38" s="11"/>
      <c r="BG38" s="5"/>
      <c r="BH38" s="14"/>
      <c r="BI38" s="13"/>
      <c r="BJ38" s="14"/>
      <c r="BK38" s="11"/>
      <c r="BL38" s="5"/>
      <c r="BM38" s="14"/>
      <c r="BN38" s="13"/>
      <c r="BO38" s="14"/>
      <c r="BP38" s="11"/>
    </row>
    <row r="39" spans="2:68" x14ac:dyDescent="0.25">
      <c r="C39" s="6" t="s">
        <v>66</v>
      </c>
      <c r="D39" s="6"/>
      <c r="E39" s="14"/>
      <c r="F39" s="13"/>
      <c r="G39" s="14"/>
      <c r="H39" s="11"/>
      <c r="I39" s="6"/>
      <c r="J39" s="14"/>
      <c r="K39" s="13"/>
      <c r="L39" s="14"/>
      <c r="M39" s="39"/>
      <c r="N39" s="6"/>
      <c r="O39" s="14"/>
      <c r="P39" s="13"/>
      <c r="Q39" s="14"/>
      <c r="R39" s="39"/>
      <c r="S39" s="6"/>
      <c r="T39" s="14"/>
      <c r="U39" s="13"/>
      <c r="V39" s="14"/>
      <c r="W39" s="39"/>
      <c r="X39" s="6"/>
      <c r="Y39" s="14"/>
      <c r="Z39" s="13"/>
      <c r="AA39" s="14"/>
      <c r="AB39" s="39"/>
      <c r="AC39" s="6"/>
      <c r="AD39" s="14"/>
      <c r="AE39" s="13"/>
      <c r="AF39" s="14"/>
      <c r="AG39" s="39"/>
      <c r="AH39" s="6"/>
      <c r="AI39" s="14"/>
      <c r="AJ39" s="13"/>
      <c r="AK39" s="14"/>
      <c r="AL39" s="39"/>
      <c r="AM39" s="6"/>
      <c r="AN39" s="14"/>
      <c r="AO39" s="13"/>
      <c r="AP39" s="14"/>
      <c r="AQ39" s="39"/>
      <c r="AR39" s="6"/>
      <c r="AS39" s="14"/>
      <c r="AT39" s="13"/>
      <c r="AU39" s="14"/>
      <c r="AV39" s="39"/>
      <c r="AW39" s="6"/>
      <c r="AX39" s="14"/>
      <c r="AY39" s="13"/>
      <c r="AZ39" s="14"/>
      <c r="BA39" s="39"/>
      <c r="BB39" s="6"/>
      <c r="BC39" s="14"/>
      <c r="BD39" s="13"/>
      <c r="BE39" s="14"/>
      <c r="BF39" s="39"/>
      <c r="BG39" s="6"/>
      <c r="BH39" s="14"/>
      <c r="BI39" s="13"/>
      <c r="BJ39" s="14"/>
      <c r="BK39" s="39"/>
      <c r="BL39" s="6"/>
      <c r="BM39" s="14"/>
      <c r="BN39" s="13"/>
      <c r="BO39" s="14"/>
      <c r="BP39" s="39"/>
    </row>
    <row r="40" spans="2:68" x14ac:dyDescent="0.25">
      <c r="B40">
        <f>+MAX($B$1:B39)+1</f>
        <v>19</v>
      </c>
      <c r="C40" s="7" t="s">
        <v>56</v>
      </c>
      <c r="E40" s="23">
        <f>+_xlfn.XLOOKUP($B40,Revenue_FY26B!$B:$B,Revenue_FY26B!F:F,0)/1000</f>
        <v>7.9877589280699128</v>
      </c>
      <c r="F40" s="25">
        <v>7.5796736484092895</v>
      </c>
      <c r="G40" s="8">
        <f t="shared" ref="G40:G46" si="88">F40-E40</f>
        <v>-0.40808527966062336</v>
      </c>
      <c r="H40" s="33">
        <f t="shared" ref="H40:H46" si="89">IFERROR(G40/E40,"n.a.")</f>
        <v>-5.1088832717092185E-2</v>
      </c>
      <c r="J40" s="23">
        <f>+_xlfn.XLOOKUP($B40,Revenue_FY26B!$B:$B,Revenue_FY26B!G:G,0)/1000</f>
        <v>7.8332781864720253</v>
      </c>
      <c r="K40" s="25">
        <v>7.13347693885206</v>
      </c>
      <c r="L40" s="8">
        <f t="shared" ref="L40:L46" si="90">K40-J40</f>
        <v>-0.69980124761996532</v>
      </c>
      <c r="M40" s="33">
        <f t="shared" ref="M40:M46" si="91">IFERROR(L40/J40,"n.a.")</f>
        <v>-8.9336958417806922E-2</v>
      </c>
      <c r="O40" s="23">
        <f>+_xlfn.XLOOKUP($B40,Revenue_FY26B!$B:$B,Revenue_FY26B!H:H,0)/1000</f>
        <v>8.4416126350820289</v>
      </c>
      <c r="P40" s="25">
        <v>6.6030586886149356</v>
      </c>
      <c r="Q40" s="8">
        <f t="shared" ref="Q40:Q46" si="92">P40-O40</f>
        <v>-1.8385539464670932</v>
      </c>
      <c r="R40" s="33">
        <f t="shared" ref="R40:R46" si="93">IFERROR(Q40/O40,"n.a.")</f>
        <v>-0.21779653082236314</v>
      </c>
      <c r="T40" s="23">
        <f>+_xlfn.XLOOKUP($B40,Revenue_FY26B!$B:$B,Revenue_FY26B!I:I,0)/1000</f>
        <v>7.8677495482580646</v>
      </c>
      <c r="U40" s="25">
        <v>8.7239151735471037</v>
      </c>
      <c r="V40" s="8">
        <f t="shared" ref="V40:V46" si="94">U40-T40</f>
        <v>0.85616562528903906</v>
      </c>
      <c r="W40" s="33">
        <f t="shared" ref="W40:W46" si="95">IFERROR(V40/T40,"n.a.")</f>
        <v>0.10881963387848255</v>
      </c>
      <c r="Y40" s="23">
        <f>+_xlfn.XLOOKUP($B40,Revenue_FY26B!$B:$B,Revenue_FY26B!J:J,0)/1000</f>
        <v>7.0944632023150405</v>
      </c>
      <c r="Z40" s="25">
        <v>7.9674631372273685</v>
      </c>
      <c r="AA40" s="8">
        <f t="shared" ref="AA40:AA46" si="96">Z40-Y40</f>
        <v>0.87299993491232808</v>
      </c>
      <c r="AB40" s="33">
        <f t="shared" ref="AB40:AB46" si="97">IFERROR(AA40/Y40,"n.a.")</f>
        <v>0.12305369835838373</v>
      </c>
      <c r="AD40" s="23">
        <f>+_xlfn.XLOOKUP($B40,Revenue_FY26B!$B:$B,Revenue_FY26B!K:K,0)/1000</f>
        <v>6.3630072577130274</v>
      </c>
      <c r="AE40" s="25">
        <v>7.8182455288233381</v>
      </c>
      <c r="AF40" s="8">
        <f t="shared" ref="AF40:AF46" si="98">AE40-AD40</f>
        <v>1.4552382711103107</v>
      </c>
      <c r="AG40" s="33">
        <f t="shared" ref="AG40:AG46" si="99">IFERROR(AF40/AD40,"n.a.")</f>
        <v>0.22870290920167013</v>
      </c>
      <c r="AI40" s="23">
        <f>+_xlfn.XLOOKUP($B40,Revenue_FY26B!$B:$B,Revenue_FY26B!L:L,0)/1000</f>
        <v>5.7265171314708994</v>
      </c>
      <c r="AJ40" s="25">
        <v>6.2132547116837982</v>
      </c>
      <c r="AK40" s="8">
        <f t="shared" ref="AK40:AK46" si="100">AJ40-AI40</f>
        <v>0.48673758021289881</v>
      </c>
      <c r="AL40" s="33">
        <f t="shared" ref="AL40:AL46" si="101">IFERROR(AK40/AI40,"n.a.")</f>
        <v>8.4997140327750423E-2</v>
      </c>
      <c r="AN40" s="23">
        <f>+_xlfn.XLOOKUP($B40,Revenue_FY26B!$B:$B,Revenue_FY26B!M:M,0)/1000</f>
        <v>5.6191357621622462</v>
      </c>
      <c r="AO40" s="25">
        <v>5.4072971162292509</v>
      </c>
      <c r="AP40" s="8">
        <f t="shared" ref="AP40:AP46" si="102">AO40-AN40</f>
        <v>-0.21183864593299528</v>
      </c>
      <c r="AQ40" s="33">
        <f t="shared" ref="AQ40:AQ46" si="103">IFERROR(AP40/AN40,"n.a.")</f>
        <v>-3.7699506632222685E-2</v>
      </c>
      <c r="AS40" s="23">
        <f>+_xlfn.XLOOKUP($B40,Revenue_FY26B!$B:$B,Revenue_FY26B!N:N,0)/1000</f>
        <v>6.0977711102430376</v>
      </c>
      <c r="AT40" s="25">
        <v>6.3679997056955964</v>
      </c>
      <c r="AU40" s="8">
        <f t="shared" ref="AU40:AU46" si="104">AT40-AS40</f>
        <v>0.27022859545255873</v>
      </c>
      <c r="AV40" s="33">
        <f t="shared" ref="AV40:AV46" si="105">IFERROR(AU40/AS40,"n.a.")</f>
        <v>4.4315962433983239E-2</v>
      </c>
      <c r="AX40" s="23">
        <f>+_xlfn.XLOOKUP($B40,Revenue_FY26B!$B:$B,Revenue_FY26B!O:O,0)/1000</f>
        <v>6.4057444742784915</v>
      </c>
      <c r="AY40" s="25">
        <v>0</v>
      </c>
      <c r="AZ40" s="8">
        <f t="shared" ref="AZ40:AZ46" si="106">AY40-AX40</f>
        <v>-6.4057444742784915</v>
      </c>
      <c r="BA40" s="33">
        <f t="shared" ref="BA40:BA46" si="107">IFERROR(AZ40/AX40,"n.a.")</f>
        <v>-1</v>
      </c>
      <c r="BC40" s="23">
        <f>+_xlfn.XLOOKUP($B40,Revenue_FY26B!$B:$B,Revenue_FY26B!P:P,0)/1000</f>
        <v>6.7528172711606604</v>
      </c>
      <c r="BD40" s="25">
        <v>0</v>
      </c>
      <c r="BE40" s="8">
        <f t="shared" ref="BE40:BE46" si="108">BD40-BC40</f>
        <v>-6.7528172711606604</v>
      </c>
      <c r="BF40" s="33">
        <f t="shared" ref="BF40:BF46" si="109">IFERROR(BE40/BC40,"n.a.")</f>
        <v>-1</v>
      </c>
      <c r="BH40" s="23">
        <f>+_xlfn.XLOOKUP($B40,Revenue_FY26B!$B:$B,Revenue_FY26B!Q:Q,0)/1000</f>
        <v>8.2674191818465363</v>
      </c>
      <c r="BI40" s="25">
        <v>0</v>
      </c>
      <c r="BJ40" s="8">
        <f t="shared" ref="BJ40:BJ46" si="110">BI40-BH40</f>
        <v>-8.2674191818465363</v>
      </c>
      <c r="BK40" s="33">
        <f t="shared" ref="BK40:BK46" si="111">IFERROR(BJ40/BH40,"n.a.")</f>
        <v>-1</v>
      </c>
      <c r="BM40" s="38">
        <f>E40+J40+O40+T40+Y40+AD40+AI40+AN40+AS40</f>
        <v>63.031293761786287</v>
      </c>
      <c r="BN40" s="38">
        <f t="shared" ref="BN40:BN45" si="112">+F40+K40+P40+U40+Z40+AE40+AJ40+AO40+AT40+AY40+BD40+BI40</f>
        <v>63.81438464908274</v>
      </c>
      <c r="BO40" s="8">
        <f t="shared" ref="BO40:BO46" si="113">BN40-BM40</f>
        <v>0.78309088729645282</v>
      </c>
      <c r="BP40" s="33">
        <f t="shared" ref="BP40:BP46" si="114">IFERROR(BO40/BM40,"n.a.")</f>
        <v>1.2423842833624557E-2</v>
      </c>
    </row>
    <row r="41" spans="2:68" x14ac:dyDescent="0.25">
      <c r="B41">
        <f>+MAX($B$1:B40)+1</f>
        <v>20</v>
      </c>
      <c r="C41" s="7" t="s">
        <v>57</v>
      </c>
      <c r="E41" s="23">
        <f>+_xlfn.XLOOKUP($B41,Revenue_FY26B!$B:$B,Revenue_FY26B!F:F,0)/1000</f>
        <v>8.6295626219757118</v>
      </c>
      <c r="F41" s="25">
        <v>8.1173821889579667</v>
      </c>
      <c r="G41" s="8">
        <f t="shared" si="88"/>
        <v>-0.51218043301774507</v>
      </c>
      <c r="H41" s="33">
        <f t="shared" si="89"/>
        <v>-5.935184150740689E-2</v>
      </c>
      <c r="J41" s="23">
        <f>+_xlfn.XLOOKUP($B41,Revenue_FY26B!$B:$B,Revenue_FY26B!G:G,0)/1000</f>
        <v>8.0485218237335889</v>
      </c>
      <c r="K41" s="25">
        <v>7.6139004669234573</v>
      </c>
      <c r="L41" s="8">
        <f t="shared" si="90"/>
        <v>-0.43462135681013159</v>
      </c>
      <c r="M41" s="33">
        <f t="shared" si="91"/>
        <v>-5.4000146403096569E-2</v>
      </c>
      <c r="O41" s="23">
        <f>+_xlfn.XLOOKUP($B41,Revenue_FY26B!$B:$B,Revenue_FY26B!H:H,0)/1000</f>
        <v>8.7358068880641859</v>
      </c>
      <c r="P41" s="25">
        <v>7.224757042754546</v>
      </c>
      <c r="Q41" s="8">
        <f t="shared" si="92"/>
        <v>-1.5110498453096399</v>
      </c>
      <c r="R41" s="33">
        <f t="shared" si="93"/>
        <v>-0.17297198354672896</v>
      </c>
      <c r="T41" s="23">
        <f>+_xlfn.XLOOKUP($B41,Revenue_FY26B!$B:$B,Revenue_FY26B!I:I,0)/1000</f>
        <v>8.6443661640801785</v>
      </c>
      <c r="U41" s="25">
        <v>10.444583045140913</v>
      </c>
      <c r="V41" s="8">
        <f t="shared" si="94"/>
        <v>1.8002168810607344</v>
      </c>
      <c r="W41" s="33">
        <f t="shared" si="95"/>
        <v>0.20825319599962713</v>
      </c>
      <c r="Y41" s="23">
        <f>+_xlfn.XLOOKUP($B41,Revenue_FY26B!$B:$B,Revenue_FY26B!J:J,0)/1000</f>
        <v>8.158649721223405</v>
      </c>
      <c r="Z41" s="25">
        <v>9.9098002393389653</v>
      </c>
      <c r="AA41" s="8">
        <f t="shared" si="96"/>
        <v>1.7511505181155602</v>
      </c>
      <c r="AB41" s="33">
        <f t="shared" si="97"/>
        <v>0.21463729636047812</v>
      </c>
      <c r="AD41" s="23">
        <f>+_xlfn.XLOOKUP($B41,Revenue_FY26B!$B:$B,Revenue_FY26B!K:K,0)/1000</f>
        <v>8.1773803138409544</v>
      </c>
      <c r="AE41" s="25">
        <v>10.474047985338068</v>
      </c>
      <c r="AF41" s="8">
        <f t="shared" si="98"/>
        <v>2.2966676714971133</v>
      </c>
      <c r="AG41" s="33">
        <f t="shared" si="99"/>
        <v>0.28085616460931823</v>
      </c>
      <c r="AI41" s="23">
        <f>+_xlfn.XLOOKUP($B41,Revenue_FY26B!$B:$B,Revenue_FY26B!L:L,0)/1000</f>
        <v>7.183341321538534</v>
      </c>
      <c r="AJ41" s="25">
        <v>8.0659600643247416</v>
      </c>
      <c r="AK41" s="8">
        <f t="shared" si="100"/>
        <v>0.88261874278620756</v>
      </c>
      <c r="AL41" s="33">
        <f t="shared" si="101"/>
        <v>0.12287022198705261</v>
      </c>
      <c r="AN41" s="23">
        <f>+_xlfn.XLOOKUP($B41,Revenue_FY26B!$B:$B,Revenue_FY26B!M:M,0)/1000</f>
        <v>7.6734492921004431</v>
      </c>
      <c r="AO41" s="25">
        <v>7.9364831523125599</v>
      </c>
      <c r="AP41" s="8">
        <f t="shared" si="102"/>
        <v>0.26303386021211672</v>
      </c>
      <c r="AQ41" s="33">
        <f t="shared" si="103"/>
        <v>3.427843857427991E-2</v>
      </c>
      <c r="AS41" s="23">
        <f>+_xlfn.XLOOKUP($B41,Revenue_FY26B!$B:$B,Revenue_FY26B!N:N,0)/1000</f>
        <v>7.5501119114948567</v>
      </c>
      <c r="AT41" s="25">
        <v>8.646791625898528</v>
      </c>
      <c r="AU41" s="8">
        <f t="shared" si="104"/>
        <v>1.0966797144036713</v>
      </c>
      <c r="AV41" s="33">
        <f t="shared" si="105"/>
        <v>0.1452534382614917</v>
      </c>
      <c r="AX41" s="23">
        <f>+_xlfn.XLOOKUP($B41,Revenue_FY26B!$B:$B,Revenue_FY26B!O:O,0)/1000</f>
        <v>7.6277009270089327</v>
      </c>
      <c r="AY41" s="25">
        <v>0</v>
      </c>
      <c r="AZ41" s="8">
        <f t="shared" si="106"/>
        <v>-7.6277009270089327</v>
      </c>
      <c r="BA41" s="33">
        <f t="shared" si="107"/>
        <v>-1</v>
      </c>
      <c r="BC41" s="23">
        <f>+_xlfn.XLOOKUP($B41,Revenue_FY26B!$B:$B,Revenue_FY26B!P:P,0)/1000</f>
        <v>8.7984514087577583</v>
      </c>
      <c r="BD41" s="25">
        <v>0</v>
      </c>
      <c r="BE41" s="8">
        <f t="shared" si="108"/>
        <v>-8.7984514087577583</v>
      </c>
      <c r="BF41" s="33">
        <f t="shared" si="109"/>
        <v>-1</v>
      </c>
      <c r="BH41" s="23">
        <f>+_xlfn.XLOOKUP($B41,Revenue_FY26B!$B:$B,Revenue_FY26B!Q:Q,0)/1000</f>
        <v>8.7452400885325083</v>
      </c>
      <c r="BI41" s="25">
        <v>0</v>
      </c>
      <c r="BJ41" s="8">
        <f t="shared" si="110"/>
        <v>-8.7452400885325083</v>
      </c>
      <c r="BK41" s="33">
        <f t="shared" si="111"/>
        <v>-1</v>
      </c>
      <c r="BM41" s="38">
        <f t="shared" ref="BM41:BM45" si="115">E41+J41+O41+T41+Y41+AD41+AI41+AN41+AS41</f>
        <v>72.801190058051859</v>
      </c>
      <c r="BN41" s="38">
        <f t="shared" si="112"/>
        <v>78.433705810989736</v>
      </c>
      <c r="BO41" s="8">
        <f t="shared" si="113"/>
        <v>5.6325157529378771</v>
      </c>
      <c r="BP41" s="33">
        <f t="shared" si="114"/>
        <v>7.7368457142616684E-2</v>
      </c>
    </row>
    <row r="42" spans="2:68" x14ac:dyDescent="0.25">
      <c r="B42">
        <f>+MAX($B$1:B41)+1</f>
        <v>21</v>
      </c>
      <c r="C42" s="7" t="s">
        <v>58</v>
      </c>
      <c r="E42" s="23">
        <f>+_xlfn.XLOOKUP($B42,Revenue_FY26B!$B:$B,Revenue_FY26B!F:F,0)/1000</f>
        <v>1.5932316937700786</v>
      </c>
      <c r="F42" s="25">
        <v>1.5462028860846722</v>
      </c>
      <c r="G42" s="8">
        <f t="shared" si="88"/>
        <v>-4.7028807685406404E-2</v>
      </c>
      <c r="H42" s="33">
        <f t="shared" si="89"/>
        <v>-2.9517871047444275E-2</v>
      </c>
      <c r="J42" s="23">
        <f>+_xlfn.XLOOKUP($B42,Revenue_FY26B!$B:$B,Revenue_FY26B!G:G,0)/1000</f>
        <v>1.8679524052522802</v>
      </c>
      <c r="K42" s="25">
        <v>1.3153751759777577</v>
      </c>
      <c r="L42" s="8">
        <f t="shared" si="90"/>
        <v>-0.55257722927452257</v>
      </c>
      <c r="M42" s="33">
        <f t="shared" si="91"/>
        <v>-0.29581975842681768</v>
      </c>
      <c r="O42" s="23">
        <f>+_xlfn.XLOOKUP($B42,Revenue_FY26B!$B:$B,Revenue_FY26B!H:H,0)/1000</f>
        <v>1.6575510976012438</v>
      </c>
      <c r="P42" s="25">
        <v>1.3935619687575396</v>
      </c>
      <c r="Q42" s="8">
        <f t="shared" si="92"/>
        <v>-0.26398912884370418</v>
      </c>
      <c r="R42" s="33">
        <f t="shared" si="93"/>
        <v>-0.15926454950664326</v>
      </c>
      <c r="T42" s="23">
        <f>+_xlfn.XLOOKUP($B42,Revenue_FY26B!$B:$B,Revenue_FY26B!I:I,0)/1000</f>
        <v>1.6294339842753414</v>
      </c>
      <c r="U42" s="25">
        <v>1.8477141768061462</v>
      </c>
      <c r="V42" s="8">
        <f t="shared" si="94"/>
        <v>0.21828019253080488</v>
      </c>
      <c r="W42" s="33">
        <f t="shared" si="95"/>
        <v>0.13396074626974266</v>
      </c>
      <c r="Y42" s="23">
        <f>+_xlfn.XLOOKUP($B42,Revenue_FY26B!$B:$B,Revenue_FY26B!J:J,0)/1000</f>
        <v>1.6301079974682453</v>
      </c>
      <c r="Z42" s="25">
        <v>1.8178641427365281</v>
      </c>
      <c r="AA42" s="8">
        <f t="shared" si="96"/>
        <v>0.18775614526828277</v>
      </c>
      <c r="AB42" s="33">
        <f t="shared" si="97"/>
        <v>0.11518018779117135</v>
      </c>
      <c r="AD42" s="23">
        <f>+_xlfn.XLOOKUP($B42,Revenue_FY26B!$B:$B,Revenue_FY26B!K:K,0)/1000</f>
        <v>1.5310995103138596</v>
      </c>
      <c r="AE42" s="25">
        <v>2.021228495388308</v>
      </c>
      <c r="AF42" s="8">
        <f t="shared" si="98"/>
        <v>0.49012898507444835</v>
      </c>
      <c r="AG42" s="33">
        <f t="shared" si="99"/>
        <v>0.32011569579430993</v>
      </c>
      <c r="AI42" s="23">
        <f>+_xlfn.XLOOKUP($B42,Revenue_FY26B!$B:$B,Revenue_FY26B!L:L,0)/1000</f>
        <v>1.37313704029902</v>
      </c>
      <c r="AJ42" s="25">
        <v>1.4057679613785965</v>
      </c>
      <c r="AK42" s="8">
        <f t="shared" si="100"/>
        <v>3.2630921079576547E-2</v>
      </c>
      <c r="AL42" s="33">
        <f t="shared" si="101"/>
        <v>2.3763776026659876E-2</v>
      </c>
      <c r="AN42" s="23">
        <f>+_xlfn.XLOOKUP($B42,Revenue_FY26B!$B:$B,Revenue_FY26B!M:M,0)/1000</f>
        <v>1.5151200328520709</v>
      </c>
      <c r="AO42" s="25">
        <v>1.6094513122140028</v>
      </c>
      <c r="AP42" s="8">
        <f t="shared" si="102"/>
        <v>9.4331279361931974E-2</v>
      </c>
      <c r="AQ42" s="33">
        <f t="shared" si="103"/>
        <v>6.2259938035643433E-2</v>
      </c>
      <c r="AS42" s="23">
        <f>+_xlfn.XLOOKUP($B42,Revenue_FY26B!$B:$B,Revenue_FY26B!N:N,0)/1000</f>
        <v>1.4696662521105694</v>
      </c>
      <c r="AT42" s="25">
        <v>1.612417931583473</v>
      </c>
      <c r="AU42" s="8">
        <f t="shared" si="104"/>
        <v>0.14275167947290357</v>
      </c>
      <c r="AV42" s="33">
        <f t="shared" si="105"/>
        <v>9.7132038833918688E-2</v>
      </c>
      <c r="AX42" s="23">
        <f>+_xlfn.XLOOKUP($B42,Revenue_FY26B!$B:$B,Revenue_FY26B!O:O,0)/1000</f>
        <v>1.513731681899575</v>
      </c>
      <c r="AY42" s="25">
        <v>0</v>
      </c>
      <c r="AZ42" s="8">
        <f t="shared" si="106"/>
        <v>-1.513731681899575</v>
      </c>
      <c r="BA42" s="33">
        <f t="shared" si="107"/>
        <v>-1</v>
      </c>
      <c r="BC42" s="23">
        <f>+_xlfn.XLOOKUP($B42,Revenue_FY26B!$B:$B,Revenue_FY26B!P:P,0)/1000</f>
        <v>1.4012927132371704</v>
      </c>
      <c r="BD42" s="25">
        <v>0</v>
      </c>
      <c r="BE42" s="8">
        <f t="shared" si="108"/>
        <v>-1.4012927132371704</v>
      </c>
      <c r="BF42" s="33">
        <f t="shared" si="109"/>
        <v>-1</v>
      </c>
      <c r="BH42" s="23">
        <f>+_xlfn.XLOOKUP($B42,Revenue_FY26B!$B:$B,Revenue_FY26B!Q:Q,0)/1000</f>
        <v>1.5434890082993538</v>
      </c>
      <c r="BI42" s="25">
        <v>0</v>
      </c>
      <c r="BJ42" s="8">
        <f t="shared" si="110"/>
        <v>-1.5434890082993538</v>
      </c>
      <c r="BK42" s="33">
        <f t="shared" si="111"/>
        <v>-1</v>
      </c>
      <c r="BM42" s="38">
        <f t="shared" si="115"/>
        <v>14.267300013942707</v>
      </c>
      <c r="BN42" s="38">
        <f t="shared" si="112"/>
        <v>14.569584050927023</v>
      </c>
      <c r="BO42" s="8">
        <f t="shared" si="113"/>
        <v>0.30228403698431627</v>
      </c>
      <c r="BP42" s="33">
        <f t="shared" si="114"/>
        <v>2.1187192859819969E-2</v>
      </c>
    </row>
    <row r="43" spans="2:68" x14ac:dyDescent="0.25">
      <c r="B43">
        <f>+MAX($B$1:B42)+1</f>
        <v>22</v>
      </c>
      <c r="C43" s="7" t="s">
        <v>59</v>
      </c>
      <c r="E43" s="23">
        <f>+_xlfn.XLOOKUP($B43,Revenue_FY26B!$B:$B,Revenue_FY26B!F:F,0)/1000</f>
        <v>0.29407858470441511</v>
      </c>
      <c r="F43" s="25">
        <v>0.27504146847000482</v>
      </c>
      <c r="G43" s="8">
        <f t="shared" si="88"/>
        <v>-1.903711623441029E-2</v>
      </c>
      <c r="H43" s="33">
        <f t="shared" si="89"/>
        <v>-6.4734792754613246E-2</v>
      </c>
      <c r="J43" s="23">
        <f>+_xlfn.XLOOKUP($B43,Revenue_FY26B!$B:$B,Revenue_FY26B!G:G,0)/1000</f>
        <v>0.28540799093950803</v>
      </c>
      <c r="K43" s="25">
        <v>0.25404134341346885</v>
      </c>
      <c r="L43" s="8">
        <f t="shared" si="90"/>
        <v>-3.1366647526039182E-2</v>
      </c>
      <c r="M43" s="33">
        <f t="shared" si="91"/>
        <v>-0.1099010837881106</v>
      </c>
      <c r="O43" s="23">
        <f>+_xlfn.XLOOKUP($B43,Revenue_FY26B!$B:$B,Revenue_FY26B!H:H,0)/1000</f>
        <v>0.31695267873769734</v>
      </c>
      <c r="P43" s="25">
        <v>0.21911333628028884</v>
      </c>
      <c r="Q43" s="8">
        <f t="shared" si="92"/>
        <v>-9.7839342457408496E-2</v>
      </c>
      <c r="R43" s="33">
        <f t="shared" si="93"/>
        <v>-0.30868753924739051</v>
      </c>
      <c r="T43" s="23">
        <f>+_xlfn.XLOOKUP($B43,Revenue_FY26B!$B:$B,Revenue_FY26B!I:I,0)/1000</f>
        <v>0.29893015848602944</v>
      </c>
      <c r="U43" s="25">
        <v>0.45035653226019517</v>
      </c>
      <c r="V43" s="8">
        <f t="shared" si="94"/>
        <v>0.15142637377416573</v>
      </c>
      <c r="W43" s="33">
        <f t="shared" si="95"/>
        <v>0.50656104603524865</v>
      </c>
      <c r="Y43" s="23">
        <f>+_xlfn.XLOOKUP($B43,Revenue_FY26B!$B:$B,Revenue_FY26B!J:J,0)/1000</f>
        <v>0.31707974798660754</v>
      </c>
      <c r="Z43" s="25">
        <v>0.43922243735372346</v>
      </c>
      <c r="AA43" s="8">
        <f t="shared" si="96"/>
        <v>0.12214268936711592</v>
      </c>
      <c r="AB43" s="33">
        <f t="shared" si="97"/>
        <v>0.38521126039331544</v>
      </c>
      <c r="AD43" s="23">
        <f>+_xlfn.XLOOKUP($B43,Revenue_FY26B!$B:$B,Revenue_FY26B!K:K,0)/1000</f>
        <v>0.30165530714864197</v>
      </c>
      <c r="AE43" s="25">
        <v>0.47146593793700214</v>
      </c>
      <c r="AF43" s="8">
        <f t="shared" si="98"/>
        <v>0.16981063078836017</v>
      </c>
      <c r="AG43" s="33">
        <f t="shared" si="99"/>
        <v>0.56292936594908061</v>
      </c>
      <c r="AI43" s="23">
        <f>+_xlfn.XLOOKUP($B43,Revenue_FY26B!$B:$B,Revenue_FY26B!L:L,0)/1000</f>
        <v>0.31542826001057805</v>
      </c>
      <c r="AJ43" s="25">
        <v>0.38049797426005094</v>
      </c>
      <c r="AK43" s="8">
        <f t="shared" si="100"/>
        <v>6.5069714249472888E-2</v>
      </c>
      <c r="AL43" s="33">
        <f t="shared" si="101"/>
        <v>0.2062900586247115</v>
      </c>
      <c r="AN43" s="23">
        <f>+_xlfn.XLOOKUP($B43,Revenue_FY26B!$B:$B,Revenue_FY26B!M:M,0)/1000</f>
        <v>0.29498781881459735</v>
      </c>
      <c r="AO43" s="25">
        <v>0.3794641070466403</v>
      </c>
      <c r="AP43" s="8">
        <f t="shared" si="102"/>
        <v>8.4476288232042951E-2</v>
      </c>
      <c r="AQ43" s="33">
        <f t="shared" si="103"/>
        <v>0.28637212401349055</v>
      </c>
      <c r="AS43" s="23">
        <f>+_xlfn.XLOOKUP($B43,Revenue_FY26B!$B:$B,Revenue_FY26B!N:N,0)/1000</f>
        <v>0.3026874343535213</v>
      </c>
      <c r="AT43" s="25">
        <v>0.41444562671282059</v>
      </c>
      <c r="AU43" s="8">
        <f t="shared" si="104"/>
        <v>0.11175819235929929</v>
      </c>
      <c r="AV43" s="33">
        <f t="shared" si="105"/>
        <v>0.369219794663733</v>
      </c>
      <c r="AX43" s="23">
        <f>+_xlfn.XLOOKUP($B43,Revenue_FY26B!$B:$B,Revenue_FY26B!O:O,0)/1000</f>
        <v>0.31858216449378907</v>
      </c>
      <c r="AY43" s="25">
        <v>0</v>
      </c>
      <c r="AZ43" s="8">
        <f t="shared" si="106"/>
        <v>-0.31858216449378907</v>
      </c>
      <c r="BA43" s="33">
        <f t="shared" si="107"/>
        <v>-1</v>
      </c>
      <c r="BC43" s="23">
        <f>+_xlfn.XLOOKUP($B43,Revenue_FY26B!$B:$B,Revenue_FY26B!P:P,0)/1000</f>
        <v>0.3042301153309897</v>
      </c>
      <c r="BD43" s="25">
        <v>0</v>
      </c>
      <c r="BE43" s="8">
        <f t="shared" si="108"/>
        <v>-0.3042301153309897</v>
      </c>
      <c r="BF43" s="33">
        <f t="shared" si="109"/>
        <v>-1</v>
      </c>
      <c r="BH43" s="23">
        <f>+_xlfn.XLOOKUP($B43,Revenue_FY26B!$B:$B,Revenue_FY26B!Q:Q,0)/1000</f>
        <v>0.3206987695414385</v>
      </c>
      <c r="BI43" s="25">
        <v>0</v>
      </c>
      <c r="BJ43" s="8">
        <f t="shared" si="110"/>
        <v>-0.3206987695414385</v>
      </c>
      <c r="BK43" s="33">
        <f t="shared" si="111"/>
        <v>-1</v>
      </c>
      <c r="BM43" s="38">
        <f t="shared" si="115"/>
        <v>2.7272079811815959</v>
      </c>
      <c r="BN43" s="38">
        <f t="shared" si="112"/>
        <v>3.2836487637341953</v>
      </c>
      <c r="BO43" s="8">
        <f t="shared" si="113"/>
        <v>0.55644078255259943</v>
      </c>
      <c r="BP43" s="33">
        <f t="shared" si="114"/>
        <v>0.20403313073010101</v>
      </c>
    </row>
    <row r="44" spans="2:68" x14ac:dyDescent="0.25">
      <c r="B44">
        <f>+MAX($B$1:B43)+1</f>
        <v>23</v>
      </c>
      <c r="C44" s="7" t="s">
        <v>60</v>
      </c>
      <c r="E44" s="23">
        <f>+_xlfn.XLOOKUP($B44,Revenue_FY26B!$B:$B,Revenue_FY26B!F:F,0)/1000</f>
        <v>2.6622032992662695E-2</v>
      </c>
      <c r="F44" s="25">
        <v>2.6586273738406791E-2</v>
      </c>
      <c r="G44" s="8">
        <f t="shared" si="88"/>
        <v>-3.5759254255904316E-5</v>
      </c>
      <c r="H44" s="33">
        <f t="shared" si="89"/>
        <v>-1.3432202666776023E-3</v>
      </c>
      <c r="J44" s="23">
        <f>+_xlfn.XLOOKUP($B44,Revenue_FY26B!$B:$B,Revenue_FY26B!G:G,0)/1000</f>
        <v>2.546935147056046E-2</v>
      </c>
      <c r="K44" s="25">
        <v>2.2915933205368447E-2</v>
      </c>
      <c r="L44" s="8">
        <f t="shared" si="90"/>
        <v>-2.5534182651920125E-3</v>
      </c>
      <c r="M44" s="33">
        <f t="shared" si="91"/>
        <v>-0.10025454586637042</v>
      </c>
      <c r="O44" s="23">
        <f>+_xlfn.XLOOKUP($B44,Revenue_FY26B!$B:$B,Revenue_FY26B!H:H,0)/1000</f>
        <v>2.507594373237125E-2</v>
      </c>
      <c r="P44" s="25">
        <v>1.581623321440578E-2</v>
      </c>
      <c r="Q44" s="8">
        <f t="shared" si="92"/>
        <v>-9.25971051796547E-3</v>
      </c>
      <c r="R44" s="33">
        <f t="shared" si="93"/>
        <v>-0.36926668111843963</v>
      </c>
      <c r="T44" s="23">
        <f>+_xlfn.XLOOKUP($B44,Revenue_FY26B!$B:$B,Revenue_FY26B!I:I,0)/1000</f>
        <v>2.366275064939654E-2</v>
      </c>
      <c r="U44" s="25">
        <v>2.7826207234264266E-2</v>
      </c>
      <c r="V44" s="8">
        <f t="shared" si="94"/>
        <v>4.1634565848677266E-3</v>
      </c>
      <c r="W44" s="33">
        <f t="shared" si="95"/>
        <v>0.17594981439632021</v>
      </c>
      <c r="Y44" s="23">
        <f>+_xlfn.XLOOKUP($B44,Revenue_FY26B!$B:$B,Revenue_FY26B!J:J,0)/1000</f>
        <v>2.4481216192855287E-2</v>
      </c>
      <c r="Z44" s="25">
        <v>2.6131473709731737E-2</v>
      </c>
      <c r="AA44" s="8">
        <f t="shared" si="96"/>
        <v>1.6502575168764501E-3</v>
      </c>
      <c r="AB44" s="33">
        <f t="shared" si="97"/>
        <v>6.7409131306069223E-2</v>
      </c>
      <c r="AD44" s="23">
        <f>+_xlfn.XLOOKUP($B44,Revenue_FY26B!$B:$B,Revenue_FY26B!K:K,0)/1000</f>
        <v>2.4501476739228763E-2</v>
      </c>
      <c r="AE44" s="25">
        <v>2.9847157135780667E-2</v>
      </c>
      <c r="AF44" s="8">
        <f t="shared" si="98"/>
        <v>5.3456803965519044E-3</v>
      </c>
      <c r="AG44" s="33">
        <f t="shared" si="99"/>
        <v>0.21817788590648726</v>
      </c>
      <c r="AI44" s="23">
        <f>+_xlfn.XLOOKUP($B44,Revenue_FY26B!$B:$B,Revenue_FY26B!L:L,0)/1000</f>
        <v>2.3882456316387767E-2</v>
      </c>
      <c r="AJ44" s="25">
        <v>2.5450146630703493E-2</v>
      </c>
      <c r="AK44" s="8">
        <f t="shared" si="100"/>
        <v>1.5676903143157263E-3</v>
      </c>
      <c r="AL44" s="33">
        <f t="shared" si="101"/>
        <v>6.5641921146946752E-2</v>
      </c>
      <c r="AN44" s="23">
        <f>+_xlfn.XLOOKUP($B44,Revenue_FY26B!$B:$B,Revenue_FY26B!M:M,0)/1000</f>
        <v>2.3761262451345962E-2</v>
      </c>
      <c r="AO44" s="25">
        <v>2.3006899616372704E-2</v>
      </c>
      <c r="AP44" s="8">
        <f t="shared" si="102"/>
        <v>-7.5436283497325868E-4</v>
      </c>
      <c r="AQ44" s="33">
        <f t="shared" si="103"/>
        <v>-3.1747590706424252E-2</v>
      </c>
      <c r="AS44" s="23">
        <f>+_xlfn.XLOOKUP($B44,Revenue_FY26B!$B:$B,Revenue_FY26B!N:N,0)/1000</f>
        <v>2.436034444440573E-2</v>
      </c>
      <c r="AT44" s="25">
        <v>2.7258822255069471E-2</v>
      </c>
      <c r="AU44" s="8">
        <f t="shared" si="104"/>
        <v>2.898477810663741E-3</v>
      </c>
      <c r="AV44" s="33">
        <f t="shared" si="105"/>
        <v>0.11898344940394989</v>
      </c>
      <c r="AX44" s="23">
        <f>+_xlfn.XLOOKUP($B44,Revenue_FY26B!$B:$B,Revenue_FY26B!O:O,0)/1000</f>
        <v>2.4501498553722266E-2</v>
      </c>
      <c r="AY44" s="25">
        <v>0</v>
      </c>
      <c r="AZ44" s="8">
        <f t="shared" si="106"/>
        <v>-2.4501498553722266E-2</v>
      </c>
      <c r="BA44" s="33">
        <f t="shared" si="107"/>
        <v>-1</v>
      </c>
      <c r="BC44" s="23">
        <f>+_xlfn.XLOOKUP($B44,Revenue_FY26B!$B:$B,Revenue_FY26B!P:P,0)/1000</f>
        <v>2.4671757923009317E-2</v>
      </c>
      <c r="BD44" s="25">
        <v>0</v>
      </c>
      <c r="BE44" s="8">
        <f t="shared" si="108"/>
        <v>-2.4671757923009317E-2</v>
      </c>
      <c r="BF44" s="33">
        <f t="shared" si="109"/>
        <v>-1</v>
      </c>
      <c r="BH44" s="23">
        <f>+_xlfn.XLOOKUP($B44,Revenue_FY26B!$B:$B,Revenue_FY26B!Q:Q,0)/1000</f>
        <v>2.5575596932089599E-2</v>
      </c>
      <c r="BI44" s="25">
        <v>0</v>
      </c>
      <c r="BJ44" s="8">
        <f t="shared" si="110"/>
        <v>-2.5575596932089599E-2</v>
      </c>
      <c r="BK44" s="33">
        <f t="shared" si="111"/>
        <v>-1</v>
      </c>
      <c r="BM44" s="38">
        <f t="shared" si="115"/>
        <v>0.22181683498921448</v>
      </c>
      <c r="BN44" s="38">
        <f t="shared" si="112"/>
        <v>0.22483914674010336</v>
      </c>
      <c r="BO44" s="8">
        <f t="shared" si="113"/>
        <v>3.0223117508888786E-3</v>
      </c>
      <c r="BP44" s="33">
        <f t="shared" si="114"/>
        <v>1.3625258655574245E-2</v>
      </c>
    </row>
    <row r="45" spans="2:68" x14ac:dyDescent="0.25">
      <c r="B45">
        <f>+MAX($B$1:B44)+1</f>
        <v>24</v>
      </c>
      <c r="C45" s="7" t="s">
        <v>61</v>
      </c>
      <c r="E45" s="23">
        <f>+_xlfn.XLOOKUP($B45,Revenue_FY26B!$B:$B,Revenue_FY26B!F:F,0)/1000</f>
        <v>4.0527956182742159E-2</v>
      </c>
      <c r="F45" s="25">
        <v>4.0817857845874751E-2</v>
      </c>
      <c r="G45" s="8">
        <f t="shared" si="88"/>
        <v>2.8990166313259264E-4</v>
      </c>
      <c r="H45" s="33">
        <f t="shared" si="89"/>
        <v>7.1531281228546179E-3</v>
      </c>
      <c r="J45" s="23">
        <f>+_xlfn.XLOOKUP($B45,Revenue_FY26B!$B:$B,Revenue_FY26B!G:G,0)/1000</f>
        <v>4.3439158250010844E-2</v>
      </c>
      <c r="K45" s="25">
        <v>3.5277796832044697E-2</v>
      </c>
      <c r="L45" s="8">
        <f t="shared" si="90"/>
        <v>-8.1613614179661467E-3</v>
      </c>
      <c r="M45" s="33">
        <f t="shared" si="91"/>
        <v>-0.18788028467296808</v>
      </c>
      <c r="O45" s="23">
        <f>+_xlfn.XLOOKUP($B45,Revenue_FY26B!$B:$B,Revenue_FY26B!H:H,0)/1000</f>
        <v>4.3247567001596647E-2</v>
      </c>
      <c r="P45" s="25">
        <v>3.4832694264174513E-2</v>
      </c>
      <c r="Q45" s="8">
        <f t="shared" si="92"/>
        <v>-8.4148727374221341E-3</v>
      </c>
      <c r="R45" s="33">
        <f t="shared" si="93"/>
        <v>-0.19457447715177753</v>
      </c>
      <c r="T45" s="23">
        <f>+_xlfn.XLOOKUP($B45,Revenue_FY26B!$B:$B,Revenue_FY26B!I:I,0)/1000</f>
        <v>4.2684716249595515E-2</v>
      </c>
      <c r="U45" s="25">
        <v>5.0963107435341763E-2</v>
      </c>
      <c r="V45" s="8">
        <f t="shared" si="94"/>
        <v>8.2783911857462478E-3</v>
      </c>
      <c r="W45" s="33">
        <f t="shared" si="95"/>
        <v>0.19394274843808279</v>
      </c>
      <c r="Y45" s="23">
        <f>+_xlfn.XLOOKUP($B45,Revenue_FY26B!$B:$B,Revenue_FY26B!J:J,0)/1000</f>
        <v>4.360676285023847E-2</v>
      </c>
      <c r="Z45" s="25">
        <v>4.8168298667675774E-2</v>
      </c>
      <c r="AA45" s="8">
        <f t="shared" si="96"/>
        <v>4.5615358174373039E-3</v>
      </c>
      <c r="AB45" s="33">
        <f t="shared" si="97"/>
        <v>0.10460615554296662</v>
      </c>
      <c r="AD45" s="23">
        <f>+_xlfn.XLOOKUP($B45,Revenue_FY26B!$B:$B,Revenue_FY26B!K:K,0)/1000</f>
        <v>4.0672085867211945E-2</v>
      </c>
      <c r="AE45" s="25">
        <v>5.0204121901537849E-2</v>
      </c>
      <c r="AF45" s="8">
        <f t="shared" si="98"/>
        <v>9.5320360343259039E-3</v>
      </c>
      <c r="AG45" s="33">
        <f t="shared" si="99"/>
        <v>0.23436309771390934</v>
      </c>
      <c r="AI45" s="23">
        <f>+_xlfn.XLOOKUP($B45,Revenue_FY26B!$B:$B,Revenue_FY26B!L:L,0)/1000</f>
        <v>3.5318093113360816E-2</v>
      </c>
      <c r="AJ45" s="25">
        <v>4.4413862839359025E-2</v>
      </c>
      <c r="AK45" s="8">
        <f t="shared" si="100"/>
        <v>9.0957697259982095E-3</v>
      </c>
      <c r="AL45" s="33">
        <f t="shared" si="101"/>
        <v>0.2575385283911969</v>
      </c>
      <c r="AN45" s="23">
        <f>+_xlfn.XLOOKUP($B45,Revenue_FY26B!$B:$B,Revenue_FY26B!M:M,0)/1000</f>
        <v>3.9038272519945877E-2</v>
      </c>
      <c r="AO45" s="25">
        <v>4.0899151520806989E-2</v>
      </c>
      <c r="AP45" s="8">
        <f t="shared" si="102"/>
        <v>1.8608790008611126E-3</v>
      </c>
      <c r="AQ45" s="33">
        <f t="shared" si="103"/>
        <v>4.7668067277063325E-2</v>
      </c>
      <c r="AS45" s="23">
        <f>+_xlfn.XLOOKUP($B45,Revenue_FY26B!$B:$B,Revenue_FY26B!N:N,0)/1000</f>
        <v>3.7386999528984395E-2</v>
      </c>
      <c r="AT45" s="25">
        <v>4.3032561403553E-2</v>
      </c>
      <c r="AU45" s="8">
        <f t="shared" si="104"/>
        <v>5.6455618745686054E-3</v>
      </c>
      <c r="AV45" s="33">
        <f t="shared" si="105"/>
        <v>0.15100334195558712</v>
      </c>
      <c r="AX45" s="23">
        <f>+_xlfn.XLOOKUP($B45,Revenue_FY26B!$B:$B,Revenue_FY26B!O:O,0)/1000</f>
        <v>3.8189921566952674E-2</v>
      </c>
      <c r="AY45" s="25">
        <v>0</v>
      </c>
      <c r="AZ45" s="8">
        <f t="shared" si="106"/>
        <v>-3.8189921566952674E-2</v>
      </c>
      <c r="BA45" s="33">
        <f t="shared" si="107"/>
        <v>-1</v>
      </c>
      <c r="BC45" s="23">
        <f>+_xlfn.XLOOKUP($B45,Revenue_FY26B!$B:$B,Revenue_FY26B!P:P,0)/1000</f>
        <v>4.2576816185463918E-2</v>
      </c>
      <c r="BD45" s="25">
        <v>0</v>
      </c>
      <c r="BE45" s="8">
        <f t="shared" si="108"/>
        <v>-4.2576816185463918E-2</v>
      </c>
      <c r="BF45" s="33">
        <f t="shared" si="109"/>
        <v>-1</v>
      </c>
      <c r="BH45" s="23">
        <f>+_xlfn.XLOOKUP($B45,Revenue_FY26B!$B:$B,Revenue_FY26B!Q:Q,0)/1000</f>
        <v>4.4733396384496721E-2</v>
      </c>
      <c r="BI45" s="25">
        <v>0</v>
      </c>
      <c r="BJ45" s="8">
        <f t="shared" si="110"/>
        <v>-4.4733396384496721E-2</v>
      </c>
      <c r="BK45" s="33">
        <f t="shared" si="111"/>
        <v>-1</v>
      </c>
      <c r="BM45" s="38">
        <f t="shared" si="115"/>
        <v>0.36592161156368663</v>
      </c>
      <c r="BN45" s="38">
        <f t="shared" si="112"/>
        <v>0.3886094527103684</v>
      </c>
      <c r="BO45" s="8">
        <f t="shared" si="113"/>
        <v>2.2687841146681764E-2</v>
      </c>
      <c r="BP45" s="33">
        <f t="shared" si="114"/>
        <v>6.2001916338666627E-2</v>
      </c>
    </row>
    <row r="46" spans="2:68" s="5" customFormat="1" x14ac:dyDescent="0.25">
      <c r="C46" s="10" t="s">
        <v>67</v>
      </c>
      <c r="E46" s="24">
        <f>SUM(E40:E45)</f>
        <v>18.571781817695523</v>
      </c>
      <c r="F46" s="24">
        <f>SUM(F40:F45)</f>
        <v>17.58570432350621</v>
      </c>
      <c r="G46" s="24">
        <f t="shared" si="88"/>
        <v>-0.98607749418931334</v>
      </c>
      <c r="H46" s="34">
        <f t="shared" si="89"/>
        <v>-5.3095470529906895E-2</v>
      </c>
      <c r="J46" s="24">
        <f>SUM(J40:J45)</f>
        <v>18.104068916117974</v>
      </c>
      <c r="K46" s="24">
        <f>SUM(K40:K45)</f>
        <v>16.374987655204155</v>
      </c>
      <c r="L46" s="24">
        <f t="shared" si="90"/>
        <v>-1.7290812609138193</v>
      </c>
      <c r="M46" s="34">
        <f t="shared" si="91"/>
        <v>-9.5507881069455375E-2</v>
      </c>
      <c r="O46" s="24">
        <f>SUM(O40:O45)</f>
        <v>19.22024681021912</v>
      </c>
      <c r="P46" s="24">
        <f>SUM(P40:P45)</f>
        <v>15.491139963885891</v>
      </c>
      <c r="Q46" s="24">
        <f t="shared" si="92"/>
        <v>-3.7291068463332291</v>
      </c>
      <c r="R46" s="34">
        <f t="shared" si="93"/>
        <v>-0.19401971697629389</v>
      </c>
      <c r="T46" s="24">
        <f>SUM(T40:T45)</f>
        <v>18.506827321998607</v>
      </c>
      <c r="U46" s="24">
        <f>SUM(U40:U45)</f>
        <v>21.545358242423958</v>
      </c>
      <c r="V46" s="24">
        <f t="shared" si="94"/>
        <v>3.0385309204253517</v>
      </c>
      <c r="W46" s="34">
        <f t="shared" si="95"/>
        <v>0.16418432330718974</v>
      </c>
      <c r="Y46" s="24">
        <f>SUM(Y40:Y45)</f>
        <v>17.268388648036389</v>
      </c>
      <c r="Z46" s="24">
        <f>SUM(Z40:Z45)</f>
        <v>20.208649729033993</v>
      </c>
      <c r="AA46" s="24">
        <f t="shared" si="96"/>
        <v>2.9402610809976046</v>
      </c>
      <c r="AB46" s="34">
        <f t="shared" si="97"/>
        <v>0.17026841015255617</v>
      </c>
      <c r="AD46" s="24">
        <f>SUM(AD40:AD45)</f>
        <v>16.438315951622922</v>
      </c>
      <c r="AE46" s="24">
        <f>SUM(AE40:AE45)</f>
        <v>20.865039226524033</v>
      </c>
      <c r="AF46" s="24">
        <f t="shared" si="98"/>
        <v>4.4267232749011107</v>
      </c>
      <c r="AG46" s="34">
        <f t="shared" si="99"/>
        <v>0.26929299132153917</v>
      </c>
      <c r="AI46" s="24">
        <f>SUM(AI40:AI45)</f>
        <v>14.657624302748781</v>
      </c>
      <c r="AJ46" s="24">
        <f>SUM(AJ40:AJ45)</f>
        <v>16.135344721117253</v>
      </c>
      <c r="AK46" s="24">
        <f t="shared" si="100"/>
        <v>1.477720418368472</v>
      </c>
      <c r="AL46" s="34">
        <f t="shared" si="101"/>
        <v>0.10081582034350214</v>
      </c>
      <c r="AN46" s="24">
        <f>SUM(AN40:AN45)</f>
        <v>15.16549244090065</v>
      </c>
      <c r="AO46" s="24">
        <f>SUM(AO40:AO45)</f>
        <v>15.396601738939632</v>
      </c>
      <c r="AP46" s="24">
        <f t="shared" si="102"/>
        <v>0.23110929803898195</v>
      </c>
      <c r="AQ46" s="34">
        <f t="shared" si="103"/>
        <v>1.5239155532839183E-2</v>
      </c>
      <c r="AS46" s="24">
        <f>SUM(AS40:AS45)</f>
        <v>15.481984052175372</v>
      </c>
      <c r="AT46" s="24">
        <f>SUM(AT40:AT45)</f>
        <v>17.111946273549041</v>
      </c>
      <c r="AU46" s="24">
        <f t="shared" si="104"/>
        <v>1.6299622213736686</v>
      </c>
      <c r="AV46" s="34">
        <f t="shared" si="105"/>
        <v>0.10528122338071022</v>
      </c>
      <c r="AX46" s="24">
        <f>SUM(AX40:AX45)</f>
        <v>15.928450667801462</v>
      </c>
      <c r="AY46" s="24">
        <f>SUM(AY40:AY45)</f>
        <v>0</v>
      </c>
      <c r="AZ46" s="24">
        <f t="shared" si="106"/>
        <v>-15.928450667801462</v>
      </c>
      <c r="BA46" s="34">
        <f t="shared" si="107"/>
        <v>-1</v>
      </c>
      <c r="BC46" s="24">
        <f>SUM(BC40:BC45)</f>
        <v>17.324040082595054</v>
      </c>
      <c r="BD46" s="24">
        <f>SUM(BD40:BD45)</f>
        <v>0</v>
      </c>
      <c r="BE46" s="24">
        <f t="shared" si="108"/>
        <v>-17.324040082595054</v>
      </c>
      <c r="BF46" s="34">
        <f t="shared" si="109"/>
        <v>-1</v>
      </c>
      <c r="BH46" s="24">
        <f>SUM(BH40:BH45)</f>
        <v>18.947156041536424</v>
      </c>
      <c r="BI46" s="24">
        <f>SUM(BI40:BI45)</f>
        <v>0</v>
      </c>
      <c r="BJ46" s="24">
        <f t="shared" si="110"/>
        <v>-18.947156041536424</v>
      </c>
      <c r="BK46" s="34">
        <f t="shared" si="111"/>
        <v>-1</v>
      </c>
      <c r="BM46" s="24">
        <f>SUM(BM40:BM45)</f>
        <v>153.41473026151539</v>
      </c>
      <c r="BN46" s="24">
        <f>SUM(BN40:BN45)</f>
        <v>160.71477187418418</v>
      </c>
      <c r="BO46" s="24">
        <f t="shared" si="113"/>
        <v>7.3000416126687924</v>
      </c>
      <c r="BP46" s="34">
        <f t="shared" si="114"/>
        <v>4.7583707250437562E-2</v>
      </c>
    </row>
    <row r="47" spans="2:68" s="5" customFormat="1" x14ac:dyDescent="0.25">
      <c r="C47" s="10"/>
      <c r="E47" s="236"/>
      <c r="F47" s="236"/>
      <c r="G47" s="236"/>
      <c r="H47" s="101"/>
      <c r="J47" s="236"/>
      <c r="K47" s="236"/>
      <c r="L47" s="236"/>
      <c r="M47" s="101"/>
      <c r="O47" s="236"/>
      <c r="P47" s="236"/>
      <c r="Q47" s="236"/>
      <c r="R47" s="101"/>
      <c r="T47" s="236"/>
      <c r="U47" s="236"/>
      <c r="V47" s="236"/>
      <c r="W47" s="101"/>
      <c r="Y47" s="236"/>
      <c r="Z47" s="236"/>
      <c r="AA47" s="236"/>
      <c r="AB47" s="101"/>
      <c r="AD47" s="236"/>
      <c r="AE47" s="236"/>
      <c r="AF47" s="236"/>
      <c r="AG47" s="101"/>
      <c r="AI47" s="236"/>
      <c r="AJ47" s="236"/>
      <c r="AK47" s="236"/>
      <c r="AL47" s="101"/>
      <c r="AN47" s="236"/>
      <c r="AO47" s="236"/>
      <c r="AP47" s="236"/>
      <c r="AQ47" s="101"/>
      <c r="AS47" s="236"/>
      <c r="AT47" s="236"/>
      <c r="AU47" s="236"/>
      <c r="AV47" s="101"/>
      <c r="AX47" s="236"/>
      <c r="AY47" s="236"/>
      <c r="AZ47" s="236"/>
      <c r="BA47" s="101"/>
      <c r="BC47" s="236"/>
      <c r="BD47" s="236"/>
      <c r="BE47" s="236"/>
      <c r="BF47" s="101"/>
      <c r="BH47" s="236"/>
      <c r="BI47" s="236"/>
      <c r="BJ47" s="236"/>
      <c r="BK47" s="101"/>
      <c r="BM47" s="236"/>
      <c r="BN47" s="236"/>
      <c r="BO47" s="236"/>
      <c r="BP47" s="101"/>
    </row>
    <row r="48" spans="2:68" x14ac:dyDescent="0.25">
      <c r="C48" s="6" t="s">
        <v>68</v>
      </c>
      <c r="D48" s="6"/>
      <c r="E48" s="14"/>
      <c r="F48" s="13"/>
      <c r="G48" s="14"/>
      <c r="H48" s="11"/>
      <c r="I48" s="6"/>
      <c r="J48" s="14"/>
      <c r="K48" s="13"/>
      <c r="L48" s="14"/>
      <c r="M48" s="39"/>
      <c r="N48" s="6"/>
      <c r="O48" s="14"/>
      <c r="P48" s="13"/>
      <c r="Q48" s="14"/>
      <c r="R48" s="39"/>
      <c r="S48" s="6"/>
      <c r="T48" s="14"/>
      <c r="U48" s="13"/>
      <c r="V48" s="14"/>
      <c r="W48" s="39"/>
      <c r="X48" s="6"/>
      <c r="Y48" s="14"/>
      <c r="Z48" s="13"/>
      <c r="AA48" s="14"/>
      <c r="AB48" s="39"/>
      <c r="AC48" s="6"/>
      <c r="AD48" s="14"/>
      <c r="AE48" s="13"/>
      <c r="AF48" s="14"/>
      <c r="AG48" s="39"/>
      <c r="AH48" s="6"/>
      <c r="AI48" s="14"/>
      <c r="AJ48" s="13"/>
      <c r="AK48" s="14"/>
      <c r="AL48" s="39"/>
      <c r="AM48" s="6"/>
      <c r="AN48" s="14"/>
      <c r="AO48" s="13"/>
      <c r="AP48" s="14"/>
      <c r="AQ48" s="39"/>
      <c r="AR48" s="6"/>
      <c r="AS48" s="14"/>
      <c r="AT48" s="13"/>
      <c r="AU48" s="14"/>
      <c r="AV48" s="39"/>
      <c r="AW48" s="6"/>
      <c r="AX48" s="14"/>
      <c r="AY48" s="13"/>
      <c r="AZ48" s="14"/>
      <c r="BA48" s="39"/>
      <c r="BB48" s="6"/>
      <c r="BC48" s="14"/>
      <c r="BD48" s="13"/>
      <c r="BE48" s="14"/>
      <c r="BF48" s="39"/>
      <c r="BG48" s="6"/>
      <c r="BH48" s="14"/>
      <c r="BI48" s="13"/>
      <c r="BJ48" s="14"/>
      <c r="BK48" s="39"/>
      <c r="BL48" s="6"/>
      <c r="BM48" s="14"/>
      <c r="BN48" s="13"/>
      <c r="BO48" s="14"/>
      <c r="BP48" s="39"/>
    </row>
    <row r="49" spans="2:68" x14ac:dyDescent="0.25">
      <c r="B49">
        <f>+MAX($B$1:B48)+1</f>
        <v>25</v>
      </c>
      <c r="C49" s="7" t="s">
        <v>56</v>
      </c>
      <c r="E49" s="23">
        <f>+_xlfn.XLOOKUP($B49,Revenue_FY26B!$B:$B,Revenue_FY26B!F:F,0)/1000</f>
        <v>1.6003189694260729</v>
      </c>
      <c r="F49" s="25">
        <v>0.12013167883644736</v>
      </c>
      <c r="G49" s="8">
        <f t="shared" ref="G49:G55" si="116">F49-E49</f>
        <v>-1.4801872905896256</v>
      </c>
      <c r="H49" s="33">
        <f t="shared" ref="H49:H55" si="117">IFERROR(G49/E49,"n.a.")</f>
        <v>-0.92493266584252865</v>
      </c>
      <c r="J49" s="23">
        <f>+_xlfn.XLOOKUP($B49,Revenue_FY26B!$B:$B,Revenue_FY26B!G:G,0)/1000</f>
        <v>1.5693693046432067</v>
      </c>
      <c r="K49" s="25">
        <v>-0.26152740882808295</v>
      </c>
      <c r="L49" s="8">
        <f t="shared" ref="L49:L55" si="118">K49-J49</f>
        <v>-1.8308967134712897</v>
      </c>
      <c r="M49" s="33">
        <f t="shared" ref="M49:M55" si="119">IFERROR(L49/J49,"n.a.")</f>
        <v>-1.1666449114649535</v>
      </c>
      <c r="O49" s="23">
        <f>+_xlfn.XLOOKUP($B49,Revenue_FY26B!$B:$B,Revenue_FY26B!H:H,0)/1000</f>
        <v>1.6912469384867677</v>
      </c>
      <c r="P49" s="25">
        <v>-0.32162475767836973</v>
      </c>
      <c r="Q49" s="8">
        <f t="shared" ref="Q49:Q55" si="120">P49-O49</f>
        <v>-2.0128716961651376</v>
      </c>
      <c r="R49" s="33">
        <f t="shared" ref="R49:R55" si="121">IFERROR(Q49/O49,"n.a.")</f>
        <v>-1.1901701935769011</v>
      </c>
      <c r="T49" s="23">
        <f>+_xlfn.XLOOKUP($B49,Revenue_FY26B!$B:$B,Revenue_FY26B!I:I,0)/1000</f>
        <v>1.5762755188473299</v>
      </c>
      <c r="U49" s="25">
        <v>0.3349067763463669</v>
      </c>
      <c r="V49" s="8">
        <f t="shared" ref="V49:V55" si="122">U49-T49</f>
        <v>-1.241368742500963</v>
      </c>
      <c r="W49" s="33">
        <f t="shared" ref="W49:W55" si="123">IFERROR(V49/T49,"n.a.")</f>
        <v>-0.78753284413674618</v>
      </c>
      <c r="Y49" s="23">
        <f>+_xlfn.XLOOKUP($B49,Revenue_FY26B!$B:$B,Revenue_FY26B!J:J,0)/1000</f>
        <v>1.421350361571732</v>
      </c>
      <c r="Z49" s="25">
        <v>0.37842642540826699</v>
      </c>
      <c r="AA49" s="8">
        <f t="shared" ref="AA49:AA55" si="124">Z49-Y49</f>
        <v>-1.042923936163465</v>
      </c>
      <c r="AB49" s="33">
        <f t="shared" ref="AB49:AB55" si="125">IFERROR(AA49/Y49,"n.a.")</f>
        <v>-0.73375570468789808</v>
      </c>
      <c r="AD49" s="23">
        <f>+_xlfn.XLOOKUP($B49,Revenue_FY26B!$B:$B,Revenue_FY26B!K:K,0)/1000</f>
        <v>1.2748057757890319</v>
      </c>
      <c r="AE49" s="25">
        <v>7.3150993023480868E-2</v>
      </c>
      <c r="AF49" s="8">
        <f t="shared" ref="AF49:AF55" si="126">AE49-AD49</f>
        <v>-1.201654782765551</v>
      </c>
      <c r="AG49" s="33">
        <f t="shared" ref="AG49:AG55" si="127">IFERROR(AF49/AD49,"n.a.")</f>
        <v>-0.94261793097210866</v>
      </c>
      <c r="AI49" s="23">
        <f>+_xlfn.XLOOKUP($B49,Revenue_FY26B!$B:$B,Revenue_FY26B!L:L,0)/1000</f>
        <v>1.1472872525023265</v>
      </c>
      <c r="AJ49" s="25">
        <v>6.8589852588957237E-2</v>
      </c>
      <c r="AK49" s="8">
        <f t="shared" ref="AK49:AK55" si="128">AJ49-AI49</f>
        <v>-1.0786973999133693</v>
      </c>
      <c r="AL49" s="33">
        <f t="shared" ref="AL49:AL55" si="129">IFERROR(AK49/AI49,"n.a.")</f>
        <v>-0.9402156239081737</v>
      </c>
      <c r="AN49" s="23">
        <f>+_xlfn.XLOOKUP($B49,Revenue_FY26B!$B:$B,Revenue_FY26B!M:M,0)/1000</f>
        <v>1.125773778721376</v>
      </c>
      <c r="AO49" s="25">
        <v>0.27179538710972218</v>
      </c>
      <c r="AP49" s="8">
        <f t="shared" ref="AP49:AP55" si="130">AO49-AN49</f>
        <v>-0.85397839161165379</v>
      </c>
      <c r="AQ49" s="33">
        <f t="shared" ref="AQ49:AQ55" si="131">IFERROR(AP49/AN49,"n.a.")</f>
        <v>-0.75857015659183302</v>
      </c>
      <c r="AS49" s="23">
        <f>+_xlfn.XLOOKUP($B49,Revenue_FY26B!$B:$B,Revenue_FY26B!N:N,0)/1000</f>
        <v>1.2216666610515923</v>
      </c>
      <c r="AT49" s="25">
        <v>0.86896585807354232</v>
      </c>
      <c r="AU49" s="8">
        <f t="shared" ref="AU49:AU55" si="132">AT49-AS49</f>
        <v>-0.35270080297804995</v>
      </c>
      <c r="AV49" s="33">
        <f t="shared" ref="AV49:AV55" si="133">IFERROR(AU49/AS49,"n.a.")</f>
        <v>-0.28870461495155347</v>
      </c>
      <c r="AX49" s="23">
        <f>+_xlfn.XLOOKUP($B49,Revenue_FY26B!$B:$B,Revenue_FY26B!O:O,0)/1000</f>
        <v>1.2833680244730581</v>
      </c>
      <c r="AY49" s="25">
        <v>0</v>
      </c>
      <c r="AZ49" s="8">
        <f t="shared" ref="AZ49:AZ55" si="134">AY49-AX49</f>
        <v>-1.2833680244730581</v>
      </c>
      <c r="BA49" s="33">
        <f t="shared" ref="BA49:BA55" si="135">IFERROR(AZ49/AX49,"n.a.")</f>
        <v>-1</v>
      </c>
      <c r="BC49" s="23">
        <f>+_xlfn.XLOOKUP($B49,Revenue_FY26B!$B:$B,Revenue_FY26B!P:P,0)/1000</f>
        <v>1.352902819604451</v>
      </c>
      <c r="BD49" s="25">
        <v>0</v>
      </c>
      <c r="BE49" s="8">
        <f t="shared" ref="BE49:BE55" si="136">BD49-BC49</f>
        <v>-1.352902819604451</v>
      </c>
      <c r="BF49" s="33">
        <f t="shared" ref="BF49:BF55" si="137">IFERROR(BE49/BC49,"n.a.")</f>
        <v>-1</v>
      </c>
      <c r="BH49" s="23">
        <f>+_xlfn.XLOOKUP($B49,Revenue_FY26B!$B:$B,Revenue_FY26B!Q:Q,0)/1000</f>
        <v>1.6563479023399734</v>
      </c>
      <c r="BI49" s="25">
        <v>0</v>
      </c>
      <c r="BJ49" s="8">
        <f t="shared" ref="BJ49:BJ55" si="138">BI49-BH49</f>
        <v>-1.6563479023399734</v>
      </c>
      <c r="BK49" s="33">
        <f t="shared" ref="BK49:BK55" si="139">IFERROR(BJ49/BH49,"n.a.")</f>
        <v>-1</v>
      </c>
      <c r="BM49" s="38">
        <f>E49+J49+O49+T49+Y49+AD49+AI49+AN49+AS49</f>
        <v>12.628094561039438</v>
      </c>
      <c r="BN49" s="38">
        <f t="shared" ref="BN49:BN54" si="140">+F49+K49+P49+U49+Z49+AE49+AJ49+AO49+AT49+AY49+BD49+BI49</f>
        <v>1.5328148048803312</v>
      </c>
      <c r="BO49" s="8">
        <f t="shared" ref="BO49:BO55" si="141">BN49-BM49</f>
        <v>-11.095279756159107</v>
      </c>
      <c r="BP49" s="33">
        <f t="shared" ref="BP49:BP55" si="142">IFERROR(BO49/BM49,"n.a.")</f>
        <v>-0.87861867857646425</v>
      </c>
    </row>
    <row r="50" spans="2:68" x14ac:dyDescent="0.25">
      <c r="B50">
        <f>+MAX($B$1:B49)+1</f>
        <v>26</v>
      </c>
      <c r="C50" s="7" t="s">
        <v>57</v>
      </c>
      <c r="E50" s="23">
        <f>+_xlfn.XLOOKUP($B50,Revenue_FY26B!$B:$B,Revenue_FY26B!F:F,0)/1000</f>
        <v>1.7289020470144381</v>
      </c>
      <c r="F50" s="25">
        <v>9.4021082933011701E-2</v>
      </c>
      <c r="G50" s="8">
        <f t="shared" si="116"/>
        <v>-1.6348809640814264</v>
      </c>
      <c r="H50" s="33">
        <f t="shared" si="117"/>
        <v>-0.94561803943990208</v>
      </c>
      <c r="J50" s="23">
        <f>+_xlfn.XLOOKUP($B50,Revenue_FY26B!$B:$B,Revenue_FY26B!G:G,0)/1000</f>
        <v>1.6124925985307426</v>
      </c>
      <c r="K50" s="25">
        <v>-0.35634797835086474</v>
      </c>
      <c r="L50" s="8">
        <f t="shared" si="118"/>
        <v>-1.9688405768816073</v>
      </c>
      <c r="M50" s="33">
        <f t="shared" si="119"/>
        <v>-1.2209920086923556</v>
      </c>
      <c r="O50" s="23">
        <f>+_xlfn.XLOOKUP($B50,Revenue_FY26B!$B:$B,Revenue_FY26B!H:H,0)/1000</f>
        <v>1.7501877062268931</v>
      </c>
      <c r="P50" s="25">
        <v>-0.40165130856424386</v>
      </c>
      <c r="Q50" s="8">
        <f t="shared" si="120"/>
        <v>-2.151839014791137</v>
      </c>
      <c r="R50" s="33">
        <f t="shared" si="121"/>
        <v>-1.2294904181621387</v>
      </c>
      <c r="T50" s="23">
        <f>+_xlfn.XLOOKUP($B50,Revenue_FY26B!$B:$B,Revenue_FY26B!I:I,0)/1000</f>
        <v>1.7318678837976726</v>
      </c>
      <c r="U50" s="25">
        <v>1.2448560636622157</v>
      </c>
      <c r="V50" s="8">
        <f t="shared" si="122"/>
        <v>-0.48701182013545696</v>
      </c>
      <c r="W50" s="33">
        <f t="shared" si="123"/>
        <v>-0.28120610393647827</v>
      </c>
      <c r="Y50" s="23">
        <f>+_xlfn.XLOOKUP($B50,Revenue_FY26B!$B:$B,Revenue_FY26B!J:J,0)/1000</f>
        <v>1.6345563294223493</v>
      </c>
      <c r="Z50" s="25">
        <v>0.52274527230807677</v>
      </c>
      <c r="AA50" s="8">
        <f t="shared" si="124"/>
        <v>-1.1118110571142725</v>
      </c>
      <c r="AB50" s="33">
        <f t="shared" si="125"/>
        <v>-0.6801913382252085</v>
      </c>
      <c r="AD50" s="23">
        <f>+_xlfn.XLOOKUP($B50,Revenue_FY26B!$B:$B,Revenue_FY26B!K:K,0)/1000</f>
        <v>1.6383089367486818</v>
      </c>
      <c r="AE50" s="25">
        <v>0.10143693624425877</v>
      </c>
      <c r="AF50" s="8">
        <f t="shared" si="126"/>
        <v>-1.536872000504423</v>
      </c>
      <c r="AG50" s="33">
        <f t="shared" si="127"/>
        <v>-0.93808436616016622</v>
      </c>
      <c r="AI50" s="23">
        <f>+_xlfn.XLOOKUP($B50,Revenue_FY26B!$B:$B,Revenue_FY26B!L:L,0)/1000</f>
        <v>1.4391567752906596</v>
      </c>
      <c r="AJ50" s="25">
        <v>1.0951923974217803</v>
      </c>
      <c r="AK50" s="8">
        <f t="shared" si="128"/>
        <v>-0.34396437786887923</v>
      </c>
      <c r="AL50" s="33">
        <f t="shared" si="129"/>
        <v>-0.23900410558079083</v>
      </c>
      <c r="AN50" s="23">
        <f>+_xlfn.XLOOKUP($B50,Revenue_FY26B!$B:$B,Revenue_FY26B!M:M,0)/1000</f>
        <v>1.5373481565554239</v>
      </c>
      <c r="AO50" s="25">
        <v>0.71298666561512558</v>
      </c>
      <c r="AP50" s="8">
        <f t="shared" si="130"/>
        <v>-0.82436149094029831</v>
      </c>
      <c r="AQ50" s="33">
        <f t="shared" si="131"/>
        <v>-0.53622303277571126</v>
      </c>
      <c r="AS50" s="23">
        <f>+_xlfn.XLOOKUP($B50,Revenue_FY26B!$B:$B,Revenue_FY26B!N:N,0)/1000</f>
        <v>1.5126379529050817</v>
      </c>
      <c r="AT50" s="25">
        <v>0.88619192916252132</v>
      </c>
      <c r="AU50" s="8">
        <f t="shared" si="132"/>
        <v>-0.62644602374256042</v>
      </c>
      <c r="AV50" s="33">
        <f t="shared" si="133"/>
        <v>-0.41414141602056576</v>
      </c>
      <c r="AX50" s="23">
        <f>+_xlfn.XLOOKUP($B50,Revenue_FY26B!$B:$B,Revenue_FY26B!O:O,0)/1000</f>
        <v>1.5281826350198526</v>
      </c>
      <c r="AY50" s="25">
        <v>0</v>
      </c>
      <c r="AZ50" s="8">
        <f t="shared" si="134"/>
        <v>-1.5281826350198526</v>
      </c>
      <c r="BA50" s="33">
        <f t="shared" si="135"/>
        <v>-1</v>
      </c>
      <c r="BC50" s="23">
        <f>+_xlfn.XLOOKUP($B50,Revenue_FY26B!$B:$B,Revenue_FY26B!P:P,0)/1000</f>
        <v>1.7627383121852469</v>
      </c>
      <c r="BD50" s="25">
        <v>0</v>
      </c>
      <c r="BE50" s="8">
        <f t="shared" si="136"/>
        <v>-1.7627383121852469</v>
      </c>
      <c r="BF50" s="33">
        <f t="shared" si="137"/>
        <v>-1</v>
      </c>
      <c r="BH50" s="23">
        <f>+_xlfn.XLOOKUP($B50,Revenue_FY26B!$B:$B,Revenue_FY26B!Q:Q,0)/1000</f>
        <v>1.7520776142458747</v>
      </c>
      <c r="BI50" s="25">
        <v>0</v>
      </c>
      <c r="BJ50" s="8">
        <f t="shared" si="138"/>
        <v>-1.7520776142458747</v>
      </c>
      <c r="BK50" s="33">
        <f t="shared" si="139"/>
        <v>-1</v>
      </c>
      <c r="BM50" s="38">
        <f t="shared" ref="BM50:BM54" si="143">E50+J50+O50+T50+Y50+AD50+AI50+AN50+AS50</f>
        <v>14.585458386491943</v>
      </c>
      <c r="BN50" s="38">
        <f t="shared" si="140"/>
        <v>3.8994310604318816</v>
      </c>
      <c r="BO50" s="8">
        <f t="shared" si="141"/>
        <v>-10.686027326060062</v>
      </c>
      <c r="BP50" s="33">
        <f t="shared" si="142"/>
        <v>-0.7326493993467309</v>
      </c>
    </row>
    <row r="51" spans="2:68" x14ac:dyDescent="0.25">
      <c r="B51">
        <f>+MAX($B$1:B50)+1</f>
        <v>27</v>
      </c>
      <c r="C51" s="7" t="s">
        <v>58</v>
      </c>
      <c r="E51" s="23">
        <f>+_xlfn.XLOOKUP($B51,Revenue_FY26B!$B:$B,Revenue_FY26B!F:F,0)/1000</f>
        <v>0.31919827891540642</v>
      </c>
      <c r="F51" s="25">
        <v>2.5107855108354664E-2</v>
      </c>
      <c r="G51" s="8">
        <f t="shared" si="116"/>
        <v>-0.29409042380705175</v>
      </c>
      <c r="H51" s="33">
        <f t="shared" si="117"/>
        <v>-0.92134088193185804</v>
      </c>
      <c r="J51" s="23">
        <f>+_xlfn.XLOOKUP($B51,Revenue_FY26B!$B:$B,Revenue_FY26B!G:G,0)/1000</f>
        <v>0.37423759217437891</v>
      </c>
      <c r="K51" s="25">
        <v>-5.2972322584872993E-2</v>
      </c>
      <c r="L51" s="8">
        <f t="shared" si="118"/>
        <v>-0.42720991475925191</v>
      </c>
      <c r="M51" s="33">
        <f t="shared" si="119"/>
        <v>-1.1415473049543086</v>
      </c>
      <c r="O51" s="23">
        <f>+_xlfn.XLOOKUP($B51,Revenue_FY26B!$B:$B,Revenue_FY26B!H:H,0)/1000</f>
        <v>0.33208444172779122</v>
      </c>
      <c r="P51" s="25">
        <v>-6.8046288664654619E-2</v>
      </c>
      <c r="Q51" s="8">
        <f t="shared" si="120"/>
        <v>-0.40013073039244584</v>
      </c>
      <c r="R51" s="33">
        <f t="shared" si="121"/>
        <v>-1.204906584333246</v>
      </c>
      <c r="T51" s="23">
        <f>+_xlfn.XLOOKUP($B51,Revenue_FY26B!$B:$B,Revenue_FY26B!I:I,0)/1000</f>
        <v>0.32645127850564887</v>
      </c>
      <c r="U51" s="25">
        <v>6.6510981210487582E-2</v>
      </c>
      <c r="V51" s="8">
        <f t="shared" si="122"/>
        <v>-0.25994029729516127</v>
      </c>
      <c r="W51" s="33">
        <f t="shared" si="123"/>
        <v>-0.79626061960931571</v>
      </c>
      <c r="Y51" s="23">
        <f>+_xlfn.XLOOKUP($B51,Revenue_FY26B!$B:$B,Revenue_FY26B!J:J,0)/1000</f>
        <v>0.32658631464131094</v>
      </c>
      <c r="Z51" s="25">
        <v>7.9228834934937181E-2</v>
      </c>
      <c r="AA51" s="8">
        <f t="shared" si="124"/>
        <v>-0.24735747970637376</v>
      </c>
      <c r="AB51" s="33">
        <f t="shared" si="125"/>
        <v>-0.75740307727850131</v>
      </c>
      <c r="AD51" s="23">
        <f>+_xlfn.XLOOKUP($B51,Revenue_FY26B!$B:$B,Revenue_FY26B!K:K,0)/1000</f>
        <v>0.30675031789251739</v>
      </c>
      <c r="AE51" s="25">
        <v>4.2699260739562379E-2</v>
      </c>
      <c r="AF51" s="8">
        <f t="shared" si="126"/>
        <v>-0.26405105715295502</v>
      </c>
      <c r="AG51" s="33">
        <f t="shared" si="127"/>
        <v>-0.86080125023856102</v>
      </c>
      <c r="AI51" s="23">
        <f>+_xlfn.XLOOKUP($B51,Revenue_FY26B!$B:$B,Revenue_FY26B!L:L,0)/1000</f>
        <v>0.27510310125784782</v>
      </c>
      <c r="AJ51" s="25">
        <v>6.8269395285554327E-2</v>
      </c>
      <c r="AK51" s="8">
        <f t="shared" si="128"/>
        <v>-0.2068337059722935</v>
      </c>
      <c r="AL51" s="33">
        <f t="shared" si="129"/>
        <v>-0.75184069182278324</v>
      </c>
      <c r="AN51" s="23">
        <f>+_xlfn.XLOOKUP($B51,Revenue_FY26B!$B:$B,Revenue_FY26B!M:M,0)/1000</f>
        <v>0.30354888666081709</v>
      </c>
      <c r="AO51" s="25">
        <v>8.1953832573845087E-2</v>
      </c>
      <c r="AP51" s="8">
        <f t="shared" si="130"/>
        <v>-0.221595054086972</v>
      </c>
      <c r="AQ51" s="33">
        <f t="shared" si="131"/>
        <v>-0.73001438590213119</v>
      </c>
      <c r="AS51" s="23">
        <f>+_xlfn.XLOOKUP($B51,Revenue_FY26B!$B:$B,Revenue_FY26B!N:N,0)/1000</f>
        <v>0.2944423840475322</v>
      </c>
      <c r="AT51" s="25">
        <v>0.22077891684459336</v>
      </c>
      <c r="AU51" s="8">
        <f t="shared" si="132"/>
        <v>-7.3663467202938843E-2</v>
      </c>
      <c r="AV51" s="33">
        <f t="shared" si="133"/>
        <v>-0.25017956379217215</v>
      </c>
      <c r="AX51" s="23">
        <f>+_xlfn.XLOOKUP($B51,Revenue_FY26B!$B:$B,Revenue_FY26B!O:O,0)/1000</f>
        <v>0.30327073550659372</v>
      </c>
      <c r="AY51" s="25">
        <v>0</v>
      </c>
      <c r="AZ51" s="8">
        <f t="shared" si="134"/>
        <v>-0.30327073550659372</v>
      </c>
      <c r="BA51" s="33">
        <f t="shared" si="135"/>
        <v>-1</v>
      </c>
      <c r="BC51" s="23">
        <f>+_xlfn.XLOOKUP($B51,Revenue_FY26B!$B:$B,Revenue_FY26B!P:P,0)/1000</f>
        <v>0.28074398976057152</v>
      </c>
      <c r="BD51" s="25">
        <v>0</v>
      </c>
      <c r="BE51" s="8">
        <f t="shared" si="136"/>
        <v>-0.28074398976057152</v>
      </c>
      <c r="BF51" s="33">
        <f t="shared" si="137"/>
        <v>-1</v>
      </c>
      <c r="BH51" s="23">
        <f>+_xlfn.XLOOKUP($B51,Revenue_FY26B!$B:$B,Revenue_FY26B!Q:Q,0)/1000</f>
        <v>0.30923250955934123</v>
      </c>
      <c r="BI51" s="25">
        <v>0</v>
      </c>
      <c r="BJ51" s="8">
        <f t="shared" si="138"/>
        <v>-0.30923250955934123</v>
      </c>
      <c r="BK51" s="33">
        <f t="shared" si="139"/>
        <v>-1</v>
      </c>
      <c r="BM51" s="38">
        <f t="shared" si="143"/>
        <v>2.8584025958232506</v>
      </c>
      <c r="BN51" s="38">
        <f t="shared" si="140"/>
        <v>0.46353046544780696</v>
      </c>
      <c r="BO51" s="8">
        <f t="shared" si="141"/>
        <v>-2.3948721303754437</v>
      </c>
      <c r="BP51" s="33">
        <f t="shared" si="142"/>
        <v>-0.83783583665746519</v>
      </c>
    </row>
    <row r="52" spans="2:68" x14ac:dyDescent="0.25">
      <c r="B52">
        <f>+MAX($B$1:B51)+1</f>
        <v>28</v>
      </c>
      <c r="C52" s="7" t="s">
        <v>59</v>
      </c>
      <c r="E52" s="23">
        <f>+_xlfn.XLOOKUP($B52,Revenue_FY26B!$B:$B,Revenue_FY26B!F:F,0)/1000</f>
        <v>5.891759401383985E-2</v>
      </c>
      <c r="F52" s="25">
        <v>-3.7332881503294919E-3</v>
      </c>
      <c r="G52" s="8">
        <f t="shared" si="116"/>
        <v>-6.2650882164169336E-2</v>
      </c>
      <c r="H52" s="33">
        <f t="shared" si="117"/>
        <v>-1.0633645723797298</v>
      </c>
      <c r="J52" s="23">
        <f>+_xlfn.XLOOKUP($B52,Revenue_FY26B!$B:$B,Revenue_FY26B!G:G,0)/1000</f>
        <v>5.7180471523899955E-2</v>
      </c>
      <c r="K52" s="25">
        <v>-3.1878542321285355E-2</v>
      </c>
      <c r="L52" s="8">
        <f t="shared" si="118"/>
        <v>-8.9059013845185303E-2</v>
      </c>
      <c r="M52" s="33">
        <f t="shared" si="119"/>
        <v>-1.5575075103737286</v>
      </c>
      <c r="O52" s="23">
        <f>+_xlfn.XLOOKUP($B52,Revenue_FY26B!$B:$B,Revenue_FY26B!H:H,0)/1000</f>
        <v>6.3500337048467498E-2</v>
      </c>
      <c r="P52" s="25">
        <v>-2.9158189551696655E-2</v>
      </c>
      <c r="Q52" s="8">
        <f t="shared" si="120"/>
        <v>-9.2658526600164159E-2</v>
      </c>
      <c r="R52" s="33">
        <f t="shared" si="121"/>
        <v>-1.4591816501610264</v>
      </c>
      <c r="T52" s="23">
        <f>+_xlfn.XLOOKUP($B52,Revenue_FY26B!$B:$B,Revenue_FY26B!I:I,0)/1000</f>
        <v>5.9889589491445419E-2</v>
      </c>
      <c r="U52" s="25">
        <v>1.1007155025070377E-2</v>
      </c>
      <c r="V52" s="8">
        <f t="shared" si="122"/>
        <v>-4.8882434466375038E-2</v>
      </c>
      <c r="W52" s="33">
        <f t="shared" si="123"/>
        <v>-0.81620920900380134</v>
      </c>
      <c r="Y52" s="23">
        <f>+_xlfn.XLOOKUP($B52,Revenue_FY26B!$B:$B,Revenue_FY26B!J:J,0)/1000</f>
        <v>6.3525794918602649E-2</v>
      </c>
      <c r="Z52" s="25">
        <v>1.4393972523914014E-2</v>
      </c>
      <c r="AA52" s="8">
        <f t="shared" si="124"/>
        <v>-4.9131822394688635E-2</v>
      </c>
      <c r="AB52" s="33">
        <f t="shared" si="125"/>
        <v>-0.77341531038915123</v>
      </c>
      <c r="AD52" s="23">
        <f>+_xlfn.XLOOKUP($B52,Revenue_FY26B!$B:$B,Revenue_FY26B!K:K,0)/1000</f>
        <v>6.0435563291926488E-2</v>
      </c>
      <c r="AE52" s="25">
        <v>-3.6992506209498131E-3</v>
      </c>
      <c r="AF52" s="8">
        <f t="shared" si="126"/>
        <v>-6.4134813912876301E-2</v>
      </c>
      <c r="AG52" s="33">
        <f t="shared" si="127"/>
        <v>-1.0612098310903639</v>
      </c>
      <c r="AI52" s="23">
        <f>+_xlfn.XLOOKUP($B52,Revenue_FY26B!$B:$B,Revenue_FY26B!L:L,0)/1000</f>
        <v>6.3194925201624619E-2</v>
      </c>
      <c r="AJ52" s="25">
        <v>2.0126000405304423E-2</v>
      </c>
      <c r="AK52" s="8">
        <f t="shared" si="128"/>
        <v>-4.3068924796320199E-2</v>
      </c>
      <c r="AL52" s="33">
        <f t="shared" si="129"/>
        <v>-0.68152505377461825</v>
      </c>
      <c r="AN52" s="23">
        <f>+_xlfn.XLOOKUP($B52,Revenue_FY26B!$B:$B,Revenue_FY26B!M:M,0)/1000</f>
        <v>5.9099755820083241E-2</v>
      </c>
      <c r="AO52" s="25">
        <v>1.7601050087128416E-2</v>
      </c>
      <c r="AP52" s="8">
        <f t="shared" si="130"/>
        <v>-4.1498705732954826E-2</v>
      </c>
      <c r="AQ52" s="33">
        <f t="shared" si="131"/>
        <v>-0.70218066313656002</v>
      </c>
      <c r="AS52" s="23">
        <f>+_xlfn.XLOOKUP($B52,Revenue_FY26B!$B:$B,Revenue_FY26B!N:N,0)/1000</f>
        <v>6.0642346290725416E-2</v>
      </c>
      <c r="AT52" s="25">
        <v>7.1310316166047993E-2</v>
      </c>
      <c r="AU52" s="8">
        <f t="shared" si="132"/>
        <v>1.0667969875322578E-2</v>
      </c>
      <c r="AV52" s="33">
        <f t="shared" si="133"/>
        <v>0.17591617949904631</v>
      </c>
      <c r="AX52" s="23">
        <f>+_xlfn.XLOOKUP($B52,Revenue_FY26B!$B:$B,Revenue_FY26B!O:O,0)/1000</f>
        <v>6.3826798699271645E-2</v>
      </c>
      <c r="AY52" s="25">
        <v>0</v>
      </c>
      <c r="AZ52" s="8">
        <f t="shared" si="134"/>
        <v>-6.3826798699271645E-2</v>
      </c>
      <c r="BA52" s="33">
        <f t="shared" si="135"/>
        <v>-1</v>
      </c>
      <c r="BC52" s="23">
        <f>+_xlfn.XLOOKUP($B52,Revenue_FY26B!$B:$B,Revenue_FY26B!P:P,0)/1000</f>
        <v>6.0951416914194013E-2</v>
      </c>
      <c r="BD52" s="25">
        <v>0</v>
      </c>
      <c r="BE52" s="8">
        <f t="shared" si="136"/>
        <v>-6.0951416914194013E-2</v>
      </c>
      <c r="BF52" s="33">
        <f t="shared" si="137"/>
        <v>-1</v>
      </c>
      <c r="BH52" s="23">
        <f>+_xlfn.XLOOKUP($B52,Revenue_FY26B!$B:$B,Revenue_FY26B!Q:Q,0)/1000</f>
        <v>6.4250852960177463E-2</v>
      </c>
      <c r="BI52" s="25">
        <v>0</v>
      </c>
      <c r="BJ52" s="8">
        <f t="shared" si="138"/>
        <v>-6.4250852960177463E-2</v>
      </c>
      <c r="BK52" s="33">
        <f t="shared" si="139"/>
        <v>-1</v>
      </c>
      <c r="BM52" s="38">
        <f t="shared" si="143"/>
        <v>0.54638637760061515</v>
      </c>
      <c r="BN52" s="38">
        <f t="shared" si="140"/>
        <v>6.5969223563203908E-2</v>
      </c>
      <c r="BO52" s="8">
        <f t="shared" si="141"/>
        <v>-0.48041715403741125</v>
      </c>
      <c r="BP52" s="33">
        <f t="shared" si="142"/>
        <v>-0.87926268613632141</v>
      </c>
    </row>
    <row r="53" spans="2:68" x14ac:dyDescent="0.25">
      <c r="B53">
        <f>+MAX($B$1:B52)+1</f>
        <v>29</v>
      </c>
      <c r="C53" s="7" t="s">
        <v>60</v>
      </c>
      <c r="E53" s="23">
        <f>+_xlfn.XLOOKUP($B53,Revenue_FY26B!$B:$B,Revenue_FY26B!F:F,0)/1000</f>
        <v>5.3336292177184217E-3</v>
      </c>
      <c r="F53" s="25">
        <v>2.6878969003673025E-4</v>
      </c>
      <c r="G53" s="8">
        <f t="shared" si="116"/>
        <v>-5.0648395276816915E-3</v>
      </c>
      <c r="H53" s="33">
        <f t="shared" si="117"/>
        <v>-0.94960472896319725</v>
      </c>
      <c r="J53" s="23">
        <f>+_xlfn.XLOOKUP($B53,Revenue_FY26B!$B:$B,Revenue_FY26B!G:G,0)/1000</f>
        <v>5.1026935920769441E-3</v>
      </c>
      <c r="K53" s="25">
        <v>-1.142033493389919E-3</v>
      </c>
      <c r="L53" s="8">
        <f t="shared" si="118"/>
        <v>-6.244727085466863E-3</v>
      </c>
      <c r="M53" s="33">
        <f t="shared" si="119"/>
        <v>-1.2238099295562597</v>
      </c>
      <c r="O53" s="23">
        <f>+_xlfn.XLOOKUP($B53,Revenue_FY26B!$B:$B,Revenue_FY26B!H:H,0)/1000</f>
        <v>5.0238757569604151E-3</v>
      </c>
      <c r="P53" s="25">
        <v>-1.2284232114533875E-3</v>
      </c>
      <c r="Q53" s="8">
        <f t="shared" si="120"/>
        <v>-6.2522989684138022E-3</v>
      </c>
      <c r="R53" s="33">
        <f t="shared" si="121"/>
        <v>-1.2445170364238103</v>
      </c>
      <c r="T53" s="23">
        <f>+_xlfn.XLOOKUP($B53,Revenue_FY26B!$B:$B,Revenue_FY26B!I:I,0)/1000</f>
        <v>4.740747570630359E-3</v>
      </c>
      <c r="U53" s="25">
        <v>1.0084567137500656E-3</v>
      </c>
      <c r="V53" s="8">
        <f t="shared" si="122"/>
        <v>-3.7322908568802934E-3</v>
      </c>
      <c r="W53" s="33">
        <f t="shared" si="123"/>
        <v>-0.78727896840624756</v>
      </c>
      <c r="Y53" s="23">
        <f>+_xlfn.XLOOKUP($B53,Revenue_FY26B!$B:$B,Revenue_FY26B!J:J,0)/1000</f>
        <v>4.9047242187507528E-3</v>
      </c>
      <c r="Z53" s="25">
        <v>1.3313154264703636E-3</v>
      </c>
      <c r="AA53" s="8">
        <f t="shared" si="124"/>
        <v>-3.573408792280389E-3</v>
      </c>
      <c r="AB53" s="33">
        <f t="shared" si="125"/>
        <v>-0.7285646721214728</v>
      </c>
      <c r="AD53" s="23">
        <f>+_xlfn.XLOOKUP($B53,Revenue_FY26B!$B:$B,Revenue_FY26B!K:K,0)/1000</f>
        <v>4.9087833468471793E-3</v>
      </c>
      <c r="AE53" s="25">
        <v>2.5767605414477545E-4</v>
      </c>
      <c r="AF53" s="8">
        <f t="shared" si="126"/>
        <v>-4.6511072927024038E-3</v>
      </c>
      <c r="AG53" s="33">
        <f t="shared" si="127"/>
        <v>-0.94750714465524821</v>
      </c>
      <c r="AI53" s="23">
        <f>+_xlfn.XLOOKUP($B53,Revenue_FY26B!$B:$B,Revenue_FY26B!L:L,0)/1000</f>
        <v>4.7847648162361207E-3</v>
      </c>
      <c r="AJ53" s="25">
        <v>6.1219716577915341E-4</v>
      </c>
      <c r="AK53" s="8">
        <f t="shared" si="128"/>
        <v>-4.1725676504569672E-3</v>
      </c>
      <c r="AL53" s="33">
        <f t="shared" si="129"/>
        <v>-0.87205281987909045</v>
      </c>
      <c r="AN53" s="23">
        <f>+_xlfn.XLOOKUP($B53,Revenue_FY26B!$B:$B,Revenue_FY26B!M:M,0)/1000</f>
        <v>4.760484058272469E-3</v>
      </c>
      <c r="AO53" s="25">
        <v>1.1324690586988477E-3</v>
      </c>
      <c r="AP53" s="8">
        <f t="shared" si="130"/>
        <v>-3.6280149995736215E-3</v>
      </c>
      <c r="AQ53" s="33">
        <f t="shared" si="131"/>
        <v>-0.76211052388025247</v>
      </c>
      <c r="AS53" s="23">
        <f>+_xlfn.XLOOKUP($B53,Revenue_FY26B!$B:$B,Revenue_FY26B!N:N,0)/1000</f>
        <v>4.8805079956957759E-3</v>
      </c>
      <c r="AT53" s="25">
        <v>3.9342456593901192E-3</v>
      </c>
      <c r="AU53" s="8">
        <f t="shared" si="132"/>
        <v>-9.4626233630565673E-4</v>
      </c>
      <c r="AV53" s="33">
        <f t="shared" si="133"/>
        <v>-0.19388603340885532</v>
      </c>
      <c r="AX53" s="23">
        <f>+_xlfn.XLOOKUP($B53,Revenue_FY26B!$B:$B,Revenue_FY26B!O:O,0)/1000</f>
        <v>4.9087877173030316E-3</v>
      </c>
      <c r="AY53" s="25">
        <v>0</v>
      </c>
      <c r="AZ53" s="8">
        <f t="shared" si="134"/>
        <v>-4.9087877173030316E-3</v>
      </c>
      <c r="BA53" s="33">
        <f t="shared" si="135"/>
        <v>-1</v>
      </c>
      <c r="BC53" s="23">
        <f>+_xlfn.XLOOKUP($B53,Revenue_FY26B!$B:$B,Revenue_FY26B!P:P,0)/1000</f>
        <v>4.9428985737830769E-3</v>
      </c>
      <c r="BD53" s="25">
        <v>0</v>
      </c>
      <c r="BE53" s="8">
        <f t="shared" si="136"/>
        <v>-4.9428985737830769E-3</v>
      </c>
      <c r="BF53" s="33">
        <f t="shared" si="137"/>
        <v>-1</v>
      </c>
      <c r="BH53" s="23">
        <f>+_xlfn.XLOOKUP($B53,Revenue_FY26B!$B:$B,Revenue_FY26B!Q:Q,0)/1000</f>
        <v>5.1239794907916658E-3</v>
      </c>
      <c r="BI53" s="25">
        <v>0</v>
      </c>
      <c r="BJ53" s="8">
        <f t="shared" si="138"/>
        <v>-5.1239794907916658E-3</v>
      </c>
      <c r="BK53" s="33">
        <f t="shared" si="139"/>
        <v>-1</v>
      </c>
      <c r="BM53" s="38">
        <f t="shared" si="143"/>
        <v>4.4440210573188442E-2</v>
      </c>
      <c r="BN53" s="38">
        <f t="shared" si="140"/>
        <v>6.1746930634267484E-3</v>
      </c>
      <c r="BO53" s="8">
        <f t="shared" si="141"/>
        <v>-3.826551750976169E-2</v>
      </c>
      <c r="BP53" s="33">
        <f t="shared" si="142"/>
        <v>-0.86105616999141643</v>
      </c>
    </row>
    <row r="54" spans="2:68" x14ac:dyDescent="0.25">
      <c r="B54">
        <f>+MAX($B$1:B53)+1</f>
        <v>30</v>
      </c>
      <c r="C54" s="7" t="s">
        <v>61</v>
      </c>
      <c r="E54" s="23">
        <f>+_xlfn.XLOOKUP($B54,Revenue_FY26B!$B:$B,Revenue_FY26B!F:F,0)/1000</f>
        <v>8.1196312576977785E-3</v>
      </c>
      <c r="F54" s="25">
        <v>7.8479158246915859E-4</v>
      </c>
      <c r="G54" s="8">
        <f t="shared" si="116"/>
        <v>-7.3348396752286197E-3</v>
      </c>
      <c r="H54" s="33">
        <f t="shared" si="117"/>
        <v>-0.90334640114042852</v>
      </c>
      <c r="J54" s="23">
        <f>+_xlfn.XLOOKUP($B54,Revenue_FY26B!$B:$B,Revenue_FY26B!G:G,0)/1000</f>
        <v>8.7028801932297114E-3</v>
      </c>
      <c r="K54" s="25">
        <v>-1.1944244215037075E-3</v>
      </c>
      <c r="L54" s="8">
        <f t="shared" si="118"/>
        <v>-9.8973046147334195E-3</v>
      </c>
      <c r="M54" s="33">
        <f t="shared" si="119"/>
        <v>-1.1372447276055684</v>
      </c>
      <c r="O54" s="23">
        <f>+_xlfn.XLOOKUP($B54,Revenue_FY26B!$B:$B,Revenue_FY26B!H:H,0)/1000</f>
        <v>8.6644955709627818E-3</v>
      </c>
      <c r="P54" s="25">
        <v>-1.5037423295813396E-3</v>
      </c>
      <c r="Q54" s="8">
        <f t="shared" si="120"/>
        <v>-1.0168237900544122E-2</v>
      </c>
      <c r="R54" s="33">
        <f t="shared" si="121"/>
        <v>-1.173552207080677</v>
      </c>
      <c r="T54" s="23">
        <f>+_xlfn.XLOOKUP($B54,Revenue_FY26B!$B:$B,Revenue_FY26B!I:I,0)/1000</f>
        <v>8.5517304332696758E-3</v>
      </c>
      <c r="U54" s="25">
        <v>1.9339870421092697E-3</v>
      </c>
      <c r="V54" s="8">
        <f t="shared" si="122"/>
        <v>-6.6177433911604059E-3</v>
      </c>
      <c r="W54" s="33">
        <f t="shared" si="123"/>
        <v>-0.77384845591188411</v>
      </c>
      <c r="Y54" s="23">
        <f>+_xlfn.XLOOKUP($B54,Revenue_FY26B!$B:$B,Revenue_FY26B!J:J,0)/1000</f>
        <v>8.7364591762113825E-3</v>
      </c>
      <c r="Z54" s="25">
        <v>1.9703593983345525E-3</v>
      </c>
      <c r="AA54" s="8">
        <f t="shared" si="124"/>
        <v>-6.76609977787683E-3</v>
      </c>
      <c r="AB54" s="33">
        <f t="shared" si="125"/>
        <v>-0.77446705139999172</v>
      </c>
      <c r="AD54" s="23">
        <f>+_xlfn.XLOOKUP($B54,Revenue_FY26B!$B:$B,Revenue_FY26B!K:K,0)/1000</f>
        <v>8.1485071251584038E-3</v>
      </c>
      <c r="AE54" s="25">
        <v>6.5675455950330204E-4</v>
      </c>
      <c r="AF54" s="8">
        <f t="shared" si="126"/>
        <v>-7.4917525656551017E-3</v>
      </c>
      <c r="AG54" s="33">
        <f t="shared" si="127"/>
        <v>-0.91940185491455462</v>
      </c>
      <c r="AI54" s="23">
        <f>+_xlfn.XLOOKUP($B54,Revenue_FY26B!$B:$B,Revenue_FY26B!L:L,0)/1000</f>
        <v>7.0758538010766772E-3</v>
      </c>
      <c r="AJ54" s="25">
        <v>2.5091104659577214E-3</v>
      </c>
      <c r="AK54" s="8">
        <f t="shared" si="128"/>
        <v>-4.5667433351189559E-3</v>
      </c>
      <c r="AL54" s="33">
        <f t="shared" si="129"/>
        <v>-0.6453982040194316</v>
      </c>
      <c r="AN54" s="23">
        <f>+_xlfn.XLOOKUP($B54,Revenue_FY26B!$B:$B,Revenue_FY26B!M:M,0)/1000</f>
        <v>7.8211784569203954E-3</v>
      </c>
      <c r="AO54" s="25">
        <v>2.1016088888129976E-3</v>
      </c>
      <c r="AP54" s="8">
        <f t="shared" si="130"/>
        <v>-5.7195695681073978E-3</v>
      </c>
      <c r="AQ54" s="33">
        <f t="shared" si="131"/>
        <v>-0.73129255387934078</v>
      </c>
      <c r="AS54" s="23">
        <f>+_xlfn.XLOOKUP($B54,Revenue_FY26B!$B:$B,Revenue_FY26B!N:N,0)/1000</f>
        <v>7.4903518114328481E-3</v>
      </c>
      <c r="AT54" s="25">
        <v>5.701347427237693E-3</v>
      </c>
      <c r="AU54" s="8">
        <f t="shared" si="132"/>
        <v>-1.7890043841951551E-3</v>
      </c>
      <c r="AV54" s="33">
        <f t="shared" si="133"/>
        <v>-0.23884116917773079</v>
      </c>
      <c r="AX54" s="23">
        <f>+_xlfn.XLOOKUP($B54,Revenue_FY26B!$B:$B,Revenue_FY26B!O:O,0)/1000</f>
        <v>7.6512143737487281E-3</v>
      </c>
      <c r="AY54" s="25">
        <v>0</v>
      </c>
      <c r="AZ54" s="8">
        <f t="shared" si="134"/>
        <v>-7.6512143737487281E-3</v>
      </c>
      <c r="BA54" s="33">
        <f t="shared" si="135"/>
        <v>-1</v>
      </c>
      <c r="BC54" s="23">
        <f>+_xlfn.XLOOKUP($B54,Revenue_FY26B!$B:$B,Revenue_FY26B!P:P,0)/1000</f>
        <v>8.5301130408336964E-3</v>
      </c>
      <c r="BD54" s="25">
        <v>0</v>
      </c>
      <c r="BE54" s="8">
        <f t="shared" si="136"/>
        <v>-8.5301130408336964E-3</v>
      </c>
      <c r="BF54" s="33">
        <f t="shared" si="137"/>
        <v>-1</v>
      </c>
      <c r="BH54" s="23">
        <f>+_xlfn.XLOOKUP($B54,Revenue_FY26B!$B:$B,Revenue_FY26B!Q:Q,0)/1000</f>
        <v>8.9621761805302215E-3</v>
      </c>
      <c r="BI54" s="25">
        <v>0</v>
      </c>
      <c r="BJ54" s="8">
        <f t="shared" si="138"/>
        <v>-8.9621761805302215E-3</v>
      </c>
      <c r="BK54" s="33">
        <f t="shared" si="139"/>
        <v>-1</v>
      </c>
      <c r="BM54" s="38">
        <f t="shared" si="143"/>
        <v>7.3311087825959645E-2</v>
      </c>
      <c r="BN54" s="38">
        <f t="shared" si="140"/>
        <v>1.2959792613339648E-2</v>
      </c>
      <c r="BO54" s="8">
        <f t="shared" si="141"/>
        <v>-6.0351295212619997E-2</v>
      </c>
      <c r="BP54" s="33">
        <f t="shared" si="142"/>
        <v>-0.82322193002910871</v>
      </c>
    </row>
    <row r="55" spans="2:68" s="5" customFormat="1" x14ac:dyDescent="0.25">
      <c r="C55" s="10" t="s">
        <v>69</v>
      </c>
      <c r="E55" s="24">
        <f>SUM(E49:E54)</f>
        <v>3.7207901498451736</v>
      </c>
      <c r="F55" s="24">
        <f>SUM(F49:F54)</f>
        <v>0.23658090999999015</v>
      </c>
      <c r="G55" s="24">
        <f t="shared" si="116"/>
        <v>-3.4842092398451836</v>
      </c>
      <c r="H55" s="34">
        <f t="shared" si="117"/>
        <v>-0.93641648669440969</v>
      </c>
      <c r="J55" s="24">
        <f>SUM(J49:J54)</f>
        <v>3.6270855406575353</v>
      </c>
      <c r="K55" s="24">
        <f>SUM(K49:K54)</f>
        <v>-0.70506270999999976</v>
      </c>
      <c r="L55" s="24">
        <f t="shared" si="118"/>
        <v>-4.3321482506575348</v>
      </c>
      <c r="M55" s="34">
        <f t="shared" si="119"/>
        <v>-1.1943882221956592</v>
      </c>
      <c r="O55" s="24">
        <f>SUM(O49:O54)</f>
        <v>3.850707794817843</v>
      </c>
      <c r="P55" s="24">
        <f>SUM(P49:P54)</f>
        <v>-0.82321270999999974</v>
      </c>
      <c r="Q55" s="24">
        <f t="shared" si="120"/>
        <v>-4.6739205048178425</v>
      </c>
      <c r="R55" s="34">
        <f t="shared" si="121"/>
        <v>-1.2137821808000733</v>
      </c>
      <c r="T55" s="24">
        <f>SUM(T49:T54)</f>
        <v>3.7077767486459967</v>
      </c>
      <c r="U55" s="24">
        <f>SUM(U49:U54)</f>
        <v>1.6602234199999999</v>
      </c>
      <c r="V55" s="24">
        <f t="shared" si="122"/>
        <v>-2.0475533286459968</v>
      </c>
      <c r="W55" s="34">
        <f t="shared" si="123"/>
        <v>-0.55223209687414998</v>
      </c>
      <c r="Y55" s="24">
        <f>SUM(Y49:Y54)</f>
        <v>3.4596599839489572</v>
      </c>
      <c r="Z55" s="24">
        <f>SUM(Z49:Z54)</f>
        <v>0.99809617999999989</v>
      </c>
      <c r="AA55" s="24">
        <f t="shared" si="124"/>
        <v>-2.4615638039489571</v>
      </c>
      <c r="AB55" s="34">
        <f t="shared" si="125"/>
        <v>-0.71150454535108854</v>
      </c>
      <c r="AD55" s="24">
        <f>SUM(AD49:AD54)</f>
        <v>3.2933578841941631</v>
      </c>
      <c r="AE55" s="24">
        <f>SUM(AE49:AE54)</f>
        <v>0.2145023700000003</v>
      </c>
      <c r="AF55" s="24">
        <f t="shared" si="126"/>
        <v>-3.0788555141941627</v>
      </c>
      <c r="AG55" s="34">
        <f t="shared" si="127"/>
        <v>-0.9348681869560963</v>
      </c>
      <c r="AI55" s="24">
        <f>SUM(AI49:AI54)</f>
        <v>2.9366026728697716</v>
      </c>
      <c r="AJ55" s="24">
        <f>SUM(AJ49:AJ54)</f>
        <v>1.2552989533333332</v>
      </c>
      <c r="AK55" s="24">
        <f t="shared" si="128"/>
        <v>-1.6813037195364384</v>
      </c>
      <c r="AL55" s="34">
        <f t="shared" si="129"/>
        <v>-0.57253360662966291</v>
      </c>
      <c r="AN55" s="24">
        <f>SUM(AN49:AN54)</f>
        <v>3.0383522402728929</v>
      </c>
      <c r="AO55" s="24">
        <f>SUM(AO49:AO54)</f>
        <v>1.0875710133333332</v>
      </c>
      <c r="AP55" s="24">
        <f t="shared" si="130"/>
        <v>-1.9507812269395597</v>
      </c>
      <c r="AQ55" s="34">
        <f t="shared" si="131"/>
        <v>-0.64205236018465994</v>
      </c>
      <c r="AS55" s="24">
        <f>SUM(AS49:AS54)</f>
        <v>3.1017602041020598</v>
      </c>
      <c r="AT55" s="24">
        <f>SUM(AT49:AT54)</f>
        <v>2.0568826133333329</v>
      </c>
      <c r="AU55" s="24">
        <f t="shared" si="132"/>
        <v>-1.0448775907687269</v>
      </c>
      <c r="AV55" s="34">
        <f t="shared" si="133"/>
        <v>-0.33686601220393581</v>
      </c>
      <c r="AX55" s="24">
        <f>SUM(AX49:AX54)</f>
        <v>3.1912081957898275</v>
      </c>
      <c r="AY55" s="24">
        <f>SUM(AY49:AY54)</f>
        <v>0</v>
      </c>
      <c r="AZ55" s="24">
        <f t="shared" si="134"/>
        <v>-3.1912081957898275</v>
      </c>
      <c r="BA55" s="34">
        <f t="shared" si="135"/>
        <v>-1</v>
      </c>
      <c r="BC55" s="24">
        <f>SUM(BC49:BC54)</f>
        <v>3.4708095500790801</v>
      </c>
      <c r="BD55" s="24">
        <f>SUM(BD49:BD54)</f>
        <v>0</v>
      </c>
      <c r="BE55" s="24">
        <f t="shared" si="136"/>
        <v>-3.4708095500790801</v>
      </c>
      <c r="BF55" s="34">
        <f t="shared" si="137"/>
        <v>-1</v>
      </c>
      <c r="BH55" s="24">
        <f>SUM(BH49:BH54)</f>
        <v>3.7959950347766886</v>
      </c>
      <c r="BI55" s="24">
        <f>SUM(BI49:BI54)</f>
        <v>0</v>
      </c>
      <c r="BJ55" s="24">
        <f t="shared" si="138"/>
        <v>-3.7959950347766886</v>
      </c>
      <c r="BK55" s="34">
        <f t="shared" si="139"/>
        <v>-1</v>
      </c>
      <c r="BM55" s="24">
        <f>SUM(BM49:BM54)</f>
        <v>30.736093219354398</v>
      </c>
      <c r="BN55" s="24">
        <f>SUM(BN49:BN54)</f>
        <v>5.9808800399999908</v>
      </c>
      <c r="BO55" s="24">
        <f t="shared" si="141"/>
        <v>-24.755213179354406</v>
      </c>
      <c r="BP55" s="34">
        <f t="shared" si="142"/>
        <v>-0.80541183300960795</v>
      </c>
    </row>
    <row r="56" spans="2:68" s="5" customFormat="1" x14ac:dyDescent="0.25">
      <c r="C56" s="10"/>
      <c r="E56" s="236"/>
      <c r="F56" s="236"/>
      <c r="G56" s="236"/>
      <c r="H56" s="101"/>
      <c r="J56" s="236"/>
      <c r="K56" s="236"/>
      <c r="L56" s="236"/>
      <c r="M56" s="101"/>
      <c r="O56" s="236"/>
      <c r="P56" s="236"/>
      <c r="Q56" s="236"/>
      <c r="R56" s="101"/>
      <c r="T56" s="236"/>
      <c r="U56" s="236"/>
      <c r="V56" s="236"/>
      <c r="W56" s="101"/>
      <c r="Y56" s="236"/>
      <c r="Z56" s="236"/>
      <c r="AA56" s="236"/>
      <c r="AB56" s="101"/>
      <c r="AD56" s="236"/>
      <c r="AE56" s="236"/>
      <c r="AF56" s="236"/>
      <c r="AG56" s="101"/>
      <c r="AI56" s="236"/>
      <c r="AJ56" s="236"/>
      <c r="AK56" s="236"/>
      <c r="AL56" s="101"/>
      <c r="AN56" s="236"/>
      <c r="AO56" s="236"/>
      <c r="AP56" s="236"/>
      <c r="AQ56" s="101"/>
      <c r="AS56" s="236"/>
      <c r="AT56" s="236"/>
      <c r="AU56" s="236"/>
      <c r="AV56" s="101"/>
      <c r="AX56" s="236"/>
      <c r="AY56" s="236"/>
      <c r="AZ56" s="236"/>
      <c r="BA56" s="101"/>
      <c r="BC56" s="236"/>
      <c r="BD56" s="236"/>
      <c r="BE56" s="236"/>
      <c r="BF56" s="101"/>
      <c r="BH56" s="236"/>
      <c r="BI56" s="236"/>
      <c r="BJ56" s="236"/>
      <c r="BK56" s="101"/>
      <c r="BM56" s="236"/>
      <c r="BN56" s="236"/>
      <c r="BO56" s="236"/>
      <c r="BP56" s="101"/>
    </row>
    <row r="57" spans="2:68" s="5" customFormat="1" x14ac:dyDescent="0.25">
      <c r="B57">
        <v>31</v>
      </c>
      <c r="C57" s="10" t="s">
        <v>246</v>
      </c>
      <c r="E57" s="23">
        <f>+_xlfn.XLOOKUP($B57,Revenue_FY26B!$B:$B,Revenue_FY26B!F:F,0)/1000</f>
        <v>0</v>
      </c>
      <c r="F57" s="25">
        <v>0</v>
      </c>
      <c r="G57" s="8">
        <f t="shared" ref="G57:G58" si="144">F57-E57</f>
        <v>0</v>
      </c>
      <c r="H57" s="33" t="str">
        <f t="shared" ref="H57:H58" si="145">IFERROR(G57/E57,"n.a.")</f>
        <v>n.a.</v>
      </c>
      <c r="I57"/>
      <c r="J57" s="23">
        <f>+_xlfn.XLOOKUP($B57,Revenue_FY26B!$B:$B,Revenue_FY26B!G:G,0)/1000</f>
        <v>0</v>
      </c>
      <c r="K57" s="25">
        <v>0</v>
      </c>
      <c r="L57" s="8">
        <f t="shared" ref="L57:L58" si="146">K57-J57</f>
        <v>0</v>
      </c>
      <c r="M57" s="33" t="str">
        <f t="shared" ref="M57:M58" si="147">IFERROR(L57/J57,"n.a.")</f>
        <v>n.a.</v>
      </c>
      <c r="N57"/>
      <c r="O57" s="23">
        <f>+_xlfn.XLOOKUP($B57,Revenue_FY26B!$B:$B,Revenue_FY26B!H:H,0)/1000</f>
        <v>0</v>
      </c>
      <c r="P57" s="25">
        <v>24.520767490000001</v>
      </c>
      <c r="Q57" s="8">
        <f t="shared" ref="Q57:Q58" si="148">P57-O57</f>
        <v>24.520767490000001</v>
      </c>
      <c r="R57" s="33" t="str">
        <f t="shared" ref="R57:R58" si="149">IFERROR(Q57/O57,"n.a.")</f>
        <v>n.a.</v>
      </c>
      <c r="S57"/>
      <c r="T57" s="23">
        <f>+_xlfn.XLOOKUP($B57,Revenue_FY26B!$B:$B,Revenue_FY26B!I:I,0)/1000</f>
        <v>34.163888888888891</v>
      </c>
      <c r="U57" s="25">
        <v>23.762908950000003</v>
      </c>
      <c r="V57" s="8">
        <f t="shared" ref="V57:V58" si="150">U57-T57</f>
        <v>-10.400979938888888</v>
      </c>
      <c r="W57" s="33">
        <f t="shared" ref="W57:W58" si="151">IFERROR(V57/T57,"n.a.")</f>
        <v>-0.30444367655906979</v>
      </c>
      <c r="X57"/>
      <c r="Y57" s="23">
        <f>+_xlfn.XLOOKUP($B57,Revenue_FY26B!$B:$B,Revenue_FY26B!J:J,0)/1000</f>
        <v>34.163888888888891</v>
      </c>
      <c r="Z57" s="25">
        <v>22.001320849999999</v>
      </c>
      <c r="AA57" s="8">
        <f t="shared" ref="AA57:AA58" si="152">Z57-Y57</f>
        <v>-12.162568038888892</v>
      </c>
      <c r="AB57" s="33">
        <f t="shared" ref="AB57:AB58" si="153">IFERROR(AA57/Y57,"n.a.")</f>
        <v>-0.35600654475973664</v>
      </c>
      <c r="AC57"/>
      <c r="AD57" s="23">
        <f>+_xlfn.XLOOKUP($B57,Revenue_FY26B!$B:$B,Revenue_FY26B!K:K,0)/1000</f>
        <v>34.163888888888891</v>
      </c>
      <c r="AE57" s="25">
        <v>20.689164660000017</v>
      </c>
      <c r="AF57" s="8">
        <f t="shared" ref="AF57:AF58" si="154">AE57-AD57</f>
        <v>-13.474724228888874</v>
      </c>
      <c r="AG57" s="33">
        <f t="shared" ref="AG57:AG58" si="155">IFERROR(AF57/AD57,"n.a.")</f>
        <v>-0.39441423875111753</v>
      </c>
      <c r="AH57"/>
      <c r="AI57" s="23">
        <f>+_xlfn.XLOOKUP($B57,Revenue_FY26B!$B:$B,Revenue_FY26B!L:L,0)/1000</f>
        <v>34.163888888888891</v>
      </c>
      <c r="AJ57" s="25">
        <v>18.974510769999998</v>
      </c>
      <c r="AK57" s="8">
        <f t="shared" ref="AK57:AK58" si="156">AJ57-AI57</f>
        <v>-15.189378118888893</v>
      </c>
      <c r="AL57" s="33">
        <f t="shared" ref="AL57:AL58" si="157">IFERROR(AK57/AI57,"n.a.")</f>
        <v>-0.44460331106594042</v>
      </c>
      <c r="AM57"/>
      <c r="AN57" s="23">
        <f>+_xlfn.XLOOKUP($B57,Revenue_FY26B!$B:$B,Revenue_FY26B!M:M,0)/1000</f>
        <v>34.163888888888891</v>
      </c>
      <c r="AO57" s="25">
        <v>17.890302720733008</v>
      </c>
      <c r="AP57" s="8">
        <f t="shared" ref="AP57:AP58" si="158">AO57-AN57</f>
        <v>-16.273586168155884</v>
      </c>
      <c r="AQ57" s="33">
        <f t="shared" ref="AQ57:AQ58" si="159">IFERROR(AP57/AN57,"n.a.")</f>
        <v>-0.47633880970291226</v>
      </c>
      <c r="AR57"/>
      <c r="AS57" s="23">
        <f>+_xlfn.XLOOKUP($B57,Revenue_FY26B!$B:$B,Revenue_FY26B!N:N,0)/1000</f>
        <v>34.163888888888891</v>
      </c>
      <c r="AT57" s="25">
        <v>19.724897645180011</v>
      </c>
      <c r="AU57" s="8">
        <f t="shared" ref="AU57:AU58" si="160">AT57-AS57</f>
        <v>-14.43899124370888</v>
      </c>
      <c r="AV57" s="33">
        <f t="shared" ref="AV57:AV58" si="161">IFERROR(AU57/AS57,"n.a.")</f>
        <v>-0.42263898265998834</v>
      </c>
      <c r="AW57"/>
      <c r="AX57" s="23">
        <f>+_xlfn.XLOOKUP($B57,Revenue_FY26B!$B:$B,Revenue_FY26B!O:O,0)/1000</f>
        <v>34.163888888888891</v>
      </c>
      <c r="AY57" s="25"/>
      <c r="AZ57" s="8">
        <f t="shared" ref="AZ57:AZ58" si="162">AY57-AX57</f>
        <v>-34.163888888888891</v>
      </c>
      <c r="BA57" s="33">
        <f t="shared" ref="BA57:BA58" si="163">IFERROR(AZ57/AX57,"n.a.")</f>
        <v>-1</v>
      </c>
      <c r="BB57"/>
      <c r="BC57" s="23">
        <f>+_xlfn.XLOOKUP($B57,Revenue_FY26B!$B:$B,Revenue_FY26B!P:P,0)/1000</f>
        <v>34.163888888888891</v>
      </c>
      <c r="BD57" s="25"/>
      <c r="BE57" s="8">
        <f t="shared" ref="BE57:BE58" si="164">BD57-BC57</f>
        <v>-34.163888888888891</v>
      </c>
      <c r="BF57" s="33">
        <f t="shared" ref="BF57:BF58" si="165">IFERROR(BE57/BC57,"n.a.")</f>
        <v>-1</v>
      </c>
      <c r="BG57"/>
      <c r="BH57" s="23">
        <f>+_xlfn.XLOOKUP($B57,Revenue_FY26B!$B:$B,Revenue_FY26B!Q:Q,0)/1000</f>
        <v>34.163888888888891</v>
      </c>
      <c r="BI57" s="25"/>
      <c r="BJ57" s="8">
        <f t="shared" ref="BJ57:BJ58" si="166">BI57-BH57</f>
        <v>-34.163888888888891</v>
      </c>
      <c r="BK57" s="33">
        <f t="shared" ref="BK57:BK58" si="167">IFERROR(BJ57/BH57,"n.a.")</f>
        <v>-1</v>
      </c>
      <c r="BL57"/>
      <c r="BM57" s="38">
        <f>E57+J57+O57+T57+Y57+AD57+AI57+AN57+AS57</f>
        <v>204.98333333333335</v>
      </c>
      <c r="BN57" s="38">
        <f t="shared" ref="BN57:BN58" si="168">+F57+K57+P57+U57+Z57+AE57+AJ57+AO57+AT57+AY57+BD57+BI57</f>
        <v>147.56387308591303</v>
      </c>
      <c r="BO57" s="8">
        <f t="shared" ref="BO57:BO58" si="169">BN57-BM57</f>
        <v>-57.419460247420318</v>
      </c>
      <c r="BP57" s="33">
        <f t="shared" ref="BP57:BP58" si="170">IFERROR(BO57/BM57,"n.a.")</f>
        <v>-0.28011770183309365</v>
      </c>
    </row>
    <row r="58" spans="2:68" s="5" customFormat="1" x14ac:dyDescent="0.25">
      <c r="B58">
        <v>32</v>
      </c>
      <c r="C58" s="10" t="s">
        <v>247</v>
      </c>
      <c r="E58" s="23">
        <f>+_xlfn.XLOOKUP($B58,Revenue_FY26B!$B:$B,Revenue_FY26B!F:F,0)/1000</f>
        <v>0</v>
      </c>
      <c r="F58" s="25">
        <v>0</v>
      </c>
      <c r="G58" s="8">
        <f t="shared" si="144"/>
        <v>0</v>
      </c>
      <c r="H58" s="33" t="str">
        <f t="shared" si="145"/>
        <v>n.a.</v>
      </c>
      <c r="I58"/>
      <c r="J58" s="23">
        <f>+_xlfn.XLOOKUP($B58,Revenue_FY26B!$B:$B,Revenue_FY26B!G:G,0)/1000</f>
        <v>0</v>
      </c>
      <c r="K58" s="25">
        <v>0</v>
      </c>
      <c r="L58" s="8">
        <f t="shared" si="146"/>
        <v>0</v>
      </c>
      <c r="M58" s="33" t="str">
        <f t="shared" si="147"/>
        <v>n.a.</v>
      </c>
      <c r="N58"/>
      <c r="O58" s="23">
        <f>+_xlfn.XLOOKUP($B58,Revenue_FY26B!$B:$B,Revenue_FY26B!H:H,0)/1000</f>
        <v>0</v>
      </c>
      <c r="P58" s="25">
        <v>20.609207500000004</v>
      </c>
      <c r="Q58" s="8">
        <f t="shared" si="148"/>
        <v>20.609207500000004</v>
      </c>
      <c r="R58" s="33" t="str">
        <f t="shared" si="149"/>
        <v>n.a.</v>
      </c>
      <c r="S58"/>
      <c r="T58" s="23">
        <f>+_xlfn.XLOOKUP($B58,Revenue_FY26B!$B:$B,Revenue_FY26B!I:I,0)/1000</f>
        <v>25.288666666666668</v>
      </c>
      <c r="U58" s="25">
        <v>20.06188204</v>
      </c>
      <c r="V58" s="8">
        <f t="shared" si="150"/>
        <v>-5.2267846266666673</v>
      </c>
      <c r="W58" s="33">
        <f t="shared" si="151"/>
        <v>-0.20668486383887383</v>
      </c>
      <c r="X58"/>
      <c r="Y58" s="23">
        <f>+_xlfn.XLOOKUP($B58,Revenue_FY26B!$B:$B,Revenue_FY26B!J:J,0)/1000</f>
        <v>25.288666666666668</v>
      </c>
      <c r="Z58" s="25">
        <v>18.635587460000007</v>
      </c>
      <c r="AA58" s="8">
        <f t="shared" si="152"/>
        <v>-6.6530792066666606</v>
      </c>
      <c r="AB58" s="33">
        <f t="shared" si="153"/>
        <v>-0.26308540874700104</v>
      </c>
      <c r="AC58"/>
      <c r="AD58" s="23">
        <f>+_xlfn.XLOOKUP($B58,Revenue_FY26B!$B:$B,Revenue_FY26B!K:K,0)/1000</f>
        <v>25.288666666666668</v>
      </c>
      <c r="AE58" s="25">
        <v>17.581360270000001</v>
      </c>
      <c r="AF58" s="8">
        <f t="shared" si="154"/>
        <v>-7.7073063966666666</v>
      </c>
      <c r="AG58" s="33">
        <f t="shared" si="155"/>
        <v>-0.30477314198718791</v>
      </c>
      <c r="AH58"/>
      <c r="AI58" s="23">
        <f>+_xlfn.XLOOKUP($B58,Revenue_FY26B!$B:$B,Revenue_FY26B!L:L,0)/1000</f>
        <v>25.288666666666668</v>
      </c>
      <c r="AJ58" s="25">
        <v>16.255623730000003</v>
      </c>
      <c r="AK58" s="8">
        <f t="shared" si="156"/>
        <v>-9.0330429366666642</v>
      </c>
      <c r="AL58" s="33">
        <f t="shared" si="157"/>
        <v>-0.35719727954551433</v>
      </c>
      <c r="AM58"/>
      <c r="AN58" s="23">
        <f>+_xlfn.XLOOKUP($B58,Revenue_FY26B!$B:$B,Revenue_FY26B!M:M,0)/1000</f>
        <v>25.288666666666668</v>
      </c>
      <c r="AO58" s="25">
        <v>15.172016233509908</v>
      </c>
      <c r="AP58" s="8">
        <f t="shared" si="158"/>
        <v>-10.11665043315676</v>
      </c>
      <c r="AQ58" s="33">
        <f t="shared" si="159"/>
        <v>-0.40004681015830912</v>
      </c>
      <c r="AR58"/>
      <c r="AS58" s="23">
        <f>+_xlfn.XLOOKUP($B58,Revenue_FY26B!$B:$B,Revenue_FY26B!N:N,0)/1000</f>
        <v>25.288666666666668</v>
      </c>
      <c r="AT58" s="25">
        <v>17.004305127223091</v>
      </c>
      <c r="AU58" s="8">
        <f t="shared" si="160"/>
        <v>-8.2843615394435766</v>
      </c>
      <c r="AV58" s="33">
        <f t="shared" si="161"/>
        <v>-0.32759186748122648</v>
      </c>
      <c r="AW58"/>
      <c r="AX58" s="23">
        <f>+_xlfn.XLOOKUP($B58,Revenue_FY26B!$B:$B,Revenue_FY26B!O:O,0)/1000</f>
        <v>25.288666666666668</v>
      </c>
      <c r="AY58" s="25"/>
      <c r="AZ58" s="8">
        <f t="shared" si="162"/>
        <v>-25.288666666666668</v>
      </c>
      <c r="BA58" s="33">
        <f t="shared" si="163"/>
        <v>-1</v>
      </c>
      <c r="BB58"/>
      <c r="BC58" s="23">
        <f>+_xlfn.XLOOKUP($B58,Revenue_FY26B!$B:$B,Revenue_FY26B!P:P,0)/1000</f>
        <v>25.288666666666668</v>
      </c>
      <c r="BD58" s="25"/>
      <c r="BE58" s="8">
        <f t="shared" si="164"/>
        <v>-25.288666666666668</v>
      </c>
      <c r="BF58" s="33">
        <f t="shared" si="165"/>
        <v>-1</v>
      </c>
      <c r="BG58"/>
      <c r="BH58" s="23">
        <f>+_xlfn.XLOOKUP($B58,Revenue_FY26B!$B:$B,Revenue_FY26B!Q:Q,0)/1000</f>
        <v>25.288666666666668</v>
      </c>
      <c r="BI58" s="25"/>
      <c r="BJ58" s="8">
        <f t="shared" si="166"/>
        <v>-25.288666666666668</v>
      </c>
      <c r="BK58" s="33">
        <f t="shared" si="167"/>
        <v>-1</v>
      </c>
      <c r="BL58"/>
      <c r="BM58" s="38">
        <f t="shared" ref="BM58" si="171">E58+J58+O58+T58+Y58+AD58+AI58+AN58+AS58</f>
        <v>151.732</v>
      </c>
      <c r="BN58" s="38">
        <f t="shared" si="168"/>
        <v>125.31998236073301</v>
      </c>
      <c r="BO58" s="8">
        <f t="shared" si="169"/>
        <v>-26.412017639266992</v>
      </c>
      <c r="BP58" s="33">
        <f t="shared" si="170"/>
        <v>-0.17407018716728834</v>
      </c>
    </row>
    <row r="59" spans="2:68" s="5" customFormat="1" x14ac:dyDescent="0.25">
      <c r="C59" s="6" t="s">
        <v>70</v>
      </c>
      <c r="E59" s="236"/>
      <c r="F59" s="236"/>
      <c r="G59" s="236"/>
      <c r="H59" s="101"/>
      <c r="J59" s="236"/>
      <c r="K59" s="236"/>
      <c r="L59" s="236"/>
      <c r="M59" s="101"/>
      <c r="O59" s="236"/>
      <c r="P59" s="236"/>
      <c r="Q59" s="236"/>
      <c r="R59" s="101"/>
      <c r="T59" s="236"/>
      <c r="U59" s="236"/>
      <c r="V59" s="236"/>
      <c r="W59" s="101"/>
      <c r="Y59" s="236"/>
      <c r="Z59" s="236"/>
      <c r="AA59" s="236"/>
      <c r="AB59" s="101"/>
      <c r="AD59" s="236"/>
      <c r="AE59" s="236"/>
      <c r="AF59" s="236"/>
      <c r="AG59" s="101"/>
      <c r="AI59" s="236"/>
      <c r="AJ59" s="236"/>
      <c r="AK59" s="236"/>
      <c r="AL59" s="101"/>
      <c r="AN59" s="236"/>
      <c r="AO59" s="236"/>
      <c r="AP59" s="236"/>
      <c r="AQ59" s="101"/>
      <c r="AS59" s="236"/>
      <c r="AT59" s="236"/>
      <c r="AU59" s="236"/>
      <c r="AV59" s="101"/>
      <c r="AX59" s="236"/>
      <c r="AY59" s="236"/>
      <c r="AZ59" s="236"/>
      <c r="BA59" s="101"/>
      <c r="BC59" s="236"/>
      <c r="BD59" s="236"/>
      <c r="BE59" s="236"/>
      <c r="BF59" s="101"/>
      <c r="BH59" s="236"/>
      <c r="BI59" s="236"/>
      <c r="BJ59" s="236"/>
      <c r="BK59" s="101"/>
      <c r="BM59" s="236"/>
      <c r="BN59" s="236"/>
      <c r="BO59" s="236"/>
      <c r="BP59" s="101"/>
    </row>
    <row r="60" spans="2:68" s="5" customFormat="1" x14ac:dyDescent="0.25">
      <c r="C60" s="10" t="s">
        <v>24</v>
      </c>
      <c r="E60" s="24">
        <f>SUM(E19,E28,E37,E46,E55,E57,E58)</f>
        <v>353.49218103517296</v>
      </c>
      <c r="F60" s="24">
        <f>SUM(F19,F28,F37,F46,F55,F57,F58)</f>
        <v>357.45105362278997</v>
      </c>
      <c r="G60" s="24">
        <f t="shared" ref="G60" si="172">F60-E60</f>
        <v>3.9588725876170088</v>
      </c>
      <c r="H60" s="34">
        <f t="shared" ref="H60" si="173">IFERROR(G60/E60,"n.a.")</f>
        <v>1.1199321512639328E-2</v>
      </c>
      <c r="J60" s="24">
        <f>SUM(J19,J28,J37,J46,J55,J57,J58)</f>
        <v>344.73235327855156</v>
      </c>
      <c r="K60" s="24">
        <f>SUM(K19,K28,K37,K46,K55,K57,K58)</f>
        <v>348.87307761016535</v>
      </c>
      <c r="L60" s="24">
        <f t="shared" ref="L60" si="174">K60-J60</f>
        <v>4.1407243316137965</v>
      </c>
      <c r="M60" s="34">
        <f t="shared" ref="M60" si="175">IFERROR(L60/J60,"n.a.")</f>
        <v>1.2011417820908725E-2</v>
      </c>
      <c r="O60" s="24">
        <f>SUM(O19,O28,O37,O46,O55,O57,O58)</f>
        <v>364.69059150070257</v>
      </c>
      <c r="P60" s="24">
        <f>SUM(P19,P28,P37,P46,P55,P57,P58)</f>
        <v>381.53004949051444</v>
      </c>
      <c r="Q60" s="24">
        <f t="shared" ref="Q60" si="176">P60-O60</f>
        <v>16.839457989811876</v>
      </c>
      <c r="R60" s="34">
        <f t="shared" ref="R60" si="177">IFERROR(Q60/O60,"n.a.")</f>
        <v>4.6174643334003958E-2</v>
      </c>
      <c r="T60" s="24">
        <f>SUM(T19,T28,T37,T46,T55,T57,T58)</f>
        <v>411.29740230461954</v>
      </c>
      <c r="U60" s="24">
        <f>SUM(U19,U28,U37,U46,U55,U57,U58)</f>
        <v>425.90259408469478</v>
      </c>
      <c r="V60" s="24">
        <f t="shared" ref="V60" si="178">U60-T60</f>
        <v>14.605191780075245</v>
      </c>
      <c r="W60" s="34">
        <f t="shared" ref="W60" si="179">IFERROR(V60/T60,"n.a.")</f>
        <v>3.5510051116875739E-2</v>
      </c>
      <c r="Y60" s="24">
        <f>SUM(Y19,Y28,Y37,Y46,Y55,Y57,Y58)</f>
        <v>389.42110569871778</v>
      </c>
      <c r="Z60" s="24">
        <f>SUM(Z19,Z28,Z37,Z46,Z55,Z57,Z58)</f>
        <v>343.32869673311342</v>
      </c>
      <c r="AA60" s="24">
        <f t="shared" ref="AA60" si="180">Z60-Y60</f>
        <v>-46.092408965604363</v>
      </c>
      <c r="AB60" s="34">
        <f t="shared" ref="AB60" si="181">IFERROR(AA60/Y60,"n.a.")</f>
        <v>-0.11836135302143724</v>
      </c>
      <c r="AD60" s="24">
        <f>SUM(AD19,AD28,AD37,AD46,AD55,AD57,AD58)</f>
        <v>375.1101781514929</v>
      </c>
      <c r="AE60" s="24">
        <f>SUM(AE19,AE28,AE37,AE46,AE55,AE57,AE58)</f>
        <v>347.38286582693939</v>
      </c>
      <c r="AF60" s="24">
        <f t="shared" ref="AF60" si="182">AE60-AD60</f>
        <v>-27.727312324553509</v>
      </c>
      <c r="AG60" s="34">
        <f t="shared" ref="AG60" si="183">IFERROR(AF60/AD60,"n.a.")</f>
        <v>-7.3917781866626633E-2</v>
      </c>
      <c r="AI60" s="24">
        <f>SUM(AI19,AI28,AI37,AI46,AI55,AI57,AI58)</f>
        <v>352.1013007505864</v>
      </c>
      <c r="AJ60" s="24">
        <f>SUM(AJ19,AJ28,AJ37,AJ46,AJ55,AJ57,AJ58)</f>
        <v>293.41888294335581</v>
      </c>
      <c r="AK60" s="24">
        <f t="shared" ref="AK60" si="184">AJ60-AI60</f>
        <v>-58.682417807230593</v>
      </c>
      <c r="AL60" s="34">
        <f t="shared" ref="AL60" si="185">IFERROR(AK60/AI60,"n.a.")</f>
        <v>-0.16666345078003197</v>
      </c>
      <c r="AN60" s="24">
        <f>SUM(AN19,AN28,AN37,AN46,AN55,AN57,AN58)</f>
        <v>361.25078148586726</v>
      </c>
      <c r="AO60" s="24">
        <f>SUM(AO19,AO28,AO37,AO46,AO55,AO57,AO58)</f>
        <v>287.12662286932488</v>
      </c>
      <c r="AP60" s="24">
        <f t="shared" ref="AP60" si="186">AO60-AN60</f>
        <v>-74.124158616542388</v>
      </c>
      <c r="AQ60" s="34">
        <f t="shared" ref="AQ60" si="187">IFERROR(AP60/AN60,"n.a.")</f>
        <v>-0.20518753845088153</v>
      </c>
      <c r="AS60" s="24">
        <f>SUM(AS19,AS28,AS37,AS46,AS55,AS57,AS58)</f>
        <v>366.98606274720277</v>
      </c>
      <c r="AT60" s="24">
        <f>SUM(AT19,AT28,AT37,AT46,AT55,AT57,AT58)</f>
        <v>324.74995499178317</v>
      </c>
      <c r="AU60" s="24">
        <f t="shared" ref="AU60" si="188">AT60-AS60</f>
        <v>-42.236107755419596</v>
      </c>
      <c r="AV60" s="34">
        <f t="shared" ref="AV60" si="189">IFERROR(AU60/AS60,"n.a.")</f>
        <v>-0.11508913292032512</v>
      </c>
      <c r="AX60" s="24">
        <f>SUM(AX19,AX28,AX37,AX46,AX55,AX57,AX58)</f>
        <v>358.82393215325891</v>
      </c>
      <c r="AY60" s="24">
        <f>SUM(AY19,AY28,AY37,AY46,AY55,AY57,AY58)</f>
        <v>0</v>
      </c>
      <c r="AZ60" s="24">
        <f t="shared" ref="AZ60" si="190">AY60-AX60</f>
        <v>-358.82393215325891</v>
      </c>
      <c r="BA60" s="34">
        <f t="shared" ref="BA60" si="191">IFERROR(AZ60/AX60,"n.a.")</f>
        <v>-1</v>
      </c>
      <c r="BC60" s="24">
        <f>SUM(BC19,BC28,BC37,BC46,BC55,BC57,BC58)</f>
        <v>383.14720046374396</v>
      </c>
      <c r="BD60" s="24">
        <f>SUM(BD19,BD28,BD37,BD46,BD55,BD57,BD58)</f>
        <v>0</v>
      </c>
      <c r="BE60" s="24">
        <f t="shared" ref="BE60" si="192">BD60-BC60</f>
        <v>-383.14720046374396</v>
      </c>
      <c r="BF60" s="34">
        <f t="shared" ref="BF60" si="193">IFERROR(BE60/BC60,"n.a.")</f>
        <v>-1</v>
      </c>
      <c r="BH60" s="24">
        <f>SUM(BH19,BH28,BH37,BH46,BH55,BH57,BH58)</f>
        <v>410.53948923329301</v>
      </c>
      <c r="BI60" s="24">
        <f>SUM(BI19,BI28,BI37,BI46,BI55,BI57,BI58)</f>
        <v>0</v>
      </c>
      <c r="BJ60" s="24">
        <f t="shared" ref="BJ60" si="194">BI60-BH60</f>
        <v>-410.53948923329301</v>
      </c>
      <c r="BK60" s="34">
        <f t="shared" ref="BK60" si="195">IFERROR(BJ60/BH60,"n.a.")</f>
        <v>-1</v>
      </c>
      <c r="BM60" s="24">
        <f>SUM(BM19,BM28,BM37,BM46,BM55,BM57,BM58)</f>
        <v>3319.081956952914</v>
      </c>
      <c r="BN60" s="24">
        <f>SUM(BN19,BN28,BN37,BN46,BN55,BN57,BN58)</f>
        <v>3109.7637981726812</v>
      </c>
      <c r="BO60" s="24">
        <f t="shared" ref="BO60" si="196">BN60-BM60</f>
        <v>-209.31815878023281</v>
      </c>
      <c r="BP60" s="34">
        <f t="shared" ref="BP60" si="197">IFERROR(BO60/BM60,"n.a.")</f>
        <v>-6.3065076878185175E-2</v>
      </c>
    </row>
    <row r="61" spans="2:68" s="5" customFormat="1" x14ac:dyDescent="0.25">
      <c r="B61">
        <v>33</v>
      </c>
      <c r="C61" s="15" t="s">
        <v>25</v>
      </c>
      <c r="E61" s="23">
        <f>+_xlfn.XLOOKUP($B61,Revenue_FY26B!$B:$B,Revenue_FY26B!F:F,0)/1000</f>
        <v>7.033666666666667</v>
      </c>
      <c r="F61" s="25">
        <v>25.875465800000001</v>
      </c>
      <c r="G61" s="8">
        <f t="shared" ref="G61:G69" si="198">F61-E61</f>
        <v>18.841799133333332</v>
      </c>
      <c r="H61" s="33">
        <f t="shared" ref="H61:H71" si="199">IFERROR(G61/E61,"n.a.")</f>
        <v>2.6788018292971896</v>
      </c>
      <c r="J61" s="23">
        <f>+_xlfn.XLOOKUP($B61,Revenue_FY26B!$B:$B,Revenue_FY26B!G:G,0)/1000</f>
        <v>7.033666666666667</v>
      </c>
      <c r="K61" s="25">
        <v>3.4581218700000003</v>
      </c>
      <c r="L61" s="8">
        <f t="shared" ref="L61:L69" si="200">K61-J61</f>
        <v>-3.5755447966666667</v>
      </c>
      <c r="M61" s="33">
        <f t="shared" ref="M61:M71" si="201">IFERROR(L61/J61,"n.a.")</f>
        <v>-0.50834720581962933</v>
      </c>
      <c r="O61" s="23">
        <f>+_xlfn.XLOOKUP($B61,Revenue_FY26B!$B:$B,Revenue_FY26B!H:H,0)/1000</f>
        <v>7.033666666666667</v>
      </c>
      <c r="P61" s="25">
        <v>5.3559901600000002</v>
      </c>
      <c r="Q61" s="8">
        <f t="shared" ref="Q61:Q69" si="202">P61-O61</f>
        <v>-1.6776765066666668</v>
      </c>
      <c r="R61" s="33">
        <f t="shared" ref="R61:R71" si="203">IFERROR(Q61/O61,"n.a.")</f>
        <v>-0.2385209004312592</v>
      </c>
      <c r="T61" s="23">
        <f>+_xlfn.XLOOKUP($B61,Revenue_FY26B!$B:$B,Revenue_FY26B!I:I,0)/1000</f>
        <v>7.033666666666667</v>
      </c>
      <c r="U61" s="25">
        <v>4.8820158199999995</v>
      </c>
      <c r="V61" s="8">
        <f t="shared" ref="V61:V71" si="204">U61-T61</f>
        <v>-2.1516508466666675</v>
      </c>
      <c r="W61" s="33">
        <f t="shared" ref="W61:W71" si="205">IFERROR(V61/T61,"n.a.")</f>
        <v>-0.30590742334486526</v>
      </c>
      <c r="Y61" s="23">
        <f>+_xlfn.XLOOKUP($B61,Revenue_FY26B!$B:$B,Revenue_FY26B!J:J,0)/1000</f>
        <v>7.033666666666667</v>
      </c>
      <c r="Z61" s="25">
        <v>7.7818129700000007</v>
      </c>
      <c r="AA61" s="8">
        <f t="shared" ref="AA61:AA71" si="206">Z61-Y61</f>
        <v>0.74814630333333376</v>
      </c>
      <c r="AB61" s="33">
        <f t="shared" ref="AB61:AB71" si="207">IFERROR(AA61/Y61,"n.a.")</f>
        <v>0.10636647125728645</v>
      </c>
      <c r="AD61" s="23">
        <f>+_xlfn.XLOOKUP($B61,Revenue_FY26B!$B:$B,Revenue_FY26B!K:K,0)/1000</f>
        <v>7.033666666666667</v>
      </c>
      <c r="AE61" s="25">
        <v>5.8191204799999996</v>
      </c>
      <c r="AF61" s="8">
        <f t="shared" ref="AF61:AF71" si="208">AE61-AD61</f>
        <v>-1.2145461866666674</v>
      </c>
      <c r="AG61" s="33">
        <f t="shared" ref="AG61:AG71" si="209">IFERROR(AF61/AD61,"n.a.")</f>
        <v>-0.17267610824131566</v>
      </c>
      <c r="AI61" s="23">
        <f>+_xlfn.XLOOKUP($B61,Revenue_FY26B!$B:$B,Revenue_FY26B!L:L,0)/1000</f>
        <v>7.033666666666667</v>
      </c>
      <c r="AJ61" s="25">
        <v>3.4627652600000003</v>
      </c>
      <c r="AK61" s="8">
        <f t="shared" ref="AK61:AK71" si="210">AJ61-AI61</f>
        <v>-3.5709014066666667</v>
      </c>
      <c r="AL61" s="33">
        <f t="shared" ref="AL61:AL71" si="211">IFERROR(AK61/AI61,"n.a.")</f>
        <v>-0.50768703947680205</v>
      </c>
      <c r="AN61" s="23">
        <f>+_xlfn.XLOOKUP($B61,Revenue_FY26B!$B:$B,Revenue_FY26B!M:M,0)/1000</f>
        <v>7.033666666666667</v>
      </c>
      <c r="AO61" s="25">
        <v>3.8270649800000003</v>
      </c>
      <c r="AP61" s="8">
        <f t="shared" ref="AP61:AP71" si="212">AO61-AN61</f>
        <v>-3.2066016866666667</v>
      </c>
      <c r="AQ61" s="33">
        <f t="shared" ref="AQ61:AQ71" si="213">IFERROR(AP61/AN61,"n.a.")</f>
        <v>-0.45589332543481348</v>
      </c>
      <c r="AS61" s="23">
        <f>+_xlfn.XLOOKUP($B61,Revenue_FY26B!$B:$B,Revenue_FY26B!N:N,0)/1000</f>
        <v>7.033666666666667</v>
      </c>
      <c r="AT61" s="25">
        <v>-16.477730409999999</v>
      </c>
      <c r="AU61" s="8">
        <f t="shared" ref="AU61:AU71" si="214">AT61-AS61</f>
        <v>-23.511397076666668</v>
      </c>
      <c r="AV61" s="33">
        <f t="shared" ref="AV61:AV71" si="215">IFERROR(AU61/AS61,"n.a.")</f>
        <v>-3.3426942434007869</v>
      </c>
      <c r="AX61" s="23">
        <f>+_xlfn.XLOOKUP($B61,Revenue_FY26B!$B:$B,Revenue_FY26B!O:O,0)/1000</f>
        <v>7.033666666666667</v>
      </c>
      <c r="AY61" s="25">
        <v>0</v>
      </c>
      <c r="AZ61" s="8">
        <f t="shared" ref="AZ61:AZ71" si="216">AY61-AX61</f>
        <v>-7.033666666666667</v>
      </c>
      <c r="BA61" s="33">
        <f t="shared" ref="BA61:BA71" si="217">IFERROR(AZ61/AX61,"n.a.")</f>
        <v>-1</v>
      </c>
      <c r="BC61" s="23">
        <f>+_xlfn.XLOOKUP($B61,Revenue_FY26B!$B:$B,Revenue_FY26B!P:P,0)/1000</f>
        <v>7.033666666666667</v>
      </c>
      <c r="BD61" s="25">
        <v>0</v>
      </c>
      <c r="BE61" s="8">
        <f t="shared" ref="BE61:BE71" si="218">BD61-BC61</f>
        <v>-7.033666666666667</v>
      </c>
      <c r="BF61" s="33">
        <f t="shared" ref="BF61:BF71" si="219">IFERROR(BE61/BC61,"n.a.")</f>
        <v>-1</v>
      </c>
      <c r="BH61" s="23">
        <f>+_xlfn.XLOOKUP($B61,Revenue_FY26B!$B:$B,Revenue_FY26B!Q:Q,0)/1000</f>
        <v>7.033666666666667</v>
      </c>
      <c r="BI61" s="25">
        <v>0</v>
      </c>
      <c r="BJ61" s="8">
        <f t="shared" ref="BJ61:BJ71" si="220">BI61-BH61</f>
        <v>-7.033666666666667</v>
      </c>
      <c r="BK61" s="33">
        <f t="shared" ref="BK61:BK71" si="221">IFERROR(BJ61/BH61,"n.a.")</f>
        <v>-1</v>
      </c>
      <c r="BM61" s="38">
        <f t="shared" ref="BM61:BM62" si="222">E61+J61+O61+T61+Y61+AD61+AI61+AN61+AS61</f>
        <v>63.303000000000011</v>
      </c>
      <c r="BN61" s="38">
        <f>+F61+K61+P61+U61+Z61+AE61+AJ61+AO61+AT61+AY61+BD61+BI61</f>
        <v>43.984626930000005</v>
      </c>
      <c r="BO61" s="8">
        <f t="shared" ref="BO61:BO70" si="223">BN61-BM61</f>
        <v>-19.318373070000007</v>
      </c>
      <c r="BP61" s="33">
        <f t="shared" ref="BP61:BP70" si="224">IFERROR(BO61/BM61,"n.a.")</f>
        <v>-0.30517310506611067</v>
      </c>
    </row>
    <row r="62" spans="2:68" x14ac:dyDescent="0.25">
      <c r="B62">
        <v>34</v>
      </c>
      <c r="C62" s="15" t="s">
        <v>248</v>
      </c>
      <c r="E62" s="23">
        <f>+_xlfn.XLOOKUP($B62,Revenue_FY26B!$B:$B,Revenue_FY26B!F:F,0)/1000</f>
        <v>25</v>
      </c>
      <c r="F62" s="25"/>
      <c r="G62" s="8">
        <f t="shared" si="198"/>
        <v>-25</v>
      </c>
      <c r="H62" s="33">
        <f t="shared" si="199"/>
        <v>-1</v>
      </c>
      <c r="J62" s="23">
        <f>+_xlfn.XLOOKUP($B62,Revenue_FY26B!$B:$B,Revenue_FY26B!G:G,0)/1000</f>
        <v>0</v>
      </c>
      <c r="K62" s="25"/>
      <c r="L62" s="8">
        <f t="shared" si="200"/>
        <v>0</v>
      </c>
      <c r="M62" s="33" t="str">
        <f t="shared" si="201"/>
        <v>n.a.</v>
      </c>
      <c r="O62" s="23">
        <f>+_xlfn.XLOOKUP($B62,Revenue_FY26B!$B:$B,Revenue_FY26B!H:H,0)/1000</f>
        <v>0</v>
      </c>
      <c r="P62" s="25"/>
      <c r="Q62" s="8">
        <f t="shared" si="202"/>
        <v>0</v>
      </c>
      <c r="R62" s="33" t="str">
        <f t="shared" si="203"/>
        <v>n.a.</v>
      </c>
      <c r="T62" s="23">
        <f>+_xlfn.XLOOKUP($B62,Revenue_FY26B!$B:$B,Revenue_FY26B!I:I,0)/1000</f>
        <v>0</v>
      </c>
      <c r="U62" s="25">
        <v>0</v>
      </c>
      <c r="V62" s="8">
        <f t="shared" si="204"/>
        <v>0</v>
      </c>
      <c r="W62" s="33" t="str">
        <f t="shared" si="205"/>
        <v>n.a.</v>
      </c>
      <c r="Y62" s="23">
        <f>+_xlfn.XLOOKUP($B62,Revenue_FY26B!$B:$B,Revenue_FY26B!J:J,0)/1000</f>
        <v>0</v>
      </c>
      <c r="Z62" s="25">
        <v>0</v>
      </c>
      <c r="AA62" s="8">
        <f t="shared" si="206"/>
        <v>0</v>
      </c>
      <c r="AB62" s="33" t="str">
        <f t="shared" si="207"/>
        <v>n.a.</v>
      </c>
      <c r="AD62" s="23">
        <f>+_xlfn.XLOOKUP($B62,Revenue_FY26B!$B:$B,Revenue_FY26B!K:K,0)/1000</f>
        <v>0</v>
      </c>
      <c r="AE62" s="25">
        <v>0</v>
      </c>
      <c r="AF62" s="8">
        <f t="shared" si="208"/>
        <v>0</v>
      </c>
      <c r="AG62" s="33" t="str">
        <f t="shared" si="209"/>
        <v>n.a.</v>
      </c>
      <c r="AI62" s="23">
        <f>+_xlfn.XLOOKUP($B62,Revenue_FY26B!$B:$B,Revenue_FY26B!L:L,0)/1000</f>
        <v>0</v>
      </c>
      <c r="AJ62" s="25"/>
      <c r="AK62" s="8">
        <f t="shared" si="210"/>
        <v>0</v>
      </c>
      <c r="AL62" s="33" t="str">
        <f t="shared" si="211"/>
        <v>n.a.</v>
      </c>
      <c r="AN62" s="23">
        <f>+_xlfn.XLOOKUP($B62,Revenue_FY26B!$B:$B,Revenue_FY26B!M:M,0)/1000</f>
        <v>0</v>
      </c>
      <c r="AO62" s="25"/>
      <c r="AP62" s="8">
        <f t="shared" si="212"/>
        <v>0</v>
      </c>
      <c r="AQ62" s="33" t="str">
        <f t="shared" si="213"/>
        <v>n.a.</v>
      </c>
      <c r="AS62" s="23">
        <f>+_xlfn.XLOOKUP($B62,Revenue_FY26B!$B:$B,Revenue_FY26B!N:N,0)/1000</f>
        <v>0</v>
      </c>
      <c r="AT62" s="25"/>
      <c r="AU62" s="8">
        <f t="shared" si="214"/>
        <v>0</v>
      </c>
      <c r="AV62" s="33" t="str">
        <f t="shared" si="215"/>
        <v>n.a.</v>
      </c>
      <c r="AX62" s="23">
        <f>+_xlfn.XLOOKUP($B62,Revenue_FY26B!$B:$B,Revenue_FY26B!O:O,0)/1000</f>
        <v>0</v>
      </c>
      <c r="AY62" s="25"/>
      <c r="AZ62" s="8">
        <f t="shared" si="216"/>
        <v>0</v>
      </c>
      <c r="BA62" s="33" t="str">
        <f t="shared" si="217"/>
        <v>n.a.</v>
      </c>
      <c r="BC62" s="23">
        <f>+_xlfn.XLOOKUP($B62,Revenue_FY26B!$B:$B,Revenue_FY26B!P:P,0)/1000</f>
        <v>0</v>
      </c>
      <c r="BD62" s="25"/>
      <c r="BE62" s="8">
        <f t="shared" si="218"/>
        <v>0</v>
      </c>
      <c r="BF62" s="33" t="str">
        <f t="shared" si="219"/>
        <v>n.a.</v>
      </c>
      <c r="BH62" s="23">
        <f>+_xlfn.XLOOKUP($B62,Revenue_FY26B!$B:$B,Revenue_FY26B!Q:Q,0)/1000</f>
        <v>0</v>
      </c>
      <c r="BI62" s="25"/>
      <c r="BJ62" s="8">
        <f t="shared" si="220"/>
        <v>0</v>
      </c>
      <c r="BK62" s="33" t="str">
        <f t="shared" si="221"/>
        <v>n.a.</v>
      </c>
      <c r="BM62" s="38">
        <f t="shared" si="222"/>
        <v>25</v>
      </c>
      <c r="BN62" s="38">
        <f>+F62+K62+P62+U62+Z62+AE62+AJ62+AO62+AT62+AY62+BD62+BI62</f>
        <v>0</v>
      </c>
      <c r="BO62" s="8">
        <f t="shared" si="223"/>
        <v>-25</v>
      </c>
      <c r="BP62" s="33">
        <f>IFERROR(BO62/BM62,"n.a.")</f>
        <v>-1</v>
      </c>
    </row>
    <row r="63" spans="2:68" s="5" customFormat="1" x14ac:dyDescent="0.25">
      <c r="C63" s="10" t="s">
        <v>26</v>
      </c>
      <c r="E63" s="26">
        <f>SUM(E60:E62)</f>
        <v>385.52584770183961</v>
      </c>
      <c r="F63" s="26">
        <f>SUM(F60:F62)</f>
        <v>383.32651942278994</v>
      </c>
      <c r="G63" s="26">
        <f t="shared" si="198"/>
        <v>-2.1993282790496664</v>
      </c>
      <c r="H63" s="34">
        <f t="shared" si="199"/>
        <v>-5.7047492202146628E-3</v>
      </c>
      <c r="J63" s="26">
        <f>SUM(J60:J62)</f>
        <v>351.7660199452182</v>
      </c>
      <c r="K63" s="26">
        <f>SUM(K60:K62)</f>
        <v>352.33119948016537</v>
      </c>
      <c r="L63" s="26">
        <f t="shared" si="200"/>
        <v>0.56517953494716267</v>
      </c>
      <c r="M63" s="34">
        <f t="shared" si="201"/>
        <v>1.6066916725929927E-3</v>
      </c>
      <c r="O63" s="26">
        <f>SUM(O60:O62)</f>
        <v>371.72425816736921</v>
      </c>
      <c r="P63" s="26">
        <f>SUM(P60:P62)</f>
        <v>386.88603965051442</v>
      </c>
      <c r="Q63" s="26">
        <f t="shared" si="202"/>
        <v>15.161781483145205</v>
      </c>
      <c r="R63" s="34">
        <f t="shared" si="203"/>
        <v>4.0787710648462976E-2</v>
      </c>
      <c r="T63" s="26">
        <f>SUM(T60:T62)</f>
        <v>418.33106897128619</v>
      </c>
      <c r="U63" s="26">
        <f>SUM(U60:U62)</f>
        <v>430.78460990469478</v>
      </c>
      <c r="V63" s="26">
        <f t="shared" si="204"/>
        <v>12.45354093340859</v>
      </c>
      <c r="W63" s="34">
        <f t="shared" si="205"/>
        <v>2.9769581695265834E-2</v>
      </c>
      <c r="Y63" s="26">
        <f>SUM(Y60:Y62)</f>
        <v>396.45477236538443</v>
      </c>
      <c r="Z63" s="26">
        <f>SUM(Z60:Z62)</f>
        <v>351.11050970311339</v>
      </c>
      <c r="AA63" s="26">
        <f t="shared" si="206"/>
        <v>-45.344262662271035</v>
      </c>
      <c r="AB63" s="34">
        <f t="shared" si="207"/>
        <v>-0.11437436455041693</v>
      </c>
      <c r="AD63" s="26">
        <f>SUM(AD60:AD62)</f>
        <v>382.14384481815955</v>
      </c>
      <c r="AE63" s="26">
        <f>SUM(AE60:AE62)</f>
        <v>353.20198630693938</v>
      </c>
      <c r="AF63" s="26">
        <f t="shared" si="208"/>
        <v>-28.941858511220175</v>
      </c>
      <c r="AG63" s="34">
        <f t="shared" si="209"/>
        <v>-7.5735508771551593E-2</v>
      </c>
      <c r="AI63" s="26">
        <f>SUM(AI60:AI62)</f>
        <v>359.13496741725305</v>
      </c>
      <c r="AJ63" s="26">
        <f>SUM(AJ60:AJ62)</f>
        <v>296.88164820335584</v>
      </c>
      <c r="AK63" s="26">
        <f t="shared" si="210"/>
        <v>-62.253319213897214</v>
      </c>
      <c r="AL63" s="34">
        <f t="shared" si="211"/>
        <v>-0.17334240567438136</v>
      </c>
      <c r="AN63" s="26">
        <f>SUM(AN60:AN62)</f>
        <v>368.28444815253391</v>
      </c>
      <c r="AO63" s="26">
        <f>SUM(AO60:AO62)</f>
        <v>290.95368784932487</v>
      </c>
      <c r="AP63" s="26">
        <f t="shared" si="212"/>
        <v>-77.330760303209047</v>
      </c>
      <c r="AQ63" s="34">
        <f t="shared" si="213"/>
        <v>-0.2099756334842047</v>
      </c>
      <c r="AS63" s="26">
        <f>SUM(AS60:AS62)</f>
        <v>374.01972941386941</v>
      </c>
      <c r="AT63" s="26">
        <f>SUM(AT60:AT62)</f>
        <v>308.27222458178318</v>
      </c>
      <c r="AU63" s="26">
        <f t="shared" si="214"/>
        <v>-65.747504832086236</v>
      </c>
      <c r="AV63" s="34">
        <f t="shared" si="215"/>
        <v>-0.17578619431418738</v>
      </c>
      <c r="AX63" s="26">
        <f>SUM(AX60:AX62)</f>
        <v>365.85759881992556</v>
      </c>
      <c r="AY63" s="26">
        <f>SUM(AY61:AY62)</f>
        <v>0</v>
      </c>
      <c r="AZ63" s="26">
        <f t="shared" si="216"/>
        <v>-365.85759881992556</v>
      </c>
      <c r="BA63" s="34">
        <f t="shared" si="217"/>
        <v>-1</v>
      </c>
      <c r="BC63" s="26">
        <f>SUM(BC60:BC62)</f>
        <v>390.1808671304106</v>
      </c>
      <c r="BD63" s="26">
        <f>SUM(BD61:BD62)</f>
        <v>0</v>
      </c>
      <c r="BE63" s="26">
        <f t="shared" si="218"/>
        <v>-390.1808671304106</v>
      </c>
      <c r="BF63" s="34">
        <f t="shared" si="219"/>
        <v>-1</v>
      </c>
      <c r="BH63" s="26">
        <f>SUM(BH60:BH62)</f>
        <v>417.57315589995966</v>
      </c>
      <c r="BI63" s="26">
        <f>SUM(BI61:BI62)</f>
        <v>0</v>
      </c>
      <c r="BJ63" s="26">
        <f t="shared" si="220"/>
        <v>-417.57315589995966</v>
      </c>
      <c r="BK63" s="34">
        <f t="shared" si="221"/>
        <v>-1</v>
      </c>
      <c r="BM63" s="26">
        <f>SUM(BM60:BM62)</f>
        <v>3407.3849569529139</v>
      </c>
      <c r="BN63" s="26">
        <f>SUM(BN60:BN62)</f>
        <v>3153.7484251026813</v>
      </c>
      <c r="BO63" s="26">
        <f t="shared" si="223"/>
        <v>-253.63653185023259</v>
      </c>
      <c r="BP63" s="34">
        <f t="shared" si="224"/>
        <v>-7.4437298706938423E-2</v>
      </c>
    </row>
    <row r="64" spans="2:68" x14ac:dyDescent="0.25">
      <c r="B64">
        <f>+MAX($B$1:B63)+1</f>
        <v>35</v>
      </c>
      <c r="C64" s="15" t="s">
        <v>27</v>
      </c>
      <c r="E64" s="23">
        <f>+_xlfn.XLOOKUP($B64,Revenue_FY26B!$B:$B,Revenue_FY26B!F:F,0)/1000</f>
        <v>-5.2410833333333331</v>
      </c>
      <c r="F64" s="25">
        <v>-85.905859919999997</v>
      </c>
      <c r="G64" s="8">
        <f t="shared" si="198"/>
        <v>-80.664776586666662</v>
      </c>
      <c r="H64" s="33">
        <f t="shared" si="199"/>
        <v>15.390859380853195</v>
      </c>
      <c r="J64" s="23">
        <f>+_xlfn.XLOOKUP($B64,Revenue_FY26B!$B:$B,Revenue_FY26B!G:G,0)/1000</f>
        <v>-5.2410833333333331</v>
      </c>
      <c r="K64" s="25">
        <v>-6.1433809000000004</v>
      </c>
      <c r="L64" s="8">
        <f t="shared" si="200"/>
        <v>-0.90229756666666727</v>
      </c>
      <c r="M64" s="33">
        <f t="shared" si="201"/>
        <v>0.17215859952617951</v>
      </c>
      <c r="O64" s="23">
        <f>+_xlfn.XLOOKUP($B64,Revenue_FY26B!$B:$B,Revenue_FY26B!H:H,0)/1000</f>
        <v>-5.2410833333333331</v>
      </c>
      <c r="P64" s="25">
        <v>-6.3805868099999996</v>
      </c>
      <c r="Q64" s="8">
        <f t="shared" si="202"/>
        <v>-1.1395034766666665</v>
      </c>
      <c r="R64" s="33">
        <f t="shared" si="203"/>
        <v>0.21741754599080976</v>
      </c>
      <c r="T64" s="23">
        <f>+_xlfn.XLOOKUP($B64,Revenue_FY26B!$B:$B,Revenue_FY26B!I:I,0)/1000</f>
        <v>-5.2410833333333331</v>
      </c>
      <c r="U64" s="25">
        <v>-6.7393959599999995</v>
      </c>
      <c r="V64" s="8">
        <f t="shared" si="204"/>
        <v>-1.4983126266666664</v>
      </c>
      <c r="W64" s="33">
        <f t="shared" si="205"/>
        <v>0.28587842080994702</v>
      </c>
      <c r="Y64" s="23">
        <f>+_xlfn.XLOOKUP($B64,Revenue_FY26B!$B:$B,Revenue_FY26B!J:J,0)/1000</f>
        <v>-5.2410833333333331</v>
      </c>
      <c r="Z64" s="25">
        <v>-6.6760775099999998</v>
      </c>
      <c r="AA64" s="8">
        <f t="shared" si="206"/>
        <v>-1.4349941766666667</v>
      </c>
      <c r="AB64" s="33">
        <f t="shared" si="207"/>
        <v>0.27379724484441831</v>
      </c>
      <c r="AD64" s="23">
        <f>+_xlfn.XLOOKUP($B64,Revenue_FY26B!$B:$B,Revenue_FY26B!K:K,0)/1000</f>
        <v>-5.2410833333333331</v>
      </c>
      <c r="AE64" s="25">
        <v>-7.7258923200000007</v>
      </c>
      <c r="AF64" s="8">
        <f t="shared" si="208"/>
        <v>-2.4848089866666676</v>
      </c>
      <c r="AG64" s="33">
        <f t="shared" si="209"/>
        <v>0.47410217098882251</v>
      </c>
      <c r="AI64" s="23">
        <f>+_xlfn.XLOOKUP($B64,Revenue_FY26B!$B:$B,Revenue_FY26B!L:L,0)/1000</f>
        <v>-5.2410833333333331</v>
      </c>
      <c r="AJ64" s="25">
        <v>-6.58417136</v>
      </c>
      <c r="AK64" s="8">
        <f t="shared" si="210"/>
        <v>-1.3430880266666669</v>
      </c>
      <c r="AL64" s="33">
        <f t="shared" si="211"/>
        <v>0.25626152862798729</v>
      </c>
      <c r="AN64" s="23">
        <f>+_xlfn.XLOOKUP($B64,Revenue_FY26B!$B:$B,Revenue_FY26B!M:M,0)/1000</f>
        <v>-5.2410833333333331</v>
      </c>
      <c r="AO64" s="25">
        <v>-27.207173469999997</v>
      </c>
      <c r="AP64" s="8">
        <f t="shared" si="212"/>
        <v>-21.966090136666665</v>
      </c>
      <c r="AQ64" s="33">
        <f t="shared" si="213"/>
        <v>4.1911354465520807</v>
      </c>
      <c r="AS64" s="23">
        <f>+_xlfn.XLOOKUP($B64,Revenue_FY26B!$B:$B,Revenue_FY26B!N:N,0)/1000</f>
        <v>-5.2410833333333331</v>
      </c>
      <c r="AT64" s="25">
        <v>-7.5127261499999998</v>
      </c>
      <c r="AU64" s="8">
        <f t="shared" si="214"/>
        <v>-2.2716428166666667</v>
      </c>
      <c r="AV64" s="33">
        <f t="shared" si="215"/>
        <v>0.43343001287901678</v>
      </c>
      <c r="AX64" s="23">
        <f>+_xlfn.XLOOKUP($B64,Revenue_FY26B!$B:$B,Revenue_FY26B!O:O,0)/1000</f>
        <v>-5.2410833333333331</v>
      </c>
      <c r="AY64" s="25">
        <v>0</v>
      </c>
      <c r="AZ64" s="8">
        <f t="shared" si="216"/>
        <v>5.2410833333333331</v>
      </c>
      <c r="BA64" s="33">
        <f>IFERROR(AZ64/AX64,"n.a.")</f>
        <v>-1</v>
      </c>
      <c r="BC64" s="23">
        <f>+_xlfn.XLOOKUP($B64,Revenue_FY26B!$B:$B,Revenue_FY26B!P:P,0)/1000</f>
        <v>-5.2410833333333331</v>
      </c>
      <c r="BD64" s="25">
        <v>0</v>
      </c>
      <c r="BE64" s="8">
        <f t="shared" si="218"/>
        <v>5.2410833333333331</v>
      </c>
      <c r="BF64" s="33">
        <f t="shared" si="219"/>
        <v>-1</v>
      </c>
      <c r="BH64" s="23">
        <f>+_xlfn.XLOOKUP($B64,Revenue_FY26B!$B:$B,Revenue_FY26B!Q:Q,0)/1000</f>
        <v>-5.2410833333333331</v>
      </c>
      <c r="BI64" s="25">
        <v>0</v>
      </c>
      <c r="BJ64" s="8">
        <f t="shared" si="220"/>
        <v>5.2410833333333331</v>
      </c>
      <c r="BK64" s="33">
        <f t="shared" si="221"/>
        <v>-1</v>
      </c>
      <c r="BM64" s="38">
        <f t="shared" ref="BM64:BM70" si="225">E64+J64+O64+T64+Y64+AD64+AI64+AN64+AS64</f>
        <v>-47.169750000000001</v>
      </c>
      <c r="BN64" s="38">
        <f>+F64+K64+P64+U64+Z64+AE64+AJ64+AO64+AT64+AY64+BD64+BI64</f>
        <v>-160.87526439999996</v>
      </c>
      <c r="BO64" s="8">
        <f t="shared" si="223"/>
        <v>-113.70551439999997</v>
      </c>
      <c r="BP64" s="33">
        <f t="shared" si="224"/>
        <v>2.4105600390080499</v>
      </c>
    </row>
    <row r="65" spans="1:68" x14ac:dyDescent="0.25">
      <c r="B65">
        <v>36</v>
      </c>
      <c r="C65" s="15" t="s">
        <v>101</v>
      </c>
      <c r="E65" s="23">
        <f>+_xlfn.XLOOKUP($B65,Revenue_FY26B!$B:$B,Revenue_FY26B!F:F,0)/1000</f>
        <v>-2.2875000000000001</v>
      </c>
      <c r="F65" s="25">
        <v>-0.4873752300000001</v>
      </c>
      <c r="G65" s="8">
        <f t="shared" si="198"/>
        <v>1.80012477</v>
      </c>
      <c r="H65" s="33">
        <f t="shared" si="199"/>
        <v>-0.78693979016393445</v>
      </c>
      <c r="J65" s="23">
        <f>+_xlfn.XLOOKUP($B65,Revenue_FY26B!$B:$B,Revenue_FY26B!G:G,0)/1000</f>
        <v>-2.2875000000000001</v>
      </c>
      <c r="K65" s="25">
        <v>0.47838591999999991</v>
      </c>
      <c r="L65" s="8">
        <f t="shared" si="200"/>
        <v>2.7658859200000001</v>
      </c>
      <c r="M65" s="33">
        <f t="shared" si="201"/>
        <v>-1.2091304568306012</v>
      </c>
      <c r="O65" s="23">
        <f>+_xlfn.XLOOKUP($B65,Revenue_FY26B!$B:$B,Revenue_FY26B!H:H,0)/1000</f>
        <v>-2.2875000000000001</v>
      </c>
      <c r="P65" s="25">
        <v>-3.7378841900000004</v>
      </c>
      <c r="Q65" s="8">
        <f t="shared" si="202"/>
        <v>-1.4503841900000003</v>
      </c>
      <c r="R65" s="33">
        <f t="shared" si="203"/>
        <v>0.63404773333333342</v>
      </c>
      <c r="T65" s="23">
        <f>+_xlfn.XLOOKUP($B65,Revenue_FY26B!$B:$B,Revenue_FY26B!I:I,0)/1000</f>
        <v>-2.2875000000000001</v>
      </c>
      <c r="U65" s="25">
        <v>-0.30008907000000001</v>
      </c>
      <c r="V65" s="8">
        <f t="shared" si="204"/>
        <v>1.98741093</v>
      </c>
      <c r="W65" s="33">
        <f t="shared" si="205"/>
        <v>-0.86881352131147538</v>
      </c>
      <c r="Y65" s="23">
        <f>+_xlfn.XLOOKUP($B65,Revenue_FY26B!$B:$B,Revenue_FY26B!J:J,0)/1000</f>
        <v>-2.2875000000000001</v>
      </c>
      <c r="Z65" s="25">
        <v>-0.51862330000000001</v>
      </c>
      <c r="AA65" s="8">
        <f t="shared" si="206"/>
        <v>1.7688767000000001</v>
      </c>
      <c r="AB65" s="33">
        <f t="shared" si="207"/>
        <v>-0.77327943169398905</v>
      </c>
      <c r="AD65" s="23">
        <f>+_xlfn.XLOOKUP($B65,Revenue_FY26B!$B:$B,Revenue_FY26B!K:K,0)/1000</f>
        <v>-2.2875000000000001</v>
      </c>
      <c r="AE65" s="25">
        <v>-0.20314333000000001</v>
      </c>
      <c r="AF65" s="8">
        <f t="shared" si="208"/>
        <v>2.08435667</v>
      </c>
      <c r="AG65" s="33">
        <f t="shared" si="209"/>
        <v>-0.91119417267759562</v>
      </c>
      <c r="AI65" s="23">
        <f>+_xlfn.XLOOKUP($B65,Revenue_FY26B!$B:$B,Revenue_FY26B!L:L,0)/1000</f>
        <v>-2.2875000000000001</v>
      </c>
      <c r="AJ65" s="25">
        <v>-0.20519628000000001</v>
      </c>
      <c r="AK65" s="8">
        <f t="shared" si="210"/>
        <v>2.0823037200000001</v>
      </c>
      <c r="AL65" s="33">
        <f t="shared" si="211"/>
        <v>-0.91029670819672126</v>
      </c>
      <c r="AN65" s="23">
        <f>+_xlfn.XLOOKUP($B65,Revenue_FY26B!$B:$B,Revenue_FY26B!M:M,0)/1000</f>
        <v>-2.2875000000000001</v>
      </c>
      <c r="AO65" s="25">
        <v>-0.97486850999999997</v>
      </c>
      <c r="AP65" s="8">
        <f t="shared" si="212"/>
        <v>1.3126314900000002</v>
      </c>
      <c r="AQ65" s="33">
        <f t="shared" si="213"/>
        <v>-0.57382797377049188</v>
      </c>
      <c r="AS65" s="23">
        <f>+_xlfn.XLOOKUP($B65,Revenue_FY26B!$B:$B,Revenue_FY26B!N:N,0)/1000</f>
        <v>-2.2875000000000001</v>
      </c>
      <c r="AT65" s="25">
        <v>1.8384420000000099E-2</v>
      </c>
      <c r="AU65" s="8">
        <f t="shared" si="214"/>
        <v>2.3058844200000004</v>
      </c>
      <c r="AV65" s="33">
        <f t="shared" si="215"/>
        <v>-1.0080369049180329</v>
      </c>
      <c r="AX65" s="23">
        <f>+_xlfn.XLOOKUP($B65,Revenue_FY26B!$B:$B,Revenue_FY26B!O:O,0)/1000</f>
        <v>-2.2875000000000001</v>
      </c>
      <c r="AY65" s="25">
        <v>0</v>
      </c>
      <c r="AZ65" s="8">
        <f t="shared" si="216"/>
        <v>2.2875000000000001</v>
      </c>
      <c r="BA65" s="33">
        <f t="shared" ref="BA65:BA69" si="226">IFERROR(AZ65/AX65,"n.a.")</f>
        <v>-1</v>
      </c>
      <c r="BC65" s="23">
        <f>+_xlfn.XLOOKUP($B65,Revenue_FY26B!$B:$B,Revenue_FY26B!P:P,0)/1000</f>
        <v>-2.2875000000000001</v>
      </c>
      <c r="BD65" s="25">
        <v>0</v>
      </c>
      <c r="BE65" s="8">
        <f t="shared" si="218"/>
        <v>2.2875000000000001</v>
      </c>
      <c r="BF65" s="33">
        <f t="shared" si="219"/>
        <v>-1</v>
      </c>
      <c r="BH65" s="23">
        <f>+_xlfn.XLOOKUP($B65,Revenue_FY26B!$B:$B,Revenue_FY26B!Q:Q,0)/1000</f>
        <v>-2.2875000000000001</v>
      </c>
      <c r="BI65" s="25">
        <v>0</v>
      </c>
      <c r="BJ65" s="8">
        <f t="shared" si="220"/>
        <v>2.2875000000000001</v>
      </c>
      <c r="BK65" s="33">
        <f t="shared" si="221"/>
        <v>-1</v>
      </c>
      <c r="BM65" s="38">
        <f t="shared" si="225"/>
        <v>-20.587500000000002</v>
      </c>
      <c r="BN65" s="38">
        <f>+F65+K65+P65+U65+Z65+AE65+AJ65+AO65+AT65+AY65+BD65+BI65</f>
        <v>-5.9304095700000001</v>
      </c>
      <c r="BO65" s="8">
        <f t="shared" si="223"/>
        <v>14.657090430000002</v>
      </c>
      <c r="BP65" s="33">
        <f t="shared" si="224"/>
        <v>-0.71194124735883424</v>
      </c>
    </row>
    <row r="66" spans="1:68" x14ac:dyDescent="0.25">
      <c r="B66">
        <v>37</v>
      </c>
      <c r="C66" s="15" t="s">
        <v>102</v>
      </c>
      <c r="E66" s="23">
        <f>+_xlfn.XLOOKUP($B66,Revenue_FY26B!$B:$B,Revenue_FY26B!F:F,0)/1000</f>
        <v>-2.4140000000000001</v>
      </c>
      <c r="F66" s="25"/>
      <c r="G66" s="8">
        <f t="shared" si="198"/>
        <v>2.4140000000000001</v>
      </c>
      <c r="H66" s="33">
        <f t="shared" si="199"/>
        <v>-1</v>
      </c>
      <c r="J66" s="23">
        <f>+_xlfn.XLOOKUP($B66,Revenue_FY26B!$B:$B,Revenue_FY26B!G:G,0)/1000</f>
        <v>-2.4140000000000001</v>
      </c>
      <c r="K66" s="25"/>
      <c r="L66" s="8">
        <f t="shared" si="200"/>
        <v>2.4140000000000001</v>
      </c>
      <c r="M66" s="33">
        <f t="shared" si="201"/>
        <v>-1</v>
      </c>
      <c r="O66" s="23">
        <f>+_xlfn.XLOOKUP($B66,Revenue_FY26B!$B:$B,Revenue_FY26B!H:H,0)/1000</f>
        <v>-2.4140000000000001</v>
      </c>
      <c r="P66" s="25"/>
      <c r="Q66" s="8">
        <f t="shared" si="202"/>
        <v>2.4140000000000001</v>
      </c>
      <c r="R66" s="33">
        <f t="shared" si="203"/>
        <v>-1</v>
      </c>
      <c r="T66" s="23">
        <f>+_xlfn.XLOOKUP($B66,Revenue_FY26B!$B:$B,Revenue_FY26B!I:I,0)/1000</f>
        <v>-2.4140000000000001</v>
      </c>
      <c r="U66" s="25"/>
      <c r="V66" s="8">
        <f t="shared" si="204"/>
        <v>2.4140000000000001</v>
      </c>
      <c r="W66" s="33">
        <f t="shared" si="205"/>
        <v>-1</v>
      </c>
      <c r="Y66" s="23">
        <f>+_xlfn.XLOOKUP($B66,Revenue_FY26B!$B:$B,Revenue_FY26B!J:J,0)/1000</f>
        <v>-2.4140000000000001</v>
      </c>
      <c r="Z66" s="25"/>
      <c r="AA66" s="8">
        <f t="shared" si="206"/>
        <v>2.4140000000000001</v>
      </c>
      <c r="AB66" s="33">
        <f t="shared" si="207"/>
        <v>-1</v>
      </c>
      <c r="AD66" s="23">
        <f>+_xlfn.XLOOKUP($B66,Revenue_FY26B!$B:$B,Revenue_FY26B!K:K,0)/1000</f>
        <v>-2.4140000000000001</v>
      </c>
      <c r="AE66" s="25"/>
      <c r="AF66" s="8">
        <f t="shared" si="208"/>
        <v>2.4140000000000001</v>
      </c>
      <c r="AG66" s="33">
        <f t="shared" si="209"/>
        <v>-1</v>
      </c>
      <c r="AI66" s="23">
        <f>+_xlfn.XLOOKUP($B66,Revenue_FY26B!$B:$B,Revenue_FY26B!L:L,0)/1000</f>
        <v>-2.4140000000000001</v>
      </c>
      <c r="AJ66" s="25"/>
      <c r="AK66" s="8">
        <f t="shared" si="210"/>
        <v>2.4140000000000001</v>
      </c>
      <c r="AL66" s="33">
        <f t="shared" si="211"/>
        <v>-1</v>
      </c>
      <c r="AN66" s="23">
        <f>+_xlfn.XLOOKUP($B66,Revenue_FY26B!$B:$B,Revenue_FY26B!M:M,0)/1000</f>
        <v>-2.4140000000000001</v>
      </c>
      <c r="AO66" s="25"/>
      <c r="AP66" s="8">
        <f t="shared" si="212"/>
        <v>2.4140000000000001</v>
      </c>
      <c r="AQ66" s="33">
        <f t="shared" si="213"/>
        <v>-1</v>
      </c>
      <c r="AS66" s="23">
        <f>+_xlfn.XLOOKUP($B66,Revenue_FY26B!$B:$B,Revenue_FY26B!N:N,0)/1000</f>
        <v>-2.4140000000000001</v>
      </c>
      <c r="AT66" s="25"/>
      <c r="AU66" s="8">
        <f t="shared" si="214"/>
        <v>2.4140000000000001</v>
      </c>
      <c r="AV66" s="33">
        <f t="shared" si="215"/>
        <v>-1</v>
      </c>
      <c r="AX66" s="23">
        <f>+_xlfn.XLOOKUP($B66,Revenue_FY26B!$B:$B,Revenue_FY26B!O:O,0)/1000</f>
        <v>-2.4140000000000001</v>
      </c>
      <c r="AY66" s="25"/>
      <c r="AZ66" s="8">
        <f t="shared" si="216"/>
        <v>2.4140000000000001</v>
      </c>
      <c r="BA66" s="33">
        <f t="shared" si="226"/>
        <v>-1</v>
      </c>
      <c r="BC66" s="23">
        <f>+_xlfn.XLOOKUP($B66,Revenue_FY26B!$B:$B,Revenue_FY26B!P:P,0)/1000</f>
        <v>-2.4140000000000001</v>
      </c>
      <c r="BD66" s="25"/>
      <c r="BE66" s="8">
        <f t="shared" si="218"/>
        <v>2.4140000000000001</v>
      </c>
      <c r="BF66" s="33">
        <f t="shared" si="219"/>
        <v>-1</v>
      </c>
      <c r="BH66" s="23">
        <f>+_xlfn.XLOOKUP($B66,Revenue_FY26B!$B:$B,Revenue_FY26B!Q:Q,0)/1000</f>
        <v>-2.4140000000000001</v>
      </c>
      <c r="BI66" s="25"/>
      <c r="BJ66" s="8">
        <f t="shared" si="220"/>
        <v>2.4140000000000001</v>
      </c>
      <c r="BK66" s="33">
        <f t="shared" si="221"/>
        <v>-1</v>
      </c>
      <c r="BM66" s="38">
        <f>E66+J66+O66+T66+Y66+AD66+AI66+AN66+AS66</f>
        <v>-21.726000000000003</v>
      </c>
      <c r="BN66" s="38">
        <f t="shared" ref="BN66:BN69" si="227">+F66+K66+P66+U66+Z66+AE66+AJ66+AO66+AT66+AY66+BD66+BI66</f>
        <v>0</v>
      </c>
      <c r="BO66" s="8">
        <f t="shared" si="223"/>
        <v>21.726000000000003</v>
      </c>
      <c r="BP66" s="33">
        <f t="shared" si="224"/>
        <v>-1</v>
      </c>
    </row>
    <row r="67" spans="1:68" x14ac:dyDescent="0.25">
      <c r="B67">
        <v>38</v>
      </c>
      <c r="C67" s="15" t="s">
        <v>186</v>
      </c>
      <c r="E67" s="23">
        <f>+_xlfn.XLOOKUP($B67,Revenue_FY26B!$B:$B,Revenue_FY26B!F:F,0)/1000</f>
        <v>-2.0967500000000001</v>
      </c>
      <c r="F67" s="25"/>
      <c r="G67" s="8">
        <f t="shared" si="198"/>
        <v>2.0967500000000001</v>
      </c>
      <c r="H67" s="33">
        <f t="shared" si="199"/>
        <v>-1</v>
      </c>
      <c r="J67" s="23">
        <f>+_xlfn.XLOOKUP($B67,Revenue_FY26B!$B:$B,Revenue_FY26B!G:G,0)/1000</f>
        <v>-2.0967500000000001</v>
      </c>
      <c r="K67" s="25"/>
      <c r="L67" s="8">
        <f t="shared" si="200"/>
        <v>2.0967500000000001</v>
      </c>
      <c r="M67" s="33">
        <f t="shared" si="201"/>
        <v>-1</v>
      </c>
      <c r="O67" s="23">
        <f>+_xlfn.XLOOKUP($B67,Revenue_FY26B!$B:$B,Revenue_FY26B!H:H,0)/1000</f>
        <v>-2.0967500000000001</v>
      </c>
      <c r="P67" s="25"/>
      <c r="Q67" s="8">
        <f t="shared" si="202"/>
        <v>2.0967500000000001</v>
      </c>
      <c r="R67" s="33">
        <f t="shared" si="203"/>
        <v>-1</v>
      </c>
      <c r="T67" s="23">
        <f>+_xlfn.XLOOKUP($B67,Revenue_FY26B!$B:$B,Revenue_FY26B!I:I,0)/1000</f>
        <v>-2.0967500000000001</v>
      </c>
      <c r="U67" s="25"/>
      <c r="V67" s="8">
        <f t="shared" si="204"/>
        <v>2.0967500000000001</v>
      </c>
      <c r="W67" s="33">
        <f t="shared" si="205"/>
        <v>-1</v>
      </c>
      <c r="Y67" s="23">
        <f>+_xlfn.XLOOKUP($B67,Revenue_FY26B!$B:$B,Revenue_FY26B!J:J,0)/1000</f>
        <v>-2.0967500000000001</v>
      </c>
      <c r="Z67" s="25"/>
      <c r="AA67" s="8">
        <f t="shared" si="206"/>
        <v>2.0967500000000001</v>
      </c>
      <c r="AB67" s="33">
        <f t="shared" si="207"/>
        <v>-1</v>
      </c>
      <c r="AD67" s="23">
        <f>+_xlfn.XLOOKUP($B67,Revenue_FY26B!$B:$B,Revenue_FY26B!K:K,0)/1000</f>
        <v>-2.0967500000000001</v>
      </c>
      <c r="AE67" s="25"/>
      <c r="AF67" s="8">
        <f t="shared" si="208"/>
        <v>2.0967500000000001</v>
      </c>
      <c r="AG67" s="33">
        <f t="shared" si="209"/>
        <v>-1</v>
      </c>
      <c r="AI67" s="23">
        <f>+_xlfn.XLOOKUP($B67,Revenue_FY26B!$B:$B,Revenue_FY26B!L:L,0)/1000</f>
        <v>-2.0967500000000001</v>
      </c>
      <c r="AJ67" s="25"/>
      <c r="AK67" s="8">
        <f t="shared" si="210"/>
        <v>2.0967500000000001</v>
      </c>
      <c r="AL67" s="33">
        <f t="shared" si="211"/>
        <v>-1</v>
      </c>
      <c r="AN67" s="23">
        <f>+_xlfn.XLOOKUP($B67,Revenue_FY26B!$B:$B,Revenue_FY26B!M:M,0)/1000</f>
        <v>-2.0967500000000001</v>
      </c>
      <c r="AO67" s="25"/>
      <c r="AP67" s="8">
        <f t="shared" si="212"/>
        <v>2.0967500000000001</v>
      </c>
      <c r="AQ67" s="33">
        <f t="shared" si="213"/>
        <v>-1</v>
      </c>
      <c r="AS67" s="23">
        <f>+_xlfn.XLOOKUP($B67,Revenue_FY26B!$B:$B,Revenue_FY26B!N:N,0)/1000</f>
        <v>-2.0967500000000001</v>
      </c>
      <c r="AT67" s="25"/>
      <c r="AU67" s="8">
        <f t="shared" si="214"/>
        <v>2.0967500000000001</v>
      </c>
      <c r="AV67" s="33">
        <f t="shared" si="215"/>
        <v>-1</v>
      </c>
      <c r="AX67" s="23">
        <f>+_xlfn.XLOOKUP($B67,Revenue_FY26B!$B:$B,Revenue_FY26B!O:O,0)/1000</f>
        <v>-2.0967500000000001</v>
      </c>
      <c r="AY67" s="25"/>
      <c r="AZ67" s="8">
        <f t="shared" si="216"/>
        <v>2.0967500000000001</v>
      </c>
      <c r="BA67" s="33">
        <f t="shared" si="226"/>
        <v>-1</v>
      </c>
      <c r="BC67" s="23">
        <f>+_xlfn.XLOOKUP($B67,Revenue_FY26B!$B:$B,Revenue_FY26B!P:P,0)/1000</f>
        <v>-2.0967500000000001</v>
      </c>
      <c r="BD67" s="25"/>
      <c r="BE67" s="8">
        <f t="shared" si="218"/>
        <v>2.0967500000000001</v>
      </c>
      <c r="BF67" s="33">
        <f t="shared" si="219"/>
        <v>-1</v>
      </c>
      <c r="BH67" s="23">
        <f>+_xlfn.XLOOKUP($B67,Revenue_FY26B!$B:$B,Revenue_FY26B!Q:Q,0)/1000</f>
        <v>-2.0967500000000001</v>
      </c>
      <c r="BI67" s="25"/>
      <c r="BJ67" s="8">
        <f t="shared" si="220"/>
        <v>2.0967500000000001</v>
      </c>
      <c r="BK67" s="33">
        <f t="shared" si="221"/>
        <v>-1</v>
      </c>
      <c r="BM67" s="38">
        <f t="shared" si="225"/>
        <v>-18.870750000000001</v>
      </c>
      <c r="BN67" s="38">
        <f t="shared" si="227"/>
        <v>0</v>
      </c>
      <c r="BO67" s="8">
        <f t="shared" si="223"/>
        <v>18.870750000000001</v>
      </c>
      <c r="BP67" s="33">
        <f t="shared" si="224"/>
        <v>-1</v>
      </c>
    </row>
    <row r="68" spans="1:68" x14ac:dyDescent="0.25">
      <c r="B68">
        <v>39</v>
      </c>
      <c r="C68" s="15" t="s">
        <v>187</v>
      </c>
      <c r="E68" s="23">
        <f>+_xlfn.XLOOKUP($B68,Revenue_FY26B!$B:$B,Revenue_FY26B!F:F,0)/1000</f>
        <v>-11.614000000000001</v>
      </c>
      <c r="F68" s="25">
        <v>-11.613938390000001</v>
      </c>
      <c r="G68" s="8">
        <f t="shared" si="198"/>
        <v>6.1609999999490128E-5</v>
      </c>
      <c r="H68" s="33">
        <f t="shared" si="199"/>
        <v>-5.3048045461933977E-6</v>
      </c>
      <c r="J68" s="23">
        <f>+_xlfn.XLOOKUP($B68,Revenue_FY26B!$B:$B,Revenue_FY26B!G:G,0)/1000</f>
        <v>-11.614000000000001</v>
      </c>
      <c r="K68" s="25">
        <v>-11.613938390000001</v>
      </c>
      <c r="L68" s="8">
        <f t="shared" si="200"/>
        <v>6.1609999999490128E-5</v>
      </c>
      <c r="M68" s="33">
        <f t="shared" si="201"/>
        <v>-5.3048045461933977E-6</v>
      </c>
      <c r="O68" s="23">
        <f>+_xlfn.XLOOKUP($B68,Revenue_FY26B!$B:$B,Revenue_FY26B!H:H,0)/1000</f>
        <v>-11.614000000000001</v>
      </c>
      <c r="P68" s="25">
        <v>-11.613938390000001</v>
      </c>
      <c r="Q68" s="8">
        <f t="shared" si="202"/>
        <v>6.1609999999490128E-5</v>
      </c>
      <c r="R68" s="33">
        <f t="shared" si="203"/>
        <v>-5.3048045461933977E-6</v>
      </c>
      <c r="T68" s="23">
        <f>+_xlfn.XLOOKUP($B68,Revenue_FY26B!$B:$B,Revenue_FY26B!I:I,0)/1000</f>
        <v>-11.614000000000001</v>
      </c>
      <c r="U68" s="25">
        <v>-11.61393839</v>
      </c>
      <c r="V68" s="8">
        <f t="shared" si="204"/>
        <v>6.1610000001266485E-5</v>
      </c>
      <c r="W68" s="33">
        <f t="shared" si="205"/>
        <v>-5.3048045463463473E-6</v>
      </c>
      <c r="Y68" s="23">
        <f>+_xlfn.XLOOKUP($B68,Revenue_FY26B!$B:$B,Revenue_FY26B!J:J,0)/1000</f>
        <v>-11.614000000000001</v>
      </c>
      <c r="Z68" s="25">
        <v>-11.61393839</v>
      </c>
      <c r="AA68" s="8">
        <f t="shared" si="206"/>
        <v>6.1610000001266485E-5</v>
      </c>
      <c r="AB68" s="33">
        <f t="shared" si="207"/>
        <v>-5.3048045463463473E-6</v>
      </c>
      <c r="AD68" s="23">
        <f>+_xlfn.XLOOKUP($B68,Revenue_FY26B!$B:$B,Revenue_FY26B!K:K,0)/1000</f>
        <v>-11.614000000000001</v>
      </c>
      <c r="AE68" s="25">
        <v>-11.61393839</v>
      </c>
      <c r="AF68" s="8">
        <f t="shared" si="208"/>
        <v>6.1610000001266485E-5</v>
      </c>
      <c r="AG68" s="33">
        <f>IFERROR(AF68/AD68,"n.a.")</f>
        <v>-5.3048045463463473E-6</v>
      </c>
      <c r="AI68" s="23">
        <f>+_xlfn.XLOOKUP($B68,Revenue_FY26B!$B:$B,Revenue_FY26B!L:L,0)/1000</f>
        <v>-11.614000000000001</v>
      </c>
      <c r="AJ68" s="25">
        <v>-11.61393839</v>
      </c>
      <c r="AK68" s="8">
        <f t="shared" si="210"/>
        <v>6.1610000001266485E-5</v>
      </c>
      <c r="AL68" s="33">
        <f t="shared" si="211"/>
        <v>-5.3048045463463473E-6</v>
      </c>
      <c r="AN68" s="23">
        <f>+_xlfn.XLOOKUP($B68,Revenue_FY26B!$B:$B,Revenue_FY26B!M:M,0)/1000</f>
        <v>-11.614000000000001</v>
      </c>
      <c r="AO68" s="25">
        <v>-11.61393839</v>
      </c>
      <c r="AP68" s="8">
        <f t="shared" si="212"/>
        <v>6.1610000001266485E-5</v>
      </c>
      <c r="AQ68" s="33">
        <f t="shared" si="213"/>
        <v>-5.3048045463463473E-6</v>
      </c>
      <c r="AS68" s="23">
        <f>+_xlfn.XLOOKUP($B68,Revenue_FY26B!$B:$B,Revenue_FY26B!N:N,0)/1000</f>
        <v>-11.614000000000001</v>
      </c>
      <c r="AT68" s="25">
        <v>-11.61393839</v>
      </c>
      <c r="AU68" s="8">
        <f t="shared" si="214"/>
        <v>6.1610000001266485E-5</v>
      </c>
      <c r="AV68" s="33">
        <f t="shared" si="215"/>
        <v>-5.3048045463463473E-6</v>
      </c>
      <c r="AX68" s="23">
        <f>+_xlfn.XLOOKUP($B68,Revenue_FY26B!$B:$B,Revenue_FY26B!O:O,0)/1000</f>
        <v>-11.614000000000001</v>
      </c>
      <c r="AY68" s="25">
        <v>0</v>
      </c>
      <c r="AZ68" s="8">
        <f t="shared" si="216"/>
        <v>11.614000000000001</v>
      </c>
      <c r="BA68" s="33">
        <f t="shared" si="226"/>
        <v>-1</v>
      </c>
      <c r="BC68" s="23">
        <f>+_xlfn.XLOOKUP($B68,Revenue_FY26B!$B:$B,Revenue_FY26B!P:P,0)/1000</f>
        <v>-11.614000000000001</v>
      </c>
      <c r="BD68" s="25">
        <v>0</v>
      </c>
      <c r="BE68" s="8">
        <f t="shared" si="218"/>
        <v>11.614000000000001</v>
      </c>
      <c r="BF68" s="33">
        <f t="shared" si="219"/>
        <v>-1</v>
      </c>
      <c r="BH68" s="23">
        <f>+_xlfn.XLOOKUP($B68,Revenue_FY26B!$B:$B,Revenue_FY26B!Q:Q,0)/1000</f>
        <v>-11.614000000000001</v>
      </c>
      <c r="BI68" s="25">
        <v>0</v>
      </c>
      <c r="BJ68" s="8">
        <f t="shared" si="220"/>
        <v>11.614000000000001</v>
      </c>
      <c r="BK68" s="33">
        <f t="shared" si="221"/>
        <v>-1</v>
      </c>
      <c r="BM68" s="38">
        <f t="shared" si="225"/>
        <v>-104.52600000000002</v>
      </c>
      <c r="BN68" s="38">
        <f t="shared" si="227"/>
        <v>-104.52544551000001</v>
      </c>
      <c r="BO68" s="8">
        <f t="shared" si="223"/>
        <v>5.5449000001317472E-4</v>
      </c>
      <c r="BP68" s="33">
        <f t="shared" si="224"/>
        <v>-5.3048045463633413E-6</v>
      </c>
    </row>
    <row r="69" spans="1:68" x14ac:dyDescent="0.25">
      <c r="B69">
        <v>40</v>
      </c>
      <c r="C69" s="15" t="s">
        <v>28</v>
      </c>
      <c r="E69" s="23">
        <f>+_xlfn.XLOOKUP($B69,Revenue_FY26B!$B:$B,Revenue_FY26B!F:F,0)/1000</f>
        <v>-53.927666666666667</v>
      </c>
      <c r="F69" s="25">
        <v>-24.110803730000001</v>
      </c>
      <c r="G69" s="8">
        <f t="shared" si="198"/>
        <v>29.816862936666666</v>
      </c>
      <c r="H69" s="33">
        <f t="shared" si="199"/>
        <v>-0.55290474777943288</v>
      </c>
      <c r="J69" s="23">
        <f>+_xlfn.XLOOKUP($B69,Revenue_FY26B!$B:$B,Revenue_FY26B!G:G,0)/1000</f>
        <v>-53.927666666666667</v>
      </c>
      <c r="K69" s="25">
        <v>-21.994873450000004</v>
      </c>
      <c r="L69" s="8">
        <f t="shared" si="200"/>
        <v>31.932793216666663</v>
      </c>
      <c r="M69" s="33">
        <f t="shared" si="201"/>
        <v>-0.59214119932254927</v>
      </c>
      <c r="O69" s="23">
        <f>+_xlfn.XLOOKUP($B69,Revenue_FY26B!$B:$B,Revenue_FY26B!H:H,0)/1000</f>
        <v>-53.927666666666667</v>
      </c>
      <c r="P69" s="25">
        <v>-22.288590809999999</v>
      </c>
      <c r="Q69" s="8">
        <f t="shared" si="202"/>
        <v>31.639075856666668</v>
      </c>
      <c r="R69" s="33">
        <f t="shared" si="203"/>
        <v>-0.58669469332377322</v>
      </c>
      <c r="T69" s="23">
        <f>+_xlfn.XLOOKUP($B69,Revenue_FY26B!$B:$B,Revenue_FY26B!I:I,0)/1000</f>
        <v>-53.927666666666667</v>
      </c>
      <c r="U69" s="25">
        <v>-23.431170000000002</v>
      </c>
      <c r="V69" s="8">
        <f t="shared" si="204"/>
        <v>30.496496666666665</v>
      </c>
      <c r="W69" s="33">
        <f t="shared" si="205"/>
        <v>-0.56550743897690114</v>
      </c>
      <c r="Y69" s="23">
        <f>+_xlfn.XLOOKUP($B69,Revenue_FY26B!$B:$B,Revenue_FY26B!J:J,0)/1000</f>
        <v>-53.927666666666667</v>
      </c>
      <c r="Z69" s="25">
        <v>-27.810300000000002</v>
      </c>
      <c r="AA69" s="8">
        <f t="shared" si="206"/>
        <v>26.117366666666666</v>
      </c>
      <c r="AB69" s="33">
        <f t="shared" si="207"/>
        <v>-0.48430366602176989</v>
      </c>
      <c r="AD69" s="23">
        <f>+_xlfn.XLOOKUP($B69,Revenue_FY26B!$B:$B,Revenue_FY26B!K:K,0)/1000</f>
        <v>-53.927666666666667</v>
      </c>
      <c r="AE69" s="25">
        <v>-23.825890000000001</v>
      </c>
      <c r="AF69" s="8">
        <f t="shared" si="208"/>
        <v>30.101776666666666</v>
      </c>
      <c r="AG69" s="33">
        <f>IFERROR(AF69/AD69,"n.a.")</f>
        <v>-0.55818800492017084</v>
      </c>
      <c r="AI69" s="23">
        <f>+_xlfn.XLOOKUP($B69,Revenue_FY26B!$B:$B,Revenue_FY26B!L:L,0)/1000</f>
        <v>-53.927666666666667</v>
      </c>
      <c r="AJ69" s="25">
        <v>-23.484455609999998</v>
      </c>
      <c r="AK69" s="8">
        <f t="shared" si="210"/>
        <v>30.443211056666669</v>
      </c>
      <c r="AL69" s="33">
        <f t="shared" si="211"/>
        <v>-0.56451934486318101</v>
      </c>
      <c r="AN69" s="23">
        <f>+_xlfn.XLOOKUP($B69,Revenue_FY26B!$B:$B,Revenue_FY26B!M:M,0)/1000</f>
        <v>-53.927666666666667</v>
      </c>
      <c r="AO69" s="25">
        <v>-22.466463470000008</v>
      </c>
      <c r="AP69" s="8">
        <f t="shared" si="212"/>
        <v>31.461203196666659</v>
      </c>
      <c r="AQ69" s="33">
        <f t="shared" si="213"/>
        <v>-0.58339633700697835</v>
      </c>
      <c r="AS69" s="23">
        <f>+_xlfn.XLOOKUP($B69,Revenue_FY26B!$B:$B,Revenue_FY26B!N:N,0)/1000</f>
        <v>-53.927666666666667</v>
      </c>
      <c r="AT69" s="25">
        <v>-22.330611509999997</v>
      </c>
      <c r="AU69" s="8">
        <f t="shared" si="214"/>
        <v>31.59705515666667</v>
      </c>
      <c r="AV69" s="33">
        <f t="shared" si="215"/>
        <v>-0.58591548846294117</v>
      </c>
      <c r="AX69" s="23">
        <f>+_xlfn.XLOOKUP($B69,Revenue_FY26B!$B:$B,Revenue_FY26B!O:O,0)/1000</f>
        <v>-53.927666666666667</v>
      </c>
      <c r="AY69" s="25">
        <v>0</v>
      </c>
      <c r="AZ69" s="8">
        <f t="shared" si="216"/>
        <v>53.927666666666667</v>
      </c>
      <c r="BA69" s="33">
        <f t="shared" si="226"/>
        <v>-1</v>
      </c>
      <c r="BC69" s="23">
        <f>+_xlfn.XLOOKUP($B69,Revenue_FY26B!$B:$B,Revenue_FY26B!P:P,0)/1000</f>
        <v>-53.927666666666667</v>
      </c>
      <c r="BD69" s="25">
        <v>0</v>
      </c>
      <c r="BE69" s="8">
        <f t="shared" si="218"/>
        <v>53.927666666666667</v>
      </c>
      <c r="BF69" s="33">
        <f t="shared" si="219"/>
        <v>-1</v>
      </c>
      <c r="BH69" s="23">
        <f>+_xlfn.XLOOKUP($B69,Revenue_FY26B!$B:$B,Revenue_FY26B!Q:Q,0)/1000</f>
        <v>-53.927666666666667</v>
      </c>
      <c r="BI69" s="25">
        <v>0</v>
      </c>
      <c r="BJ69" s="8">
        <f t="shared" si="220"/>
        <v>53.927666666666667</v>
      </c>
      <c r="BK69" s="33">
        <f t="shared" si="221"/>
        <v>-1</v>
      </c>
      <c r="BM69" s="38">
        <f>E69+J69+O69+T69+Y69+AD69+AI69+AN69+AS69</f>
        <v>-485.34899999999993</v>
      </c>
      <c r="BN69" s="38">
        <f>+F69+K69+P69+U69+Z69+AE69+AJ69+AO69+AT69+AY69+BD69+BI69</f>
        <v>-211.74315858</v>
      </c>
      <c r="BO69" s="8">
        <f t="shared" si="223"/>
        <v>273.60584141999993</v>
      </c>
      <c r="BP69" s="33">
        <f t="shared" si="224"/>
        <v>-0.56373010229752196</v>
      </c>
    </row>
    <row r="70" spans="1:68" x14ac:dyDescent="0.25">
      <c r="B70">
        <f>+MAX($B$1:B69)+1</f>
        <v>41</v>
      </c>
      <c r="C70" s="15" t="s">
        <v>249</v>
      </c>
      <c r="E70" s="23">
        <f>+_xlfn.XLOOKUP($B70,Revenue_FY26B!$B:$B,Revenue_FY26B!F:F,0)/1000</f>
        <v>0</v>
      </c>
      <c r="F70" s="25">
        <v>0</v>
      </c>
      <c r="G70" s="8">
        <f t="shared" ref="G70" si="228">F70-E70</f>
        <v>0</v>
      </c>
      <c r="H70" s="33" t="str">
        <f t="shared" ref="H70" si="229">IFERROR(G70/E70,"n.a.")</f>
        <v>n.a.</v>
      </c>
      <c r="J70" s="23">
        <f>+_xlfn.XLOOKUP($B70,Revenue_FY26B!$B:$B,Revenue_FY26B!G:G,0)/1000</f>
        <v>0</v>
      </c>
      <c r="K70" s="25">
        <v>0</v>
      </c>
      <c r="L70" s="8">
        <f t="shared" ref="L70" si="230">K70-J70</f>
        <v>0</v>
      </c>
      <c r="M70" s="33" t="str">
        <f t="shared" ref="M70" si="231">IFERROR(L70/J70,"n.a.")</f>
        <v>n.a.</v>
      </c>
      <c r="O70" s="23">
        <f>+_xlfn.XLOOKUP($B70,Revenue_FY26B!$B:$B,Revenue_FY26B!H:H,0)/1000</f>
        <v>0</v>
      </c>
      <c r="P70" s="25">
        <v>0</v>
      </c>
      <c r="Q70" s="8">
        <f t="shared" ref="Q70" si="232">P70-O70</f>
        <v>0</v>
      </c>
      <c r="R70" s="33" t="str">
        <f t="shared" ref="R70" si="233">IFERROR(Q70/O70,"n.a.")</f>
        <v>n.a.</v>
      </c>
      <c r="T70" s="23">
        <f>+_xlfn.XLOOKUP($B70,Revenue_FY26B!$B:$B,Revenue_FY26B!M:M,0)/1000</f>
        <v>0</v>
      </c>
      <c r="U70" s="25"/>
      <c r="V70" s="8"/>
      <c r="W70" s="33"/>
      <c r="Y70" s="23">
        <f>+_xlfn.XLOOKUP($B70,Revenue_FY26B!$B:$B,Revenue_FY26B!R:R,0)/1000</f>
        <v>0</v>
      </c>
      <c r="Z70" s="25"/>
      <c r="AA70" s="8"/>
      <c r="AB70" s="33"/>
      <c r="AD70" s="23">
        <f>+_xlfn.XLOOKUP($B70,Revenue_FY26B!$B:$B,Revenue_FY26B!W:W,0)/1000</f>
        <v>0</v>
      </c>
      <c r="AE70" s="25"/>
      <c r="AF70" s="8"/>
      <c r="AG70" s="33"/>
      <c r="AI70" s="23">
        <f>+_xlfn.XLOOKUP($B70,Revenue_FY26B!$B:$B,Revenue_FY26B!AB:AB,0)/1000</f>
        <v>0</v>
      </c>
      <c r="AJ70" s="25"/>
      <c r="AK70" s="8"/>
      <c r="AL70" s="33"/>
      <c r="AN70" s="23">
        <f>+_xlfn.XLOOKUP($B70,Revenue_FY26B!$B:$B,Revenue_FY26B!AG:AG,0)/1000</f>
        <v>0</v>
      </c>
      <c r="AO70" s="25"/>
      <c r="AP70" s="8"/>
      <c r="AQ70" s="33"/>
      <c r="AS70" s="23">
        <f>+_xlfn.XLOOKUP($B70,Revenue_FY26B!$B:$B,Revenue_FY26B!AL:AL,0)/1000</f>
        <v>0</v>
      </c>
      <c r="AT70" s="25"/>
      <c r="AU70" s="8"/>
      <c r="AV70" s="33"/>
      <c r="AX70" s="23"/>
      <c r="AY70" s="25"/>
      <c r="AZ70" s="8"/>
      <c r="BA70" s="33"/>
      <c r="BC70" s="23"/>
      <c r="BD70" s="25"/>
      <c r="BE70" s="8"/>
      <c r="BF70" s="33"/>
      <c r="BH70" s="311"/>
      <c r="BI70" s="25"/>
      <c r="BJ70" s="8"/>
      <c r="BK70" s="33"/>
      <c r="BM70" s="38">
        <f t="shared" si="225"/>
        <v>0</v>
      </c>
      <c r="BN70" s="38">
        <f>+F70+K70+P70+U70+Z70+AE70+AJ70+AO70+AT70+AY70+BD70+BI70</f>
        <v>0</v>
      </c>
      <c r="BO70" s="8">
        <f t="shared" si="223"/>
        <v>0</v>
      </c>
      <c r="BP70" s="33" t="str">
        <f t="shared" si="224"/>
        <v>n.a.</v>
      </c>
    </row>
    <row r="71" spans="1:68" s="5" customFormat="1" ht="15.75" thickBot="1" x14ac:dyDescent="0.3">
      <c r="C71" s="5" t="s">
        <v>29</v>
      </c>
      <c r="E71" s="29">
        <f>SUM(E63:E70)</f>
        <v>307.94484770183965</v>
      </c>
      <c r="F71" s="30">
        <f>SUM(F63:F70)</f>
        <v>261.20854215278996</v>
      </c>
      <c r="G71" s="29">
        <f>F71-E71</f>
        <v>-46.736305549049689</v>
      </c>
      <c r="H71" s="37">
        <f t="shared" si="199"/>
        <v>-0.15176842833331317</v>
      </c>
      <c r="J71" s="29">
        <f>SUM(J63:J70)</f>
        <v>274.18501994521824</v>
      </c>
      <c r="K71" s="40">
        <f>SUM(K63:K70)</f>
        <v>313.05739266016536</v>
      </c>
      <c r="L71" s="29">
        <f>K71-J71</f>
        <v>38.872372714947119</v>
      </c>
      <c r="M71" s="37">
        <f t="shared" si="201"/>
        <v>0.14177423960912877</v>
      </c>
      <c r="O71" s="29">
        <f>SUM(O63:O70)</f>
        <v>294.14325816736925</v>
      </c>
      <c r="P71" s="40">
        <f>SUM(P63:P70)</f>
        <v>342.86503945051442</v>
      </c>
      <c r="Q71" s="29">
        <f>P71-O71</f>
        <v>48.721781283145162</v>
      </c>
      <c r="R71" s="37">
        <f t="shared" si="203"/>
        <v>0.16563963283299929</v>
      </c>
      <c r="T71" s="29">
        <f>SUM(T63:T69)</f>
        <v>340.75006897128623</v>
      </c>
      <c r="U71" s="40">
        <f>SUM(U63:U69)</f>
        <v>388.70001648469474</v>
      </c>
      <c r="V71" s="29">
        <f t="shared" si="204"/>
        <v>47.949947513408517</v>
      </c>
      <c r="W71" s="37">
        <f t="shared" si="205"/>
        <v>0.14071881968554814</v>
      </c>
      <c r="Y71" s="29">
        <f>SUM(Y63:Y69)</f>
        <v>318.87377236538447</v>
      </c>
      <c r="Z71" s="40">
        <f>SUM(Z63:Z69)</f>
        <v>304.49157050311339</v>
      </c>
      <c r="AA71" s="29">
        <f t="shared" si="206"/>
        <v>-14.382201862271074</v>
      </c>
      <c r="AB71" s="37">
        <f t="shared" si="207"/>
        <v>-4.5103119505830964E-2</v>
      </c>
      <c r="AD71" s="29">
        <f>SUM(AD63:AD69)</f>
        <v>304.56284481815959</v>
      </c>
      <c r="AE71" s="40">
        <f>SUM(AE63:AE69)</f>
        <v>309.83312226693937</v>
      </c>
      <c r="AF71" s="29">
        <f t="shared" si="208"/>
        <v>5.2702774487797797</v>
      </c>
      <c r="AG71" s="37">
        <f t="shared" si="209"/>
        <v>1.7304400515192254E-2</v>
      </c>
      <c r="AI71" s="29">
        <f>SUM(AI63:AI69)</f>
        <v>281.55396741725309</v>
      </c>
      <c r="AJ71" s="40">
        <f>SUM(AJ63:AJ69)</f>
        <v>254.99388656335583</v>
      </c>
      <c r="AK71" s="29">
        <f t="shared" si="210"/>
        <v>-26.560080853897261</v>
      </c>
      <c r="AL71" s="37">
        <f t="shared" si="211"/>
        <v>-9.4333889511619473E-2</v>
      </c>
      <c r="AN71" s="29">
        <f>SUM(AN63:AN69)</f>
        <v>290.70344815253395</v>
      </c>
      <c r="AO71" s="40">
        <f>SUM(AO63:AO69)</f>
        <v>228.69124400932486</v>
      </c>
      <c r="AP71" s="29">
        <f t="shared" si="212"/>
        <v>-62.01220414320909</v>
      </c>
      <c r="AQ71" s="37">
        <f t="shared" si="213"/>
        <v>-0.21331774541136811</v>
      </c>
      <c r="AS71" s="29">
        <f>SUM(AS63:AS69)</f>
        <v>296.43872941386945</v>
      </c>
      <c r="AT71" s="40">
        <f>SUM(AT63:AT69)</f>
        <v>266.83333295178323</v>
      </c>
      <c r="AU71" s="29">
        <f t="shared" si="214"/>
        <v>-29.605396462086219</v>
      </c>
      <c r="AV71" s="37">
        <f t="shared" si="215"/>
        <v>-9.9870204276692173E-2</v>
      </c>
      <c r="AX71" s="29">
        <f>SUM(AX63:AX69)</f>
        <v>288.2765988199256</v>
      </c>
      <c r="AY71" s="40">
        <f>SUM(AY63:AY69)</f>
        <v>0</v>
      </c>
      <c r="AZ71" s="29">
        <f t="shared" si="216"/>
        <v>-288.2765988199256</v>
      </c>
      <c r="BA71" s="37">
        <f t="shared" si="217"/>
        <v>-1</v>
      </c>
      <c r="BC71" s="29">
        <f>SUM(BC63:BC69)</f>
        <v>312.59986713041064</v>
      </c>
      <c r="BD71" s="40">
        <f>SUM(BD63:BD69)</f>
        <v>0</v>
      </c>
      <c r="BE71" s="29">
        <f t="shared" si="218"/>
        <v>-312.59986713041064</v>
      </c>
      <c r="BF71" s="37">
        <f t="shared" si="219"/>
        <v>-1</v>
      </c>
      <c r="BH71" s="29">
        <f>SUM(BH63:BH69)</f>
        <v>339.9921558999597</v>
      </c>
      <c r="BI71" s="40">
        <f>SUM(BI63:BI69)</f>
        <v>0</v>
      </c>
      <c r="BJ71" s="29">
        <f t="shared" si="220"/>
        <v>-339.9921558999597</v>
      </c>
      <c r="BK71" s="37">
        <f t="shared" si="221"/>
        <v>-1</v>
      </c>
      <c r="BM71" s="29">
        <f>SUM(BM63:BM70)</f>
        <v>2709.1559569529136</v>
      </c>
      <c r="BN71" s="40">
        <f>SUM(BN63:BN69)</f>
        <v>2670.6741470426814</v>
      </c>
      <c r="BO71" s="29">
        <f>BN71-BM71</f>
        <v>-38.481809910232187</v>
      </c>
      <c r="BP71" s="37">
        <f>IFERROR(BO71/BM71,"n.a.")</f>
        <v>-1.4204353873194542E-2</v>
      </c>
    </row>
    <row r="72" spans="1:68" s="180" customFormat="1" ht="15.75" outlineLevel="1" thickTop="1" x14ac:dyDescent="0.25">
      <c r="C72" s="182" t="s">
        <v>71</v>
      </c>
      <c r="E72" s="181">
        <f>+E71-Revenue_FY26B!F62/1000</f>
        <v>0</v>
      </c>
      <c r="J72" s="181">
        <f>+J71-Revenue_FY26B!G62/1000</f>
        <v>0</v>
      </c>
      <c r="O72" s="181">
        <f>+O71-Revenue_FY26B!H62/1000</f>
        <v>0</v>
      </c>
      <c r="T72" s="181">
        <f>+T71-Revenue_FY26B!I62/1000</f>
        <v>0</v>
      </c>
      <c r="Y72" s="181">
        <f>+Y71-Revenue_FY26B!J62/1000</f>
        <v>0</v>
      </c>
      <c r="AD72" s="181">
        <f>+AD71-Revenue_FY26B!K62/1000</f>
        <v>0</v>
      </c>
      <c r="AI72" s="181">
        <f>+AI71-Revenue_FY26B!L62/1000</f>
        <v>0</v>
      </c>
      <c r="AN72" s="181">
        <f>+AN71-Revenue_FY26B!M62/1000</f>
        <v>0</v>
      </c>
      <c r="AS72" s="181">
        <f>+AS71-Revenue_FY26B!N62/1000</f>
        <v>0</v>
      </c>
      <c r="AX72" s="181">
        <f>+AX71-Revenue_FY26B!O62/1000</f>
        <v>0</v>
      </c>
      <c r="BC72" s="181">
        <f>+BC71-Revenue_FY26B!P62/1000</f>
        <v>0</v>
      </c>
      <c r="BH72" s="181">
        <f>+BH71-Revenue_FY26B!Q62/1000</f>
        <v>0</v>
      </c>
      <c r="BM72" s="246">
        <f>E71+J71+O71+T71+Y71+AD71+AI71+AN71+AS71-BM71</f>
        <v>0</v>
      </c>
    </row>
    <row r="74" spans="1:68" ht="15.75" x14ac:dyDescent="0.25">
      <c r="A74" s="215"/>
    </row>
    <row r="76" spans="1:68" x14ac:dyDescent="0.25">
      <c r="P76" s="100"/>
    </row>
    <row r="79" spans="1:68" x14ac:dyDescent="0.25">
      <c r="G79" s="275" t="s">
        <v>164</v>
      </c>
    </row>
    <row r="80" spans="1:68" x14ac:dyDescent="0.25">
      <c r="G80" s="276" t="s">
        <v>164</v>
      </c>
    </row>
  </sheetData>
  <mergeCells count="3">
    <mergeCell ref="B2:E2"/>
    <mergeCell ref="B3:E3"/>
    <mergeCell ref="B4:E4"/>
  </mergeCells>
  <pageMargins left="0.7" right="0.7" top="0.75" bottom="0.75" header="0.3" footer="0.3"/>
  <pageSetup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8952-D134-49BE-9FEA-D2FFDBD9D80D}">
  <sheetPr codeName="Sheet5">
    <tabColor rgb="FF0070C0"/>
  </sheetPr>
  <dimension ref="A1:D11"/>
  <sheetViews>
    <sheetView workbookViewId="0"/>
  </sheetViews>
  <sheetFormatPr defaultRowHeight="15" x14ac:dyDescent="0.25"/>
  <cols>
    <col min="1" max="1" width="12.7109375" bestFit="1" customWidth="1"/>
  </cols>
  <sheetData>
    <row r="1" spans="1:4" x14ac:dyDescent="0.25">
      <c r="A1" s="333" t="s">
        <v>195</v>
      </c>
      <c r="B1" t="s">
        <v>196</v>
      </c>
      <c r="C1" t="s">
        <v>197</v>
      </c>
      <c r="D1" t="s">
        <v>198</v>
      </c>
    </row>
    <row r="2" spans="1:4" x14ac:dyDescent="0.25">
      <c r="A2">
        <f>Cover!$A$1</f>
        <v>0</v>
      </c>
      <c r="B2" t="s">
        <v>235</v>
      </c>
      <c r="C2" t="s">
        <v>258</v>
      </c>
    </row>
    <row r="3" spans="1:4" x14ac:dyDescent="0.25">
      <c r="A3">
        <f>'Financial&gt;&gt;&gt;'!$A$1</f>
        <v>0</v>
      </c>
      <c r="B3" t="s">
        <v>235</v>
      </c>
      <c r="C3" t="s">
        <v>258</v>
      </c>
    </row>
    <row r="4" spans="1:4" x14ac:dyDescent="0.25">
      <c r="A4">
        <f>'B2A Summary'!$A$1</f>
        <v>0</v>
      </c>
      <c r="B4" t="s">
        <v>235</v>
      </c>
      <c r="C4" t="s">
        <v>258</v>
      </c>
    </row>
    <row r="5" spans="1:4" x14ac:dyDescent="0.25">
      <c r="A5">
        <f>'Monthly Revenues'!$A$1</f>
        <v>0</v>
      </c>
      <c r="B5" t="s">
        <v>235</v>
      </c>
      <c r="C5" t="s">
        <v>258</v>
      </c>
    </row>
    <row r="6" spans="1:4" x14ac:dyDescent="0.25">
      <c r="A6">
        <f>'Monthly Expenses'!$A$1</f>
        <v>19.7</v>
      </c>
      <c r="B6" t="s">
        <v>235</v>
      </c>
      <c r="C6" t="s">
        <v>258</v>
      </c>
    </row>
    <row r="7" spans="1:4" x14ac:dyDescent="0.25">
      <c r="A7">
        <f>'Variances Detail'!$A$1</f>
        <v>0</v>
      </c>
      <c r="B7" t="s">
        <v>235</v>
      </c>
      <c r="C7" t="s">
        <v>258</v>
      </c>
    </row>
    <row r="8" spans="1:4" x14ac:dyDescent="0.25">
      <c r="A8">
        <f>'Pension and Benefits'!$A$1</f>
        <v>0</v>
      </c>
      <c r="B8" t="s">
        <v>235</v>
      </c>
      <c r="C8" t="s">
        <v>258</v>
      </c>
    </row>
    <row r="9" spans="1:4" x14ac:dyDescent="0.25">
      <c r="A9">
        <f>'Source Docs&gt;&gt;&gt;'!$A$1</f>
        <v>0</v>
      </c>
      <c r="B9" t="s">
        <v>235</v>
      </c>
      <c r="C9" t="s">
        <v>258</v>
      </c>
    </row>
    <row r="10" spans="1:4" x14ac:dyDescent="0.25">
      <c r="A10">
        <f>Revenue_FY26B!$A$1</f>
        <v>0</v>
      </c>
      <c r="B10" t="s">
        <v>235</v>
      </c>
      <c r="C10" t="s">
        <v>258</v>
      </c>
    </row>
    <row r="11" spans="1:4" x14ac:dyDescent="0.25">
      <c r="A11">
        <f>Expenses_FY26B!$A$1</f>
        <v>0</v>
      </c>
      <c r="B11" t="s">
        <v>235</v>
      </c>
      <c r="C11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C600-F5D6-4AA3-8618-04C9FE9CF4FE}">
  <sheetPr codeName="Sheet6">
    <tabColor rgb="FF0070C0"/>
  </sheetPr>
  <dimension ref="A1:CZ1"/>
  <sheetViews>
    <sheetView workbookViewId="0"/>
  </sheetViews>
  <sheetFormatPr defaultRowHeight="15" x14ac:dyDescent="0.25"/>
  <sheetData>
    <row r="1" spans="1:104" x14ac:dyDescent="0.25">
      <c r="A1" t="s">
        <v>199</v>
      </c>
      <c r="B1" t="s">
        <v>200</v>
      </c>
      <c r="C1" t="s">
        <v>201</v>
      </c>
      <c r="D1" t="s">
        <v>202</v>
      </c>
      <c r="E1" t="s">
        <v>203</v>
      </c>
      <c r="F1" t="s">
        <v>204</v>
      </c>
      <c r="G1" t="s">
        <v>205</v>
      </c>
      <c r="H1" t="s">
        <v>206</v>
      </c>
      <c r="I1" t="s">
        <v>211</v>
      </c>
      <c r="J1" t="s">
        <v>212</v>
      </c>
      <c r="K1" t="s">
        <v>213</v>
      </c>
      <c r="L1" t="s">
        <v>214</v>
      </c>
      <c r="M1" t="s">
        <v>215</v>
      </c>
      <c r="N1" t="s">
        <v>217</v>
      </c>
      <c r="O1" t="s">
        <v>216</v>
      </c>
      <c r="Q1" t="s">
        <v>219</v>
      </c>
      <c r="R1" t="s">
        <v>218</v>
      </c>
      <c r="S1" t="s">
        <v>207</v>
      </c>
      <c r="T1" t="s">
        <v>220</v>
      </c>
      <c r="U1" t="s">
        <v>221</v>
      </c>
      <c r="V1" t="s">
        <v>222</v>
      </c>
      <c r="W1" t="s">
        <v>223</v>
      </c>
      <c r="X1" t="s">
        <v>224</v>
      </c>
      <c r="Z1" t="s">
        <v>226</v>
      </c>
      <c r="AA1" t="s">
        <v>210</v>
      </c>
      <c r="AB1" t="s">
        <v>208</v>
      </c>
      <c r="AC1" t="s">
        <v>209</v>
      </c>
      <c r="AD1" t="s">
        <v>228</v>
      </c>
      <c r="AE1" t="s">
        <v>227</v>
      </c>
      <c r="AG1" t="s">
        <v>230</v>
      </c>
      <c r="CV1" t="b">
        <v>1</v>
      </c>
      <c r="CW1" t="s">
        <v>225</v>
      </c>
      <c r="CX1" t="s">
        <v>229</v>
      </c>
      <c r="CY1" t="s">
        <v>231</v>
      </c>
      <c r="CZ1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6E76-B46A-4B8B-AC44-066189026947}">
  <sheetPr codeName="Sheet7">
    <tabColor rgb="FF0070C0"/>
  </sheetPr>
  <dimension ref="B2:I69"/>
  <sheetViews>
    <sheetView workbookViewId="0">
      <selection activeCell="I22" sqref="I22"/>
    </sheetView>
  </sheetViews>
  <sheetFormatPr defaultColWidth="8.7109375" defaultRowHeight="15" x14ac:dyDescent="0.25"/>
  <cols>
    <col min="1" max="1" width="3" customWidth="1"/>
    <col min="2" max="2" width="37.42578125" customWidth="1"/>
    <col min="3" max="3" width="1.42578125" customWidth="1"/>
    <col min="4" max="6" width="15.7109375" customWidth="1"/>
    <col min="7" max="7" width="11.7109375" bestFit="1" customWidth="1"/>
    <col min="8" max="8" width="12" style="36" customWidth="1"/>
    <col min="9" max="9" width="10.5703125" style="36" bestFit="1" customWidth="1"/>
    <col min="10" max="10" width="12.42578125" customWidth="1"/>
    <col min="11" max="11" width="12.7109375" customWidth="1"/>
    <col min="12" max="12" width="2.42578125" customWidth="1"/>
    <col min="13" max="13" width="21.42578125" customWidth="1"/>
    <col min="14" max="14" width="10" customWidth="1"/>
    <col min="15" max="15" width="13.28515625" customWidth="1"/>
    <col min="16" max="16" width="12.5703125" customWidth="1"/>
    <col min="17" max="17" width="2.42578125" customWidth="1"/>
    <col min="18" max="18" width="25.5703125" customWidth="1"/>
    <col min="19" max="19" width="10.5703125" customWidth="1"/>
    <col min="20" max="21" width="13.42578125" customWidth="1"/>
    <col min="22" max="22" width="2.5703125" customWidth="1"/>
    <col min="23" max="23" width="21.42578125" customWidth="1"/>
    <col min="24" max="24" width="10.7109375" customWidth="1"/>
    <col min="25" max="25" width="13.28515625" customWidth="1"/>
    <col min="26" max="26" width="13" customWidth="1"/>
    <col min="27" max="27" width="2.5703125" customWidth="1"/>
    <col min="28" max="28" width="22.42578125" customWidth="1"/>
    <col min="29" max="29" width="11.28515625" customWidth="1"/>
    <col min="30" max="31" width="13.42578125" customWidth="1"/>
    <col min="32" max="32" width="2.5703125" customWidth="1"/>
    <col min="34" max="34" width="7.5703125" customWidth="1"/>
    <col min="44" max="44" width="10.7109375" customWidth="1"/>
    <col min="49" max="49" width="10.7109375" customWidth="1"/>
    <col min="54" max="54" width="10.7109375" customWidth="1"/>
  </cols>
  <sheetData>
    <row r="2" spans="2:9" ht="15.75" x14ac:dyDescent="0.25">
      <c r="B2" s="318" t="s">
        <v>1</v>
      </c>
      <c r="C2" s="318"/>
      <c r="D2" s="318"/>
    </row>
    <row r="3" spans="2:9" ht="15.75" x14ac:dyDescent="0.25">
      <c r="B3" s="161" t="s">
        <v>117</v>
      </c>
      <c r="C3" s="161"/>
      <c r="D3" s="161"/>
      <c r="F3" s="76"/>
    </row>
    <row r="4" spans="2:9" ht="15.75" x14ac:dyDescent="0.25">
      <c r="B4" s="319" t="s">
        <v>239</v>
      </c>
      <c r="C4" s="319"/>
      <c r="D4" s="319"/>
    </row>
    <row r="5" spans="2:9" ht="15.75" x14ac:dyDescent="0.25">
      <c r="B5" s="129">
        <f>Cover!L4</f>
        <v>46157</v>
      </c>
      <c r="C5" s="129">
        <v>45000</v>
      </c>
      <c r="D5" s="131"/>
    </row>
    <row r="6" spans="2:9" x14ac:dyDescent="0.25">
      <c r="B6" s="201"/>
    </row>
    <row r="7" spans="2:9" x14ac:dyDescent="0.25">
      <c r="B7" s="202" t="s">
        <v>118</v>
      </c>
      <c r="C7" s="203"/>
      <c r="D7" s="203"/>
      <c r="E7" s="203"/>
      <c r="F7" s="203"/>
      <c r="G7" s="204"/>
    </row>
    <row r="8" spans="2:9" x14ac:dyDescent="0.25">
      <c r="B8" s="205" t="s">
        <v>119</v>
      </c>
      <c r="G8" s="206"/>
    </row>
    <row r="9" spans="2:9" x14ac:dyDescent="0.25">
      <c r="B9" s="207" t="s">
        <v>120</v>
      </c>
      <c r="C9" s="208"/>
      <c r="D9" s="208"/>
      <c r="E9" s="208"/>
      <c r="F9" s="208"/>
      <c r="G9" s="209"/>
    </row>
    <row r="10" spans="2:9" x14ac:dyDescent="0.25">
      <c r="B10" s="201"/>
      <c r="H10" s="230"/>
      <c r="I10" s="230"/>
    </row>
    <row r="11" spans="2:9" ht="22.5" x14ac:dyDescent="0.25">
      <c r="B11" s="210" t="s">
        <v>31</v>
      </c>
      <c r="C11" s="211"/>
      <c r="D11" s="210" t="s">
        <v>121</v>
      </c>
      <c r="E11" s="210" t="s">
        <v>122</v>
      </c>
      <c r="F11" s="231" t="s">
        <v>123</v>
      </c>
      <c r="G11" s="210" t="s">
        <v>124</v>
      </c>
      <c r="H11" s="232"/>
      <c r="I11" s="232"/>
    </row>
    <row r="12" spans="2:9" x14ac:dyDescent="0.25">
      <c r="B12" s="7"/>
      <c r="D12" s="12"/>
      <c r="E12" s="12"/>
      <c r="F12" s="12">
        <f>D12-E12</f>
        <v>0</v>
      </c>
      <c r="G12" s="11" t="e">
        <f>F12/D12</f>
        <v>#DIV/0!</v>
      </c>
      <c r="H12" s="230"/>
      <c r="I12" s="230"/>
    </row>
    <row r="14" spans="2:9" x14ac:dyDescent="0.25">
      <c r="B14" s="212" t="s">
        <v>125</v>
      </c>
      <c r="C14" s="19"/>
      <c r="D14" s="19"/>
      <c r="E14" s="19"/>
      <c r="F14" s="19"/>
      <c r="G14" s="19"/>
      <c r="H14" s="230"/>
    </row>
    <row r="15" spans="2:9" ht="30" customHeight="1" x14ac:dyDescent="0.25">
      <c r="B15" s="324"/>
      <c r="C15" s="325"/>
      <c r="D15" s="325"/>
      <c r="E15" s="325"/>
      <c r="F15" s="325"/>
      <c r="G15" s="326"/>
    </row>
    <row r="17" spans="2:9" x14ac:dyDescent="0.25">
      <c r="B17" s="212" t="s">
        <v>126</v>
      </c>
      <c r="C17" s="19"/>
      <c r="D17" s="19"/>
      <c r="E17" s="19"/>
      <c r="F17" s="19"/>
      <c r="G17" s="19"/>
    </row>
    <row r="18" spans="2:9" ht="24" customHeight="1" x14ac:dyDescent="0.25">
      <c r="B18" s="321"/>
      <c r="C18" s="322"/>
      <c r="D18" s="322"/>
      <c r="E18" s="322"/>
      <c r="F18" s="322"/>
      <c r="G18" s="323"/>
    </row>
    <row r="19" spans="2:9" x14ac:dyDescent="0.25">
      <c r="B19" s="213"/>
    </row>
    <row r="20" spans="2:9" x14ac:dyDescent="0.25">
      <c r="B20" s="212" t="s">
        <v>127</v>
      </c>
      <c r="C20" s="19"/>
      <c r="D20" s="19"/>
      <c r="E20" s="19"/>
      <c r="F20" s="19"/>
      <c r="G20" s="19"/>
    </row>
    <row r="21" spans="2:9" ht="33.6" customHeight="1" x14ac:dyDescent="0.25">
      <c r="B21" s="324"/>
      <c r="C21" s="325"/>
      <c r="D21" s="325"/>
      <c r="E21" s="325"/>
      <c r="F21" s="325"/>
      <c r="G21" s="326"/>
    </row>
    <row r="23" spans="2:9" x14ac:dyDescent="0.25">
      <c r="B23" s="202" t="s">
        <v>128</v>
      </c>
      <c r="C23" s="203"/>
      <c r="D23" s="203"/>
      <c r="E23" s="203"/>
      <c r="F23" s="203"/>
      <c r="G23" s="204"/>
    </row>
    <row r="24" spans="2:9" x14ac:dyDescent="0.25">
      <c r="B24" s="205" t="s">
        <v>119</v>
      </c>
      <c r="G24" s="206"/>
    </row>
    <row r="25" spans="2:9" x14ac:dyDescent="0.25">
      <c r="B25" s="207" t="s">
        <v>120</v>
      </c>
      <c r="C25" s="208"/>
      <c r="D25" s="208"/>
      <c r="E25" s="208"/>
      <c r="F25" s="208"/>
      <c r="G25" s="209"/>
    </row>
    <row r="26" spans="2:9" x14ac:dyDescent="0.25">
      <c r="B26" s="201"/>
      <c r="H26" s="230"/>
      <c r="I26" s="230"/>
    </row>
    <row r="27" spans="2:9" ht="45" x14ac:dyDescent="0.25">
      <c r="B27" s="210" t="s">
        <v>31</v>
      </c>
      <c r="C27" s="211"/>
      <c r="D27" s="210" t="s">
        <v>121</v>
      </c>
      <c r="E27" s="210" t="s">
        <v>122</v>
      </c>
      <c r="F27" s="210" t="s">
        <v>123</v>
      </c>
      <c r="G27" s="210" t="s">
        <v>129</v>
      </c>
      <c r="H27" s="232"/>
      <c r="I27" s="232"/>
    </row>
    <row r="28" spans="2:9" x14ac:dyDescent="0.25">
      <c r="B28" s="7"/>
      <c r="D28" s="12"/>
      <c r="E28" s="12"/>
      <c r="F28" s="12">
        <f>D28-E28</f>
        <v>0</v>
      </c>
      <c r="G28" s="11" t="e">
        <f>F28/D28</f>
        <v>#DIV/0!</v>
      </c>
      <c r="H28" s="230"/>
      <c r="I28" s="230"/>
    </row>
    <row r="30" spans="2:9" x14ac:dyDescent="0.25">
      <c r="B30" s="212" t="s">
        <v>125</v>
      </c>
      <c r="C30" s="19"/>
      <c r="D30" s="19"/>
      <c r="E30" s="19"/>
      <c r="F30" s="19"/>
      <c r="G30" s="19"/>
      <c r="H30" s="230"/>
    </row>
    <row r="31" spans="2:9" ht="160.9" customHeight="1" x14ac:dyDescent="0.25">
      <c r="B31" s="327"/>
      <c r="C31" s="328"/>
      <c r="D31" s="328"/>
      <c r="E31" s="328"/>
      <c r="F31" s="328"/>
      <c r="G31" s="329"/>
    </row>
    <row r="33" spans="2:9" x14ac:dyDescent="0.25">
      <c r="B33" s="212" t="s">
        <v>126</v>
      </c>
      <c r="C33" s="19"/>
      <c r="D33" s="19"/>
      <c r="E33" s="19"/>
      <c r="F33" s="19"/>
      <c r="G33" s="19"/>
    </row>
    <row r="34" spans="2:9" x14ac:dyDescent="0.25">
      <c r="B34" s="321"/>
      <c r="C34" s="322"/>
      <c r="D34" s="322"/>
      <c r="E34" s="322"/>
      <c r="F34" s="322"/>
      <c r="G34" s="323"/>
    </row>
    <row r="35" spans="2:9" x14ac:dyDescent="0.25">
      <c r="B35" s="213"/>
    </row>
    <row r="36" spans="2:9" x14ac:dyDescent="0.25">
      <c r="B36" s="212" t="s">
        <v>127</v>
      </c>
      <c r="C36" s="19"/>
      <c r="D36" s="19"/>
      <c r="E36" s="19"/>
      <c r="F36" s="19"/>
      <c r="G36" s="19"/>
    </row>
    <row r="37" spans="2:9" ht="30" customHeight="1" x14ac:dyDescent="0.25">
      <c r="B37" s="324"/>
      <c r="C37" s="325"/>
      <c r="D37" s="325"/>
      <c r="E37" s="325"/>
      <c r="F37" s="325"/>
      <c r="G37" s="326"/>
    </row>
    <row r="39" spans="2:9" x14ac:dyDescent="0.25">
      <c r="B39" s="202" t="s">
        <v>130</v>
      </c>
      <c r="C39" s="203"/>
      <c r="D39" s="203"/>
      <c r="E39" s="203"/>
      <c r="F39" s="203"/>
      <c r="G39" s="204"/>
    </row>
    <row r="40" spans="2:9" x14ac:dyDescent="0.25">
      <c r="B40" s="205" t="s">
        <v>131</v>
      </c>
      <c r="G40" s="206"/>
    </row>
    <row r="41" spans="2:9" x14ac:dyDescent="0.25">
      <c r="B41" s="207" t="s">
        <v>133</v>
      </c>
      <c r="C41" s="208"/>
      <c r="D41" s="208"/>
      <c r="E41" s="208"/>
      <c r="F41" s="208"/>
      <c r="G41" s="209"/>
    </row>
    <row r="42" spans="2:9" x14ac:dyDescent="0.25">
      <c r="B42" s="201"/>
      <c r="H42" s="230"/>
      <c r="I42" s="230"/>
    </row>
    <row r="43" spans="2:9" ht="45" x14ac:dyDescent="0.25">
      <c r="B43" s="210" t="s">
        <v>31</v>
      </c>
      <c r="C43" s="211"/>
      <c r="D43" s="210" t="s">
        <v>121</v>
      </c>
      <c r="E43" s="210" t="s">
        <v>122</v>
      </c>
      <c r="F43" s="210" t="s">
        <v>123</v>
      </c>
      <c r="G43" s="210" t="s">
        <v>129</v>
      </c>
      <c r="H43" s="232"/>
      <c r="I43" s="232"/>
    </row>
    <row r="44" spans="2:9" x14ac:dyDescent="0.25">
      <c r="B44" s="233"/>
      <c r="D44" s="12"/>
      <c r="E44" s="12"/>
      <c r="F44" s="12">
        <f>D44-E44</f>
        <v>0</v>
      </c>
      <c r="G44" s="11" t="e">
        <f>F44/D44</f>
        <v>#DIV/0!</v>
      </c>
      <c r="H44" s="230"/>
      <c r="I44" s="230"/>
    </row>
    <row r="46" spans="2:9" x14ac:dyDescent="0.25">
      <c r="B46" s="212" t="s">
        <v>125</v>
      </c>
      <c r="C46" s="19"/>
      <c r="D46" s="19"/>
      <c r="E46" s="19"/>
      <c r="F46" s="19"/>
      <c r="G46" s="19"/>
      <c r="H46" s="230"/>
    </row>
    <row r="47" spans="2:9" ht="49.15" customHeight="1" x14ac:dyDescent="0.25">
      <c r="B47" s="327"/>
      <c r="C47" s="328"/>
      <c r="D47" s="328"/>
      <c r="E47" s="328"/>
      <c r="F47" s="328"/>
      <c r="G47" s="329"/>
    </row>
    <row r="49" spans="2:9" x14ac:dyDescent="0.25">
      <c r="B49" s="212" t="s">
        <v>126</v>
      </c>
      <c r="C49" s="19"/>
      <c r="D49" s="19"/>
      <c r="E49" s="19"/>
      <c r="F49" s="19"/>
      <c r="G49" s="19"/>
    </row>
    <row r="50" spans="2:9" x14ac:dyDescent="0.25">
      <c r="B50" s="321"/>
      <c r="C50" s="322"/>
      <c r="D50" s="322"/>
      <c r="E50" s="322"/>
      <c r="F50" s="322"/>
      <c r="G50" s="323"/>
    </row>
    <row r="51" spans="2:9" x14ac:dyDescent="0.25">
      <c r="B51" s="213"/>
    </row>
    <row r="52" spans="2:9" x14ac:dyDescent="0.25">
      <c r="B52" s="212" t="s">
        <v>127</v>
      </c>
      <c r="C52" s="19"/>
      <c r="D52" s="19"/>
      <c r="E52" s="19"/>
      <c r="F52" s="19"/>
      <c r="G52" s="19"/>
    </row>
    <row r="53" spans="2:9" x14ac:dyDescent="0.25">
      <c r="B53" s="324"/>
      <c r="C53" s="325"/>
      <c r="D53" s="325"/>
      <c r="E53" s="325"/>
      <c r="F53" s="325"/>
      <c r="G53" s="326"/>
    </row>
    <row r="55" spans="2:9" x14ac:dyDescent="0.25">
      <c r="B55" s="202" t="s">
        <v>132</v>
      </c>
      <c r="C55" s="203"/>
      <c r="D55" s="203"/>
      <c r="E55" s="203"/>
      <c r="F55" s="203"/>
      <c r="G55" s="204"/>
    </row>
    <row r="56" spans="2:9" x14ac:dyDescent="0.25">
      <c r="B56" s="205" t="s">
        <v>131</v>
      </c>
      <c r="G56" s="206"/>
    </row>
    <row r="57" spans="2:9" x14ac:dyDescent="0.25">
      <c r="B57" s="207" t="s">
        <v>133</v>
      </c>
      <c r="C57" s="208"/>
      <c r="D57" s="208"/>
      <c r="E57" s="208"/>
      <c r="F57" s="208"/>
      <c r="G57" s="209"/>
    </row>
    <row r="58" spans="2:9" x14ac:dyDescent="0.25">
      <c r="B58" s="201"/>
      <c r="H58" s="230"/>
      <c r="I58" s="230"/>
    </row>
    <row r="59" spans="2:9" ht="45" x14ac:dyDescent="0.25">
      <c r="B59" s="210" t="s">
        <v>31</v>
      </c>
      <c r="C59" s="211"/>
      <c r="D59" s="210" t="s">
        <v>121</v>
      </c>
      <c r="E59" s="210" t="s">
        <v>122</v>
      </c>
      <c r="F59" s="210" t="s">
        <v>123</v>
      </c>
      <c r="G59" s="210" t="s">
        <v>129</v>
      </c>
      <c r="H59" s="232"/>
      <c r="I59" s="232"/>
    </row>
    <row r="60" spans="2:9" x14ac:dyDescent="0.25">
      <c r="B60" s="233"/>
      <c r="D60" s="12"/>
      <c r="E60" s="12"/>
      <c r="F60" s="12">
        <f>D60-E60</f>
        <v>0</v>
      </c>
      <c r="G60" s="11" t="e">
        <f>F60/D60</f>
        <v>#DIV/0!</v>
      </c>
      <c r="H60" s="230"/>
      <c r="I60" s="234"/>
    </row>
    <row r="62" spans="2:9" x14ac:dyDescent="0.25">
      <c r="B62" s="212" t="s">
        <v>125</v>
      </c>
      <c r="C62" s="19"/>
      <c r="D62" s="19"/>
      <c r="E62" s="19"/>
      <c r="F62" s="19"/>
      <c r="G62" s="19"/>
      <c r="H62" s="230"/>
    </row>
    <row r="63" spans="2:9" ht="45.6" customHeight="1" x14ac:dyDescent="0.25">
      <c r="B63" s="327"/>
      <c r="C63" s="328"/>
      <c r="D63" s="328"/>
      <c r="E63" s="328"/>
      <c r="F63" s="328"/>
      <c r="G63" s="329"/>
    </row>
    <row r="65" spans="2:7" x14ac:dyDescent="0.25">
      <c r="B65" s="212" t="s">
        <v>126</v>
      </c>
      <c r="C65" s="19"/>
      <c r="D65" s="19"/>
      <c r="E65" s="19"/>
      <c r="F65" s="19"/>
      <c r="G65" s="19"/>
    </row>
    <row r="66" spans="2:7" x14ac:dyDescent="0.25">
      <c r="B66" s="321"/>
      <c r="C66" s="322"/>
      <c r="D66" s="322"/>
      <c r="E66" s="322"/>
      <c r="F66" s="322"/>
      <c r="G66" s="323"/>
    </row>
    <row r="67" spans="2:7" x14ac:dyDescent="0.25">
      <c r="B67" s="213"/>
    </row>
    <row r="68" spans="2:7" x14ac:dyDescent="0.25">
      <c r="B68" s="212" t="s">
        <v>127</v>
      </c>
      <c r="C68" s="19"/>
      <c r="D68" s="19"/>
      <c r="E68" s="19"/>
      <c r="F68" s="19"/>
      <c r="G68" s="19"/>
    </row>
    <row r="69" spans="2:7" x14ac:dyDescent="0.25">
      <c r="B69" s="324"/>
      <c r="C69" s="325"/>
      <c r="D69" s="325"/>
      <c r="E69" s="325"/>
      <c r="F69" s="325"/>
      <c r="G69" s="326"/>
    </row>
  </sheetData>
  <mergeCells count="14">
    <mergeCell ref="B31:G31"/>
    <mergeCell ref="B2:D2"/>
    <mergeCell ref="B4:D4"/>
    <mergeCell ref="B15:G15"/>
    <mergeCell ref="B18:G18"/>
    <mergeCell ref="B21:G21"/>
    <mergeCell ref="B66:G66"/>
    <mergeCell ref="B69:G69"/>
    <mergeCell ref="B34:G34"/>
    <mergeCell ref="B37:G37"/>
    <mergeCell ref="B47:G47"/>
    <mergeCell ref="B50:G50"/>
    <mergeCell ref="B53:G53"/>
    <mergeCell ref="B63:G63"/>
  </mergeCells>
  <pageMargins left="0.7" right="0.7" top="0.75" bottom="0.75" header="0.3" footer="0.3"/>
  <pageSetup scale="64" fitToHeight="2" orientation="landscape" r:id="rId1"/>
  <headerFooter>
    <oddHeader>&amp;F</oddHeader>
    <oddFooter>Page &amp;P of &amp;N</oddFooter>
  </headerFooter>
  <rowBreaks count="1" manualBreakCount="1">
    <brk id="38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0070C0"/>
    <pageSetUpPr fitToPage="1"/>
  </sheetPr>
  <dimension ref="A1:BS99"/>
  <sheetViews>
    <sheetView zoomScale="70" zoomScaleNormal="70" workbookViewId="0">
      <pane xSplit="3" ySplit="10" topLeftCell="AG73" activePane="bottomRight" state="frozen"/>
      <selection activeCell="C62" sqref="C62"/>
      <selection pane="topRight" activeCell="C62" sqref="C62"/>
      <selection pane="bottomLeft" activeCell="C62" sqref="C62"/>
      <selection pane="bottomRight" activeCell="AS93" sqref="AS93"/>
    </sheetView>
  </sheetViews>
  <sheetFormatPr defaultColWidth="12" defaultRowHeight="15" outlineLevelCol="1" x14ac:dyDescent="0.25"/>
  <cols>
    <col min="1" max="1" width="4" customWidth="1"/>
    <col min="2" max="2" width="7.28515625" bestFit="1" customWidth="1"/>
    <col min="3" max="3" width="55" customWidth="1"/>
    <col min="4" max="4" width="2.42578125" customWidth="1"/>
    <col min="5" max="7" width="9.5703125" customWidth="1" outlineLevel="1"/>
    <col min="8" max="8" width="11" customWidth="1" outlineLevel="1"/>
    <col min="9" max="9" width="1.5703125" customWidth="1"/>
    <col min="10" max="11" width="9.5703125" customWidth="1" outlineLevel="1"/>
    <col min="12" max="12" width="9.42578125" customWidth="1" outlineLevel="1"/>
    <col min="13" max="13" width="11" customWidth="1" outlineLevel="1"/>
    <col min="14" max="14" width="1.5703125" customWidth="1"/>
    <col min="15" max="17" width="9.5703125" customWidth="1" outlineLevel="1"/>
    <col min="18" max="18" width="10.42578125" customWidth="1" outlineLevel="1"/>
    <col min="19" max="19" width="1.5703125" customWidth="1"/>
    <col min="20" max="20" width="9.5703125" customWidth="1" outlineLevel="1"/>
    <col min="21" max="21" width="10.140625" customWidth="1" outlineLevel="1"/>
    <col min="22" max="22" width="9.5703125" customWidth="1" outlineLevel="1"/>
    <col min="23" max="23" width="11" customWidth="1" outlineLevel="1"/>
    <col min="24" max="24" width="1.5703125" customWidth="1"/>
    <col min="25" max="27" width="9.5703125" customWidth="1" outlineLevel="1"/>
    <col min="28" max="28" width="11" customWidth="1" outlineLevel="1"/>
    <col min="29" max="29" width="1.5703125" customWidth="1"/>
    <col min="30" max="32" width="9.5703125" customWidth="1" outlineLevel="1"/>
    <col min="33" max="33" width="12" customWidth="1" outlineLevel="1"/>
    <col min="34" max="34" width="1.5703125" customWidth="1"/>
    <col min="35" max="37" width="9.5703125" customWidth="1" outlineLevel="1"/>
    <col min="38" max="38" width="12" customWidth="1" outlineLevel="1"/>
    <col min="39" max="39" width="1.5703125" customWidth="1"/>
    <col min="40" max="42" width="9.5703125" customWidth="1" outlineLevel="1"/>
    <col min="43" max="43" width="12" customWidth="1" outlineLevel="1"/>
    <col min="44" max="44" width="1.5703125" customWidth="1"/>
    <col min="45" max="47" width="9.5703125" customWidth="1" outlineLevel="1"/>
    <col min="48" max="48" width="12" customWidth="1" outlineLevel="1"/>
    <col min="49" max="49" width="1.5703125" hidden="1" customWidth="1"/>
    <col min="50" max="52" width="9.5703125" hidden="1" customWidth="1" outlineLevel="1"/>
    <col min="53" max="53" width="11" hidden="1" customWidth="1" outlineLevel="1"/>
    <col min="54" max="54" width="1.5703125" hidden="1" customWidth="1" collapsed="1"/>
    <col min="55" max="57" width="9.5703125" hidden="1" customWidth="1" outlineLevel="1"/>
    <col min="58" max="58" width="12" hidden="1" customWidth="1" outlineLevel="1"/>
    <col min="59" max="59" width="1.5703125" hidden="1" customWidth="1" collapsed="1"/>
    <col min="60" max="62" width="9.5703125" hidden="1" customWidth="1" outlineLevel="1"/>
    <col min="63" max="63" width="10.42578125" hidden="1" customWidth="1" outlineLevel="1"/>
    <col min="64" max="64" width="1.5703125" customWidth="1" collapsed="1"/>
    <col min="65" max="67" width="9.5703125" customWidth="1"/>
    <col min="68" max="68" width="12" bestFit="1" customWidth="1"/>
  </cols>
  <sheetData>
    <row r="1" spans="1:68" x14ac:dyDescent="0.25">
      <c r="A1" s="100">
        <f>P78</f>
        <v>19.7</v>
      </c>
      <c r="C1" s="2"/>
    </row>
    <row r="2" spans="1:68" ht="15.75" x14ac:dyDescent="0.25">
      <c r="B2" s="318" t="s">
        <v>1</v>
      </c>
      <c r="C2" s="318"/>
      <c r="D2" s="318"/>
      <c r="E2" s="318"/>
      <c r="J2" s="76"/>
    </row>
    <row r="3" spans="1:68" ht="15.75" x14ac:dyDescent="0.25">
      <c r="B3" s="318" t="s">
        <v>53</v>
      </c>
      <c r="C3" s="318"/>
      <c r="D3" s="318"/>
      <c r="E3" s="318"/>
      <c r="J3" s="76"/>
    </row>
    <row r="4" spans="1:68" ht="15.75" x14ac:dyDescent="0.25">
      <c r="B4" s="319" t="s">
        <v>239</v>
      </c>
      <c r="C4" s="319"/>
      <c r="D4" s="319"/>
      <c r="E4" s="319"/>
    </row>
    <row r="5" spans="1:68" ht="15.75" x14ac:dyDescent="0.25">
      <c r="B5" s="130" t="s">
        <v>18</v>
      </c>
      <c r="C5" s="129">
        <f>+Cover!$L$4</f>
        <v>46157</v>
      </c>
      <c r="D5" s="131"/>
      <c r="E5" s="131"/>
    </row>
    <row r="6" spans="1:68" x14ac:dyDescent="0.25">
      <c r="B6" s="124"/>
      <c r="C6" s="124"/>
      <c r="D6" s="124"/>
      <c r="E6" s="124"/>
    </row>
    <row r="7" spans="1:68" ht="28.5" x14ac:dyDescent="0.45">
      <c r="C7" s="3" t="s">
        <v>240</v>
      </c>
    </row>
    <row r="8" spans="1:68" x14ac:dyDescent="0.25">
      <c r="C8" t="s">
        <v>19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8" t="s">
        <v>20</v>
      </c>
      <c r="BN8" s="109"/>
      <c r="BO8" s="109"/>
      <c r="BP8" s="109"/>
    </row>
    <row r="9" spans="1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8" t="e">
        <f>+EOMONTH(BM8,0)</f>
        <v>#VALUE!</v>
      </c>
      <c r="BN9" s="109"/>
      <c r="BO9" s="109"/>
      <c r="BP9" s="109"/>
    </row>
    <row r="10" spans="1:68" s="5" customFormat="1" ht="45" customHeight="1" collapsed="1" x14ac:dyDescent="0.25">
      <c r="C10" s="22" t="s">
        <v>31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10" t="s">
        <v>72</v>
      </c>
      <c r="BN10" s="110" t="str">
        <f>+TEXT(BM$8,"MMM-YY ") &amp; "Actual"</f>
        <v>YTD Actual</v>
      </c>
      <c r="BO10" s="110" t="str">
        <f>+TEXT(BM$8,"MMM-YY ") &amp; "Variance ($)"</f>
        <v>YTD Variance ($)</v>
      </c>
      <c r="BP10" s="110" t="str">
        <f>+TEXT(BM$8,"MMM-YY ") &amp; "Variance (%)"</f>
        <v>YTD Variance (%)</v>
      </c>
    </row>
    <row r="12" spans="1:68" x14ac:dyDescent="0.25">
      <c r="B12" s="70" t="s">
        <v>22</v>
      </c>
      <c r="C12" s="96" t="s">
        <v>73</v>
      </c>
      <c r="D12" s="6"/>
      <c r="BM12" s="239"/>
      <c r="BN12" s="38"/>
      <c r="BO12" s="8"/>
      <c r="BP12" s="33"/>
    </row>
    <row r="13" spans="1:68" x14ac:dyDescent="0.25">
      <c r="B13">
        <v>39</v>
      </c>
      <c r="C13" s="15" t="s">
        <v>74</v>
      </c>
      <c r="E13" s="23">
        <f>+_xlfn.XLOOKUP($B13,Expenses_FY26B!$B:$B,Expenses_FY26B!S:S)/1000</f>
        <v>0</v>
      </c>
      <c r="F13" s="25"/>
      <c r="G13" s="8">
        <f>E13-F13</f>
        <v>0</v>
      </c>
      <c r="H13" s="33" t="str">
        <f>IFERROR(G13/E13,"n.a.")</f>
        <v>n.a.</v>
      </c>
      <c r="J13" s="23">
        <f>+_xlfn.XLOOKUP($B13,Expenses_FY26B!$B:$B,Expenses_FY26B!T:T)/1000</f>
        <v>0</v>
      </c>
      <c r="K13" s="25"/>
      <c r="L13" s="8">
        <f>J13-K13</f>
        <v>0</v>
      </c>
      <c r="M13" s="33" t="str">
        <f>IFERROR(L13/J13,"n.a.")</f>
        <v>n.a.</v>
      </c>
      <c r="O13" s="23">
        <f>+_xlfn.XLOOKUP($B13,Expenses_FY26B!$B:$B,Expenses_FY26B!U:U)/1000</f>
        <v>0</v>
      </c>
      <c r="P13" s="25"/>
      <c r="Q13" s="8">
        <f>O13-P13</f>
        <v>0</v>
      </c>
      <c r="R13" s="33" t="str">
        <f>IFERROR(Q13/O13,"n.a.")</f>
        <v>n.a.</v>
      </c>
      <c r="T13" s="23">
        <f>+_xlfn.XLOOKUP($B13,Expenses_FY26B!$B:$B,Expenses_FY26B!V:V)/1000</f>
        <v>0</v>
      </c>
      <c r="U13" s="25"/>
      <c r="V13" s="8">
        <f>T13-U13</f>
        <v>0</v>
      </c>
      <c r="W13" s="33" t="str">
        <f>IFERROR(V13/T13,"n.a.")</f>
        <v>n.a.</v>
      </c>
      <c r="Y13" s="23">
        <f>+_xlfn.XLOOKUP($B13,Expenses_FY26B!$B:$B,Expenses_FY26B!W:W)/1000</f>
        <v>0</v>
      </c>
      <c r="Z13" s="25"/>
      <c r="AA13" s="8">
        <f>Y13-Z13</f>
        <v>0</v>
      </c>
      <c r="AB13" s="33" t="str">
        <f>IFERROR(AA13/Y13,"n.a.")</f>
        <v>n.a.</v>
      </c>
      <c r="AD13" s="23">
        <f>+_xlfn.XLOOKUP($B13,Expenses_FY26B!$B:$B,Expenses_FY26B!X:X)/1000</f>
        <v>0</v>
      </c>
      <c r="AE13" s="25"/>
      <c r="AF13" s="8">
        <f>AD13-AE13</f>
        <v>0</v>
      </c>
      <c r="AG13" s="33" t="str">
        <f>IFERROR(AF13/AD13,"n.a.")</f>
        <v>n.a.</v>
      </c>
      <c r="AI13" s="23">
        <f>+_xlfn.XLOOKUP($B13,Expenses_FY26B!$B:$B,Expenses_FY26B!Y:Y)/1000</f>
        <v>0</v>
      </c>
      <c r="AJ13" s="25"/>
      <c r="AK13" s="8">
        <f>AI13-AJ13</f>
        <v>0</v>
      </c>
      <c r="AL13" s="33" t="str">
        <f>IFERROR(AK13/AI13,"n.a.")</f>
        <v>n.a.</v>
      </c>
      <c r="AN13" s="23">
        <f>+_xlfn.XLOOKUP($B13,Expenses_FY26B!$B:$B,Expenses_FY26B!Z:Z)/1000</f>
        <v>0</v>
      </c>
      <c r="AO13" s="25"/>
      <c r="AP13" s="8">
        <f>AN13-AO13</f>
        <v>0</v>
      </c>
      <c r="AQ13" s="33" t="str">
        <f>IFERROR(AP13/AN13,"n.a.")</f>
        <v>n.a.</v>
      </c>
      <c r="AS13" s="23">
        <f>+_xlfn.XLOOKUP($B13,Expenses_FY26B!$B:$B,Expenses_FY26B!AA:AA)/1000</f>
        <v>0</v>
      </c>
      <c r="AT13" s="25"/>
      <c r="AU13" s="8">
        <f>AS13-AT13</f>
        <v>0</v>
      </c>
      <c r="AV13" s="33" t="str">
        <f>IFERROR(AU13/AS13,"n.a.")</f>
        <v>n.a.</v>
      </c>
      <c r="AX13" s="23">
        <f>+_xlfn.XLOOKUP($B13,Expenses_FY26B!$B:$B,Expenses_FY26B!AB:AB)/1000</f>
        <v>0</v>
      </c>
      <c r="AY13" s="25"/>
      <c r="AZ13" s="8">
        <f>AX13-AY13</f>
        <v>0</v>
      </c>
      <c r="BA13" s="33" t="str">
        <f>IFERROR(AZ13/AX13,"n.a.")</f>
        <v>n.a.</v>
      </c>
      <c r="BC13" s="23">
        <f>+_xlfn.XLOOKUP($B13,Expenses_FY26B!$B:$B,Expenses_FY26B!AC:AC)/1000</f>
        <v>0</v>
      </c>
      <c r="BD13" s="25"/>
      <c r="BE13" s="8">
        <f>BC13-BD13</f>
        <v>0</v>
      </c>
      <c r="BF13" s="33" t="str">
        <f>IFERROR(BE13/BC13,"n.a.")</f>
        <v>n.a.</v>
      </c>
      <c r="BH13" s="23">
        <f>+_xlfn.XLOOKUP($B13,Expenses_FY26B!$B:$B,Expenses_FY26B!AD:AD)/1000</f>
        <v>0</v>
      </c>
      <c r="BI13" s="25"/>
      <c r="BJ13" s="8">
        <f>BH13-BI13</f>
        <v>0</v>
      </c>
      <c r="BK13" s="33" t="str">
        <f>IFERROR(BJ13/BH13,"n.a.")</f>
        <v>n.a.</v>
      </c>
      <c r="BM13" s="38">
        <f>+E13+J13+O13</f>
        <v>0</v>
      </c>
      <c r="BN13" s="38">
        <f>+F13+K13+P13</f>
        <v>0</v>
      </c>
      <c r="BO13" s="8">
        <f>BM13-BN13</f>
        <v>0</v>
      </c>
      <c r="BP13" s="33" t="str">
        <f t="shared" ref="BP13:BP15" si="0">IFERROR(BO13/BM13,"n.a.")</f>
        <v>n.a.</v>
      </c>
    </row>
    <row r="14" spans="1:68" x14ac:dyDescent="0.25">
      <c r="B14">
        <v>40</v>
      </c>
      <c r="C14" s="15" t="s">
        <v>75</v>
      </c>
      <c r="E14" s="23">
        <f>+_xlfn.XLOOKUP($B14,Expenses_FY26B!$B:$B,Expenses_FY26B!S:S)/1000</f>
        <v>0</v>
      </c>
      <c r="F14" s="25"/>
      <c r="G14" s="8">
        <f t="shared" ref="G14:G16" si="1">E14-F14</f>
        <v>0</v>
      </c>
      <c r="H14" s="33" t="str">
        <f>IFERROR(G14/E14,"n.a.")</f>
        <v>n.a.</v>
      </c>
      <c r="J14" s="23">
        <f>+_xlfn.XLOOKUP($B14,Expenses_FY26B!$B:$B,Expenses_FY26B!T:T)/1000</f>
        <v>0</v>
      </c>
      <c r="K14" s="25"/>
      <c r="L14" s="8">
        <f t="shared" ref="L14:L16" si="2">J14-K14</f>
        <v>0</v>
      </c>
      <c r="M14" s="33" t="str">
        <f>IFERROR(L14/J14,"n.a.")</f>
        <v>n.a.</v>
      </c>
      <c r="O14" s="23">
        <f>+_xlfn.XLOOKUP($B14,Expenses_FY26B!$B:$B,Expenses_FY26B!U:U)/1000</f>
        <v>0</v>
      </c>
      <c r="P14" s="25"/>
      <c r="Q14" s="8">
        <f t="shared" ref="Q14:Q16" si="3">O14-P14</f>
        <v>0</v>
      </c>
      <c r="R14" s="33" t="str">
        <f>IFERROR(Q14/O14,"n.a.")</f>
        <v>n.a.</v>
      </c>
      <c r="T14" s="23">
        <f>+_xlfn.XLOOKUP($B14,Expenses_FY26B!$B:$B,Expenses_FY26B!V:V)/1000</f>
        <v>0</v>
      </c>
      <c r="U14" s="25"/>
      <c r="V14" s="8">
        <f t="shared" ref="V14:V16" si="4">T14-U14</f>
        <v>0</v>
      </c>
      <c r="W14" s="33" t="str">
        <f>IFERROR(V14/T14,"n.a.")</f>
        <v>n.a.</v>
      </c>
      <c r="Y14" s="23">
        <f>+_xlfn.XLOOKUP($B14,Expenses_FY26B!$B:$B,Expenses_FY26B!W:W)/1000</f>
        <v>0</v>
      </c>
      <c r="Z14" s="25"/>
      <c r="AA14" s="8">
        <f t="shared" ref="AA14:AA16" si="5">Y14-Z14</f>
        <v>0</v>
      </c>
      <c r="AB14" s="33" t="str">
        <f>IFERROR(AA14/Y14,"n.a.")</f>
        <v>n.a.</v>
      </c>
      <c r="AD14" s="23">
        <f>+_xlfn.XLOOKUP($B14,Expenses_FY26B!$B:$B,Expenses_FY26B!X:X)/1000</f>
        <v>0</v>
      </c>
      <c r="AE14" s="25"/>
      <c r="AF14" s="8">
        <f t="shared" ref="AF14:AF16" si="6">AD14-AE14</f>
        <v>0</v>
      </c>
      <c r="AG14" s="33" t="str">
        <f>IFERROR(AF14/AD14,"n.a.")</f>
        <v>n.a.</v>
      </c>
      <c r="AI14" s="23">
        <f>+_xlfn.XLOOKUP($B14,Expenses_FY26B!$B:$B,Expenses_FY26B!Y:Y)/1000</f>
        <v>0</v>
      </c>
      <c r="AJ14" s="25"/>
      <c r="AK14" s="8">
        <f t="shared" ref="AK14:AK16" si="7">AI14-AJ14</f>
        <v>0</v>
      </c>
      <c r="AL14" s="33" t="str">
        <f>IFERROR(AK14/AI14,"n.a.")</f>
        <v>n.a.</v>
      </c>
      <c r="AN14" s="23">
        <f>+_xlfn.XLOOKUP($B14,Expenses_FY26B!$B:$B,Expenses_FY26B!Z:Z)/1000</f>
        <v>0</v>
      </c>
      <c r="AO14" s="25"/>
      <c r="AP14" s="8">
        <f t="shared" ref="AP14:AP16" si="8">AN14-AO14</f>
        <v>0</v>
      </c>
      <c r="AQ14" s="33" t="str">
        <f>IFERROR(AP14/AN14,"n.a.")</f>
        <v>n.a.</v>
      </c>
      <c r="AS14" s="23">
        <f>+_xlfn.XLOOKUP($B14,Expenses_FY26B!$B:$B,Expenses_FY26B!AA:AA)/1000</f>
        <v>0</v>
      </c>
      <c r="AT14" s="25"/>
      <c r="AU14" s="8">
        <f t="shared" ref="AU14:AU16" si="9">AS14-AT14</f>
        <v>0</v>
      </c>
      <c r="AV14" s="33" t="str">
        <f>IFERROR(AU14/AS14,"n.a.")</f>
        <v>n.a.</v>
      </c>
      <c r="AX14" s="23">
        <f>+_xlfn.XLOOKUP($B14,Expenses_FY26B!$B:$B,Expenses_FY26B!AB:AB)/1000</f>
        <v>0</v>
      </c>
      <c r="AY14" s="25"/>
      <c r="AZ14" s="8">
        <f t="shared" ref="AZ14:AZ16" si="10">AX14-AY14</f>
        <v>0</v>
      </c>
      <c r="BA14" s="33" t="str">
        <f>IFERROR(AZ14/AX14,"n.a.")</f>
        <v>n.a.</v>
      </c>
      <c r="BC14" s="23">
        <f>+_xlfn.XLOOKUP($B14,Expenses_FY26B!$B:$B,Expenses_FY26B!AC:AC)/1000</f>
        <v>0</v>
      </c>
      <c r="BD14" s="25"/>
      <c r="BE14" s="8">
        <f t="shared" ref="BE14:BE16" si="11">BC14-BD14</f>
        <v>0</v>
      </c>
      <c r="BF14" s="33" t="str">
        <f>IFERROR(BE14/BC14,"n.a.")</f>
        <v>n.a.</v>
      </c>
      <c r="BH14" s="23">
        <f>+_xlfn.XLOOKUP($B14,Expenses_FY26B!$B:$B,Expenses_FY26B!AD:AD)/1000</f>
        <v>0</v>
      </c>
      <c r="BI14" s="25"/>
      <c r="BJ14" s="8">
        <f t="shared" ref="BJ14:BJ16" si="12">BH14-BI14</f>
        <v>0</v>
      </c>
      <c r="BK14" s="33" t="str">
        <f>IFERROR(BJ14/BH14,"n.a.")</f>
        <v>n.a.</v>
      </c>
      <c r="BM14" s="38">
        <f t="shared" ref="BM14:BM15" si="13">+E14+J14+O14</f>
        <v>0</v>
      </c>
      <c r="BN14" s="38">
        <f t="shared" ref="BN14:BN15" si="14">+F14+K14+P14</f>
        <v>0</v>
      </c>
      <c r="BO14" s="8">
        <f t="shared" ref="BO14:BO15" si="15">BM14-BN14</f>
        <v>0</v>
      </c>
      <c r="BP14" s="33" t="str">
        <f t="shared" si="0"/>
        <v>n.a.</v>
      </c>
    </row>
    <row r="15" spans="1:68" x14ac:dyDescent="0.25">
      <c r="B15">
        <v>41</v>
      </c>
      <c r="C15" s="15" t="s">
        <v>76</v>
      </c>
      <c r="E15" s="23">
        <f>+_xlfn.XLOOKUP($B15,Expenses_FY26B!$B:$B,Expenses_FY26B!S:S)/1000</f>
        <v>0</v>
      </c>
      <c r="F15" s="25"/>
      <c r="G15" s="8">
        <f t="shared" si="1"/>
        <v>0</v>
      </c>
      <c r="H15" s="33" t="str">
        <f>IFERROR(G15/E15,"n.a.")</f>
        <v>n.a.</v>
      </c>
      <c r="J15" s="23">
        <f>+_xlfn.XLOOKUP($B15,Expenses_FY26B!$B:$B,Expenses_FY26B!T:T)/1000</f>
        <v>0</v>
      </c>
      <c r="K15" s="25"/>
      <c r="L15" s="8">
        <f t="shared" si="2"/>
        <v>0</v>
      </c>
      <c r="M15" s="33" t="str">
        <f>IFERROR(L15/J15,"n.a.")</f>
        <v>n.a.</v>
      </c>
      <c r="O15" s="23">
        <f>+_xlfn.XLOOKUP($B15,Expenses_FY26B!$B:$B,Expenses_FY26B!U:U)/1000</f>
        <v>0</v>
      </c>
      <c r="P15" s="25"/>
      <c r="Q15" s="8">
        <f t="shared" si="3"/>
        <v>0</v>
      </c>
      <c r="R15" s="33" t="str">
        <f>IFERROR(Q15/O15,"n.a.")</f>
        <v>n.a.</v>
      </c>
      <c r="T15" s="23">
        <f>+_xlfn.XLOOKUP($B15,Expenses_FY26B!$B:$B,Expenses_FY26B!V:V)/1000</f>
        <v>0</v>
      </c>
      <c r="U15" s="25"/>
      <c r="V15" s="8">
        <f t="shared" si="4"/>
        <v>0</v>
      </c>
      <c r="W15" s="33" t="str">
        <f>IFERROR(V15/T15,"n.a.")</f>
        <v>n.a.</v>
      </c>
      <c r="Y15" s="23">
        <f>+_xlfn.XLOOKUP($B15,Expenses_FY26B!$B:$B,Expenses_FY26B!W:W)/1000</f>
        <v>0</v>
      </c>
      <c r="Z15" s="25"/>
      <c r="AA15" s="8">
        <f t="shared" si="5"/>
        <v>0</v>
      </c>
      <c r="AB15" s="33" t="str">
        <f>IFERROR(AA15/Y15,"n.a.")</f>
        <v>n.a.</v>
      </c>
      <c r="AD15" s="23">
        <f>+_xlfn.XLOOKUP($B15,Expenses_FY26B!$B:$B,Expenses_FY26B!X:X)/1000</f>
        <v>0</v>
      </c>
      <c r="AE15" s="25"/>
      <c r="AF15" s="8">
        <f t="shared" si="6"/>
        <v>0</v>
      </c>
      <c r="AG15" s="33" t="str">
        <f>IFERROR(AF15/AD15,"n.a.")</f>
        <v>n.a.</v>
      </c>
      <c r="AI15" s="23">
        <f>+_xlfn.XLOOKUP($B15,Expenses_FY26B!$B:$B,Expenses_FY26B!Y:Y)/1000</f>
        <v>0</v>
      </c>
      <c r="AJ15" s="25"/>
      <c r="AK15" s="8">
        <f t="shared" si="7"/>
        <v>0</v>
      </c>
      <c r="AL15" s="33" t="str">
        <f>IFERROR(AK15/AI15,"n.a.")</f>
        <v>n.a.</v>
      </c>
      <c r="AN15" s="23">
        <f>+_xlfn.XLOOKUP($B15,Expenses_FY26B!$B:$B,Expenses_FY26B!Z:Z)/1000</f>
        <v>0</v>
      </c>
      <c r="AO15" s="25"/>
      <c r="AP15" s="8">
        <f t="shared" si="8"/>
        <v>0</v>
      </c>
      <c r="AQ15" s="33" t="str">
        <f>IFERROR(AP15/AN15,"n.a.")</f>
        <v>n.a.</v>
      </c>
      <c r="AS15" s="23">
        <f>+_xlfn.XLOOKUP($B15,Expenses_FY26B!$B:$B,Expenses_FY26B!AA:AA)/1000</f>
        <v>0</v>
      </c>
      <c r="AT15" s="25"/>
      <c r="AU15" s="8">
        <f t="shared" si="9"/>
        <v>0</v>
      </c>
      <c r="AV15" s="33" t="str">
        <f>IFERROR(AU15/AS15,"n.a.")</f>
        <v>n.a.</v>
      </c>
      <c r="AX15" s="23">
        <f>+_xlfn.XLOOKUP($B15,Expenses_FY26B!$B:$B,Expenses_FY26B!AB:AB)/1000</f>
        <v>0</v>
      </c>
      <c r="AY15" s="25"/>
      <c r="AZ15" s="8">
        <f t="shared" si="10"/>
        <v>0</v>
      </c>
      <c r="BA15" s="33" t="str">
        <f>IFERROR(AZ15/AX15,"n.a.")</f>
        <v>n.a.</v>
      </c>
      <c r="BC15" s="23">
        <f>+_xlfn.XLOOKUP($B15,Expenses_FY26B!$B:$B,Expenses_FY26B!AC:AC)/1000</f>
        <v>0</v>
      </c>
      <c r="BD15" s="25"/>
      <c r="BE15" s="8">
        <f t="shared" si="11"/>
        <v>0</v>
      </c>
      <c r="BF15" s="33" t="str">
        <f>IFERROR(BE15/BC15,"n.a.")</f>
        <v>n.a.</v>
      </c>
      <c r="BH15" s="23">
        <f>+_xlfn.XLOOKUP($B15,Expenses_FY26B!$B:$B,Expenses_FY26B!AD:AD)/1000</f>
        <v>0</v>
      </c>
      <c r="BI15" s="25"/>
      <c r="BJ15" s="8">
        <f t="shared" si="12"/>
        <v>0</v>
      </c>
      <c r="BK15" s="33" t="str">
        <f>IFERROR(BJ15/BH15,"n.a.")</f>
        <v>n.a.</v>
      </c>
      <c r="BM15" s="38">
        <f t="shared" si="13"/>
        <v>0</v>
      </c>
      <c r="BN15" s="38">
        <f t="shared" si="14"/>
        <v>0</v>
      </c>
      <c r="BO15" s="8">
        <f t="shared" si="15"/>
        <v>0</v>
      </c>
      <c r="BP15" s="33" t="str">
        <f t="shared" si="0"/>
        <v>n.a.</v>
      </c>
    </row>
    <row r="16" spans="1:68" s="5" customFormat="1" ht="15.75" thickBot="1" x14ac:dyDescent="0.3">
      <c r="C16" s="97" t="s">
        <v>77</v>
      </c>
      <c r="E16" s="30">
        <f>SUM(E13:E15)</f>
        <v>0</v>
      </c>
      <c r="F16" s="30">
        <f>SUM(F13:F15)</f>
        <v>0</v>
      </c>
      <c r="G16" s="30">
        <f t="shared" si="1"/>
        <v>0</v>
      </c>
      <c r="H16" s="37" t="str">
        <f>IFERROR(G16/E16,"")</f>
        <v/>
      </c>
      <c r="J16" s="30">
        <f>SUM(J13:J15)</f>
        <v>0</v>
      </c>
      <c r="K16" s="30">
        <f>SUM(K13:K15)</f>
        <v>0</v>
      </c>
      <c r="L16" s="30">
        <f t="shared" si="2"/>
        <v>0</v>
      </c>
      <c r="M16" s="37" t="str">
        <f>IFERROR(L16/J16,"")</f>
        <v/>
      </c>
      <c r="O16" s="30">
        <f>SUM(O13:O15)</f>
        <v>0</v>
      </c>
      <c r="P16" s="40">
        <f>SUM(P13:P15)</f>
        <v>0</v>
      </c>
      <c r="Q16" s="30">
        <f t="shared" si="3"/>
        <v>0</v>
      </c>
      <c r="R16" s="37" t="str">
        <f>IFERROR(Q16/O16,"")</f>
        <v/>
      </c>
      <c r="T16" s="30">
        <f>SUM(T13:T15)</f>
        <v>0</v>
      </c>
      <c r="U16" s="40">
        <f>SUM(U13:U15)</f>
        <v>0</v>
      </c>
      <c r="V16" s="30">
        <f t="shared" si="4"/>
        <v>0</v>
      </c>
      <c r="W16" s="37" t="str">
        <f>IFERROR(V16/T16,"")</f>
        <v/>
      </c>
      <c r="Y16" s="30">
        <f>SUM(Y13:Y15)</f>
        <v>0</v>
      </c>
      <c r="Z16" s="40">
        <f>SUM(Z13:Z15)</f>
        <v>0</v>
      </c>
      <c r="AA16" s="30">
        <f t="shared" si="5"/>
        <v>0</v>
      </c>
      <c r="AB16" s="37" t="str">
        <f>IFERROR(AA16/Y16,"")</f>
        <v/>
      </c>
      <c r="AD16" s="30">
        <f>SUM(AD13:AD15)</f>
        <v>0</v>
      </c>
      <c r="AE16" s="40">
        <f>SUM(AE13:AE15)</f>
        <v>0</v>
      </c>
      <c r="AF16" s="30">
        <f t="shared" si="6"/>
        <v>0</v>
      </c>
      <c r="AG16" s="37" t="str">
        <f>IFERROR(AF16/AD16,"")</f>
        <v/>
      </c>
      <c r="AI16" s="30">
        <f>SUM(AI13:AI15)</f>
        <v>0</v>
      </c>
      <c r="AJ16" s="40">
        <f>SUM(AJ13:AJ15)</f>
        <v>0</v>
      </c>
      <c r="AK16" s="30">
        <f t="shared" si="7"/>
        <v>0</v>
      </c>
      <c r="AL16" s="37" t="str">
        <f>IFERROR(AK16/AI16,"")</f>
        <v/>
      </c>
      <c r="AN16" s="30">
        <f>SUM(AN13:AN15)</f>
        <v>0</v>
      </c>
      <c r="AO16" s="40">
        <f>SUM(AO13:AO15)</f>
        <v>0</v>
      </c>
      <c r="AP16" s="30">
        <f t="shared" si="8"/>
        <v>0</v>
      </c>
      <c r="AQ16" s="37" t="str">
        <f>IFERROR(AP16/AN16,"")</f>
        <v/>
      </c>
      <c r="AS16" s="30">
        <f>SUM(AS13:AS15)</f>
        <v>0</v>
      </c>
      <c r="AT16" s="40">
        <f>SUM(AT13:AT15)</f>
        <v>0</v>
      </c>
      <c r="AU16" s="30">
        <f t="shared" si="9"/>
        <v>0</v>
      </c>
      <c r="AV16" s="37" t="str">
        <f>IFERROR(AU16/AS16,"")</f>
        <v/>
      </c>
      <c r="AX16" s="30">
        <f>SUM(AX13:AX15)</f>
        <v>0</v>
      </c>
      <c r="AY16" s="40">
        <f>SUM(AY13:AY15)</f>
        <v>0</v>
      </c>
      <c r="AZ16" s="30">
        <f t="shared" si="10"/>
        <v>0</v>
      </c>
      <c r="BA16" s="37" t="str">
        <f>IFERROR(AZ16/AX16,"")</f>
        <v/>
      </c>
      <c r="BC16" s="30">
        <f>SUM(BC13:BC15)</f>
        <v>0</v>
      </c>
      <c r="BD16" s="40">
        <f>SUM(BD13:BD15)</f>
        <v>0</v>
      </c>
      <c r="BE16" s="30">
        <f t="shared" si="11"/>
        <v>0</v>
      </c>
      <c r="BF16" s="37" t="str">
        <f>IFERROR(BE16/BC16,"")</f>
        <v/>
      </c>
      <c r="BH16" s="30">
        <f>SUM(BH13:BH15)</f>
        <v>0</v>
      </c>
      <c r="BI16" s="40">
        <f>SUM(BI13:BI15)</f>
        <v>0</v>
      </c>
      <c r="BJ16" s="30">
        <f t="shared" si="12"/>
        <v>0</v>
      </c>
      <c r="BK16" s="37" t="str">
        <f>IFERROR(BJ16/BH16,"")</f>
        <v/>
      </c>
      <c r="BM16" s="237">
        <f>SUM(BM13:BM15)</f>
        <v>0</v>
      </c>
      <c r="BN16" s="40">
        <f>SUM(BN13:BN15)</f>
        <v>0</v>
      </c>
      <c r="BO16" s="30">
        <f>BM16-BN16</f>
        <v>0</v>
      </c>
      <c r="BP16" s="37" t="str">
        <f>IFERROR(BO16/BM16,"")</f>
        <v/>
      </c>
    </row>
    <row r="17" spans="1:71" ht="15.75" thickTop="1" x14ac:dyDescent="0.25">
      <c r="C17" s="5"/>
      <c r="D17" s="5"/>
      <c r="E17" s="14"/>
      <c r="F17" s="17"/>
      <c r="G17" s="18"/>
      <c r="H17" s="11"/>
      <c r="J17" s="14"/>
      <c r="K17" s="17"/>
      <c r="L17" s="18"/>
      <c r="M17" s="11"/>
      <c r="O17" s="14"/>
      <c r="P17" s="17"/>
      <c r="Q17" s="18"/>
      <c r="R17" s="11"/>
      <c r="T17" s="14"/>
      <c r="U17" s="17"/>
      <c r="V17" s="18"/>
      <c r="W17" s="39"/>
      <c r="Y17" s="14"/>
      <c r="Z17" s="17"/>
      <c r="AA17" s="18"/>
      <c r="AB17" s="39"/>
      <c r="AD17" s="14"/>
      <c r="AE17" s="17"/>
      <c r="AF17" s="18"/>
      <c r="AG17" s="39"/>
      <c r="AI17" s="14"/>
      <c r="AJ17" s="17"/>
      <c r="AK17" s="18"/>
      <c r="AL17" s="39"/>
      <c r="AN17" s="14"/>
      <c r="AO17" s="17"/>
      <c r="AP17" s="18"/>
      <c r="AQ17" s="39"/>
      <c r="AS17" s="14"/>
      <c r="AT17" s="17"/>
      <c r="AU17" s="18"/>
      <c r="AV17" s="39"/>
      <c r="AX17" s="14"/>
      <c r="AY17" s="17"/>
      <c r="AZ17" s="18"/>
      <c r="BA17" s="39"/>
      <c r="BC17" s="14"/>
      <c r="BD17" s="17"/>
      <c r="BE17" s="18"/>
      <c r="BF17" s="39"/>
      <c r="BH17" s="14"/>
      <c r="BI17" s="17"/>
      <c r="BJ17" s="18"/>
      <c r="BK17" s="39"/>
      <c r="BM17" s="100"/>
      <c r="BO17" s="18"/>
    </row>
    <row r="18" spans="1:71" x14ac:dyDescent="0.25">
      <c r="B18" s="70" t="s">
        <v>30</v>
      </c>
      <c r="C18" s="96" t="s">
        <v>78</v>
      </c>
      <c r="D18" s="5"/>
      <c r="E18" s="14"/>
      <c r="F18" s="17"/>
      <c r="G18" s="18"/>
      <c r="H18" s="11"/>
      <c r="J18" s="14"/>
      <c r="K18" s="17"/>
      <c r="L18" s="18"/>
      <c r="M18" s="11"/>
      <c r="O18" s="14"/>
      <c r="P18" s="17"/>
      <c r="Q18" s="18"/>
      <c r="R18" s="11"/>
      <c r="T18" s="14"/>
      <c r="U18" s="17"/>
      <c r="V18" s="18"/>
      <c r="W18" s="39"/>
      <c r="Y18" s="14"/>
      <c r="Z18" s="17"/>
      <c r="AA18" s="18"/>
      <c r="AB18" s="39"/>
      <c r="AD18" s="14"/>
      <c r="AE18" s="17"/>
      <c r="AF18" s="18"/>
      <c r="AG18" s="39"/>
      <c r="AI18" s="14"/>
      <c r="AJ18" s="17"/>
      <c r="AK18" s="18"/>
      <c r="AL18" s="39"/>
      <c r="AN18" s="14"/>
      <c r="AO18" s="17"/>
      <c r="AP18" s="18"/>
      <c r="AQ18" s="39"/>
      <c r="AS18" s="14"/>
      <c r="AT18" s="17"/>
      <c r="AU18" s="18"/>
      <c r="AV18" s="39"/>
      <c r="AX18" s="14"/>
      <c r="AY18" s="17"/>
      <c r="AZ18" s="18"/>
      <c r="BA18" s="39"/>
      <c r="BC18" s="14"/>
      <c r="BD18" s="17"/>
      <c r="BE18" s="18"/>
      <c r="BF18" s="39"/>
      <c r="BH18" s="14"/>
      <c r="BI18" s="17"/>
      <c r="BJ18" s="18"/>
      <c r="BK18" s="39"/>
      <c r="BM18" s="100"/>
      <c r="BO18" s="18"/>
    </row>
    <row r="19" spans="1:71" x14ac:dyDescent="0.25">
      <c r="C19" s="97" t="s">
        <v>79</v>
      </c>
      <c r="D19" s="6"/>
      <c r="E19" s="14"/>
      <c r="F19" s="17"/>
      <c r="G19" s="18"/>
      <c r="H19" s="11"/>
      <c r="J19" s="14"/>
      <c r="K19" s="17"/>
      <c r="L19" s="18"/>
      <c r="M19" s="11"/>
      <c r="O19" s="14"/>
      <c r="P19" s="17"/>
      <c r="Q19" s="18"/>
      <c r="R19" s="11"/>
      <c r="T19" s="14"/>
      <c r="U19" s="17"/>
      <c r="V19" s="18"/>
      <c r="W19" s="39"/>
      <c r="Y19" s="14"/>
      <c r="Z19" s="17"/>
      <c r="AA19" s="18"/>
      <c r="AB19" s="39"/>
      <c r="AD19" s="14"/>
      <c r="AE19" s="17"/>
      <c r="AF19" s="18"/>
      <c r="AG19" s="39"/>
      <c r="AI19" s="14"/>
      <c r="AJ19" s="17"/>
      <c r="AK19" s="18"/>
      <c r="AL19" s="39"/>
      <c r="AN19" s="14"/>
      <c r="AO19" s="17"/>
      <c r="AP19" s="18"/>
      <c r="AQ19" s="39"/>
      <c r="AS19" s="14"/>
      <c r="AT19" s="17"/>
      <c r="AU19" s="18"/>
      <c r="AV19" s="39"/>
      <c r="AX19" s="14"/>
      <c r="AY19" s="17"/>
      <c r="AZ19" s="18"/>
      <c r="BA19" s="39"/>
      <c r="BC19" s="14"/>
      <c r="BD19" s="17"/>
      <c r="BE19" s="18"/>
      <c r="BF19" s="39"/>
      <c r="BH19" s="14"/>
      <c r="BI19" s="17"/>
      <c r="BJ19" s="18"/>
      <c r="BK19" s="39"/>
      <c r="BM19" s="100"/>
      <c r="BO19" s="18"/>
    </row>
    <row r="20" spans="1:71" x14ac:dyDescent="0.25">
      <c r="B20">
        <f>+MAX($B$1:B19)+1</f>
        <v>42</v>
      </c>
      <c r="C20" s="15" t="s">
        <v>80</v>
      </c>
      <c r="E20" s="23">
        <f>+_xlfn.XLOOKUP($B20,Expenses_FY26B!$B:$B,Expenses_FY26B!S:S)/1000</f>
        <v>0</v>
      </c>
      <c r="F20" s="25"/>
      <c r="G20" s="8">
        <f t="shared" ref="G20:G25" si="16">E20-F20</f>
        <v>0</v>
      </c>
      <c r="H20" s="33" t="str">
        <f t="shared" ref="H20:H25" si="17">IFERROR(G20/E20,"n.a.")</f>
        <v>n.a.</v>
      </c>
      <c r="J20" s="23">
        <f>+_xlfn.XLOOKUP($B20,Expenses_FY26B!$B:$B,Expenses_FY26B!T:T)/1000</f>
        <v>0</v>
      </c>
      <c r="K20" s="25"/>
      <c r="L20" s="8">
        <f t="shared" ref="L20:L25" si="18">J20-K20</f>
        <v>0</v>
      </c>
      <c r="M20" s="33" t="str">
        <f t="shared" ref="M20:M22" si="19">IFERROR(L20/J20,"n.a.")</f>
        <v>n.a.</v>
      </c>
      <c r="O20" s="23">
        <f>+_xlfn.XLOOKUP($B20,Expenses_FY26B!$B:$B,Expenses_FY26B!U:U)/1000</f>
        <v>0</v>
      </c>
      <c r="P20" s="25"/>
      <c r="Q20" s="8">
        <f t="shared" ref="Q20:Q24" si="20">O20-P20</f>
        <v>0</v>
      </c>
      <c r="R20" s="33" t="str">
        <f t="shared" ref="R20:R22" si="21">IFERROR(Q20/O20,"n.a.")</f>
        <v>n.a.</v>
      </c>
      <c r="T20" s="23">
        <f>+_xlfn.XLOOKUP($B20,Expenses_FY26B!$B:$B,Expenses_FY26B!V:V)/1000</f>
        <v>0</v>
      </c>
      <c r="U20" s="25"/>
      <c r="V20" s="8">
        <f t="shared" ref="V20:V24" si="22">T20-U20</f>
        <v>0</v>
      </c>
      <c r="W20" s="33" t="str">
        <f t="shared" ref="W20:W22" si="23">IFERROR(V20/T20,"n.a.")</f>
        <v>n.a.</v>
      </c>
      <c r="Y20" s="23">
        <f>+_xlfn.XLOOKUP($B20,Expenses_FY26B!$B:$B,Expenses_FY26B!W:W)/1000</f>
        <v>0</v>
      </c>
      <c r="Z20" s="25"/>
      <c r="AA20" s="8">
        <f t="shared" ref="AA20:AA24" si="24">Y20-Z20</f>
        <v>0</v>
      </c>
      <c r="AB20" s="33" t="str">
        <f t="shared" ref="AB20:AB22" si="25">IFERROR(AA20/Y20,"n.a.")</f>
        <v>n.a.</v>
      </c>
      <c r="AD20" s="23">
        <f>+_xlfn.XLOOKUP($B20,Expenses_FY26B!$B:$B,Expenses_FY26B!X:X)/1000</f>
        <v>0</v>
      </c>
      <c r="AE20" s="25"/>
      <c r="AF20" s="8">
        <f t="shared" ref="AF20:AF24" si="26">AD20-AE20</f>
        <v>0</v>
      </c>
      <c r="AG20" s="33" t="str">
        <f t="shared" ref="AG20:AG24" si="27">IFERROR(AF20/AD20,"n.a.")</f>
        <v>n.a.</v>
      </c>
      <c r="AI20" s="23">
        <f>+_xlfn.XLOOKUP($B20,Expenses_FY26B!$B:$B,Expenses_FY26B!Y:Y)/1000</f>
        <v>0</v>
      </c>
      <c r="AJ20" s="25"/>
      <c r="AK20" s="8">
        <f t="shared" ref="AK20:AK24" si="28">AI20-AJ20</f>
        <v>0</v>
      </c>
      <c r="AL20" s="33" t="str">
        <f t="shared" ref="AL20" si="29">IFERROR(AK20/AI20,"n.a.")</f>
        <v>n.a.</v>
      </c>
      <c r="AN20" s="23">
        <f>+_xlfn.XLOOKUP($B20,Expenses_FY26B!$B:$B,Expenses_FY26B!Z:Z)/1000</f>
        <v>0</v>
      </c>
      <c r="AO20" s="25"/>
      <c r="AP20" s="8">
        <f t="shared" ref="AP20:AP24" si="30">AN20-AO20</f>
        <v>0</v>
      </c>
      <c r="AQ20" s="33" t="str">
        <f t="shared" ref="AQ20:AQ24" si="31">IFERROR(AP20/AN20,"n.a.")</f>
        <v>n.a.</v>
      </c>
      <c r="AS20" s="23">
        <f>+_xlfn.XLOOKUP($B20,Expenses_FY26B!$B:$B,Expenses_FY26B!AA:AA)/1000</f>
        <v>0</v>
      </c>
      <c r="AT20" s="25"/>
      <c r="AU20" s="8">
        <f t="shared" ref="AU20:AU24" si="32">AS20-AT20</f>
        <v>0</v>
      </c>
      <c r="AV20" s="33" t="str">
        <f t="shared" ref="AV20:AV24" si="33">IFERROR(AU20/AS20,"n.a.")</f>
        <v>n.a.</v>
      </c>
      <c r="AX20" s="23">
        <f>+_xlfn.XLOOKUP($B20,Expenses_FY26B!$B:$B,Expenses_FY26B!AB:AB)/1000</f>
        <v>0</v>
      </c>
      <c r="AY20" s="25"/>
      <c r="AZ20" s="8">
        <f t="shared" ref="AZ20:AZ24" si="34">AX20-AY20</f>
        <v>0</v>
      </c>
      <c r="BA20" s="33" t="str">
        <f t="shared" ref="BA20:BA24" si="35">IFERROR(AZ20/AX20,"n.a.")</f>
        <v>n.a.</v>
      </c>
      <c r="BC20" s="23">
        <f>+_xlfn.XLOOKUP($B20,Expenses_FY26B!$B:$B,Expenses_FY26B!AC:AC)/1000</f>
        <v>0</v>
      </c>
      <c r="BD20" s="25"/>
      <c r="BE20" s="8">
        <f t="shared" ref="BE20:BE24" si="36">BC20-BD20</f>
        <v>0</v>
      </c>
      <c r="BF20" s="33" t="str">
        <f t="shared" ref="BF20:BF24" si="37">IFERROR(BE20/BC20,"n.a.")</f>
        <v>n.a.</v>
      </c>
      <c r="BH20" s="23">
        <f>+_xlfn.XLOOKUP($B20,Expenses_FY26B!$B:$B,Expenses_FY26B!AD:AD)/1000</f>
        <v>0</v>
      </c>
      <c r="BI20" s="25"/>
      <c r="BJ20" s="8">
        <f t="shared" ref="BJ20:BJ25" si="38">BH20-BI20</f>
        <v>0</v>
      </c>
      <c r="BK20" s="33" t="str">
        <f t="shared" ref="BK20:BK25" si="39">IFERROR(BJ20/BH20,"n.a.")</f>
        <v>n.a.</v>
      </c>
      <c r="BM20" s="38">
        <f t="shared" ref="BM20:BM25" si="40">+E20+J20+O20</f>
        <v>0</v>
      </c>
      <c r="BN20" s="38">
        <f t="shared" ref="BN20:BN25" si="41">+F20+K20+P20</f>
        <v>0</v>
      </c>
      <c r="BO20" s="8">
        <f t="shared" ref="BO20:BO25" si="42">BM20-BN20</f>
        <v>0</v>
      </c>
      <c r="BP20" s="33" t="str">
        <f t="shared" ref="BP20:BP25" si="43">IFERROR(BO20/BM20,"n.a.")</f>
        <v>n.a.</v>
      </c>
    </row>
    <row r="21" spans="1:71" x14ac:dyDescent="0.25">
      <c r="B21">
        <f>+MAX($B$1:B20)+1</f>
        <v>43</v>
      </c>
      <c r="C21" s="15" t="s">
        <v>81</v>
      </c>
      <c r="E21" s="23">
        <f>+_xlfn.XLOOKUP($B21,Expenses_FY26B!$B:$B,Expenses_FY26B!S:S)/1000</f>
        <v>0</v>
      </c>
      <c r="F21" s="25"/>
      <c r="G21" s="8">
        <f t="shared" si="16"/>
        <v>0</v>
      </c>
      <c r="H21" s="33" t="str">
        <f t="shared" si="17"/>
        <v>n.a.</v>
      </c>
      <c r="J21" s="23">
        <f>+_xlfn.XLOOKUP($B21,Expenses_FY26B!$B:$B,Expenses_FY26B!T:T)/1000</f>
        <v>0</v>
      </c>
      <c r="K21" s="25"/>
      <c r="L21" s="8">
        <f t="shared" si="18"/>
        <v>0</v>
      </c>
      <c r="M21" s="33" t="str">
        <f t="shared" si="19"/>
        <v>n.a.</v>
      </c>
      <c r="O21" s="23">
        <f>+_xlfn.XLOOKUP($B21,Expenses_FY26B!$B:$B,Expenses_FY26B!U:U)/1000</f>
        <v>0</v>
      </c>
      <c r="P21" s="25"/>
      <c r="Q21" s="8">
        <f t="shared" si="20"/>
        <v>0</v>
      </c>
      <c r="R21" s="33" t="str">
        <f t="shared" si="21"/>
        <v>n.a.</v>
      </c>
      <c r="T21" s="23">
        <f>+_xlfn.XLOOKUP($B21,Expenses_FY26B!$B:$B,Expenses_FY26B!V:V)/1000</f>
        <v>0</v>
      </c>
      <c r="U21" s="25"/>
      <c r="V21" s="8">
        <f t="shared" si="22"/>
        <v>0</v>
      </c>
      <c r="W21" s="33" t="str">
        <f t="shared" si="23"/>
        <v>n.a.</v>
      </c>
      <c r="Y21" s="23">
        <f>+_xlfn.XLOOKUP($B21,Expenses_FY26B!$B:$B,Expenses_FY26B!W:W)/1000</f>
        <v>0</v>
      </c>
      <c r="Z21" s="25"/>
      <c r="AA21" s="8">
        <f t="shared" si="24"/>
        <v>0</v>
      </c>
      <c r="AB21" s="33" t="str">
        <f t="shared" si="25"/>
        <v>n.a.</v>
      </c>
      <c r="AD21" s="23">
        <f>+_xlfn.XLOOKUP($B21,Expenses_FY26B!$B:$B,Expenses_FY26B!X:X)/1000</f>
        <v>0</v>
      </c>
      <c r="AE21" s="25"/>
      <c r="AF21" s="8">
        <f t="shared" si="26"/>
        <v>0</v>
      </c>
      <c r="AG21" s="33" t="str">
        <f t="shared" si="27"/>
        <v>n.a.</v>
      </c>
      <c r="AI21" s="23">
        <f>+_xlfn.XLOOKUP($B21,Expenses_FY26B!$B:$B,Expenses_FY26B!Y:Y)/1000</f>
        <v>0</v>
      </c>
      <c r="AJ21" s="25"/>
      <c r="AK21" s="8">
        <f t="shared" si="28"/>
        <v>0</v>
      </c>
      <c r="AL21" s="33"/>
      <c r="AN21" s="23">
        <f>+_xlfn.XLOOKUP($B21,Expenses_FY26B!$B:$B,Expenses_FY26B!Z:Z)/1000</f>
        <v>0</v>
      </c>
      <c r="AO21" s="25"/>
      <c r="AP21" s="8">
        <f t="shared" si="30"/>
        <v>0</v>
      </c>
      <c r="AQ21" s="33" t="str">
        <f t="shared" si="31"/>
        <v>n.a.</v>
      </c>
      <c r="AS21" s="23">
        <f>+_xlfn.XLOOKUP($B21,Expenses_FY26B!$B:$B,Expenses_FY26B!AA:AA)/1000</f>
        <v>0</v>
      </c>
      <c r="AT21" s="25"/>
      <c r="AU21" s="8">
        <f t="shared" si="32"/>
        <v>0</v>
      </c>
      <c r="AV21" s="33" t="str">
        <f t="shared" si="33"/>
        <v>n.a.</v>
      </c>
      <c r="AX21" s="23">
        <f>+_xlfn.XLOOKUP($B21,Expenses_FY26B!$B:$B,Expenses_FY26B!AB:AB)/1000</f>
        <v>0</v>
      </c>
      <c r="AY21" s="25"/>
      <c r="AZ21" s="8">
        <f t="shared" si="34"/>
        <v>0</v>
      </c>
      <c r="BA21" s="33" t="str">
        <f t="shared" si="35"/>
        <v>n.a.</v>
      </c>
      <c r="BC21" s="23">
        <f>+_xlfn.XLOOKUP($B21,Expenses_FY26B!$B:$B,Expenses_FY26B!AC:AC)/1000</f>
        <v>0</v>
      </c>
      <c r="BD21" s="25"/>
      <c r="BE21" s="8">
        <f t="shared" si="36"/>
        <v>0</v>
      </c>
      <c r="BF21" s="33" t="str">
        <f t="shared" si="37"/>
        <v>n.a.</v>
      </c>
      <c r="BH21" s="23">
        <f>+_xlfn.XLOOKUP($B21,Expenses_FY26B!$B:$B,Expenses_FY26B!AD:AD)/1000</f>
        <v>0</v>
      </c>
      <c r="BI21" s="25"/>
      <c r="BJ21" s="8">
        <f t="shared" si="38"/>
        <v>0</v>
      </c>
      <c r="BK21" s="33" t="str">
        <f t="shared" si="39"/>
        <v>n.a.</v>
      </c>
      <c r="BM21" s="38">
        <f t="shared" si="40"/>
        <v>0</v>
      </c>
      <c r="BN21" s="38">
        <f t="shared" si="41"/>
        <v>0</v>
      </c>
      <c r="BO21" s="8">
        <f t="shared" si="42"/>
        <v>0</v>
      </c>
      <c r="BP21" s="33" t="str">
        <f t="shared" si="43"/>
        <v>n.a.</v>
      </c>
    </row>
    <row r="22" spans="1:71" x14ac:dyDescent="0.25">
      <c r="B22">
        <f>+MAX($B$1:B21)+1</f>
        <v>44</v>
      </c>
      <c r="C22" s="15" t="s">
        <v>251</v>
      </c>
      <c r="E22" s="23">
        <f>+_xlfn.XLOOKUP($B22,Expenses_FY26B!$B:$B,Expenses_FY26B!S:S)/1000</f>
        <v>0</v>
      </c>
      <c r="F22" s="25"/>
      <c r="G22" s="8">
        <f t="shared" si="16"/>
        <v>0</v>
      </c>
      <c r="H22" s="33" t="str">
        <f t="shared" si="17"/>
        <v>n.a.</v>
      </c>
      <c r="J22" s="23">
        <f>+_xlfn.XLOOKUP($B22,Expenses_FY26B!$B:$B,Expenses_FY26B!T:T)/1000</f>
        <v>0</v>
      </c>
      <c r="K22" s="25"/>
      <c r="L22" s="8">
        <f t="shared" si="18"/>
        <v>0</v>
      </c>
      <c r="M22" s="33" t="str">
        <f t="shared" si="19"/>
        <v>n.a.</v>
      </c>
      <c r="O22" s="23">
        <f>+_xlfn.XLOOKUP($B22,Expenses_FY26B!$B:$B,Expenses_FY26B!U:U)/1000</f>
        <v>0</v>
      </c>
      <c r="P22" s="25"/>
      <c r="Q22" s="8">
        <f t="shared" si="20"/>
        <v>0</v>
      </c>
      <c r="R22" s="33" t="str">
        <f t="shared" si="21"/>
        <v>n.a.</v>
      </c>
      <c r="T22" s="23">
        <f>+_xlfn.XLOOKUP($B22,Expenses_FY26B!$B:$B,Expenses_FY26B!V:V)/1000</f>
        <v>0</v>
      </c>
      <c r="U22" s="25"/>
      <c r="V22" s="8">
        <f t="shared" si="22"/>
        <v>0</v>
      </c>
      <c r="W22" s="33" t="str">
        <f t="shared" si="23"/>
        <v>n.a.</v>
      </c>
      <c r="Y22" s="23">
        <f>+_xlfn.XLOOKUP($B22,Expenses_FY26B!$B:$B,Expenses_FY26B!W:W)/1000</f>
        <v>0</v>
      </c>
      <c r="Z22" s="25"/>
      <c r="AA22" s="8">
        <f t="shared" si="24"/>
        <v>0</v>
      </c>
      <c r="AB22" s="33" t="str">
        <f t="shared" si="25"/>
        <v>n.a.</v>
      </c>
      <c r="AD22" s="23">
        <f>+_xlfn.XLOOKUP($B22,Expenses_FY26B!$B:$B,Expenses_FY26B!X:X)/1000</f>
        <v>0</v>
      </c>
      <c r="AE22" s="25"/>
      <c r="AF22" s="8">
        <f t="shared" si="26"/>
        <v>0</v>
      </c>
      <c r="AG22" s="33" t="str">
        <f t="shared" si="27"/>
        <v>n.a.</v>
      </c>
      <c r="AI22" s="23">
        <f>+_xlfn.XLOOKUP($B22,Expenses_FY26B!$B:$B,Expenses_FY26B!Y:Y)/1000</f>
        <v>0</v>
      </c>
      <c r="AJ22" s="25"/>
      <c r="AK22" s="8">
        <f t="shared" si="28"/>
        <v>0</v>
      </c>
      <c r="AL22" s="33"/>
      <c r="AN22" s="23">
        <f>+_xlfn.XLOOKUP($B22,Expenses_FY26B!$B:$B,Expenses_FY26B!Z:Z)/1000</f>
        <v>0</v>
      </c>
      <c r="AO22" s="25"/>
      <c r="AP22" s="8">
        <f t="shared" si="30"/>
        <v>0</v>
      </c>
      <c r="AQ22" s="33" t="str">
        <f t="shared" si="31"/>
        <v>n.a.</v>
      </c>
      <c r="AS22" s="23">
        <f>+_xlfn.XLOOKUP($B22,Expenses_FY26B!$B:$B,Expenses_FY26B!AA:AA)/1000</f>
        <v>0</v>
      </c>
      <c r="AT22" s="25"/>
      <c r="AU22" s="8">
        <f t="shared" si="32"/>
        <v>0</v>
      </c>
      <c r="AV22" s="33" t="str">
        <f t="shared" si="33"/>
        <v>n.a.</v>
      </c>
      <c r="AX22" s="23">
        <f>+_xlfn.XLOOKUP($B22,Expenses_FY26B!$B:$B,Expenses_FY26B!AB:AB)/1000</f>
        <v>0</v>
      </c>
      <c r="AY22" s="25"/>
      <c r="AZ22" s="8">
        <f t="shared" si="34"/>
        <v>0</v>
      </c>
      <c r="BA22" s="33" t="str">
        <f t="shared" si="35"/>
        <v>n.a.</v>
      </c>
      <c r="BC22" s="23">
        <f>+_xlfn.XLOOKUP($B22,Expenses_FY26B!$B:$B,Expenses_FY26B!AC:AC)/1000</f>
        <v>0</v>
      </c>
      <c r="BD22" s="25"/>
      <c r="BE22" s="8">
        <f t="shared" si="36"/>
        <v>0</v>
      </c>
      <c r="BF22" s="33" t="str">
        <f t="shared" si="37"/>
        <v>n.a.</v>
      </c>
      <c r="BH22" s="23">
        <f>+_xlfn.XLOOKUP($B22,Expenses_FY26B!$B:$B,Expenses_FY26B!AD:AD)/1000</f>
        <v>0</v>
      </c>
      <c r="BI22" s="25"/>
      <c r="BJ22" s="8">
        <f t="shared" si="38"/>
        <v>0</v>
      </c>
      <c r="BK22" s="33" t="str">
        <f t="shared" si="39"/>
        <v>n.a.</v>
      </c>
      <c r="BM22" s="38">
        <f t="shared" si="40"/>
        <v>0</v>
      </c>
      <c r="BN22" s="38">
        <f t="shared" si="41"/>
        <v>0</v>
      </c>
      <c r="BO22" s="8">
        <f t="shared" si="42"/>
        <v>0</v>
      </c>
      <c r="BP22" s="33" t="str">
        <f t="shared" si="43"/>
        <v>n.a.</v>
      </c>
    </row>
    <row r="23" spans="1:71" x14ac:dyDescent="0.25">
      <c r="B23">
        <f>+MAX($B$1:B22)+1</f>
        <v>45</v>
      </c>
      <c r="C23" s="15" t="s">
        <v>82</v>
      </c>
      <c r="E23" s="23">
        <f>+_xlfn.XLOOKUP($B23,Expenses_FY26B!$B:$B,Expenses_FY26B!S:S)/1000</f>
        <v>0</v>
      </c>
      <c r="F23" s="25"/>
      <c r="G23" s="8">
        <f t="shared" si="16"/>
        <v>0</v>
      </c>
      <c r="H23" s="33" t="str">
        <f t="shared" si="17"/>
        <v>n.a.</v>
      </c>
      <c r="J23" s="23">
        <f>+_xlfn.XLOOKUP($B23,Expenses_FY26B!$B:$B,Expenses_FY26B!T:T)/1000</f>
        <v>0</v>
      </c>
      <c r="K23" s="25"/>
      <c r="L23" s="8">
        <f t="shared" si="18"/>
        <v>0</v>
      </c>
      <c r="M23" s="33" t="str">
        <f t="shared" ref="M23:M25" si="44">IFERROR(L23/J23,"n.a.")</f>
        <v>n.a.</v>
      </c>
      <c r="O23" s="23">
        <f>+_xlfn.XLOOKUP($B23,Expenses_FY26B!$B:$B,Expenses_FY26B!U:U)/1000</f>
        <v>0</v>
      </c>
      <c r="P23" s="25"/>
      <c r="Q23" s="8">
        <f t="shared" si="20"/>
        <v>0</v>
      </c>
      <c r="R23" s="33" t="str">
        <f t="shared" ref="R23:R24" si="45">IFERROR(Q23/O23,"n.a.")</f>
        <v>n.a.</v>
      </c>
      <c r="T23" s="23">
        <f>+_xlfn.XLOOKUP($B23,Expenses_FY26B!$B:$B,Expenses_FY26B!V:V)/1000</f>
        <v>0</v>
      </c>
      <c r="U23" s="25"/>
      <c r="V23" s="8">
        <f t="shared" si="22"/>
        <v>0</v>
      </c>
      <c r="W23" s="33" t="str">
        <f t="shared" ref="W23:W24" si="46">IFERROR(V23/T23,"n.a.")</f>
        <v>n.a.</v>
      </c>
      <c r="Y23" s="23">
        <f>+_xlfn.XLOOKUP($B23,Expenses_FY26B!$B:$B,Expenses_FY26B!W:W)/1000</f>
        <v>0</v>
      </c>
      <c r="Z23" s="25"/>
      <c r="AA23" s="8">
        <f t="shared" si="24"/>
        <v>0</v>
      </c>
      <c r="AB23" s="33" t="str">
        <f t="shared" ref="AB23:AB24" si="47">IFERROR(AA23/Y23,"n.a.")</f>
        <v>n.a.</v>
      </c>
      <c r="AD23" s="23">
        <f>+_xlfn.XLOOKUP($B23,Expenses_FY26B!$B:$B,Expenses_FY26B!X:X)/1000</f>
        <v>0</v>
      </c>
      <c r="AE23" s="25"/>
      <c r="AF23" s="8">
        <f t="shared" si="26"/>
        <v>0</v>
      </c>
      <c r="AG23" s="33" t="str">
        <f t="shared" si="27"/>
        <v>n.a.</v>
      </c>
      <c r="AI23" s="23">
        <f>+_xlfn.XLOOKUP($B23,Expenses_FY26B!$B:$B,Expenses_FY26B!Y:Y)/1000</f>
        <v>0</v>
      </c>
      <c r="AJ23" s="25"/>
      <c r="AK23" s="8">
        <f t="shared" si="28"/>
        <v>0</v>
      </c>
      <c r="AL23" s="33" t="str">
        <f t="shared" ref="AL23:AL24" si="48">IFERROR(AK23/AI23,"n.a.")</f>
        <v>n.a.</v>
      </c>
      <c r="AN23" s="23">
        <f>+_xlfn.XLOOKUP($B23,Expenses_FY26B!$B:$B,Expenses_FY26B!Z:Z)/1000</f>
        <v>0</v>
      </c>
      <c r="AO23" s="25"/>
      <c r="AP23" s="8">
        <f t="shared" si="30"/>
        <v>0</v>
      </c>
      <c r="AQ23" s="33" t="str">
        <f t="shared" si="31"/>
        <v>n.a.</v>
      </c>
      <c r="AS23" s="23">
        <f>+_xlfn.XLOOKUP($B23,Expenses_FY26B!$B:$B,Expenses_FY26B!AA:AA)/1000</f>
        <v>0</v>
      </c>
      <c r="AT23" s="25"/>
      <c r="AU23" s="8">
        <f t="shared" si="32"/>
        <v>0</v>
      </c>
      <c r="AV23" s="33" t="str">
        <f t="shared" si="33"/>
        <v>n.a.</v>
      </c>
      <c r="AX23" s="23">
        <f>+_xlfn.XLOOKUP($B23,Expenses_FY26B!$B:$B,Expenses_FY26B!AB:AB)/1000</f>
        <v>0</v>
      </c>
      <c r="AY23" s="25"/>
      <c r="AZ23" s="8">
        <f t="shared" si="34"/>
        <v>0</v>
      </c>
      <c r="BA23" s="33" t="str">
        <f t="shared" si="35"/>
        <v>n.a.</v>
      </c>
      <c r="BC23" s="23">
        <f>+_xlfn.XLOOKUP($B23,Expenses_FY26B!$B:$B,Expenses_FY26B!AC:AC)/1000</f>
        <v>0</v>
      </c>
      <c r="BD23" s="25"/>
      <c r="BE23" s="8">
        <f t="shared" si="36"/>
        <v>0</v>
      </c>
      <c r="BF23" s="33" t="str">
        <f t="shared" si="37"/>
        <v>n.a.</v>
      </c>
      <c r="BH23" s="23">
        <f>+_xlfn.XLOOKUP($B23,Expenses_FY26B!$B:$B,Expenses_FY26B!AD:AD)/1000</f>
        <v>0</v>
      </c>
      <c r="BI23" s="25"/>
      <c r="BJ23" s="8">
        <f t="shared" si="38"/>
        <v>0</v>
      </c>
      <c r="BK23" s="33" t="str">
        <f t="shared" si="39"/>
        <v>n.a.</v>
      </c>
      <c r="BM23" s="38">
        <f t="shared" si="40"/>
        <v>0</v>
      </c>
      <c r="BN23" s="38">
        <f t="shared" si="41"/>
        <v>0</v>
      </c>
      <c r="BO23" s="8">
        <f t="shared" si="42"/>
        <v>0</v>
      </c>
      <c r="BP23" s="33" t="str">
        <f t="shared" si="43"/>
        <v>n.a.</v>
      </c>
    </row>
    <row r="24" spans="1:71" x14ac:dyDescent="0.25">
      <c r="B24">
        <f>+MAX($B$1:B23)+1</f>
        <v>46</v>
      </c>
      <c r="C24" s="15" t="s">
        <v>83</v>
      </c>
      <c r="E24" s="23">
        <f>+_xlfn.XLOOKUP($B24,Expenses_FY26B!$B:$B,Expenses_FY26B!S:S)/1000</f>
        <v>0</v>
      </c>
      <c r="F24" s="25"/>
      <c r="G24" s="8">
        <f t="shared" si="16"/>
        <v>0</v>
      </c>
      <c r="H24" s="33" t="str">
        <f t="shared" si="17"/>
        <v>n.a.</v>
      </c>
      <c r="J24" s="23">
        <f>+_xlfn.XLOOKUP($B24,Expenses_FY26B!$B:$B,Expenses_FY26B!T:T)/1000</f>
        <v>0</v>
      </c>
      <c r="K24" s="25"/>
      <c r="L24" s="8">
        <f t="shared" si="18"/>
        <v>0</v>
      </c>
      <c r="M24" s="33" t="str">
        <f t="shared" si="44"/>
        <v>n.a.</v>
      </c>
      <c r="O24" s="23">
        <f>+_xlfn.XLOOKUP($B24,Expenses_FY26B!$B:$B,Expenses_FY26B!U:U)/1000</f>
        <v>0</v>
      </c>
      <c r="P24" s="25"/>
      <c r="Q24" s="8">
        <f t="shared" si="20"/>
        <v>0</v>
      </c>
      <c r="R24" s="33" t="str">
        <f t="shared" si="45"/>
        <v>n.a.</v>
      </c>
      <c r="T24" s="23">
        <f>+_xlfn.XLOOKUP($B24,Expenses_FY26B!$B:$B,Expenses_FY26B!V:V)/1000</f>
        <v>0</v>
      </c>
      <c r="U24" s="25"/>
      <c r="V24" s="8">
        <f t="shared" si="22"/>
        <v>0</v>
      </c>
      <c r="W24" s="33" t="str">
        <f t="shared" si="46"/>
        <v>n.a.</v>
      </c>
      <c r="Y24" s="23">
        <f>+_xlfn.XLOOKUP($B24,Expenses_FY26B!$B:$B,Expenses_FY26B!W:W)/1000</f>
        <v>0</v>
      </c>
      <c r="Z24" s="25"/>
      <c r="AA24" s="8">
        <f t="shared" si="24"/>
        <v>0</v>
      </c>
      <c r="AB24" s="33" t="str">
        <f t="shared" si="47"/>
        <v>n.a.</v>
      </c>
      <c r="AD24" s="23">
        <f>+_xlfn.XLOOKUP($B24,Expenses_FY26B!$B:$B,Expenses_FY26B!X:X)/1000</f>
        <v>0</v>
      </c>
      <c r="AE24" s="25"/>
      <c r="AF24" s="8">
        <f t="shared" si="26"/>
        <v>0</v>
      </c>
      <c r="AG24" s="33" t="str">
        <f t="shared" si="27"/>
        <v>n.a.</v>
      </c>
      <c r="AI24" s="23">
        <f>+_xlfn.XLOOKUP($B24,Expenses_FY26B!$B:$B,Expenses_FY26B!Y:Y)/1000</f>
        <v>0</v>
      </c>
      <c r="AJ24" s="25"/>
      <c r="AK24" s="8">
        <f t="shared" si="28"/>
        <v>0</v>
      </c>
      <c r="AL24" s="33" t="str">
        <f t="shared" si="48"/>
        <v>n.a.</v>
      </c>
      <c r="AN24" s="23">
        <f>+_xlfn.XLOOKUP($B24,Expenses_FY26B!$B:$B,Expenses_FY26B!Z:Z)/1000</f>
        <v>0</v>
      </c>
      <c r="AO24" s="25"/>
      <c r="AP24" s="8">
        <f t="shared" si="30"/>
        <v>0</v>
      </c>
      <c r="AQ24" s="33" t="str">
        <f t="shared" si="31"/>
        <v>n.a.</v>
      </c>
      <c r="AS24" s="23">
        <f>+_xlfn.XLOOKUP($B24,Expenses_FY26B!$B:$B,Expenses_FY26B!AA:AA)/1000</f>
        <v>0</v>
      </c>
      <c r="AT24" s="25"/>
      <c r="AU24" s="8">
        <f t="shared" si="32"/>
        <v>0</v>
      </c>
      <c r="AV24" s="33" t="str">
        <f t="shared" si="33"/>
        <v>n.a.</v>
      </c>
      <c r="AX24" s="23">
        <f>+_xlfn.XLOOKUP($B24,Expenses_FY26B!$B:$B,Expenses_FY26B!AB:AB)/1000</f>
        <v>0</v>
      </c>
      <c r="AY24" s="25"/>
      <c r="AZ24" s="8">
        <f t="shared" si="34"/>
        <v>0</v>
      </c>
      <c r="BA24" s="33" t="str">
        <f t="shared" si="35"/>
        <v>n.a.</v>
      </c>
      <c r="BC24" s="23">
        <f>+_xlfn.XLOOKUP($B24,Expenses_FY26B!$B:$B,Expenses_FY26B!AC:AC)/1000</f>
        <v>0</v>
      </c>
      <c r="BD24" s="25"/>
      <c r="BE24" s="8">
        <f t="shared" si="36"/>
        <v>0</v>
      </c>
      <c r="BF24" s="33" t="str">
        <f t="shared" si="37"/>
        <v>n.a.</v>
      </c>
      <c r="BH24" s="23">
        <f>+_xlfn.XLOOKUP($B24,Expenses_FY26B!$B:$B,Expenses_FY26B!AD:AD)/1000</f>
        <v>0</v>
      </c>
      <c r="BI24" s="25"/>
      <c r="BJ24" s="8">
        <f t="shared" si="38"/>
        <v>0</v>
      </c>
      <c r="BK24" s="33" t="str">
        <f t="shared" si="39"/>
        <v>n.a.</v>
      </c>
      <c r="BM24" s="38">
        <f t="shared" si="40"/>
        <v>0</v>
      </c>
      <c r="BN24" s="38">
        <f t="shared" si="41"/>
        <v>0</v>
      </c>
      <c r="BO24" s="8">
        <f t="shared" si="42"/>
        <v>0</v>
      </c>
      <c r="BP24" s="33" t="str">
        <f t="shared" si="43"/>
        <v>n.a.</v>
      </c>
    </row>
    <row r="25" spans="1:71" s="5" customFormat="1" x14ac:dyDescent="0.25">
      <c r="A25"/>
      <c r="B25">
        <f>+MAX($B$1:B24)+1</f>
        <v>47</v>
      </c>
      <c r="C25" s="15" t="s">
        <v>188</v>
      </c>
      <c r="D25"/>
      <c r="E25" s="23">
        <f>+_xlfn.XLOOKUP($B25,Expenses_FY26B!$B:$B,Expenses_FY26B!S:S)/1000</f>
        <v>0</v>
      </c>
      <c r="F25" s="25"/>
      <c r="G25" s="8">
        <f t="shared" si="16"/>
        <v>0</v>
      </c>
      <c r="H25" s="33" t="str">
        <f t="shared" si="17"/>
        <v>n.a.</v>
      </c>
      <c r="I25"/>
      <c r="J25" s="23">
        <f>+_xlfn.XLOOKUP($B25,Expenses_FY26B!$B:$B,Expenses_FY26B!T:T)/1000</f>
        <v>0</v>
      </c>
      <c r="K25" s="25"/>
      <c r="L25" s="8">
        <f t="shared" si="18"/>
        <v>0</v>
      </c>
      <c r="M25" s="33" t="str">
        <f t="shared" si="44"/>
        <v>n.a.</v>
      </c>
      <c r="N25"/>
      <c r="O25" s="23">
        <f>+_xlfn.XLOOKUP($B25,Expenses_FY26B!$B:$B,Expenses_FY26B!U:U)/1000</f>
        <v>0</v>
      </c>
      <c r="P25" s="25"/>
      <c r="Q25" s="8">
        <f t="shared" ref="Q25" si="49">O25-P25</f>
        <v>0</v>
      </c>
      <c r="R25" s="33" t="str">
        <f t="shared" ref="R25" si="50">IFERROR(Q25/O25,"n.a.")</f>
        <v>n.a.</v>
      </c>
      <c r="S25"/>
      <c r="T25" s="23">
        <f>+_xlfn.XLOOKUP($B25,Expenses_FY26B!$B:$B,Expenses_FY26B!V:V)/1000</f>
        <v>0</v>
      </c>
      <c r="U25" s="25"/>
      <c r="V25" s="8">
        <f t="shared" ref="V25" si="51">T25-U25</f>
        <v>0</v>
      </c>
      <c r="W25" s="33" t="str">
        <f t="shared" ref="W25" si="52">IFERROR(V25/T25,"n.a.")</f>
        <v>n.a.</v>
      </c>
      <c r="X25"/>
      <c r="Y25" s="23">
        <f>+_xlfn.XLOOKUP($B25,Expenses_FY26B!$B:$B,Expenses_FY26B!W:W)/1000</f>
        <v>0</v>
      </c>
      <c r="Z25" s="25"/>
      <c r="AA25" s="8">
        <f t="shared" ref="AA25" si="53">Y25-Z25</f>
        <v>0</v>
      </c>
      <c r="AB25" s="33" t="str">
        <f t="shared" ref="AB25" si="54">IFERROR(AA25/Y25,"n.a.")</f>
        <v>n.a.</v>
      </c>
      <c r="AC25"/>
      <c r="AD25" s="23">
        <f>+_xlfn.XLOOKUP($B25,Expenses_FY26B!$B:$B,Expenses_FY26B!X:X)/1000</f>
        <v>0</v>
      </c>
      <c r="AE25" s="25"/>
      <c r="AF25" s="8">
        <f t="shared" ref="AF25" si="55">AD25-AE25</f>
        <v>0</v>
      </c>
      <c r="AG25" s="33" t="str">
        <f t="shared" ref="AG25" si="56">IFERROR(AF25/AD25,"n.a.")</f>
        <v>n.a.</v>
      </c>
      <c r="AH25"/>
      <c r="AI25" s="23">
        <f>+_xlfn.XLOOKUP($B25,Expenses_FY26B!$B:$B,Expenses_FY26B!Y:Y)/1000</f>
        <v>0</v>
      </c>
      <c r="AJ25" s="25"/>
      <c r="AK25" s="8">
        <f t="shared" ref="AK25" si="57">AI25-AJ25</f>
        <v>0</v>
      </c>
      <c r="AL25" s="33" t="str">
        <f t="shared" ref="AL25" si="58">IFERROR(AK25/AI25,"n.a.")</f>
        <v>n.a.</v>
      </c>
      <c r="AM25"/>
      <c r="AN25" s="23">
        <f>+_xlfn.XLOOKUP($B25,Expenses_FY26B!$B:$B,Expenses_FY26B!Z:Z)/1000</f>
        <v>0</v>
      </c>
      <c r="AO25" s="25"/>
      <c r="AP25" s="8">
        <f t="shared" ref="AP25" si="59">AN25-AO25</f>
        <v>0</v>
      </c>
      <c r="AQ25" s="33" t="str">
        <f t="shared" ref="AQ25" si="60">IFERROR(AP25/AN25,"n.a.")</f>
        <v>n.a.</v>
      </c>
      <c r="AR25"/>
      <c r="AS25" s="23">
        <f>+_xlfn.XLOOKUP($B25,Expenses_FY26B!$B:$B,Expenses_FY26B!AA:AA)/1000</f>
        <v>0</v>
      </c>
      <c r="AT25" s="25"/>
      <c r="AU25" s="8">
        <f t="shared" ref="AU25" si="61">AS25-AT25</f>
        <v>0</v>
      </c>
      <c r="AV25" s="33" t="str">
        <f t="shared" ref="AV25" si="62">IFERROR(AU25/AS25,"n.a.")</f>
        <v>n.a.</v>
      </c>
      <c r="AW25"/>
      <c r="AX25" s="23">
        <f>+_xlfn.XLOOKUP($B25,Expenses_FY26B!$B:$B,Expenses_FY26B!AB:AB)/1000</f>
        <v>0</v>
      </c>
      <c r="AY25" s="25"/>
      <c r="AZ25" s="8">
        <f t="shared" ref="AZ25" si="63">AX25-AY25</f>
        <v>0</v>
      </c>
      <c r="BA25" s="33" t="str">
        <f t="shared" ref="BA25" si="64">IFERROR(AZ25/AX25,"n.a.")</f>
        <v>n.a.</v>
      </c>
      <c r="BB25"/>
      <c r="BC25" s="23">
        <f>+_xlfn.XLOOKUP($B25,Expenses_FY26B!$B:$B,Expenses_FY26B!AC:AC)/1000</f>
        <v>0</v>
      </c>
      <c r="BD25" s="25"/>
      <c r="BE25" s="8">
        <f t="shared" ref="BE25" si="65">BC25-BD25</f>
        <v>0</v>
      </c>
      <c r="BF25" s="33" t="str">
        <f t="shared" ref="BF25" si="66">IFERROR(BE25/BC25,"n.a.")</f>
        <v>n.a.</v>
      </c>
      <c r="BG25"/>
      <c r="BH25" s="23">
        <f>+_xlfn.XLOOKUP($B25,Expenses_FY26B!$B:$B,Expenses_FY26B!AD:AD)/1000</f>
        <v>0</v>
      </c>
      <c r="BI25" s="25"/>
      <c r="BJ25" s="8">
        <f t="shared" si="38"/>
        <v>0</v>
      </c>
      <c r="BK25" s="33" t="str">
        <f t="shared" si="39"/>
        <v>n.a.</v>
      </c>
      <c r="BL25"/>
      <c r="BM25" s="38">
        <f t="shared" si="40"/>
        <v>0</v>
      </c>
      <c r="BN25" s="38">
        <f t="shared" si="41"/>
        <v>0</v>
      </c>
      <c r="BO25" s="8">
        <f t="shared" si="42"/>
        <v>0</v>
      </c>
      <c r="BP25" s="33" t="str">
        <f t="shared" si="43"/>
        <v>n.a.</v>
      </c>
      <c r="BQ25"/>
      <c r="BR25"/>
      <c r="BS25"/>
    </row>
    <row r="26" spans="1:71" ht="15.75" thickBot="1" x14ac:dyDescent="0.3">
      <c r="A26" s="5"/>
      <c r="B26" s="5"/>
      <c r="C26" s="97" t="s">
        <v>84</v>
      </c>
      <c r="E26" s="30">
        <f>SUM(E20:E25)</f>
        <v>0</v>
      </c>
      <c r="F26" s="30">
        <f t="shared" ref="F26:G26" si="67">SUM(F20:F25)</f>
        <v>0</v>
      </c>
      <c r="G26" s="30">
        <f t="shared" si="67"/>
        <v>0</v>
      </c>
      <c r="H26" s="37" t="str">
        <f>IFERROR(G26/E26,"")</f>
        <v/>
      </c>
      <c r="I26" s="5"/>
      <c r="J26" s="30">
        <f>SUM(J20:J25)</f>
        <v>0</v>
      </c>
      <c r="K26" s="30">
        <f>SUM(K20:K25)</f>
        <v>0</v>
      </c>
      <c r="L26" s="30">
        <f>SUM(L20:L25)</f>
        <v>0</v>
      </c>
      <c r="M26" s="37" t="str">
        <f>IFERROR(L26/J26,"")</f>
        <v/>
      </c>
      <c r="N26" s="5"/>
      <c r="O26" s="30">
        <f>SUM(O20:O25)</f>
        <v>0</v>
      </c>
      <c r="P26" s="30">
        <f>SUM(P20:P25)</f>
        <v>0</v>
      </c>
      <c r="Q26" s="30">
        <f>SUM(Q20:Q25)</f>
        <v>0</v>
      </c>
      <c r="R26" s="37" t="str">
        <f>IFERROR(Q26/O26,"")</f>
        <v/>
      </c>
      <c r="S26" s="5"/>
      <c r="T26" s="30">
        <f>SUM(T20:T25)</f>
        <v>0</v>
      </c>
      <c r="U26" s="30">
        <f>SUM(U20:U25)</f>
        <v>0</v>
      </c>
      <c r="V26" s="30">
        <f>SUM(V20:V25)</f>
        <v>0</v>
      </c>
      <c r="W26" s="37" t="str">
        <f>IFERROR(V26/T26,"")</f>
        <v/>
      </c>
      <c r="X26" s="5"/>
      <c r="Y26" s="30">
        <f>SUM(Y20:Y25)</f>
        <v>0</v>
      </c>
      <c r="Z26" s="30">
        <f>SUM(Z20:Z25)</f>
        <v>0</v>
      </c>
      <c r="AA26" s="30">
        <f>SUM(AA20:AA25)</f>
        <v>0</v>
      </c>
      <c r="AB26" s="37" t="str">
        <f>IFERROR(AA26/Y26,"")</f>
        <v/>
      </c>
      <c r="AC26" s="5"/>
      <c r="AD26" s="30">
        <f>SUM(AD20:AD25)</f>
        <v>0</v>
      </c>
      <c r="AE26" s="30">
        <f>SUM(AE20:AE25)</f>
        <v>0</v>
      </c>
      <c r="AF26" s="30">
        <f>SUM(AF20:AF25)</f>
        <v>0</v>
      </c>
      <c r="AG26" s="37" t="str">
        <f>IFERROR(AF26/AD26,"")</f>
        <v/>
      </c>
      <c r="AH26" s="5"/>
      <c r="AI26" s="30">
        <f>SUM(AI20:AI25)</f>
        <v>0</v>
      </c>
      <c r="AJ26" s="30">
        <f>SUM(AJ20:AJ25)</f>
        <v>0</v>
      </c>
      <c r="AK26" s="30">
        <f>SUM(AK20:AK25)</f>
        <v>0</v>
      </c>
      <c r="AL26" s="37" t="str">
        <f>IFERROR(AK26/AI26,"")</f>
        <v/>
      </c>
      <c r="AM26" s="5"/>
      <c r="AN26" s="30">
        <f>SUM(AN20:AN25)</f>
        <v>0</v>
      </c>
      <c r="AO26" s="30">
        <f>SUM(AO20:AO25)</f>
        <v>0</v>
      </c>
      <c r="AP26" s="30">
        <f>SUM(AP20:AP25)</f>
        <v>0</v>
      </c>
      <c r="AQ26" s="37" t="str">
        <f>IFERROR(AP26/AN26,"")</f>
        <v/>
      </c>
      <c r="AR26" s="5"/>
      <c r="AS26" s="30">
        <f>SUM(AS20:AS25)</f>
        <v>0</v>
      </c>
      <c r="AT26" s="30">
        <f>SUM(AT20:AT25)</f>
        <v>0</v>
      </c>
      <c r="AU26" s="30">
        <f>SUM(AU20:AU25)</f>
        <v>0</v>
      </c>
      <c r="AV26" s="37" t="str">
        <f>IFERROR(AU26/AS26,"")</f>
        <v/>
      </c>
      <c r="AW26" s="5"/>
      <c r="AX26" s="30">
        <f>SUM(AX20:AX25)</f>
        <v>0</v>
      </c>
      <c r="AY26" s="30">
        <f>SUM(AY20:AY25)</f>
        <v>0</v>
      </c>
      <c r="AZ26" s="30">
        <f>SUM(AZ20:AZ25)</f>
        <v>0</v>
      </c>
      <c r="BA26" s="37" t="str">
        <f>IFERROR(AZ26/AX26,"")</f>
        <v/>
      </c>
      <c r="BB26" s="5"/>
      <c r="BC26" s="30">
        <f>SUM(BC20:BC25)</f>
        <v>0</v>
      </c>
      <c r="BD26" s="30">
        <f>SUM(BD20:BD25)</f>
        <v>0</v>
      </c>
      <c r="BE26" s="30">
        <f>SUM(BE20:BE25)</f>
        <v>0</v>
      </c>
      <c r="BF26" s="37" t="str">
        <f>IFERROR(BE26/BC26,"")</f>
        <v/>
      </c>
      <c r="BG26" s="5"/>
      <c r="BH26" s="30">
        <f>SUM(BH20:BH25)</f>
        <v>0</v>
      </c>
      <c r="BI26" s="30">
        <f>SUM(BI20:BI25)</f>
        <v>0</v>
      </c>
      <c r="BJ26" s="30">
        <f>SUM(BJ20:BJ25)</f>
        <v>0</v>
      </c>
      <c r="BK26" s="37" t="str">
        <f>IFERROR(BJ26/BH26,"")</f>
        <v/>
      </c>
      <c r="BL26" s="5"/>
      <c r="BM26" s="30">
        <f>SUM(BM20:BM25)</f>
        <v>0</v>
      </c>
      <c r="BN26" s="30">
        <f>SUM(BN20:BN25)</f>
        <v>0</v>
      </c>
      <c r="BO26" s="30">
        <f>SUM(BO20:BO25)</f>
        <v>0</v>
      </c>
      <c r="BP26" s="37" t="str">
        <f>IFERROR(BO26/BM26,"")</f>
        <v/>
      </c>
      <c r="BQ26" s="5"/>
      <c r="BR26" s="5"/>
      <c r="BS26" s="5"/>
    </row>
    <row r="27" spans="1:71" ht="15.75" thickTop="1" x14ac:dyDescent="0.25">
      <c r="C27" s="5"/>
      <c r="E27" s="14"/>
      <c r="F27" s="17"/>
      <c r="G27" s="18"/>
      <c r="H27" s="11"/>
      <c r="J27" s="14"/>
      <c r="K27" s="17"/>
      <c r="L27" s="18"/>
      <c r="M27" s="11"/>
      <c r="O27" s="14"/>
      <c r="P27" s="17"/>
      <c r="Q27" s="18"/>
      <c r="R27" s="11"/>
      <c r="T27" s="14"/>
      <c r="U27" s="17"/>
      <c r="V27" s="18"/>
      <c r="W27" s="39"/>
      <c r="Y27" s="14"/>
      <c r="Z27" s="17"/>
      <c r="AA27" s="18"/>
      <c r="AB27" s="39"/>
      <c r="AD27" s="14"/>
      <c r="AE27" s="17"/>
      <c r="AF27" s="18"/>
      <c r="AG27" s="39"/>
      <c r="AI27" s="14"/>
      <c r="AJ27" s="17"/>
      <c r="AK27" s="18"/>
      <c r="AL27" s="39"/>
      <c r="AN27" s="14"/>
      <c r="AO27" s="17"/>
      <c r="AP27" s="18"/>
      <c r="AQ27" s="39"/>
      <c r="AS27" s="14"/>
      <c r="AT27" s="17"/>
      <c r="AU27" s="18"/>
      <c r="AV27" s="39"/>
      <c r="AX27" s="14"/>
      <c r="AY27" s="17"/>
      <c r="AZ27" s="18"/>
      <c r="BA27" s="39"/>
      <c r="BC27" s="14"/>
      <c r="BD27" s="17"/>
      <c r="BE27" s="18"/>
      <c r="BF27" s="39"/>
      <c r="BH27" s="14"/>
      <c r="BI27" s="17"/>
      <c r="BJ27" s="18"/>
      <c r="BK27" s="39"/>
      <c r="BM27" s="100"/>
      <c r="BN27" s="17"/>
      <c r="BO27" s="18"/>
      <c r="BP27" s="39"/>
    </row>
    <row r="28" spans="1:71" x14ac:dyDescent="0.25">
      <c r="B28" s="70" t="s">
        <v>50</v>
      </c>
      <c r="C28" s="98" t="s">
        <v>85</v>
      </c>
      <c r="E28" s="14"/>
      <c r="F28" s="17"/>
      <c r="G28" s="18"/>
      <c r="H28" s="11"/>
      <c r="J28" s="14"/>
      <c r="K28" s="17"/>
      <c r="L28" s="18"/>
      <c r="M28" s="11"/>
      <c r="O28" s="14"/>
      <c r="P28" s="17"/>
      <c r="Q28" s="18"/>
      <c r="R28" s="11"/>
      <c r="T28" s="14"/>
      <c r="U28" s="17"/>
      <c r="V28" s="18"/>
      <c r="W28" s="39"/>
      <c r="Y28" s="14"/>
      <c r="Z28" s="17"/>
      <c r="AA28" s="18"/>
      <c r="AB28" s="39"/>
      <c r="AD28" s="14"/>
      <c r="AE28" s="17"/>
      <c r="AF28" s="18"/>
      <c r="AG28" s="39"/>
      <c r="AI28" s="14"/>
      <c r="AJ28" s="17"/>
      <c r="AK28" s="18"/>
      <c r="AL28" s="39"/>
      <c r="AN28" s="14"/>
      <c r="AO28" s="17"/>
      <c r="AP28" s="18"/>
      <c r="AQ28" s="39"/>
      <c r="AS28" s="14"/>
      <c r="AT28" s="17"/>
      <c r="AU28" s="18"/>
      <c r="AV28" s="39"/>
      <c r="AX28" s="14"/>
      <c r="AY28" s="17"/>
      <c r="AZ28" s="18"/>
      <c r="BA28" s="39"/>
      <c r="BC28" s="14"/>
      <c r="BD28" s="17"/>
      <c r="BE28" s="18"/>
      <c r="BF28" s="39"/>
      <c r="BH28" s="14"/>
      <c r="BI28" s="17"/>
      <c r="BJ28" s="18"/>
      <c r="BK28" s="39"/>
      <c r="BM28" s="100"/>
      <c r="BN28" s="17"/>
      <c r="BO28" s="18"/>
      <c r="BP28" s="39"/>
    </row>
    <row r="29" spans="1:71" x14ac:dyDescent="0.25">
      <c r="B29" s="70"/>
      <c r="C29" s="97" t="s">
        <v>79</v>
      </c>
      <c r="E29" s="14"/>
      <c r="F29" s="17"/>
      <c r="G29" s="18"/>
      <c r="H29" s="11"/>
      <c r="J29" s="14"/>
      <c r="K29" s="17"/>
      <c r="L29" s="18"/>
      <c r="M29" s="11"/>
      <c r="O29" s="14"/>
      <c r="P29" s="17"/>
      <c r="Q29" s="18"/>
      <c r="R29" s="11"/>
      <c r="T29" s="14"/>
      <c r="U29" s="17"/>
      <c r="V29" s="18"/>
      <c r="W29" s="39"/>
      <c r="Y29" s="14"/>
      <c r="Z29" s="17"/>
      <c r="AA29" s="18"/>
      <c r="AB29" s="39"/>
      <c r="AD29" s="14"/>
      <c r="AE29" s="17"/>
      <c r="AF29" s="18"/>
      <c r="AG29" s="39"/>
      <c r="AI29" s="14"/>
      <c r="AJ29" s="17"/>
      <c r="AK29" s="18"/>
      <c r="AL29" s="39"/>
      <c r="AN29" s="14"/>
      <c r="AO29" s="17"/>
      <c r="AP29" s="18"/>
      <c r="AQ29" s="39"/>
      <c r="AS29" s="14"/>
      <c r="AT29" s="17"/>
      <c r="AU29" s="18"/>
      <c r="AV29" s="39"/>
      <c r="AX29" s="14"/>
      <c r="AY29" s="17"/>
      <c r="AZ29" s="18"/>
      <c r="BA29" s="39"/>
      <c r="BC29" s="14"/>
      <c r="BD29" s="17"/>
      <c r="BE29" s="18"/>
      <c r="BF29" s="39"/>
      <c r="BH29" s="14"/>
      <c r="BI29" s="17"/>
      <c r="BJ29" s="18"/>
      <c r="BK29" s="39"/>
      <c r="BM29" s="100"/>
      <c r="BN29" s="17"/>
      <c r="BO29" s="18"/>
      <c r="BP29" s="39"/>
    </row>
    <row r="30" spans="1:71" x14ac:dyDescent="0.25">
      <c r="B30">
        <f>+MAX($B$1:B28)+1</f>
        <v>48</v>
      </c>
      <c r="C30" s="15" t="s">
        <v>86</v>
      </c>
      <c r="E30" s="23">
        <f>+_xlfn.XLOOKUP($B30,Expenses_FY26B!$B:$B,Expenses_FY26B!S:S)/1000</f>
        <v>0</v>
      </c>
      <c r="F30" s="25"/>
      <c r="G30" s="8">
        <f t="shared" ref="G30:G34" si="68">E30-F30</f>
        <v>0</v>
      </c>
      <c r="H30" s="33" t="str">
        <f>IFERROR(G30/E30,"n.a.")</f>
        <v>n.a.</v>
      </c>
      <c r="J30" s="23">
        <f>+_xlfn.XLOOKUP($B30,Expenses_FY26B!$B:$B,Expenses_FY26B!T:T)/1000</f>
        <v>0</v>
      </c>
      <c r="K30" s="25"/>
      <c r="L30" s="8">
        <f t="shared" ref="L30:L34" si="69">J30-K30</f>
        <v>0</v>
      </c>
      <c r="M30" s="33" t="str">
        <f>IFERROR(L30/J30,"n.a.")</f>
        <v>n.a.</v>
      </c>
      <c r="O30" s="23">
        <f>+_xlfn.XLOOKUP($B30,Expenses_FY26B!$B:$B,Expenses_FY26B!U:U)/1000</f>
        <v>0</v>
      </c>
      <c r="P30" s="25"/>
      <c r="Q30" s="8">
        <f t="shared" ref="Q30:Q34" si="70">O30-P30</f>
        <v>0</v>
      </c>
      <c r="R30" s="33" t="str">
        <f>IFERROR(Q30/O30,"n.a.")</f>
        <v>n.a.</v>
      </c>
      <c r="T30" s="23">
        <f>+_xlfn.XLOOKUP($B30,Expenses_FY26B!$B:$B,Expenses_FY26B!V:V)/1000</f>
        <v>0</v>
      </c>
      <c r="U30" s="25"/>
      <c r="V30" s="8">
        <f t="shared" ref="V30:V34" si="71">T30-U30</f>
        <v>0</v>
      </c>
      <c r="W30" s="33" t="str">
        <f>IFERROR(V30/T30,"n.a.")</f>
        <v>n.a.</v>
      </c>
      <c r="Y30" s="23">
        <f>+_xlfn.XLOOKUP($B30,Expenses_FY26B!$B:$B,Expenses_FY26B!W:W)/1000</f>
        <v>0</v>
      </c>
      <c r="Z30" s="25"/>
      <c r="AA30" s="8">
        <f t="shared" ref="AA30:AA34" si="72">Y30-Z30</f>
        <v>0</v>
      </c>
      <c r="AB30" s="33" t="str">
        <f>IFERROR(AA30/Y30,"n.a.")</f>
        <v>n.a.</v>
      </c>
      <c r="AD30" s="23">
        <f>+_xlfn.XLOOKUP($B30,Expenses_FY26B!$B:$B,Expenses_FY26B!X:X)/1000</f>
        <v>0</v>
      </c>
      <c r="AE30" s="25"/>
      <c r="AF30" s="8">
        <f t="shared" ref="AF30:AF34" si="73">AD30-AE30</f>
        <v>0</v>
      </c>
      <c r="AG30" s="33" t="str">
        <f>IFERROR(AF30/AD30,"n.a.")</f>
        <v>n.a.</v>
      </c>
      <c r="AI30" s="23">
        <f>+_xlfn.XLOOKUP($B30,Expenses_FY26B!$B:$B,Expenses_FY26B!Y:Y)/1000</f>
        <v>0</v>
      </c>
      <c r="AJ30" s="25"/>
      <c r="AK30" s="8">
        <f t="shared" ref="AK30:AK34" si="74">AI30-AJ30</f>
        <v>0</v>
      </c>
      <c r="AL30" s="33" t="str">
        <f>IFERROR(AK30/AI30,"n.a.")</f>
        <v>n.a.</v>
      </c>
      <c r="AN30" s="23">
        <f>+_xlfn.XLOOKUP($B30,Expenses_FY26B!$B:$B,Expenses_FY26B!Z:Z)/1000</f>
        <v>0</v>
      </c>
      <c r="AO30" s="25"/>
      <c r="AP30" s="8">
        <f t="shared" ref="AP30:AP34" si="75">AN30-AO30</f>
        <v>0</v>
      </c>
      <c r="AQ30" s="33" t="str">
        <f>IFERROR(AP30/AN30,"n.a.")</f>
        <v>n.a.</v>
      </c>
      <c r="AS30" s="23">
        <f>+_xlfn.XLOOKUP($B30,Expenses_FY26B!$B:$B,Expenses_FY26B!AA:AA)/1000</f>
        <v>0</v>
      </c>
      <c r="AT30" s="25"/>
      <c r="AU30" s="8">
        <f t="shared" ref="AU30:AU34" si="76">AS30-AT30</f>
        <v>0</v>
      </c>
      <c r="AV30" s="33" t="str">
        <f>IFERROR(AU30/AS30,"n.a.")</f>
        <v>n.a.</v>
      </c>
      <c r="AX30" s="23">
        <f>+_xlfn.XLOOKUP($B30,Expenses_FY26B!$B:$B,Expenses_FY26B!AB:AB)/1000</f>
        <v>0</v>
      </c>
      <c r="AY30" s="25"/>
      <c r="AZ30" s="8">
        <f t="shared" ref="AZ30:AZ34" si="77">AX30-AY30</f>
        <v>0</v>
      </c>
      <c r="BA30" s="33" t="str">
        <f>IFERROR(AZ30/AX30,"n.a.")</f>
        <v>n.a.</v>
      </c>
      <c r="BC30" s="23">
        <f>+_xlfn.XLOOKUP($B30,Expenses_FY26B!$B:$B,Expenses_FY26B!AC:AC)/1000</f>
        <v>0</v>
      </c>
      <c r="BD30" s="25"/>
      <c r="BE30" s="8">
        <f t="shared" ref="BE30:BE34" si="78">BC30-BD30</f>
        <v>0</v>
      </c>
      <c r="BF30" s="33" t="str">
        <f>IFERROR(BE30/BC30,"n.a.")</f>
        <v>n.a.</v>
      </c>
      <c r="BH30" s="23">
        <f>+_xlfn.XLOOKUP($B30,Expenses_FY26B!$B:$B,Expenses_FY26B!AD:AD)/1000</f>
        <v>0</v>
      </c>
      <c r="BI30" s="25"/>
      <c r="BJ30" s="8">
        <f t="shared" ref="BJ30:BJ34" si="79">BH30-BI30</f>
        <v>0</v>
      </c>
      <c r="BK30" s="33" t="str">
        <f>IFERROR(BJ30/BH30,"n.a.")</f>
        <v>n.a.</v>
      </c>
      <c r="BM30" s="38">
        <f t="shared" ref="BM30:BM33" si="80">+E30+J30+O30</f>
        <v>0</v>
      </c>
      <c r="BN30" s="38">
        <f t="shared" ref="BN30:BN33" si="81">+F30+K30+P30</f>
        <v>0</v>
      </c>
      <c r="BO30" s="8">
        <f t="shared" ref="BO30:BO34" si="82">BM30-BN30</f>
        <v>0</v>
      </c>
      <c r="BP30" s="33" t="str">
        <f>IFERROR(BO30/BM30,"n.a.")</f>
        <v>n.a.</v>
      </c>
    </row>
    <row r="31" spans="1:71" x14ac:dyDescent="0.25">
      <c r="B31">
        <f>+MAX($B$1:B30)+1</f>
        <v>49</v>
      </c>
      <c r="C31" s="15" t="s">
        <v>87</v>
      </c>
      <c r="E31" s="23">
        <f>+_xlfn.XLOOKUP($B31,Expenses_FY26B!$B:$B,Expenses_FY26B!S:S)/1000</f>
        <v>0</v>
      </c>
      <c r="F31" s="25"/>
      <c r="G31" s="8">
        <f t="shared" si="68"/>
        <v>0</v>
      </c>
      <c r="H31" s="33" t="str">
        <f>IFERROR(G31/E31,"n.a.")</f>
        <v>n.a.</v>
      </c>
      <c r="J31" s="23">
        <f>+_xlfn.XLOOKUP($B31,Expenses_FY26B!$B:$B,Expenses_FY26B!T:T)/1000</f>
        <v>0</v>
      </c>
      <c r="K31" s="25"/>
      <c r="L31" s="8">
        <f t="shared" si="69"/>
        <v>0</v>
      </c>
      <c r="M31" s="33" t="str">
        <f>IFERROR(L31/J31,"n.a.")</f>
        <v>n.a.</v>
      </c>
      <c r="O31" s="23">
        <f>+_xlfn.XLOOKUP($B31,Expenses_FY26B!$B:$B,Expenses_FY26B!U:U)/1000</f>
        <v>0</v>
      </c>
      <c r="P31" s="25"/>
      <c r="Q31" s="8">
        <f t="shared" si="70"/>
        <v>0</v>
      </c>
      <c r="R31" s="33" t="str">
        <f>IFERROR(Q31/O31,"n.a.")</f>
        <v>n.a.</v>
      </c>
      <c r="T31" s="23">
        <f>+_xlfn.XLOOKUP($B31,Expenses_FY26B!$B:$B,Expenses_FY26B!V:V)/1000</f>
        <v>0</v>
      </c>
      <c r="U31" s="25"/>
      <c r="V31" s="8">
        <f t="shared" si="71"/>
        <v>0</v>
      </c>
      <c r="W31" s="33" t="str">
        <f>IFERROR(V31/T31,"n.a.")</f>
        <v>n.a.</v>
      </c>
      <c r="Y31" s="23">
        <f>+_xlfn.XLOOKUP($B31,Expenses_FY26B!$B:$B,Expenses_FY26B!W:W)/1000</f>
        <v>0</v>
      </c>
      <c r="Z31" s="25"/>
      <c r="AA31" s="8">
        <f t="shared" si="72"/>
        <v>0</v>
      </c>
      <c r="AB31" s="33" t="str">
        <f>IFERROR(AA31/Y31,"n.a.")</f>
        <v>n.a.</v>
      </c>
      <c r="AD31" s="23">
        <f>+_xlfn.XLOOKUP($B31,Expenses_FY26B!$B:$B,Expenses_FY26B!X:X)/1000</f>
        <v>0</v>
      </c>
      <c r="AE31" s="25"/>
      <c r="AF31" s="8">
        <f t="shared" si="73"/>
        <v>0</v>
      </c>
      <c r="AG31" s="33" t="str">
        <f>IFERROR(AF31/AD31,"n.a.")</f>
        <v>n.a.</v>
      </c>
      <c r="AI31" s="23">
        <f>+_xlfn.XLOOKUP($B31,Expenses_FY26B!$B:$B,Expenses_FY26B!Y:Y)/1000</f>
        <v>0</v>
      </c>
      <c r="AJ31" s="25"/>
      <c r="AK31" s="8">
        <f t="shared" si="74"/>
        <v>0</v>
      </c>
      <c r="AL31" s="33" t="str">
        <f>IFERROR(AK31/AI31,"n.a.")</f>
        <v>n.a.</v>
      </c>
      <c r="AN31" s="23">
        <f>+_xlfn.XLOOKUP($B31,Expenses_FY26B!$B:$B,Expenses_FY26B!Z:Z)/1000</f>
        <v>0</v>
      </c>
      <c r="AO31" s="25"/>
      <c r="AP31" s="8">
        <f t="shared" si="75"/>
        <v>0</v>
      </c>
      <c r="AQ31" s="33" t="str">
        <f>IFERROR(AP31/AN31,"n.a.")</f>
        <v>n.a.</v>
      </c>
      <c r="AS31" s="23">
        <f>+_xlfn.XLOOKUP($B31,Expenses_FY26B!$B:$B,Expenses_FY26B!AA:AA)/1000</f>
        <v>0</v>
      </c>
      <c r="AT31" s="25"/>
      <c r="AU31" s="8">
        <f t="shared" si="76"/>
        <v>0</v>
      </c>
      <c r="AV31" s="33" t="str">
        <f>IFERROR(AU31/AS31,"n.a.")</f>
        <v>n.a.</v>
      </c>
      <c r="AX31" s="23">
        <f>+_xlfn.XLOOKUP($B31,Expenses_FY26B!$B:$B,Expenses_FY26B!AB:AB)/1000</f>
        <v>0</v>
      </c>
      <c r="AY31" s="25"/>
      <c r="AZ31" s="8">
        <f t="shared" si="77"/>
        <v>0</v>
      </c>
      <c r="BA31" s="33" t="str">
        <f>IFERROR(AZ31/AX31,"n.a.")</f>
        <v>n.a.</v>
      </c>
      <c r="BC31" s="23">
        <f>+_xlfn.XLOOKUP($B31,Expenses_FY26B!$B:$B,Expenses_FY26B!AC:AC)/1000</f>
        <v>0</v>
      </c>
      <c r="BD31" s="25"/>
      <c r="BE31" s="8">
        <f t="shared" si="78"/>
        <v>0</v>
      </c>
      <c r="BF31" s="33" t="str">
        <f>IFERROR(BE31/BC31,"n.a.")</f>
        <v>n.a.</v>
      </c>
      <c r="BH31" s="23">
        <f>+_xlfn.XLOOKUP($B31,Expenses_FY26B!$B:$B,Expenses_FY26B!AD:AD)/1000</f>
        <v>0</v>
      </c>
      <c r="BI31" s="25"/>
      <c r="BJ31" s="8">
        <f t="shared" si="79"/>
        <v>0</v>
      </c>
      <c r="BK31" s="33" t="str">
        <f>IFERROR(BJ31/BH31,"n.a.")</f>
        <v>n.a.</v>
      </c>
      <c r="BM31" s="38">
        <f t="shared" si="80"/>
        <v>0</v>
      </c>
      <c r="BN31" s="38">
        <f t="shared" si="81"/>
        <v>0</v>
      </c>
      <c r="BO31" s="8">
        <f t="shared" si="82"/>
        <v>0</v>
      </c>
      <c r="BP31" s="33" t="str">
        <f>IFERROR(BO31/BM31,"n.a.")</f>
        <v>n.a.</v>
      </c>
    </row>
    <row r="32" spans="1:71" x14ac:dyDescent="0.25">
      <c r="B32">
        <f>+MAX($B$1:B31)+1</f>
        <v>50</v>
      </c>
      <c r="C32" s="15" t="s">
        <v>88</v>
      </c>
      <c r="E32" s="23">
        <f>+_xlfn.XLOOKUP($B32,Expenses_FY26B!$B:$B,Expenses_FY26B!S:S)/1000</f>
        <v>0</v>
      </c>
      <c r="F32" s="25"/>
      <c r="G32" s="8">
        <f t="shared" si="68"/>
        <v>0</v>
      </c>
      <c r="H32" s="33" t="str">
        <f t="shared" ref="H32:H33" si="83">IFERROR(G32/E32,"n.a.")</f>
        <v>n.a.</v>
      </c>
      <c r="J32" s="23">
        <f>+_xlfn.XLOOKUP($B32,Expenses_FY26B!$B:$B,Expenses_FY26B!T:T)/1000</f>
        <v>0</v>
      </c>
      <c r="K32" s="25"/>
      <c r="L32" s="8">
        <f t="shared" si="69"/>
        <v>0</v>
      </c>
      <c r="M32" s="33" t="str">
        <f t="shared" ref="M32:M33" si="84">IFERROR(L32/J32,"n.a.")</f>
        <v>n.a.</v>
      </c>
      <c r="O32" s="23">
        <f>+_xlfn.XLOOKUP($B32,Expenses_FY26B!$B:$B,Expenses_FY26B!U:U)/1000</f>
        <v>0</v>
      </c>
      <c r="P32" s="25"/>
      <c r="Q32" s="8">
        <f t="shared" si="70"/>
        <v>0</v>
      </c>
      <c r="R32" s="33" t="str">
        <f t="shared" ref="R32:R33" si="85">IFERROR(Q32/O32,"n.a.")</f>
        <v>n.a.</v>
      </c>
      <c r="T32" s="23">
        <f>+_xlfn.XLOOKUP($B32,Expenses_FY26B!$B:$B,Expenses_FY26B!V:V)/1000</f>
        <v>0</v>
      </c>
      <c r="U32" s="25"/>
      <c r="V32" s="8">
        <f t="shared" si="71"/>
        <v>0</v>
      </c>
      <c r="W32" s="33" t="str">
        <f t="shared" ref="W32:W33" si="86">IFERROR(V32/T32,"n.a.")</f>
        <v>n.a.</v>
      </c>
      <c r="Y32" s="23">
        <f>+_xlfn.XLOOKUP($B32,Expenses_FY26B!$B:$B,Expenses_FY26B!W:W)/1000</f>
        <v>0</v>
      </c>
      <c r="Z32" s="25"/>
      <c r="AA32" s="8">
        <f t="shared" si="72"/>
        <v>0</v>
      </c>
      <c r="AB32" s="33" t="str">
        <f t="shared" ref="AB32:AB33" si="87">IFERROR(AA32/Y32,"n.a.")</f>
        <v>n.a.</v>
      </c>
      <c r="AD32" s="23">
        <f>+_xlfn.XLOOKUP($B32,Expenses_FY26B!$B:$B,Expenses_FY26B!X:X)/1000</f>
        <v>0</v>
      </c>
      <c r="AE32" s="25"/>
      <c r="AF32" s="8">
        <f t="shared" si="73"/>
        <v>0</v>
      </c>
      <c r="AG32" s="33" t="str">
        <f t="shared" ref="AG32:AG33" si="88">IFERROR(AF32/AD32,"n.a.")</f>
        <v>n.a.</v>
      </c>
      <c r="AI32" s="23">
        <f>+_xlfn.XLOOKUP($B32,Expenses_FY26B!$B:$B,Expenses_FY26B!Y:Y)/1000</f>
        <v>0</v>
      </c>
      <c r="AJ32" s="25"/>
      <c r="AK32" s="8">
        <f t="shared" si="74"/>
        <v>0</v>
      </c>
      <c r="AL32" s="33" t="str">
        <f t="shared" ref="AL32:AL33" si="89">IFERROR(AK32/AI32,"n.a.")</f>
        <v>n.a.</v>
      </c>
      <c r="AN32" s="23">
        <f>+_xlfn.XLOOKUP($B32,Expenses_FY26B!$B:$B,Expenses_FY26B!Z:Z)/1000</f>
        <v>0</v>
      </c>
      <c r="AO32" s="25"/>
      <c r="AP32" s="8">
        <f t="shared" si="75"/>
        <v>0</v>
      </c>
      <c r="AQ32" s="33" t="str">
        <f t="shared" ref="AQ32:AQ33" si="90">IFERROR(AP32/AN32,"n.a.")</f>
        <v>n.a.</v>
      </c>
      <c r="AS32" s="23">
        <f>+_xlfn.XLOOKUP($B32,Expenses_FY26B!$B:$B,Expenses_FY26B!AA:AA)/1000</f>
        <v>0</v>
      </c>
      <c r="AT32" s="25"/>
      <c r="AU32" s="8">
        <f t="shared" si="76"/>
        <v>0</v>
      </c>
      <c r="AV32" s="33" t="str">
        <f t="shared" ref="AV32:AV33" si="91">IFERROR(AU32/AS32,"n.a.")</f>
        <v>n.a.</v>
      </c>
      <c r="AX32" s="23">
        <f>+_xlfn.XLOOKUP($B32,Expenses_FY26B!$B:$B,Expenses_FY26B!AB:AB)/1000</f>
        <v>0</v>
      </c>
      <c r="AY32" s="25"/>
      <c r="AZ32" s="8">
        <f t="shared" si="77"/>
        <v>0</v>
      </c>
      <c r="BA32" s="33" t="str">
        <f t="shared" ref="BA32:BA33" si="92">IFERROR(AZ32/AX32,"n.a.")</f>
        <v>n.a.</v>
      </c>
      <c r="BC32" s="23">
        <f>+_xlfn.XLOOKUP($B32,Expenses_FY26B!$B:$B,Expenses_FY26B!AC:AC)/1000</f>
        <v>0</v>
      </c>
      <c r="BD32" s="25"/>
      <c r="BE32" s="8">
        <f t="shared" si="78"/>
        <v>0</v>
      </c>
      <c r="BF32" s="33" t="str">
        <f t="shared" ref="BF32:BF33" si="93">IFERROR(BE32/BC32,"n.a.")</f>
        <v>n.a.</v>
      </c>
      <c r="BH32" s="23">
        <f>+_xlfn.XLOOKUP($B32,Expenses_FY26B!$B:$B,Expenses_FY26B!AD:AD)/1000</f>
        <v>0</v>
      </c>
      <c r="BI32" s="25"/>
      <c r="BJ32" s="8">
        <f t="shared" si="79"/>
        <v>0</v>
      </c>
      <c r="BK32" s="33" t="str">
        <f t="shared" ref="BK32:BK33" si="94">IFERROR(BJ32/BH32,"n.a.")</f>
        <v>n.a.</v>
      </c>
      <c r="BM32" s="38">
        <f t="shared" si="80"/>
        <v>0</v>
      </c>
      <c r="BN32" s="38">
        <f t="shared" si="81"/>
        <v>0</v>
      </c>
      <c r="BO32" s="8">
        <f t="shared" si="82"/>
        <v>0</v>
      </c>
      <c r="BP32" s="33" t="str">
        <f t="shared" ref="BP32:BP33" si="95">IFERROR(BO32/BM32,"n.a.")</f>
        <v>n.a.</v>
      </c>
    </row>
    <row r="33" spans="1:71" s="5" customFormat="1" x14ac:dyDescent="0.25">
      <c r="A33"/>
      <c r="B33">
        <f>+MAX($B$1:B32)+1</f>
        <v>51</v>
      </c>
      <c r="C33" s="15" t="s">
        <v>89</v>
      </c>
      <c r="D33"/>
      <c r="E33" s="23">
        <f>+_xlfn.XLOOKUP($B33,Expenses_FY26B!$B:$B,Expenses_FY26B!S:S)/1000</f>
        <v>0</v>
      </c>
      <c r="F33" s="25"/>
      <c r="G33" s="8">
        <f t="shared" si="68"/>
        <v>0</v>
      </c>
      <c r="H33" s="33" t="str">
        <f t="shared" si="83"/>
        <v>n.a.</v>
      </c>
      <c r="I33"/>
      <c r="J33" s="23">
        <f>+_xlfn.XLOOKUP($B33,Expenses_FY26B!$B:$B,Expenses_FY26B!T:T)/1000</f>
        <v>0</v>
      </c>
      <c r="K33" s="25"/>
      <c r="L33" s="8">
        <f t="shared" si="69"/>
        <v>0</v>
      </c>
      <c r="M33" s="33" t="str">
        <f t="shared" si="84"/>
        <v>n.a.</v>
      </c>
      <c r="N33"/>
      <c r="O33" s="23">
        <f>+_xlfn.XLOOKUP($B33,Expenses_FY26B!$B:$B,Expenses_FY26B!U:U)/1000</f>
        <v>0</v>
      </c>
      <c r="P33" s="25"/>
      <c r="Q33" s="8">
        <f t="shared" si="70"/>
        <v>0</v>
      </c>
      <c r="R33" s="33" t="str">
        <f t="shared" si="85"/>
        <v>n.a.</v>
      </c>
      <c r="S33"/>
      <c r="T33" s="23">
        <f>+_xlfn.XLOOKUP($B33,Expenses_FY26B!$B:$B,Expenses_FY26B!V:V)/1000</f>
        <v>0</v>
      </c>
      <c r="U33" s="25"/>
      <c r="V33" s="8">
        <f t="shared" si="71"/>
        <v>0</v>
      </c>
      <c r="W33" s="33" t="str">
        <f t="shared" si="86"/>
        <v>n.a.</v>
      </c>
      <c r="X33"/>
      <c r="Y33" s="23">
        <f>+_xlfn.XLOOKUP($B33,Expenses_FY26B!$B:$B,Expenses_FY26B!W:W)/1000</f>
        <v>0</v>
      </c>
      <c r="Z33" s="25"/>
      <c r="AA33" s="8">
        <f t="shared" si="72"/>
        <v>0</v>
      </c>
      <c r="AB33" s="33" t="str">
        <f t="shared" si="87"/>
        <v>n.a.</v>
      </c>
      <c r="AC33"/>
      <c r="AD33" s="23">
        <f>+_xlfn.XLOOKUP($B33,Expenses_FY26B!$B:$B,Expenses_FY26B!X:X)/1000</f>
        <v>0</v>
      </c>
      <c r="AE33" s="25"/>
      <c r="AF33" s="8">
        <f t="shared" si="73"/>
        <v>0</v>
      </c>
      <c r="AG33" s="33" t="str">
        <f t="shared" si="88"/>
        <v>n.a.</v>
      </c>
      <c r="AH33"/>
      <c r="AI33" s="23">
        <f>+_xlfn.XLOOKUP($B33,Expenses_FY26B!$B:$B,Expenses_FY26B!Y:Y)/1000</f>
        <v>0</v>
      </c>
      <c r="AJ33" s="25"/>
      <c r="AK33" s="8">
        <f t="shared" si="74"/>
        <v>0</v>
      </c>
      <c r="AL33" s="33" t="str">
        <f t="shared" si="89"/>
        <v>n.a.</v>
      </c>
      <c r="AM33"/>
      <c r="AN33" s="23">
        <f>+_xlfn.XLOOKUP($B33,Expenses_FY26B!$B:$B,Expenses_FY26B!Z:Z)/1000</f>
        <v>0</v>
      </c>
      <c r="AO33" s="25"/>
      <c r="AP33" s="8">
        <f t="shared" si="75"/>
        <v>0</v>
      </c>
      <c r="AQ33" s="33" t="str">
        <f t="shared" si="90"/>
        <v>n.a.</v>
      </c>
      <c r="AR33"/>
      <c r="AS33" s="23">
        <f>+_xlfn.XLOOKUP($B33,Expenses_FY26B!$B:$B,Expenses_FY26B!AA:AA)/1000</f>
        <v>0</v>
      </c>
      <c r="AT33" s="25"/>
      <c r="AU33" s="8">
        <f t="shared" si="76"/>
        <v>0</v>
      </c>
      <c r="AV33" s="33" t="str">
        <f t="shared" si="91"/>
        <v>n.a.</v>
      </c>
      <c r="AW33"/>
      <c r="AX33" s="23">
        <f>+_xlfn.XLOOKUP($B33,Expenses_FY26B!$B:$B,Expenses_FY26B!AB:AB)/1000</f>
        <v>0</v>
      </c>
      <c r="AY33" s="25"/>
      <c r="AZ33" s="8">
        <f t="shared" si="77"/>
        <v>0</v>
      </c>
      <c r="BA33" s="33" t="str">
        <f t="shared" si="92"/>
        <v>n.a.</v>
      </c>
      <c r="BB33"/>
      <c r="BC33" s="23">
        <f>+_xlfn.XLOOKUP($B33,Expenses_FY26B!$B:$B,Expenses_FY26B!AC:AC)/1000</f>
        <v>0</v>
      </c>
      <c r="BD33" s="25"/>
      <c r="BE33" s="8">
        <f t="shared" si="78"/>
        <v>0</v>
      </c>
      <c r="BF33" s="33" t="str">
        <f t="shared" si="93"/>
        <v>n.a.</v>
      </c>
      <c r="BG33"/>
      <c r="BH33" s="23">
        <f>+_xlfn.XLOOKUP($B33,Expenses_FY26B!$B:$B,Expenses_FY26B!AD:AD)/1000</f>
        <v>0</v>
      </c>
      <c r="BI33" s="25"/>
      <c r="BJ33" s="8">
        <f t="shared" si="79"/>
        <v>0</v>
      </c>
      <c r="BK33" s="33" t="str">
        <f t="shared" si="94"/>
        <v>n.a.</v>
      </c>
      <c r="BL33"/>
      <c r="BM33" s="38">
        <f t="shared" si="80"/>
        <v>0</v>
      </c>
      <c r="BN33" s="38">
        <f t="shared" si="81"/>
        <v>0</v>
      </c>
      <c r="BO33" s="8">
        <f t="shared" si="82"/>
        <v>0</v>
      </c>
      <c r="BP33" s="33" t="str">
        <f t="shared" si="95"/>
        <v>n.a.</v>
      </c>
      <c r="BQ33"/>
      <c r="BR33"/>
      <c r="BS33"/>
    </row>
    <row r="34" spans="1:71" x14ac:dyDescent="0.25">
      <c r="A34" s="5"/>
      <c r="B34" s="5"/>
      <c r="C34" s="97" t="s">
        <v>192</v>
      </c>
      <c r="E34" s="216">
        <f>SUM(E30:E33)</f>
        <v>0</v>
      </c>
      <c r="F34" s="32">
        <f>SUM(F30:F33)</f>
        <v>0</v>
      </c>
      <c r="G34" s="32">
        <f t="shared" si="68"/>
        <v>0</v>
      </c>
      <c r="H34" s="34" t="str">
        <f>IFERROR(G34/E34,"")</f>
        <v/>
      </c>
      <c r="I34" s="5"/>
      <c r="J34" s="32">
        <f>SUM(J30:J33)</f>
        <v>0</v>
      </c>
      <c r="K34" s="32">
        <f>SUM(K30:K33)</f>
        <v>0</v>
      </c>
      <c r="L34" s="32">
        <f t="shared" si="69"/>
        <v>0</v>
      </c>
      <c r="M34" s="34" t="str">
        <f>IFERROR(L34/J34,"")</f>
        <v/>
      </c>
      <c r="N34" s="5"/>
      <c r="O34" s="32">
        <f>SUM(O30:O33)</f>
        <v>0</v>
      </c>
      <c r="P34" s="41">
        <f>SUM(P30:P33)</f>
        <v>0</v>
      </c>
      <c r="Q34" s="32">
        <f t="shared" si="70"/>
        <v>0</v>
      </c>
      <c r="R34" s="34" t="str">
        <f>IFERROR(Q34/O34,"")</f>
        <v/>
      </c>
      <c r="S34" s="5"/>
      <c r="T34" s="32">
        <f>SUM(T30:T33)</f>
        <v>0</v>
      </c>
      <c r="U34" s="41">
        <f>SUM(U30:U33)</f>
        <v>0</v>
      </c>
      <c r="V34" s="32">
        <f t="shared" si="71"/>
        <v>0</v>
      </c>
      <c r="W34" s="34" t="str">
        <f>IFERROR(V34/T34,"")</f>
        <v/>
      </c>
      <c r="X34" s="5"/>
      <c r="Y34" s="32">
        <f>SUM(Y30:Y33)</f>
        <v>0</v>
      </c>
      <c r="Z34" s="41">
        <f>SUM(Z30:Z33)</f>
        <v>0</v>
      </c>
      <c r="AA34" s="32">
        <f t="shared" si="72"/>
        <v>0</v>
      </c>
      <c r="AB34" s="34" t="str">
        <f>IFERROR(AA34/Y34,"")</f>
        <v/>
      </c>
      <c r="AC34" s="5"/>
      <c r="AD34" s="32">
        <f>SUM(AD30:AD33)</f>
        <v>0</v>
      </c>
      <c r="AE34" s="41">
        <f>SUM(AE30:AE33)</f>
        <v>0</v>
      </c>
      <c r="AF34" s="32">
        <f t="shared" si="73"/>
        <v>0</v>
      </c>
      <c r="AG34" s="34" t="str">
        <f>IFERROR(AF34/AD34,"")</f>
        <v/>
      </c>
      <c r="AH34" s="5"/>
      <c r="AI34" s="32">
        <f>SUM(AI30:AI33)</f>
        <v>0</v>
      </c>
      <c r="AJ34" s="41">
        <f>SUM(AJ30:AJ33)</f>
        <v>0</v>
      </c>
      <c r="AK34" s="32">
        <f t="shared" si="74"/>
        <v>0</v>
      </c>
      <c r="AL34" s="34" t="str">
        <f>IFERROR(AK34/AI34,"")</f>
        <v/>
      </c>
      <c r="AM34" s="5"/>
      <c r="AN34" s="32">
        <f>SUM(AN30:AN33)</f>
        <v>0</v>
      </c>
      <c r="AO34" s="41">
        <f>SUM(AO30:AO33)</f>
        <v>0</v>
      </c>
      <c r="AP34" s="32">
        <f t="shared" si="75"/>
        <v>0</v>
      </c>
      <c r="AQ34" s="34" t="str">
        <f>IFERROR(AP34/AN34,"")</f>
        <v/>
      </c>
      <c r="AR34" s="5"/>
      <c r="AS34" s="32">
        <f>SUM(AS30:AS33)</f>
        <v>0</v>
      </c>
      <c r="AT34" s="41">
        <f>SUM(AT30:AT33)</f>
        <v>0</v>
      </c>
      <c r="AU34" s="32">
        <f t="shared" si="76"/>
        <v>0</v>
      </c>
      <c r="AV34" s="34" t="str">
        <f>IFERROR(AU34/AS34,"")</f>
        <v/>
      </c>
      <c r="AW34" s="5"/>
      <c r="AX34" s="32">
        <f>SUM(AX30:AX33)</f>
        <v>0</v>
      </c>
      <c r="AY34" s="41">
        <f>SUM(AY30:AY33)</f>
        <v>0</v>
      </c>
      <c r="AZ34" s="32">
        <f t="shared" si="77"/>
        <v>0</v>
      </c>
      <c r="BA34" s="34" t="str">
        <f>IFERROR(AZ34/AX34,"")</f>
        <v/>
      </c>
      <c r="BB34" s="5"/>
      <c r="BC34" s="32">
        <f>SUM(BC30:BC33)</f>
        <v>0</v>
      </c>
      <c r="BD34" s="41">
        <f>SUM(BD30:BD33)</f>
        <v>0</v>
      </c>
      <c r="BE34" s="32">
        <f t="shared" si="78"/>
        <v>0</v>
      </c>
      <c r="BF34" s="34" t="str">
        <f>IFERROR(BE34/BC34,"")</f>
        <v/>
      </c>
      <c r="BG34" s="5"/>
      <c r="BH34" s="32">
        <f>SUM(BH30:BH33)</f>
        <v>0</v>
      </c>
      <c r="BI34" s="41">
        <f>SUM(BI30:BI33)</f>
        <v>0</v>
      </c>
      <c r="BJ34" s="32">
        <f t="shared" si="79"/>
        <v>0</v>
      </c>
      <c r="BK34" s="34" t="str">
        <f>IFERROR(BJ34/BH34,"")</f>
        <v/>
      </c>
      <c r="BL34" s="5"/>
      <c r="BM34" s="216">
        <f>SUM(BM30:BM33)</f>
        <v>0</v>
      </c>
      <c r="BN34" s="41">
        <f>SUM(BN30:BN33)</f>
        <v>0</v>
      </c>
      <c r="BO34" s="32">
        <f t="shared" si="82"/>
        <v>0</v>
      </c>
      <c r="BP34" s="34" t="str">
        <f>IFERROR(BO34/BM34,"")</f>
        <v/>
      </c>
      <c r="BQ34" s="5"/>
      <c r="BR34" s="5"/>
      <c r="BS34" s="5"/>
    </row>
    <row r="35" spans="1:71" x14ac:dyDescent="0.25">
      <c r="C35" s="5"/>
      <c r="E35" s="100"/>
      <c r="F35" s="17"/>
      <c r="G35" s="18"/>
      <c r="H35" s="11"/>
      <c r="J35" s="14"/>
      <c r="K35" s="17"/>
      <c r="L35" s="18"/>
      <c r="M35" s="11"/>
      <c r="O35" s="14"/>
      <c r="P35" s="17"/>
      <c r="Q35" s="18"/>
      <c r="R35" s="11"/>
      <c r="T35" s="14"/>
      <c r="U35" s="17"/>
      <c r="V35" s="18"/>
      <c r="W35" s="39"/>
      <c r="Y35" s="14"/>
      <c r="Z35" s="17"/>
      <c r="AA35" s="18"/>
      <c r="AB35" s="39"/>
      <c r="AD35" s="14"/>
      <c r="AE35" s="17"/>
      <c r="AF35" s="18"/>
      <c r="AG35" s="39"/>
      <c r="AI35" s="14"/>
      <c r="AJ35" s="17"/>
      <c r="AK35" s="18"/>
      <c r="AL35" s="39"/>
      <c r="AN35" s="14"/>
      <c r="AO35" s="17"/>
      <c r="AP35" s="18"/>
      <c r="AQ35" s="39"/>
      <c r="AS35" s="14"/>
      <c r="AT35" s="17"/>
      <c r="AU35" s="18"/>
      <c r="AV35" s="39"/>
      <c r="AX35" s="14"/>
      <c r="AY35" s="17"/>
      <c r="AZ35" s="18"/>
      <c r="BA35" s="39"/>
      <c r="BC35" s="14"/>
      <c r="BD35" s="17"/>
      <c r="BE35" s="18"/>
      <c r="BF35" s="39"/>
      <c r="BH35" s="14"/>
      <c r="BI35" s="17"/>
      <c r="BJ35" s="18"/>
      <c r="BK35" s="39"/>
      <c r="BM35" s="100"/>
      <c r="BN35" s="17"/>
      <c r="BO35" s="18"/>
      <c r="BP35" s="39"/>
    </row>
    <row r="36" spans="1:71" s="44" customFormat="1" x14ac:dyDescent="0.25">
      <c r="A36"/>
      <c r="B36" s="70"/>
      <c r="C36" s="96" t="s">
        <v>90</v>
      </c>
      <c r="D36"/>
      <c r="E36" s="100"/>
      <c r="F36" s="17"/>
      <c r="G36" s="18"/>
      <c r="H36" s="11"/>
      <c r="I36"/>
      <c r="J36" s="14"/>
      <c r="K36" s="17"/>
      <c r="L36" s="18"/>
      <c r="M36" s="11"/>
      <c r="N36"/>
      <c r="O36" s="14"/>
      <c r="P36" s="17"/>
      <c r="Q36" s="18"/>
      <c r="R36" s="11"/>
      <c r="S36"/>
      <c r="T36" s="14"/>
      <c r="U36" s="17"/>
      <c r="V36" s="18"/>
      <c r="W36" s="39"/>
      <c r="X36"/>
      <c r="Y36" s="14"/>
      <c r="Z36" s="17"/>
      <c r="AA36" s="18"/>
      <c r="AB36" s="39"/>
      <c r="AC36"/>
      <c r="AD36" s="14"/>
      <c r="AE36" s="17"/>
      <c r="AF36" s="18"/>
      <c r="AG36" s="39"/>
      <c r="AH36"/>
      <c r="AI36" s="14"/>
      <c r="AJ36" s="17"/>
      <c r="AK36" s="18"/>
      <c r="AL36" s="39"/>
      <c r="AM36"/>
      <c r="AN36" s="14"/>
      <c r="AO36" s="17"/>
      <c r="AP36" s="18"/>
      <c r="AQ36" s="39"/>
      <c r="AR36"/>
      <c r="AS36" s="14"/>
      <c r="AT36" s="17"/>
      <c r="AU36" s="18"/>
      <c r="AV36" s="39"/>
      <c r="AW36"/>
      <c r="AX36" s="14"/>
      <c r="AY36" s="17"/>
      <c r="AZ36" s="18"/>
      <c r="BA36" s="39"/>
      <c r="BB36"/>
      <c r="BC36" s="14"/>
      <c r="BD36" s="17"/>
      <c r="BE36" s="18"/>
      <c r="BF36" s="39"/>
      <c r="BG36"/>
      <c r="BH36" s="14"/>
      <c r="BI36" s="17"/>
      <c r="BJ36" s="18"/>
      <c r="BK36" s="39"/>
      <c r="BL36"/>
      <c r="BM36" s="100"/>
      <c r="BN36" s="17"/>
      <c r="BO36" s="18"/>
      <c r="BP36" s="39"/>
      <c r="BQ36"/>
      <c r="BR36"/>
      <c r="BS36"/>
    </row>
    <row r="37" spans="1:71" s="44" customFormat="1" x14ac:dyDescent="0.25">
      <c r="B37">
        <f>+MAX($B$1:B36)+1</f>
        <v>52</v>
      </c>
      <c r="C37" s="15" t="s">
        <v>91</v>
      </c>
      <c r="D37" s="71">
        <v>8736.9694999999992</v>
      </c>
      <c r="E37" s="23">
        <f>+_xlfn.XLOOKUP($B37,Expenses_FY26B!$B:$B,Expenses_FY26B!S:S)/1000</f>
        <v>0</v>
      </c>
      <c r="F37" s="25"/>
      <c r="G37" s="8">
        <f t="shared" ref="G37:G51" si="96">E37-F37</f>
        <v>0</v>
      </c>
      <c r="H37" s="33" t="str">
        <f t="shared" ref="H37:H42" si="97">IFERROR(G37/E37,"n.a.")</f>
        <v>n.a.</v>
      </c>
      <c r="J37" s="23">
        <f>+_xlfn.XLOOKUP($B37,Expenses_FY26B!$B:$B,Expenses_FY26B!T:T)/1000</f>
        <v>0</v>
      </c>
      <c r="K37" s="25"/>
      <c r="L37" s="8">
        <f t="shared" ref="L37:L53" si="98">J37-K37</f>
        <v>0</v>
      </c>
      <c r="M37" s="33" t="str">
        <f>IFERROR(L37/J37,"n.a.")</f>
        <v>n.a.</v>
      </c>
      <c r="O37" s="23">
        <f>+_xlfn.XLOOKUP($B37,Expenses_FY26B!$B:$B,Expenses_FY26B!U:U)/1000</f>
        <v>0</v>
      </c>
      <c r="P37" s="25"/>
      <c r="Q37" s="8">
        <f t="shared" ref="Q37:Q52" si="99">O37-P37</f>
        <v>0</v>
      </c>
      <c r="R37" s="33" t="str">
        <f>IFERROR(Q37/O37,"n.a.")</f>
        <v>n.a.</v>
      </c>
      <c r="T37" s="23">
        <f>+_xlfn.XLOOKUP($B37,Expenses_FY26B!$B:$B,Expenses_FY26B!V:V)/1000</f>
        <v>0</v>
      </c>
      <c r="U37" s="25"/>
      <c r="V37" s="8">
        <f t="shared" ref="V37:V48" si="100">T37-U37</f>
        <v>0</v>
      </c>
      <c r="W37" s="33" t="str">
        <f>IFERROR(V37/T37,"n.a.")</f>
        <v>n.a.</v>
      </c>
      <c r="Y37" s="23">
        <f>+_xlfn.XLOOKUP($B37,Expenses_FY26B!$B:$B,Expenses_FY26B!W:W)/1000</f>
        <v>0</v>
      </c>
      <c r="Z37" s="25"/>
      <c r="AA37" s="8">
        <f t="shared" ref="AA37:AA48" si="101">Y37-Z37</f>
        <v>0</v>
      </c>
      <c r="AB37" s="33" t="str">
        <f>IFERROR(AA37/Y37,"n.a.")</f>
        <v>n.a.</v>
      </c>
      <c r="AD37" s="23">
        <f>+_xlfn.XLOOKUP($B37,Expenses_FY26B!$B:$B,Expenses_FY26B!AB:AB)/1000</f>
        <v>0</v>
      </c>
      <c r="AE37" s="25"/>
      <c r="AF37" s="8">
        <f t="shared" ref="AF37:AF48" si="102">AD37-AE37</f>
        <v>0</v>
      </c>
      <c r="AG37" s="33" t="str">
        <f>IFERROR(AF37/AD37,"n.a.")</f>
        <v>n.a.</v>
      </c>
      <c r="AI37" s="23">
        <f>+_xlfn.XLOOKUP($B37,Expenses_FY26B!$B:$B,Expenses_FY26B!Y:Y)/1000</f>
        <v>0</v>
      </c>
      <c r="AJ37" s="25"/>
      <c r="AK37" s="8">
        <f t="shared" ref="AK37:AK52" si="103">AI37-AJ37</f>
        <v>0</v>
      </c>
      <c r="AL37" s="33" t="str">
        <f>IFERROR(AK37/AI37,"n.a.")</f>
        <v>n.a.</v>
      </c>
      <c r="AN37" s="23">
        <f>+_xlfn.XLOOKUP($B37,Expenses_FY26B!$B:$B,Expenses_FY26B!Z:Z)/1000</f>
        <v>0</v>
      </c>
      <c r="AO37" s="25"/>
      <c r="AP37" s="8">
        <f t="shared" ref="AP37:AP52" si="104">AN37-AO37</f>
        <v>0</v>
      </c>
      <c r="AQ37" s="33" t="str">
        <f>IFERROR(AP37/AN37,"n.a.")</f>
        <v>n.a.</v>
      </c>
      <c r="AS37" s="23">
        <f>+_xlfn.XLOOKUP($B37,Expenses_FY26B!$B:$B,Expenses_FY26B!AA:AA)/1000</f>
        <v>0</v>
      </c>
      <c r="AT37" s="25"/>
      <c r="AU37" s="8">
        <f t="shared" ref="AU37:AU52" si="105">AS37-AT37</f>
        <v>0</v>
      </c>
      <c r="AV37" s="33" t="str">
        <f>IFERROR(AU37/AS37,"n.a.")</f>
        <v>n.a.</v>
      </c>
      <c r="AX37" s="23">
        <f>+_xlfn.XLOOKUP($B37,Expenses_FY26B!$B:$B,Expenses_FY26B!AB:AB)/1000</f>
        <v>0</v>
      </c>
      <c r="AY37" s="25"/>
      <c r="AZ37" s="8">
        <f t="shared" ref="AZ37:AZ52" si="106">AX37-AY37</f>
        <v>0</v>
      </c>
      <c r="BA37" s="33" t="str">
        <f>IFERROR(AZ37/AX37,"n.a.")</f>
        <v>n.a.</v>
      </c>
      <c r="BC37" s="23">
        <f>+_xlfn.XLOOKUP($B37,Expenses_FY26B!$B:$B,Expenses_FY26B!AC:AC)/1000</f>
        <v>0</v>
      </c>
      <c r="BD37" s="25"/>
      <c r="BE37" s="8">
        <f t="shared" ref="BE37:BE52" si="107">BC37-BD37</f>
        <v>0</v>
      </c>
      <c r="BF37" s="33" t="str">
        <f>IFERROR(BE37/BC37,"n.a.")</f>
        <v>n.a.</v>
      </c>
      <c r="BH37" s="23">
        <f>+_xlfn.XLOOKUP($B37,Expenses_FY26B!$B:$B,Expenses_FY26B!AD:AD)/1000</f>
        <v>0</v>
      </c>
      <c r="BI37" s="25"/>
      <c r="BJ37" s="8">
        <f t="shared" ref="BJ37:BJ52" si="108">BH37-BI37</f>
        <v>0</v>
      </c>
      <c r="BK37" s="33" t="str">
        <f>IFERROR(BJ37/BH37,"n.a.")</f>
        <v>n.a.</v>
      </c>
      <c r="BM37" s="38">
        <f t="shared" ref="BM37:BM47" si="109">+E37+J37+O37</f>
        <v>0</v>
      </c>
      <c r="BN37" s="38">
        <f t="shared" ref="BN37:BN47" si="110">+F37+K37+P37</f>
        <v>0</v>
      </c>
      <c r="BO37" s="8">
        <f t="shared" ref="BO37:BO53" si="111">BM37-BN37</f>
        <v>0</v>
      </c>
      <c r="BP37" s="33" t="str">
        <f>IFERROR(BO37/BM37,"n.a.")</f>
        <v>n.a.</v>
      </c>
    </row>
    <row r="38" spans="1:71" s="44" customFormat="1" x14ac:dyDescent="0.25">
      <c r="B38">
        <f>+MAX($B$1:B37)+1</f>
        <v>53</v>
      </c>
      <c r="C38" s="15" t="s">
        <v>92</v>
      </c>
      <c r="D38" s="71">
        <v>1023.0991284500001</v>
      </c>
      <c r="E38" s="23">
        <f>+_xlfn.XLOOKUP($B38,Expenses_FY26B!$B:$B,Expenses_FY26B!S:S)/1000</f>
        <v>0</v>
      </c>
      <c r="F38" s="25"/>
      <c r="G38" s="8">
        <f t="shared" si="96"/>
        <v>0</v>
      </c>
      <c r="H38" s="33" t="str">
        <f t="shared" si="97"/>
        <v>n.a.</v>
      </c>
      <c r="J38" s="23">
        <f>+_xlfn.XLOOKUP($B38,Expenses_FY26B!$B:$B,Expenses_FY26B!T:T)/1000</f>
        <v>0</v>
      </c>
      <c r="K38" s="25"/>
      <c r="L38" s="225">
        <f t="shared" si="98"/>
        <v>0</v>
      </c>
      <c r="M38" s="226" t="str">
        <f t="shared" ref="M38:M41" si="112">IFERROR(L38/J38,"n.a.")</f>
        <v>n.a.</v>
      </c>
      <c r="O38" s="23">
        <f>+_xlfn.XLOOKUP($B38,Expenses_FY26B!$B:$B,Expenses_FY26B!U:U)/1000</f>
        <v>0</v>
      </c>
      <c r="P38" s="25"/>
      <c r="Q38" s="225">
        <f t="shared" si="99"/>
        <v>0</v>
      </c>
      <c r="R38" s="226" t="str">
        <f t="shared" ref="R38:R41" si="113">IFERROR(Q38/O38,"n.a.")</f>
        <v>n.a.</v>
      </c>
      <c r="T38" s="23">
        <f>+_xlfn.XLOOKUP($B38,Expenses_FY26B!$B:$B,Expenses_FY26B!V:V)/1000</f>
        <v>0</v>
      </c>
      <c r="U38" s="25"/>
      <c r="V38" s="225">
        <f t="shared" si="100"/>
        <v>0</v>
      </c>
      <c r="W38" s="226" t="str">
        <f t="shared" ref="W38:W41" si="114">IFERROR(V38/T38,"n.a.")</f>
        <v>n.a.</v>
      </c>
      <c r="Y38" s="23">
        <f>+_xlfn.XLOOKUP($B38,Expenses_FY26B!$B:$B,Expenses_FY26B!W:W)/1000</f>
        <v>0</v>
      </c>
      <c r="Z38" s="25"/>
      <c r="AA38" s="225">
        <f t="shared" si="101"/>
        <v>0</v>
      </c>
      <c r="AB38" s="226" t="str">
        <f t="shared" ref="AB38:AB41" si="115">IFERROR(AA38/Y38,"n.a.")</f>
        <v>n.a.</v>
      </c>
      <c r="AD38" s="23">
        <f>+_xlfn.XLOOKUP($B38,Expenses_FY26B!$B:$B,Expenses_FY26B!AB:AB)/1000</f>
        <v>0</v>
      </c>
      <c r="AE38" s="25"/>
      <c r="AF38" s="225">
        <f t="shared" si="102"/>
        <v>0</v>
      </c>
      <c r="AG38" s="226" t="str">
        <f t="shared" ref="AG38:AG41" si="116">IFERROR(AF38/AD38,"n.a.")</f>
        <v>n.a.</v>
      </c>
      <c r="AI38" s="23">
        <f>+_xlfn.XLOOKUP($B38,Expenses_FY26B!$B:$B,Expenses_FY26B!Y:Y)/1000</f>
        <v>0</v>
      </c>
      <c r="AJ38" s="25"/>
      <c r="AK38" s="225">
        <f t="shared" si="103"/>
        <v>0</v>
      </c>
      <c r="AL38" s="226" t="str">
        <f t="shared" ref="AL38:AL41" si="117">IFERROR(AK38/AI38,"n.a.")</f>
        <v>n.a.</v>
      </c>
      <c r="AN38" s="23">
        <f>+_xlfn.XLOOKUP($B38,Expenses_FY26B!$B:$B,Expenses_FY26B!Z:Z)/1000</f>
        <v>0</v>
      </c>
      <c r="AO38" s="25"/>
      <c r="AP38" s="225">
        <f t="shared" si="104"/>
        <v>0</v>
      </c>
      <c r="AQ38" s="226" t="str">
        <f t="shared" ref="AQ38:AQ41" si="118">IFERROR(AP38/AN38,"n.a.")</f>
        <v>n.a.</v>
      </c>
      <c r="AS38" s="23">
        <f>+_xlfn.XLOOKUP($B38,Expenses_FY26B!$B:$B,Expenses_FY26B!AA:AA)/1000</f>
        <v>0</v>
      </c>
      <c r="AT38" s="25"/>
      <c r="AU38" s="225">
        <f t="shared" si="105"/>
        <v>0</v>
      </c>
      <c r="AV38" s="226" t="str">
        <f t="shared" ref="AV38:AV41" si="119">IFERROR(AU38/AS38,"n.a.")</f>
        <v>n.a.</v>
      </c>
      <c r="AX38" s="23">
        <f>+_xlfn.XLOOKUP($B38,Expenses_FY26B!$B:$B,Expenses_FY26B!AB:AB)/1000</f>
        <v>0</v>
      </c>
      <c r="AY38" s="25"/>
      <c r="AZ38" s="225">
        <f t="shared" si="106"/>
        <v>0</v>
      </c>
      <c r="BA38" s="226" t="str">
        <f t="shared" ref="BA38:BA41" si="120">IFERROR(AZ38/AX38,"n.a.")</f>
        <v>n.a.</v>
      </c>
      <c r="BC38" s="23">
        <f>+_xlfn.XLOOKUP($B38,Expenses_FY26B!$B:$B,Expenses_FY26B!AC:AC)/1000</f>
        <v>0</v>
      </c>
      <c r="BD38" s="25"/>
      <c r="BE38" s="225">
        <f t="shared" si="107"/>
        <v>0</v>
      </c>
      <c r="BF38" s="226" t="str">
        <f t="shared" ref="BF38:BF41" si="121">IFERROR(BE38/BC38,"n.a.")</f>
        <v>n.a.</v>
      </c>
      <c r="BH38" s="23">
        <f>+_xlfn.XLOOKUP($B38,Expenses_FY26B!$B:$B,Expenses_FY26B!AD:AD)/1000</f>
        <v>0</v>
      </c>
      <c r="BI38" s="25"/>
      <c r="BJ38" s="225">
        <f t="shared" si="108"/>
        <v>0</v>
      </c>
      <c r="BK38" s="226" t="str">
        <f t="shared" ref="BK38:BK41" si="122">IFERROR(BJ38/BH38,"n.a.")</f>
        <v>n.a.</v>
      </c>
      <c r="BM38" s="38">
        <f t="shared" si="109"/>
        <v>0</v>
      </c>
      <c r="BN38" s="38">
        <f t="shared" si="110"/>
        <v>0</v>
      </c>
      <c r="BO38" s="8">
        <f t="shared" ref="BO38:BO41" si="123">BM38-BN38</f>
        <v>0</v>
      </c>
      <c r="BP38" s="33" t="str">
        <f t="shared" ref="BP38:BP41" si="124">IFERROR(BO38/BM38,"n.a.")</f>
        <v>n.a.</v>
      </c>
    </row>
    <row r="39" spans="1:71" s="44" customFormat="1" x14ac:dyDescent="0.25">
      <c r="B39">
        <f>+MAX($B$1:B38)+1</f>
        <v>54</v>
      </c>
      <c r="C39" s="15" t="s">
        <v>93</v>
      </c>
      <c r="D39" s="71">
        <v>0</v>
      </c>
      <c r="E39" s="23">
        <f>+_xlfn.XLOOKUP($B39,Expenses_FY26B!$B:$B,Expenses_FY26B!S:S)/1000</f>
        <v>0</v>
      </c>
      <c r="F39" s="25"/>
      <c r="G39" s="8">
        <f t="shared" si="96"/>
        <v>0</v>
      </c>
      <c r="H39" s="33" t="str">
        <f t="shared" si="97"/>
        <v>n.a.</v>
      </c>
      <c r="J39" s="23">
        <f>+_xlfn.XLOOKUP($B39,Expenses_FY26B!$B:$B,Expenses_FY26B!T:T)/1000</f>
        <v>0</v>
      </c>
      <c r="K39" s="25"/>
      <c r="L39" s="225">
        <f t="shared" si="98"/>
        <v>0</v>
      </c>
      <c r="M39" s="226" t="str">
        <f t="shared" si="112"/>
        <v>n.a.</v>
      </c>
      <c r="O39" s="23">
        <f>+_xlfn.XLOOKUP($B39,Expenses_FY26B!$B:$B,Expenses_FY26B!U:U)/1000</f>
        <v>0</v>
      </c>
      <c r="P39" s="25"/>
      <c r="Q39" s="225">
        <f t="shared" si="99"/>
        <v>0</v>
      </c>
      <c r="R39" s="226" t="str">
        <f t="shared" si="113"/>
        <v>n.a.</v>
      </c>
      <c r="T39" s="23">
        <f>+_xlfn.XLOOKUP($B39,Expenses_FY26B!$B:$B,Expenses_FY26B!V:V)/1000</f>
        <v>0</v>
      </c>
      <c r="U39" s="25"/>
      <c r="V39" s="225">
        <f t="shared" si="100"/>
        <v>0</v>
      </c>
      <c r="W39" s="226" t="str">
        <f t="shared" si="114"/>
        <v>n.a.</v>
      </c>
      <c r="Y39" s="23">
        <f>+_xlfn.XLOOKUP($B39,Expenses_FY26B!$B:$B,Expenses_FY26B!W:W)/1000</f>
        <v>0</v>
      </c>
      <c r="Z39" s="25"/>
      <c r="AA39" s="225">
        <f t="shared" si="101"/>
        <v>0</v>
      </c>
      <c r="AB39" s="226" t="str">
        <f t="shared" si="115"/>
        <v>n.a.</v>
      </c>
      <c r="AD39" s="23">
        <f>+_xlfn.XLOOKUP($B39,Expenses_FY26B!$B:$B,Expenses_FY26B!AB:AB)/1000</f>
        <v>0</v>
      </c>
      <c r="AE39" s="25"/>
      <c r="AF39" s="225">
        <f t="shared" si="102"/>
        <v>0</v>
      </c>
      <c r="AG39" s="226" t="str">
        <f t="shared" si="116"/>
        <v>n.a.</v>
      </c>
      <c r="AI39" s="23">
        <f>+_xlfn.XLOOKUP($B39,Expenses_FY26B!$B:$B,Expenses_FY26B!Y:Y)/1000</f>
        <v>0</v>
      </c>
      <c r="AJ39" s="25"/>
      <c r="AK39" s="225">
        <f t="shared" si="103"/>
        <v>0</v>
      </c>
      <c r="AL39" s="226" t="str">
        <f t="shared" si="117"/>
        <v>n.a.</v>
      </c>
      <c r="AN39" s="23">
        <f>+_xlfn.XLOOKUP($B39,Expenses_FY26B!$B:$B,Expenses_FY26B!Z:Z)/1000</f>
        <v>0</v>
      </c>
      <c r="AO39" s="25"/>
      <c r="AP39" s="225">
        <f t="shared" si="104"/>
        <v>0</v>
      </c>
      <c r="AQ39" s="226" t="str">
        <f t="shared" si="118"/>
        <v>n.a.</v>
      </c>
      <c r="AS39" s="23">
        <f>+_xlfn.XLOOKUP($B39,Expenses_FY26B!$B:$B,Expenses_FY26B!AA:AA)/1000</f>
        <v>0</v>
      </c>
      <c r="AT39" s="25"/>
      <c r="AU39" s="225">
        <f t="shared" si="105"/>
        <v>0</v>
      </c>
      <c r="AV39" s="226" t="str">
        <f t="shared" si="119"/>
        <v>n.a.</v>
      </c>
      <c r="AX39" s="23">
        <f>+_xlfn.XLOOKUP($B39,Expenses_FY26B!$B:$B,Expenses_FY26B!AB:AB)/1000</f>
        <v>0</v>
      </c>
      <c r="AY39" s="25"/>
      <c r="AZ39" s="225">
        <f t="shared" si="106"/>
        <v>0</v>
      </c>
      <c r="BA39" s="226" t="str">
        <f t="shared" si="120"/>
        <v>n.a.</v>
      </c>
      <c r="BC39" s="23">
        <f>+_xlfn.XLOOKUP($B39,Expenses_FY26B!$B:$B,Expenses_FY26B!AC:AC)/1000</f>
        <v>0</v>
      </c>
      <c r="BD39" s="25"/>
      <c r="BE39" s="225">
        <f t="shared" si="107"/>
        <v>0</v>
      </c>
      <c r="BF39" s="226" t="str">
        <f t="shared" si="121"/>
        <v>n.a.</v>
      </c>
      <c r="BH39" s="23">
        <f>+_xlfn.XLOOKUP($B39,Expenses_FY26B!$B:$B,Expenses_FY26B!AD:AD)/1000</f>
        <v>0</v>
      </c>
      <c r="BI39" s="25"/>
      <c r="BJ39" s="225">
        <f t="shared" si="108"/>
        <v>0</v>
      </c>
      <c r="BK39" s="226" t="str">
        <f t="shared" si="122"/>
        <v>n.a.</v>
      </c>
      <c r="BM39" s="38">
        <f t="shared" si="109"/>
        <v>0</v>
      </c>
      <c r="BN39" s="38">
        <f t="shared" si="110"/>
        <v>0</v>
      </c>
      <c r="BO39" s="8">
        <f t="shared" si="123"/>
        <v>0</v>
      </c>
      <c r="BP39" s="33" t="str">
        <f t="shared" si="124"/>
        <v>n.a.</v>
      </c>
    </row>
    <row r="40" spans="1:71" s="44" customFormat="1" x14ac:dyDescent="0.25">
      <c r="B40">
        <f>+MAX($B$1:B39)+1</f>
        <v>55</v>
      </c>
      <c r="C40" s="15" t="s">
        <v>94</v>
      </c>
      <c r="D40" s="71">
        <v>5633.6636583256231</v>
      </c>
      <c r="E40" s="23">
        <f>+_xlfn.XLOOKUP($B40,Expenses_FY26B!$B:$B,Expenses_FY26B!S:S)/1000</f>
        <v>0</v>
      </c>
      <c r="F40" s="25"/>
      <c r="G40" s="8">
        <f t="shared" si="96"/>
        <v>0</v>
      </c>
      <c r="H40" s="33" t="str">
        <f t="shared" si="97"/>
        <v>n.a.</v>
      </c>
      <c r="J40" s="23">
        <f>+_xlfn.XLOOKUP($B40,Expenses_FY26B!$B:$B,Expenses_FY26B!T:T)/1000</f>
        <v>0</v>
      </c>
      <c r="K40" s="25"/>
      <c r="L40" s="225">
        <f t="shared" si="98"/>
        <v>0</v>
      </c>
      <c r="M40" s="226" t="str">
        <f t="shared" si="112"/>
        <v>n.a.</v>
      </c>
      <c r="O40" s="23">
        <f>+_xlfn.XLOOKUP($B40,Expenses_FY26B!$B:$B,Expenses_FY26B!U:U)/1000</f>
        <v>0</v>
      </c>
      <c r="P40" s="25"/>
      <c r="Q40" s="225">
        <f t="shared" si="99"/>
        <v>0</v>
      </c>
      <c r="R40" s="226" t="str">
        <f t="shared" si="113"/>
        <v>n.a.</v>
      </c>
      <c r="T40" s="23">
        <f>+_xlfn.XLOOKUP($B40,Expenses_FY26B!$B:$B,Expenses_FY26B!V:V)/1000</f>
        <v>0</v>
      </c>
      <c r="U40" s="25"/>
      <c r="V40" s="225">
        <f t="shared" si="100"/>
        <v>0</v>
      </c>
      <c r="W40" s="226" t="str">
        <f t="shared" si="114"/>
        <v>n.a.</v>
      </c>
      <c r="Y40" s="23">
        <f>+_xlfn.XLOOKUP($B40,Expenses_FY26B!$B:$B,Expenses_FY26B!W:W)/1000</f>
        <v>0</v>
      </c>
      <c r="Z40" s="25"/>
      <c r="AA40" s="225">
        <f t="shared" si="101"/>
        <v>0</v>
      </c>
      <c r="AB40" s="226" t="str">
        <f t="shared" si="115"/>
        <v>n.a.</v>
      </c>
      <c r="AD40" s="23">
        <f>+_xlfn.XLOOKUP($B40,Expenses_FY26B!$B:$B,Expenses_FY26B!AB:AB)/1000</f>
        <v>0</v>
      </c>
      <c r="AE40" s="25"/>
      <c r="AF40" s="225">
        <f t="shared" si="102"/>
        <v>0</v>
      </c>
      <c r="AG40" s="226" t="str">
        <f t="shared" si="116"/>
        <v>n.a.</v>
      </c>
      <c r="AI40" s="23">
        <f>+_xlfn.XLOOKUP($B40,Expenses_FY26B!$B:$B,Expenses_FY26B!Y:Y)/1000</f>
        <v>0</v>
      </c>
      <c r="AJ40" s="25"/>
      <c r="AK40" s="225">
        <f t="shared" si="103"/>
        <v>0</v>
      </c>
      <c r="AL40" s="226" t="str">
        <f t="shared" si="117"/>
        <v>n.a.</v>
      </c>
      <c r="AN40" s="23">
        <f>+_xlfn.XLOOKUP($B40,Expenses_FY26B!$B:$B,Expenses_FY26B!Z:Z)/1000</f>
        <v>0</v>
      </c>
      <c r="AO40" s="25"/>
      <c r="AP40" s="225">
        <f t="shared" si="104"/>
        <v>0</v>
      </c>
      <c r="AQ40" s="226" t="str">
        <f t="shared" si="118"/>
        <v>n.a.</v>
      </c>
      <c r="AS40" s="23">
        <f>+_xlfn.XLOOKUP($B40,Expenses_FY26B!$B:$B,Expenses_FY26B!AA:AA)/1000</f>
        <v>0</v>
      </c>
      <c r="AT40" s="25"/>
      <c r="AU40" s="225">
        <f t="shared" si="105"/>
        <v>0</v>
      </c>
      <c r="AV40" s="226" t="str">
        <f t="shared" si="119"/>
        <v>n.a.</v>
      </c>
      <c r="AX40" s="23">
        <f>+_xlfn.XLOOKUP($B40,Expenses_FY26B!$B:$B,Expenses_FY26B!AB:AB)/1000</f>
        <v>0</v>
      </c>
      <c r="AY40" s="25"/>
      <c r="AZ40" s="225">
        <f t="shared" si="106"/>
        <v>0</v>
      </c>
      <c r="BA40" s="226" t="str">
        <f t="shared" si="120"/>
        <v>n.a.</v>
      </c>
      <c r="BC40" s="23">
        <f>+_xlfn.XLOOKUP($B40,Expenses_FY26B!$B:$B,Expenses_FY26B!AC:AC)/1000</f>
        <v>0</v>
      </c>
      <c r="BD40" s="25"/>
      <c r="BE40" s="225">
        <f t="shared" si="107"/>
        <v>0</v>
      </c>
      <c r="BF40" s="226" t="str">
        <f t="shared" si="121"/>
        <v>n.a.</v>
      </c>
      <c r="BH40" s="23">
        <f>+_xlfn.XLOOKUP($B40,Expenses_FY26B!$B:$B,Expenses_FY26B!AD:AD)/1000</f>
        <v>0</v>
      </c>
      <c r="BI40" s="25"/>
      <c r="BJ40" s="225">
        <f t="shared" si="108"/>
        <v>0</v>
      </c>
      <c r="BK40" s="226" t="str">
        <f t="shared" si="122"/>
        <v>n.a.</v>
      </c>
      <c r="BM40" s="38">
        <f t="shared" si="109"/>
        <v>0</v>
      </c>
      <c r="BN40" s="38">
        <f t="shared" si="110"/>
        <v>0</v>
      </c>
      <c r="BO40" s="8">
        <f t="shared" si="123"/>
        <v>0</v>
      </c>
      <c r="BP40" s="33" t="str">
        <f t="shared" si="124"/>
        <v>n.a.</v>
      </c>
    </row>
    <row r="41" spans="1:71" s="44" customFormat="1" x14ac:dyDescent="0.25">
      <c r="B41">
        <f>+MAX($B$1:B40)+1</f>
        <v>56</v>
      </c>
      <c r="C41" s="15" t="s">
        <v>95</v>
      </c>
      <c r="D41" s="71">
        <v>798.66360000000009</v>
      </c>
      <c r="E41" s="23">
        <f>+_xlfn.XLOOKUP($B41,Expenses_FY26B!$B:$B,Expenses_FY26B!S:S)/1000</f>
        <v>0</v>
      </c>
      <c r="F41" s="25"/>
      <c r="G41" s="8">
        <f t="shared" si="96"/>
        <v>0</v>
      </c>
      <c r="H41" s="33" t="str">
        <f t="shared" si="97"/>
        <v>n.a.</v>
      </c>
      <c r="J41" s="23">
        <f>+_xlfn.XLOOKUP($B41,Expenses_FY26B!$B:$B,Expenses_FY26B!T:T)/1000</f>
        <v>0</v>
      </c>
      <c r="K41" s="25"/>
      <c r="L41" s="225">
        <f t="shared" si="98"/>
        <v>0</v>
      </c>
      <c r="M41" s="226" t="str">
        <f t="shared" si="112"/>
        <v>n.a.</v>
      </c>
      <c r="O41" s="23">
        <f>+_xlfn.XLOOKUP($B41,Expenses_FY26B!$B:$B,Expenses_FY26B!U:U)/1000</f>
        <v>0</v>
      </c>
      <c r="P41" s="25"/>
      <c r="Q41" s="225">
        <f t="shared" si="99"/>
        <v>0</v>
      </c>
      <c r="R41" s="226" t="str">
        <f t="shared" si="113"/>
        <v>n.a.</v>
      </c>
      <c r="T41" s="23">
        <f>+_xlfn.XLOOKUP($B41,Expenses_FY26B!$B:$B,Expenses_FY26B!V:V)/1000</f>
        <v>0</v>
      </c>
      <c r="U41" s="25"/>
      <c r="V41" s="225">
        <f t="shared" si="100"/>
        <v>0</v>
      </c>
      <c r="W41" s="226" t="str">
        <f t="shared" si="114"/>
        <v>n.a.</v>
      </c>
      <c r="Y41" s="23">
        <f>+_xlfn.XLOOKUP($B41,Expenses_FY26B!$B:$B,Expenses_FY26B!W:W)/1000</f>
        <v>0</v>
      </c>
      <c r="Z41" s="25"/>
      <c r="AA41" s="225">
        <f t="shared" si="101"/>
        <v>0</v>
      </c>
      <c r="AB41" s="226" t="str">
        <f t="shared" si="115"/>
        <v>n.a.</v>
      </c>
      <c r="AD41" s="23">
        <f>+_xlfn.XLOOKUP($B41,Expenses_FY26B!$B:$B,Expenses_FY26B!AB:AB)/1000</f>
        <v>0</v>
      </c>
      <c r="AE41" s="25"/>
      <c r="AF41" s="225">
        <f t="shared" si="102"/>
        <v>0</v>
      </c>
      <c r="AG41" s="226" t="str">
        <f t="shared" si="116"/>
        <v>n.a.</v>
      </c>
      <c r="AI41" s="23">
        <f>+_xlfn.XLOOKUP($B41,Expenses_FY26B!$B:$B,Expenses_FY26B!Y:Y)/1000</f>
        <v>0</v>
      </c>
      <c r="AJ41" s="25"/>
      <c r="AK41" s="225">
        <f t="shared" si="103"/>
        <v>0</v>
      </c>
      <c r="AL41" s="226" t="str">
        <f t="shared" si="117"/>
        <v>n.a.</v>
      </c>
      <c r="AN41" s="23">
        <f>+_xlfn.XLOOKUP($B41,Expenses_FY26B!$B:$B,Expenses_FY26B!Z:Z)/1000</f>
        <v>0</v>
      </c>
      <c r="AO41" s="25"/>
      <c r="AP41" s="225">
        <f t="shared" si="104"/>
        <v>0</v>
      </c>
      <c r="AQ41" s="226" t="str">
        <f t="shared" si="118"/>
        <v>n.a.</v>
      </c>
      <c r="AS41" s="23">
        <f>+_xlfn.XLOOKUP($B41,Expenses_FY26B!$B:$B,Expenses_FY26B!AA:AA)/1000</f>
        <v>0</v>
      </c>
      <c r="AT41" s="25"/>
      <c r="AU41" s="225">
        <f t="shared" si="105"/>
        <v>0</v>
      </c>
      <c r="AV41" s="226" t="str">
        <f t="shared" si="119"/>
        <v>n.a.</v>
      </c>
      <c r="AX41" s="23">
        <f>+_xlfn.XLOOKUP($B41,Expenses_FY26B!$B:$B,Expenses_FY26B!AB:AB)/1000</f>
        <v>0</v>
      </c>
      <c r="AY41" s="25"/>
      <c r="AZ41" s="225">
        <f t="shared" si="106"/>
        <v>0</v>
      </c>
      <c r="BA41" s="226" t="str">
        <f t="shared" si="120"/>
        <v>n.a.</v>
      </c>
      <c r="BC41" s="23">
        <f>+_xlfn.XLOOKUP($B41,Expenses_FY26B!$B:$B,Expenses_FY26B!AC:AC)/1000</f>
        <v>0</v>
      </c>
      <c r="BD41" s="25"/>
      <c r="BE41" s="225">
        <f t="shared" si="107"/>
        <v>0</v>
      </c>
      <c r="BF41" s="226" t="str">
        <f t="shared" si="121"/>
        <v>n.a.</v>
      </c>
      <c r="BH41" s="23">
        <f>+_xlfn.XLOOKUP($B41,Expenses_FY26B!$B:$B,Expenses_FY26B!AD:AD)/1000</f>
        <v>0</v>
      </c>
      <c r="BI41" s="25"/>
      <c r="BJ41" s="225">
        <f t="shared" si="108"/>
        <v>0</v>
      </c>
      <c r="BK41" s="226" t="str">
        <f t="shared" si="122"/>
        <v>n.a.</v>
      </c>
      <c r="BM41" s="38">
        <f t="shared" si="109"/>
        <v>0</v>
      </c>
      <c r="BN41" s="38">
        <f t="shared" si="110"/>
        <v>0</v>
      </c>
      <c r="BO41" s="8">
        <f t="shared" si="123"/>
        <v>0</v>
      </c>
      <c r="BP41" s="33" t="str">
        <f t="shared" si="124"/>
        <v>n.a.</v>
      </c>
    </row>
    <row r="42" spans="1:71" s="44" customFormat="1" x14ac:dyDescent="0.25">
      <c r="B42">
        <f>+MAX($B$1:B41)+1</f>
        <v>57</v>
      </c>
      <c r="C42" s="15" t="s">
        <v>96</v>
      </c>
      <c r="D42" s="71">
        <v>506.14694999999995</v>
      </c>
      <c r="E42" s="23">
        <f>+_xlfn.XLOOKUP($B42,Expenses_FY26B!$B:$B,Expenses_FY26B!S:S)/1000</f>
        <v>0</v>
      </c>
      <c r="F42" s="25"/>
      <c r="G42" s="8">
        <f t="shared" si="96"/>
        <v>0</v>
      </c>
      <c r="H42" s="33" t="str">
        <f t="shared" si="97"/>
        <v>n.a.</v>
      </c>
      <c r="J42" s="23">
        <f>+_xlfn.XLOOKUP($B42,Expenses_FY26B!$B:$B,Expenses_FY26B!T:T)/1000</f>
        <v>0</v>
      </c>
      <c r="K42" s="25"/>
      <c r="L42" s="8">
        <f t="shared" si="98"/>
        <v>0</v>
      </c>
      <c r="M42" s="33" t="str">
        <f t="shared" ref="M42" si="125">IFERROR(L42/J42,"n.a.")</f>
        <v>n.a.</v>
      </c>
      <c r="O42" s="23">
        <f>+_xlfn.XLOOKUP($B42,Expenses_FY26B!$B:$B,Expenses_FY26B!U:U)/1000</f>
        <v>0</v>
      </c>
      <c r="P42" s="25"/>
      <c r="Q42" s="8">
        <f t="shared" si="99"/>
        <v>0</v>
      </c>
      <c r="R42" s="33" t="str">
        <f t="shared" ref="R42" si="126">IFERROR(Q42/O42,"n.a.")</f>
        <v>n.a.</v>
      </c>
      <c r="T42" s="23">
        <f>+_xlfn.XLOOKUP($B42,Expenses_FY26B!$B:$B,Expenses_FY26B!V:V)/1000</f>
        <v>0</v>
      </c>
      <c r="U42" s="25"/>
      <c r="V42" s="8">
        <f t="shared" si="100"/>
        <v>0</v>
      </c>
      <c r="W42" s="33" t="str">
        <f t="shared" ref="W42:W47" si="127">IFERROR(V42/T42,"n.a.")</f>
        <v>n.a.</v>
      </c>
      <c r="Y42" s="23">
        <f>+_xlfn.XLOOKUP($B42,Expenses_FY26B!$B:$B,Expenses_FY26B!W:W)/1000</f>
        <v>0</v>
      </c>
      <c r="Z42" s="25"/>
      <c r="AA42" s="8">
        <f t="shared" si="101"/>
        <v>0</v>
      </c>
      <c r="AB42" s="33" t="str">
        <f t="shared" ref="AB42:AB47" si="128">IFERROR(AA42/Y42,"n.a.")</f>
        <v>n.a.</v>
      </c>
      <c r="AD42" s="23">
        <f>+_xlfn.XLOOKUP($B42,Expenses_FY26B!$B:$B,Expenses_FY26B!AB:AB)/1000</f>
        <v>0</v>
      </c>
      <c r="AE42" s="25"/>
      <c r="AF42" s="8">
        <f t="shared" si="102"/>
        <v>0</v>
      </c>
      <c r="AG42" s="33" t="str">
        <f t="shared" ref="AG42:AG47" si="129">IFERROR(AF42/AD42,"n.a.")</f>
        <v>n.a.</v>
      </c>
      <c r="AI42" s="23">
        <f>+_xlfn.XLOOKUP($B42,Expenses_FY26B!$B:$B,Expenses_FY26B!Y:Y)/1000</f>
        <v>0</v>
      </c>
      <c r="AJ42" s="25"/>
      <c r="AK42" s="8">
        <f t="shared" si="103"/>
        <v>0</v>
      </c>
      <c r="AL42" s="33" t="str">
        <f t="shared" ref="AL42" si="130">IFERROR(AK42/AI42,"n.a.")</f>
        <v>n.a.</v>
      </c>
      <c r="AN42" s="23">
        <f>+_xlfn.XLOOKUP($B42,Expenses_FY26B!$B:$B,Expenses_FY26B!Z:Z)/1000</f>
        <v>0</v>
      </c>
      <c r="AO42" s="25"/>
      <c r="AP42" s="8">
        <f t="shared" si="104"/>
        <v>0</v>
      </c>
      <c r="AQ42" s="33" t="str">
        <f t="shared" ref="AQ42" si="131">IFERROR(AP42/AN42,"n.a.")</f>
        <v>n.a.</v>
      </c>
      <c r="AS42" s="23">
        <f>+_xlfn.XLOOKUP($B42,Expenses_FY26B!$B:$B,Expenses_FY26B!AA:AA)/1000</f>
        <v>0</v>
      </c>
      <c r="AT42" s="25"/>
      <c r="AU42" s="8">
        <f t="shared" si="105"/>
        <v>0</v>
      </c>
      <c r="AV42" s="33" t="str">
        <f t="shared" ref="AV42" si="132">IFERROR(AU42/AS42,"n.a.")</f>
        <v>n.a.</v>
      </c>
      <c r="AX42" s="23">
        <f>+_xlfn.XLOOKUP($B42,Expenses_FY26B!$B:$B,Expenses_FY26B!AB:AB)/1000</f>
        <v>0</v>
      </c>
      <c r="AY42" s="25"/>
      <c r="AZ42" s="8">
        <f t="shared" si="106"/>
        <v>0</v>
      </c>
      <c r="BA42" s="33" t="str">
        <f t="shared" ref="BA42" si="133">IFERROR(AZ42/AX42,"n.a.")</f>
        <v>n.a.</v>
      </c>
      <c r="BC42" s="23">
        <f>+_xlfn.XLOOKUP($B42,Expenses_FY26B!$B:$B,Expenses_FY26B!AC:AC)/1000</f>
        <v>0</v>
      </c>
      <c r="BD42" s="25"/>
      <c r="BE42" s="8">
        <f t="shared" si="107"/>
        <v>0</v>
      </c>
      <c r="BF42" s="33" t="str">
        <f t="shared" ref="BF42" si="134">IFERROR(BE42/BC42,"n.a.")</f>
        <v>n.a.</v>
      </c>
      <c r="BH42" s="23">
        <f>+_xlfn.XLOOKUP($B42,Expenses_FY26B!$B:$B,Expenses_FY26B!AD:AD)/1000</f>
        <v>0</v>
      </c>
      <c r="BI42" s="25"/>
      <c r="BJ42" s="8">
        <f t="shared" si="108"/>
        <v>0</v>
      </c>
      <c r="BK42" s="33" t="str">
        <f t="shared" ref="BK42" si="135">IFERROR(BJ42/BH42,"n.a.")</f>
        <v>n.a.</v>
      </c>
      <c r="BM42" s="38">
        <f t="shared" si="109"/>
        <v>0</v>
      </c>
      <c r="BN42" s="38">
        <f t="shared" si="110"/>
        <v>0</v>
      </c>
      <c r="BO42" s="8">
        <f t="shared" si="111"/>
        <v>0</v>
      </c>
      <c r="BP42" s="33" t="str">
        <f t="shared" ref="BP42" si="136">IFERROR(BO42/BM42,"n.a.")</f>
        <v>n.a.</v>
      </c>
    </row>
    <row r="43" spans="1:71" s="44" customFormat="1" x14ac:dyDescent="0.25">
      <c r="B43">
        <f>+MAX($B$1:B42)+1</f>
        <v>58</v>
      </c>
      <c r="C43" s="15" t="s">
        <v>97</v>
      </c>
      <c r="D43" s="71"/>
      <c r="E43" s="23">
        <f>+_xlfn.XLOOKUP($B43,Expenses_FY26B!$B:$B,Expenses_FY26B!S:S)/1000</f>
        <v>0</v>
      </c>
      <c r="F43" s="25"/>
      <c r="G43" s="8">
        <f t="shared" ref="G43:G47" si="137">E43-F43</f>
        <v>0</v>
      </c>
      <c r="H43" s="33" t="str">
        <f t="shared" ref="H43:H47" si="138">IFERROR(G43/E43,"n.a.")</f>
        <v>n.a.</v>
      </c>
      <c r="J43" s="23">
        <f>+_xlfn.XLOOKUP($B43,Expenses_FY26B!$B:$B,Expenses_FY26B!T:T)/1000</f>
        <v>0</v>
      </c>
      <c r="K43" s="25"/>
      <c r="L43" s="8">
        <f t="shared" ref="L43:L47" si="139">J43-K43</f>
        <v>0</v>
      </c>
      <c r="M43" s="33" t="str">
        <f t="shared" ref="M43:M47" si="140">IFERROR(L43/J43,"n.a.")</f>
        <v>n.a.</v>
      </c>
      <c r="O43" s="23">
        <f>+_xlfn.XLOOKUP($B43,Expenses_FY26B!$B:$B,Expenses_FY26B!U:U)/1000</f>
        <v>0</v>
      </c>
      <c r="P43" s="25"/>
      <c r="Q43" s="8">
        <f t="shared" ref="Q43:Q47" si="141">O43-P43</f>
        <v>0</v>
      </c>
      <c r="R43" s="33" t="str">
        <f t="shared" ref="R43:R47" si="142">IFERROR(Q43/O43,"n.a.")</f>
        <v>n.a.</v>
      </c>
      <c r="T43" s="23">
        <f>+_xlfn.XLOOKUP($B43,Expenses_FY26B!$B:$B,Expenses_FY26B!V:V)/1000</f>
        <v>0</v>
      </c>
      <c r="U43" s="25"/>
      <c r="V43" s="8">
        <f t="shared" si="100"/>
        <v>0</v>
      </c>
      <c r="W43" s="33" t="str">
        <f t="shared" si="127"/>
        <v>n.a.</v>
      </c>
      <c r="Y43" s="23">
        <f>+_xlfn.XLOOKUP($B43,Expenses_FY26B!$B:$B,Expenses_FY26B!W:W)/1000</f>
        <v>0</v>
      </c>
      <c r="Z43" s="25"/>
      <c r="AA43" s="8">
        <f t="shared" si="101"/>
        <v>0</v>
      </c>
      <c r="AB43" s="33" t="str">
        <f t="shared" si="128"/>
        <v>n.a.</v>
      </c>
      <c r="AD43" s="23">
        <f>+_xlfn.XLOOKUP($B43,Expenses_FY26B!$B:$B,Expenses_FY26B!AB:AB)/1000</f>
        <v>0</v>
      </c>
      <c r="AE43" s="25"/>
      <c r="AF43" s="8">
        <f t="shared" si="102"/>
        <v>0</v>
      </c>
      <c r="AG43" s="33" t="str">
        <f t="shared" si="129"/>
        <v>n.a.</v>
      </c>
      <c r="AI43" s="23">
        <f>+_xlfn.XLOOKUP($B43,Expenses_FY26B!$B:$B,Expenses_FY26B!Y:Y)/1000</f>
        <v>0</v>
      </c>
      <c r="AJ43" s="25"/>
      <c r="AK43" s="8">
        <f t="shared" ref="AK43:AK47" si="143">AI43-AJ43</f>
        <v>0</v>
      </c>
      <c r="AL43" s="33" t="str">
        <f t="shared" ref="AL43:AL47" si="144">IFERROR(AK43/AI43,"n.a.")</f>
        <v>n.a.</v>
      </c>
      <c r="AN43" s="23">
        <f>+_xlfn.XLOOKUP($B43,Expenses_FY26B!$B:$B,Expenses_FY26B!Z:Z)/1000</f>
        <v>0</v>
      </c>
      <c r="AO43" s="25"/>
      <c r="AP43" s="8">
        <f t="shared" ref="AP43:AP47" si="145">AN43-AO43</f>
        <v>0</v>
      </c>
      <c r="AQ43" s="33" t="str">
        <f t="shared" ref="AQ43:AQ47" si="146">IFERROR(AP43/AN43,"n.a.")</f>
        <v>n.a.</v>
      </c>
      <c r="AS43" s="23">
        <f>+_xlfn.XLOOKUP($B43,Expenses_FY26B!$B:$B,Expenses_FY26B!AA:AA)/1000</f>
        <v>0</v>
      </c>
      <c r="AT43" s="25"/>
      <c r="AU43" s="8">
        <f t="shared" ref="AU43:AU47" si="147">AS43-AT43</f>
        <v>0</v>
      </c>
      <c r="AV43" s="33" t="str">
        <f t="shared" ref="AV43:AV47" si="148">IFERROR(AU43/AS43,"n.a.")</f>
        <v>n.a.</v>
      </c>
      <c r="AX43" s="23">
        <f>+_xlfn.XLOOKUP($B43,Expenses_FY26B!$B:$B,Expenses_FY26B!AB:AB)/1000</f>
        <v>0</v>
      </c>
      <c r="AY43" s="25"/>
      <c r="AZ43" s="8">
        <f t="shared" ref="AZ43:AZ47" si="149">AX43-AY43</f>
        <v>0</v>
      </c>
      <c r="BA43" s="33" t="str">
        <f t="shared" ref="BA43:BA47" si="150">IFERROR(AZ43/AX43,"n.a.")</f>
        <v>n.a.</v>
      </c>
      <c r="BC43" s="23">
        <f>+_xlfn.XLOOKUP($B43,Expenses_FY26B!$B:$B,Expenses_FY26B!AC:AC)/1000</f>
        <v>0</v>
      </c>
      <c r="BD43" s="25"/>
      <c r="BE43" s="8">
        <f t="shared" ref="BE43:BE47" si="151">BC43-BD43</f>
        <v>0</v>
      </c>
      <c r="BF43" s="33" t="str">
        <f t="shared" ref="BF43:BF47" si="152">IFERROR(BE43/BC43,"n.a.")</f>
        <v>n.a.</v>
      </c>
      <c r="BH43" s="23">
        <f>+_xlfn.XLOOKUP($B43,Expenses_FY26B!$B:$B,Expenses_FY26B!AD:AD)/1000</f>
        <v>0</v>
      </c>
      <c r="BI43" s="25"/>
      <c r="BJ43" s="8">
        <f t="shared" ref="BJ43:BJ47" si="153">BH43-BI43</f>
        <v>0</v>
      </c>
      <c r="BK43" s="33" t="str">
        <f t="shared" ref="BK43:BK47" si="154">IFERROR(BJ43/BH43,"n.a.")</f>
        <v>n.a.</v>
      </c>
      <c r="BM43" s="38">
        <f t="shared" si="109"/>
        <v>0</v>
      </c>
      <c r="BN43" s="38">
        <f t="shared" si="110"/>
        <v>0</v>
      </c>
      <c r="BO43" s="8">
        <f t="shared" ref="BO43:BO47" si="155">BM43-BN43</f>
        <v>0</v>
      </c>
      <c r="BP43" s="33" t="str">
        <f t="shared" ref="BP43:BP47" si="156">IFERROR(BO43/BM43,"n.a.")</f>
        <v>n.a.</v>
      </c>
    </row>
    <row r="44" spans="1:71" s="44" customFormat="1" x14ac:dyDescent="0.25">
      <c r="B44">
        <f>+MAX($B$1:B43)+1</f>
        <v>59</v>
      </c>
      <c r="C44" s="15" t="s">
        <v>193</v>
      </c>
      <c r="D44" s="71"/>
      <c r="E44" s="23">
        <f>+_xlfn.XLOOKUP($B44,Expenses_FY26B!$B:$B,Expenses_FY26B!S:S)/1000</f>
        <v>0</v>
      </c>
      <c r="F44" s="25"/>
      <c r="G44" s="8">
        <f t="shared" si="137"/>
        <v>0</v>
      </c>
      <c r="H44" s="33" t="str">
        <f t="shared" si="138"/>
        <v>n.a.</v>
      </c>
      <c r="J44" s="23">
        <f>+_xlfn.XLOOKUP($B44,Expenses_FY26B!$B:$B,Expenses_FY26B!T:T)/1000</f>
        <v>0</v>
      </c>
      <c r="K44" s="25"/>
      <c r="L44" s="8">
        <f t="shared" si="139"/>
        <v>0</v>
      </c>
      <c r="M44" s="33" t="str">
        <f t="shared" si="140"/>
        <v>n.a.</v>
      </c>
      <c r="O44" s="23">
        <f>+_xlfn.XLOOKUP($B44,Expenses_FY26B!$B:$B,Expenses_FY26B!U:U)/1000</f>
        <v>0</v>
      </c>
      <c r="P44" s="25"/>
      <c r="Q44" s="8">
        <f t="shared" si="141"/>
        <v>0</v>
      </c>
      <c r="R44" s="33" t="str">
        <f t="shared" si="142"/>
        <v>n.a.</v>
      </c>
      <c r="T44" s="23">
        <f>+_xlfn.XLOOKUP($B44,Expenses_FY26B!$B:$B,Expenses_FY26B!V:V)/1000</f>
        <v>0</v>
      </c>
      <c r="U44" s="25"/>
      <c r="V44" s="8">
        <f t="shared" si="100"/>
        <v>0</v>
      </c>
      <c r="W44" s="33" t="str">
        <f t="shared" si="127"/>
        <v>n.a.</v>
      </c>
      <c r="Y44" s="23">
        <f>+_xlfn.XLOOKUP($B44,Expenses_FY26B!$B:$B,Expenses_FY26B!W:W)/1000</f>
        <v>0</v>
      </c>
      <c r="Z44" s="25"/>
      <c r="AA44" s="8">
        <f t="shared" si="101"/>
        <v>0</v>
      </c>
      <c r="AB44" s="33" t="str">
        <f t="shared" si="128"/>
        <v>n.a.</v>
      </c>
      <c r="AD44" s="23">
        <f>+_xlfn.XLOOKUP($B44,Expenses_FY26B!$B:$B,Expenses_FY26B!AB:AB)/1000</f>
        <v>0</v>
      </c>
      <c r="AE44" s="25"/>
      <c r="AF44" s="8">
        <f t="shared" si="102"/>
        <v>0</v>
      </c>
      <c r="AG44" s="33" t="str">
        <f t="shared" si="129"/>
        <v>n.a.</v>
      </c>
      <c r="AI44" s="23">
        <f>+_xlfn.XLOOKUP($B44,Expenses_FY26B!$B:$B,Expenses_FY26B!Y:Y)/1000</f>
        <v>0</v>
      </c>
      <c r="AJ44" s="25"/>
      <c r="AK44" s="8">
        <f t="shared" si="143"/>
        <v>0</v>
      </c>
      <c r="AL44" s="33" t="str">
        <f t="shared" si="144"/>
        <v>n.a.</v>
      </c>
      <c r="AN44" s="23">
        <f>+_xlfn.XLOOKUP($B44,Expenses_FY26B!$B:$B,Expenses_FY26B!Z:Z)/1000</f>
        <v>0</v>
      </c>
      <c r="AO44" s="25"/>
      <c r="AP44" s="8">
        <f t="shared" si="145"/>
        <v>0</v>
      </c>
      <c r="AQ44" s="33" t="str">
        <f t="shared" si="146"/>
        <v>n.a.</v>
      </c>
      <c r="AS44" s="23">
        <f>+_xlfn.XLOOKUP($B44,Expenses_FY26B!$B:$B,Expenses_FY26B!AA:AA)/1000</f>
        <v>0</v>
      </c>
      <c r="AT44" s="25"/>
      <c r="AU44" s="8">
        <f t="shared" si="147"/>
        <v>0</v>
      </c>
      <c r="AV44" s="33" t="str">
        <f t="shared" si="148"/>
        <v>n.a.</v>
      </c>
      <c r="AX44" s="23">
        <f>+_xlfn.XLOOKUP($B44,Expenses_FY26B!$B:$B,Expenses_FY26B!AB:AB)/1000</f>
        <v>0</v>
      </c>
      <c r="AY44" s="25"/>
      <c r="AZ44" s="8">
        <f t="shared" si="149"/>
        <v>0</v>
      </c>
      <c r="BA44" s="33" t="str">
        <f t="shared" si="150"/>
        <v>n.a.</v>
      </c>
      <c r="BC44" s="23">
        <f>+_xlfn.XLOOKUP($B44,Expenses_FY26B!$B:$B,Expenses_FY26B!AC:AC)/1000</f>
        <v>0</v>
      </c>
      <c r="BD44" s="25"/>
      <c r="BE44" s="8">
        <f t="shared" si="151"/>
        <v>0</v>
      </c>
      <c r="BF44" s="33" t="str">
        <f t="shared" si="152"/>
        <v>n.a.</v>
      </c>
      <c r="BH44" s="23">
        <f>+_xlfn.XLOOKUP($B44,Expenses_FY26B!$B:$B,Expenses_FY26B!AD:AD)/1000</f>
        <v>0</v>
      </c>
      <c r="BI44" s="25"/>
      <c r="BJ44" s="8">
        <f t="shared" si="153"/>
        <v>0</v>
      </c>
      <c r="BK44" s="33" t="str">
        <f t="shared" si="154"/>
        <v>n.a.</v>
      </c>
      <c r="BM44" s="38">
        <f t="shared" si="109"/>
        <v>0</v>
      </c>
      <c r="BN44" s="38">
        <f t="shared" si="110"/>
        <v>0</v>
      </c>
      <c r="BO44" s="8">
        <f t="shared" si="155"/>
        <v>0</v>
      </c>
      <c r="BP44" s="33" t="str">
        <f t="shared" si="156"/>
        <v>n.a.</v>
      </c>
    </row>
    <row r="45" spans="1:71" s="44" customFormat="1" x14ac:dyDescent="0.25">
      <c r="B45">
        <f>+MAX($B$1:B44)+1</f>
        <v>60</v>
      </c>
      <c r="C45" s="15" t="s">
        <v>98</v>
      </c>
      <c r="D45" s="71"/>
      <c r="E45" s="23">
        <f>+_xlfn.XLOOKUP($B45,Expenses_FY26B!$B:$B,Expenses_FY26B!S:S)/1000</f>
        <v>0</v>
      </c>
      <c r="F45" s="25"/>
      <c r="G45" s="8">
        <f t="shared" si="137"/>
        <v>0</v>
      </c>
      <c r="H45" s="33" t="str">
        <f t="shared" si="138"/>
        <v>n.a.</v>
      </c>
      <c r="J45" s="23">
        <f>+_xlfn.XLOOKUP($B45,Expenses_FY26B!$B:$B,Expenses_FY26B!T:T)/1000</f>
        <v>0</v>
      </c>
      <c r="K45" s="25"/>
      <c r="L45" s="8">
        <f t="shared" si="139"/>
        <v>0</v>
      </c>
      <c r="M45" s="33" t="str">
        <f t="shared" si="140"/>
        <v>n.a.</v>
      </c>
      <c r="O45" s="23">
        <f>+_xlfn.XLOOKUP($B45,Expenses_FY26B!$B:$B,Expenses_FY26B!U:U)/1000</f>
        <v>0</v>
      </c>
      <c r="P45" s="25"/>
      <c r="Q45" s="8">
        <f t="shared" si="141"/>
        <v>0</v>
      </c>
      <c r="R45" s="33" t="str">
        <f t="shared" si="142"/>
        <v>n.a.</v>
      </c>
      <c r="T45" s="23">
        <f>+_xlfn.XLOOKUP($B45,Expenses_FY26B!$B:$B,Expenses_FY26B!V:V)/1000</f>
        <v>0</v>
      </c>
      <c r="U45" s="25"/>
      <c r="V45" s="8">
        <f t="shared" si="100"/>
        <v>0</v>
      </c>
      <c r="W45" s="33" t="str">
        <f t="shared" si="127"/>
        <v>n.a.</v>
      </c>
      <c r="Y45" s="23">
        <f>+_xlfn.XLOOKUP($B45,Expenses_FY26B!$B:$B,Expenses_FY26B!W:W)/1000</f>
        <v>0</v>
      </c>
      <c r="Z45" s="25"/>
      <c r="AA45" s="8">
        <f t="shared" si="101"/>
        <v>0</v>
      </c>
      <c r="AB45" s="33" t="str">
        <f t="shared" si="128"/>
        <v>n.a.</v>
      </c>
      <c r="AD45" s="23">
        <f>+_xlfn.XLOOKUP($B45,Expenses_FY26B!$B:$B,Expenses_FY26B!AB:AB)/1000</f>
        <v>0</v>
      </c>
      <c r="AE45" s="25"/>
      <c r="AF45" s="8">
        <f t="shared" si="102"/>
        <v>0</v>
      </c>
      <c r="AG45" s="33" t="str">
        <f t="shared" si="129"/>
        <v>n.a.</v>
      </c>
      <c r="AI45" s="23">
        <f>+_xlfn.XLOOKUP($B45,Expenses_FY26B!$B:$B,Expenses_FY26B!Y:Y)/1000</f>
        <v>0</v>
      </c>
      <c r="AJ45" s="25"/>
      <c r="AK45" s="8">
        <f t="shared" si="143"/>
        <v>0</v>
      </c>
      <c r="AL45" s="33" t="str">
        <f t="shared" si="144"/>
        <v>n.a.</v>
      </c>
      <c r="AN45" s="23">
        <f>+_xlfn.XLOOKUP($B45,Expenses_FY26B!$B:$B,Expenses_FY26B!Z:Z)/1000</f>
        <v>0</v>
      </c>
      <c r="AO45" s="25"/>
      <c r="AP45" s="8">
        <f t="shared" si="145"/>
        <v>0</v>
      </c>
      <c r="AQ45" s="33" t="str">
        <f t="shared" si="146"/>
        <v>n.a.</v>
      </c>
      <c r="AS45" s="23">
        <f>+_xlfn.XLOOKUP($B45,Expenses_FY26B!$B:$B,Expenses_FY26B!AA:AA)/1000</f>
        <v>0</v>
      </c>
      <c r="AT45" s="25"/>
      <c r="AU45" s="8">
        <f t="shared" si="147"/>
        <v>0</v>
      </c>
      <c r="AV45" s="33" t="str">
        <f t="shared" si="148"/>
        <v>n.a.</v>
      </c>
      <c r="AX45" s="23">
        <f>+_xlfn.XLOOKUP($B45,Expenses_FY26B!$B:$B,Expenses_FY26B!AB:AB)/1000</f>
        <v>0</v>
      </c>
      <c r="AY45" s="25"/>
      <c r="AZ45" s="8">
        <f t="shared" si="149"/>
        <v>0</v>
      </c>
      <c r="BA45" s="33" t="str">
        <f t="shared" si="150"/>
        <v>n.a.</v>
      </c>
      <c r="BC45" s="23">
        <f>+_xlfn.XLOOKUP($B45,Expenses_FY26B!$B:$B,Expenses_FY26B!AC:AC)/1000</f>
        <v>0</v>
      </c>
      <c r="BD45" s="25"/>
      <c r="BE45" s="8">
        <f t="shared" si="151"/>
        <v>0</v>
      </c>
      <c r="BF45" s="33" t="str">
        <f t="shared" si="152"/>
        <v>n.a.</v>
      </c>
      <c r="BH45" s="23">
        <f>+_xlfn.XLOOKUP($B45,Expenses_FY26B!$B:$B,Expenses_FY26B!AD:AD)/1000</f>
        <v>0</v>
      </c>
      <c r="BI45" s="25"/>
      <c r="BJ45" s="8">
        <f t="shared" si="153"/>
        <v>0</v>
      </c>
      <c r="BK45" s="33" t="str">
        <f t="shared" si="154"/>
        <v>n.a.</v>
      </c>
      <c r="BM45" s="38">
        <f t="shared" si="109"/>
        <v>0</v>
      </c>
      <c r="BN45" s="38">
        <f t="shared" si="110"/>
        <v>0</v>
      </c>
      <c r="BO45" s="8">
        <f t="shared" si="155"/>
        <v>0</v>
      </c>
      <c r="BP45" s="33" t="str">
        <f t="shared" si="156"/>
        <v>n.a.</v>
      </c>
    </row>
    <row r="46" spans="1:71" s="44" customFormat="1" x14ac:dyDescent="0.25">
      <c r="B46">
        <f>+MAX($B$1:B45)+1</f>
        <v>61</v>
      </c>
      <c r="C46" s="15" t="s">
        <v>99</v>
      </c>
      <c r="D46" s="71"/>
      <c r="E46" s="23">
        <f>+_xlfn.XLOOKUP($B46,Expenses_FY26B!$B:$B,Expenses_FY26B!S:S)/1000</f>
        <v>0</v>
      </c>
      <c r="F46" s="25"/>
      <c r="G46" s="8">
        <f t="shared" si="137"/>
        <v>0</v>
      </c>
      <c r="H46" s="33" t="str">
        <f t="shared" si="138"/>
        <v>n.a.</v>
      </c>
      <c r="J46" s="23">
        <f>+_xlfn.XLOOKUP($B46,Expenses_FY26B!$B:$B,Expenses_FY26B!T:T)/1000</f>
        <v>0</v>
      </c>
      <c r="K46" s="25"/>
      <c r="L46" s="8">
        <f t="shared" si="139"/>
        <v>0</v>
      </c>
      <c r="M46" s="33" t="str">
        <f t="shared" si="140"/>
        <v>n.a.</v>
      </c>
      <c r="O46" s="23">
        <f>+_xlfn.XLOOKUP($B46,Expenses_FY26B!$B:$B,Expenses_FY26B!U:U)/1000</f>
        <v>0</v>
      </c>
      <c r="P46" s="25"/>
      <c r="Q46" s="8">
        <f t="shared" si="141"/>
        <v>0</v>
      </c>
      <c r="R46" s="33" t="str">
        <f t="shared" si="142"/>
        <v>n.a.</v>
      </c>
      <c r="T46" s="23">
        <f>+_xlfn.XLOOKUP($B46,Expenses_FY26B!$B:$B,Expenses_FY26B!V:V)/1000</f>
        <v>0</v>
      </c>
      <c r="U46" s="25"/>
      <c r="V46" s="8">
        <f t="shared" si="100"/>
        <v>0</v>
      </c>
      <c r="W46" s="33" t="str">
        <f t="shared" si="127"/>
        <v>n.a.</v>
      </c>
      <c r="Y46" s="23">
        <f>+_xlfn.XLOOKUP($B46,Expenses_FY26B!$B:$B,Expenses_FY26B!W:W)/1000</f>
        <v>0</v>
      </c>
      <c r="Z46" s="25"/>
      <c r="AA46" s="8">
        <f t="shared" si="101"/>
        <v>0</v>
      </c>
      <c r="AB46" s="33" t="str">
        <f t="shared" si="128"/>
        <v>n.a.</v>
      </c>
      <c r="AD46" s="23">
        <f>+_xlfn.XLOOKUP($B46,Expenses_FY26B!$B:$B,Expenses_FY26B!AB:AB)/1000</f>
        <v>0</v>
      </c>
      <c r="AE46" s="25"/>
      <c r="AF46" s="8">
        <f t="shared" si="102"/>
        <v>0</v>
      </c>
      <c r="AG46" s="33" t="str">
        <f t="shared" si="129"/>
        <v>n.a.</v>
      </c>
      <c r="AI46" s="23">
        <f>+_xlfn.XLOOKUP($B46,Expenses_FY26B!$B:$B,Expenses_FY26B!Y:Y)/1000</f>
        <v>0</v>
      </c>
      <c r="AJ46" s="25"/>
      <c r="AK46" s="8">
        <f t="shared" si="143"/>
        <v>0</v>
      </c>
      <c r="AL46" s="33" t="str">
        <f t="shared" si="144"/>
        <v>n.a.</v>
      </c>
      <c r="AN46" s="23">
        <f>+_xlfn.XLOOKUP($B46,Expenses_FY26B!$B:$B,Expenses_FY26B!Z:Z)/1000</f>
        <v>0</v>
      </c>
      <c r="AO46" s="25"/>
      <c r="AP46" s="8">
        <f t="shared" si="145"/>
        <v>0</v>
      </c>
      <c r="AQ46" s="33" t="str">
        <f t="shared" si="146"/>
        <v>n.a.</v>
      </c>
      <c r="AS46" s="23">
        <f>+_xlfn.XLOOKUP($B46,Expenses_FY26B!$B:$B,Expenses_FY26B!AA:AA)/1000</f>
        <v>0</v>
      </c>
      <c r="AT46" s="25"/>
      <c r="AU46" s="8">
        <f t="shared" si="147"/>
        <v>0</v>
      </c>
      <c r="AV46" s="33" t="str">
        <f t="shared" si="148"/>
        <v>n.a.</v>
      </c>
      <c r="AX46" s="23">
        <f>+_xlfn.XLOOKUP($B46,Expenses_FY26B!$B:$B,Expenses_FY26B!AB:AB)/1000</f>
        <v>0</v>
      </c>
      <c r="AY46" s="25"/>
      <c r="AZ46" s="8">
        <f t="shared" si="149"/>
        <v>0</v>
      </c>
      <c r="BA46" s="33" t="str">
        <f t="shared" si="150"/>
        <v>n.a.</v>
      </c>
      <c r="BC46" s="23">
        <f>+_xlfn.XLOOKUP($B46,Expenses_FY26B!$B:$B,Expenses_FY26B!AC:AC)/1000</f>
        <v>0</v>
      </c>
      <c r="BD46" s="25"/>
      <c r="BE46" s="8">
        <f t="shared" si="151"/>
        <v>0</v>
      </c>
      <c r="BF46" s="33" t="str">
        <f t="shared" si="152"/>
        <v>n.a.</v>
      </c>
      <c r="BH46" s="23">
        <f>+_xlfn.XLOOKUP($B46,Expenses_FY26B!$B:$B,Expenses_FY26B!AD:AD)/1000</f>
        <v>0</v>
      </c>
      <c r="BI46" s="25"/>
      <c r="BJ46" s="8">
        <f t="shared" si="153"/>
        <v>0</v>
      </c>
      <c r="BK46" s="33" t="str">
        <f t="shared" si="154"/>
        <v>n.a.</v>
      </c>
      <c r="BM46" s="38">
        <f t="shared" si="109"/>
        <v>0</v>
      </c>
      <c r="BN46" s="38">
        <f t="shared" si="110"/>
        <v>0</v>
      </c>
      <c r="BO46" s="8">
        <f t="shared" si="155"/>
        <v>0</v>
      </c>
      <c r="BP46" s="33" t="str">
        <f t="shared" si="156"/>
        <v>n.a.</v>
      </c>
    </row>
    <row r="47" spans="1:71" s="44" customFormat="1" x14ac:dyDescent="0.25">
      <c r="B47">
        <f>+MAX($B$1:B46)+1</f>
        <v>62</v>
      </c>
      <c r="C47" s="15" t="s">
        <v>100</v>
      </c>
      <c r="D47" s="71"/>
      <c r="E47" s="23">
        <f>+_xlfn.XLOOKUP($B47,Expenses_FY26B!$B:$B,Expenses_FY26B!S:S)/1000</f>
        <v>0</v>
      </c>
      <c r="F47" s="25"/>
      <c r="G47" s="8">
        <f t="shared" si="137"/>
        <v>0</v>
      </c>
      <c r="H47" s="33" t="str">
        <f t="shared" si="138"/>
        <v>n.a.</v>
      </c>
      <c r="J47" s="23">
        <f>+_xlfn.XLOOKUP($B47,Expenses_FY26B!$B:$B,Expenses_FY26B!T:T)/1000</f>
        <v>0</v>
      </c>
      <c r="K47" s="25"/>
      <c r="L47" s="8">
        <f t="shared" si="139"/>
        <v>0</v>
      </c>
      <c r="M47" s="33" t="str">
        <f t="shared" si="140"/>
        <v>n.a.</v>
      </c>
      <c r="O47" s="23">
        <f>+_xlfn.XLOOKUP($B47,Expenses_FY26B!$B:$B,Expenses_FY26B!U:U)/1000</f>
        <v>0</v>
      </c>
      <c r="P47" s="25"/>
      <c r="Q47" s="8">
        <f t="shared" si="141"/>
        <v>0</v>
      </c>
      <c r="R47" s="33" t="str">
        <f t="shared" si="142"/>
        <v>n.a.</v>
      </c>
      <c r="T47" s="23">
        <f>+_xlfn.XLOOKUP($B47,Expenses_FY26B!$B:$B,Expenses_FY26B!V:V)/1000</f>
        <v>0</v>
      </c>
      <c r="U47" s="25"/>
      <c r="V47" s="8">
        <f t="shared" si="100"/>
        <v>0</v>
      </c>
      <c r="W47" s="33" t="str">
        <f t="shared" si="127"/>
        <v>n.a.</v>
      </c>
      <c r="Y47" s="23">
        <f>+_xlfn.XLOOKUP($B47,Expenses_FY26B!$B:$B,Expenses_FY26B!W:W)/1000</f>
        <v>0</v>
      </c>
      <c r="Z47" s="25"/>
      <c r="AA47" s="8">
        <f t="shared" si="101"/>
        <v>0</v>
      </c>
      <c r="AB47" s="33" t="str">
        <f t="shared" si="128"/>
        <v>n.a.</v>
      </c>
      <c r="AD47" s="23">
        <f>+_xlfn.XLOOKUP($B47,Expenses_FY26B!$B:$B,Expenses_FY26B!AB:AB)/1000</f>
        <v>0</v>
      </c>
      <c r="AE47" s="25"/>
      <c r="AF47" s="8">
        <f t="shared" si="102"/>
        <v>0</v>
      </c>
      <c r="AG47" s="33" t="str">
        <f t="shared" si="129"/>
        <v>n.a.</v>
      </c>
      <c r="AI47" s="23">
        <f>+_xlfn.XLOOKUP($B47,Expenses_FY26B!$B:$B,Expenses_FY26B!Y:Y)/1000</f>
        <v>0</v>
      </c>
      <c r="AJ47" s="25"/>
      <c r="AK47" s="8">
        <f t="shared" si="143"/>
        <v>0</v>
      </c>
      <c r="AL47" s="33" t="str">
        <f t="shared" si="144"/>
        <v>n.a.</v>
      </c>
      <c r="AN47" s="23">
        <f>+_xlfn.XLOOKUP($B47,Expenses_FY26B!$B:$B,Expenses_FY26B!Z:Z)/1000</f>
        <v>0</v>
      </c>
      <c r="AO47" s="25"/>
      <c r="AP47" s="8">
        <f t="shared" si="145"/>
        <v>0</v>
      </c>
      <c r="AQ47" s="33" t="str">
        <f t="shared" si="146"/>
        <v>n.a.</v>
      </c>
      <c r="AS47" s="23">
        <f>+_xlfn.XLOOKUP($B47,Expenses_FY26B!$B:$B,Expenses_FY26B!AA:AA)/1000</f>
        <v>0</v>
      </c>
      <c r="AT47" s="25"/>
      <c r="AU47" s="8">
        <f t="shared" si="147"/>
        <v>0</v>
      </c>
      <c r="AV47" s="33" t="str">
        <f t="shared" si="148"/>
        <v>n.a.</v>
      </c>
      <c r="AX47" s="23">
        <f>+_xlfn.XLOOKUP($B47,Expenses_FY26B!$B:$B,Expenses_FY26B!AB:AB)/1000</f>
        <v>0</v>
      </c>
      <c r="AY47" s="25"/>
      <c r="AZ47" s="8">
        <f t="shared" si="149"/>
        <v>0</v>
      </c>
      <c r="BA47" s="33" t="str">
        <f t="shared" si="150"/>
        <v>n.a.</v>
      </c>
      <c r="BC47" s="23">
        <f>+_xlfn.XLOOKUP($B47,Expenses_FY26B!$B:$B,Expenses_FY26B!AC:AC)/1000</f>
        <v>0</v>
      </c>
      <c r="BD47" s="25"/>
      <c r="BE47" s="8">
        <f t="shared" si="151"/>
        <v>0</v>
      </c>
      <c r="BF47" s="33" t="str">
        <f t="shared" si="152"/>
        <v>n.a.</v>
      </c>
      <c r="BH47" s="23">
        <f>+_xlfn.XLOOKUP($B47,Expenses_FY26B!$B:$B,Expenses_FY26B!AD:AD)/1000</f>
        <v>0</v>
      </c>
      <c r="BI47" s="25"/>
      <c r="BJ47" s="8">
        <f t="shared" si="153"/>
        <v>0</v>
      </c>
      <c r="BK47" s="33" t="str">
        <f t="shared" si="154"/>
        <v>n.a.</v>
      </c>
      <c r="BM47" s="38">
        <f t="shared" si="109"/>
        <v>0</v>
      </c>
      <c r="BN47" s="38">
        <f t="shared" si="110"/>
        <v>0</v>
      </c>
      <c r="BO47" s="8">
        <f t="shared" si="155"/>
        <v>0</v>
      </c>
      <c r="BP47" s="33" t="str">
        <f t="shared" si="156"/>
        <v>n.a.</v>
      </c>
    </row>
    <row r="48" spans="1:71" s="44" customFormat="1" x14ac:dyDescent="0.25">
      <c r="C48" s="97" t="s">
        <v>103</v>
      </c>
      <c r="D48" s="72">
        <v>16756.74973602562</v>
      </c>
      <c r="E48" s="216">
        <f>SUM(E37:E47)</f>
        <v>0</v>
      </c>
      <c r="F48" s="32">
        <f>SUM(F37:F47)</f>
        <v>0</v>
      </c>
      <c r="G48" s="32">
        <f t="shared" si="96"/>
        <v>0</v>
      </c>
      <c r="H48" s="34" t="str">
        <f>IFERROR(G48/E48,"")</f>
        <v/>
      </c>
      <c r="J48" s="32">
        <f>SUM(J37:J47)</f>
        <v>0</v>
      </c>
      <c r="K48" s="32">
        <f>SUM(K37:K47)</f>
        <v>0</v>
      </c>
      <c r="L48" s="32">
        <f t="shared" si="98"/>
        <v>0</v>
      </c>
      <c r="M48" s="34" t="str">
        <f>IFERROR(L48/J48,"")</f>
        <v/>
      </c>
      <c r="O48" s="32">
        <f>SUM(O37:O47)</f>
        <v>0</v>
      </c>
      <c r="P48" s="41">
        <f>SUM(P37:P47)</f>
        <v>0</v>
      </c>
      <c r="Q48" s="32">
        <f t="shared" si="99"/>
        <v>0</v>
      </c>
      <c r="R48" s="34" t="str">
        <f>IFERROR(Q48/O48,"")</f>
        <v/>
      </c>
      <c r="T48" s="32">
        <f>SUM(T37:T47)</f>
        <v>0</v>
      </c>
      <c r="U48" s="41">
        <f>SUM(U37:U47)</f>
        <v>0</v>
      </c>
      <c r="V48" s="32">
        <f t="shared" si="100"/>
        <v>0</v>
      </c>
      <c r="W48" s="34" t="str">
        <f>IFERROR(V48/T48,"")</f>
        <v/>
      </c>
      <c r="Y48" s="32">
        <f>SUM(Y37:Y47)</f>
        <v>0</v>
      </c>
      <c r="Z48" s="41">
        <f>SUM(Z37:Z47)</f>
        <v>0</v>
      </c>
      <c r="AA48" s="32">
        <f t="shared" si="101"/>
        <v>0</v>
      </c>
      <c r="AB48" s="34" t="str">
        <f>IFERROR(AA48/Y48,"")</f>
        <v/>
      </c>
      <c r="AD48" s="32">
        <f>SUM(AD37:AD47)</f>
        <v>0</v>
      </c>
      <c r="AE48" s="41">
        <f>SUM(AE37:AE47)</f>
        <v>0</v>
      </c>
      <c r="AF48" s="32">
        <f t="shared" si="102"/>
        <v>0</v>
      </c>
      <c r="AG48" s="34" t="str">
        <f>IFERROR(AF48/AD48,"")</f>
        <v/>
      </c>
      <c r="AI48" s="32">
        <f>SUM(AI37:AI47)</f>
        <v>0</v>
      </c>
      <c r="AJ48" s="41">
        <f>SUM(AJ37:AJ47)</f>
        <v>0</v>
      </c>
      <c r="AK48" s="32">
        <f t="shared" si="103"/>
        <v>0</v>
      </c>
      <c r="AL48" s="34" t="str">
        <f>IFERROR(AK48/AI48,"")</f>
        <v/>
      </c>
      <c r="AN48" s="32">
        <f>SUM(AN37:AN47)</f>
        <v>0</v>
      </c>
      <c r="AO48" s="41">
        <f>SUM(AO37:AO47)</f>
        <v>0</v>
      </c>
      <c r="AP48" s="32">
        <f t="shared" si="104"/>
        <v>0</v>
      </c>
      <c r="AQ48" s="34" t="str">
        <f>IFERROR(AP48/AN48,"")</f>
        <v/>
      </c>
      <c r="AS48" s="32">
        <f>SUM(AS37:AS47)</f>
        <v>0</v>
      </c>
      <c r="AT48" s="41">
        <f>SUM(AT37:AT47)</f>
        <v>0</v>
      </c>
      <c r="AU48" s="32">
        <f t="shared" si="105"/>
        <v>0</v>
      </c>
      <c r="AV48" s="34" t="str">
        <f>IFERROR(AU48/AS48,"")</f>
        <v/>
      </c>
      <c r="AX48" s="32">
        <f>SUM(AX37:AX47)</f>
        <v>0</v>
      </c>
      <c r="AY48" s="41">
        <f>SUM(AY37:AY47)</f>
        <v>0</v>
      </c>
      <c r="AZ48" s="32">
        <f t="shared" si="106"/>
        <v>0</v>
      </c>
      <c r="BA48" s="34" t="str">
        <f>IFERROR(AZ48/AX48,"")</f>
        <v/>
      </c>
      <c r="BC48" s="32">
        <f>SUM(BC37:BC47)</f>
        <v>0</v>
      </c>
      <c r="BD48" s="41">
        <f>SUM(BD37:BD47)</f>
        <v>0</v>
      </c>
      <c r="BE48" s="32">
        <f t="shared" si="107"/>
        <v>0</v>
      </c>
      <c r="BF48" s="34" t="str">
        <f>IFERROR(BE48/BC48,"")</f>
        <v/>
      </c>
      <c r="BH48" s="32">
        <f>SUM(BH37:BH47)</f>
        <v>0</v>
      </c>
      <c r="BI48" s="41">
        <f>SUM(BI37:BI47)</f>
        <v>0</v>
      </c>
      <c r="BJ48" s="32">
        <f t="shared" si="108"/>
        <v>0</v>
      </c>
      <c r="BK48" s="34" t="str">
        <f>IFERROR(BJ48/BH48,"")</f>
        <v/>
      </c>
      <c r="BM48" s="216">
        <f>SUM(BM37:BM47)</f>
        <v>0</v>
      </c>
      <c r="BN48" s="41">
        <f>SUM(BN37:BN47)</f>
        <v>0</v>
      </c>
      <c r="BO48" s="32">
        <f t="shared" si="111"/>
        <v>0</v>
      </c>
      <c r="BP48" s="34" t="str">
        <f>IFERROR(BO48/BM48,"")</f>
        <v/>
      </c>
    </row>
    <row r="49" spans="2:70" s="44" customFormat="1" x14ac:dyDescent="0.25">
      <c r="C49" s="97"/>
      <c r="D49" s="72"/>
      <c r="E49" s="238"/>
      <c r="F49" s="105"/>
      <c r="G49" s="105"/>
      <c r="H49" s="101"/>
      <c r="J49" s="105"/>
      <c r="K49" s="105"/>
      <c r="L49" s="105"/>
      <c r="M49" s="101"/>
      <c r="O49" s="105"/>
      <c r="P49" s="227"/>
      <c r="Q49" s="105"/>
      <c r="R49" s="101"/>
      <c r="T49" s="105"/>
      <c r="U49" s="227"/>
      <c r="V49" s="105"/>
      <c r="W49" s="101"/>
      <c r="Y49" s="105"/>
      <c r="Z49" s="227"/>
      <c r="AA49" s="105"/>
      <c r="AB49" s="101"/>
      <c r="AD49" s="105"/>
      <c r="AE49" s="227"/>
      <c r="AF49" s="105"/>
      <c r="AG49" s="101"/>
      <c r="AI49" s="105"/>
      <c r="AJ49" s="227"/>
      <c r="AK49" s="105"/>
      <c r="AL49" s="101"/>
      <c r="AN49" s="105"/>
      <c r="AO49" s="227"/>
      <c r="AP49" s="105"/>
      <c r="AQ49" s="101"/>
      <c r="AS49" s="105"/>
      <c r="AT49" s="227"/>
      <c r="AU49" s="105"/>
      <c r="AV49" s="101"/>
      <c r="AX49" s="105"/>
      <c r="AY49" s="227"/>
      <c r="AZ49" s="105"/>
      <c r="BA49" s="101"/>
      <c r="BC49" s="105"/>
      <c r="BD49" s="227"/>
      <c r="BE49" s="105"/>
      <c r="BF49" s="101"/>
      <c r="BH49" s="105"/>
      <c r="BI49" s="227"/>
      <c r="BJ49" s="105"/>
      <c r="BK49" s="101"/>
      <c r="BM49" s="238"/>
      <c r="BN49" s="227"/>
      <c r="BO49" s="105"/>
      <c r="BP49" s="101"/>
    </row>
    <row r="50" spans="2:70" s="44" customFormat="1" x14ac:dyDescent="0.25">
      <c r="B50" s="44">
        <f>+MAX($B$1:B48)+1</f>
        <v>63</v>
      </c>
      <c r="C50" s="228" t="s">
        <v>104</v>
      </c>
      <c r="D50" s="73"/>
      <c r="E50" s="23">
        <f>+_xlfn.XLOOKUP($B50,Expenses_FY26B!$B:$B,Expenses_FY26B!S:S)/1000</f>
        <v>0</v>
      </c>
      <c r="F50" s="25"/>
      <c r="G50" s="8">
        <f t="shared" si="96"/>
        <v>0</v>
      </c>
      <c r="H50" s="33" t="str">
        <f t="shared" ref="H50:H51" si="157">IFERROR(G50/E50,"n.a.")</f>
        <v>n.a.</v>
      </c>
      <c r="J50" s="23">
        <f>+_xlfn.XLOOKUP($B50,Expenses_FY26B!$B:$B,Expenses_FY26B!T:T)/1000</f>
        <v>0</v>
      </c>
      <c r="K50" s="25"/>
      <c r="L50" s="8">
        <f t="shared" si="98"/>
        <v>0</v>
      </c>
      <c r="M50" s="33" t="str">
        <f t="shared" ref="M50:M53" si="158">IFERROR(L50/J50,"n.a.")</f>
        <v>n.a.</v>
      </c>
      <c r="O50" s="23">
        <f>+_xlfn.XLOOKUP($B50,Expenses_FY26B!$B:$B,Expenses_FY26B!U:U)/1000</f>
        <v>0</v>
      </c>
      <c r="P50" s="25"/>
      <c r="Q50" s="8">
        <f t="shared" si="99"/>
        <v>0</v>
      </c>
      <c r="R50" s="33" t="str">
        <f t="shared" ref="R50:R51" si="159">IFERROR(Q50/O50,"n.a.")</f>
        <v>n.a.</v>
      </c>
      <c r="T50" s="23">
        <f>+_xlfn.XLOOKUP($B50,Expenses_FY26B!$B:$B,Expenses_FY26B!V:V)/1000</f>
        <v>0</v>
      </c>
      <c r="U50" s="25"/>
      <c r="V50" s="8">
        <f t="shared" ref="V50:V52" si="160">T50-U50</f>
        <v>0</v>
      </c>
      <c r="W50" s="33" t="str">
        <f t="shared" ref="W50:W51" si="161">IFERROR(V50/T50,"n.a.")</f>
        <v>n.a.</v>
      </c>
      <c r="Y50" s="23">
        <f>+_xlfn.XLOOKUP($B50,Expenses_FY26B!$B:$B,Expenses_FY26B!W:W)/1000</f>
        <v>0</v>
      </c>
      <c r="Z50" s="25"/>
      <c r="AA50" s="8">
        <f t="shared" ref="AA50:AA52" si="162">Y50-Z50</f>
        <v>0</v>
      </c>
      <c r="AB50" s="33" t="str">
        <f t="shared" ref="AB50:AB51" si="163">IFERROR(AA50/Y50,"n.a.")</f>
        <v>n.a.</v>
      </c>
      <c r="AD50" s="23">
        <f>+_xlfn.XLOOKUP($B50,Expenses_FY26B!$B:$B,Expenses_FY26B!T:T)/1000</f>
        <v>0</v>
      </c>
      <c r="AE50" s="25"/>
      <c r="AF50" s="8">
        <f t="shared" ref="AF50:AF52" si="164">AD50-AE50</f>
        <v>0</v>
      </c>
      <c r="AG50" s="33" t="str">
        <f t="shared" ref="AG50:AG51" si="165">IFERROR(AF50/AD50,"n.a.")</f>
        <v>n.a.</v>
      </c>
      <c r="AI50" s="23">
        <f>+_xlfn.XLOOKUP($B50,Expenses_FY26B!$B:$B,Expenses_FY26B!Y:Y)/1000</f>
        <v>0</v>
      </c>
      <c r="AJ50" s="25"/>
      <c r="AK50" s="8">
        <f t="shared" si="103"/>
        <v>0</v>
      </c>
      <c r="AL50" s="33" t="str">
        <f t="shared" ref="AL50:AL51" si="166">IFERROR(AK50/AI50,"n.a.")</f>
        <v>n.a.</v>
      </c>
      <c r="AN50" s="23">
        <f>+_xlfn.XLOOKUP($B50,Expenses_FY26B!$B:$B,Expenses_FY26B!Z:Z)/1000</f>
        <v>0</v>
      </c>
      <c r="AO50" s="25"/>
      <c r="AP50" s="8">
        <f t="shared" si="104"/>
        <v>0</v>
      </c>
      <c r="AQ50" s="33" t="str">
        <f t="shared" ref="AQ50:AQ51" si="167">IFERROR(AP50/AN50,"n.a.")</f>
        <v>n.a.</v>
      </c>
      <c r="AS50" s="23">
        <f>+_xlfn.XLOOKUP($B50,Expenses_FY26B!$B:$B,Expenses_FY26B!AA:AA)/1000</f>
        <v>0</v>
      </c>
      <c r="AT50" s="25"/>
      <c r="AU50" s="8">
        <f t="shared" si="105"/>
        <v>0</v>
      </c>
      <c r="AV50" s="33" t="str">
        <f t="shared" ref="AV50:AV51" si="168">IFERROR(AU50/AS50,"n.a.")</f>
        <v>n.a.</v>
      </c>
      <c r="AX50" s="23">
        <f>+_xlfn.XLOOKUP($B50,Expenses_FY26B!$B:$B,Expenses_FY26B!AB:AB)/1000</f>
        <v>0</v>
      </c>
      <c r="AY50" s="25"/>
      <c r="AZ50" s="8">
        <f t="shared" si="106"/>
        <v>0</v>
      </c>
      <c r="BA50" s="33" t="str">
        <f t="shared" ref="BA50:BA51" si="169">IFERROR(AZ50/AX50,"n.a.")</f>
        <v>n.a.</v>
      </c>
      <c r="BC50" s="23">
        <f>+_xlfn.XLOOKUP($B50,Expenses_FY26B!$B:$B,Expenses_FY26B!AC:AC)/1000</f>
        <v>0</v>
      </c>
      <c r="BD50" s="25"/>
      <c r="BE50" s="8">
        <f t="shared" si="107"/>
        <v>0</v>
      </c>
      <c r="BF50" s="33" t="str">
        <f t="shared" ref="BF50:BF51" si="170">IFERROR(BE50/BC50,"n.a.")</f>
        <v>n.a.</v>
      </c>
      <c r="BH50" s="23">
        <f>+_xlfn.XLOOKUP($B50,Expenses_FY26B!$B:$B,Expenses_FY26B!AD:AD)/1000</f>
        <v>0</v>
      </c>
      <c r="BI50" s="25"/>
      <c r="BJ50" s="8">
        <f t="shared" si="108"/>
        <v>0</v>
      </c>
      <c r="BK50" s="33" t="str">
        <f t="shared" ref="BK50:BK51" si="171">IFERROR(BJ50/BH50,"n.a.")</f>
        <v>n.a.</v>
      </c>
      <c r="BM50" s="38">
        <f t="shared" ref="BM50:BM51" si="172">+E50+J50+O50</f>
        <v>0</v>
      </c>
      <c r="BN50" s="38">
        <f t="shared" ref="BN50:BN51" si="173">+F50+K50+P50</f>
        <v>0</v>
      </c>
      <c r="BO50" s="8">
        <f t="shared" si="111"/>
        <v>0</v>
      </c>
      <c r="BP50" s="33" t="str">
        <f t="shared" ref="BP50:BP53" si="174">IFERROR(BO50/BM50,"n.a.")</f>
        <v>n.a.</v>
      </c>
    </row>
    <row r="51" spans="2:70" s="44" customFormat="1" x14ac:dyDescent="0.25">
      <c r="B51" s="44">
        <f>+MAX($B$1:B50)+1</f>
        <v>64</v>
      </c>
      <c r="C51" s="228" t="s">
        <v>83</v>
      </c>
      <c r="D51" s="73"/>
      <c r="E51" s="23">
        <f>+_xlfn.XLOOKUP($B51,Expenses_FY26B!$B:$B,Expenses_FY26B!S:S)/1000</f>
        <v>0</v>
      </c>
      <c r="F51" s="25"/>
      <c r="G51" s="8">
        <f t="shared" si="96"/>
        <v>0</v>
      </c>
      <c r="H51" s="33" t="str">
        <f t="shared" si="157"/>
        <v>n.a.</v>
      </c>
      <c r="J51" s="23">
        <f>+_xlfn.XLOOKUP($B51,Expenses_FY26B!$B:$B,Expenses_FY26B!T:T)/1000</f>
        <v>0</v>
      </c>
      <c r="K51" s="25"/>
      <c r="L51" s="8">
        <f t="shared" si="98"/>
        <v>0</v>
      </c>
      <c r="M51" s="33" t="str">
        <f t="shared" si="158"/>
        <v>n.a.</v>
      </c>
      <c r="O51" s="23">
        <f>+_xlfn.XLOOKUP($B51,Expenses_FY26B!$B:$B,Expenses_FY26B!U:U)/1000</f>
        <v>0</v>
      </c>
      <c r="P51" s="25"/>
      <c r="Q51" s="8">
        <f t="shared" si="99"/>
        <v>0</v>
      </c>
      <c r="R51" s="33" t="str">
        <f t="shared" si="159"/>
        <v>n.a.</v>
      </c>
      <c r="T51" s="23">
        <f>+_xlfn.XLOOKUP($B51,Expenses_FY26B!$B:$B,Expenses_FY26B!V:V)/1000</f>
        <v>0</v>
      </c>
      <c r="U51" s="25"/>
      <c r="V51" s="8">
        <f t="shared" si="160"/>
        <v>0</v>
      </c>
      <c r="W51" s="33" t="str">
        <f t="shared" si="161"/>
        <v>n.a.</v>
      </c>
      <c r="Y51" s="23">
        <f>+_xlfn.XLOOKUP($B51,Expenses_FY26B!$B:$B,Expenses_FY26B!W:W)/1000</f>
        <v>0</v>
      </c>
      <c r="Z51" s="25"/>
      <c r="AA51" s="8">
        <f t="shared" si="162"/>
        <v>0</v>
      </c>
      <c r="AB51" s="33" t="str">
        <f t="shared" si="163"/>
        <v>n.a.</v>
      </c>
      <c r="AD51" s="23">
        <f>+_xlfn.XLOOKUP($B51,Expenses_FY26B!$B:$B,Expenses_FY26B!T:T)/1000</f>
        <v>0</v>
      </c>
      <c r="AE51" s="25"/>
      <c r="AF51" s="8">
        <f t="shared" si="164"/>
        <v>0</v>
      </c>
      <c r="AG51" s="33" t="str">
        <f t="shared" si="165"/>
        <v>n.a.</v>
      </c>
      <c r="AI51" s="23">
        <f>+_xlfn.XLOOKUP($B51,Expenses_FY26B!$B:$B,Expenses_FY26B!Y:Y)/1000</f>
        <v>0</v>
      </c>
      <c r="AJ51" s="25"/>
      <c r="AK51" s="8">
        <f t="shared" si="103"/>
        <v>0</v>
      </c>
      <c r="AL51" s="33" t="str">
        <f t="shared" si="166"/>
        <v>n.a.</v>
      </c>
      <c r="AN51" s="23">
        <f>+_xlfn.XLOOKUP($B51,Expenses_FY26B!$B:$B,Expenses_FY26B!Z:Z)/1000</f>
        <v>0</v>
      </c>
      <c r="AO51" s="25"/>
      <c r="AP51" s="8">
        <f t="shared" si="104"/>
        <v>0</v>
      </c>
      <c r="AQ51" s="33" t="str">
        <f t="shared" si="167"/>
        <v>n.a.</v>
      </c>
      <c r="AS51" s="23">
        <f>+_xlfn.XLOOKUP($B51,Expenses_FY26B!$B:$B,Expenses_FY26B!AA:AA)/1000</f>
        <v>0</v>
      </c>
      <c r="AT51" s="25"/>
      <c r="AU51" s="8">
        <f t="shared" si="105"/>
        <v>0</v>
      </c>
      <c r="AV51" s="33" t="str">
        <f t="shared" si="168"/>
        <v>n.a.</v>
      </c>
      <c r="AX51" s="23">
        <f>+_xlfn.XLOOKUP($B51,Expenses_FY26B!$B:$B,Expenses_FY26B!AB:AB)/1000</f>
        <v>0</v>
      </c>
      <c r="AY51" s="25"/>
      <c r="AZ51" s="8">
        <f t="shared" si="106"/>
        <v>0</v>
      </c>
      <c r="BA51" s="33" t="str">
        <f t="shared" si="169"/>
        <v>n.a.</v>
      </c>
      <c r="BC51" s="23">
        <f>+_xlfn.XLOOKUP($B51,Expenses_FY26B!$B:$B,Expenses_FY26B!AC:AC)/1000</f>
        <v>0</v>
      </c>
      <c r="BD51" s="25"/>
      <c r="BE51" s="8">
        <f t="shared" si="107"/>
        <v>0</v>
      </c>
      <c r="BF51" s="33" t="str">
        <f t="shared" si="170"/>
        <v>n.a.</v>
      </c>
      <c r="BH51" s="23">
        <f>+_xlfn.XLOOKUP($B51,Expenses_FY26B!$B:$B,Expenses_FY26B!AD:AD)/1000</f>
        <v>0</v>
      </c>
      <c r="BI51" s="25"/>
      <c r="BJ51" s="8">
        <f t="shared" si="108"/>
        <v>0</v>
      </c>
      <c r="BK51" s="33" t="str">
        <f t="shared" si="171"/>
        <v>n.a.</v>
      </c>
      <c r="BM51" s="38">
        <f t="shared" si="172"/>
        <v>0</v>
      </c>
      <c r="BN51" s="38">
        <f t="shared" si="173"/>
        <v>0</v>
      </c>
      <c r="BO51" s="8">
        <f t="shared" si="111"/>
        <v>0</v>
      </c>
      <c r="BP51" s="33" t="str">
        <f t="shared" si="174"/>
        <v>n.a.</v>
      </c>
    </row>
    <row r="52" spans="2:70" s="44" customFormat="1" x14ac:dyDescent="0.25">
      <c r="C52" s="75" t="s">
        <v>105</v>
      </c>
      <c r="D52" s="73"/>
      <c r="E52" s="216">
        <f>SUM(E34,E48,E50:E51)</f>
        <v>0</v>
      </c>
      <c r="F52" s="32">
        <f>SUM(F34,F48,F50:F51)</f>
        <v>0</v>
      </c>
      <c r="G52" s="32">
        <f t="shared" ref="G52" si="175">E52-F52</f>
        <v>0</v>
      </c>
      <c r="H52" s="34" t="str">
        <f>IFERROR(G52/E52,"")</f>
        <v/>
      </c>
      <c r="J52" s="32">
        <f>SUM(J34,J48,J50:J51)</f>
        <v>0</v>
      </c>
      <c r="K52" s="32">
        <f>SUM(K34,K48,K50:K51)</f>
        <v>0</v>
      </c>
      <c r="L52" s="32">
        <f t="shared" si="98"/>
        <v>0</v>
      </c>
      <c r="M52" s="34" t="str">
        <f t="shared" si="158"/>
        <v>n.a.</v>
      </c>
      <c r="O52" s="32">
        <f>SUM(O34,O48,O50:O51)</f>
        <v>0</v>
      </c>
      <c r="P52" s="41">
        <f>SUM(P34,P48,P50:P51)</f>
        <v>0</v>
      </c>
      <c r="Q52" s="32">
        <f t="shared" si="99"/>
        <v>0</v>
      </c>
      <c r="R52" s="34" t="str">
        <f>IFERROR(Q52/O52,"")</f>
        <v/>
      </c>
      <c r="T52" s="32">
        <f>SUM(T34,T48,T50:T51)</f>
        <v>0</v>
      </c>
      <c r="U52" s="41">
        <f>SUM(U34,U48,U50:U51)</f>
        <v>0</v>
      </c>
      <c r="V52" s="32">
        <f t="shared" si="160"/>
        <v>0</v>
      </c>
      <c r="W52" s="34" t="str">
        <f>IFERROR(V52/T52,"")</f>
        <v/>
      </c>
      <c r="Y52" s="32">
        <f>SUM(Y34,Y48,Y50:Y51)</f>
        <v>0</v>
      </c>
      <c r="Z52" s="41">
        <f>SUM(Z34,Z48,Z50:Z51)</f>
        <v>0</v>
      </c>
      <c r="AA52" s="32">
        <f t="shared" si="162"/>
        <v>0</v>
      </c>
      <c r="AB52" s="34" t="str">
        <f>IFERROR(AA52/Y52,"")</f>
        <v/>
      </c>
      <c r="AD52" s="32">
        <f>SUM(AD34,AD48,AD50:AD51)</f>
        <v>0</v>
      </c>
      <c r="AE52" s="41">
        <f>SUM(AE34,AE48,AE50:AE51)</f>
        <v>0</v>
      </c>
      <c r="AF52" s="32">
        <f t="shared" si="164"/>
        <v>0</v>
      </c>
      <c r="AG52" s="34" t="str">
        <f>IFERROR(AF52/AD52,"")</f>
        <v/>
      </c>
      <c r="AI52" s="32">
        <f>SUM(AI34,AI48,AI50:AI51)</f>
        <v>0</v>
      </c>
      <c r="AJ52" s="41">
        <f>SUM(AJ34,AJ48,AJ50:AJ51)</f>
        <v>0</v>
      </c>
      <c r="AK52" s="32">
        <f t="shared" si="103"/>
        <v>0</v>
      </c>
      <c r="AL52" s="34" t="str">
        <f>IFERROR(AK52/AI52,"")</f>
        <v/>
      </c>
      <c r="AN52" s="32">
        <f>SUM(AN34,AN48,AN50:AN51)</f>
        <v>0</v>
      </c>
      <c r="AO52" s="41">
        <f>SUM(AO34,AO48,AO50:AO51)</f>
        <v>0</v>
      </c>
      <c r="AP52" s="32">
        <f t="shared" si="104"/>
        <v>0</v>
      </c>
      <c r="AQ52" s="34" t="str">
        <f>IFERROR(AP52/AN52,"")</f>
        <v/>
      </c>
      <c r="AS52" s="32">
        <f>SUM(AS34,AS48,AS50:AS51)</f>
        <v>0</v>
      </c>
      <c r="AT52" s="41">
        <f>SUM(AT34,AT48,AT50:AT51)</f>
        <v>0</v>
      </c>
      <c r="AU52" s="32">
        <f t="shared" si="105"/>
        <v>0</v>
      </c>
      <c r="AV52" s="34" t="str">
        <f>IFERROR(AU52/AS52,"")</f>
        <v/>
      </c>
      <c r="AX52" s="32">
        <f>SUM(AX34,AX48,AX50:AX51)</f>
        <v>0</v>
      </c>
      <c r="AY52" s="41">
        <f>SUM(AY34,AY48,AY50:AY51)</f>
        <v>0</v>
      </c>
      <c r="AZ52" s="32">
        <f t="shared" si="106"/>
        <v>0</v>
      </c>
      <c r="BA52" s="34" t="str">
        <f>IFERROR(AZ52/AX52,"")</f>
        <v/>
      </c>
      <c r="BC52" s="32">
        <f>SUM(BC34,BC48,BC50:BC51)</f>
        <v>0</v>
      </c>
      <c r="BD52" s="41">
        <f>SUM(BD34,BD48,BD50:BD51)</f>
        <v>0</v>
      </c>
      <c r="BE52" s="32">
        <f t="shared" si="107"/>
        <v>0</v>
      </c>
      <c r="BF52" s="34" t="str">
        <f>IFERROR(BE52/BC52,"")</f>
        <v/>
      </c>
      <c r="BH52" s="32">
        <f>SUM(BH34,BH48,BH50:BH51)</f>
        <v>0</v>
      </c>
      <c r="BI52" s="41">
        <f>SUM(BI34,BI48,BI50:BI51)</f>
        <v>0</v>
      </c>
      <c r="BJ52" s="32">
        <f t="shared" si="108"/>
        <v>0</v>
      </c>
      <c r="BK52" s="34" t="str">
        <f>IFERROR(BJ52/BH52,"")</f>
        <v/>
      </c>
      <c r="BM52" s="216">
        <f>SUM(BM34,BM48,BM50:BM51)</f>
        <v>0</v>
      </c>
      <c r="BN52" s="41">
        <f>SUM(BN34+BN48,BN50:BN51)</f>
        <v>0</v>
      </c>
      <c r="BO52" s="32">
        <f t="shared" ref="BO52" si="176">BM52-BN52</f>
        <v>0</v>
      </c>
      <c r="BP52" s="34" t="str">
        <f>IFERROR(BO52/BM52,"")</f>
        <v/>
      </c>
    </row>
    <row r="53" spans="2:70" s="44" customFormat="1" x14ac:dyDescent="0.25">
      <c r="B53">
        <f>+MAX($B$1:B52)+1</f>
        <v>65</v>
      </c>
      <c r="C53" s="75" t="s">
        <v>189</v>
      </c>
      <c r="D53" s="73"/>
      <c r="E53" s="23">
        <f>+_xlfn.XLOOKUP($B53,Expenses_FY26B!$B:$B,Expenses_FY26B!S:S)/1000</f>
        <v>0</v>
      </c>
      <c r="F53" s="25"/>
      <c r="G53" s="105"/>
      <c r="H53" s="101"/>
      <c r="I53" s="5"/>
      <c r="J53" s="23">
        <f>+_xlfn.XLOOKUP($B53,Expenses_FY26B!$B:$B,Expenses_FY26B!T:T)/1000</f>
        <v>0</v>
      </c>
      <c r="K53" s="25"/>
      <c r="L53" s="8">
        <f t="shared" si="98"/>
        <v>0</v>
      </c>
      <c r="M53" s="33" t="str">
        <f t="shared" si="158"/>
        <v>n.a.</v>
      </c>
      <c r="N53" s="5"/>
      <c r="O53" s="23">
        <f>+_xlfn.XLOOKUP($B53,Expenses_FY26B!$B:$B,Expenses_FY26B!U:U)/1000</f>
        <v>0</v>
      </c>
      <c r="P53" s="25"/>
      <c r="Q53" s="8">
        <f t="shared" ref="Q53" si="177">O53-P53</f>
        <v>0</v>
      </c>
      <c r="R53" s="33" t="str">
        <f t="shared" ref="R53" si="178">IFERROR(Q53/O53,"n.a.")</f>
        <v>n.a.</v>
      </c>
      <c r="S53" s="5"/>
      <c r="T53" s="23">
        <f>+_xlfn.XLOOKUP($B53,Expenses_FY26B!$B:$B,Expenses_FY26B!V:V)/1000</f>
        <v>0</v>
      </c>
      <c r="U53" s="25"/>
      <c r="V53" s="8">
        <f t="shared" ref="V53" si="179">T53-U53</f>
        <v>0</v>
      </c>
      <c r="W53" s="33" t="str">
        <f t="shared" ref="W53" si="180">IFERROR(V53/T53,"n.a.")</f>
        <v>n.a.</v>
      </c>
      <c r="X53" s="5"/>
      <c r="Y53" s="23">
        <f>+_xlfn.XLOOKUP($B53,Expenses_FY26B!$B:$B,Expenses_FY26B!W:W)/1000</f>
        <v>0</v>
      </c>
      <c r="Z53" s="25"/>
      <c r="AA53" s="8">
        <f t="shared" ref="AA53" si="181">Y53-Z53</f>
        <v>0</v>
      </c>
      <c r="AB53" s="33" t="str">
        <f t="shared" ref="AB53" si="182">IFERROR(AA53/Y53,"n.a.")</f>
        <v>n.a.</v>
      </c>
      <c r="AC53" s="5"/>
      <c r="AD53" s="23">
        <f>+_xlfn.XLOOKUP($B53,Expenses_FY26B!$B:$B,Expenses_FY26B!X:X)/1000</f>
        <v>0</v>
      </c>
      <c r="AE53" s="25"/>
      <c r="AF53" s="8">
        <f t="shared" ref="AF53" si="183">AD53-AE53</f>
        <v>0</v>
      </c>
      <c r="AG53" s="33" t="str">
        <f t="shared" ref="AG53" si="184">IFERROR(AF53/AD53,"n.a.")</f>
        <v>n.a.</v>
      </c>
      <c r="AH53" s="5"/>
      <c r="AI53" s="23">
        <f>+_xlfn.XLOOKUP($B53,Expenses_FY26B!$B:$B,Expenses_FY26B!Y:Y)/1000</f>
        <v>0</v>
      </c>
      <c r="AJ53" s="25"/>
      <c r="AK53" s="8">
        <f t="shared" ref="AK53" si="185">AI53-AJ53</f>
        <v>0</v>
      </c>
      <c r="AL53" s="33" t="str">
        <f t="shared" ref="AL53" si="186">IFERROR(AK53/AI53,"n.a.")</f>
        <v>n.a.</v>
      </c>
      <c r="AM53" s="5"/>
      <c r="AN53" s="23">
        <f>+_xlfn.XLOOKUP($B53,Expenses_FY26B!$B:$B,Expenses_FY26B!Z:Z)/1000</f>
        <v>0</v>
      </c>
      <c r="AO53" s="25"/>
      <c r="AP53" s="8">
        <f t="shared" ref="AP53" si="187">AN53-AO53</f>
        <v>0</v>
      </c>
      <c r="AQ53" s="33" t="str">
        <f t="shared" ref="AQ53" si="188">IFERROR(AP53/AN53,"n.a.")</f>
        <v>n.a.</v>
      </c>
      <c r="AR53" s="5"/>
      <c r="AS53" s="23">
        <f>+_xlfn.XLOOKUP($B53,Expenses_FY26B!$B:$B,Expenses_FY26B!AA:AA)/1000</f>
        <v>0</v>
      </c>
      <c r="AT53" s="25"/>
      <c r="AU53" s="8">
        <f t="shared" ref="AU53" si="189">AS53-AT53</f>
        <v>0</v>
      </c>
      <c r="AV53" s="33" t="str">
        <f t="shared" ref="AV53" si="190">IFERROR(AU53/AS53,"n.a.")</f>
        <v>n.a.</v>
      </c>
      <c r="AW53" s="5"/>
      <c r="AX53" s="23">
        <f>+_xlfn.XLOOKUP($B53,Expenses_FY26B!$B:$B,Expenses_FY26B!AB:AB)/1000</f>
        <v>0</v>
      </c>
      <c r="AY53" s="25"/>
      <c r="AZ53" s="8">
        <f t="shared" ref="AZ53" si="191">AX53-AY53</f>
        <v>0</v>
      </c>
      <c r="BA53" s="33" t="str">
        <f t="shared" ref="BA53" si="192">IFERROR(AZ53/AX53,"n.a.")</f>
        <v>n.a.</v>
      </c>
      <c r="BB53" s="5"/>
      <c r="BC53" s="23">
        <f>+_xlfn.XLOOKUP($B53,Expenses_FY26B!$B:$B,Expenses_FY26B!AC:AC)/1000</f>
        <v>0</v>
      </c>
      <c r="BD53" s="25"/>
      <c r="BE53" s="8">
        <f t="shared" ref="BE53" si="193">BC53-BD53</f>
        <v>0</v>
      </c>
      <c r="BF53" s="33" t="str">
        <f t="shared" ref="BF53" si="194">IFERROR(BE53/BC53,"n.a.")</f>
        <v>n.a.</v>
      </c>
      <c r="BG53" s="5"/>
      <c r="BH53" s="23">
        <f>+_xlfn.XLOOKUP($B53,Expenses_FY26B!$B:$B,Expenses_FY26B!AD:AD)/1000</f>
        <v>0</v>
      </c>
      <c r="BI53" s="25"/>
      <c r="BJ53" s="8">
        <f t="shared" ref="BJ53" si="195">BH53-BI53</f>
        <v>0</v>
      </c>
      <c r="BK53" s="33" t="str">
        <f t="shared" ref="BK53" si="196">IFERROR(BJ53/BH53,"n.a.")</f>
        <v>n.a.</v>
      </c>
      <c r="BL53" s="5"/>
      <c r="BM53" s="38">
        <f t="shared" ref="BM53" si="197">+E53+J53+O53</f>
        <v>0</v>
      </c>
      <c r="BN53" s="38">
        <f t="shared" ref="BN53" si="198">+F53+K53+P53</f>
        <v>0</v>
      </c>
      <c r="BO53" s="8">
        <f t="shared" si="111"/>
        <v>0</v>
      </c>
      <c r="BP53" s="33" t="str">
        <f t="shared" si="174"/>
        <v>n.a.</v>
      </c>
    </row>
    <row r="54" spans="2:70" s="44" customFormat="1" ht="15.75" thickBot="1" x14ac:dyDescent="0.3">
      <c r="C54" s="75" t="s">
        <v>190</v>
      </c>
      <c r="D54" s="73"/>
      <c r="E54" s="237">
        <f>SUM(E52:E53)</f>
        <v>0</v>
      </c>
      <c r="F54" s="30">
        <f>SUM(F52:F53)</f>
        <v>0</v>
      </c>
      <c r="G54" s="30">
        <f t="shared" ref="G54" si="199">E54-F54</f>
        <v>0</v>
      </c>
      <c r="H54" s="37" t="str">
        <f>IFERROR(G54/E54,"")</f>
        <v/>
      </c>
      <c r="I54" s="5"/>
      <c r="J54" s="30">
        <f>SUM(J36,J50,J52:J53)</f>
        <v>0</v>
      </c>
      <c r="K54" s="30">
        <f>SUM(K52:K53)</f>
        <v>0</v>
      </c>
      <c r="L54" s="30">
        <f t="shared" ref="L54" si="200">J54-K54</f>
        <v>0</v>
      </c>
      <c r="M54" s="37" t="str">
        <f>IFERROR(L54/J54,"")</f>
        <v/>
      </c>
      <c r="N54" s="5"/>
      <c r="O54" s="30">
        <f>SUM(O36,O50,O52:O53)</f>
        <v>0</v>
      </c>
      <c r="P54" s="30">
        <f>SUM(P52:P53)</f>
        <v>0</v>
      </c>
      <c r="Q54" s="30">
        <f t="shared" ref="Q54" si="201">O54-P54</f>
        <v>0</v>
      </c>
      <c r="R54" s="37" t="str">
        <f>IFERROR(Q54/O54,"")</f>
        <v/>
      </c>
      <c r="S54" s="5"/>
      <c r="T54" s="30">
        <f>SUM(T52:T53)</f>
        <v>0</v>
      </c>
      <c r="U54" s="30">
        <f>SUM(U52:U53)</f>
        <v>0</v>
      </c>
      <c r="V54" s="30">
        <f t="shared" ref="V54" si="202">T54-U54</f>
        <v>0</v>
      </c>
      <c r="W54" s="37" t="str">
        <f>IFERROR(V54/T54,"")</f>
        <v/>
      </c>
      <c r="X54" s="5"/>
      <c r="Y54" s="30">
        <f>SUM(Y52:Y53)</f>
        <v>0</v>
      </c>
      <c r="Z54" s="30">
        <f>SUM(Z52:Z53)</f>
        <v>0</v>
      </c>
      <c r="AA54" s="30">
        <f t="shared" ref="AA54" si="203">Y54-Z54</f>
        <v>0</v>
      </c>
      <c r="AB54" s="37" t="str">
        <f>IFERROR(AA54/Y54,"")</f>
        <v/>
      </c>
      <c r="AC54" s="5"/>
      <c r="AD54" s="30">
        <f>SUM(AD52:AD53)</f>
        <v>0</v>
      </c>
      <c r="AE54" s="30">
        <f>SUM(AE52:AE53)</f>
        <v>0</v>
      </c>
      <c r="AF54" s="30">
        <f t="shared" ref="AF54" si="204">AD54-AE54</f>
        <v>0</v>
      </c>
      <c r="AG54" s="37" t="str">
        <f>IFERROR(AF54/AD54,"")</f>
        <v/>
      </c>
      <c r="AH54" s="5"/>
      <c r="AI54" s="30">
        <f>SUM(AI52:AI53)</f>
        <v>0</v>
      </c>
      <c r="AJ54" s="30">
        <f>SUM(AJ52:AJ53)</f>
        <v>0</v>
      </c>
      <c r="AK54" s="30">
        <f t="shared" ref="AK54" si="205">AI54-AJ54</f>
        <v>0</v>
      </c>
      <c r="AL54" s="37" t="str">
        <f>IFERROR(AK54/AI54,"")</f>
        <v/>
      </c>
      <c r="AM54" s="5"/>
      <c r="AN54" s="30">
        <f>SUM(AN52:AN53)</f>
        <v>0</v>
      </c>
      <c r="AO54" s="30">
        <f>SUM(AO52:AO53)</f>
        <v>0</v>
      </c>
      <c r="AP54" s="30">
        <f t="shared" ref="AP54" si="206">AN54-AO54</f>
        <v>0</v>
      </c>
      <c r="AQ54" s="37" t="str">
        <f>IFERROR(AP54/AN54,"")</f>
        <v/>
      </c>
      <c r="AR54" s="5"/>
      <c r="AS54" s="30">
        <f>SUM(AS52:AS53)</f>
        <v>0</v>
      </c>
      <c r="AT54" s="30">
        <f>SUM(AT52:AT53)</f>
        <v>0</v>
      </c>
      <c r="AU54" s="30">
        <f t="shared" ref="AU54" si="207">AS54-AT54</f>
        <v>0</v>
      </c>
      <c r="AV54" s="37" t="str">
        <f>IFERROR(AU54/AS54,"")</f>
        <v/>
      </c>
      <c r="AW54" s="5"/>
      <c r="AX54" s="30">
        <f>SUM(AX52:AX53)</f>
        <v>0</v>
      </c>
      <c r="AY54" s="30">
        <f>SUM(AY52:AY53)</f>
        <v>0</v>
      </c>
      <c r="AZ54" s="30">
        <f t="shared" ref="AZ54" si="208">AX54-AY54</f>
        <v>0</v>
      </c>
      <c r="BA54" s="37" t="str">
        <f>IFERROR(AZ54/AX54,"")</f>
        <v/>
      </c>
      <c r="BB54" s="5"/>
      <c r="BC54" s="30">
        <f>SUM(BC52:BC53)</f>
        <v>0</v>
      </c>
      <c r="BD54" s="30">
        <f>SUM(BD52:BD53)</f>
        <v>0</v>
      </c>
      <c r="BE54" s="30">
        <f t="shared" ref="BE54" si="209">BC54-BD54</f>
        <v>0</v>
      </c>
      <c r="BF54" s="37" t="str">
        <f>IFERROR(BE54/BC54,"")</f>
        <v/>
      </c>
      <c r="BG54" s="5"/>
      <c r="BH54" s="30">
        <f>SUM(BH52:BH53)</f>
        <v>0</v>
      </c>
      <c r="BI54" s="30">
        <f>SUM(BI52:BI53)</f>
        <v>0</v>
      </c>
      <c r="BJ54" s="30">
        <f t="shared" ref="BJ54" si="210">BH54-BI54</f>
        <v>0</v>
      </c>
      <c r="BK54" s="37" t="str">
        <f>IFERROR(BJ54/BH54,"")</f>
        <v/>
      </c>
      <c r="BL54" s="5"/>
      <c r="BM54" s="237">
        <f>SUM(BM52:BM53)</f>
        <v>0</v>
      </c>
      <c r="BN54" s="40">
        <f>SUM(BN52:BN53)</f>
        <v>0</v>
      </c>
      <c r="BO54" s="30">
        <f t="shared" ref="BO54" si="211">BM54-BN54</f>
        <v>0</v>
      </c>
      <c r="BP54" s="37" t="str">
        <f>IFERROR(BO54/BM54,"")</f>
        <v/>
      </c>
    </row>
    <row r="55" spans="2:70" s="44" customFormat="1" ht="15.75" thickTop="1" x14ac:dyDescent="0.25">
      <c r="C55" s="75"/>
      <c r="D55" s="73"/>
      <c r="E55" s="238"/>
      <c r="F55" s="105"/>
      <c r="G55" s="105"/>
      <c r="H55" s="101"/>
      <c r="I55" s="5"/>
      <c r="J55" s="105"/>
      <c r="K55" s="105"/>
      <c r="L55" s="105"/>
      <c r="M55" s="101"/>
      <c r="N55" s="5"/>
      <c r="O55" s="105"/>
      <c r="P55" s="105"/>
      <c r="Q55" s="105"/>
      <c r="R55" s="101"/>
      <c r="S55" s="5"/>
      <c r="T55" s="105"/>
      <c r="U55" s="105"/>
      <c r="V55" s="105"/>
      <c r="W55" s="101"/>
      <c r="X55" s="5"/>
      <c r="Y55" s="105"/>
      <c r="Z55" s="105"/>
      <c r="AA55" s="105"/>
      <c r="AB55" s="101"/>
      <c r="AC55" s="5"/>
      <c r="AD55" s="105"/>
      <c r="AE55" s="105"/>
      <c r="AF55" s="105"/>
      <c r="AG55" s="101"/>
      <c r="AH55" s="5"/>
      <c r="AI55" s="105"/>
      <c r="AJ55" s="105"/>
      <c r="AK55" s="105"/>
      <c r="AL55" s="101"/>
      <c r="AM55" s="5"/>
      <c r="AN55" s="105"/>
      <c r="AO55" s="105"/>
      <c r="AP55" s="105"/>
      <c r="AQ55" s="101"/>
      <c r="AR55" s="5"/>
      <c r="AS55" s="105"/>
      <c r="AT55" s="105"/>
      <c r="AU55" s="105"/>
      <c r="AV55" s="101"/>
      <c r="AW55" s="5"/>
      <c r="AX55" s="105"/>
      <c r="AY55" s="105"/>
      <c r="AZ55" s="105"/>
      <c r="BA55" s="101"/>
      <c r="BB55" s="5"/>
      <c r="BC55" s="105"/>
      <c r="BD55" s="105"/>
      <c r="BE55" s="105"/>
      <c r="BF55" s="101"/>
      <c r="BG55" s="5"/>
      <c r="BH55" s="105"/>
      <c r="BI55" s="105"/>
      <c r="BJ55" s="105"/>
      <c r="BK55" s="101"/>
      <c r="BL55" s="5"/>
      <c r="BM55" s="238"/>
      <c r="BN55" s="227"/>
      <c r="BO55" s="105"/>
      <c r="BP55" s="101"/>
    </row>
    <row r="56" spans="2:70" s="44" customFormat="1" x14ac:dyDescent="0.25">
      <c r="B56" s="70" t="s">
        <v>106</v>
      </c>
      <c r="C56" s="97" t="s">
        <v>107</v>
      </c>
      <c r="D56" s="71"/>
      <c r="E56"/>
      <c r="F56"/>
      <c r="G56"/>
      <c r="H56"/>
      <c r="J56"/>
      <c r="K56"/>
      <c r="L56"/>
      <c r="M56"/>
      <c r="O56"/>
      <c r="P56"/>
      <c r="Q56"/>
      <c r="R56"/>
      <c r="T56"/>
      <c r="U56"/>
      <c r="V56"/>
      <c r="W56"/>
      <c r="Y56"/>
      <c r="Z56"/>
      <c r="AA56"/>
      <c r="AB56"/>
      <c r="AD56"/>
      <c r="AE56"/>
      <c r="AF56"/>
      <c r="AG56"/>
      <c r="AI56"/>
      <c r="AJ56"/>
      <c r="AK56"/>
      <c r="AL56"/>
      <c r="AN56"/>
      <c r="AO56"/>
      <c r="AP56"/>
      <c r="AQ56"/>
      <c r="AS56"/>
      <c r="AT56"/>
      <c r="AU56"/>
      <c r="AV56"/>
      <c r="AX56"/>
      <c r="AY56"/>
      <c r="AZ56"/>
      <c r="BA56"/>
      <c r="BC56"/>
      <c r="BD56"/>
      <c r="BE56"/>
      <c r="BF56"/>
      <c r="BH56"/>
      <c r="BI56"/>
      <c r="BJ56"/>
      <c r="BK56"/>
      <c r="BM56" s="100"/>
      <c r="BN56"/>
      <c r="BO56"/>
      <c r="BP56"/>
    </row>
    <row r="57" spans="2:70" s="44" customFormat="1" x14ac:dyDescent="0.25">
      <c r="B57">
        <f>+MAX($B$1:B56)+1</f>
        <v>66</v>
      </c>
      <c r="C57" s="15" t="s">
        <v>86</v>
      </c>
      <c r="D57" s="71">
        <v>208.00945022101678</v>
      </c>
      <c r="E57" s="23">
        <f>+_xlfn.XLOOKUP($B57,Expenses_FY26B!$B:$B,Expenses_FY26B!S:S)/1000</f>
        <v>0</v>
      </c>
      <c r="F57" s="25"/>
      <c r="G57" s="8">
        <f t="shared" ref="G57:G75" si="212">E57-F57</f>
        <v>0</v>
      </c>
      <c r="H57" s="33" t="str">
        <f t="shared" ref="H57:H69" si="213">IFERROR(G57/E57,"n.a.")</f>
        <v>n.a.</v>
      </c>
      <c r="J57" s="23">
        <f>+_xlfn.XLOOKUP($B57,Expenses_FY26B!$B:$B,Expenses_FY26B!T:T)/1000</f>
        <v>0</v>
      </c>
      <c r="K57" s="25"/>
      <c r="L57" s="8">
        <f t="shared" ref="L57:L75" si="214">J57-K57</f>
        <v>0</v>
      </c>
      <c r="M57" s="33" t="str">
        <f t="shared" ref="M57:M69" si="215">IFERROR(L57/J57,"n.a.")</f>
        <v>n.a.</v>
      </c>
      <c r="O57" s="23">
        <f>+_xlfn.XLOOKUP($B57,Expenses_FY26B!$B:$B,Expenses_FY26B!U:U)/1000</f>
        <v>0</v>
      </c>
      <c r="P57" s="25"/>
      <c r="Q57" s="8">
        <f t="shared" ref="Q57:Q75" si="216">O57-P57</f>
        <v>0</v>
      </c>
      <c r="R57" s="33" t="str">
        <f t="shared" ref="R57:R69" si="217">IFERROR(Q57/O57,"n.a.")</f>
        <v>n.a.</v>
      </c>
      <c r="T57" s="23">
        <f>+_xlfn.XLOOKUP($B57,Expenses_FY26B!$B:$B,Expenses_FY26B!V:V)/1000</f>
        <v>0</v>
      </c>
      <c r="U57" s="25"/>
      <c r="V57" s="8">
        <f t="shared" ref="V57:V75" si="218">T57-U57</f>
        <v>0</v>
      </c>
      <c r="W57" s="33" t="str">
        <f t="shared" ref="W57:W69" si="219">IFERROR(V57/T57,"n.a.")</f>
        <v>n.a.</v>
      </c>
      <c r="Y57" s="23">
        <f>+_xlfn.XLOOKUP($B57,Expenses_FY26B!$B:$B,Expenses_FY26B!W:W)/1000</f>
        <v>0</v>
      </c>
      <c r="Z57" s="25"/>
      <c r="AA57" s="8">
        <f t="shared" ref="AA57:AA75" si="220">Y57-Z57</f>
        <v>0</v>
      </c>
      <c r="AB57" s="33" t="str">
        <f t="shared" ref="AB57:AB69" si="221">IFERROR(AA57/Y57,"n.a.")</f>
        <v>n.a.</v>
      </c>
      <c r="AD57" s="23">
        <f>+_xlfn.XLOOKUP($B57,Expenses_FY26B!$B:$B,Expenses_FY26B!X:X)/1000</f>
        <v>0</v>
      </c>
      <c r="AE57" s="25"/>
      <c r="AF57" s="8">
        <f t="shared" ref="AF57:AF75" si="222">AD57-AE57</f>
        <v>0</v>
      </c>
      <c r="AG57" s="33" t="str">
        <f t="shared" ref="AG57:AG69" si="223">IFERROR(AF57/AD57,"n.a.")</f>
        <v>n.a.</v>
      </c>
      <c r="AI57" s="23">
        <f>+_xlfn.XLOOKUP($B57,Expenses_FY26B!$B:$B,Expenses_FY26B!Y:Y)/1000</f>
        <v>0</v>
      </c>
      <c r="AJ57" s="25"/>
      <c r="AK57" s="8">
        <f t="shared" ref="AK57:AK75" si="224">AI57-AJ57</f>
        <v>0</v>
      </c>
      <c r="AL57" s="33" t="str">
        <f t="shared" ref="AL57:AL69" si="225">IFERROR(AK57/AI57,"n.a.")</f>
        <v>n.a.</v>
      </c>
      <c r="AN57" s="23">
        <f>+_xlfn.XLOOKUP($B57,Expenses_FY26B!$B:$B,Expenses_FY26B!Z:Z)/1000</f>
        <v>0</v>
      </c>
      <c r="AO57" s="25"/>
      <c r="AP57" s="8">
        <f t="shared" ref="AP57:AP75" si="226">AN57-AO57</f>
        <v>0</v>
      </c>
      <c r="AQ57" s="33" t="str">
        <f t="shared" ref="AQ57:AQ69" si="227">IFERROR(AP57/AN57,"n.a.")</f>
        <v>n.a.</v>
      </c>
      <c r="AS57" s="23">
        <f>+_xlfn.XLOOKUP($B57,Expenses_FY26B!$B:$B,Expenses_FY26B!AA:AA)/1000</f>
        <v>0</v>
      </c>
      <c r="AT57" s="25"/>
      <c r="AU57" s="8">
        <f t="shared" ref="AU57:AU75" si="228">AS57-AT57</f>
        <v>0</v>
      </c>
      <c r="AV57" s="33" t="str">
        <f t="shared" ref="AV57:AV69" si="229">IFERROR(AU57/AS57,"n.a.")</f>
        <v>n.a.</v>
      </c>
      <c r="AX57" s="23">
        <f>+_xlfn.XLOOKUP($B57,Expenses_FY26B!$B:$B,Expenses_FY26B!AB:AB)/1000</f>
        <v>0</v>
      </c>
      <c r="AY57" s="25"/>
      <c r="AZ57" s="8">
        <f t="shared" ref="AZ57:AZ75" si="230">AX57-AY57</f>
        <v>0</v>
      </c>
      <c r="BA57" s="33" t="str">
        <f t="shared" ref="BA57:BA69" si="231">IFERROR(AZ57/AX57,"n.a.")</f>
        <v>n.a.</v>
      </c>
      <c r="BC57" s="23">
        <f>+_xlfn.XLOOKUP($B57,Expenses_FY26B!$B:$B,Expenses_FY26B!AC:AC)/1000</f>
        <v>0</v>
      </c>
      <c r="BD57" s="25"/>
      <c r="BE57" s="8">
        <f t="shared" ref="BE57:BE75" si="232">BC57-BD57</f>
        <v>0</v>
      </c>
      <c r="BF57" s="33" t="str">
        <f t="shared" ref="BF57:BF69" si="233">IFERROR(BE57/BC57,"n.a.")</f>
        <v>n.a.</v>
      </c>
      <c r="BH57" s="23">
        <f>+_xlfn.XLOOKUP($B57,Expenses_FY26B!$B:$B,Expenses_FY26B!AD:AD)/1000</f>
        <v>0</v>
      </c>
      <c r="BI57" s="25"/>
      <c r="BJ57" s="8">
        <f t="shared" ref="BJ57:BJ75" si="234">BH57-BI57</f>
        <v>0</v>
      </c>
      <c r="BK57" s="33" t="str">
        <f t="shared" ref="BK57:BK69" si="235">IFERROR(BJ57/BH57,"n.a.")</f>
        <v>n.a.</v>
      </c>
      <c r="BM57" s="38">
        <f t="shared" ref="BM57:BM60" si="236">+E57+J57+O57</f>
        <v>0</v>
      </c>
      <c r="BN57" s="38">
        <f t="shared" ref="BN57:BN60" si="237">+F57+K57+P57</f>
        <v>0</v>
      </c>
      <c r="BO57" s="8">
        <f t="shared" ref="BO57:BO75" si="238">BM57-BN57</f>
        <v>0</v>
      </c>
      <c r="BP57" s="33" t="str">
        <f t="shared" ref="BP57:BP69" si="239">IFERROR(BO57/BM57,"n.a.")</f>
        <v>n.a.</v>
      </c>
    </row>
    <row r="58" spans="2:70" s="44" customFormat="1" x14ac:dyDescent="0.25">
      <c r="B58">
        <f>+MAX($B$1:B57)+1</f>
        <v>67</v>
      </c>
      <c r="C58" s="15" t="s">
        <v>87</v>
      </c>
      <c r="D58" s="71">
        <v>311.70140996048769</v>
      </c>
      <c r="E58" s="23">
        <f>+_xlfn.XLOOKUP($B58,Expenses_FY26B!$B:$B,Expenses_FY26B!S:S)/1000</f>
        <v>0</v>
      </c>
      <c r="F58" s="25"/>
      <c r="G58" s="8">
        <f t="shared" si="212"/>
        <v>0</v>
      </c>
      <c r="H58" s="33" t="str">
        <f t="shared" si="213"/>
        <v>n.a.</v>
      </c>
      <c r="J58" s="23">
        <f>+_xlfn.XLOOKUP($B58,Expenses_FY26B!$B:$B,Expenses_FY26B!T:T)/1000</f>
        <v>0</v>
      </c>
      <c r="K58" s="25"/>
      <c r="L58" s="8">
        <f t="shared" si="214"/>
        <v>0</v>
      </c>
      <c r="M58" s="33" t="str">
        <f t="shared" si="215"/>
        <v>n.a.</v>
      </c>
      <c r="O58" s="23">
        <f>+_xlfn.XLOOKUP($B58,Expenses_FY26B!$B:$B,Expenses_FY26B!U:U)/1000</f>
        <v>0</v>
      </c>
      <c r="P58" s="25"/>
      <c r="Q58" s="8">
        <f t="shared" si="216"/>
        <v>0</v>
      </c>
      <c r="R58" s="33" t="str">
        <f t="shared" si="217"/>
        <v>n.a.</v>
      </c>
      <c r="T58" s="23">
        <f>+_xlfn.XLOOKUP($B58,Expenses_FY26B!$B:$B,Expenses_FY26B!V:V)/1000</f>
        <v>0</v>
      </c>
      <c r="U58" s="25"/>
      <c r="V58" s="8">
        <f t="shared" si="218"/>
        <v>0</v>
      </c>
      <c r="W58" s="33" t="str">
        <f t="shared" si="219"/>
        <v>n.a.</v>
      </c>
      <c r="Y58" s="23">
        <f>+_xlfn.XLOOKUP($B58,Expenses_FY26B!$B:$B,Expenses_FY26B!W:W)/1000</f>
        <v>0</v>
      </c>
      <c r="Z58" s="25"/>
      <c r="AA58" s="8">
        <f t="shared" si="220"/>
        <v>0</v>
      </c>
      <c r="AB58" s="33" t="str">
        <f t="shared" si="221"/>
        <v>n.a.</v>
      </c>
      <c r="AD58" s="23">
        <f>+_xlfn.XLOOKUP($B58,Expenses_FY26B!$B:$B,Expenses_FY26B!X:X)/1000</f>
        <v>0</v>
      </c>
      <c r="AE58" s="25"/>
      <c r="AF58" s="8">
        <f t="shared" si="222"/>
        <v>0</v>
      </c>
      <c r="AG58" s="33" t="str">
        <f t="shared" si="223"/>
        <v>n.a.</v>
      </c>
      <c r="AI58" s="23">
        <f>+_xlfn.XLOOKUP($B58,Expenses_FY26B!$B:$B,Expenses_FY26B!Y:Y)/1000</f>
        <v>0</v>
      </c>
      <c r="AJ58" s="25"/>
      <c r="AK58" s="8">
        <f t="shared" si="224"/>
        <v>0</v>
      </c>
      <c r="AL58" s="33" t="str">
        <f t="shared" si="225"/>
        <v>n.a.</v>
      </c>
      <c r="AN58" s="23">
        <f>+_xlfn.XLOOKUP($B58,Expenses_FY26B!$B:$B,Expenses_FY26B!Z:Z)/1000</f>
        <v>0</v>
      </c>
      <c r="AO58" s="25"/>
      <c r="AP58" s="8">
        <f t="shared" si="226"/>
        <v>0</v>
      </c>
      <c r="AQ58" s="33" t="str">
        <f t="shared" si="227"/>
        <v>n.a.</v>
      </c>
      <c r="AS58" s="23">
        <f>+_xlfn.XLOOKUP($B58,Expenses_FY26B!$B:$B,Expenses_FY26B!AA:AA)/1000</f>
        <v>0</v>
      </c>
      <c r="AT58" s="25"/>
      <c r="AU58" s="8">
        <f t="shared" si="228"/>
        <v>0</v>
      </c>
      <c r="AV58" s="33" t="str">
        <f t="shared" si="229"/>
        <v>n.a.</v>
      </c>
      <c r="AX58" s="23">
        <f>+_xlfn.XLOOKUP($B58,Expenses_FY26B!$B:$B,Expenses_FY26B!AB:AB)/1000</f>
        <v>0</v>
      </c>
      <c r="AY58" s="25"/>
      <c r="AZ58" s="8">
        <f t="shared" si="230"/>
        <v>0</v>
      </c>
      <c r="BA58" s="33" t="str">
        <f t="shared" si="231"/>
        <v>n.a.</v>
      </c>
      <c r="BC58" s="23">
        <f>+_xlfn.XLOOKUP($B58,Expenses_FY26B!$B:$B,Expenses_FY26B!AC:AC)/1000</f>
        <v>0</v>
      </c>
      <c r="BD58" s="25"/>
      <c r="BE58" s="8">
        <f t="shared" si="232"/>
        <v>0</v>
      </c>
      <c r="BF58" s="33" t="str">
        <f t="shared" si="233"/>
        <v>n.a.</v>
      </c>
      <c r="BH58" s="23">
        <f>+_xlfn.XLOOKUP($B58,Expenses_FY26B!$B:$B,Expenses_FY26B!AD:AD)/1000</f>
        <v>0</v>
      </c>
      <c r="BI58" s="25"/>
      <c r="BJ58" s="8">
        <f t="shared" si="234"/>
        <v>0</v>
      </c>
      <c r="BK58" s="33" t="str">
        <f t="shared" si="235"/>
        <v>n.a.</v>
      </c>
      <c r="BM58" s="38">
        <f t="shared" si="236"/>
        <v>0</v>
      </c>
      <c r="BN58" s="38">
        <f t="shared" si="237"/>
        <v>0</v>
      </c>
      <c r="BO58" s="8">
        <f t="shared" si="238"/>
        <v>0</v>
      </c>
      <c r="BP58" s="33" t="str">
        <f t="shared" si="239"/>
        <v>n.a.</v>
      </c>
    </row>
    <row r="59" spans="2:70" s="44" customFormat="1" x14ac:dyDescent="0.25">
      <c r="B59">
        <f>+MAX($B$1:B58)+1</f>
        <v>68</v>
      </c>
      <c r="C59" s="15" t="s">
        <v>88</v>
      </c>
      <c r="D59" s="71">
        <v>11800</v>
      </c>
      <c r="E59" s="23">
        <f>+_xlfn.XLOOKUP($B59,Expenses_FY26B!$B:$B,Expenses_FY26B!S:S)/1000</f>
        <v>0</v>
      </c>
      <c r="F59" s="25"/>
      <c r="G59" s="8">
        <f t="shared" si="212"/>
        <v>0</v>
      </c>
      <c r="H59" s="33" t="str">
        <f t="shared" si="213"/>
        <v>n.a.</v>
      </c>
      <c r="J59" s="23">
        <f>+_xlfn.XLOOKUP($B59,Expenses_FY26B!$B:$B,Expenses_FY26B!T:T)/1000</f>
        <v>0</v>
      </c>
      <c r="K59" s="25"/>
      <c r="L59" s="8">
        <f t="shared" si="214"/>
        <v>0</v>
      </c>
      <c r="M59" s="33" t="str">
        <f t="shared" si="215"/>
        <v>n.a.</v>
      </c>
      <c r="O59" s="23">
        <f>+_xlfn.XLOOKUP($B59,Expenses_FY26B!$B:$B,Expenses_FY26B!U:U)/1000</f>
        <v>0</v>
      </c>
      <c r="P59" s="25"/>
      <c r="Q59" s="8">
        <f t="shared" si="216"/>
        <v>0</v>
      </c>
      <c r="R59" s="33" t="str">
        <f t="shared" si="217"/>
        <v>n.a.</v>
      </c>
      <c r="T59" s="23">
        <f>+_xlfn.XLOOKUP($B59,Expenses_FY26B!$B:$B,Expenses_FY26B!V:V)/1000</f>
        <v>0</v>
      </c>
      <c r="U59" s="25"/>
      <c r="V59" s="8">
        <f t="shared" si="218"/>
        <v>0</v>
      </c>
      <c r="W59" s="33" t="str">
        <f t="shared" si="219"/>
        <v>n.a.</v>
      </c>
      <c r="Y59" s="23">
        <f>+_xlfn.XLOOKUP($B59,Expenses_FY26B!$B:$B,Expenses_FY26B!W:W)/1000</f>
        <v>0</v>
      </c>
      <c r="Z59" s="25"/>
      <c r="AA59" s="8">
        <f t="shared" si="220"/>
        <v>0</v>
      </c>
      <c r="AB59" s="33" t="str">
        <f t="shared" si="221"/>
        <v>n.a.</v>
      </c>
      <c r="AD59" s="23">
        <f>+_xlfn.XLOOKUP($B59,Expenses_FY26B!$B:$B,Expenses_FY26B!X:X)/1000</f>
        <v>0</v>
      </c>
      <c r="AE59" s="25"/>
      <c r="AF59" s="8">
        <f t="shared" si="222"/>
        <v>0</v>
      </c>
      <c r="AG59" s="33" t="str">
        <f t="shared" si="223"/>
        <v>n.a.</v>
      </c>
      <c r="AI59" s="23">
        <f>+_xlfn.XLOOKUP($B59,Expenses_FY26B!$B:$B,Expenses_FY26B!Y:Y)/1000</f>
        <v>0</v>
      </c>
      <c r="AJ59" s="25"/>
      <c r="AK59" s="8">
        <f t="shared" si="224"/>
        <v>0</v>
      </c>
      <c r="AL59" s="33" t="str">
        <f t="shared" si="225"/>
        <v>n.a.</v>
      </c>
      <c r="AN59" s="23">
        <f>+_xlfn.XLOOKUP($B59,Expenses_FY26B!$B:$B,Expenses_FY26B!Z:Z)/1000</f>
        <v>0</v>
      </c>
      <c r="AO59" s="25"/>
      <c r="AP59" s="8">
        <f t="shared" si="226"/>
        <v>0</v>
      </c>
      <c r="AQ59" s="33" t="str">
        <f t="shared" si="227"/>
        <v>n.a.</v>
      </c>
      <c r="AS59" s="23">
        <f>+_xlfn.XLOOKUP($B59,Expenses_FY26B!$B:$B,Expenses_FY26B!AA:AA)/1000</f>
        <v>0</v>
      </c>
      <c r="AT59" s="25"/>
      <c r="AU59" s="8">
        <f t="shared" si="228"/>
        <v>0</v>
      </c>
      <c r="AV59" s="33" t="str">
        <f t="shared" si="229"/>
        <v>n.a.</v>
      </c>
      <c r="AX59" s="23">
        <f>+_xlfn.XLOOKUP($B59,Expenses_FY26B!$B:$B,Expenses_FY26B!AB:AB)/1000</f>
        <v>0</v>
      </c>
      <c r="AY59" s="25"/>
      <c r="AZ59" s="8">
        <f t="shared" si="230"/>
        <v>0</v>
      </c>
      <c r="BA59" s="33" t="str">
        <f t="shared" si="231"/>
        <v>n.a.</v>
      </c>
      <c r="BC59" s="23">
        <f>+_xlfn.XLOOKUP($B59,Expenses_FY26B!$B:$B,Expenses_FY26B!AC:AC)/1000</f>
        <v>0</v>
      </c>
      <c r="BD59" s="25"/>
      <c r="BE59" s="8">
        <f t="shared" si="232"/>
        <v>0</v>
      </c>
      <c r="BF59" s="33" t="str">
        <f t="shared" si="233"/>
        <v>n.a.</v>
      </c>
      <c r="BH59" s="23">
        <f>+_xlfn.XLOOKUP($B59,Expenses_FY26B!$B:$B,Expenses_FY26B!AD:AD)/1000</f>
        <v>0</v>
      </c>
      <c r="BI59" s="25"/>
      <c r="BJ59" s="8">
        <f t="shared" si="234"/>
        <v>0</v>
      </c>
      <c r="BK59" s="33" t="str">
        <f t="shared" si="235"/>
        <v>n.a.</v>
      </c>
      <c r="BM59" s="38">
        <f t="shared" si="236"/>
        <v>0</v>
      </c>
      <c r="BN59" s="38">
        <f t="shared" si="237"/>
        <v>0</v>
      </c>
      <c r="BO59" s="8">
        <f t="shared" si="238"/>
        <v>0</v>
      </c>
      <c r="BP59" s="33" t="str">
        <f t="shared" si="239"/>
        <v>n.a.</v>
      </c>
    </row>
    <row r="60" spans="2:70" s="44" customFormat="1" x14ac:dyDescent="0.25">
      <c r="B60">
        <f>+MAX($B$1:B59)+1</f>
        <v>69</v>
      </c>
      <c r="C60" s="15" t="s">
        <v>89</v>
      </c>
      <c r="D60" s="71">
        <v>0.57027430428895642</v>
      </c>
      <c r="E60" s="23">
        <f>+_xlfn.XLOOKUP($B60,Expenses_FY26B!$B:$B,Expenses_FY26B!S:S)/1000</f>
        <v>0</v>
      </c>
      <c r="F60" s="25"/>
      <c r="G60" s="8">
        <f t="shared" si="212"/>
        <v>0</v>
      </c>
      <c r="H60" s="33" t="str">
        <f t="shared" si="213"/>
        <v>n.a.</v>
      </c>
      <c r="J60" s="23">
        <f>+_xlfn.XLOOKUP($B60,Expenses_FY26B!$B:$B,Expenses_FY26B!T:T)/1000</f>
        <v>0</v>
      </c>
      <c r="K60" s="25"/>
      <c r="L60" s="8">
        <f t="shared" si="214"/>
        <v>0</v>
      </c>
      <c r="M60" s="33" t="str">
        <f t="shared" si="215"/>
        <v>n.a.</v>
      </c>
      <c r="O60" s="23">
        <f>+_xlfn.XLOOKUP($B60,Expenses_FY26B!$B:$B,Expenses_FY26B!U:U)/1000</f>
        <v>0</v>
      </c>
      <c r="P60" s="25"/>
      <c r="Q60" s="8">
        <f t="shared" si="216"/>
        <v>0</v>
      </c>
      <c r="R60" s="33" t="str">
        <f t="shared" si="217"/>
        <v>n.a.</v>
      </c>
      <c r="T60" s="23">
        <f>+_xlfn.XLOOKUP($B60,Expenses_FY26B!$B:$B,Expenses_FY26B!V:V)/1000</f>
        <v>0</v>
      </c>
      <c r="U60" s="25"/>
      <c r="V60" s="8">
        <f t="shared" si="218"/>
        <v>0</v>
      </c>
      <c r="W60" s="33" t="str">
        <f t="shared" si="219"/>
        <v>n.a.</v>
      </c>
      <c r="Y60" s="23">
        <f>+_xlfn.XLOOKUP($B60,Expenses_FY26B!$B:$B,Expenses_FY26B!W:W)/1000</f>
        <v>0</v>
      </c>
      <c r="Z60" s="25"/>
      <c r="AA60" s="8">
        <f t="shared" si="220"/>
        <v>0</v>
      </c>
      <c r="AB60" s="33" t="str">
        <f t="shared" si="221"/>
        <v>n.a.</v>
      </c>
      <c r="AD60" s="23">
        <f>+_xlfn.XLOOKUP($B60,Expenses_FY26B!$B:$B,Expenses_FY26B!X:X)/1000</f>
        <v>0</v>
      </c>
      <c r="AE60" s="25"/>
      <c r="AF60" s="8">
        <f t="shared" si="222"/>
        <v>0</v>
      </c>
      <c r="AG60" s="33" t="str">
        <f t="shared" si="223"/>
        <v>n.a.</v>
      </c>
      <c r="AI60" s="23">
        <f>+_xlfn.XLOOKUP($B60,Expenses_FY26B!$B:$B,Expenses_FY26B!Y:Y)/1000</f>
        <v>0</v>
      </c>
      <c r="AJ60" s="25"/>
      <c r="AK60" s="8">
        <f t="shared" si="224"/>
        <v>0</v>
      </c>
      <c r="AL60" s="33" t="str">
        <f t="shared" si="225"/>
        <v>n.a.</v>
      </c>
      <c r="AN60" s="23">
        <f>+_xlfn.XLOOKUP($B60,Expenses_FY26B!$B:$B,Expenses_FY26B!Z:Z)/1000</f>
        <v>0</v>
      </c>
      <c r="AO60" s="25"/>
      <c r="AP60" s="8">
        <f t="shared" si="226"/>
        <v>0</v>
      </c>
      <c r="AQ60" s="33" t="str">
        <f t="shared" si="227"/>
        <v>n.a.</v>
      </c>
      <c r="AS60" s="23">
        <f>+_xlfn.XLOOKUP($B60,Expenses_FY26B!$B:$B,Expenses_FY26B!AA:AA)/1000</f>
        <v>0</v>
      </c>
      <c r="AT60" s="25"/>
      <c r="AU60" s="8">
        <f t="shared" si="228"/>
        <v>0</v>
      </c>
      <c r="AV60" s="33" t="str">
        <f t="shared" si="229"/>
        <v>n.a.</v>
      </c>
      <c r="AX60" s="23">
        <f>+_xlfn.XLOOKUP($B60,Expenses_FY26B!$B:$B,Expenses_FY26B!AB:AB)/1000</f>
        <v>0</v>
      </c>
      <c r="AY60" s="25"/>
      <c r="AZ60" s="8">
        <f t="shared" si="230"/>
        <v>0</v>
      </c>
      <c r="BA60" s="33" t="str">
        <f t="shared" si="231"/>
        <v>n.a.</v>
      </c>
      <c r="BC60" s="23">
        <f>+_xlfn.XLOOKUP($B60,Expenses_FY26B!$B:$B,Expenses_FY26B!AC:AC)/1000</f>
        <v>0</v>
      </c>
      <c r="BD60" s="25"/>
      <c r="BE60" s="8">
        <f t="shared" si="232"/>
        <v>0</v>
      </c>
      <c r="BF60" s="33" t="str">
        <f t="shared" si="233"/>
        <v>n.a.</v>
      </c>
      <c r="BH60" s="23">
        <f>+_xlfn.XLOOKUP($B60,Expenses_FY26B!$B:$B,Expenses_FY26B!AD:AD)/1000</f>
        <v>0</v>
      </c>
      <c r="BI60" s="25"/>
      <c r="BJ60" s="8">
        <f t="shared" si="234"/>
        <v>0</v>
      </c>
      <c r="BK60" s="33" t="str">
        <f t="shared" si="235"/>
        <v>n.a.</v>
      </c>
      <c r="BM60" s="38">
        <f t="shared" si="236"/>
        <v>0</v>
      </c>
      <c r="BN60" s="38">
        <f t="shared" si="237"/>
        <v>0</v>
      </c>
      <c r="BO60" s="8">
        <f t="shared" si="238"/>
        <v>0</v>
      </c>
      <c r="BP60" s="33" t="str">
        <f t="shared" si="239"/>
        <v>n.a.</v>
      </c>
    </row>
    <row r="61" spans="2:70" s="44" customFormat="1" x14ac:dyDescent="0.25">
      <c r="C61" s="97" t="s">
        <v>108</v>
      </c>
      <c r="D61" s="72">
        <v>86556.076569341662</v>
      </c>
      <c r="E61" s="32">
        <f>SUM(E57:E60)</f>
        <v>0</v>
      </c>
      <c r="F61" s="32">
        <f>SUM(F57:F60)</f>
        <v>0</v>
      </c>
      <c r="G61" s="32">
        <f>E61-F61</f>
        <v>0</v>
      </c>
      <c r="H61" s="34" t="str">
        <f>IFERROR(G61/E61,"")</f>
        <v/>
      </c>
      <c r="I61"/>
      <c r="J61" s="32">
        <f>SUM(J57:J60)</f>
        <v>0</v>
      </c>
      <c r="K61" s="32">
        <f>SUM(K57:K60)</f>
        <v>0</v>
      </c>
      <c r="L61" s="32">
        <f>J61-K61</f>
        <v>0</v>
      </c>
      <c r="M61" s="34" t="str">
        <f>IFERROR(L61/J61,"")</f>
        <v/>
      </c>
      <c r="O61" s="32">
        <f>SUM(O57:O60)</f>
        <v>0</v>
      </c>
      <c r="P61" s="32">
        <f>SUM(P57:P60)</f>
        <v>0</v>
      </c>
      <c r="Q61" s="32">
        <f>O61-P61</f>
        <v>0</v>
      </c>
      <c r="R61" s="34" t="str">
        <f>IFERROR(Q61/O61,"")</f>
        <v/>
      </c>
      <c r="T61" s="32">
        <f>SUM(T57:T60)</f>
        <v>0</v>
      </c>
      <c r="U61" s="32">
        <f>SUM(U57:U60)</f>
        <v>0</v>
      </c>
      <c r="V61" s="32">
        <f>T61-U61</f>
        <v>0</v>
      </c>
      <c r="W61" s="34" t="str">
        <f>IFERROR(V61/T61,"")</f>
        <v/>
      </c>
      <c r="Y61" s="32">
        <f>SUM(Y57:Y60)</f>
        <v>0</v>
      </c>
      <c r="Z61" s="32">
        <f>SUM(Z57:Z60)</f>
        <v>0</v>
      </c>
      <c r="AA61" s="32">
        <f>Y61-Z61</f>
        <v>0</v>
      </c>
      <c r="AB61" s="34" t="str">
        <f>IFERROR(AA61/Y61,"")</f>
        <v/>
      </c>
      <c r="AD61" s="32">
        <f>SUM(AD57:AD60)</f>
        <v>0</v>
      </c>
      <c r="AE61" s="32">
        <f>SUM(AE57:AE60)</f>
        <v>0</v>
      </c>
      <c r="AF61" s="32">
        <f>AD61-AE61</f>
        <v>0</v>
      </c>
      <c r="AG61" s="34" t="str">
        <f>IFERROR(AF61/AD61,"")</f>
        <v/>
      </c>
      <c r="AI61" s="32">
        <f>SUM(AI57:AI60)</f>
        <v>0</v>
      </c>
      <c r="AJ61" s="32">
        <f>SUM(AJ57:AJ60)</f>
        <v>0</v>
      </c>
      <c r="AK61" s="32">
        <f>AI61-AJ61</f>
        <v>0</v>
      </c>
      <c r="AL61" s="34" t="str">
        <f>IFERROR(AK61/AI61,"")</f>
        <v/>
      </c>
      <c r="AN61" s="32">
        <f>SUM(AN57:AN60)</f>
        <v>0</v>
      </c>
      <c r="AO61" s="32">
        <f>SUM(AO57:AO60)</f>
        <v>0</v>
      </c>
      <c r="AP61" s="32">
        <f>AN61-AO61</f>
        <v>0</v>
      </c>
      <c r="AQ61" s="34" t="str">
        <f>IFERROR(AP61/AN61,"")</f>
        <v/>
      </c>
      <c r="AS61" s="32">
        <f>SUM(AS57:AS60)</f>
        <v>0</v>
      </c>
      <c r="AT61" s="32">
        <f>SUM(AT57:AT60)</f>
        <v>0</v>
      </c>
      <c r="AU61" s="32">
        <f>AS61-AT61</f>
        <v>0</v>
      </c>
      <c r="AV61" s="34" t="str">
        <f>IFERROR(AU61/AS61,"")</f>
        <v/>
      </c>
      <c r="AX61" s="32">
        <f>SUM(AX57:AX60)</f>
        <v>0</v>
      </c>
      <c r="AY61" s="32">
        <f>SUM(AY57:AY60)</f>
        <v>0</v>
      </c>
      <c r="AZ61" s="32">
        <f>AX61-AY61</f>
        <v>0</v>
      </c>
      <c r="BA61" s="34" t="str">
        <f>IFERROR(AZ61/AX61,"")</f>
        <v/>
      </c>
      <c r="BC61" s="32">
        <f>SUM(BC57:BC60)</f>
        <v>0</v>
      </c>
      <c r="BD61" s="32">
        <f>SUM(BD57:BD60)</f>
        <v>0</v>
      </c>
      <c r="BE61" s="32">
        <f>BC61-BD61</f>
        <v>0</v>
      </c>
      <c r="BF61" s="34" t="str">
        <f>IFERROR(BE61/BC61,"")</f>
        <v/>
      </c>
      <c r="BH61" s="32">
        <f>SUM(BH57:BH60)</f>
        <v>0</v>
      </c>
      <c r="BI61" s="32">
        <f>SUM(BI57:BI60)</f>
        <v>0</v>
      </c>
      <c r="BJ61" s="32">
        <f>BH61-BI61</f>
        <v>0</v>
      </c>
      <c r="BK61" s="34" t="str">
        <f>IFERROR(BJ61/BH61,"")</f>
        <v/>
      </c>
      <c r="BM61" s="216">
        <f>SUM(BM57:BM60)</f>
        <v>0</v>
      </c>
      <c r="BN61" s="41">
        <f>SUM(BN48:BN60)</f>
        <v>0</v>
      </c>
      <c r="BO61" s="32">
        <f t="shared" ref="BO61" si="240">BM61-BN61</f>
        <v>0</v>
      </c>
      <c r="BP61" s="34" t="str">
        <f>IFERROR(BO61/BM61,"")</f>
        <v/>
      </c>
      <c r="BR61" s="193"/>
    </row>
    <row r="62" spans="2:70" s="44" customFormat="1" x14ac:dyDescent="0.25">
      <c r="C62" s="75"/>
      <c r="D62" s="71"/>
      <c r="E62"/>
      <c r="G62"/>
      <c r="H62"/>
      <c r="I62"/>
      <c r="J62"/>
      <c r="K62"/>
      <c r="L62"/>
      <c r="M62"/>
      <c r="O62"/>
      <c r="P62"/>
      <c r="Q62"/>
      <c r="R62"/>
      <c r="T62"/>
      <c r="U62"/>
      <c r="V62"/>
      <c r="W62"/>
      <c r="Y62"/>
      <c r="Z62"/>
      <c r="AA62"/>
      <c r="AB62"/>
      <c r="AD62"/>
      <c r="AE62"/>
      <c r="AF62"/>
      <c r="AG62"/>
      <c r="AI62"/>
      <c r="AJ62"/>
      <c r="AK62"/>
      <c r="AL62"/>
      <c r="AN62"/>
      <c r="AO62"/>
      <c r="AP62"/>
      <c r="AQ62"/>
      <c r="AS62"/>
      <c r="AT62"/>
      <c r="AU62"/>
      <c r="AV62"/>
      <c r="AX62"/>
      <c r="AY62"/>
      <c r="AZ62"/>
      <c r="BA62"/>
      <c r="BC62"/>
      <c r="BD62"/>
      <c r="BE62"/>
      <c r="BF62"/>
      <c r="BH62"/>
      <c r="BI62"/>
      <c r="BJ62"/>
      <c r="BK62"/>
      <c r="BM62" s="100"/>
      <c r="BN62"/>
      <c r="BO62"/>
      <c r="BP62"/>
    </row>
    <row r="63" spans="2:70" s="44" customFormat="1" x14ac:dyDescent="0.25">
      <c r="B63"/>
      <c r="C63" s="97" t="s">
        <v>90</v>
      </c>
      <c r="D63" s="71"/>
      <c r="E63" s="23"/>
      <c r="F63"/>
      <c r="G63" s="8"/>
      <c r="H63" s="33"/>
      <c r="J63" s="23"/>
      <c r="K63" s="229"/>
      <c r="L63" s="8"/>
      <c r="M63" s="33"/>
      <c r="O63" s="23"/>
      <c r="P63" s="229"/>
      <c r="Q63" s="8"/>
      <c r="R63" s="33"/>
      <c r="T63" s="23"/>
      <c r="U63" s="229"/>
      <c r="V63" s="8"/>
      <c r="W63" s="33"/>
      <c r="Y63" s="23"/>
      <c r="Z63" s="229"/>
      <c r="AA63" s="8"/>
      <c r="AB63" s="33"/>
      <c r="AD63" s="23"/>
      <c r="AE63" s="229"/>
      <c r="AF63" s="8"/>
      <c r="AG63" s="33"/>
      <c r="AI63" s="23"/>
      <c r="AJ63" s="229"/>
      <c r="AK63" s="8"/>
      <c r="AL63" s="33"/>
      <c r="AN63" s="23"/>
      <c r="AO63" s="229"/>
      <c r="AP63" s="8"/>
      <c r="AQ63" s="33"/>
      <c r="AS63" s="23"/>
      <c r="AT63" s="229"/>
      <c r="AU63" s="8"/>
      <c r="AV63" s="33"/>
      <c r="AX63" s="23"/>
      <c r="AY63" s="229"/>
      <c r="AZ63" s="8"/>
      <c r="BA63" s="33"/>
      <c r="BC63" s="23"/>
      <c r="BD63" s="229"/>
      <c r="BE63" s="8"/>
      <c r="BF63" s="33"/>
      <c r="BH63" s="23"/>
      <c r="BI63" s="229"/>
      <c r="BJ63" s="8"/>
      <c r="BK63" s="33"/>
      <c r="BM63" s="38"/>
      <c r="BN63" s="38"/>
      <c r="BO63" s="8"/>
      <c r="BP63" s="33"/>
    </row>
    <row r="64" spans="2:70" s="44" customFormat="1" x14ac:dyDescent="0.25">
      <c r="B64">
        <f>+MAX($B$1:B60)+1</f>
        <v>70</v>
      </c>
      <c r="C64" s="15" t="s">
        <v>91</v>
      </c>
      <c r="D64" s="71">
        <v>2.3181175166825772</v>
      </c>
      <c r="E64" s="23">
        <f>+_xlfn.XLOOKUP($B64,Expenses_FY26B!$B:$B,Expenses_FY26B!S:S)/1000</f>
        <v>0</v>
      </c>
      <c r="F64" s="25"/>
      <c r="G64" s="8">
        <f t="shared" si="212"/>
        <v>0</v>
      </c>
      <c r="H64" s="33" t="str">
        <f t="shared" si="213"/>
        <v>n.a.</v>
      </c>
      <c r="J64" s="23">
        <f>+_xlfn.XLOOKUP($B64,Expenses_FY26B!$B:$B,Expenses_FY26B!T:T)/1000</f>
        <v>0</v>
      </c>
      <c r="K64" s="25"/>
      <c r="L64" s="8">
        <f t="shared" si="214"/>
        <v>0</v>
      </c>
      <c r="M64" s="33" t="str">
        <f t="shared" si="215"/>
        <v>n.a.</v>
      </c>
      <c r="O64" s="23">
        <f>+_xlfn.XLOOKUP($B64,Expenses_FY26B!$B:$B,Expenses_FY26B!U:U)/1000</f>
        <v>0</v>
      </c>
      <c r="P64" s="25"/>
      <c r="Q64" s="8">
        <f t="shared" si="216"/>
        <v>0</v>
      </c>
      <c r="R64" s="33" t="str">
        <f t="shared" si="217"/>
        <v>n.a.</v>
      </c>
      <c r="T64" s="23">
        <f>+_xlfn.XLOOKUP($B64,Expenses_FY26B!$B:$B,Expenses_FY26B!V:V)/1000</f>
        <v>0</v>
      </c>
      <c r="U64" s="25"/>
      <c r="V64" s="8">
        <f t="shared" si="218"/>
        <v>0</v>
      </c>
      <c r="W64" s="33" t="str">
        <f t="shared" si="219"/>
        <v>n.a.</v>
      </c>
      <c r="Y64" s="23">
        <f>+_xlfn.XLOOKUP($B64,Expenses_FY26B!$B:$B,Expenses_FY26B!W:W)/1000</f>
        <v>0</v>
      </c>
      <c r="Z64" s="25"/>
      <c r="AA64" s="8">
        <f t="shared" si="220"/>
        <v>0</v>
      </c>
      <c r="AB64" s="33" t="str">
        <f t="shared" si="221"/>
        <v>n.a.</v>
      </c>
      <c r="AD64" s="23">
        <f>+_xlfn.XLOOKUP($B64,Expenses_FY26B!$B:$B,Expenses_FY26B!X:X)/1000</f>
        <v>0</v>
      </c>
      <c r="AE64" s="25"/>
      <c r="AF64" s="8">
        <f t="shared" si="222"/>
        <v>0</v>
      </c>
      <c r="AG64" s="33" t="str">
        <f t="shared" si="223"/>
        <v>n.a.</v>
      </c>
      <c r="AI64" s="23">
        <f>+_xlfn.XLOOKUP($B64,Expenses_FY26B!$B:$B,Expenses_FY26B!Y:Y)/1000</f>
        <v>0</v>
      </c>
      <c r="AJ64" s="25"/>
      <c r="AK64" s="8">
        <f t="shared" si="224"/>
        <v>0</v>
      </c>
      <c r="AL64" s="33" t="str">
        <f t="shared" si="225"/>
        <v>n.a.</v>
      </c>
      <c r="AN64" s="23">
        <f>+_xlfn.XLOOKUP($B64,Expenses_FY26B!$B:$B,Expenses_FY26B!Z:Z)/1000</f>
        <v>0</v>
      </c>
      <c r="AO64" s="25"/>
      <c r="AP64" s="8">
        <f t="shared" si="226"/>
        <v>0</v>
      </c>
      <c r="AQ64" s="33" t="str">
        <f t="shared" si="227"/>
        <v>n.a.</v>
      </c>
      <c r="AS64" s="23">
        <f>+_xlfn.XLOOKUP($B64,Expenses_FY26B!$B:$B,Expenses_FY26B!AA:AA)/1000</f>
        <v>0</v>
      </c>
      <c r="AT64" s="25"/>
      <c r="AU64" s="8">
        <f t="shared" si="228"/>
        <v>0</v>
      </c>
      <c r="AV64" s="33" t="str">
        <f t="shared" si="229"/>
        <v>n.a.</v>
      </c>
      <c r="AX64" s="23">
        <f>+_xlfn.XLOOKUP($B64,Expenses_FY26B!$B:$B,Expenses_FY26B!AB:AB)/1000</f>
        <v>0</v>
      </c>
      <c r="AY64" s="25"/>
      <c r="AZ64" s="8">
        <f t="shared" si="230"/>
        <v>0</v>
      </c>
      <c r="BA64" s="33" t="str">
        <f t="shared" si="231"/>
        <v>n.a.</v>
      </c>
      <c r="BC64" s="23">
        <f>+_xlfn.XLOOKUP($B64,Expenses_FY26B!$B:$B,Expenses_FY26B!AC:AC)/1000</f>
        <v>0</v>
      </c>
      <c r="BD64" s="25"/>
      <c r="BE64" s="8">
        <f t="shared" si="232"/>
        <v>0</v>
      </c>
      <c r="BF64" s="33" t="str">
        <f t="shared" si="233"/>
        <v>n.a.</v>
      </c>
      <c r="BH64" s="23">
        <f>+_xlfn.XLOOKUP($B64,Expenses_FY26B!$B:$B,Expenses_FY26B!AD:AD)/1000</f>
        <v>0</v>
      </c>
      <c r="BI64" s="25"/>
      <c r="BJ64" s="8">
        <f t="shared" si="234"/>
        <v>0</v>
      </c>
      <c r="BK64" s="33" t="str">
        <f t="shared" si="235"/>
        <v>n.a.</v>
      </c>
      <c r="BM64" s="38">
        <f t="shared" ref="BM64:BM70" si="241">+E64+J64+O64</f>
        <v>0</v>
      </c>
      <c r="BN64" s="38">
        <f t="shared" ref="BN64:BN70" si="242">+F64+K64+P64</f>
        <v>0</v>
      </c>
      <c r="BO64" s="8">
        <f t="shared" si="238"/>
        <v>0</v>
      </c>
      <c r="BP64" s="33" t="str">
        <f t="shared" si="239"/>
        <v>n.a.</v>
      </c>
    </row>
    <row r="65" spans="1:71" s="44" customFormat="1" x14ac:dyDescent="0.25">
      <c r="B65">
        <f>+MAX($B$1:B64)+1</f>
        <v>71</v>
      </c>
      <c r="C65" s="15" t="s">
        <v>92</v>
      </c>
      <c r="D65" s="71">
        <v>4188.5623335762903</v>
      </c>
      <c r="E65" s="23">
        <f>+_xlfn.XLOOKUP($B65,Expenses_FY26B!$B:$B,Expenses_FY26B!S:S)/1000</f>
        <v>0</v>
      </c>
      <c r="F65" s="25"/>
      <c r="G65" s="8">
        <f t="shared" si="212"/>
        <v>0</v>
      </c>
      <c r="H65" s="33" t="str">
        <f t="shared" si="213"/>
        <v>n.a.</v>
      </c>
      <c r="J65" s="23">
        <f>+_xlfn.XLOOKUP($B65,Expenses_FY26B!$B:$B,Expenses_FY26B!T:T)/1000</f>
        <v>0</v>
      </c>
      <c r="K65" s="25"/>
      <c r="L65" s="8">
        <f t="shared" si="214"/>
        <v>0</v>
      </c>
      <c r="M65" s="33" t="str">
        <f t="shared" si="215"/>
        <v>n.a.</v>
      </c>
      <c r="O65" s="23">
        <f>+_xlfn.XLOOKUP($B65,Expenses_FY26B!$B:$B,Expenses_FY26B!U:U)/1000</f>
        <v>0</v>
      </c>
      <c r="P65" s="25"/>
      <c r="Q65" s="8">
        <f t="shared" si="216"/>
        <v>0</v>
      </c>
      <c r="R65" s="33" t="str">
        <f t="shared" si="217"/>
        <v>n.a.</v>
      </c>
      <c r="T65" s="23">
        <f>+_xlfn.XLOOKUP($B65,Expenses_FY26B!$B:$B,Expenses_FY26B!V:V)/1000</f>
        <v>0</v>
      </c>
      <c r="U65" s="25"/>
      <c r="V65" s="8">
        <f t="shared" si="218"/>
        <v>0</v>
      </c>
      <c r="W65" s="33" t="str">
        <f t="shared" si="219"/>
        <v>n.a.</v>
      </c>
      <c r="Y65" s="23">
        <f>+_xlfn.XLOOKUP($B65,Expenses_FY26B!$B:$B,Expenses_FY26B!W:W)/1000</f>
        <v>0</v>
      </c>
      <c r="Z65" s="25"/>
      <c r="AA65" s="8">
        <f t="shared" si="220"/>
        <v>0</v>
      </c>
      <c r="AB65" s="33" t="str">
        <f t="shared" si="221"/>
        <v>n.a.</v>
      </c>
      <c r="AD65" s="23">
        <f>+_xlfn.XLOOKUP($B65,Expenses_FY26B!$B:$B,Expenses_FY26B!X:X)/1000</f>
        <v>0</v>
      </c>
      <c r="AE65" s="25"/>
      <c r="AF65" s="8">
        <f t="shared" si="222"/>
        <v>0</v>
      </c>
      <c r="AG65" s="33" t="str">
        <f t="shared" si="223"/>
        <v>n.a.</v>
      </c>
      <c r="AI65" s="23">
        <f>+_xlfn.XLOOKUP($B65,Expenses_FY26B!$B:$B,Expenses_FY26B!Y:Y)/1000</f>
        <v>0</v>
      </c>
      <c r="AJ65" s="25"/>
      <c r="AK65" s="8">
        <f t="shared" si="224"/>
        <v>0</v>
      </c>
      <c r="AL65" s="33" t="str">
        <f t="shared" si="225"/>
        <v>n.a.</v>
      </c>
      <c r="AN65" s="23">
        <f>+_xlfn.XLOOKUP($B65,Expenses_FY26B!$B:$B,Expenses_FY26B!Z:Z)/1000</f>
        <v>0</v>
      </c>
      <c r="AO65" s="25"/>
      <c r="AP65" s="8">
        <f t="shared" si="226"/>
        <v>0</v>
      </c>
      <c r="AQ65" s="33" t="str">
        <f t="shared" si="227"/>
        <v>n.a.</v>
      </c>
      <c r="AS65" s="23">
        <f>+_xlfn.XLOOKUP($B65,Expenses_FY26B!$B:$B,Expenses_FY26B!AA:AA)/1000</f>
        <v>0</v>
      </c>
      <c r="AT65" s="25"/>
      <c r="AU65" s="8">
        <f t="shared" si="228"/>
        <v>0</v>
      </c>
      <c r="AV65" s="33" t="str">
        <f t="shared" si="229"/>
        <v>n.a.</v>
      </c>
      <c r="AX65" s="23">
        <f>+_xlfn.XLOOKUP($B65,Expenses_FY26B!$B:$B,Expenses_FY26B!AB:AB)/1000</f>
        <v>0</v>
      </c>
      <c r="AY65" s="25"/>
      <c r="AZ65" s="8">
        <f t="shared" si="230"/>
        <v>0</v>
      </c>
      <c r="BA65" s="33" t="str">
        <f t="shared" si="231"/>
        <v>n.a.</v>
      </c>
      <c r="BC65" s="23">
        <f>+_xlfn.XLOOKUP($B65,Expenses_FY26B!$B:$B,Expenses_FY26B!AC:AC)/1000</f>
        <v>0</v>
      </c>
      <c r="BD65" s="25"/>
      <c r="BE65" s="8">
        <f t="shared" si="232"/>
        <v>0</v>
      </c>
      <c r="BF65" s="33" t="str">
        <f t="shared" si="233"/>
        <v>n.a.</v>
      </c>
      <c r="BH65" s="23">
        <f>+_xlfn.XLOOKUP($B65,Expenses_FY26B!$B:$B,Expenses_FY26B!AD:AD)/1000</f>
        <v>0</v>
      </c>
      <c r="BI65" s="25"/>
      <c r="BJ65" s="8">
        <f t="shared" si="234"/>
        <v>0</v>
      </c>
      <c r="BK65" s="33" t="str">
        <f t="shared" si="235"/>
        <v>n.a.</v>
      </c>
      <c r="BM65" s="38">
        <f t="shared" si="241"/>
        <v>0</v>
      </c>
      <c r="BN65" s="38">
        <f t="shared" si="242"/>
        <v>0</v>
      </c>
      <c r="BO65" s="8">
        <f t="shared" si="238"/>
        <v>0</v>
      </c>
      <c r="BP65" s="33" t="str">
        <f t="shared" si="239"/>
        <v>n.a.</v>
      </c>
    </row>
    <row r="66" spans="1:71" s="44" customFormat="1" x14ac:dyDescent="0.25">
      <c r="B66">
        <f>+MAX($B$1:B65)+1</f>
        <v>72</v>
      </c>
      <c r="C66" s="15" t="s">
        <v>94</v>
      </c>
      <c r="D66" s="71">
        <v>2172.9149837628984</v>
      </c>
      <c r="E66" s="23">
        <f>+_xlfn.XLOOKUP($B66,Expenses_FY26B!$B:$B,Expenses_FY26B!S:S)/1000</f>
        <v>0</v>
      </c>
      <c r="F66" s="25"/>
      <c r="G66" s="8">
        <f t="shared" si="212"/>
        <v>0</v>
      </c>
      <c r="H66" s="33" t="str">
        <f t="shared" si="213"/>
        <v>n.a.</v>
      </c>
      <c r="J66" s="23">
        <f>+_xlfn.XLOOKUP($B66,Expenses_FY26B!$B:$B,Expenses_FY26B!T:T)/1000</f>
        <v>0</v>
      </c>
      <c r="K66" s="25"/>
      <c r="L66" s="8">
        <f t="shared" si="214"/>
        <v>0</v>
      </c>
      <c r="M66" s="33" t="str">
        <f t="shared" si="215"/>
        <v>n.a.</v>
      </c>
      <c r="O66" s="23">
        <f>+_xlfn.XLOOKUP($B66,Expenses_FY26B!$B:$B,Expenses_FY26B!U:U)/1000</f>
        <v>0</v>
      </c>
      <c r="P66" s="25"/>
      <c r="Q66" s="8">
        <f t="shared" si="216"/>
        <v>0</v>
      </c>
      <c r="R66" s="33" t="str">
        <f t="shared" si="217"/>
        <v>n.a.</v>
      </c>
      <c r="T66" s="23">
        <f>+_xlfn.XLOOKUP($B66,Expenses_FY26B!$B:$B,Expenses_FY26B!V:V)/1000</f>
        <v>0</v>
      </c>
      <c r="U66" s="25"/>
      <c r="V66" s="8">
        <f t="shared" si="218"/>
        <v>0</v>
      </c>
      <c r="W66" s="33" t="str">
        <f t="shared" si="219"/>
        <v>n.a.</v>
      </c>
      <c r="Y66" s="23">
        <f>+_xlfn.XLOOKUP($B66,Expenses_FY26B!$B:$B,Expenses_FY26B!W:W)/1000</f>
        <v>0</v>
      </c>
      <c r="Z66" s="25"/>
      <c r="AA66" s="8">
        <f t="shared" si="220"/>
        <v>0</v>
      </c>
      <c r="AB66" s="33" t="str">
        <f t="shared" si="221"/>
        <v>n.a.</v>
      </c>
      <c r="AD66" s="23">
        <f>+_xlfn.XLOOKUP($B66,Expenses_FY26B!$B:$B,Expenses_FY26B!X:X)/1000</f>
        <v>0</v>
      </c>
      <c r="AE66" s="25"/>
      <c r="AF66" s="8">
        <f t="shared" si="222"/>
        <v>0</v>
      </c>
      <c r="AG66" s="33" t="str">
        <f t="shared" si="223"/>
        <v>n.a.</v>
      </c>
      <c r="AI66" s="23">
        <f>+_xlfn.XLOOKUP($B66,Expenses_FY26B!$B:$B,Expenses_FY26B!Y:Y)/1000</f>
        <v>0</v>
      </c>
      <c r="AJ66" s="25"/>
      <c r="AK66" s="8">
        <f t="shared" si="224"/>
        <v>0</v>
      </c>
      <c r="AL66" s="33" t="str">
        <f t="shared" si="225"/>
        <v>n.a.</v>
      </c>
      <c r="AN66" s="23">
        <f>+_xlfn.XLOOKUP($B66,Expenses_FY26B!$B:$B,Expenses_FY26B!Z:Z)/1000</f>
        <v>0</v>
      </c>
      <c r="AO66" s="25"/>
      <c r="AP66" s="8">
        <f t="shared" si="226"/>
        <v>0</v>
      </c>
      <c r="AQ66" s="33" t="str">
        <f t="shared" si="227"/>
        <v>n.a.</v>
      </c>
      <c r="AS66" s="23">
        <f>+_xlfn.XLOOKUP($B66,Expenses_FY26B!$B:$B,Expenses_FY26B!AA:AA)/1000</f>
        <v>0</v>
      </c>
      <c r="AT66" s="25"/>
      <c r="AU66" s="8">
        <f t="shared" si="228"/>
        <v>0</v>
      </c>
      <c r="AV66" s="33" t="str">
        <f t="shared" si="229"/>
        <v>n.a.</v>
      </c>
      <c r="AX66" s="23">
        <f>+_xlfn.XLOOKUP($B66,Expenses_FY26B!$B:$B,Expenses_FY26B!AB:AB)/1000</f>
        <v>0</v>
      </c>
      <c r="AY66" s="25"/>
      <c r="AZ66" s="8">
        <f t="shared" si="230"/>
        <v>0</v>
      </c>
      <c r="BA66" s="33" t="str">
        <f t="shared" si="231"/>
        <v>n.a.</v>
      </c>
      <c r="BC66" s="23">
        <f>+_xlfn.XLOOKUP($B66,Expenses_FY26B!$B:$B,Expenses_FY26B!AC:AC)/1000</f>
        <v>0</v>
      </c>
      <c r="BD66" s="25"/>
      <c r="BE66" s="8">
        <f t="shared" si="232"/>
        <v>0</v>
      </c>
      <c r="BF66" s="33" t="str">
        <f t="shared" si="233"/>
        <v>n.a.</v>
      </c>
      <c r="BH66" s="23">
        <f>+_xlfn.XLOOKUP($B66,Expenses_FY26B!$B:$B,Expenses_FY26B!AD:AD)/1000</f>
        <v>0</v>
      </c>
      <c r="BI66" s="25"/>
      <c r="BJ66" s="8">
        <f t="shared" si="234"/>
        <v>0</v>
      </c>
      <c r="BK66" s="33" t="str">
        <f t="shared" si="235"/>
        <v>n.a.</v>
      </c>
      <c r="BM66" s="38">
        <f t="shared" si="241"/>
        <v>0</v>
      </c>
      <c r="BN66" s="38">
        <f t="shared" si="242"/>
        <v>0</v>
      </c>
      <c r="BO66" s="8">
        <f t="shared" si="238"/>
        <v>0</v>
      </c>
      <c r="BP66" s="33" t="str">
        <f t="shared" si="239"/>
        <v>n.a.</v>
      </c>
    </row>
    <row r="67" spans="1:71" s="44" customFormat="1" x14ac:dyDescent="0.25">
      <c r="B67">
        <f>+MAX($B$1:B66)+1</f>
        <v>73</v>
      </c>
      <c r="C67" s="15" t="s">
        <v>95</v>
      </c>
      <c r="D67" s="71">
        <v>38722</v>
      </c>
      <c r="E67" s="23">
        <f>+_xlfn.XLOOKUP($B67,Expenses_FY26B!$B:$B,Expenses_FY26B!S:S)/1000</f>
        <v>0</v>
      </c>
      <c r="F67" s="25"/>
      <c r="G67" s="8">
        <f t="shared" si="212"/>
        <v>0</v>
      </c>
      <c r="H67" s="33" t="str">
        <f t="shared" si="213"/>
        <v>n.a.</v>
      </c>
      <c r="J67" s="23">
        <f>+_xlfn.XLOOKUP($B67,Expenses_FY26B!$B:$B,Expenses_FY26B!T:T)/1000</f>
        <v>0</v>
      </c>
      <c r="K67" s="25"/>
      <c r="L67" s="8">
        <f t="shared" si="214"/>
        <v>0</v>
      </c>
      <c r="M67" s="33" t="str">
        <f t="shared" si="215"/>
        <v>n.a.</v>
      </c>
      <c r="O67" s="23">
        <f>+_xlfn.XLOOKUP($B67,Expenses_FY26B!$B:$B,Expenses_FY26B!U:U)/1000</f>
        <v>0</v>
      </c>
      <c r="P67" s="25"/>
      <c r="Q67" s="8">
        <f t="shared" si="216"/>
        <v>0</v>
      </c>
      <c r="R67" s="33" t="str">
        <f t="shared" si="217"/>
        <v>n.a.</v>
      </c>
      <c r="T67" s="23">
        <f>+_xlfn.XLOOKUP($B67,Expenses_FY26B!$B:$B,Expenses_FY26B!V:V)/1000</f>
        <v>0</v>
      </c>
      <c r="U67" s="25"/>
      <c r="V67" s="8">
        <f t="shared" si="218"/>
        <v>0</v>
      </c>
      <c r="W67" s="33" t="str">
        <f t="shared" si="219"/>
        <v>n.a.</v>
      </c>
      <c r="Y67" s="23">
        <f>+_xlfn.XLOOKUP($B67,Expenses_FY26B!$B:$B,Expenses_FY26B!W:W)/1000</f>
        <v>0</v>
      </c>
      <c r="Z67" s="25"/>
      <c r="AA67" s="8">
        <f t="shared" si="220"/>
        <v>0</v>
      </c>
      <c r="AB67" s="33" t="str">
        <f t="shared" si="221"/>
        <v>n.a.</v>
      </c>
      <c r="AD67" s="23">
        <f>+_xlfn.XLOOKUP($B67,Expenses_FY26B!$B:$B,Expenses_FY26B!X:X)/1000</f>
        <v>0</v>
      </c>
      <c r="AE67" s="25"/>
      <c r="AF67" s="8">
        <f t="shared" si="222"/>
        <v>0</v>
      </c>
      <c r="AG67" s="33" t="str">
        <f t="shared" si="223"/>
        <v>n.a.</v>
      </c>
      <c r="AI67" s="23">
        <f>+_xlfn.XLOOKUP($B67,Expenses_FY26B!$B:$B,Expenses_FY26B!Y:Y)/1000</f>
        <v>0</v>
      </c>
      <c r="AJ67" s="25"/>
      <c r="AK67" s="8">
        <f t="shared" si="224"/>
        <v>0</v>
      </c>
      <c r="AL67" s="33" t="str">
        <f t="shared" si="225"/>
        <v>n.a.</v>
      </c>
      <c r="AN67" s="23">
        <f>+_xlfn.XLOOKUP($B67,Expenses_FY26B!$B:$B,Expenses_FY26B!Z:Z)/1000</f>
        <v>0</v>
      </c>
      <c r="AO67" s="25"/>
      <c r="AP67" s="8">
        <f t="shared" si="226"/>
        <v>0</v>
      </c>
      <c r="AQ67" s="33" t="str">
        <f t="shared" si="227"/>
        <v>n.a.</v>
      </c>
      <c r="AS67" s="23">
        <f>+_xlfn.XLOOKUP($B67,Expenses_FY26B!$B:$B,Expenses_FY26B!AA:AA)/1000</f>
        <v>0</v>
      </c>
      <c r="AT67" s="25"/>
      <c r="AU67" s="8">
        <f t="shared" si="228"/>
        <v>0</v>
      </c>
      <c r="AV67" s="33" t="str">
        <f t="shared" si="229"/>
        <v>n.a.</v>
      </c>
      <c r="AX67" s="23">
        <f>+_xlfn.XLOOKUP($B67,Expenses_FY26B!$B:$B,Expenses_FY26B!AB:AB)/1000</f>
        <v>0</v>
      </c>
      <c r="AY67" s="25"/>
      <c r="AZ67" s="8">
        <f t="shared" si="230"/>
        <v>0</v>
      </c>
      <c r="BA67" s="33" t="str">
        <f t="shared" si="231"/>
        <v>n.a.</v>
      </c>
      <c r="BC67" s="23">
        <f>+_xlfn.XLOOKUP($B67,Expenses_FY26B!$B:$B,Expenses_FY26B!AC:AC)/1000</f>
        <v>0</v>
      </c>
      <c r="BD67" s="25"/>
      <c r="BE67" s="8">
        <f t="shared" si="232"/>
        <v>0</v>
      </c>
      <c r="BF67" s="33" t="str">
        <f t="shared" si="233"/>
        <v>n.a.</v>
      </c>
      <c r="BH67" s="23">
        <f>+_xlfn.XLOOKUP($B67,Expenses_FY26B!$B:$B,Expenses_FY26B!AD:AD)/1000</f>
        <v>0</v>
      </c>
      <c r="BI67" s="25"/>
      <c r="BJ67" s="8">
        <f t="shared" si="234"/>
        <v>0</v>
      </c>
      <c r="BK67" s="33" t="str">
        <f t="shared" si="235"/>
        <v>n.a.</v>
      </c>
      <c r="BM67" s="38">
        <f t="shared" si="241"/>
        <v>0</v>
      </c>
      <c r="BN67" s="38">
        <f t="shared" si="242"/>
        <v>0</v>
      </c>
      <c r="BO67" s="8">
        <f t="shared" si="238"/>
        <v>0</v>
      </c>
      <c r="BP67" s="33" t="str">
        <f t="shared" si="239"/>
        <v>n.a.</v>
      </c>
      <c r="BR67" s="192"/>
      <c r="BS67" s="192"/>
    </row>
    <row r="68" spans="1:71" s="44" customFormat="1" x14ac:dyDescent="0.25">
      <c r="B68">
        <f>+MAX($B$1:B67)+1</f>
        <v>74</v>
      </c>
      <c r="C68" s="15" t="s">
        <v>97</v>
      </c>
      <c r="D68" s="71">
        <v>24400</v>
      </c>
      <c r="E68" s="23">
        <f>+_xlfn.XLOOKUP($B68,Expenses_FY26B!$B:$B,Expenses_FY26B!S:S)/1000</f>
        <v>0</v>
      </c>
      <c r="F68" s="25"/>
      <c r="G68" s="8">
        <f t="shared" si="212"/>
        <v>0</v>
      </c>
      <c r="H68" s="33" t="str">
        <f t="shared" si="213"/>
        <v>n.a.</v>
      </c>
      <c r="J68" s="23">
        <f>+_xlfn.XLOOKUP($B68,Expenses_FY26B!$B:$B,Expenses_FY26B!T:T)/1000</f>
        <v>0</v>
      </c>
      <c r="K68" s="25"/>
      <c r="L68" s="8">
        <f t="shared" si="214"/>
        <v>0</v>
      </c>
      <c r="M68" s="33" t="str">
        <f t="shared" si="215"/>
        <v>n.a.</v>
      </c>
      <c r="O68" s="23">
        <f>+_xlfn.XLOOKUP($B68,Expenses_FY26B!$B:$B,Expenses_FY26B!U:U)/1000</f>
        <v>0</v>
      </c>
      <c r="P68" s="25"/>
      <c r="Q68" s="8">
        <f t="shared" si="216"/>
        <v>0</v>
      </c>
      <c r="R68" s="33" t="str">
        <f t="shared" si="217"/>
        <v>n.a.</v>
      </c>
      <c r="T68" s="23">
        <f>+_xlfn.XLOOKUP($B68,Expenses_FY26B!$B:$B,Expenses_FY26B!V:V)/1000</f>
        <v>0</v>
      </c>
      <c r="U68" s="25"/>
      <c r="V68" s="8">
        <f t="shared" si="218"/>
        <v>0</v>
      </c>
      <c r="W68" s="33" t="str">
        <f t="shared" si="219"/>
        <v>n.a.</v>
      </c>
      <c r="Y68" s="23">
        <f>+_xlfn.XLOOKUP($B68,Expenses_FY26B!$B:$B,Expenses_FY26B!W:W)/1000</f>
        <v>0</v>
      </c>
      <c r="Z68" s="25"/>
      <c r="AA68" s="8">
        <f t="shared" si="220"/>
        <v>0</v>
      </c>
      <c r="AB68" s="33" t="str">
        <f t="shared" si="221"/>
        <v>n.a.</v>
      </c>
      <c r="AD68" s="23">
        <f>+_xlfn.XLOOKUP($B68,Expenses_FY26B!$B:$B,Expenses_FY26B!X:X)/1000</f>
        <v>0</v>
      </c>
      <c r="AE68" s="25"/>
      <c r="AF68" s="8">
        <f t="shared" si="222"/>
        <v>0</v>
      </c>
      <c r="AG68" s="33" t="str">
        <f t="shared" si="223"/>
        <v>n.a.</v>
      </c>
      <c r="AI68" s="23">
        <f>+_xlfn.XLOOKUP($B68,Expenses_FY26B!$B:$B,Expenses_FY26B!Y:Y)/1000</f>
        <v>0</v>
      </c>
      <c r="AJ68" s="25"/>
      <c r="AK68" s="8">
        <f t="shared" si="224"/>
        <v>0</v>
      </c>
      <c r="AL68" s="33" t="str">
        <f t="shared" si="225"/>
        <v>n.a.</v>
      </c>
      <c r="AN68" s="23">
        <f>+_xlfn.XLOOKUP($B68,Expenses_FY26B!$B:$B,Expenses_FY26B!Z:Z)/1000</f>
        <v>0</v>
      </c>
      <c r="AO68" s="25"/>
      <c r="AP68" s="8">
        <f t="shared" si="226"/>
        <v>0</v>
      </c>
      <c r="AQ68" s="33" t="str">
        <f t="shared" si="227"/>
        <v>n.a.</v>
      </c>
      <c r="AS68" s="23">
        <f>+_xlfn.XLOOKUP($B68,Expenses_FY26B!$B:$B,Expenses_FY26B!AA:AA)/1000</f>
        <v>0</v>
      </c>
      <c r="AT68" s="25"/>
      <c r="AU68" s="8">
        <f t="shared" si="228"/>
        <v>0</v>
      </c>
      <c r="AV68" s="33" t="str">
        <f t="shared" si="229"/>
        <v>n.a.</v>
      </c>
      <c r="AX68" s="23">
        <f>+_xlfn.XLOOKUP($B68,Expenses_FY26B!$B:$B,Expenses_FY26B!AB:AB)/1000</f>
        <v>0</v>
      </c>
      <c r="AY68" s="25"/>
      <c r="AZ68" s="8">
        <f t="shared" si="230"/>
        <v>0</v>
      </c>
      <c r="BA68" s="33" t="str">
        <f t="shared" si="231"/>
        <v>n.a.</v>
      </c>
      <c r="BC68" s="23">
        <f>+_xlfn.XLOOKUP($B68,Expenses_FY26B!$B:$B,Expenses_FY26B!AC:AC)/1000</f>
        <v>0</v>
      </c>
      <c r="BD68" s="25"/>
      <c r="BE68" s="8">
        <f t="shared" si="232"/>
        <v>0</v>
      </c>
      <c r="BF68" s="33" t="str">
        <f t="shared" si="233"/>
        <v>n.a.</v>
      </c>
      <c r="BH68" s="23">
        <f>+_xlfn.XLOOKUP($B68,Expenses_FY26B!$B:$B,Expenses_FY26B!AD:AD)/1000</f>
        <v>0</v>
      </c>
      <c r="BI68" s="25"/>
      <c r="BJ68" s="8">
        <f t="shared" si="234"/>
        <v>0</v>
      </c>
      <c r="BK68" s="33" t="str">
        <f t="shared" si="235"/>
        <v>n.a.</v>
      </c>
      <c r="BM68" s="38">
        <f t="shared" si="241"/>
        <v>0</v>
      </c>
      <c r="BN68" s="38">
        <f t="shared" si="242"/>
        <v>0</v>
      </c>
      <c r="BO68" s="8">
        <f t="shared" si="238"/>
        <v>0</v>
      </c>
      <c r="BP68" s="33" t="str">
        <f t="shared" si="239"/>
        <v>n.a.</v>
      </c>
    </row>
    <row r="69" spans="1:71" s="44" customFormat="1" x14ac:dyDescent="0.25">
      <c r="B69">
        <f>+MAX($B$1:B68)+1</f>
        <v>75</v>
      </c>
      <c r="C69" s="15" t="s">
        <v>98</v>
      </c>
      <c r="D69" s="71">
        <v>4750</v>
      </c>
      <c r="E69" s="23">
        <f>+_xlfn.XLOOKUP($B69,Expenses_FY26B!$B:$B,Expenses_FY26B!S:S)/1000</f>
        <v>0</v>
      </c>
      <c r="F69" s="25"/>
      <c r="G69" s="8">
        <f t="shared" si="212"/>
        <v>0</v>
      </c>
      <c r="H69" s="33" t="str">
        <f t="shared" si="213"/>
        <v>n.a.</v>
      </c>
      <c r="J69" s="23">
        <f>+_xlfn.XLOOKUP($B69,Expenses_FY26B!$B:$B,Expenses_FY26B!T:T)/1000</f>
        <v>0</v>
      </c>
      <c r="K69" s="25"/>
      <c r="L69" s="8">
        <f t="shared" si="214"/>
        <v>0</v>
      </c>
      <c r="M69" s="33" t="str">
        <f t="shared" si="215"/>
        <v>n.a.</v>
      </c>
      <c r="O69" s="23">
        <f>+_xlfn.XLOOKUP($B69,Expenses_FY26B!$B:$B,Expenses_FY26B!U:U)/1000</f>
        <v>0</v>
      </c>
      <c r="P69" s="25"/>
      <c r="Q69" s="8">
        <f t="shared" si="216"/>
        <v>0</v>
      </c>
      <c r="R69" s="33" t="str">
        <f t="shared" si="217"/>
        <v>n.a.</v>
      </c>
      <c r="T69" s="23">
        <f>+_xlfn.XLOOKUP($B69,Expenses_FY26B!$B:$B,Expenses_FY26B!V:V)/1000</f>
        <v>0</v>
      </c>
      <c r="U69" s="25"/>
      <c r="V69" s="8">
        <f t="shared" si="218"/>
        <v>0</v>
      </c>
      <c r="W69" s="33" t="str">
        <f t="shared" si="219"/>
        <v>n.a.</v>
      </c>
      <c r="Y69" s="23">
        <f>+_xlfn.XLOOKUP($B69,Expenses_FY26B!$B:$B,Expenses_FY26B!W:W)/1000</f>
        <v>0</v>
      </c>
      <c r="Z69" s="25"/>
      <c r="AA69" s="8">
        <f t="shared" si="220"/>
        <v>0</v>
      </c>
      <c r="AB69" s="33" t="str">
        <f t="shared" si="221"/>
        <v>n.a.</v>
      </c>
      <c r="AD69" s="23">
        <f>+_xlfn.XLOOKUP($B69,Expenses_FY26B!$B:$B,Expenses_FY26B!X:X)/1000</f>
        <v>0</v>
      </c>
      <c r="AE69" s="25"/>
      <c r="AF69" s="8">
        <f t="shared" si="222"/>
        <v>0</v>
      </c>
      <c r="AG69" s="33" t="str">
        <f t="shared" si="223"/>
        <v>n.a.</v>
      </c>
      <c r="AI69" s="23">
        <f>+_xlfn.XLOOKUP($B69,Expenses_FY26B!$B:$B,Expenses_FY26B!Y:Y)/1000</f>
        <v>0</v>
      </c>
      <c r="AJ69" s="25"/>
      <c r="AK69" s="8">
        <f t="shared" si="224"/>
        <v>0</v>
      </c>
      <c r="AL69" s="33" t="str">
        <f t="shared" si="225"/>
        <v>n.a.</v>
      </c>
      <c r="AN69" s="23">
        <f>+_xlfn.XLOOKUP($B69,Expenses_FY26B!$B:$B,Expenses_FY26B!Z:Z)/1000</f>
        <v>0</v>
      </c>
      <c r="AO69" s="25"/>
      <c r="AP69" s="8">
        <f t="shared" si="226"/>
        <v>0</v>
      </c>
      <c r="AQ69" s="33" t="str">
        <f t="shared" si="227"/>
        <v>n.a.</v>
      </c>
      <c r="AS69" s="23">
        <f>+_xlfn.XLOOKUP($B69,Expenses_FY26B!$B:$B,Expenses_FY26B!AA:AA)/1000</f>
        <v>0</v>
      </c>
      <c r="AT69" s="25"/>
      <c r="AU69" s="8">
        <f t="shared" si="228"/>
        <v>0</v>
      </c>
      <c r="AV69" s="33" t="str">
        <f t="shared" si="229"/>
        <v>n.a.</v>
      </c>
      <c r="AX69" s="23">
        <f>+_xlfn.XLOOKUP($B69,Expenses_FY26B!$B:$B,Expenses_FY26B!AB:AB)/1000</f>
        <v>0</v>
      </c>
      <c r="AY69" s="25"/>
      <c r="AZ69" s="8">
        <f t="shared" si="230"/>
        <v>0</v>
      </c>
      <c r="BA69" s="33" t="str">
        <f t="shared" si="231"/>
        <v>n.a.</v>
      </c>
      <c r="BC69" s="23">
        <f>+_xlfn.XLOOKUP($B69,Expenses_FY26B!$B:$B,Expenses_FY26B!AC:AC)/1000</f>
        <v>0</v>
      </c>
      <c r="BD69" s="25"/>
      <c r="BE69" s="8">
        <f t="shared" si="232"/>
        <v>0</v>
      </c>
      <c r="BF69" s="33" t="str">
        <f t="shared" si="233"/>
        <v>n.a.</v>
      </c>
      <c r="BH69" s="23">
        <f>+_xlfn.XLOOKUP($B69,Expenses_FY26B!$B:$B,Expenses_FY26B!AD:AD)/1000</f>
        <v>0</v>
      </c>
      <c r="BI69" s="25"/>
      <c r="BJ69" s="8">
        <f t="shared" si="234"/>
        <v>0</v>
      </c>
      <c r="BK69" s="33" t="str">
        <f t="shared" si="235"/>
        <v>n.a.</v>
      </c>
      <c r="BM69" s="38">
        <f t="shared" si="241"/>
        <v>0</v>
      </c>
      <c r="BN69" s="38">
        <f t="shared" si="242"/>
        <v>0</v>
      </c>
      <c r="BO69" s="8">
        <f t="shared" si="238"/>
        <v>0</v>
      </c>
      <c r="BP69" s="33" t="str">
        <f t="shared" si="239"/>
        <v>n.a.</v>
      </c>
    </row>
    <row r="70" spans="1:71" s="44" customFormat="1" x14ac:dyDescent="0.25">
      <c r="B70">
        <f>+MAX($B$1:B69)+1</f>
        <v>76</v>
      </c>
      <c r="C70" s="15" t="s">
        <v>100</v>
      </c>
      <c r="D70" s="71"/>
      <c r="E70" s="23">
        <f>+_xlfn.XLOOKUP($B70,Expenses_FY26B!$B:$B,Expenses_FY26B!S:S)/1000</f>
        <v>0</v>
      </c>
      <c r="F70" s="25"/>
      <c r="G70" s="8">
        <f t="shared" ref="G70" si="243">E70-F70</f>
        <v>0</v>
      </c>
      <c r="H70" s="33" t="str">
        <f t="shared" ref="H70" si="244">IFERROR(G70/E70,"n.a.")</f>
        <v>n.a.</v>
      </c>
      <c r="J70" s="23">
        <f>+_xlfn.XLOOKUP($B70,Expenses_FY26B!$B:$B,Expenses_FY26B!T:T)/1000</f>
        <v>0</v>
      </c>
      <c r="K70" s="25"/>
      <c r="L70" s="8">
        <f t="shared" ref="L70" si="245">J70-K70</f>
        <v>0</v>
      </c>
      <c r="M70" s="33" t="str">
        <f t="shared" ref="M70" si="246">IFERROR(L70/J70,"n.a.")</f>
        <v>n.a.</v>
      </c>
      <c r="O70" s="23">
        <f>+_xlfn.XLOOKUP($B70,Expenses_FY26B!$B:$B,Expenses_FY26B!U:U)/1000</f>
        <v>0</v>
      </c>
      <c r="P70" s="25"/>
      <c r="Q70" s="8">
        <f t="shared" ref="Q70" si="247">O70-P70</f>
        <v>0</v>
      </c>
      <c r="R70" s="33" t="str">
        <f t="shared" ref="R70" si="248">IFERROR(Q70/O70,"n.a.")</f>
        <v>n.a.</v>
      </c>
      <c r="T70" s="23">
        <f>+_xlfn.XLOOKUP($B70,Expenses_FY26B!$B:$B,Expenses_FY26B!V:V)/1000</f>
        <v>0</v>
      </c>
      <c r="U70" s="25"/>
      <c r="V70" s="8">
        <f t="shared" ref="V70" si="249">T70-U70</f>
        <v>0</v>
      </c>
      <c r="W70" s="33" t="str">
        <f t="shared" ref="W70" si="250">IFERROR(V70/T70,"n.a.")</f>
        <v>n.a.</v>
      </c>
      <c r="Y70" s="23">
        <f>+_xlfn.XLOOKUP($B70,Expenses_FY26B!$B:$B,Expenses_FY26B!W:W)/1000</f>
        <v>0</v>
      </c>
      <c r="Z70" s="25"/>
      <c r="AA70" s="8">
        <f t="shared" ref="AA70" si="251">Y70-Z70</f>
        <v>0</v>
      </c>
      <c r="AB70" s="33" t="str">
        <f t="shared" ref="AB70" si="252">IFERROR(AA70/Y70,"n.a.")</f>
        <v>n.a.</v>
      </c>
      <c r="AD70" s="23">
        <f>+_xlfn.XLOOKUP($B70,Expenses_FY26B!$B:$B,Expenses_FY26B!X:X)/1000</f>
        <v>0</v>
      </c>
      <c r="AE70" s="25"/>
      <c r="AF70" s="8">
        <f t="shared" ref="AF70" si="253">AD70-AE70</f>
        <v>0</v>
      </c>
      <c r="AG70" s="33" t="str">
        <f t="shared" ref="AG70" si="254">IFERROR(AF70/AD70,"n.a.")</f>
        <v>n.a.</v>
      </c>
      <c r="AI70" s="23">
        <f>+_xlfn.XLOOKUP($B70,Expenses_FY26B!$B:$B,Expenses_FY26B!Y:Y)/1000</f>
        <v>0</v>
      </c>
      <c r="AJ70" s="25"/>
      <c r="AK70" s="8">
        <f t="shared" ref="AK70" si="255">AI70-AJ70</f>
        <v>0</v>
      </c>
      <c r="AL70" s="33" t="str">
        <f t="shared" ref="AL70" si="256">IFERROR(AK70/AI70,"n.a.")</f>
        <v>n.a.</v>
      </c>
      <c r="AN70" s="23">
        <f>+_xlfn.XLOOKUP($B70,Expenses_FY26B!$B:$B,Expenses_FY26B!Z:Z)/1000</f>
        <v>0</v>
      </c>
      <c r="AO70" s="25"/>
      <c r="AP70" s="8">
        <f t="shared" ref="AP70" si="257">AN70-AO70</f>
        <v>0</v>
      </c>
      <c r="AQ70" s="33" t="str">
        <f t="shared" ref="AQ70" si="258">IFERROR(AP70/AN70,"n.a.")</f>
        <v>n.a.</v>
      </c>
      <c r="AS70" s="23">
        <f>+_xlfn.XLOOKUP($B70,Expenses_FY26B!$B:$B,Expenses_FY26B!AA:AA)/1000</f>
        <v>0</v>
      </c>
      <c r="AT70" s="25"/>
      <c r="AU70" s="8">
        <f t="shared" ref="AU70" si="259">AS70-AT70</f>
        <v>0</v>
      </c>
      <c r="AV70" s="33" t="str">
        <f t="shared" ref="AV70" si="260">IFERROR(AU70/AS70,"n.a.")</f>
        <v>n.a.</v>
      </c>
      <c r="AX70" s="23">
        <f>+_xlfn.XLOOKUP($B70,Expenses_FY26B!$B:$B,Expenses_FY26B!AB:AB)/1000</f>
        <v>0</v>
      </c>
      <c r="AY70" s="25"/>
      <c r="AZ70" s="8">
        <f t="shared" ref="AZ70" si="261">AX70-AY70</f>
        <v>0</v>
      </c>
      <c r="BA70" s="33" t="str">
        <f t="shared" ref="BA70" si="262">IFERROR(AZ70/AX70,"n.a.")</f>
        <v>n.a.</v>
      </c>
      <c r="BC70" s="23">
        <f>+_xlfn.XLOOKUP($B70,Expenses_FY26B!$B:$B,Expenses_FY26B!AC:AC)/1000</f>
        <v>0</v>
      </c>
      <c r="BD70" s="25"/>
      <c r="BE70" s="8">
        <f t="shared" ref="BE70" si="263">BC70-BD70</f>
        <v>0</v>
      </c>
      <c r="BF70" s="33" t="str">
        <f t="shared" ref="BF70" si="264">IFERROR(BE70/BC70,"n.a.")</f>
        <v>n.a.</v>
      </c>
      <c r="BH70" s="23">
        <f>+_xlfn.XLOOKUP($B70,Expenses_FY26B!$B:$B,Expenses_FY26B!AD:AD)/1000</f>
        <v>0</v>
      </c>
      <c r="BI70" s="25"/>
      <c r="BJ70" s="8">
        <f t="shared" ref="BJ70" si="265">BH70-BI70</f>
        <v>0</v>
      </c>
      <c r="BK70" s="33" t="str">
        <f t="shared" ref="BK70" si="266">IFERROR(BJ70/BH70,"n.a.")</f>
        <v>n.a.</v>
      </c>
      <c r="BM70" s="38">
        <f t="shared" si="241"/>
        <v>0</v>
      </c>
      <c r="BN70" s="38">
        <f t="shared" si="242"/>
        <v>0</v>
      </c>
      <c r="BO70" s="8">
        <f t="shared" ref="BO70" si="267">BM70-BN70</f>
        <v>0</v>
      </c>
      <c r="BP70" s="33" t="str">
        <f t="shared" ref="BP70" si="268">IFERROR(BO70/BM70,"n.a.")</f>
        <v>n.a.</v>
      </c>
    </row>
    <row r="71" spans="1:71" s="44" customFormat="1" x14ac:dyDescent="0.25">
      <c r="B71"/>
      <c r="C71" s="97" t="s">
        <v>109</v>
      </c>
      <c r="D71" s="71"/>
      <c r="E71" s="32">
        <f>SUM(E64:E70)</f>
        <v>0</v>
      </c>
      <c r="F71" s="32">
        <f>SUM(F64:F70)</f>
        <v>0</v>
      </c>
      <c r="G71" s="32">
        <f>E71-F71</f>
        <v>0</v>
      </c>
      <c r="H71" s="34" t="str">
        <f>IFERROR(G71/E71,"")</f>
        <v/>
      </c>
      <c r="I71"/>
      <c r="J71" s="32">
        <f>SUM(J67:J70)</f>
        <v>0</v>
      </c>
      <c r="K71" s="32">
        <f>SUM(K67:K70)</f>
        <v>0</v>
      </c>
      <c r="L71" s="32">
        <f>J71-K71</f>
        <v>0</v>
      </c>
      <c r="M71" s="34" t="str">
        <f>IFERROR(L71/J71,"")</f>
        <v/>
      </c>
      <c r="O71" s="32">
        <f>SUM(O67:O70)</f>
        <v>0</v>
      </c>
      <c r="P71" s="32">
        <f>SUM(P67:P70)</f>
        <v>0</v>
      </c>
      <c r="Q71" s="32">
        <f>O71-P71</f>
        <v>0</v>
      </c>
      <c r="R71" s="34" t="str">
        <f>IFERROR(Q71/O71,"")</f>
        <v/>
      </c>
      <c r="T71" s="32">
        <f>SUM(T67:T70)</f>
        <v>0</v>
      </c>
      <c r="U71" s="32">
        <f>SUM(U67:U70)</f>
        <v>0</v>
      </c>
      <c r="V71" s="32">
        <f>T71-U71</f>
        <v>0</v>
      </c>
      <c r="W71" s="34" t="str">
        <f>IFERROR(V71/T71,"")</f>
        <v/>
      </c>
      <c r="Y71" s="32">
        <f>SUM(Y67:Y70)</f>
        <v>0</v>
      </c>
      <c r="Z71" s="32">
        <f>SUM(Z67:Z70)</f>
        <v>0</v>
      </c>
      <c r="AA71" s="32">
        <f>Y71-Z71</f>
        <v>0</v>
      </c>
      <c r="AB71" s="34" t="str">
        <f>IFERROR(AA71/Y71,"")</f>
        <v/>
      </c>
      <c r="AD71" s="32">
        <f>SUM(AD67:AD70)</f>
        <v>0</v>
      </c>
      <c r="AE71" s="32">
        <f>SUM(AE67:AE70)</f>
        <v>0</v>
      </c>
      <c r="AF71" s="32">
        <f>AD71-AE71</f>
        <v>0</v>
      </c>
      <c r="AG71" s="34" t="str">
        <f>IFERROR(AF71/AD71,"")</f>
        <v/>
      </c>
      <c r="AI71" s="32">
        <f>SUM(AI67:AI70)</f>
        <v>0</v>
      </c>
      <c r="AJ71" s="32">
        <f>SUM(AJ67:AJ70)</f>
        <v>0</v>
      </c>
      <c r="AK71" s="32">
        <f>AI71-AJ71</f>
        <v>0</v>
      </c>
      <c r="AL71" s="34" t="str">
        <f>IFERROR(AK71/AI71,"")</f>
        <v/>
      </c>
      <c r="AN71" s="32">
        <f>SUM(AN67:AN70)</f>
        <v>0</v>
      </c>
      <c r="AO71" s="32">
        <f>SUM(AO67:AO70)</f>
        <v>0</v>
      </c>
      <c r="AP71" s="32">
        <f>AN71-AO71</f>
        <v>0</v>
      </c>
      <c r="AQ71" s="34" t="str">
        <f>IFERROR(AP71/AN71,"")</f>
        <v/>
      </c>
      <c r="AS71" s="32">
        <f>SUM(AS67:AS70)</f>
        <v>0</v>
      </c>
      <c r="AT71" s="32">
        <f>SUM(AT67:AT70)</f>
        <v>0</v>
      </c>
      <c r="AU71" s="32">
        <f>AS71-AT71</f>
        <v>0</v>
      </c>
      <c r="AV71" s="34" t="str">
        <f>IFERROR(AU71/AS71,"")</f>
        <v/>
      </c>
      <c r="AX71" s="32">
        <f>SUM(AX67:AX70)</f>
        <v>0</v>
      </c>
      <c r="AY71" s="32">
        <f>SUM(AY67:AY70)</f>
        <v>0</v>
      </c>
      <c r="AZ71" s="32">
        <f>AX71-AY71</f>
        <v>0</v>
      </c>
      <c r="BA71" s="34" t="str">
        <f>IFERROR(AZ71/AX71,"")</f>
        <v/>
      </c>
      <c r="BC71" s="32">
        <f>SUM(BC67:BC70)</f>
        <v>0</v>
      </c>
      <c r="BD71" s="32">
        <f>SUM(BD67:BD70)</f>
        <v>0</v>
      </c>
      <c r="BE71" s="32">
        <f>BC71-BD71</f>
        <v>0</v>
      </c>
      <c r="BF71" s="34" t="str">
        <f>IFERROR(BE71/BC71,"")</f>
        <v/>
      </c>
      <c r="BH71" s="32">
        <f>SUM(BH67:BH70)</f>
        <v>0</v>
      </c>
      <c r="BI71" s="32">
        <f>SUM(BI67:BI70)</f>
        <v>0</v>
      </c>
      <c r="BJ71" s="32">
        <f>BH71-BI71</f>
        <v>0</v>
      </c>
      <c r="BK71" s="34" t="str">
        <f>IFERROR(BJ71/BH71,"")</f>
        <v/>
      </c>
      <c r="BM71" s="216">
        <f>SUM(BM64:BM70)</f>
        <v>0</v>
      </c>
      <c r="BN71" s="41">
        <f>SUM(BN64:BN70)</f>
        <v>0</v>
      </c>
      <c r="BO71" s="32">
        <f t="shared" ref="BO71" si="269">BM71-BN71</f>
        <v>0</v>
      </c>
      <c r="BP71" s="34" t="str">
        <f>IFERROR(BO71/BM71,"")</f>
        <v/>
      </c>
    </row>
    <row r="72" spans="1:71" s="44" customFormat="1" x14ac:dyDescent="0.25">
      <c r="B72"/>
      <c r="C72" s="97"/>
      <c r="D72" s="71"/>
      <c r="E72" s="105"/>
      <c r="F72" s="105"/>
      <c r="G72" s="105"/>
      <c r="H72" s="101"/>
      <c r="I72"/>
      <c r="J72" s="105"/>
      <c r="K72" s="105"/>
      <c r="L72" s="105"/>
      <c r="M72" s="101"/>
      <c r="O72" s="105"/>
      <c r="P72" s="105"/>
      <c r="Q72" s="105"/>
      <c r="R72" s="101"/>
      <c r="T72" s="105"/>
      <c r="U72" s="105"/>
      <c r="V72" s="105"/>
      <c r="W72" s="101"/>
      <c r="Y72" s="105"/>
      <c r="Z72" s="105"/>
      <c r="AA72" s="105"/>
      <c r="AB72" s="101"/>
      <c r="AD72" s="105"/>
      <c r="AE72" s="227"/>
      <c r="AF72" s="105"/>
      <c r="AG72" s="101"/>
      <c r="AI72" s="105"/>
      <c r="AJ72" s="105"/>
      <c r="AK72" s="105"/>
      <c r="AL72" s="101"/>
      <c r="AN72" s="105"/>
      <c r="AO72" s="105"/>
      <c r="AP72" s="105"/>
      <c r="AQ72" s="101"/>
      <c r="AS72" s="105"/>
      <c r="AT72" s="105"/>
      <c r="AU72" s="105"/>
      <c r="AV72" s="101"/>
      <c r="AX72" s="105"/>
      <c r="AY72" s="105"/>
      <c r="AZ72" s="105"/>
      <c r="BA72" s="101"/>
      <c r="BC72" s="105"/>
      <c r="BD72" s="105"/>
      <c r="BE72" s="105"/>
      <c r="BF72" s="101"/>
      <c r="BH72" s="105"/>
      <c r="BI72" s="105"/>
      <c r="BJ72" s="105"/>
      <c r="BK72" s="101"/>
      <c r="BM72" s="238"/>
      <c r="BN72" s="227"/>
      <c r="BO72" s="105"/>
      <c r="BP72" s="101"/>
    </row>
    <row r="73" spans="1:71" s="44" customFormat="1" x14ac:dyDescent="0.25">
      <c r="B73">
        <f>+MAX($B$1:B71)+1</f>
        <v>77</v>
      </c>
      <c r="C73" s="15" t="s">
        <v>39</v>
      </c>
      <c r="D73" s="71"/>
      <c r="E73" s="23">
        <f>+_xlfn.XLOOKUP($B73,Expenses_FY26B!$B:$B,Expenses_FY26B!S:S)/1000</f>
        <v>0</v>
      </c>
      <c r="F73" s="25"/>
      <c r="G73" s="8">
        <f t="shared" ref="G73" si="270">E73-F73</f>
        <v>0</v>
      </c>
      <c r="H73" s="33" t="str">
        <f t="shared" ref="H73" si="271">IFERROR(G73/E73,"n.a.")</f>
        <v>n.a.</v>
      </c>
      <c r="J73" s="23">
        <f>+_xlfn.XLOOKUP($B73,Expenses_FY26B!$B:$B,Expenses_FY26B!T:T)/1000</f>
        <v>0</v>
      </c>
      <c r="K73" s="25"/>
      <c r="L73" s="8">
        <f t="shared" ref="L73" si="272">J73-K73</f>
        <v>0</v>
      </c>
      <c r="M73" s="33" t="str">
        <f t="shared" ref="M73" si="273">IFERROR(L73/J73,"n.a.")</f>
        <v>n.a.</v>
      </c>
      <c r="O73" s="23">
        <f>+_xlfn.XLOOKUP($B73,Expenses_FY26B!$B:$B,Expenses_FY26B!U:U)/1000</f>
        <v>0</v>
      </c>
      <c r="P73" s="25"/>
      <c r="Q73" s="8">
        <f t="shared" ref="Q73" si="274">O73-P73</f>
        <v>0</v>
      </c>
      <c r="R73" s="33" t="str">
        <f t="shared" ref="R73" si="275">IFERROR(Q73/O73,"n.a.")</f>
        <v>n.a.</v>
      </c>
      <c r="T73" s="23">
        <f>+_xlfn.XLOOKUP($B73,Expenses_FY26B!$B:$B,Expenses_FY26B!V:V)/1000</f>
        <v>0</v>
      </c>
      <c r="U73" s="25"/>
      <c r="V73" s="8">
        <f t="shared" ref="V73" si="276">T73-U73</f>
        <v>0</v>
      </c>
      <c r="W73" s="33" t="str">
        <f t="shared" ref="W73" si="277">IFERROR(V73/T73,"n.a.")</f>
        <v>n.a.</v>
      </c>
      <c r="Y73" s="23">
        <f>+_xlfn.XLOOKUP($B73,Expenses_FY26B!$B:$B,Expenses_FY26B!W:W)/1000</f>
        <v>0</v>
      </c>
      <c r="Z73" s="25"/>
      <c r="AA73" s="8">
        <f t="shared" ref="AA73" si="278">Y73-Z73</f>
        <v>0</v>
      </c>
      <c r="AB73" s="33" t="str">
        <f t="shared" ref="AB73" si="279">IFERROR(AA73/Y73,"n.a.")</f>
        <v>n.a.</v>
      </c>
      <c r="AD73" s="23">
        <f>+_xlfn.XLOOKUP($B73,Expenses_FY26B!$B:$B,Expenses_FY26B!X:X)/1000</f>
        <v>0</v>
      </c>
      <c r="AE73" s="25"/>
      <c r="AF73" s="8">
        <f t="shared" ref="AF73" si="280">AD73-AE73</f>
        <v>0</v>
      </c>
      <c r="AG73" s="33" t="str">
        <f t="shared" ref="AG73" si="281">IFERROR(AF73/AD73,"n.a.")</f>
        <v>n.a.</v>
      </c>
      <c r="AI73" s="23">
        <f>+_xlfn.XLOOKUP($B73,Expenses_FY26B!$B:$B,Expenses_FY26B!Y:Y)/1000</f>
        <v>0</v>
      </c>
      <c r="AJ73" s="25"/>
      <c r="AK73" s="8">
        <f t="shared" ref="AK73" si="282">AI73-AJ73</f>
        <v>0</v>
      </c>
      <c r="AL73" s="33" t="str">
        <f t="shared" ref="AL73" si="283">IFERROR(AK73/AI73,"n.a.")</f>
        <v>n.a.</v>
      </c>
      <c r="AN73" s="23">
        <f>+_xlfn.XLOOKUP($B73,Expenses_FY26B!$B:$B,Expenses_FY26B!Z:Z)/1000</f>
        <v>0</v>
      </c>
      <c r="AO73" s="25"/>
      <c r="AP73" s="8">
        <f t="shared" ref="AP73" si="284">AN73-AO73</f>
        <v>0</v>
      </c>
      <c r="AQ73" s="33" t="str">
        <f t="shared" ref="AQ73" si="285">IFERROR(AP73/AN73,"n.a.")</f>
        <v>n.a.</v>
      </c>
      <c r="AS73" s="23">
        <f>+_xlfn.XLOOKUP($B73,Expenses_FY26B!$B:$B,Expenses_FY26B!AA:AA)/1000</f>
        <v>0</v>
      </c>
      <c r="AT73" s="25"/>
      <c r="AU73" s="8">
        <f t="shared" ref="AU73" si="286">AS73-AT73</f>
        <v>0</v>
      </c>
      <c r="AV73" s="33" t="str">
        <f t="shared" ref="AV73" si="287">IFERROR(AU73/AS73,"n.a.")</f>
        <v>n.a.</v>
      </c>
      <c r="AX73" s="23">
        <f>+_xlfn.XLOOKUP($B73,Expenses_FY26B!$B:$B,Expenses_FY26B!AB:AB)/1000</f>
        <v>0</v>
      </c>
      <c r="AY73" s="25"/>
      <c r="AZ73" s="8">
        <f t="shared" ref="AZ73" si="288">AX73-AY73</f>
        <v>0</v>
      </c>
      <c r="BA73" s="33" t="str">
        <f t="shared" ref="BA73" si="289">IFERROR(AZ73/AX73,"n.a.")</f>
        <v>n.a.</v>
      </c>
      <c r="BC73" s="23">
        <f>+_xlfn.XLOOKUP($B73,Expenses_FY26B!$B:$B,Expenses_FY26B!AC:AC)/1000</f>
        <v>0</v>
      </c>
      <c r="BD73" s="25"/>
      <c r="BE73" s="8">
        <f t="shared" ref="BE73" si="290">BC73-BD73</f>
        <v>0</v>
      </c>
      <c r="BF73" s="33" t="str">
        <f t="shared" ref="BF73" si="291">IFERROR(BE73/BC73,"n.a.")</f>
        <v>n.a.</v>
      </c>
      <c r="BH73" s="23">
        <f>+_xlfn.XLOOKUP($B73,Expenses_FY26B!$B:$B,Expenses_FY26B!AD:AD)/1000</f>
        <v>0</v>
      </c>
      <c r="BI73" s="25"/>
      <c r="BJ73" s="8">
        <f t="shared" ref="BJ73" si="292">BH73-BI73</f>
        <v>0</v>
      </c>
      <c r="BK73" s="33" t="str">
        <f t="shared" ref="BK73" si="293">IFERROR(BJ73/BH73,"n.a.")</f>
        <v>n.a.</v>
      </c>
      <c r="BM73" s="38">
        <f t="shared" ref="BM73:BM74" si="294">+E73+J73+O73</f>
        <v>0</v>
      </c>
      <c r="BN73" s="38">
        <f t="shared" ref="BN73:BN74" si="295">+F73+K73+P73</f>
        <v>0</v>
      </c>
      <c r="BO73" s="8">
        <f t="shared" ref="BO73" si="296">BM73-BN73</f>
        <v>0</v>
      </c>
      <c r="BP73" s="33" t="str">
        <f t="shared" ref="BP73" si="297">IFERROR(BO73/BM73,"n.a.")</f>
        <v>n.a.</v>
      </c>
    </row>
    <row r="74" spans="1:71" s="44" customFormat="1" x14ac:dyDescent="0.25">
      <c r="B74">
        <f>+MAX($B$1:B73)+1</f>
        <v>78</v>
      </c>
      <c r="C74" s="15" t="s">
        <v>83</v>
      </c>
      <c r="D74" s="71"/>
      <c r="E74" s="23">
        <f>+_xlfn.XLOOKUP($B74,Expenses_FY26B!$B:$B,Expenses_FY26B!S:S)/1000</f>
        <v>0</v>
      </c>
      <c r="F74" s="25"/>
      <c r="G74" s="8">
        <f t="shared" ref="G74" si="298">E74-F74</f>
        <v>0</v>
      </c>
      <c r="H74" s="33" t="str">
        <f t="shared" ref="H74" si="299">IFERROR(G74/E74,"n.a.")</f>
        <v>n.a.</v>
      </c>
      <c r="J74" s="23">
        <f>+_xlfn.XLOOKUP($B74,Expenses_FY26B!$B:$B,Expenses_FY26B!T:T)/1000</f>
        <v>0</v>
      </c>
      <c r="K74" s="25"/>
      <c r="L74" s="8">
        <f t="shared" ref="L74" si="300">J74-K74</f>
        <v>0</v>
      </c>
      <c r="M74" s="33" t="str">
        <f t="shared" ref="M74" si="301">IFERROR(L74/J74,"n.a.")</f>
        <v>n.a.</v>
      </c>
      <c r="O74" s="23">
        <f>+_xlfn.XLOOKUP($B74,Expenses_FY26B!$B:$B,Expenses_FY26B!U:U)/1000</f>
        <v>0</v>
      </c>
      <c r="P74" s="25"/>
      <c r="Q74" s="8">
        <f t="shared" ref="Q74" si="302">O74-P74</f>
        <v>0</v>
      </c>
      <c r="R74" s="33" t="str">
        <f t="shared" ref="R74" si="303">IFERROR(Q74/O74,"n.a.")</f>
        <v>n.a.</v>
      </c>
      <c r="T74" s="23">
        <f>+_xlfn.XLOOKUP($B74,Expenses_FY26B!$B:$B,Expenses_FY26B!V:V)/1000</f>
        <v>0</v>
      </c>
      <c r="U74" s="25"/>
      <c r="V74" s="8">
        <f t="shared" ref="V74" si="304">T74-U74</f>
        <v>0</v>
      </c>
      <c r="W74" s="33" t="str">
        <f t="shared" ref="W74" si="305">IFERROR(V74/T74,"n.a.")</f>
        <v>n.a.</v>
      </c>
      <c r="Y74" s="23">
        <f>+_xlfn.XLOOKUP($B74,Expenses_FY26B!$B:$B,Expenses_FY26B!W:W)/1000</f>
        <v>0</v>
      </c>
      <c r="Z74" s="25"/>
      <c r="AA74" s="8">
        <f t="shared" ref="AA74" si="306">Y74-Z74</f>
        <v>0</v>
      </c>
      <c r="AB74" s="33" t="str">
        <f t="shared" ref="AB74" si="307">IFERROR(AA74/Y74,"n.a.")</f>
        <v>n.a.</v>
      </c>
      <c r="AD74" s="23">
        <f>+_xlfn.XLOOKUP($B74,Expenses_FY26B!$B:$B,Expenses_FY26B!X:X)/1000</f>
        <v>0</v>
      </c>
      <c r="AE74" s="25"/>
      <c r="AF74" s="8">
        <f t="shared" ref="AF74" si="308">AD74-AE74</f>
        <v>0</v>
      </c>
      <c r="AG74" s="33" t="str">
        <f t="shared" ref="AG74" si="309">IFERROR(AF74/AD74,"n.a.")</f>
        <v>n.a.</v>
      </c>
      <c r="AI74" s="23">
        <f>+_xlfn.XLOOKUP($B74,Expenses_FY26B!$B:$B,Expenses_FY26B!Y:Y)/1000</f>
        <v>0</v>
      </c>
      <c r="AJ74" s="25"/>
      <c r="AK74" s="8">
        <f t="shared" ref="AK74" si="310">AI74-AJ74</f>
        <v>0</v>
      </c>
      <c r="AL74" s="33" t="str">
        <f t="shared" ref="AL74" si="311">IFERROR(AK74/AI74,"n.a.")</f>
        <v>n.a.</v>
      </c>
      <c r="AN74" s="23">
        <f>+_xlfn.XLOOKUP($B74,Expenses_FY26B!$B:$B,Expenses_FY26B!Z:Z)/1000</f>
        <v>0</v>
      </c>
      <c r="AO74" s="25"/>
      <c r="AP74" s="8">
        <f t="shared" ref="AP74" si="312">AN74-AO74</f>
        <v>0</v>
      </c>
      <c r="AQ74" s="33" t="str">
        <f t="shared" ref="AQ74" si="313">IFERROR(AP74/AN74,"n.a.")</f>
        <v>n.a.</v>
      </c>
      <c r="AS74" s="23">
        <f>+_xlfn.XLOOKUP($B74,Expenses_FY26B!$B:$B,Expenses_FY26B!AA:AA)/1000</f>
        <v>0</v>
      </c>
      <c r="AT74" s="25"/>
      <c r="AU74" s="8">
        <f t="shared" ref="AU74" si="314">AS74-AT74</f>
        <v>0</v>
      </c>
      <c r="AV74" s="33" t="str">
        <f t="shared" ref="AV74" si="315">IFERROR(AU74/AS74,"n.a.")</f>
        <v>n.a.</v>
      </c>
      <c r="AX74" s="23">
        <f>+_xlfn.XLOOKUP($B74,Expenses_FY26B!$B:$B,Expenses_FY26B!AB:AB)/1000</f>
        <v>0</v>
      </c>
      <c r="AY74" s="25"/>
      <c r="AZ74" s="8">
        <f t="shared" ref="AZ74" si="316">AX74-AY74</f>
        <v>0</v>
      </c>
      <c r="BA74" s="33" t="str">
        <f t="shared" ref="BA74" si="317">IFERROR(AZ74/AX74,"n.a.")</f>
        <v>n.a.</v>
      </c>
      <c r="BC74" s="23">
        <f>+_xlfn.XLOOKUP($B74,Expenses_FY26B!$B:$B,Expenses_FY26B!AC:AC)/1000</f>
        <v>0</v>
      </c>
      <c r="BD74" s="25"/>
      <c r="BE74" s="8">
        <f t="shared" ref="BE74" si="318">BC74-BD74</f>
        <v>0</v>
      </c>
      <c r="BF74" s="33" t="str">
        <f t="shared" ref="BF74" si="319">IFERROR(BE74/BC74,"n.a.")</f>
        <v>n.a.</v>
      </c>
      <c r="BH74" s="23">
        <f>+_xlfn.XLOOKUP($B74,Expenses_FY26B!$B:$B,Expenses_FY26B!AD:AD)/1000</f>
        <v>0</v>
      </c>
      <c r="BI74" s="25"/>
      <c r="BJ74" s="8">
        <f t="shared" ref="BJ74" si="320">BH74-BI74</f>
        <v>0</v>
      </c>
      <c r="BK74" s="33" t="str">
        <f t="shared" ref="BK74" si="321">IFERROR(BJ74/BH74,"n.a.")</f>
        <v>n.a.</v>
      </c>
      <c r="BM74" s="38">
        <f t="shared" si="294"/>
        <v>0</v>
      </c>
      <c r="BN74" s="38">
        <f t="shared" si="295"/>
        <v>0</v>
      </c>
      <c r="BO74" s="8">
        <f t="shared" ref="BO74" si="322">BM74-BN74</f>
        <v>0</v>
      </c>
      <c r="BP74" s="33" t="str">
        <f t="shared" ref="BP74" si="323">IFERROR(BO74/BM74,"n.a.")</f>
        <v>n.a.</v>
      </c>
    </row>
    <row r="75" spans="1:71" s="44" customFormat="1" ht="15.75" thickBot="1" x14ac:dyDescent="0.3">
      <c r="C75" s="97" t="s">
        <v>110</v>
      </c>
      <c r="D75" s="72">
        <v>86556.076569341662</v>
      </c>
      <c r="E75" s="30">
        <f>SUM(E61,E71,E73:E74)</f>
        <v>0</v>
      </c>
      <c r="F75" s="30">
        <f>SUM(F61,F71,F73:F74)</f>
        <v>0</v>
      </c>
      <c r="G75" s="30">
        <f t="shared" si="212"/>
        <v>0</v>
      </c>
      <c r="H75" s="37" t="str">
        <f>IFERROR(G75/E75,"")</f>
        <v/>
      </c>
      <c r="I75"/>
      <c r="J75" s="30">
        <f>SUM(J61,J71,J73:J74)</f>
        <v>0</v>
      </c>
      <c r="K75" s="30">
        <f>SUM(K61,K71,K73:K74)</f>
        <v>0</v>
      </c>
      <c r="L75" s="30">
        <f t="shared" si="214"/>
        <v>0</v>
      </c>
      <c r="M75" s="37" t="str">
        <f>IFERROR(L75/J75,"")</f>
        <v/>
      </c>
      <c r="O75" s="30">
        <f>SUM(O61,O71,O73:O74)</f>
        <v>0</v>
      </c>
      <c r="P75" s="30">
        <f>SUM(P61,P71,P73:P74)</f>
        <v>0</v>
      </c>
      <c r="Q75" s="30">
        <f t="shared" si="216"/>
        <v>0</v>
      </c>
      <c r="R75" s="37" t="str">
        <f>IFERROR(Q75/O75,"")</f>
        <v/>
      </c>
      <c r="T75" s="30">
        <f>SUM(T61,T71,T73:T74)</f>
        <v>0</v>
      </c>
      <c r="U75" s="30">
        <f>SUM(U61,U71,U73:U74)</f>
        <v>0</v>
      </c>
      <c r="V75" s="30">
        <f t="shared" si="218"/>
        <v>0</v>
      </c>
      <c r="W75" s="37" t="str">
        <f>IFERROR(V75/T75,"")</f>
        <v/>
      </c>
      <c r="Y75" s="30">
        <f>SUM(Y61,Y71,Y73:Y74)</f>
        <v>0</v>
      </c>
      <c r="Z75" s="30">
        <f>SUM(Z61,Z71,Z73:Z74)</f>
        <v>0</v>
      </c>
      <c r="AA75" s="30">
        <f t="shared" si="220"/>
        <v>0</v>
      </c>
      <c r="AB75" s="37" t="str">
        <f>IFERROR(AA75/Y75,"")</f>
        <v/>
      </c>
      <c r="AD75" s="30">
        <f>SUM(AD61,AD71,AD73:AD74)</f>
        <v>0</v>
      </c>
      <c r="AE75" s="30">
        <f>SUM(AE61,AE71,AE73:AE74)</f>
        <v>0</v>
      </c>
      <c r="AF75" s="30">
        <f t="shared" si="222"/>
        <v>0</v>
      </c>
      <c r="AG75" s="37" t="str">
        <f>IFERROR(AF75/AD75,"")</f>
        <v/>
      </c>
      <c r="AI75" s="30">
        <f>SUM(AI61,AI71,AI73:AI74)</f>
        <v>0</v>
      </c>
      <c r="AJ75" s="30">
        <f>SUM(AJ61,AJ71,AJ73:AJ74)</f>
        <v>0</v>
      </c>
      <c r="AK75" s="30">
        <f t="shared" si="224"/>
        <v>0</v>
      </c>
      <c r="AL75" s="37" t="str">
        <f>IFERROR(AK75/AI75,"")</f>
        <v/>
      </c>
      <c r="AN75" s="30">
        <f>SUM(AN61,AN71,AN73:AN74)</f>
        <v>0</v>
      </c>
      <c r="AO75" s="30">
        <f>SUM(AO61,AO71,AO73:AO74)</f>
        <v>0</v>
      </c>
      <c r="AP75" s="30">
        <f t="shared" si="226"/>
        <v>0</v>
      </c>
      <c r="AQ75" s="37" t="str">
        <f>IFERROR(AP75/AN75,"")</f>
        <v/>
      </c>
      <c r="AS75" s="30">
        <f>SUM(AS61,AS71,AS73:AS74)</f>
        <v>0</v>
      </c>
      <c r="AT75" s="30">
        <f>SUM(AT61,AT71,AT73:AT74)</f>
        <v>0</v>
      </c>
      <c r="AU75" s="30">
        <f t="shared" si="228"/>
        <v>0</v>
      </c>
      <c r="AV75" s="37" t="str">
        <f>IFERROR(AU75/AS75,"")</f>
        <v/>
      </c>
      <c r="AX75" s="30">
        <f>SUM(AX61,AX71,AX73:AX74)</f>
        <v>0</v>
      </c>
      <c r="AY75" s="30">
        <f>SUM(AY61,AY71,AY73:AY74)</f>
        <v>0</v>
      </c>
      <c r="AZ75" s="30">
        <f t="shared" si="230"/>
        <v>0</v>
      </c>
      <c r="BA75" s="37" t="str">
        <f>IFERROR(AZ75/AX75,"")</f>
        <v/>
      </c>
      <c r="BC75" s="30">
        <f>SUM(BC61,BC71,BC73:BC74)</f>
        <v>0</v>
      </c>
      <c r="BD75" s="30">
        <f>SUM(BD61,BD71,BD73:BD74)</f>
        <v>0</v>
      </c>
      <c r="BE75" s="30">
        <f t="shared" si="232"/>
        <v>0</v>
      </c>
      <c r="BF75" s="37" t="str">
        <f>IFERROR(BE75/BC75,"")</f>
        <v/>
      </c>
      <c r="BH75" s="30">
        <f>SUM(BH61,BH71,BH73:BH74)</f>
        <v>0</v>
      </c>
      <c r="BI75" s="30">
        <f>SUM(BI61,BI71,BI73:BI74)</f>
        <v>0</v>
      </c>
      <c r="BJ75" s="30">
        <f t="shared" si="234"/>
        <v>0</v>
      </c>
      <c r="BK75" s="37" t="str">
        <f>IFERROR(BJ75/BH75,"")</f>
        <v/>
      </c>
      <c r="BM75" s="237">
        <f>SUM(BM61,BM71,BM73:BM74)</f>
        <v>0</v>
      </c>
      <c r="BN75" s="30">
        <f>SUM(BN61,BN71,BN73:BN74)</f>
        <v>0</v>
      </c>
      <c r="BO75" s="30">
        <f t="shared" si="238"/>
        <v>0</v>
      </c>
      <c r="BP75" s="37" t="str">
        <f>IFERROR(BO75/BM75,"")</f>
        <v/>
      </c>
      <c r="BR75" s="193"/>
    </row>
    <row r="76" spans="1:71" ht="15.75" thickTop="1" x14ac:dyDescent="0.25">
      <c r="A76" s="44"/>
      <c r="B76" s="44"/>
      <c r="C76" s="75"/>
      <c r="D76" s="71"/>
      <c r="N76" s="44"/>
      <c r="S76" s="44"/>
      <c r="X76" s="44"/>
      <c r="AC76" s="44"/>
      <c r="AH76" s="44"/>
      <c r="AM76" s="44"/>
      <c r="AR76" s="44"/>
      <c r="AW76" s="44"/>
      <c r="BB76" s="44"/>
      <c r="BG76" s="44"/>
      <c r="BL76" s="44"/>
      <c r="BM76" s="100"/>
      <c r="BQ76" s="44"/>
      <c r="BR76" s="44"/>
      <c r="BS76" s="44"/>
    </row>
    <row r="77" spans="1:71" x14ac:dyDescent="0.25">
      <c r="B77" s="70" t="s">
        <v>111</v>
      </c>
      <c r="C77" s="96" t="s">
        <v>259</v>
      </c>
      <c r="D77" s="42"/>
      <c r="BM77" s="100"/>
    </row>
    <row r="78" spans="1:71" x14ac:dyDescent="0.25">
      <c r="B78">
        <f>+MAX($B$1:B77)+1</f>
        <v>79</v>
      </c>
      <c r="C78" s="15" t="s">
        <v>112</v>
      </c>
      <c r="D78" s="42"/>
      <c r="E78" s="23">
        <f>+_xlfn.XLOOKUP($B78,Expenses_FY26B!$B:$B,Expenses_FY26B!S:S)/1000</f>
        <v>23.367154890000002</v>
      </c>
      <c r="F78" s="25">
        <v>21.4</v>
      </c>
      <c r="G78" s="8">
        <f t="shared" ref="G78:G82" si="324">E78-F78</f>
        <v>1.9671548900000033</v>
      </c>
      <c r="H78" s="33">
        <f t="shared" ref="H78:H81" si="325">IFERROR(G78/E78,"n.a.")</f>
        <v>8.4184612943266332E-2</v>
      </c>
      <c r="J78" s="23">
        <f>+_xlfn.XLOOKUP($B78,Expenses_FY26B!$B:$B,Expenses_FY26B!T:T)/1000</f>
        <v>23.367154890000002</v>
      </c>
      <c r="K78" s="25">
        <v>21.9</v>
      </c>
      <c r="L78" s="8">
        <f t="shared" ref="L78:L82" si="326">J78-K78</f>
        <v>1.4671548900000033</v>
      </c>
      <c r="M78" s="33">
        <f t="shared" ref="M78:M81" si="327">IFERROR(L78/J78,"n.a.")</f>
        <v>6.2787057170912736E-2</v>
      </c>
      <c r="O78" s="23">
        <f>+_xlfn.XLOOKUP($B78,Expenses_FY26B!$B:$B,Expenses_FY26B!U:U)/1000</f>
        <v>23.367154890000002</v>
      </c>
      <c r="P78" s="25">
        <v>19.7</v>
      </c>
      <c r="Q78" s="8">
        <f t="shared" ref="Q78:Q82" si="328">O78-P78</f>
        <v>3.6671548900000026</v>
      </c>
      <c r="R78" s="33">
        <f t="shared" ref="R78:R81" si="329">IFERROR(Q78/O78,"n.a.")</f>
        <v>0.15693630256926852</v>
      </c>
      <c r="T78" s="23">
        <f>+_xlfn.XLOOKUP($B78,Expenses_FY26B!$B:$B,Expenses_FY26B!V:V)/1000</f>
        <v>23.367154890000002</v>
      </c>
      <c r="U78" s="25">
        <v>23.3442391399999</v>
      </c>
      <c r="V78" s="8">
        <f t="shared" ref="V78:V82" si="330">T78-U78</f>
        <v>2.2915750000102264E-2</v>
      </c>
      <c r="W78" s="33">
        <f t="shared" ref="W78:W81" si="331">IFERROR(V78/T78,"n.a.")</f>
        <v>9.8068207738499997E-4</v>
      </c>
      <c r="Y78" s="23">
        <f>+_xlfn.XLOOKUP($B78,Expenses_FY26B!$B:$B,Expenses_FY26B!W:W)/1000</f>
        <v>23.367154890000002</v>
      </c>
      <c r="Z78" s="25">
        <v>16.505468499999999</v>
      </c>
      <c r="AA78" s="8">
        <f t="shared" ref="AA78:AA82" si="332">Y78-Z78</f>
        <v>6.8616863900000027</v>
      </c>
      <c r="AB78" s="33">
        <f t="shared" ref="AB78:AB81" si="333">IFERROR(AA78/Y78,"n.a.")</f>
        <v>0.29364663444484929</v>
      </c>
      <c r="AD78" s="23">
        <f>+_xlfn.XLOOKUP($B78,Expenses_FY26B!$B:$B,Expenses_FY26B!X:X)/1000</f>
        <v>23.367154890000002</v>
      </c>
      <c r="AE78" s="25">
        <v>26.396089929999999</v>
      </c>
      <c r="AF78" s="8">
        <f t="shared" ref="AF78:AF82" si="334">AD78-AE78</f>
        <v>-3.0289350399999968</v>
      </c>
      <c r="AG78" s="33">
        <f t="shared" ref="AG78:AG81" si="335">IFERROR(AF78/AD78,"n.a.")</f>
        <v>-0.12962361289847199</v>
      </c>
      <c r="AI78" s="23">
        <f>+_xlfn.XLOOKUP($B78,Expenses_FY26B!$B:$B,Expenses_FY26B!Y:Y)/1000</f>
        <v>23.367154890000002</v>
      </c>
      <c r="AJ78" s="25">
        <v>21.208041390000002</v>
      </c>
      <c r="AK78" s="8">
        <f t="shared" ref="AK78:AK82" si="336">AI78-AJ78</f>
        <v>2.1591135000000001</v>
      </c>
      <c r="AL78" s="33">
        <f t="shared" ref="AL78:AL81" si="337">IFERROR(AK78/AI78,"n.a.")</f>
        <v>9.2399503070183145E-2</v>
      </c>
      <c r="AN78" s="23">
        <f>+_xlfn.XLOOKUP($B78,Expenses_FY26B!$B:$B,Expenses_FY26B!Z:Z)/1000</f>
        <v>23.367154890000002</v>
      </c>
      <c r="AO78" s="25">
        <v>20.173396789999899</v>
      </c>
      <c r="AP78" s="8">
        <f t="shared" ref="AP78:AP82" si="338">AN78-AO78</f>
        <v>3.1937581000001032</v>
      </c>
      <c r="AQ78" s="33">
        <f t="shared" ref="AQ78:AQ81" si="339">IFERROR(AP78/AN78,"n.a.")</f>
        <v>0.13667723413631649</v>
      </c>
      <c r="AS78" s="23">
        <f>+_xlfn.XLOOKUP($B78,Expenses_FY26B!$B:$B,Expenses_FY26B!AA:AA)/1000</f>
        <v>23.367154890000002</v>
      </c>
      <c r="AT78" s="25">
        <v>23.282529349999901</v>
      </c>
      <c r="AU78" s="8">
        <f t="shared" ref="AU78:AU82" si="340">AS78-AT78</f>
        <v>8.4625540000100585E-2</v>
      </c>
      <c r="AV78" s="33">
        <f t="shared" ref="AV78:AV81" si="341">IFERROR(AU78/AS78,"n.a.")</f>
        <v>3.6215594238353842E-3</v>
      </c>
      <c r="AX78" s="23">
        <f>+_xlfn.XLOOKUP($B78,Expenses_FY26B!$B:$B,Expenses_FY26B!AB:AB)/1000</f>
        <v>23.367154890000002</v>
      </c>
      <c r="AY78" s="25">
        <v>0</v>
      </c>
      <c r="AZ78" s="8">
        <f t="shared" ref="AZ78:AZ82" si="342">AX78-AY78</f>
        <v>23.367154890000002</v>
      </c>
      <c r="BA78" s="33">
        <f t="shared" ref="BA78:BA81" si="343">IFERROR(AZ78/AX78,"n.a.")</f>
        <v>1</v>
      </c>
      <c r="BC78" s="23">
        <f>+_xlfn.XLOOKUP($B78,Expenses_FY26B!$B:$B,Expenses_FY26B!AC:AC)/1000</f>
        <v>23.367000000000001</v>
      </c>
      <c r="BD78" s="25">
        <v>0</v>
      </c>
      <c r="BE78" s="8">
        <f t="shared" ref="BE78:BE82" si="344">BC78-BD78</f>
        <v>23.367000000000001</v>
      </c>
      <c r="BF78" s="33">
        <f t="shared" ref="BF78:BF81" si="345">IFERROR(BE78/BC78,"n.a.")</f>
        <v>1</v>
      </c>
      <c r="BH78" s="23">
        <f>+_xlfn.XLOOKUP($B78,Expenses_FY26B!$B:$B,Expenses_FY26B!AD:AD)/1000</f>
        <v>23.367000000000001</v>
      </c>
      <c r="BI78" s="25">
        <v>0</v>
      </c>
      <c r="BJ78" s="8">
        <f t="shared" ref="BJ78:BJ82" si="346">BH78-BI78</f>
        <v>23.367000000000001</v>
      </c>
      <c r="BK78" s="33">
        <f t="shared" ref="BK78:BK81" si="347">IFERROR(BJ78/BH78,"n.a.")</f>
        <v>1</v>
      </c>
      <c r="BM78" s="38">
        <f>+E78+J78+O78+T78+Y78+AD78+AI78+AN78+AS78</f>
        <v>210.30439400999998</v>
      </c>
      <c r="BN78" s="38">
        <f t="shared" ref="BN78:BN80" si="348">+F78+K78+P78+U78+Z78+AE78+AJ78+AO78+AT78+AY78+BD78+BI78</f>
        <v>193.90976509999967</v>
      </c>
      <c r="BO78" s="8">
        <f t="shared" ref="BO78:BO82" si="349">BM78-BN78</f>
        <v>16.394628910000307</v>
      </c>
      <c r="BP78" s="33">
        <f t="shared" ref="BP78:BP81" si="350">IFERROR(BO78/BM78,"n.a.")</f>
        <v>7.7956663659727157E-2</v>
      </c>
    </row>
    <row r="79" spans="1:71" x14ac:dyDescent="0.25">
      <c r="B79">
        <f>+MAX($B$1:B78)+1</f>
        <v>80</v>
      </c>
      <c r="C79" s="15" t="s">
        <v>113</v>
      </c>
      <c r="E79" s="23">
        <f>+_xlfn.XLOOKUP($B79,Expenses_FY26B!$B:$B,Expenses_FY26B!S:S)/1000</f>
        <v>23.364273290000003</v>
      </c>
      <c r="F79" s="25">
        <v>19.599999999999998</v>
      </c>
      <c r="G79" s="8">
        <f t="shared" si="324"/>
        <v>3.7642732900000055</v>
      </c>
      <c r="H79" s="33">
        <f t="shared" si="325"/>
        <v>0.16111236344813382</v>
      </c>
      <c r="J79" s="23">
        <f>+_xlfn.XLOOKUP($B79,Expenses_FY26B!$B:$B,Expenses_FY26B!T:T)/1000</f>
        <v>23.364273290000003</v>
      </c>
      <c r="K79" s="25">
        <v>24.599999999999994</v>
      </c>
      <c r="L79" s="8">
        <f t="shared" si="326"/>
        <v>-1.2357267099999909</v>
      </c>
      <c r="M79" s="33">
        <f t="shared" si="327"/>
        <v>-5.2889584651831932E-2</v>
      </c>
      <c r="O79" s="23">
        <f>+_xlfn.XLOOKUP($B79,Expenses_FY26B!$B:$B,Expenses_FY26B!U:U)/1000</f>
        <v>23.364273290000003</v>
      </c>
      <c r="P79" s="25">
        <v>21.900000000000002</v>
      </c>
      <c r="Q79" s="8">
        <f t="shared" si="328"/>
        <v>1.4642732900000013</v>
      </c>
      <c r="R79" s="33">
        <f t="shared" si="329"/>
        <v>6.2671467322149316E-2</v>
      </c>
      <c r="T79" s="23">
        <f>+_xlfn.XLOOKUP($B79,Expenses_FY26B!$B:$B,Expenses_FY26B!V:V)/1000</f>
        <v>26.030939960000001</v>
      </c>
      <c r="U79" s="25">
        <v>13.3109244699999</v>
      </c>
      <c r="V79" s="8">
        <f t="shared" si="330"/>
        <v>12.720015490000101</v>
      </c>
      <c r="W79" s="33">
        <f t="shared" si="331"/>
        <v>0.48864987240361257</v>
      </c>
      <c r="Y79" s="23">
        <f>+_xlfn.XLOOKUP($B79,Expenses_FY26B!$B:$B,Expenses_FY26B!W:W)/1000</f>
        <v>26.030939960000001</v>
      </c>
      <c r="Z79" s="25">
        <v>15.065831299999999</v>
      </c>
      <c r="AA79" s="8">
        <f t="shared" si="332"/>
        <v>10.965108660000002</v>
      </c>
      <c r="AB79" s="33">
        <f t="shared" si="333"/>
        <v>0.42123368102916564</v>
      </c>
      <c r="AD79" s="23">
        <f>+_xlfn.XLOOKUP($B79,Expenses_FY26B!$B:$B,Expenses_FY26B!X:X)/1000</f>
        <v>26.030939960000001</v>
      </c>
      <c r="AE79" s="25">
        <v>22.987484079999899</v>
      </c>
      <c r="AF79" s="8">
        <f t="shared" si="334"/>
        <v>3.0434558800001028</v>
      </c>
      <c r="AG79" s="33">
        <f t="shared" si="335"/>
        <v>0.1169168644957415</v>
      </c>
      <c r="AI79" s="23">
        <f>+_xlfn.XLOOKUP($B79,Expenses_FY26B!$B:$B,Expenses_FY26B!Y:Y)/1000</f>
        <v>26.030939960000001</v>
      </c>
      <c r="AJ79" s="25">
        <f>18.9930785</f>
        <v>18.993078499999999</v>
      </c>
      <c r="AK79" s="8">
        <f t="shared" si="336"/>
        <v>7.037861460000002</v>
      </c>
      <c r="AL79" s="33">
        <f t="shared" si="337"/>
        <v>0.27036524500515968</v>
      </c>
      <c r="AN79" s="23">
        <f>+_xlfn.XLOOKUP($B79,Expenses_FY26B!$B:$B,Expenses_FY26B!Z:Z)/1000</f>
        <v>26.030939960000001</v>
      </c>
      <c r="AO79" s="25">
        <v>15.809279</v>
      </c>
      <c r="AP79" s="8">
        <f t="shared" si="338"/>
        <v>10.221660960000001</v>
      </c>
      <c r="AQ79" s="33">
        <f t="shared" si="339"/>
        <v>0.39267352526289645</v>
      </c>
      <c r="AS79" s="23">
        <f>+_xlfn.XLOOKUP($B79,Expenses_FY26B!$B:$B,Expenses_FY26B!AA:AA)/1000</f>
        <v>26.030939960000001</v>
      </c>
      <c r="AT79" s="25">
        <v>19.5259514</v>
      </c>
      <c r="AU79" s="8">
        <f t="shared" si="340"/>
        <v>6.504988560000001</v>
      </c>
      <c r="AV79" s="33">
        <f t="shared" si="341"/>
        <v>0.24989449362934188</v>
      </c>
      <c r="AX79" s="23">
        <f>+_xlfn.XLOOKUP($B79,Expenses_FY26B!$B:$B,Expenses_FY26B!AB:AB)/1000</f>
        <v>26.030939960000001</v>
      </c>
      <c r="AY79" s="25">
        <v>0</v>
      </c>
      <c r="AZ79" s="8">
        <f t="shared" si="342"/>
        <v>26.030939960000001</v>
      </c>
      <c r="BA79" s="33">
        <f t="shared" si="343"/>
        <v>1</v>
      </c>
      <c r="BC79" s="23">
        <f>+_xlfn.XLOOKUP($B79,Expenses_FY26B!$B:$B,Expenses_FY26B!AC:AC)/1000</f>
        <v>26.030939960000001</v>
      </c>
      <c r="BD79" s="25">
        <v>0</v>
      </c>
      <c r="BE79" s="8">
        <f t="shared" si="344"/>
        <v>26.030939960000001</v>
      </c>
      <c r="BF79" s="33">
        <f t="shared" si="345"/>
        <v>1</v>
      </c>
      <c r="BH79" s="23">
        <f>+_xlfn.XLOOKUP($B79,Expenses_FY26B!$B:$B,Expenses_FY26B!AD:AD)/1000</f>
        <v>26.030939960000001</v>
      </c>
      <c r="BI79" s="25">
        <v>0</v>
      </c>
      <c r="BJ79" s="8">
        <f t="shared" si="346"/>
        <v>26.030939960000001</v>
      </c>
      <c r="BK79" s="33">
        <f t="shared" si="347"/>
        <v>1</v>
      </c>
      <c r="BM79" s="38">
        <f>+E79+J79+O79+T79+Y79+AD79+AI79+AN79+AS79</f>
        <v>226.27845963000004</v>
      </c>
      <c r="BN79" s="38">
        <f t="shared" si="348"/>
        <v>171.79254874999981</v>
      </c>
      <c r="BO79" s="8">
        <f t="shared" si="349"/>
        <v>54.485910880000233</v>
      </c>
      <c r="BP79" s="33">
        <f t="shared" si="350"/>
        <v>0.24079141677512322</v>
      </c>
    </row>
    <row r="80" spans="1:71" x14ac:dyDescent="0.25">
      <c r="B80">
        <f>+MAX($B$1:B79)+1</f>
        <v>81</v>
      </c>
      <c r="C80" s="15" t="s">
        <v>114</v>
      </c>
      <c r="E80" s="23">
        <f>+_xlfn.XLOOKUP($B80,Expenses_FY26B!$B:$B,Expenses_FY26B!S:S)/1000</f>
        <v>1.1751580238062533</v>
      </c>
      <c r="F80" s="25"/>
      <c r="G80" s="8">
        <f t="shared" si="324"/>
        <v>1.1751580238062533</v>
      </c>
      <c r="H80" s="33">
        <f t="shared" si="325"/>
        <v>1</v>
      </c>
      <c r="J80" s="23">
        <f>+_xlfn.XLOOKUP($B80,Expenses_FY26B!$B:$B,Expenses_FY26B!T:T)/1000</f>
        <v>1.1941074239154703</v>
      </c>
      <c r="K80" s="25"/>
      <c r="L80" s="8">
        <f t="shared" si="326"/>
        <v>1.1941074239154703</v>
      </c>
      <c r="M80" s="33">
        <f t="shared" si="327"/>
        <v>1</v>
      </c>
      <c r="O80" s="23">
        <f>+_xlfn.XLOOKUP($B80,Expenses_FY26B!$B:$B,Expenses_FY26B!U:U)/1000</f>
        <v>1.2130568293516295</v>
      </c>
      <c r="P80" s="25"/>
      <c r="Q80" s="8">
        <f t="shared" si="328"/>
        <v>1.2130568293516295</v>
      </c>
      <c r="R80" s="33">
        <f t="shared" si="329"/>
        <v>1</v>
      </c>
      <c r="T80" s="23">
        <f>+_xlfn.XLOOKUP($B80,Expenses_FY26B!$B:$B,Expenses_FY26B!V:V)/1000</f>
        <v>1.2308303364518143</v>
      </c>
      <c r="U80" s="25"/>
      <c r="V80" s="8">
        <f t="shared" si="330"/>
        <v>1.2308303364518143</v>
      </c>
      <c r="W80" s="33">
        <f t="shared" si="331"/>
        <v>1</v>
      </c>
      <c r="Y80" s="23">
        <f>+_xlfn.XLOOKUP($B80,Expenses_FY26B!$B:$B,Expenses_FY26B!W:W)/1000</f>
        <v>1.2497831330421234</v>
      </c>
      <c r="Z80" s="25"/>
      <c r="AA80" s="8">
        <f t="shared" si="332"/>
        <v>1.2497831330421234</v>
      </c>
      <c r="AB80" s="33">
        <f t="shared" si="333"/>
        <v>1</v>
      </c>
      <c r="AD80" s="23">
        <f>+_xlfn.XLOOKUP($B80,Expenses_FY26B!$B:$B,Expenses_FY26B!X:X)/1000</f>
        <v>1.3131782595657011</v>
      </c>
      <c r="AE80" s="25"/>
      <c r="AF80" s="8">
        <f t="shared" si="334"/>
        <v>1.3131782595657011</v>
      </c>
      <c r="AG80" s="33">
        <f t="shared" si="335"/>
        <v>1</v>
      </c>
      <c r="AI80" s="23">
        <f>+_xlfn.XLOOKUP($B80,Expenses_FY26B!$B:$B,Expenses_FY26B!Y:Y)/1000</f>
        <v>1.2924743395592457</v>
      </c>
      <c r="AJ80" s="25">
        <v>0</v>
      </c>
      <c r="AK80" s="8">
        <f t="shared" si="336"/>
        <v>1.2924743395592457</v>
      </c>
      <c r="AL80" s="33">
        <f t="shared" si="337"/>
        <v>1</v>
      </c>
      <c r="AN80" s="23">
        <f>+_xlfn.XLOOKUP($B80,Expenses_FY26B!$B:$B,Expenses_FY26B!Z:Z)/1000</f>
        <v>1.3030032485312704</v>
      </c>
      <c r="AO80" s="25">
        <v>0</v>
      </c>
      <c r="AP80" s="8">
        <f t="shared" si="338"/>
        <v>1.3030032485312704</v>
      </c>
      <c r="AQ80" s="33">
        <f t="shared" si="339"/>
        <v>1</v>
      </c>
      <c r="AS80" s="23">
        <f>+_xlfn.XLOOKUP($B80,Expenses_FY26B!$B:$B,Expenses_FY26B!AA:AA)/1000</f>
        <v>1.313532156116437</v>
      </c>
      <c r="AT80" s="25">
        <v>0</v>
      </c>
      <c r="AU80" s="8">
        <f t="shared" si="340"/>
        <v>1.313532156116437</v>
      </c>
      <c r="AV80" s="33">
        <f t="shared" si="341"/>
        <v>1</v>
      </c>
      <c r="AX80" s="23">
        <f>+_xlfn.XLOOKUP($B80,Expenses_FY26B!$B:$B,Expenses_FY26B!AB:AB)/1000</f>
        <v>1.3266574254762091</v>
      </c>
      <c r="AY80" s="25">
        <v>0</v>
      </c>
      <c r="AZ80" s="8">
        <f t="shared" si="342"/>
        <v>1.3266574254762091</v>
      </c>
      <c r="BA80" s="33">
        <f t="shared" si="343"/>
        <v>1</v>
      </c>
      <c r="BC80" s="23">
        <f>+_xlfn.XLOOKUP($B80,Expenses_FY26B!$B:$B,Expenses_FY26B!AC:AC)/1000</f>
        <v>1.3371863335289778</v>
      </c>
      <c r="BD80" s="25"/>
      <c r="BE80" s="8">
        <f t="shared" si="344"/>
        <v>1.3371863335289778</v>
      </c>
      <c r="BF80" s="33">
        <f t="shared" si="345"/>
        <v>1</v>
      </c>
      <c r="BH80" s="23">
        <f>+_xlfn.XLOOKUP($B80,Expenses_FY26B!$B:$B,Expenses_FY26B!AD:AD)/1000</f>
        <v>1.3477000000000001</v>
      </c>
      <c r="BI80" s="25">
        <v>0</v>
      </c>
      <c r="BJ80" s="8">
        <f t="shared" si="346"/>
        <v>1.3477000000000001</v>
      </c>
      <c r="BK80" s="33">
        <f t="shared" si="347"/>
        <v>1</v>
      </c>
      <c r="BM80" s="38">
        <f>+E80+J80+O80+T80+Y80+AD80+AI80+AN80+AS80</f>
        <v>11.285123750339945</v>
      </c>
      <c r="BN80" s="38">
        <f t="shared" si="348"/>
        <v>0</v>
      </c>
      <c r="BO80" s="8">
        <f t="shared" si="349"/>
        <v>11.285123750339945</v>
      </c>
      <c r="BP80" s="33">
        <f t="shared" si="350"/>
        <v>1</v>
      </c>
    </row>
    <row r="81" spans="1:71" x14ac:dyDescent="0.25">
      <c r="B81">
        <f>+MAX($B$1:B80)+1</f>
        <v>82</v>
      </c>
      <c r="C81" s="15" t="s">
        <v>191</v>
      </c>
      <c r="E81" s="23">
        <f>+_xlfn.XLOOKUP($B81,Expenses_FY26B!$B:$B,Expenses_FY26B!S:S)/1000</f>
        <v>13.567083333333334</v>
      </c>
      <c r="F81" s="25">
        <v>12.873985810000008</v>
      </c>
      <c r="G81" s="8">
        <f t="shared" si="324"/>
        <v>0.69309752333332675</v>
      </c>
      <c r="H81" s="33">
        <f t="shared" si="325"/>
        <v>5.1086700531309974E-2</v>
      </c>
      <c r="J81" s="23">
        <f>+_xlfn.XLOOKUP($B81,Expenses_FY26B!$B:$B,Expenses_FY26B!T:T)/1000</f>
        <v>13.567083333333334</v>
      </c>
      <c r="K81" s="25">
        <v>13.06007327</v>
      </c>
      <c r="L81" s="8">
        <f t="shared" si="326"/>
        <v>0.50701006333333432</v>
      </c>
      <c r="M81" s="33">
        <f t="shared" si="327"/>
        <v>3.737060139430614E-2</v>
      </c>
      <c r="O81" s="23">
        <f>+_xlfn.XLOOKUP($B81,Expenses_FY26B!$B:$B,Expenses_FY26B!U:U)/1000</f>
        <v>13.567083333333334</v>
      </c>
      <c r="P81" s="25">
        <v>9.4519435499999904</v>
      </c>
      <c r="Q81" s="8">
        <f t="shared" si="328"/>
        <v>4.1151397833333441</v>
      </c>
      <c r="R81" s="33">
        <f t="shared" si="329"/>
        <v>0.30331794109517596</v>
      </c>
      <c r="T81" s="23">
        <f>+_xlfn.XLOOKUP($B81,Expenses_FY26B!$B:$B,Expenses_FY26B!V:V)/1000</f>
        <v>13.567083333333334</v>
      </c>
      <c r="U81" s="25">
        <v>11.33216277</v>
      </c>
      <c r="V81" s="8">
        <f t="shared" si="330"/>
        <v>2.2349205633333344</v>
      </c>
      <c r="W81" s="33">
        <f t="shared" si="331"/>
        <v>0.16473110015048684</v>
      </c>
      <c r="Y81" s="23">
        <f>+_xlfn.XLOOKUP($B81,Expenses_FY26B!$B:$B,Expenses_FY26B!W:W)/1000</f>
        <v>13.567083333333334</v>
      </c>
      <c r="Z81" s="25">
        <v>6.5618139299999898</v>
      </c>
      <c r="AA81" s="8">
        <f t="shared" si="332"/>
        <v>7.0052694033333447</v>
      </c>
      <c r="AB81" s="33">
        <f t="shared" si="333"/>
        <v>0.51634306587635592</v>
      </c>
      <c r="AD81" s="23">
        <f>+_xlfn.XLOOKUP($B81,Expenses_FY26B!$B:$B,Expenses_FY26B!X:X)/1000</f>
        <v>13.567083333333334</v>
      </c>
      <c r="AE81" s="25">
        <v>8.9185221300000102</v>
      </c>
      <c r="AF81" s="8">
        <f t="shared" si="334"/>
        <v>4.6485612033333243</v>
      </c>
      <c r="AG81" s="33">
        <f t="shared" si="335"/>
        <v>0.3426352657473658</v>
      </c>
      <c r="AI81" s="23">
        <f>+_xlfn.XLOOKUP($B81,Expenses_FY26B!$B:$B,Expenses_FY26B!Y:Y)/1000</f>
        <v>16.44241666666667</v>
      </c>
      <c r="AJ81" s="25">
        <v>13.791101299999999</v>
      </c>
      <c r="AK81" s="8">
        <f t="shared" si="336"/>
        <v>2.6513153666666707</v>
      </c>
      <c r="AL81" s="33">
        <f t="shared" si="337"/>
        <v>0.1612485208480102</v>
      </c>
      <c r="AN81" s="23">
        <f>+_xlfn.XLOOKUP($B81,Expenses_FY26B!$B:$B,Expenses_FY26B!Z:Z)/1000</f>
        <v>16.44241666666667</v>
      </c>
      <c r="AO81" s="25">
        <v>14.82675952</v>
      </c>
      <c r="AP81" s="8">
        <f t="shared" si="338"/>
        <v>1.6156571466666705</v>
      </c>
      <c r="AQ81" s="33">
        <f t="shared" si="339"/>
        <v>9.8261537790977821E-2</v>
      </c>
      <c r="AS81" s="23">
        <f>+_xlfn.XLOOKUP($B81,Expenses_FY26B!$B:$B,Expenses_FY26B!AA:AA)/1000</f>
        <v>16.44241666666667</v>
      </c>
      <c r="AT81" s="25">
        <v>11.924295879999899</v>
      </c>
      <c r="AU81" s="8">
        <f t="shared" si="340"/>
        <v>4.5181207866667705</v>
      </c>
      <c r="AV81" s="33">
        <f t="shared" si="341"/>
        <v>0.27478447227445901</v>
      </c>
      <c r="AX81" s="23">
        <f>+_xlfn.XLOOKUP($B81,Expenses_FY26B!$B:$B,Expenses_FY26B!AB:AB)/1000</f>
        <v>16.44241666666667</v>
      </c>
      <c r="AY81" s="25">
        <v>0</v>
      </c>
      <c r="AZ81" s="8">
        <f t="shared" si="342"/>
        <v>16.44241666666667</v>
      </c>
      <c r="BA81" s="33">
        <f t="shared" si="343"/>
        <v>1</v>
      </c>
      <c r="BC81" s="23">
        <f>+_xlfn.XLOOKUP($B81,Expenses_FY26B!$B:$B,Expenses_FY26B!AC:AC)/1000</f>
        <v>16.44241666666667</v>
      </c>
      <c r="BD81" s="25">
        <v>0</v>
      </c>
      <c r="BE81" s="8">
        <f t="shared" si="344"/>
        <v>16.44241666666667</v>
      </c>
      <c r="BF81" s="33">
        <f t="shared" si="345"/>
        <v>1</v>
      </c>
      <c r="BH81" s="23">
        <f>+_xlfn.XLOOKUP($B81,Expenses_FY26B!$B:$B,Expenses_FY26B!AD:AD)/1000</f>
        <v>16.442</v>
      </c>
      <c r="BI81" s="25">
        <v>0</v>
      </c>
      <c r="BJ81" s="8">
        <f t="shared" si="346"/>
        <v>16.442</v>
      </c>
      <c r="BK81" s="33">
        <f t="shared" si="347"/>
        <v>1</v>
      </c>
      <c r="BM81" s="38">
        <f>+E81+J81+O81+T81+Y81+AD81+AI81+AN81+AS81</f>
        <v>130.72975000000002</v>
      </c>
      <c r="BN81" s="38">
        <f>+F81+K81+P81+U81+Z81+AE81+AJ81+AO81+AT81+AY81+BD81+BI81</f>
        <v>102.7406581599999</v>
      </c>
      <c r="BO81" s="8">
        <f t="shared" si="349"/>
        <v>27.989091840000128</v>
      </c>
      <c r="BP81" s="33">
        <f t="shared" si="350"/>
        <v>0.21409887068551819</v>
      </c>
    </row>
    <row r="82" spans="1:71" ht="15.75" thickBot="1" x14ac:dyDescent="0.3">
      <c r="B82" s="44"/>
      <c r="C82" s="97" t="s">
        <v>115</v>
      </c>
      <c r="E82" s="30">
        <f>SUM(E78:E81)</f>
        <v>61.4736695371396</v>
      </c>
      <c r="F82" s="30">
        <f>SUM(F78:F81)</f>
        <v>53.873985810000008</v>
      </c>
      <c r="G82" s="30">
        <f t="shared" si="324"/>
        <v>7.5996837271395918</v>
      </c>
      <c r="H82" s="37">
        <f>IFERROR(G82/E82,"")</f>
        <v>0.12362502164521362</v>
      </c>
      <c r="J82" s="30">
        <f>SUM(J78:J81)</f>
        <v>61.492618937248814</v>
      </c>
      <c r="K82" s="30">
        <f>SUM(K78:K81)</f>
        <v>59.56007326999999</v>
      </c>
      <c r="L82" s="30">
        <f t="shared" si="326"/>
        <v>1.9325456672488244</v>
      </c>
      <c r="M82" s="37">
        <f>IFERROR(L82/J82,"")</f>
        <v>3.1427278601045168E-2</v>
      </c>
      <c r="O82" s="30">
        <f>SUM(O78:O81)</f>
        <v>61.511568342684974</v>
      </c>
      <c r="P82" s="40">
        <f>SUM(P78:P81)</f>
        <v>51.05194354999999</v>
      </c>
      <c r="Q82" s="30">
        <f t="shared" si="328"/>
        <v>10.459624792684984</v>
      </c>
      <c r="R82" s="37">
        <f>IFERROR(Q82/O82,"")</f>
        <v>0.17004321421970139</v>
      </c>
      <c r="T82" s="30">
        <f>SUM(T78:T81)</f>
        <v>64.196008519785153</v>
      </c>
      <c r="U82" s="40">
        <f>SUM(U78:U81)</f>
        <v>47.9873263799998</v>
      </c>
      <c r="V82" s="30">
        <f t="shared" si="330"/>
        <v>16.208682139785353</v>
      </c>
      <c r="W82" s="37">
        <f>IFERROR(V82/T82,"")</f>
        <v>0.25248738221457884</v>
      </c>
      <c r="Y82" s="30">
        <f>SUM(Y78:Y81)</f>
        <v>64.214961316375465</v>
      </c>
      <c r="Z82" s="40">
        <f>SUM(Z78:Z81)</f>
        <v>38.133113729999991</v>
      </c>
      <c r="AA82" s="30">
        <f t="shared" si="332"/>
        <v>26.081847586375474</v>
      </c>
      <c r="AB82" s="37">
        <f>IFERROR(AA82/Y82,"")</f>
        <v>0.40616465464917034</v>
      </c>
      <c r="AD82" s="30">
        <f>SUM(AD78:AD81)</f>
        <v>64.278356442899039</v>
      </c>
      <c r="AE82" s="40">
        <f>SUM(AE78:AE81)</f>
        <v>58.302096139999904</v>
      </c>
      <c r="AF82" s="30">
        <f t="shared" si="334"/>
        <v>5.976260302899135</v>
      </c>
      <c r="AG82" s="37">
        <f>IFERROR(AF82/AD82,"")</f>
        <v>9.2974690605352975E-2</v>
      </c>
      <c r="AI82" s="30">
        <f>SUM(AI78:AI81)</f>
        <v>67.132985856225929</v>
      </c>
      <c r="AJ82" s="40">
        <f>SUM(AJ78:AJ81)</f>
        <v>53.992221190000002</v>
      </c>
      <c r="AK82" s="30">
        <f t="shared" si="336"/>
        <v>13.140764666225927</v>
      </c>
      <c r="AL82" s="37">
        <f>IFERROR(AK82/AI82,"")</f>
        <v>0.19574229417366587</v>
      </c>
      <c r="AN82" s="30">
        <f>SUM(AN78:AN81)</f>
        <v>67.143514765197949</v>
      </c>
      <c r="AO82" s="40">
        <f>SUM(AO78:AO81)</f>
        <v>50.809435309999898</v>
      </c>
      <c r="AP82" s="30">
        <f t="shared" si="338"/>
        <v>16.334079455198051</v>
      </c>
      <c r="AQ82" s="37">
        <f>IFERROR(AP82/AN82,"")</f>
        <v>0.2432711411119691</v>
      </c>
      <c r="AS82" s="30">
        <f>SUM(AS78:AS81)</f>
        <v>67.154043672783118</v>
      </c>
      <c r="AT82" s="40">
        <f>SUM(AT78:AT81)</f>
        <v>54.732776629999805</v>
      </c>
      <c r="AU82" s="30">
        <f t="shared" si="340"/>
        <v>12.421267042783313</v>
      </c>
      <c r="AV82" s="37">
        <f>IFERROR(AU82/AS82,"")</f>
        <v>0.18496677732926353</v>
      </c>
      <c r="AX82" s="30">
        <f>SUM(AX78:AX81)</f>
        <v>67.167168942142879</v>
      </c>
      <c r="AY82" s="40">
        <f>SUM(AY78:AY81)</f>
        <v>0</v>
      </c>
      <c r="AZ82" s="30">
        <f t="shared" si="342"/>
        <v>67.167168942142879</v>
      </c>
      <c r="BA82" s="37">
        <f>IFERROR(AZ82/AX82,"")</f>
        <v>1</v>
      </c>
      <c r="BC82" s="30">
        <f>SUM(BC78:BC81)</f>
        <v>67.177542960195652</v>
      </c>
      <c r="BD82" s="40">
        <f>SUM(BD78:BD81)</f>
        <v>0</v>
      </c>
      <c r="BE82" s="30">
        <f t="shared" si="344"/>
        <v>67.177542960195652</v>
      </c>
      <c r="BF82" s="37">
        <f>IFERROR(BE82/BC82,"")</f>
        <v>1</v>
      </c>
      <c r="BH82" s="30">
        <f>SUM(BH78:BH81)</f>
        <v>67.187639960000013</v>
      </c>
      <c r="BI82" s="40">
        <f>SUM(BI78:BI81)</f>
        <v>0</v>
      </c>
      <c r="BJ82" s="30">
        <f t="shared" si="346"/>
        <v>67.187639960000013</v>
      </c>
      <c r="BK82" s="37">
        <f>IFERROR(BJ82/BH82,"")</f>
        <v>1</v>
      </c>
      <c r="BM82" s="237">
        <f>SUM(BM78:BM81)</f>
        <v>578.59772739033997</v>
      </c>
      <c r="BN82" s="40">
        <f>SUM(BN78:BN81)</f>
        <v>468.44297200999938</v>
      </c>
      <c r="BO82" s="30">
        <f t="shared" si="349"/>
        <v>110.15475538034059</v>
      </c>
      <c r="BP82" s="37">
        <f>IFERROR(BO82/BM82,"")</f>
        <v>0.19038228144651315</v>
      </c>
    </row>
    <row r="83" spans="1:71" ht="15.75" thickTop="1" x14ac:dyDescent="0.25">
      <c r="B83" s="44"/>
      <c r="C83" s="97"/>
      <c r="E83" s="32"/>
      <c r="F83" s="32"/>
      <c r="G83" s="32"/>
      <c r="H83" s="34"/>
      <c r="J83" s="32"/>
      <c r="K83" s="32"/>
      <c r="L83" s="32"/>
      <c r="M83" s="34"/>
      <c r="O83" s="32"/>
      <c r="P83" s="41"/>
      <c r="Q83" s="32"/>
      <c r="R83" s="34"/>
      <c r="T83" s="32"/>
      <c r="U83" s="41"/>
      <c r="V83" s="32"/>
      <c r="W83" s="34"/>
      <c r="Y83" s="32"/>
      <c r="Z83" s="41"/>
      <c r="AA83" s="32"/>
      <c r="AB83" s="34"/>
      <c r="AD83" s="32"/>
      <c r="AE83" s="41"/>
      <c r="AF83" s="32"/>
      <c r="AG83" s="34"/>
      <c r="AI83" s="32"/>
      <c r="AJ83" s="41"/>
      <c r="AK83" s="32"/>
      <c r="AL83" s="34"/>
      <c r="AN83" s="32"/>
      <c r="AO83" s="41"/>
      <c r="AP83" s="32"/>
      <c r="AQ83" s="34"/>
      <c r="AS83" s="32"/>
      <c r="AT83" s="41"/>
      <c r="AU83" s="32"/>
      <c r="AV83" s="34"/>
      <c r="AX83" s="32"/>
      <c r="AY83" s="41"/>
      <c r="AZ83" s="32"/>
      <c r="BA83" s="34"/>
      <c r="BC83" s="32"/>
      <c r="BD83" s="41"/>
      <c r="BE83" s="32"/>
      <c r="BF83" s="34"/>
      <c r="BH83" s="32"/>
      <c r="BI83" s="41"/>
      <c r="BJ83" s="32"/>
      <c r="BK83" s="34"/>
      <c r="BM83" s="216"/>
      <c r="BN83" s="41"/>
      <c r="BO83" s="32"/>
      <c r="BP83" s="34"/>
    </row>
    <row r="84" spans="1:71" x14ac:dyDescent="0.25">
      <c r="B84" s="44">
        <v>83</v>
      </c>
      <c r="C84" s="97" t="s">
        <v>236</v>
      </c>
      <c r="E84" s="23">
        <f>+_xlfn.XLOOKUP($B84,Expenses_FY26B!$B:$B,Expenses_FY26B!S:S)/1000</f>
        <v>5.2714999999999996</v>
      </c>
      <c r="F84" s="25">
        <v>0.68384330000000004</v>
      </c>
      <c r="G84" s="8">
        <f t="shared" ref="G84" si="351">E84-F84</f>
        <v>4.5876566999999993</v>
      </c>
      <c r="H84" s="33">
        <f t="shared" ref="H84" si="352">IFERROR(G84/E84,"n.a.")</f>
        <v>0.87027538651237779</v>
      </c>
      <c r="J84" s="23">
        <f>+_xlfn.XLOOKUP($B84,Expenses_FY26B!$B:$B,Expenses_FY26B!T:T)/1000</f>
        <v>5.2714999999999996</v>
      </c>
      <c r="K84" s="25">
        <v>0.41443469000000005</v>
      </c>
      <c r="L84" s="8">
        <f t="shared" ref="L84" si="353">J84-K84</f>
        <v>4.8570653099999994</v>
      </c>
      <c r="M84" s="33">
        <f t="shared" ref="M84" si="354">IFERROR(L84/J84,"n.a.")</f>
        <v>0.92138201840083467</v>
      </c>
      <c r="O84" s="23">
        <f>+_xlfn.XLOOKUP($B84,Expenses_FY26B!$B:$B,Expenses_FY26B!U:U)/1000</f>
        <v>5.2714999999999996</v>
      </c>
      <c r="P84" s="25">
        <v>-2.5790433799999999</v>
      </c>
      <c r="Q84" s="8">
        <f t="shared" ref="Q84" si="355">O84-P84</f>
        <v>7.8505433799999995</v>
      </c>
      <c r="R84" s="33">
        <f t="shared" ref="R84" si="356">IFERROR(Q84/O84,"n.a.")</f>
        <v>1.4892427923740872</v>
      </c>
      <c r="T84" s="23">
        <f>+_xlfn.XLOOKUP($B84,Expenses_FY26B!$B:$B,Expenses_FY26B!V:V)/1000</f>
        <v>5.2714999999999996</v>
      </c>
      <c r="U84" s="25">
        <v>0.41658983999999899</v>
      </c>
      <c r="V84" s="8">
        <f t="shared" ref="V84" si="357">T84-U84</f>
        <v>4.8549101600000011</v>
      </c>
      <c r="W84" s="33">
        <f t="shared" ref="W84" si="358">IFERROR(V84/T84,"n.a.")</f>
        <v>0.92097318789718319</v>
      </c>
      <c r="Y84" s="23">
        <f>+_xlfn.XLOOKUP($B84,Expenses_FY26B!$B:$B,Expenses_FY26B!W:W)/1000</f>
        <v>5.2714999999999996</v>
      </c>
      <c r="Z84" s="25">
        <v>0.32596655000000002</v>
      </c>
      <c r="AA84" s="8">
        <f t="shared" ref="AA84" si="359">Y84-Z84</f>
        <v>4.9455334499999992</v>
      </c>
      <c r="AB84" s="33">
        <f t="shared" ref="AB84" si="360">IFERROR(AA84/Y84,"n.a.")</f>
        <v>0.93816436498150424</v>
      </c>
      <c r="AD84" s="23">
        <f>+_xlfn.XLOOKUP($B84,Expenses_FY26B!$B:$B,Expenses_FY26B!X:X)/1000</f>
        <v>5.2714999999999996</v>
      </c>
      <c r="AE84" s="25">
        <v>0.38811836</v>
      </c>
      <c r="AF84" s="8">
        <f t="shared" ref="AF84" si="361">AD84-AE84</f>
        <v>4.8833816399999996</v>
      </c>
      <c r="AG84" s="33">
        <f t="shared" ref="AG84" si="362">IFERROR(AF84/AD84,"n.a.")</f>
        <v>0.92637420847955987</v>
      </c>
      <c r="AI84" s="23">
        <f>+_xlfn.XLOOKUP($B84,Expenses_FY26B!$B:$B,Expenses_FY26B!Y:Y)/1000</f>
        <v>5.2714999999999996</v>
      </c>
      <c r="AJ84" s="25">
        <v>0.37185891999999898</v>
      </c>
      <c r="AK84" s="8">
        <f t="shared" ref="AK84" si="363">AI84-AJ84</f>
        <v>4.8996410800000003</v>
      </c>
      <c r="AL84" s="33">
        <f t="shared" ref="AL84" si="364">IFERROR(AK84/AI84,"n.a.")</f>
        <v>0.9294586132979229</v>
      </c>
      <c r="AN84" s="23">
        <f>+_xlfn.XLOOKUP($B84,Expenses_FY26B!$B:$B,Expenses_FY26B!Z:Z)/1000</f>
        <v>5.2714999999999996</v>
      </c>
      <c r="AO84" s="25">
        <v>0.34363703000000001</v>
      </c>
      <c r="AP84" s="8">
        <f t="shared" ref="AP84" si="365">AN84-AO84</f>
        <v>4.9278629699999996</v>
      </c>
      <c r="AQ84" s="33">
        <f t="shared" ref="AQ84" si="366">IFERROR(AP84/AN84,"n.a.")</f>
        <v>0.93481228682538176</v>
      </c>
      <c r="AS84" s="23">
        <f>+_xlfn.XLOOKUP($B84,Expenses_FY26B!$B:$B,Expenses_FY26B!AA:AA)/1000</f>
        <v>5.2714999999999996</v>
      </c>
      <c r="AT84" s="25">
        <v>0.34076177999999901</v>
      </c>
      <c r="AU84" s="8">
        <f t="shared" ref="AU84" si="367">AS84-AT84</f>
        <v>4.9307382200000003</v>
      </c>
      <c r="AV84" s="33">
        <f t="shared" ref="AV84" si="368">IFERROR(AU84/AS84,"n.a.")</f>
        <v>0.93535771981409477</v>
      </c>
      <c r="AX84" s="23">
        <f>+_xlfn.XLOOKUP($B84,Expenses_FY26B!$B:$B,Expenses_FY26B!AB:AB)/1000</f>
        <v>5.2714999999999996</v>
      </c>
      <c r="AY84" s="25">
        <v>0</v>
      </c>
      <c r="AZ84" s="8">
        <f t="shared" ref="AZ84" si="369">AX84-AY84</f>
        <v>5.2714999999999996</v>
      </c>
      <c r="BA84" s="33">
        <f t="shared" ref="BA84" si="370">IFERROR(AZ84/AX84,"n.a.")</f>
        <v>1</v>
      </c>
      <c r="BC84" s="23">
        <f>+_xlfn.XLOOKUP($B84,Expenses_FY26B!$B:$B,Expenses_FY26B!AC:AC)/1000</f>
        <v>5.2714999999999996</v>
      </c>
      <c r="BD84" s="25">
        <v>0</v>
      </c>
      <c r="BE84" s="8">
        <f t="shared" ref="BE84" si="371">BC84-BD84</f>
        <v>5.2714999999999996</v>
      </c>
      <c r="BF84" s="33">
        <f t="shared" ref="BF84" si="372">IFERROR(BE84/BC84,"n.a.")</f>
        <v>1</v>
      </c>
      <c r="BH84" s="23">
        <f>+_xlfn.XLOOKUP($B84,Expenses_FY26B!$B:$B,Expenses_FY26B!AD:AD)/1000</f>
        <v>5.2714999999999996</v>
      </c>
      <c r="BI84" s="25">
        <v>0</v>
      </c>
      <c r="BJ84" s="8">
        <f t="shared" ref="BJ84" si="373">BH84-BI84</f>
        <v>5.2714999999999996</v>
      </c>
      <c r="BK84" s="33">
        <f t="shared" ref="BK84" si="374">IFERROR(BJ84/BH84,"n.a.")</f>
        <v>1</v>
      </c>
      <c r="BM84" s="38">
        <f>+E84+J84+O84+T84+Y84+AD84+AI84+AN84+AS84</f>
        <v>47.4435</v>
      </c>
      <c r="BN84" s="38">
        <f t="shared" ref="BN84" si="375">+F84+K84+P84+U84+Z84+AE84+AJ84+AO84+AT84+AY84+BD84+BI84</f>
        <v>0.70616708999999722</v>
      </c>
      <c r="BO84" s="8">
        <f t="shared" ref="BO84" si="376">BM84-BN84</f>
        <v>46.737332910000006</v>
      </c>
      <c r="BP84" s="33">
        <f t="shared" ref="BP84" si="377">IFERROR(BO84/BM84,"n.a.")</f>
        <v>0.98511561984254969</v>
      </c>
    </row>
    <row r="85" spans="1:71" s="5" customFormat="1" x14ac:dyDescent="0.25">
      <c r="A85"/>
      <c r="B85" s="44"/>
      <c r="C85" s="97"/>
      <c r="D85"/>
      <c r="E85" s="105"/>
      <c r="F85" s="105"/>
      <c r="G85" s="105"/>
      <c r="H85" s="101"/>
      <c r="I85"/>
      <c r="J85" s="105"/>
      <c r="K85" s="105"/>
      <c r="L85" s="105"/>
      <c r="M85" s="101"/>
      <c r="N85"/>
      <c r="O85" s="105"/>
      <c r="P85" s="227"/>
      <c r="Q85" s="105"/>
      <c r="R85" s="101"/>
      <c r="S85"/>
      <c r="T85" s="105"/>
      <c r="U85" s="227"/>
      <c r="V85" s="105"/>
      <c r="W85" s="101"/>
      <c r="X85"/>
      <c r="Y85" s="105"/>
      <c r="Z85" s="227"/>
      <c r="AA85" s="105"/>
      <c r="AB85" s="101"/>
      <c r="AC85"/>
      <c r="AD85" s="105"/>
      <c r="AE85" s="227"/>
      <c r="AF85" s="105"/>
      <c r="AG85" s="101"/>
      <c r="AH85"/>
      <c r="AI85" s="105"/>
      <c r="AJ85" s="227"/>
      <c r="AK85" s="105"/>
      <c r="AL85" s="101"/>
      <c r="AM85"/>
      <c r="AN85" s="105"/>
      <c r="AO85" s="227"/>
      <c r="AP85" s="105"/>
      <c r="AQ85" s="101"/>
      <c r="AR85"/>
      <c r="AS85" s="105"/>
      <c r="AT85" s="227"/>
      <c r="AU85" s="105"/>
      <c r="AV85" s="101"/>
      <c r="AW85"/>
      <c r="AX85" s="105"/>
      <c r="AY85" s="227"/>
      <c r="AZ85" s="105"/>
      <c r="BA85" s="101"/>
      <c r="BB85"/>
      <c r="BC85" s="105"/>
      <c r="BD85" s="227"/>
      <c r="BE85" s="105"/>
      <c r="BF85" s="101"/>
      <c r="BG85"/>
      <c r="BH85" s="105"/>
      <c r="BI85" s="227"/>
      <c r="BJ85" s="105"/>
      <c r="BK85" s="101"/>
      <c r="BL85"/>
      <c r="BM85" s="238"/>
      <c r="BN85" s="227"/>
      <c r="BO85" s="105"/>
      <c r="BP85" s="101"/>
      <c r="BQ85"/>
      <c r="BR85"/>
      <c r="BS85"/>
    </row>
    <row r="86" spans="1:71" ht="15.75" thickBot="1" x14ac:dyDescent="0.3">
      <c r="A86" s="5"/>
      <c r="B86" s="5"/>
      <c r="C86" s="5" t="s">
        <v>116</v>
      </c>
      <c r="D86" s="5"/>
      <c r="E86" s="27">
        <f>+E16+E26+E54+E75+E82+E84</f>
        <v>66.745169537139603</v>
      </c>
      <c r="F86" s="27">
        <f>+F16+F26+F54+F75+F82+F84</f>
        <v>54.557829110000007</v>
      </c>
      <c r="G86" s="27">
        <f>+G16+G26+G54+G75+G82+G84</f>
        <v>12.187340427139592</v>
      </c>
      <c r="H86" s="28">
        <f>IFERROR(G86/E86,"")</f>
        <v>0.18259509282328037</v>
      </c>
      <c r="I86" s="5"/>
      <c r="J86" s="27">
        <f>+J16+J26+J54+J75+J82+J84</f>
        <v>66.76411893724881</v>
      </c>
      <c r="K86" s="27">
        <f>+K16+K26+K54+K75+K82+K84</f>
        <v>59.97450795999999</v>
      </c>
      <c r="L86" s="27">
        <f>J86-K86</f>
        <v>6.7896109772488202</v>
      </c>
      <c r="M86" s="28">
        <f>IFERROR(L86/J86,"")</f>
        <v>0.10169550778660517</v>
      </c>
      <c r="N86" s="5"/>
      <c r="O86" s="27">
        <f>+O16+O26+O54+O75+O82+O84</f>
        <v>66.78306834268497</v>
      </c>
      <c r="P86" s="27">
        <f>+P16+P26+P54+P75+P82+P84</f>
        <v>48.472900169999988</v>
      </c>
      <c r="Q86" s="27">
        <f>O86-P86</f>
        <v>18.310168172684982</v>
      </c>
      <c r="R86" s="28">
        <f>IFERROR(Q86/O86,"")</f>
        <v>0.27417380822830328</v>
      </c>
      <c r="S86" s="5"/>
      <c r="T86" s="27">
        <f>+T16+T26+T54+T75+T82+T84</f>
        <v>69.467508519785156</v>
      </c>
      <c r="U86" s="27">
        <f>+U16+U26+U54+U75+U82+U84</f>
        <v>48.4039162199998</v>
      </c>
      <c r="V86" s="27">
        <f>T86-U86</f>
        <v>21.063592299785356</v>
      </c>
      <c r="W86" s="28">
        <f>IFERROR(V86/T86,"")</f>
        <v>0.30321502452885868</v>
      </c>
      <c r="X86" s="5"/>
      <c r="Y86" s="27">
        <f>+Y16+Y26+Y54+Y75+Y82+Y84</f>
        <v>69.486461316375468</v>
      </c>
      <c r="Z86" s="27">
        <f>+Z16+Z26+Z54+Z75+Z82+Z84</f>
        <v>38.459080279999988</v>
      </c>
      <c r="AA86" s="27">
        <f>Y86-Z86</f>
        <v>31.027381036375481</v>
      </c>
      <c r="AB86" s="28">
        <f>IFERROR(AA86/Y86,"")</f>
        <v>0.44652412065000985</v>
      </c>
      <c r="AC86" s="5"/>
      <c r="AD86" s="27">
        <f>+AD16+AD26+AD54+AD75+AD82+AD84</f>
        <v>69.549856442899042</v>
      </c>
      <c r="AE86" s="27">
        <f>+AE16+AE26+AE54+AE75+AE82+AE84</f>
        <v>58.690214499999904</v>
      </c>
      <c r="AF86" s="27">
        <f>AD86-AE86</f>
        <v>10.859641942899138</v>
      </c>
      <c r="AG86" s="28">
        <f>IFERROR(AF86/AD86,"")</f>
        <v>0.15614183117423092</v>
      </c>
      <c r="AH86" s="5"/>
      <c r="AI86" s="27">
        <f>+AI16+AI26+AI54+AI75+AI82+AI84</f>
        <v>72.404485856225932</v>
      </c>
      <c r="AJ86" s="27">
        <f>+AJ16+AJ26+AJ54+AJ75+AJ82+AJ84</f>
        <v>54.364080110000003</v>
      </c>
      <c r="AK86" s="27">
        <f>AI86-AJ86</f>
        <v>18.040405746225929</v>
      </c>
      <c r="AL86" s="28">
        <f>IFERROR(AK86/AI86,"")</f>
        <v>0.24916143706964347</v>
      </c>
      <c r="AM86" s="5"/>
      <c r="AN86" s="27">
        <f>+AN16+AN26+AN54+AN75+AN82+AN84</f>
        <v>72.415014765197952</v>
      </c>
      <c r="AO86" s="27">
        <f>+AO16+AO26+AO54+AO75+AO82+AO84</f>
        <v>51.153072339999895</v>
      </c>
      <c r="AP86" s="27">
        <f>AN86-AO86</f>
        <v>21.261942425198058</v>
      </c>
      <c r="AQ86" s="28">
        <f>IFERROR(AP86/AN86,"")</f>
        <v>0.2936123467507234</v>
      </c>
      <c r="AR86" s="5"/>
      <c r="AS86" s="27">
        <f>+AS16+AS26+AS54+AS75+AS82+AS84</f>
        <v>72.425543672783121</v>
      </c>
      <c r="AT86" s="27">
        <f>+AT16+AT26+AT54+AT75+AT82+AT84</f>
        <v>55.073538409999806</v>
      </c>
      <c r="AU86" s="27">
        <f>AS86-AT86</f>
        <v>17.352005262783315</v>
      </c>
      <c r="AV86" s="28">
        <f>IFERROR(AU86/AS86,"")</f>
        <v>0.23958405257099982</v>
      </c>
      <c r="AW86" s="5"/>
      <c r="AX86" s="27">
        <f>+AX16+AX26+AX54+AX75+AX82+AX84</f>
        <v>72.438668942142883</v>
      </c>
      <c r="AY86" s="27">
        <f>+AY16+AY26+AY54+AY75+AY82+AY84</f>
        <v>0</v>
      </c>
      <c r="AZ86" s="27">
        <f>AX86-AY86</f>
        <v>72.438668942142883</v>
      </c>
      <c r="BA86" s="28">
        <f>IFERROR(AZ86/AX86,"")</f>
        <v>1</v>
      </c>
      <c r="BB86" s="5"/>
      <c r="BC86" s="27">
        <f>+BC16+BC26+BC54+BC75+BC82+BC84</f>
        <v>72.449042960195655</v>
      </c>
      <c r="BD86" s="27">
        <f>+BD16+BD26+BD54+BD75+BD82+BD84</f>
        <v>0</v>
      </c>
      <c r="BE86" s="27">
        <f>BC86-BD86</f>
        <v>72.449042960195655</v>
      </c>
      <c r="BF86" s="28">
        <f>IFERROR(BE86/BC86,"")</f>
        <v>1</v>
      </c>
      <c r="BG86" s="5"/>
      <c r="BH86" s="27">
        <f>+BH16+BH26+BH54+BH75+BH82+BH84</f>
        <v>72.459139960000016</v>
      </c>
      <c r="BI86" s="27">
        <f>+BI16+BI26+BI54+BI75+BI82+BI84</f>
        <v>0</v>
      </c>
      <c r="BJ86" s="27">
        <f>BH86-BI86</f>
        <v>72.459139960000016</v>
      </c>
      <c r="BK86" s="28">
        <f>IFERROR(BJ86/BH86,"")</f>
        <v>1</v>
      </c>
      <c r="BL86" s="5"/>
      <c r="BM86" s="27">
        <f>+BM16+BM26+BM54+BM75+BM82+BM84</f>
        <v>626.04122739033994</v>
      </c>
      <c r="BN86" s="27">
        <f>+BN16+BN26+BN54+BN75+BN82+BN84</f>
        <v>469.14913909999939</v>
      </c>
      <c r="BO86" s="27">
        <f>BM86-BN86</f>
        <v>156.89208829034055</v>
      </c>
      <c r="BP86" s="28">
        <f>IFERROR(BO86/BM86,"")</f>
        <v>0.25060983434644873</v>
      </c>
      <c r="BQ86" s="5"/>
      <c r="BR86" s="5"/>
      <c r="BS86" s="5"/>
    </row>
    <row r="87" spans="1:71" x14ac:dyDescent="0.25">
      <c r="C87" s="16"/>
      <c r="D87" s="16"/>
      <c r="E87" s="99"/>
      <c r="F87" s="16"/>
      <c r="G87" s="16"/>
      <c r="H87" s="16"/>
      <c r="I87" s="16"/>
      <c r="J87" s="16"/>
      <c r="K87" s="16"/>
      <c r="L87" s="16"/>
      <c r="M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M87" s="100">
        <f>E86+J86+O86+T86+Y86+AD86+AI86+AN86+AS86-BM86</f>
        <v>0</v>
      </c>
      <c r="BN87" s="16"/>
      <c r="BO87" s="16"/>
      <c r="BP87" s="16"/>
    </row>
    <row r="88" spans="1:71" ht="15.75" x14ac:dyDescent="0.25">
      <c r="A88" s="215"/>
      <c r="E88" s="100"/>
      <c r="F88" s="314"/>
      <c r="K88" s="285"/>
      <c r="P88" s="100"/>
      <c r="Z88" s="314"/>
      <c r="AE88" s="276"/>
      <c r="AJ88" s="100"/>
      <c r="AT88" s="314"/>
    </row>
    <row r="89" spans="1:71" ht="15.75" x14ac:dyDescent="0.25">
      <c r="A89" s="215"/>
      <c r="B89" s="274"/>
      <c r="C89" s="274"/>
      <c r="D89" s="274"/>
      <c r="E89" s="274"/>
      <c r="F89" s="100"/>
      <c r="K89" s="276"/>
      <c r="P89" s="276"/>
      <c r="T89" s="315"/>
      <c r="U89" s="315"/>
      <c r="Y89" s="315"/>
      <c r="Z89" s="315"/>
      <c r="AD89" s="315"/>
      <c r="AE89" s="315"/>
      <c r="BM89" s="315"/>
      <c r="BN89" s="315"/>
    </row>
    <row r="90" spans="1:71" ht="15.75" x14ac:dyDescent="0.25">
      <c r="A90" s="215"/>
      <c r="E90" s="100"/>
      <c r="F90" s="277"/>
      <c r="AD90" s="100"/>
      <c r="AE90" s="100"/>
    </row>
    <row r="91" spans="1:71" x14ac:dyDescent="0.25">
      <c r="B91" s="287"/>
      <c r="C91" s="273"/>
      <c r="E91" s="100"/>
      <c r="F91" s="100"/>
      <c r="AE91" s="100"/>
      <c r="AT91" s="276"/>
    </row>
    <row r="92" spans="1:71" x14ac:dyDescent="0.25">
      <c r="B92" s="288"/>
      <c r="C92" s="273"/>
      <c r="T92" s="100"/>
      <c r="U92" s="100"/>
      <c r="Y92" s="100"/>
      <c r="Z92" s="100"/>
      <c r="AA92" s="100"/>
      <c r="AD92" s="100"/>
      <c r="AE92" s="100"/>
    </row>
    <row r="93" spans="1:71" x14ac:dyDescent="0.25">
      <c r="F93" s="275"/>
      <c r="AD93" s="100"/>
      <c r="AE93" s="100"/>
    </row>
    <row r="94" spans="1:71" x14ac:dyDescent="0.25">
      <c r="C94" s="96"/>
      <c r="AD94" s="316"/>
    </row>
    <row r="96" spans="1:71" x14ac:dyDescent="0.25">
      <c r="AD96" s="100"/>
    </row>
    <row r="97" spans="3:65" x14ac:dyDescent="0.25">
      <c r="C97" s="7"/>
    </row>
    <row r="99" spans="3:65" x14ac:dyDescent="0.25">
      <c r="BM99" s="100"/>
    </row>
  </sheetData>
  <mergeCells count="3">
    <mergeCell ref="B2:E2"/>
    <mergeCell ref="B3:E3"/>
    <mergeCell ref="B4:E4"/>
  </mergeCells>
  <pageMargins left="0.7" right="0.7" top="0.75" bottom="0.75" header="0.3" footer="0.3"/>
  <pageSetup scale="2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7C65-322E-1C4A-975A-9DFA5CE30EB8}">
  <sheetPr codeName="Sheet9">
    <tabColor rgb="FF0070C0"/>
  </sheetPr>
  <dimension ref="B2:Q30"/>
  <sheetViews>
    <sheetView workbookViewId="0">
      <selection activeCell="C62" sqref="C62"/>
    </sheetView>
  </sheetViews>
  <sheetFormatPr defaultColWidth="10.7109375" defaultRowHeight="15" x14ac:dyDescent="0.25"/>
  <cols>
    <col min="1" max="1" width="3" customWidth="1"/>
    <col min="2" max="2" width="5.7109375" customWidth="1"/>
    <col min="3" max="3" width="20.42578125" bestFit="1" customWidth="1"/>
    <col min="4" max="4" width="16.42578125" customWidth="1"/>
    <col min="5" max="7" width="12.5703125" bestFit="1" customWidth="1"/>
    <col min="8" max="8" width="13.28515625" bestFit="1" customWidth="1"/>
    <col min="9" max="11" width="12.7109375" bestFit="1" customWidth="1"/>
    <col min="12" max="16" width="12.5703125" bestFit="1" customWidth="1"/>
    <col min="17" max="17" width="11.28515625" bestFit="1" customWidth="1"/>
  </cols>
  <sheetData>
    <row r="2" spans="2:17" ht="15.75" x14ac:dyDescent="0.25">
      <c r="B2" s="318" t="s">
        <v>1</v>
      </c>
      <c r="C2" s="318"/>
      <c r="D2" s="318"/>
    </row>
    <row r="3" spans="2:17" ht="15.75" x14ac:dyDescent="0.25">
      <c r="B3" s="318" t="s">
        <v>134</v>
      </c>
      <c r="C3" s="318"/>
      <c r="D3" s="318"/>
    </row>
    <row r="4" spans="2:17" ht="15.75" x14ac:dyDescent="0.25">
      <c r="B4" s="319" t="s">
        <v>239</v>
      </c>
      <c r="C4" s="319"/>
      <c r="D4" s="319"/>
    </row>
    <row r="5" spans="2:17" ht="15.75" x14ac:dyDescent="0.25">
      <c r="B5" s="130" t="s">
        <v>18</v>
      </c>
      <c r="C5" s="129">
        <f>+Cover!$L$4</f>
        <v>46157</v>
      </c>
      <c r="D5" s="131"/>
    </row>
    <row r="7" spans="2:17" x14ac:dyDescent="0.25"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2:17" x14ac:dyDescent="0.25">
      <c r="E8" s="222">
        <v>45868</v>
      </c>
      <c r="F8" s="222">
        <v>45899</v>
      </c>
      <c r="G8" s="222">
        <v>45930</v>
      </c>
      <c r="H8" s="222">
        <v>45960</v>
      </c>
      <c r="I8" s="222">
        <v>45991</v>
      </c>
      <c r="J8" s="222">
        <v>46021</v>
      </c>
      <c r="K8" s="222">
        <v>46052</v>
      </c>
      <c r="L8" s="222">
        <v>46081</v>
      </c>
      <c r="M8" s="222">
        <v>46109</v>
      </c>
      <c r="N8" s="222">
        <v>46140</v>
      </c>
      <c r="O8" s="222">
        <v>46170</v>
      </c>
      <c r="P8" s="222">
        <v>46201</v>
      </c>
      <c r="Q8" s="22" t="s">
        <v>241</v>
      </c>
    </row>
    <row r="9" spans="2:17" x14ac:dyDescent="0.25">
      <c r="B9" s="96" t="s">
        <v>135</v>
      </c>
    </row>
    <row r="11" spans="2:17" x14ac:dyDescent="0.25">
      <c r="C11" s="248" t="s">
        <v>136</v>
      </c>
      <c r="D11" s="247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>
        <f>SUM(E11:P11)</f>
        <v>0</v>
      </c>
    </row>
    <row r="12" spans="2:17" x14ac:dyDescent="0.25">
      <c r="C12" s="248" t="s">
        <v>137</v>
      </c>
      <c r="D12" s="247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>
        <f t="shared" ref="Q12:Q17" si="0">SUM(E12:P12)</f>
        <v>0</v>
      </c>
    </row>
    <row r="13" spans="2:17" x14ac:dyDescent="0.25">
      <c r="C13" s="248" t="s">
        <v>138</v>
      </c>
      <c r="D13" s="247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>
        <f t="shared" si="0"/>
        <v>0</v>
      </c>
    </row>
    <row r="14" spans="2:17" x14ac:dyDescent="0.25">
      <c r="C14" s="248" t="s">
        <v>139</v>
      </c>
      <c r="D14" s="247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>
        <f t="shared" si="0"/>
        <v>0</v>
      </c>
    </row>
    <row r="15" spans="2:17" x14ac:dyDescent="0.25">
      <c r="C15" s="248" t="s">
        <v>140</v>
      </c>
      <c r="D15" s="247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>
        <f t="shared" si="0"/>
        <v>0</v>
      </c>
    </row>
    <row r="16" spans="2:17" x14ac:dyDescent="0.25">
      <c r="C16" s="248" t="s">
        <v>141</v>
      </c>
      <c r="D16" s="247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>
        <f t="shared" si="0"/>
        <v>0</v>
      </c>
    </row>
    <row r="17" spans="2:17" x14ac:dyDescent="0.25">
      <c r="C17" s="248" t="s">
        <v>142</v>
      </c>
      <c r="D17" s="247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>
        <f t="shared" si="0"/>
        <v>0</v>
      </c>
    </row>
    <row r="18" spans="2:17" x14ac:dyDescent="0.25">
      <c r="C18" s="248"/>
      <c r="D18" s="248" t="s">
        <v>143</v>
      </c>
      <c r="E18" s="252">
        <f>SUM(E11:E17)</f>
        <v>0</v>
      </c>
      <c r="F18" s="252">
        <f>SUM(F11:F17)</f>
        <v>0</v>
      </c>
      <c r="G18" s="252">
        <f>SUM(G11:G17)</f>
        <v>0</v>
      </c>
      <c r="H18" s="252">
        <f t="shared" ref="H18:Q18" si="1">SUM(H11:H17)</f>
        <v>0</v>
      </c>
      <c r="I18" s="252">
        <f t="shared" si="1"/>
        <v>0</v>
      </c>
      <c r="J18" s="252">
        <f t="shared" si="1"/>
        <v>0</v>
      </c>
      <c r="K18" s="252">
        <f t="shared" si="1"/>
        <v>0</v>
      </c>
      <c r="L18" s="252">
        <f t="shared" si="1"/>
        <v>0</v>
      </c>
      <c r="M18" s="252">
        <f t="shared" si="1"/>
        <v>0</v>
      </c>
      <c r="N18" s="252">
        <f t="shared" si="1"/>
        <v>0</v>
      </c>
      <c r="O18" s="252">
        <f t="shared" si="1"/>
        <v>0</v>
      </c>
      <c r="P18" s="252">
        <f t="shared" si="1"/>
        <v>0</v>
      </c>
      <c r="Q18" s="252">
        <f t="shared" si="1"/>
        <v>0</v>
      </c>
    </row>
    <row r="19" spans="2:17" x14ac:dyDescent="0.25">
      <c r="E19" s="217"/>
      <c r="F19" s="217"/>
      <c r="G19" s="217"/>
      <c r="I19" s="100"/>
      <c r="J19" s="100"/>
      <c r="K19" s="100"/>
      <c r="L19" s="217"/>
    </row>
    <row r="20" spans="2:17" x14ac:dyDescent="0.25">
      <c r="B20" s="96" t="s">
        <v>144</v>
      </c>
      <c r="E20" s="217"/>
      <c r="F20" s="217"/>
      <c r="G20" s="217"/>
      <c r="L20" s="217"/>
    </row>
    <row r="21" spans="2:17" x14ac:dyDescent="0.25"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</row>
    <row r="22" spans="2:17" x14ac:dyDescent="0.25">
      <c r="C22" s="248" t="s">
        <v>136</v>
      </c>
      <c r="D22" s="247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0">
        <f>SUM(E22:P22)</f>
        <v>0</v>
      </c>
    </row>
    <row r="23" spans="2:17" x14ac:dyDescent="0.25">
      <c r="C23" s="248" t="s">
        <v>137</v>
      </c>
      <c r="D23" s="247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0">
        <f t="shared" ref="Q23:Q28" si="2">SUM(E23:P23)</f>
        <v>0</v>
      </c>
    </row>
    <row r="24" spans="2:17" x14ac:dyDescent="0.25">
      <c r="C24" s="248" t="s">
        <v>138</v>
      </c>
      <c r="D24" s="247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0">
        <f t="shared" si="2"/>
        <v>0</v>
      </c>
    </row>
    <row r="25" spans="2:17" x14ac:dyDescent="0.25">
      <c r="C25" s="248" t="s">
        <v>139</v>
      </c>
      <c r="D25" s="247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0">
        <f t="shared" si="2"/>
        <v>0</v>
      </c>
    </row>
    <row r="26" spans="2:17" x14ac:dyDescent="0.25">
      <c r="C26" s="248" t="s">
        <v>140</v>
      </c>
      <c r="D26" s="247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0">
        <f t="shared" si="2"/>
        <v>0</v>
      </c>
    </row>
    <row r="27" spans="2:17" x14ac:dyDescent="0.25">
      <c r="C27" s="248" t="s">
        <v>141</v>
      </c>
      <c r="D27" s="247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0">
        <f t="shared" si="2"/>
        <v>0</v>
      </c>
    </row>
    <row r="28" spans="2:17" x14ac:dyDescent="0.25">
      <c r="C28" s="248" t="s">
        <v>145</v>
      </c>
      <c r="D28" s="247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>
        <f t="shared" si="2"/>
        <v>0</v>
      </c>
    </row>
    <row r="29" spans="2:17" x14ac:dyDescent="0.25">
      <c r="C29" s="247"/>
      <c r="D29" s="248" t="s">
        <v>143</v>
      </c>
      <c r="E29" s="252">
        <f>SUM(E22:E28)</f>
        <v>0</v>
      </c>
      <c r="F29" s="252">
        <f>SUM(F22:F28)</f>
        <v>0</v>
      </c>
      <c r="G29" s="252">
        <f>SUM(G22:G28)</f>
        <v>0</v>
      </c>
      <c r="H29" s="252">
        <f t="shared" ref="H29:Q29" si="3">SUM(H22:H28)</f>
        <v>0</v>
      </c>
      <c r="I29" s="252">
        <f t="shared" si="3"/>
        <v>0</v>
      </c>
      <c r="J29" s="252">
        <f t="shared" si="3"/>
        <v>0</v>
      </c>
      <c r="K29" s="252">
        <f t="shared" si="3"/>
        <v>0</v>
      </c>
      <c r="L29" s="252">
        <f t="shared" si="3"/>
        <v>0</v>
      </c>
      <c r="M29" s="252">
        <f t="shared" si="3"/>
        <v>0</v>
      </c>
      <c r="N29" s="252">
        <f t="shared" si="3"/>
        <v>0</v>
      </c>
      <c r="O29" s="252">
        <f t="shared" si="3"/>
        <v>0</v>
      </c>
      <c r="P29" s="252">
        <f t="shared" si="3"/>
        <v>0</v>
      </c>
      <c r="Q29" s="252">
        <f t="shared" si="3"/>
        <v>0</v>
      </c>
    </row>
    <row r="30" spans="2:17" x14ac:dyDescent="0.25">
      <c r="I30" s="100"/>
      <c r="J30" s="100"/>
      <c r="K30" s="100"/>
      <c r="L30" s="217"/>
    </row>
  </sheetData>
  <mergeCells count="3">
    <mergeCell ref="B2:D2"/>
    <mergeCell ref="B3:D3"/>
    <mergeCell ref="B4:D4"/>
  </mergeCells>
  <phoneticPr fontId="5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3FF37BADF584EB4D7217DB40302D2" ma:contentTypeVersion="20" ma:contentTypeDescription="Create a new document." ma:contentTypeScope="" ma:versionID="87d38f207966d36b41a7a7bc13d794c5">
  <xsd:schema xmlns:xsd="http://www.w3.org/2001/XMLSchema" xmlns:xs="http://www.w3.org/2001/XMLSchema" xmlns:p="http://schemas.microsoft.com/office/2006/metadata/properties" xmlns:ns2="2c10e215-75b9-4b8e-bbe1-69b40c95a669" xmlns:ns3="5e1628cc-a815-47df-b5ad-ee310ca8d5b1" xmlns:ns4="32f3a428-6f88-4a3b-a56e-a51f3802cd3a" targetNamespace="http://schemas.microsoft.com/office/2006/metadata/properties" ma:root="true" ma:fieldsID="064bd8befe87defacfb38fd088c1ec0c" ns2:_="" ns3:_="" ns4:_="">
    <xsd:import namespace="2c10e215-75b9-4b8e-bbe1-69b40c95a669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ransmittal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0e215-75b9-4b8e-bbe1-69b40c95a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ransmittalStatus" ma:index="12" nillable="true" ma:displayName="Transmittal Status" ma:default="Drafted" ma:format="Dropdown" ma:internalName="TransmittalStatus">
      <xsd:simpleType>
        <xsd:restriction base="dms:Choice">
          <xsd:enumeration value="Drafted"/>
          <xsd:enumeration value="Pending Approval"/>
          <xsd:enumeration value="Transmitted"/>
          <xsd:enumeration value="Pending External Response"/>
          <xsd:enumeration value="Pending to Transmit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ranslatedLang" ma:index="26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0e215-75b9-4b8e-bbe1-69b40c95a669">
      <Terms xmlns="http://schemas.microsoft.com/office/infopath/2007/PartnerControls"/>
    </lcf76f155ced4ddcb4097134ff3c332f>
    <TaxCatchAll xmlns="32f3a428-6f88-4a3b-a56e-a51f3802cd3a" xsi:nil="true"/>
    <TransmittalStatus xmlns="2c10e215-75b9-4b8e-bbe1-69b40c95a669">Drafted</TransmittalStatus>
    <TranslatedLang xmlns="2c10e215-75b9-4b8e-bbe1-69b40c95a66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5CF4E-C4D4-4C62-B32D-D5E02589D3E1}"/>
</file>

<file path=customXml/itemProps2.xml><?xml version="1.0" encoding="utf-8"?>
<ds:datastoreItem xmlns:ds="http://schemas.openxmlformats.org/officeDocument/2006/customXml" ds:itemID="{97DA02A6-2500-4EDD-B589-309F626B60A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0cf22ef1-4162-4aa9-a09b-f077c25e00c8"/>
    <ds:schemaRef ds:uri="http://purl.org/dc/elements/1.1/"/>
    <ds:schemaRef ds:uri="http://schemas.microsoft.com/office/infopath/2007/PartnerControls"/>
    <ds:schemaRef ds:uri="6672cb78-476a-4519-a526-3fdd8534612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64AF0C0-4EA7-4490-95FB-3263662088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Cover</vt:lpstr>
      <vt:lpstr>Financial&gt;&gt;&gt;</vt:lpstr>
      <vt:lpstr>B2A Summary</vt:lpstr>
      <vt:lpstr>Monthly Revenues</vt:lpstr>
      <vt:lpstr>Variances Detail</vt:lpstr>
      <vt:lpstr>Monthly Expenses</vt:lpstr>
      <vt:lpstr>Pension and Benefits</vt:lpstr>
      <vt:lpstr>Source Docs&gt;&gt;&gt;</vt:lpstr>
      <vt:lpstr>Expenses_FY26B</vt:lpstr>
      <vt:lpstr>Revenue_FY26B</vt:lpstr>
      <vt:lpstr>'B2A Summary'!Print_Area</vt:lpstr>
      <vt:lpstr>'Monthly Expenses'!Print_Area</vt:lpstr>
      <vt:lpstr>'Monthly Revenues'!Print_Area</vt:lpstr>
      <vt:lpstr>'Variances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RRC</dc:creator>
  <cp:keywords/>
  <dc:description/>
  <cp:lastModifiedBy>Wendy I Rivera Rodríguez</cp:lastModifiedBy>
  <cp:revision/>
  <dcterms:created xsi:type="dcterms:W3CDTF">2020-11-05T18:38:59Z</dcterms:created>
  <dcterms:modified xsi:type="dcterms:W3CDTF">2026-05-12T17:12:56Z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0x010100AF23FF37BADF584EB4D7217DB40302D2</vt:lpwstr>
  </property>
  <property fmtid="{D5CDD505-2E9C-101B-9397-08002B2CF9AE}" pid="3" name="MediaServiceImageTags">
    <vt:lpwstr/>
  </property>
</Properties>
</file>